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3450" windowWidth="11970" windowHeight="3135" tabRatio="906"/>
  </bookViews>
  <sheets>
    <sheet name="Summary" sheetId="1" r:id="rId1"/>
    <sheet name="Cust. Summ." sheetId="4" r:id="rId2"/>
    <sheet name="Demand Summ." sheetId="2" r:id="rId3"/>
    <sheet name="Commodity Summ." sheetId="3" r:id="rId4"/>
    <sheet name="Summ. Check" sheetId="24" r:id="rId5"/>
    <sheet name="Plt. Class." sheetId="5" r:id="rId6"/>
    <sheet name="Dep. Res. Class" sheetId="6" r:id="rId7"/>
    <sheet name="Oth. RB Class." sheetId="7" r:id="rId8"/>
    <sheet name="O and M Class." sheetId="8" r:id="rId9"/>
    <sheet name="DepExp. Class." sheetId="10" r:id="rId10"/>
    <sheet name="Taxes Class." sheetId="11" r:id="rId11"/>
    <sheet name="Class. Summary" sheetId="12" r:id="rId12"/>
    <sheet name="Plant Alloc." sheetId="13" r:id="rId13"/>
    <sheet name="Dep.Res. Alloc." sheetId="14" r:id="rId14"/>
    <sheet name="Oth. RB Alloc." sheetId="15" r:id="rId15"/>
    <sheet name="O and M Alloc." sheetId="17" r:id="rId16"/>
    <sheet name="Dep.Exp. Alloc." sheetId="18" r:id="rId17"/>
    <sheet name="Taxes Alloc." sheetId="19" r:id="rId18"/>
    <sheet name="Rev. Alloc." sheetId="20" r:id="rId19"/>
    <sheet name="Class. Factors" sheetId="23" r:id="rId20"/>
    <sheet name="Alloc. Factors" sheetId="21" r:id="rId21"/>
  </sheets>
  <definedNames>
    <definedName name="_Fill" localSheetId="0" hidden="1">Summary!$A$13:$A$18</definedName>
    <definedName name="alloc">'Alloc. Factors'!$A$12:$T$205</definedName>
    <definedName name="class">'Class. Factors'!$A$13:$H$192</definedName>
    <definedName name="_xlnm.Print_Area" localSheetId="20">'Alloc. Factors'!$A$1:$J$187</definedName>
    <definedName name="_xlnm.Print_Area" localSheetId="19">'Class. Factors'!$A$1:$H$52</definedName>
    <definedName name="_xlnm.Print_Area" localSheetId="11">'Class. Summary'!$A$1:$K$39</definedName>
    <definedName name="_xlnm.Print_Area" localSheetId="3">'Commodity Summ.'!$A$1:$L$51</definedName>
    <definedName name="_xlnm.Print_Area" localSheetId="1">'Cust. Summ.'!$A$1:$L$51</definedName>
    <definedName name="_xlnm.Print_Area" localSheetId="2">'Demand Summ.'!$A$1:$L$45</definedName>
    <definedName name="_xlnm.Print_Area" localSheetId="6">'Dep. Res. Class'!$A$1:$L$270</definedName>
    <definedName name="_xlnm.Print_Area" localSheetId="16">'Dep.Exp. Alloc.'!$A$1:$N$1061</definedName>
    <definedName name="_xlnm.Print_Area" localSheetId="13">'Dep.Res. Alloc.'!$A$1:$N$1065</definedName>
    <definedName name="_xlnm.Print_Area" localSheetId="9">'DepExp. Class.'!$A$1:$L$269</definedName>
    <definedName name="_xlnm.Print_Area" localSheetId="15">'O and M Alloc.'!$A$1:$N$677</definedName>
    <definedName name="_xlnm.Print_Area" localSheetId="8">'O and M Class.'!$A$1:$L$173</definedName>
    <definedName name="_xlnm.Print_Area" localSheetId="14">'Oth. RB Alloc.'!$A$1:$M$169</definedName>
    <definedName name="_xlnm.Print_Area" localSheetId="7">'Oth. RB Class.'!$A$1:$K$46</definedName>
    <definedName name="_xlnm.Print_Area" localSheetId="12">'Plant Alloc.'!$A$1:$N$1089</definedName>
    <definedName name="_xlnm.Print_Area" localSheetId="5">'Plt. Class.'!$A$1:$L$276</definedName>
    <definedName name="_xlnm.Print_Area" localSheetId="18">'Rev. Alloc.'!$A$1:$N$32</definedName>
    <definedName name="_xlnm.Print_Area" localSheetId="4">'Summ. Check'!$A$1:$L$45</definedName>
    <definedName name="_xlnm.Print_Area" localSheetId="0">Summary!$A$1:$L$63</definedName>
    <definedName name="_xlnm.Print_Area" localSheetId="17">'Taxes Alloc.'!$A$1:$M$107</definedName>
    <definedName name="_xlnm.Print_Area" localSheetId="10">'Taxes Class.'!$A$1:$K$30</definedName>
    <definedName name="_xlnm.Print_Titles" localSheetId="20">'Alloc. Factors'!$1:$10</definedName>
    <definedName name="_xlnm.Print_Titles" localSheetId="6">'Dep. Res. Class'!$1:$11</definedName>
    <definedName name="_xlnm.Print_Titles" localSheetId="16">'Dep.Exp. Alloc.'!$1:$5</definedName>
    <definedName name="_xlnm.Print_Titles" localSheetId="13">'Dep.Res. Alloc.'!$1:$5</definedName>
    <definedName name="_xlnm.Print_Titles" localSheetId="9">'DepExp. Class.'!$1:$11</definedName>
    <definedName name="_xlnm.Print_Titles" localSheetId="15">'O and M Alloc.'!$1:$5</definedName>
    <definedName name="_xlnm.Print_Titles" localSheetId="8">'O and M Class.'!$1:$11</definedName>
    <definedName name="_xlnm.Print_Titles" localSheetId="14">'Oth. RB Alloc.'!$1:$5</definedName>
    <definedName name="_xlnm.Print_Titles" localSheetId="12">'Plant Alloc.'!$1:$5</definedName>
    <definedName name="_xlnm.Print_Titles" localSheetId="5">'Plt. Class.'!$1:$11</definedName>
    <definedName name="_xlnm.Print_Titles" localSheetId="18">'Rev. Alloc.'!$1:$6</definedName>
    <definedName name="_xlnm.Print_Titles" localSheetId="17">'Taxes Alloc.'!$1:$5</definedName>
  </definedNames>
  <calcPr calcId="145621" iterate="1" concurrentCalc="0"/>
</workbook>
</file>

<file path=xl/calcChain.xml><?xml version="1.0" encoding="utf-8"?>
<calcChain xmlns="http://schemas.openxmlformats.org/spreadsheetml/2006/main">
  <c r="A2" i="4" l="1"/>
  <c r="A3" i="4"/>
  <c r="R216" i="21"/>
  <c r="Q216" i="21"/>
  <c r="P216" i="21"/>
  <c r="O216" i="21"/>
  <c r="N216" i="21"/>
  <c r="M216" i="21"/>
  <c r="L216" i="21"/>
  <c r="K216" i="21"/>
  <c r="J216" i="21"/>
  <c r="I216" i="21"/>
  <c r="H216" i="21"/>
  <c r="G216" i="21"/>
  <c r="F216" i="21"/>
  <c r="R215" i="21"/>
  <c r="Q215" i="21"/>
  <c r="P215" i="21"/>
  <c r="O215" i="21"/>
  <c r="N215" i="21"/>
  <c r="M215" i="21"/>
  <c r="L215" i="21"/>
  <c r="K215" i="21"/>
  <c r="J215" i="21"/>
  <c r="I215" i="21"/>
  <c r="H215" i="21"/>
  <c r="G215" i="21"/>
  <c r="F215" i="21"/>
  <c r="R214" i="21"/>
  <c r="Q214" i="21"/>
  <c r="P214" i="21"/>
  <c r="O214" i="21"/>
  <c r="N214" i="21"/>
  <c r="M214" i="21"/>
  <c r="L214" i="21"/>
  <c r="K214" i="21"/>
  <c r="J214" i="21"/>
  <c r="I214" i="21"/>
  <c r="H214" i="21"/>
  <c r="G214" i="21"/>
  <c r="F214" i="21"/>
  <c r="R211" i="21"/>
  <c r="Q211" i="21"/>
  <c r="P211" i="21"/>
  <c r="O211" i="21"/>
  <c r="N211" i="21"/>
  <c r="M211" i="21"/>
  <c r="L211" i="21"/>
  <c r="K211" i="21"/>
  <c r="J211" i="21"/>
  <c r="I211" i="21"/>
  <c r="H211" i="21"/>
  <c r="G211" i="21"/>
  <c r="F211" i="21"/>
  <c r="R210" i="21"/>
  <c r="Q210" i="21"/>
  <c r="P210" i="21"/>
  <c r="O210" i="21"/>
  <c r="N210" i="21"/>
  <c r="M210" i="21"/>
  <c r="L210" i="21"/>
  <c r="K210" i="21"/>
  <c r="J210" i="21"/>
  <c r="I210" i="21"/>
  <c r="H210" i="21"/>
  <c r="G210" i="21"/>
  <c r="F210" i="21"/>
  <c r="R209" i="21"/>
  <c r="Q209" i="21"/>
  <c r="P209" i="21"/>
  <c r="O209" i="21"/>
  <c r="N209" i="21"/>
  <c r="M209" i="21"/>
  <c r="L209" i="21"/>
  <c r="K209" i="21"/>
  <c r="J209" i="21"/>
  <c r="I209" i="21"/>
  <c r="H209" i="21"/>
  <c r="G209" i="21"/>
  <c r="F209" i="21"/>
  <c r="G45" i="4"/>
  <c r="E209" i="21"/>
  <c r="E214" i="21"/>
  <c r="E215" i="21"/>
  <c r="E216" i="21"/>
  <c r="E217" i="21"/>
  <c r="D209" i="21"/>
  <c r="R219" i="21"/>
  <c r="R220" i="21"/>
  <c r="R221" i="21"/>
  <c r="R222" i="21"/>
  <c r="R224" i="21"/>
  <c r="E210" i="21"/>
  <c r="D210" i="21"/>
  <c r="R225" i="21"/>
  <c r="E211" i="21"/>
  <c r="D211" i="21"/>
  <c r="R226" i="21"/>
  <c r="R227" i="21"/>
  <c r="Q219" i="21"/>
  <c r="Q220" i="21"/>
  <c r="Q221" i="21"/>
  <c r="Q222" i="21"/>
  <c r="Q224" i="21"/>
  <c r="Q225" i="21"/>
  <c r="Q226" i="21"/>
  <c r="Q227" i="21"/>
  <c r="P219" i="21"/>
  <c r="P220" i="21"/>
  <c r="P221" i="21"/>
  <c r="P222" i="21"/>
  <c r="P224" i="21"/>
  <c r="P225" i="21"/>
  <c r="P226" i="21"/>
  <c r="P227" i="21"/>
  <c r="O219" i="21"/>
  <c r="O220" i="21"/>
  <c r="O221" i="21"/>
  <c r="O222" i="21"/>
  <c r="O224" i="21"/>
  <c r="O225" i="21"/>
  <c r="O226" i="21"/>
  <c r="O227" i="21"/>
  <c r="N219" i="21"/>
  <c r="N220" i="21"/>
  <c r="N221" i="21"/>
  <c r="N222" i="21"/>
  <c r="N224" i="21"/>
  <c r="N225" i="21"/>
  <c r="N226" i="21"/>
  <c r="N227" i="21"/>
  <c r="M219" i="21"/>
  <c r="M220" i="21"/>
  <c r="M221" i="21"/>
  <c r="M222" i="21"/>
  <c r="M224" i="21"/>
  <c r="M225" i="21"/>
  <c r="M226" i="21"/>
  <c r="M227" i="21"/>
  <c r="L219" i="21"/>
  <c r="L220" i="21"/>
  <c r="L221" i="21"/>
  <c r="L222" i="21"/>
  <c r="L224" i="21"/>
  <c r="L225" i="21"/>
  <c r="L226" i="21"/>
  <c r="L227" i="21"/>
  <c r="K219" i="21"/>
  <c r="K220" i="21"/>
  <c r="K221" i="21"/>
  <c r="K222" i="21"/>
  <c r="K224" i="21"/>
  <c r="K225" i="21"/>
  <c r="K226" i="21"/>
  <c r="K227" i="21"/>
  <c r="J219" i="21"/>
  <c r="J220" i="21"/>
  <c r="J221" i="21"/>
  <c r="J222" i="21"/>
  <c r="J224" i="21"/>
  <c r="J225" i="21"/>
  <c r="J226" i="21"/>
  <c r="J227" i="21"/>
  <c r="I219" i="21"/>
  <c r="I220" i="21"/>
  <c r="I221" i="21"/>
  <c r="I222" i="21"/>
  <c r="I224" i="21"/>
  <c r="I225" i="21"/>
  <c r="I226" i="21"/>
  <c r="I227" i="21"/>
  <c r="H219" i="21"/>
  <c r="H220" i="21"/>
  <c r="H221" i="21"/>
  <c r="H222" i="21"/>
  <c r="H224" i="21"/>
  <c r="H225" i="21"/>
  <c r="H226" i="21"/>
  <c r="H227" i="21"/>
  <c r="G219" i="21"/>
  <c r="G220" i="21"/>
  <c r="G221" i="21"/>
  <c r="G222" i="21"/>
  <c r="G224" i="21"/>
  <c r="G225" i="21"/>
  <c r="G226" i="21"/>
  <c r="G227" i="21"/>
  <c r="F219" i="21"/>
  <c r="F220" i="21"/>
  <c r="F221" i="21"/>
  <c r="F222" i="21"/>
  <c r="F224" i="21"/>
  <c r="F225" i="21"/>
  <c r="F226" i="21"/>
  <c r="F227" i="21"/>
  <c r="E227" i="21"/>
  <c r="E226" i="21"/>
  <c r="E225" i="21"/>
  <c r="E224" i="21"/>
  <c r="E222" i="21"/>
  <c r="E221" i="21"/>
  <c r="E220" i="21"/>
  <c r="E219" i="21"/>
  <c r="R217" i="21"/>
  <c r="Q217" i="21"/>
  <c r="P217" i="21"/>
  <c r="O217" i="21"/>
  <c r="N217" i="21"/>
  <c r="M217" i="21"/>
  <c r="L217" i="21"/>
  <c r="K217" i="21"/>
  <c r="J217" i="21"/>
  <c r="I217" i="21"/>
  <c r="H217" i="21"/>
  <c r="G217" i="21"/>
  <c r="F217" i="21"/>
  <c r="D214" i="21"/>
  <c r="D215" i="21"/>
  <c r="D216" i="21"/>
  <c r="D217" i="21"/>
  <c r="R212" i="21"/>
  <c r="Q212" i="21"/>
  <c r="P212" i="21"/>
  <c r="O212" i="21"/>
  <c r="N212" i="21"/>
  <c r="M212" i="21"/>
  <c r="L212" i="21"/>
  <c r="K212" i="21"/>
  <c r="J212" i="21"/>
  <c r="I212" i="21"/>
  <c r="H212" i="21"/>
  <c r="G212" i="21"/>
  <c r="F212" i="21"/>
  <c r="E212" i="21"/>
  <c r="D212" i="21"/>
  <c r="E27" i="21"/>
  <c r="J28" i="21"/>
  <c r="I28" i="21"/>
  <c r="H28" i="21"/>
  <c r="G28" i="21"/>
  <c r="F28" i="21"/>
  <c r="E24" i="21"/>
  <c r="J25" i="21"/>
  <c r="I25" i="21"/>
  <c r="H25" i="21"/>
  <c r="G25" i="21"/>
  <c r="F25" i="21"/>
  <c r="E21" i="21"/>
  <c r="J22" i="21"/>
  <c r="I22" i="21"/>
  <c r="H22" i="21"/>
  <c r="G22" i="21"/>
  <c r="F22" i="21"/>
  <c r="E18" i="21"/>
  <c r="J19" i="21"/>
  <c r="I19" i="21"/>
  <c r="H19" i="21"/>
  <c r="G19" i="21"/>
  <c r="F19" i="21"/>
  <c r="F15" i="21"/>
  <c r="G15" i="21"/>
  <c r="H15" i="21"/>
  <c r="J15" i="21"/>
  <c r="E15" i="21"/>
  <c r="J16" i="21"/>
  <c r="I16" i="21"/>
  <c r="H16" i="21"/>
  <c r="G16" i="21"/>
  <c r="F16" i="21"/>
  <c r="E12" i="21"/>
  <c r="J13" i="21"/>
  <c r="I13" i="21"/>
  <c r="H13" i="21"/>
  <c r="G13" i="21"/>
  <c r="F13" i="21"/>
  <c r="G176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R24" i="21"/>
  <c r="Q24" i="21"/>
  <c r="P24" i="21"/>
  <c r="K27" i="21"/>
  <c r="L27" i="21"/>
  <c r="M27" i="21"/>
  <c r="N27" i="21"/>
  <c r="O27" i="21"/>
  <c r="P27" i="21"/>
  <c r="Q27" i="21"/>
  <c r="R27" i="21"/>
  <c r="R25" i="21"/>
  <c r="N25" i="21"/>
  <c r="M25" i="21"/>
  <c r="Q25" i="21"/>
  <c r="K25" i="21"/>
  <c r="P25" i="21"/>
  <c r="O25" i="21"/>
  <c r="L25" i="21"/>
  <c r="L28" i="21"/>
  <c r="Q28" i="21"/>
  <c r="R28" i="21"/>
  <c r="M28" i="21"/>
  <c r="N28" i="21"/>
  <c r="P28" i="21"/>
  <c r="K28" i="21"/>
  <c r="O28" i="21"/>
  <c r="E25" i="21"/>
  <c r="E28" i="21"/>
  <c r="K43" i="21"/>
  <c r="E42" i="21"/>
  <c r="R43" i="21"/>
  <c r="H24" i="23"/>
  <c r="G24" i="23"/>
  <c r="L43" i="21"/>
  <c r="M43" i="21"/>
  <c r="F43" i="21"/>
  <c r="N43" i="21"/>
  <c r="G43" i="21"/>
  <c r="O43" i="21"/>
  <c r="H43" i="21"/>
  <c r="P43" i="21"/>
  <c r="I43" i="21"/>
  <c r="Q43" i="21"/>
  <c r="J43" i="21"/>
  <c r="I21" i="20"/>
  <c r="E43" i="21"/>
  <c r="G129" i="8"/>
  <c r="G128" i="8"/>
  <c r="G127" i="8"/>
  <c r="G126" i="8"/>
  <c r="G125" i="8"/>
  <c r="G124" i="8"/>
  <c r="G78" i="8"/>
  <c r="G68" i="8"/>
  <c r="G67" i="8"/>
  <c r="G64" i="8"/>
  <c r="G63" i="8"/>
  <c r="G62" i="8"/>
  <c r="G61" i="8"/>
  <c r="G60" i="8"/>
  <c r="G59" i="8"/>
  <c r="G58" i="8"/>
  <c r="G57" i="8"/>
  <c r="G77" i="8"/>
  <c r="G76" i="8"/>
  <c r="G75" i="8"/>
  <c r="A23" i="15"/>
  <c r="A24" i="15"/>
  <c r="A64" i="15"/>
  <c r="A65" i="15"/>
  <c r="A105" i="15"/>
  <c r="A106" i="15"/>
  <c r="H146" i="15"/>
  <c r="A146" i="15"/>
  <c r="A147" i="15"/>
  <c r="A148" i="15"/>
  <c r="A149" i="15"/>
  <c r="G105" i="15"/>
  <c r="G64" i="15"/>
  <c r="G23" i="15"/>
  <c r="A23" i="7"/>
  <c r="A24" i="7"/>
  <c r="A25" i="7"/>
  <c r="A26" i="7"/>
  <c r="A27" i="7"/>
  <c r="H23" i="7"/>
  <c r="H92" i="19"/>
  <c r="H93" i="19"/>
  <c r="H94" i="19"/>
  <c r="H95" i="19"/>
  <c r="H99" i="19"/>
  <c r="H100" i="19"/>
  <c r="H101" i="19"/>
  <c r="F25" i="11"/>
  <c r="H102" i="19"/>
  <c r="H107" i="19"/>
  <c r="H168" i="21"/>
  <c r="N21" i="20"/>
  <c r="J171" i="21"/>
  <c r="W25" i="20"/>
  <c r="W26" i="20"/>
  <c r="W27" i="20"/>
  <c r="W28" i="20"/>
  <c r="X25" i="20"/>
  <c r="X26" i="20"/>
  <c r="X27" i="20"/>
  <c r="X28" i="20"/>
  <c r="H137" i="15"/>
  <c r="H138" i="15"/>
  <c r="H139" i="15"/>
  <c r="H140" i="15"/>
  <c r="H141" i="15"/>
  <c r="H142" i="15"/>
  <c r="H143" i="15"/>
  <c r="H144" i="15"/>
  <c r="H145" i="15"/>
  <c r="H147" i="15"/>
  <c r="H154" i="15"/>
  <c r="H155" i="15"/>
  <c r="H156" i="15"/>
  <c r="H157" i="15"/>
  <c r="H158" i="15"/>
  <c r="H159" i="15"/>
  <c r="H160" i="15"/>
  <c r="H161" i="15"/>
  <c r="H162" i="15"/>
  <c r="H169" i="15"/>
  <c r="H273" i="10"/>
  <c r="H274" i="6"/>
  <c r="H280" i="5"/>
  <c r="M16" i="21"/>
  <c r="Q18" i="20"/>
  <c r="P16" i="21"/>
  <c r="T18" i="20"/>
  <c r="F165" i="21"/>
  <c r="G165" i="21"/>
  <c r="H165" i="21"/>
  <c r="I165" i="21"/>
  <c r="J165" i="21"/>
  <c r="K165" i="21"/>
  <c r="L165" i="21"/>
  <c r="M165" i="21"/>
  <c r="N165" i="21"/>
  <c r="O165" i="21"/>
  <c r="P165" i="21"/>
  <c r="Q165" i="21"/>
  <c r="R165" i="21"/>
  <c r="G159" i="8"/>
  <c r="E51" i="23"/>
  <c r="F52" i="23"/>
  <c r="J22" i="5"/>
  <c r="E186" i="21"/>
  <c r="F187" i="21"/>
  <c r="J23" i="5"/>
  <c r="I23" i="13"/>
  <c r="S23" i="13"/>
  <c r="J24" i="5"/>
  <c r="J25" i="5"/>
  <c r="J26" i="5"/>
  <c r="J27" i="5"/>
  <c r="J28" i="5"/>
  <c r="E21" i="23"/>
  <c r="F22" i="23"/>
  <c r="J34" i="5"/>
  <c r="I34" i="13"/>
  <c r="S34" i="13"/>
  <c r="J35" i="5"/>
  <c r="I35" i="13"/>
  <c r="J36" i="5"/>
  <c r="I36" i="13"/>
  <c r="V36" i="13"/>
  <c r="J37" i="5"/>
  <c r="J38" i="5"/>
  <c r="J39" i="5"/>
  <c r="I39" i="13"/>
  <c r="W39" i="13"/>
  <c r="J40" i="5"/>
  <c r="J41" i="5"/>
  <c r="I41" i="13"/>
  <c r="J42" i="5"/>
  <c r="J43" i="5"/>
  <c r="I43" i="13"/>
  <c r="W43" i="13"/>
  <c r="J44" i="5"/>
  <c r="J45" i="5"/>
  <c r="J46" i="5"/>
  <c r="J47" i="5"/>
  <c r="J48" i="5"/>
  <c r="I48" i="13"/>
  <c r="J48" i="13"/>
  <c r="J49" i="5"/>
  <c r="I49" i="13"/>
  <c r="J50" i="5"/>
  <c r="I50" i="13"/>
  <c r="E15" i="23"/>
  <c r="F16" i="23"/>
  <c r="J56" i="5"/>
  <c r="J57" i="5"/>
  <c r="I57" i="13"/>
  <c r="J58" i="5"/>
  <c r="I58" i="13"/>
  <c r="R58" i="13"/>
  <c r="J59" i="5"/>
  <c r="J60" i="5"/>
  <c r="I60" i="13"/>
  <c r="W60" i="13"/>
  <c r="J61" i="5"/>
  <c r="J62" i="5"/>
  <c r="J63" i="5"/>
  <c r="E24" i="23"/>
  <c r="H25" i="23"/>
  <c r="L70" i="5"/>
  <c r="I612" i="13"/>
  <c r="W612" i="13"/>
  <c r="P21" i="21"/>
  <c r="Q21" i="21"/>
  <c r="R21" i="21"/>
  <c r="E12" i="23"/>
  <c r="F13" i="23"/>
  <c r="J83" i="5"/>
  <c r="J84" i="5"/>
  <c r="I84" i="13"/>
  <c r="X84" i="13"/>
  <c r="K30" i="21"/>
  <c r="L30" i="21"/>
  <c r="M30" i="21"/>
  <c r="N30" i="21"/>
  <c r="E30" i="21"/>
  <c r="G31" i="21"/>
  <c r="F31" i="21"/>
  <c r="J85" i="5"/>
  <c r="J86" i="5"/>
  <c r="J87" i="5"/>
  <c r="I87" i="13"/>
  <c r="W87" i="13"/>
  <c r="J88" i="5"/>
  <c r="I88" i="13"/>
  <c r="E45" i="21"/>
  <c r="F46" i="21"/>
  <c r="J89" i="5"/>
  <c r="I89" i="13"/>
  <c r="V89" i="13"/>
  <c r="G187" i="21"/>
  <c r="G46" i="21"/>
  <c r="H187" i="21"/>
  <c r="H31" i="21"/>
  <c r="H46" i="21"/>
  <c r="I187" i="21"/>
  <c r="I31" i="21"/>
  <c r="I46" i="21"/>
  <c r="J187" i="21"/>
  <c r="J31" i="21"/>
  <c r="J46" i="21"/>
  <c r="K187" i="21"/>
  <c r="K22" i="21"/>
  <c r="K46" i="21"/>
  <c r="L187" i="21"/>
  <c r="L22" i="21"/>
  <c r="L31" i="21"/>
  <c r="L46" i="21"/>
  <c r="M187" i="21"/>
  <c r="M22" i="21"/>
  <c r="M46" i="21"/>
  <c r="N187" i="21"/>
  <c r="N22" i="21"/>
  <c r="N31" i="21"/>
  <c r="N46" i="21"/>
  <c r="O187" i="21"/>
  <c r="O22" i="21"/>
  <c r="O46" i="21"/>
  <c r="P187" i="21"/>
  <c r="P22" i="21"/>
  <c r="P31" i="21"/>
  <c r="P46" i="21"/>
  <c r="Q187" i="21"/>
  <c r="Q22" i="21"/>
  <c r="Q46" i="21"/>
  <c r="R187" i="21"/>
  <c r="R22" i="21"/>
  <c r="R31" i="21"/>
  <c r="R46" i="21"/>
  <c r="G52" i="23"/>
  <c r="K22" i="5"/>
  <c r="K23" i="5"/>
  <c r="K24" i="5"/>
  <c r="I295" i="13"/>
  <c r="K25" i="5"/>
  <c r="I296" i="13"/>
  <c r="K26" i="5"/>
  <c r="I297" i="13"/>
  <c r="X297" i="13"/>
  <c r="K27" i="5"/>
  <c r="I298" i="13"/>
  <c r="W298" i="13"/>
  <c r="K28" i="5"/>
  <c r="I299" i="13"/>
  <c r="X299" i="13"/>
  <c r="G22" i="23"/>
  <c r="K34" i="5"/>
  <c r="K35" i="5"/>
  <c r="I306" i="13"/>
  <c r="K36" i="5"/>
  <c r="I307" i="13"/>
  <c r="W307" i="13"/>
  <c r="K37" i="5"/>
  <c r="I308" i="13"/>
  <c r="K38" i="5"/>
  <c r="I309" i="13"/>
  <c r="K39" i="5"/>
  <c r="I310" i="13"/>
  <c r="K40" i="5"/>
  <c r="I311" i="13"/>
  <c r="X311" i="13"/>
  <c r="K41" i="5"/>
  <c r="K42" i="5"/>
  <c r="I313" i="13"/>
  <c r="W313" i="13"/>
  <c r="K43" i="5"/>
  <c r="I314" i="13"/>
  <c r="X314" i="13"/>
  <c r="K44" i="5"/>
  <c r="I315" i="13"/>
  <c r="X315" i="13"/>
  <c r="K45" i="5"/>
  <c r="I316" i="13"/>
  <c r="W316" i="13"/>
  <c r="K46" i="5"/>
  <c r="I317" i="13"/>
  <c r="W317" i="13"/>
  <c r="K47" i="5"/>
  <c r="I318" i="13"/>
  <c r="K48" i="5"/>
  <c r="I319" i="13"/>
  <c r="X319" i="13"/>
  <c r="K49" i="5"/>
  <c r="I320" i="13"/>
  <c r="K50" i="5"/>
  <c r="G16" i="23"/>
  <c r="K56" i="5"/>
  <c r="K57" i="5"/>
  <c r="K58" i="5"/>
  <c r="I329" i="13"/>
  <c r="K59" i="5"/>
  <c r="I330" i="13"/>
  <c r="X330" i="13"/>
  <c r="K60" i="5"/>
  <c r="I331" i="13"/>
  <c r="K61" i="5"/>
  <c r="I332" i="13"/>
  <c r="X332" i="13"/>
  <c r="K62" i="5"/>
  <c r="I333" i="13"/>
  <c r="W333" i="13"/>
  <c r="K63" i="5"/>
  <c r="I334" i="13"/>
  <c r="G13" i="23"/>
  <c r="K83" i="5"/>
  <c r="I354" i="13"/>
  <c r="X354" i="13"/>
  <c r="K84" i="5"/>
  <c r="I355" i="13"/>
  <c r="W355" i="13"/>
  <c r="K85" i="5"/>
  <c r="I356" i="13"/>
  <c r="U356" i="13"/>
  <c r="K86" i="5"/>
  <c r="I357" i="13"/>
  <c r="W357" i="13"/>
  <c r="K87" i="5"/>
  <c r="I358" i="13"/>
  <c r="W358" i="13"/>
  <c r="K88" i="5"/>
  <c r="I359" i="13"/>
  <c r="K89" i="5"/>
  <c r="H52" i="23"/>
  <c r="L22" i="5"/>
  <c r="I564" i="13"/>
  <c r="L23" i="5"/>
  <c r="I565" i="13"/>
  <c r="X565" i="13"/>
  <c r="L24" i="5"/>
  <c r="I566" i="13"/>
  <c r="L25" i="5"/>
  <c r="I567" i="13"/>
  <c r="L26" i="5"/>
  <c r="I568" i="13"/>
  <c r="W568" i="13"/>
  <c r="L27" i="5"/>
  <c r="I569" i="13"/>
  <c r="X569" i="13"/>
  <c r="L28" i="5"/>
  <c r="I570" i="13"/>
  <c r="H22" i="23"/>
  <c r="L34" i="5"/>
  <c r="L35" i="5"/>
  <c r="L36" i="5"/>
  <c r="L37" i="5"/>
  <c r="I579" i="13"/>
  <c r="L38" i="5"/>
  <c r="I580" i="13"/>
  <c r="L39" i="5"/>
  <c r="I581" i="13"/>
  <c r="X581" i="13"/>
  <c r="L40" i="5"/>
  <c r="I582" i="13"/>
  <c r="X582" i="13"/>
  <c r="L41" i="5"/>
  <c r="I583" i="13"/>
  <c r="L42" i="5"/>
  <c r="I584" i="13"/>
  <c r="L43" i="5"/>
  <c r="L44" i="5"/>
  <c r="I586" i="13"/>
  <c r="X586" i="13"/>
  <c r="L45" i="5"/>
  <c r="I587" i="13"/>
  <c r="L46" i="5"/>
  <c r="I588" i="13"/>
  <c r="W588" i="13"/>
  <c r="L47" i="5"/>
  <c r="I589" i="13"/>
  <c r="X589" i="13"/>
  <c r="L48" i="5"/>
  <c r="L49" i="5"/>
  <c r="I591" i="13"/>
  <c r="O19" i="21"/>
  <c r="S591" i="13"/>
  <c r="L50" i="5"/>
  <c r="I592" i="13"/>
  <c r="X592" i="13"/>
  <c r="H16" i="23"/>
  <c r="L56" i="5"/>
  <c r="I598" i="13"/>
  <c r="X598" i="13"/>
  <c r="L57" i="5"/>
  <c r="I599" i="13"/>
  <c r="V599" i="13"/>
  <c r="L58" i="5"/>
  <c r="I600" i="13"/>
  <c r="X600" i="13"/>
  <c r="L59" i="5"/>
  <c r="I601" i="13"/>
  <c r="X601" i="13"/>
  <c r="L60" i="5"/>
  <c r="I602" i="13"/>
  <c r="L61" i="5"/>
  <c r="I603" i="13"/>
  <c r="L62" i="5"/>
  <c r="I604" i="13"/>
  <c r="Q604" i="13"/>
  <c r="L63" i="5"/>
  <c r="I605" i="13"/>
  <c r="X605" i="13"/>
  <c r="H13" i="23"/>
  <c r="L83" i="5"/>
  <c r="I625" i="13"/>
  <c r="X625" i="13"/>
  <c r="L84" i="5"/>
  <c r="I626" i="13"/>
  <c r="X626" i="13"/>
  <c r="L85" i="5"/>
  <c r="I627" i="13"/>
  <c r="O627" i="13"/>
  <c r="L86" i="5"/>
  <c r="I628" i="13"/>
  <c r="X628" i="13"/>
  <c r="L87" i="5"/>
  <c r="L88" i="5"/>
  <c r="I630" i="13"/>
  <c r="W630" i="13"/>
  <c r="L89" i="5"/>
  <c r="I631" i="13"/>
  <c r="X631" i="13"/>
  <c r="K19" i="21"/>
  <c r="L19" i="21"/>
  <c r="M19" i="21"/>
  <c r="N19" i="21"/>
  <c r="P19" i="21"/>
  <c r="Q19" i="21"/>
  <c r="I923" i="14"/>
  <c r="G129" i="6"/>
  <c r="I924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7" i="14"/>
  <c r="A618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7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660" i="14"/>
  <c r="A661" i="14"/>
  <c r="A662" i="14"/>
  <c r="A663" i="14"/>
  <c r="A664" i="14"/>
  <c r="A665" i="14"/>
  <c r="A666" i="14"/>
  <c r="A667" i="14"/>
  <c r="A668" i="14"/>
  <c r="A669" i="14"/>
  <c r="A670" i="14"/>
  <c r="A671" i="14"/>
  <c r="A672" i="14"/>
  <c r="A673" i="14"/>
  <c r="A674" i="14"/>
  <c r="A675" i="14"/>
  <c r="A676" i="14"/>
  <c r="A677" i="14"/>
  <c r="A678" i="14"/>
  <c r="A679" i="14"/>
  <c r="A680" i="14"/>
  <c r="A681" i="14"/>
  <c r="A682" i="14"/>
  <c r="A683" i="14"/>
  <c r="A684" i="14"/>
  <c r="A685" i="14"/>
  <c r="A686" i="14"/>
  <c r="A687" i="14"/>
  <c r="A688" i="14"/>
  <c r="A689" i="14"/>
  <c r="A690" i="14"/>
  <c r="A691" i="14"/>
  <c r="A692" i="14"/>
  <c r="A693" i="14"/>
  <c r="A694" i="14"/>
  <c r="A695" i="14"/>
  <c r="A696" i="14"/>
  <c r="A697" i="14"/>
  <c r="A698" i="14"/>
  <c r="A699" i="14"/>
  <c r="A700" i="14"/>
  <c r="A701" i="14"/>
  <c r="A702" i="14"/>
  <c r="A703" i="14"/>
  <c r="A704" i="14"/>
  <c r="A705" i="14"/>
  <c r="A706" i="14"/>
  <c r="A707" i="14"/>
  <c r="A708" i="14"/>
  <c r="A709" i="14"/>
  <c r="A710" i="14"/>
  <c r="A711" i="14"/>
  <c r="A712" i="14"/>
  <c r="A713" i="14"/>
  <c r="A714" i="14"/>
  <c r="A715" i="14"/>
  <c r="A716" i="14"/>
  <c r="A717" i="14"/>
  <c r="A718" i="14"/>
  <c r="A719" i="14"/>
  <c r="A720" i="14"/>
  <c r="A721" i="14"/>
  <c r="A722" i="14"/>
  <c r="A723" i="14"/>
  <c r="A724" i="14"/>
  <c r="A725" i="14"/>
  <c r="A726" i="14"/>
  <c r="A727" i="14"/>
  <c r="A728" i="14"/>
  <c r="A729" i="14"/>
  <c r="A730" i="14"/>
  <c r="A731" i="14"/>
  <c r="A732" i="14"/>
  <c r="A733" i="14"/>
  <c r="A734" i="14"/>
  <c r="A735" i="14"/>
  <c r="A736" i="14"/>
  <c r="A737" i="14"/>
  <c r="A738" i="14"/>
  <c r="A739" i="14"/>
  <c r="A740" i="14"/>
  <c r="A741" i="14"/>
  <c r="A742" i="14"/>
  <c r="A743" i="14"/>
  <c r="A744" i="14"/>
  <c r="A745" i="14"/>
  <c r="A746" i="14"/>
  <c r="A747" i="14"/>
  <c r="A748" i="14"/>
  <c r="A749" i="14"/>
  <c r="A750" i="14"/>
  <c r="A751" i="14"/>
  <c r="A752" i="14"/>
  <c r="A753" i="14"/>
  <c r="A754" i="14"/>
  <c r="A755" i="14"/>
  <c r="A756" i="14"/>
  <c r="A757" i="14"/>
  <c r="A758" i="14"/>
  <c r="A759" i="14"/>
  <c r="A760" i="14"/>
  <c r="A761" i="14"/>
  <c r="A762" i="14"/>
  <c r="A763" i="14"/>
  <c r="A764" i="14"/>
  <c r="A765" i="14"/>
  <c r="A766" i="14"/>
  <c r="A767" i="14"/>
  <c r="A768" i="14"/>
  <c r="A769" i="14"/>
  <c r="A770" i="14"/>
  <c r="A771" i="14"/>
  <c r="A772" i="14"/>
  <c r="A773" i="14"/>
  <c r="A774" i="14"/>
  <c r="A775" i="14"/>
  <c r="A776" i="14"/>
  <c r="A777" i="14"/>
  <c r="A778" i="14"/>
  <c r="A779" i="14"/>
  <c r="A780" i="14"/>
  <c r="A781" i="14"/>
  <c r="A782" i="14"/>
  <c r="A783" i="14"/>
  <c r="A784" i="14"/>
  <c r="A785" i="14"/>
  <c r="A786" i="14"/>
  <c r="A787" i="14"/>
  <c r="A788" i="14"/>
  <c r="A789" i="14"/>
  <c r="A790" i="14"/>
  <c r="A791" i="14"/>
  <c r="A792" i="14"/>
  <c r="A793" i="14"/>
  <c r="A794" i="14"/>
  <c r="A795" i="14"/>
  <c r="A796" i="14"/>
  <c r="A797" i="14"/>
  <c r="A798" i="14"/>
  <c r="A799" i="14"/>
  <c r="A800" i="14"/>
  <c r="A807" i="14"/>
  <c r="A808" i="14"/>
  <c r="A809" i="14"/>
  <c r="A810" i="14"/>
  <c r="A811" i="14"/>
  <c r="A812" i="14"/>
  <c r="A813" i="14"/>
  <c r="A814" i="14"/>
  <c r="A815" i="14"/>
  <c r="A816" i="14"/>
  <c r="A817" i="14"/>
  <c r="A818" i="14"/>
  <c r="A819" i="14"/>
  <c r="A820" i="14"/>
  <c r="A821" i="14"/>
  <c r="A822" i="14"/>
  <c r="A823" i="14"/>
  <c r="A824" i="14"/>
  <c r="A825" i="14"/>
  <c r="A826" i="14"/>
  <c r="A827" i="14"/>
  <c r="A828" i="14"/>
  <c r="A829" i="14"/>
  <c r="A830" i="14"/>
  <c r="A831" i="14"/>
  <c r="A832" i="14"/>
  <c r="A833" i="14"/>
  <c r="A834" i="14"/>
  <c r="A835" i="14"/>
  <c r="A836" i="14"/>
  <c r="A837" i="14"/>
  <c r="A838" i="14"/>
  <c r="A839" i="14"/>
  <c r="A840" i="14"/>
  <c r="A841" i="14"/>
  <c r="A842" i="14"/>
  <c r="A843" i="14"/>
  <c r="A844" i="14"/>
  <c r="A845" i="14"/>
  <c r="A846" i="14"/>
  <c r="A847" i="14"/>
  <c r="A848" i="14"/>
  <c r="A849" i="14"/>
  <c r="A850" i="14"/>
  <c r="A851" i="14"/>
  <c r="A852" i="14"/>
  <c r="A853" i="14"/>
  <c r="A854" i="14"/>
  <c r="A855" i="14"/>
  <c r="A856" i="14"/>
  <c r="A857" i="14"/>
  <c r="A858" i="14"/>
  <c r="A859" i="14"/>
  <c r="A860" i="14"/>
  <c r="A861" i="14"/>
  <c r="A862" i="14"/>
  <c r="A863" i="14"/>
  <c r="A864" i="14"/>
  <c r="A865" i="14"/>
  <c r="A866" i="14"/>
  <c r="A867" i="14"/>
  <c r="A868" i="14"/>
  <c r="A869" i="14"/>
  <c r="A870" i="14"/>
  <c r="A871" i="14"/>
  <c r="A872" i="14"/>
  <c r="A873" i="14"/>
  <c r="A874" i="14"/>
  <c r="A875" i="14"/>
  <c r="A876" i="14"/>
  <c r="A877" i="14"/>
  <c r="A878" i="14"/>
  <c r="A879" i="14"/>
  <c r="A880" i="14"/>
  <c r="A881" i="14"/>
  <c r="A882" i="14"/>
  <c r="A883" i="14"/>
  <c r="A884" i="14"/>
  <c r="A885" i="14"/>
  <c r="A886" i="14"/>
  <c r="A887" i="14"/>
  <c r="A888" i="14"/>
  <c r="A889" i="14"/>
  <c r="A890" i="14"/>
  <c r="A891" i="14"/>
  <c r="A892" i="14"/>
  <c r="A893" i="14"/>
  <c r="A894" i="14"/>
  <c r="A895" i="14"/>
  <c r="A896" i="14"/>
  <c r="A897" i="14"/>
  <c r="A898" i="14"/>
  <c r="A899" i="14"/>
  <c r="A900" i="14"/>
  <c r="A901" i="14"/>
  <c r="A902" i="14"/>
  <c r="A903" i="14"/>
  <c r="A904" i="14"/>
  <c r="A905" i="14"/>
  <c r="A906" i="14"/>
  <c r="A907" i="14"/>
  <c r="A908" i="14"/>
  <c r="A909" i="14"/>
  <c r="A910" i="14"/>
  <c r="A911" i="14"/>
  <c r="A912" i="14"/>
  <c r="A913" i="14"/>
  <c r="A914" i="14"/>
  <c r="A915" i="14"/>
  <c r="A916" i="14"/>
  <c r="A917" i="14"/>
  <c r="A918" i="14"/>
  <c r="A919" i="14"/>
  <c r="A920" i="14"/>
  <c r="A921" i="14"/>
  <c r="A922" i="14"/>
  <c r="A923" i="14"/>
  <c r="A924" i="14"/>
  <c r="A925" i="14"/>
  <c r="H659" i="14"/>
  <c r="H394" i="14"/>
  <c r="H128" i="14"/>
  <c r="G95" i="5"/>
  <c r="G96" i="5"/>
  <c r="G98" i="5"/>
  <c r="G99" i="5"/>
  <c r="G100" i="5"/>
  <c r="G101" i="5"/>
  <c r="G102" i="5"/>
  <c r="G105" i="5"/>
  <c r="G107" i="5"/>
  <c r="G109" i="5"/>
  <c r="G111" i="5"/>
  <c r="G112" i="5"/>
  <c r="G113" i="5"/>
  <c r="G114" i="5"/>
  <c r="G118" i="5"/>
  <c r="G122" i="5"/>
  <c r="G125" i="5"/>
  <c r="G126" i="5"/>
  <c r="G127" i="5"/>
  <c r="J16" i="5"/>
  <c r="I16" i="13"/>
  <c r="G150" i="5"/>
  <c r="G153" i="5"/>
  <c r="G154" i="5"/>
  <c r="G155" i="5"/>
  <c r="G158" i="5"/>
  <c r="G162" i="5"/>
  <c r="G163" i="5"/>
  <c r="G167" i="5"/>
  <c r="G171" i="5"/>
  <c r="G172" i="5"/>
  <c r="G173" i="5"/>
  <c r="G174" i="5"/>
  <c r="G175" i="5"/>
  <c r="G178" i="5"/>
  <c r="G179" i="5"/>
  <c r="G180" i="5"/>
  <c r="G194" i="5"/>
  <c r="G197" i="5"/>
  <c r="G198" i="5"/>
  <c r="G201" i="5"/>
  <c r="G205" i="5"/>
  <c r="G206" i="5"/>
  <c r="G210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35" i="5"/>
  <c r="G237" i="5"/>
  <c r="G240" i="5"/>
  <c r="G241" i="5"/>
  <c r="G253" i="5"/>
  <c r="G257" i="5"/>
  <c r="G258" i="5"/>
  <c r="G259" i="5"/>
  <c r="G260" i="5"/>
  <c r="G261" i="5"/>
  <c r="G264" i="5"/>
  <c r="G265" i="5"/>
  <c r="G266" i="5"/>
  <c r="G96" i="6"/>
  <c r="G98" i="6"/>
  <c r="G99" i="6"/>
  <c r="G100" i="6"/>
  <c r="G101" i="6"/>
  <c r="G102" i="6"/>
  <c r="G105" i="6"/>
  <c r="G106" i="6"/>
  <c r="G109" i="6"/>
  <c r="G111" i="6"/>
  <c r="G112" i="6"/>
  <c r="G113" i="6"/>
  <c r="G114" i="6"/>
  <c r="G117" i="6"/>
  <c r="G118" i="6"/>
  <c r="G122" i="6"/>
  <c r="G125" i="6"/>
  <c r="G126" i="6"/>
  <c r="G127" i="6"/>
  <c r="G130" i="6"/>
  <c r="J83" i="6"/>
  <c r="J84" i="6"/>
  <c r="I84" i="14"/>
  <c r="W84" i="14"/>
  <c r="J85" i="6"/>
  <c r="I85" i="14"/>
  <c r="J86" i="6"/>
  <c r="I86" i="14"/>
  <c r="J87" i="6"/>
  <c r="I87" i="14"/>
  <c r="J88" i="6"/>
  <c r="I88" i="14"/>
  <c r="X88" i="14"/>
  <c r="J89" i="6"/>
  <c r="I89" i="14"/>
  <c r="X89" i="14"/>
  <c r="J56" i="6"/>
  <c r="J57" i="6"/>
  <c r="I57" i="14"/>
  <c r="X57" i="14"/>
  <c r="J58" i="6"/>
  <c r="J59" i="6"/>
  <c r="I59" i="14"/>
  <c r="X59" i="14"/>
  <c r="J60" i="6"/>
  <c r="I60" i="14"/>
  <c r="W60" i="14"/>
  <c r="J61" i="6"/>
  <c r="I61" i="14"/>
  <c r="S61" i="14"/>
  <c r="J62" i="6"/>
  <c r="J63" i="6"/>
  <c r="I63" i="14"/>
  <c r="W63" i="14"/>
  <c r="J34" i="6"/>
  <c r="J35" i="6"/>
  <c r="I35" i="14"/>
  <c r="J36" i="6"/>
  <c r="I36" i="14"/>
  <c r="U36" i="14"/>
  <c r="J37" i="6"/>
  <c r="I37" i="14"/>
  <c r="W37" i="14"/>
  <c r="J38" i="6"/>
  <c r="J39" i="6"/>
  <c r="J40" i="6"/>
  <c r="J41" i="6"/>
  <c r="I41" i="14"/>
  <c r="W41" i="14"/>
  <c r="J42" i="6"/>
  <c r="J43" i="6"/>
  <c r="I43" i="14"/>
  <c r="S43" i="14"/>
  <c r="J44" i="6"/>
  <c r="I44" i="14"/>
  <c r="X44" i="14"/>
  <c r="J45" i="6"/>
  <c r="I45" i="14"/>
  <c r="J46" i="6"/>
  <c r="J47" i="6"/>
  <c r="I47" i="14"/>
  <c r="T47" i="14"/>
  <c r="J48" i="6"/>
  <c r="I48" i="14"/>
  <c r="W48" i="14"/>
  <c r="J49" i="6"/>
  <c r="J50" i="6"/>
  <c r="J22" i="6"/>
  <c r="J23" i="6"/>
  <c r="J24" i="6"/>
  <c r="I24" i="14"/>
  <c r="J25" i="6"/>
  <c r="I25" i="14"/>
  <c r="V25" i="14"/>
  <c r="E18" i="23"/>
  <c r="F19" i="23"/>
  <c r="J26" i="6"/>
  <c r="I26" i="14"/>
  <c r="S26" i="14"/>
  <c r="J27" i="6"/>
  <c r="I27" i="14"/>
  <c r="X27" i="14"/>
  <c r="J28" i="6"/>
  <c r="J16" i="6"/>
  <c r="G149" i="6"/>
  <c r="G152" i="6"/>
  <c r="G153" i="6"/>
  <c r="G154" i="6"/>
  <c r="G157" i="6"/>
  <c r="G161" i="6"/>
  <c r="G162" i="6"/>
  <c r="G166" i="6"/>
  <c r="G170" i="6"/>
  <c r="G171" i="6"/>
  <c r="G172" i="6"/>
  <c r="G173" i="6"/>
  <c r="G174" i="6"/>
  <c r="G177" i="6"/>
  <c r="G178" i="6"/>
  <c r="G179" i="6"/>
  <c r="G182" i="6"/>
  <c r="G191" i="6"/>
  <c r="G195" i="6"/>
  <c r="G196" i="6"/>
  <c r="G197" i="6"/>
  <c r="G198" i="6"/>
  <c r="G199" i="6"/>
  <c r="G202" i="6"/>
  <c r="G203" i="6"/>
  <c r="G204" i="6"/>
  <c r="G208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34" i="6"/>
  <c r="G237" i="6"/>
  <c r="G238" i="6"/>
  <c r="G240" i="6"/>
  <c r="G250" i="6"/>
  <c r="G254" i="6"/>
  <c r="G255" i="6"/>
  <c r="G256" i="6"/>
  <c r="G257" i="6"/>
  <c r="G258" i="6"/>
  <c r="G261" i="6"/>
  <c r="G262" i="6"/>
  <c r="G263" i="6"/>
  <c r="G264" i="6"/>
  <c r="G265" i="6"/>
  <c r="G266" i="6"/>
  <c r="K16" i="5"/>
  <c r="I287" i="13"/>
  <c r="V287" i="13"/>
  <c r="K83" i="6"/>
  <c r="I348" i="14"/>
  <c r="K84" i="6"/>
  <c r="I349" i="14"/>
  <c r="J349" i="14"/>
  <c r="K85" i="6"/>
  <c r="I350" i="14"/>
  <c r="K86" i="6"/>
  <c r="I351" i="14"/>
  <c r="O351" i="14"/>
  <c r="K87" i="6"/>
  <c r="I352" i="14"/>
  <c r="K88" i="6"/>
  <c r="I353" i="14"/>
  <c r="W353" i="14"/>
  <c r="K89" i="6"/>
  <c r="K56" i="6"/>
  <c r="I321" i="14"/>
  <c r="X321" i="14"/>
  <c r="K57" i="6"/>
  <c r="I322" i="14"/>
  <c r="K58" i="6"/>
  <c r="I323" i="14"/>
  <c r="X323" i="14"/>
  <c r="K59" i="6"/>
  <c r="I324" i="14"/>
  <c r="K60" i="6"/>
  <c r="K61" i="6"/>
  <c r="K62" i="6"/>
  <c r="I327" i="14"/>
  <c r="W327" i="14"/>
  <c r="K63" i="6"/>
  <c r="I328" i="14"/>
  <c r="K34" i="6"/>
  <c r="I299" i="14"/>
  <c r="K35" i="6"/>
  <c r="I300" i="14"/>
  <c r="X300" i="14"/>
  <c r="K36" i="6"/>
  <c r="I301" i="14"/>
  <c r="K37" i="6"/>
  <c r="I302" i="14"/>
  <c r="K38" i="6"/>
  <c r="I303" i="14"/>
  <c r="X303" i="14"/>
  <c r="K39" i="6"/>
  <c r="K40" i="6"/>
  <c r="I305" i="14"/>
  <c r="X305" i="14"/>
  <c r="K41" i="6"/>
  <c r="K42" i="6"/>
  <c r="I307" i="14"/>
  <c r="W307" i="14"/>
  <c r="K43" i="6"/>
  <c r="K44" i="6"/>
  <c r="I309" i="14"/>
  <c r="K45" i="6"/>
  <c r="I310" i="14"/>
  <c r="K46" i="6"/>
  <c r="I311" i="14"/>
  <c r="W311" i="14"/>
  <c r="K47" i="6"/>
  <c r="I312" i="14"/>
  <c r="K48" i="6"/>
  <c r="I313" i="14"/>
  <c r="K49" i="6"/>
  <c r="I314" i="14"/>
  <c r="K50" i="6"/>
  <c r="I315" i="14"/>
  <c r="K22" i="6"/>
  <c r="I287" i="14"/>
  <c r="X287" i="14"/>
  <c r="K23" i="6"/>
  <c r="I288" i="14"/>
  <c r="K24" i="6"/>
  <c r="K25" i="6"/>
  <c r="G19" i="23"/>
  <c r="K26" i="6"/>
  <c r="I291" i="14"/>
  <c r="K27" i="6"/>
  <c r="I292" i="14"/>
  <c r="K28" i="6"/>
  <c r="I293" i="14"/>
  <c r="W293" i="14"/>
  <c r="K16" i="6"/>
  <c r="I281" i="14"/>
  <c r="W281" i="14"/>
  <c r="L16" i="5"/>
  <c r="I558" i="13"/>
  <c r="Q558" i="13"/>
  <c r="L83" i="6"/>
  <c r="I613" i="14"/>
  <c r="T613" i="14"/>
  <c r="L84" i="6"/>
  <c r="I614" i="14"/>
  <c r="L85" i="6"/>
  <c r="I615" i="14"/>
  <c r="X615" i="14"/>
  <c r="L86" i="6"/>
  <c r="I616" i="14"/>
  <c r="V616" i="14"/>
  <c r="L87" i="6"/>
  <c r="I617" i="14"/>
  <c r="L88" i="6"/>
  <c r="I618" i="14"/>
  <c r="X618" i="14"/>
  <c r="L89" i="6"/>
  <c r="I619" i="14"/>
  <c r="V619" i="14"/>
  <c r="L56" i="6"/>
  <c r="I586" i="14"/>
  <c r="L57" i="6"/>
  <c r="I587" i="14"/>
  <c r="Q587" i="14"/>
  <c r="L58" i="6"/>
  <c r="I588" i="14"/>
  <c r="X588" i="14"/>
  <c r="L59" i="6"/>
  <c r="L60" i="6"/>
  <c r="I590" i="14"/>
  <c r="L61" i="6"/>
  <c r="I591" i="14"/>
  <c r="U591" i="14"/>
  <c r="L62" i="6"/>
  <c r="I592" i="14"/>
  <c r="L63" i="6"/>
  <c r="I593" i="14"/>
  <c r="L34" i="6"/>
  <c r="I564" i="14"/>
  <c r="L35" i="6"/>
  <c r="I565" i="14"/>
  <c r="X565" i="14"/>
  <c r="L36" i="6"/>
  <c r="I566" i="14"/>
  <c r="L37" i="6"/>
  <c r="L38" i="6"/>
  <c r="I568" i="14"/>
  <c r="X568" i="14"/>
  <c r="L39" i="6"/>
  <c r="I569" i="14"/>
  <c r="L40" i="6"/>
  <c r="I570" i="14"/>
  <c r="L41" i="6"/>
  <c r="I571" i="14"/>
  <c r="L42" i="6"/>
  <c r="I572" i="14"/>
  <c r="L43" i="6"/>
  <c r="I573" i="14"/>
  <c r="L44" i="6"/>
  <c r="I574" i="14"/>
  <c r="S574" i="14"/>
  <c r="L45" i="6"/>
  <c r="L46" i="6"/>
  <c r="I576" i="14"/>
  <c r="L47" i="6"/>
  <c r="I577" i="14"/>
  <c r="X577" i="14"/>
  <c r="L48" i="6"/>
  <c r="I578" i="14"/>
  <c r="O578" i="14"/>
  <c r="L49" i="6"/>
  <c r="I579" i="14"/>
  <c r="L50" i="6"/>
  <c r="I580" i="14"/>
  <c r="L22" i="6"/>
  <c r="I552" i="14"/>
  <c r="W552" i="14"/>
  <c r="L23" i="6"/>
  <c r="I553" i="14"/>
  <c r="L24" i="6"/>
  <c r="I554" i="14"/>
  <c r="L25" i="6"/>
  <c r="I555" i="14"/>
  <c r="R555" i="14"/>
  <c r="H19" i="23"/>
  <c r="L26" i="6"/>
  <c r="I556" i="14"/>
  <c r="L27" i="6"/>
  <c r="I557" i="14"/>
  <c r="L28" i="6"/>
  <c r="I558" i="14"/>
  <c r="L16" i="6"/>
  <c r="I546" i="14"/>
  <c r="A13" i="15"/>
  <c r="A14" i="15"/>
  <c r="A15" i="15"/>
  <c r="A16" i="15"/>
  <c r="A17" i="15"/>
  <c r="A18" i="15"/>
  <c r="A19" i="15"/>
  <c r="A20" i="15"/>
  <c r="A21" i="15"/>
  <c r="A54" i="15"/>
  <c r="A55" i="15"/>
  <c r="A56" i="15"/>
  <c r="A57" i="15"/>
  <c r="A58" i="15"/>
  <c r="A59" i="15"/>
  <c r="A60" i="15"/>
  <c r="A61" i="15"/>
  <c r="A62" i="15"/>
  <c r="A95" i="15"/>
  <c r="A96" i="15"/>
  <c r="A97" i="15"/>
  <c r="A98" i="15"/>
  <c r="A99" i="15"/>
  <c r="A100" i="15"/>
  <c r="A101" i="15"/>
  <c r="A102" i="15"/>
  <c r="A103" i="15"/>
  <c r="A136" i="15"/>
  <c r="A137" i="15"/>
  <c r="A138" i="15"/>
  <c r="A139" i="15"/>
  <c r="A140" i="15"/>
  <c r="A141" i="15"/>
  <c r="A142" i="15"/>
  <c r="A143" i="15"/>
  <c r="A144" i="15"/>
  <c r="G120" i="15"/>
  <c r="G79" i="15"/>
  <c r="G38" i="15"/>
  <c r="I31" i="7"/>
  <c r="H31" i="15"/>
  <c r="O31" i="15"/>
  <c r="I32" i="7"/>
  <c r="H32" i="15"/>
  <c r="W32" i="15"/>
  <c r="I33" i="7"/>
  <c r="I34" i="7"/>
  <c r="J31" i="7"/>
  <c r="J32" i="7"/>
  <c r="J33" i="7"/>
  <c r="H74" i="15"/>
  <c r="Q74" i="15"/>
  <c r="J34" i="7"/>
  <c r="H75" i="15"/>
  <c r="M75" i="15"/>
  <c r="F41" i="7"/>
  <c r="H164" i="15"/>
  <c r="X18" i="20"/>
  <c r="X21" i="20"/>
  <c r="W18" i="20"/>
  <c r="W21" i="20"/>
  <c r="H18" i="20"/>
  <c r="G168" i="8"/>
  <c r="G167" i="8"/>
  <c r="G165" i="8"/>
  <c r="K165" i="8"/>
  <c r="I333" i="17"/>
  <c r="G164" i="8"/>
  <c r="G163" i="8"/>
  <c r="G162" i="8"/>
  <c r="G161" i="8"/>
  <c r="I665" i="17"/>
  <c r="G160" i="8"/>
  <c r="I664" i="17"/>
  <c r="G157" i="8"/>
  <c r="G156" i="8"/>
  <c r="G151" i="8"/>
  <c r="I655" i="17"/>
  <c r="G148" i="8"/>
  <c r="G149" i="8"/>
  <c r="G150" i="8"/>
  <c r="G141" i="8"/>
  <c r="G145" i="8"/>
  <c r="I649" i="17"/>
  <c r="G142" i="8"/>
  <c r="I646" i="17"/>
  <c r="G143" i="8"/>
  <c r="K143" i="8"/>
  <c r="I311" i="17"/>
  <c r="T311" i="17"/>
  <c r="G144" i="8"/>
  <c r="G133" i="8"/>
  <c r="G134" i="8"/>
  <c r="J134" i="8"/>
  <c r="I134" i="17"/>
  <c r="R134" i="17"/>
  <c r="G135" i="8"/>
  <c r="I639" i="17"/>
  <c r="G136" i="8"/>
  <c r="G107" i="8"/>
  <c r="I611" i="17"/>
  <c r="G108" i="8"/>
  <c r="G109" i="8"/>
  <c r="G110" i="8"/>
  <c r="G111" i="8"/>
  <c r="G112" i="8"/>
  <c r="G113" i="8"/>
  <c r="K113" i="8"/>
  <c r="I281" i="17"/>
  <c r="R281" i="17"/>
  <c r="G114" i="8"/>
  <c r="I618" i="17"/>
  <c r="G115" i="8"/>
  <c r="J115" i="8"/>
  <c r="I115" i="17"/>
  <c r="W115" i="17"/>
  <c r="G116" i="8"/>
  <c r="G117" i="8"/>
  <c r="G118" i="8"/>
  <c r="G120" i="8"/>
  <c r="G121" i="8"/>
  <c r="I625" i="17"/>
  <c r="G122" i="8"/>
  <c r="L123" i="8"/>
  <c r="I459" i="17"/>
  <c r="I628" i="17"/>
  <c r="L128" i="8"/>
  <c r="I464" i="17"/>
  <c r="I633" i="17"/>
  <c r="G83" i="8"/>
  <c r="J83" i="8"/>
  <c r="G85" i="8"/>
  <c r="I589" i="17"/>
  <c r="G88" i="8"/>
  <c r="G89" i="8"/>
  <c r="G90" i="8"/>
  <c r="G93" i="8"/>
  <c r="K93" i="8"/>
  <c r="G94" i="8"/>
  <c r="G97" i="8"/>
  <c r="I601" i="17"/>
  <c r="G98" i="8"/>
  <c r="J98" i="8"/>
  <c r="I98" i="17"/>
  <c r="K98" i="17"/>
  <c r="G99" i="8"/>
  <c r="K99" i="8"/>
  <c r="I267" i="17"/>
  <c r="G100" i="8"/>
  <c r="G102" i="8"/>
  <c r="L58" i="8"/>
  <c r="L59" i="8"/>
  <c r="I395" i="17"/>
  <c r="I564" i="17"/>
  <c r="K61" i="8"/>
  <c r="I229" i="17"/>
  <c r="L67" i="8"/>
  <c r="I403" i="17"/>
  <c r="I572" i="17"/>
  <c r="G72" i="8"/>
  <c r="K72" i="8"/>
  <c r="I240" i="17"/>
  <c r="J73" i="8"/>
  <c r="L78" i="8"/>
  <c r="I414" i="17"/>
  <c r="G19" i="8"/>
  <c r="G31" i="8"/>
  <c r="K49" i="8"/>
  <c r="I549" i="17"/>
  <c r="I548" i="17"/>
  <c r="K42" i="8"/>
  <c r="L41" i="8"/>
  <c r="I377" i="17"/>
  <c r="I541" i="17"/>
  <c r="G128" i="10"/>
  <c r="G254" i="10"/>
  <c r="G262" i="10"/>
  <c r="G261" i="10"/>
  <c r="G260" i="10"/>
  <c r="G264" i="10"/>
  <c r="G257" i="10"/>
  <c r="G256" i="10"/>
  <c r="G255" i="10"/>
  <c r="G253" i="10"/>
  <c r="G249" i="10"/>
  <c r="G239" i="10"/>
  <c r="G237" i="10"/>
  <c r="G233" i="10"/>
  <c r="G236" i="10"/>
  <c r="G231" i="10"/>
  <c r="I258" i="10"/>
  <c r="G222" i="10"/>
  <c r="G221" i="10"/>
  <c r="G220" i="10"/>
  <c r="G219" i="10"/>
  <c r="G218" i="10"/>
  <c r="G217" i="10"/>
  <c r="G216" i="10"/>
  <c r="G215" i="10"/>
  <c r="G214" i="10"/>
  <c r="G213" i="10"/>
  <c r="G212" i="10"/>
  <c r="G211" i="10"/>
  <c r="G207" i="10"/>
  <c r="G203" i="10"/>
  <c r="G202" i="10"/>
  <c r="G201" i="10"/>
  <c r="G198" i="10"/>
  <c r="G195" i="10"/>
  <c r="G197" i="10"/>
  <c r="G196" i="10"/>
  <c r="G194" i="10"/>
  <c r="G190" i="10"/>
  <c r="G161" i="10"/>
  <c r="G178" i="10"/>
  <c r="G177" i="10"/>
  <c r="G176" i="10"/>
  <c r="G173" i="10"/>
  <c r="G172" i="10"/>
  <c r="G171" i="10"/>
  <c r="G170" i="10"/>
  <c r="G169" i="10"/>
  <c r="G165" i="10"/>
  <c r="G160" i="10"/>
  <c r="G156" i="10"/>
  <c r="G153" i="10"/>
  <c r="G151" i="10"/>
  <c r="G152" i="10"/>
  <c r="G148" i="10"/>
  <c r="G127" i="10"/>
  <c r="G126" i="10"/>
  <c r="G125" i="10"/>
  <c r="G122" i="10"/>
  <c r="G118" i="10"/>
  <c r="G117" i="10"/>
  <c r="G114" i="10"/>
  <c r="G113" i="10"/>
  <c r="G111" i="10"/>
  <c r="G112" i="10"/>
  <c r="G109" i="10"/>
  <c r="G106" i="10"/>
  <c r="G105" i="10"/>
  <c r="G102" i="10"/>
  <c r="G101" i="10"/>
  <c r="G100" i="10"/>
  <c r="G99" i="10"/>
  <c r="G98" i="10"/>
  <c r="G96" i="10"/>
  <c r="G95" i="10"/>
  <c r="I14" i="10"/>
  <c r="I15" i="10"/>
  <c r="A13" i="7"/>
  <c r="A14" i="7"/>
  <c r="A15" i="7"/>
  <c r="A16" i="7"/>
  <c r="A17" i="7"/>
  <c r="A18" i="7"/>
  <c r="A19" i="7"/>
  <c r="A20" i="7"/>
  <c r="A21" i="7"/>
  <c r="H38" i="7"/>
  <c r="F26" i="7"/>
  <c r="E204" i="6"/>
  <c r="G13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I129" i="6"/>
  <c r="E206" i="5"/>
  <c r="G57" i="1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F38" i="3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F43" i="2"/>
  <c r="F36" i="2"/>
  <c r="F38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G27" i="3"/>
  <c r="G26" i="3"/>
  <c r="W27" i="3"/>
  <c r="W26" i="3"/>
  <c r="G27" i="2"/>
  <c r="W27" i="2"/>
  <c r="G26" i="2"/>
  <c r="W26" i="2"/>
  <c r="G27" i="4"/>
  <c r="G26" i="4"/>
  <c r="V57" i="1"/>
  <c r="V58" i="1"/>
  <c r="V56" i="1"/>
  <c r="U57" i="1"/>
  <c r="U58" i="1"/>
  <c r="U56" i="1"/>
  <c r="T57" i="1"/>
  <c r="T58" i="1"/>
  <c r="T56" i="1"/>
  <c r="S57" i="1"/>
  <c r="S58" i="1"/>
  <c r="S56" i="1"/>
  <c r="R57" i="1"/>
  <c r="R58" i="1"/>
  <c r="R56" i="1"/>
  <c r="Q57" i="1"/>
  <c r="Q58" i="1"/>
  <c r="Q56" i="1"/>
  <c r="P57" i="1"/>
  <c r="P58" i="1"/>
  <c r="P56" i="1"/>
  <c r="O57" i="1"/>
  <c r="O58" i="1"/>
  <c r="O56" i="1"/>
  <c r="N57" i="1"/>
  <c r="N58" i="1"/>
  <c r="N56" i="1"/>
  <c r="M57" i="1"/>
  <c r="M58" i="1"/>
  <c r="M56" i="1"/>
  <c r="L57" i="1"/>
  <c r="L58" i="1"/>
  <c r="L56" i="1"/>
  <c r="K57" i="1"/>
  <c r="K58" i="1"/>
  <c r="K56" i="1"/>
  <c r="J57" i="1"/>
  <c r="J58" i="1"/>
  <c r="J56" i="1"/>
  <c r="I57" i="1"/>
  <c r="I58" i="1"/>
  <c r="I56" i="1"/>
  <c r="H57" i="1"/>
  <c r="W57" i="1"/>
  <c r="H58" i="1"/>
  <c r="G58" i="1"/>
  <c r="W58" i="1"/>
  <c r="G56" i="1"/>
  <c r="G43" i="24"/>
  <c r="F24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E39" i="21"/>
  <c r="R40" i="21"/>
  <c r="E36" i="21"/>
  <c r="R37" i="21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6" i="17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25" i="13"/>
  <c r="L109" i="8"/>
  <c r="I445" i="17"/>
  <c r="K109" i="8"/>
  <c r="I277" i="17"/>
  <c r="S277" i="17"/>
  <c r="J109" i="8"/>
  <c r="I109" i="8"/>
  <c r="I259" i="6"/>
  <c r="V50" i="3"/>
  <c r="V51" i="3"/>
  <c r="U50" i="3"/>
  <c r="U51" i="3"/>
  <c r="T50" i="3"/>
  <c r="S50" i="3"/>
  <c r="R50" i="3"/>
  <c r="R51" i="3"/>
  <c r="Q50" i="3"/>
  <c r="P50" i="3"/>
  <c r="P51" i="3"/>
  <c r="O50" i="3"/>
  <c r="N50" i="3"/>
  <c r="N51" i="3"/>
  <c r="M50" i="3"/>
  <c r="M51" i="3"/>
  <c r="L50" i="3"/>
  <c r="K50" i="3"/>
  <c r="J50" i="3"/>
  <c r="I50" i="3"/>
  <c r="H50" i="3"/>
  <c r="V41" i="3"/>
  <c r="U41" i="3"/>
  <c r="T41" i="3"/>
  <c r="T42" i="3"/>
  <c r="S41" i="3"/>
  <c r="S42" i="3"/>
  <c r="R41" i="3"/>
  <c r="Q41" i="3"/>
  <c r="Q42" i="3"/>
  <c r="P41" i="3"/>
  <c r="P42" i="3"/>
  <c r="O41" i="3"/>
  <c r="O42" i="3"/>
  <c r="N41" i="3"/>
  <c r="M41" i="3"/>
  <c r="M42" i="3"/>
  <c r="L41" i="3"/>
  <c r="K41" i="3"/>
  <c r="J41" i="3"/>
  <c r="I41" i="3"/>
  <c r="H41" i="3"/>
  <c r="F25" i="3"/>
  <c r="F24" i="3"/>
  <c r="V15" i="3"/>
  <c r="V45" i="3"/>
  <c r="V46" i="3"/>
  <c r="U15" i="3"/>
  <c r="U45" i="3"/>
  <c r="F25" i="2"/>
  <c r="F24" i="2"/>
  <c r="V15" i="2"/>
  <c r="V15" i="24"/>
  <c r="U15" i="2"/>
  <c r="U41" i="2"/>
  <c r="V50" i="4"/>
  <c r="V51" i="4"/>
  <c r="U50" i="4"/>
  <c r="U51" i="4"/>
  <c r="T50" i="4"/>
  <c r="S50" i="4"/>
  <c r="R50" i="4"/>
  <c r="R51" i="4"/>
  <c r="Q50" i="4"/>
  <c r="Q51" i="4"/>
  <c r="P50" i="4"/>
  <c r="P51" i="4"/>
  <c r="O50" i="4"/>
  <c r="N50" i="4"/>
  <c r="M50" i="4"/>
  <c r="M51" i="4"/>
  <c r="L50" i="4"/>
  <c r="K50" i="4"/>
  <c r="J50" i="4"/>
  <c r="I50" i="4"/>
  <c r="H50" i="4"/>
  <c r="V32" i="4"/>
  <c r="U32" i="4"/>
  <c r="U33" i="4"/>
  <c r="T32" i="4"/>
  <c r="T33" i="4"/>
  <c r="S32" i="4"/>
  <c r="S33" i="4"/>
  <c r="R32" i="4"/>
  <c r="R33" i="4"/>
  <c r="Q32" i="4"/>
  <c r="Q33" i="4"/>
  <c r="P32" i="4"/>
  <c r="P33" i="4"/>
  <c r="O32" i="4"/>
  <c r="O33" i="4"/>
  <c r="N32" i="4"/>
  <c r="N33" i="4"/>
  <c r="M32" i="4"/>
  <c r="M33" i="4"/>
  <c r="L32" i="4"/>
  <c r="K32" i="4"/>
  <c r="J32" i="4"/>
  <c r="I32" i="4"/>
  <c r="H32" i="4"/>
  <c r="V41" i="4"/>
  <c r="V42" i="4"/>
  <c r="U41" i="4"/>
  <c r="T41" i="4"/>
  <c r="S41" i="4"/>
  <c r="R41" i="4"/>
  <c r="R42" i="4"/>
  <c r="Q41" i="4"/>
  <c r="P41" i="4"/>
  <c r="P42" i="4"/>
  <c r="O41" i="4"/>
  <c r="O42" i="4"/>
  <c r="N41" i="4"/>
  <c r="N42" i="4"/>
  <c r="M41" i="4"/>
  <c r="L41" i="4"/>
  <c r="K41" i="4"/>
  <c r="J41" i="4"/>
  <c r="I41" i="4"/>
  <c r="H41" i="4"/>
  <c r="F25" i="4"/>
  <c r="F24" i="4"/>
  <c r="G29" i="12"/>
  <c r="G28" i="12"/>
  <c r="V15" i="4"/>
  <c r="V45" i="4"/>
  <c r="V46" i="4"/>
  <c r="U15" i="4"/>
  <c r="U45" i="4"/>
  <c r="U46" i="4"/>
  <c r="G51" i="1"/>
  <c r="I622" i="17"/>
  <c r="I621" i="17"/>
  <c r="I620" i="17"/>
  <c r="I616" i="17"/>
  <c r="I615" i="17"/>
  <c r="I614" i="17"/>
  <c r="I613" i="17"/>
  <c r="I612" i="17"/>
  <c r="I554" i="17"/>
  <c r="I552" i="17"/>
  <c r="I551" i="17"/>
  <c r="I550" i="17"/>
  <c r="I547" i="17"/>
  <c r="I546" i="17"/>
  <c r="I544" i="17"/>
  <c r="I543" i="17"/>
  <c r="I542" i="17"/>
  <c r="I539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H448" i="17"/>
  <c r="H280" i="17"/>
  <c r="H114" i="17"/>
  <c r="H113" i="17"/>
  <c r="H382" i="17"/>
  <c r="H381" i="17"/>
  <c r="H380" i="17"/>
  <c r="H379" i="17"/>
  <c r="H378" i="17"/>
  <c r="H377" i="17"/>
  <c r="H376" i="17"/>
  <c r="H375" i="17"/>
  <c r="H374" i="17"/>
  <c r="H373" i="17"/>
  <c r="H214" i="17"/>
  <c r="H213" i="17"/>
  <c r="H212" i="17"/>
  <c r="H211" i="17"/>
  <c r="H210" i="17"/>
  <c r="H209" i="17"/>
  <c r="H208" i="17"/>
  <c r="H207" i="17"/>
  <c r="H206" i="17"/>
  <c r="H205" i="17"/>
  <c r="H46" i="17"/>
  <c r="H45" i="17"/>
  <c r="H44" i="17"/>
  <c r="H43" i="17"/>
  <c r="H42" i="17"/>
  <c r="H41" i="17"/>
  <c r="H40" i="17"/>
  <c r="H39" i="17"/>
  <c r="H38" i="17"/>
  <c r="H37" i="17"/>
  <c r="I546" i="18"/>
  <c r="G18" i="10"/>
  <c r="I810" i="18"/>
  <c r="G131" i="10"/>
  <c r="G91" i="10"/>
  <c r="G65" i="10"/>
  <c r="G52" i="10"/>
  <c r="G30" i="10"/>
  <c r="G133" i="10"/>
  <c r="G143" i="10"/>
  <c r="G183" i="10"/>
  <c r="G225" i="10"/>
  <c r="G267" i="10"/>
  <c r="G269" i="10"/>
  <c r="I1061" i="18"/>
  <c r="G18" i="1"/>
  <c r="I1059" i="18"/>
  <c r="I1056" i="18"/>
  <c r="I1055" i="18"/>
  <c r="I1054" i="18"/>
  <c r="I1053" i="18"/>
  <c r="I1052" i="18"/>
  <c r="I1051" i="18"/>
  <c r="I1050" i="18"/>
  <c r="I1049" i="18"/>
  <c r="I1048" i="18"/>
  <c r="I1047" i="18"/>
  <c r="I1046" i="18"/>
  <c r="I1045" i="18"/>
  <c r="I1044" i="18"/>
  <c r="I1043" i="18"/>
  <c r="I1042" i="18"/>
  <c r="I1041" i="18"/>
  <c r="I1040" i="18"/>
  <c r="I1039" i="18"/>
  <c r="I1038" i="18"/>
  <c r="I1037" i="18"/>
  <c r="I1036" i="18"/>
  <c r="I1035" i="18"/>
  <c r="I1034" i="18"/>
  <c r="I1033" i="18"/>
  <c r="I1032" i="18"/>
  <c r="I1031" i="18"/>
  <c r="I1030" i="18"/>
  <c r="I1029" i="18"/>
  <c r="I1028" i="18"/>
  <c r="I1027" i="18"/>
  <c r="I1026" i="18"/>
  <c r="I1025" i="18"/>
  <c r="I1024" i="18"/>
  <c r="I1023" i="18"/>
  <c r="I1017" i="18"/>
  <c r="I1014" i="18"/>
  <c r="I1013" i="18"/>
  <c r="I1012" i="18"/>
  <c r="I1011" i="18"/>
  <c r="I1010" i="18"/>
  <c r="I1009" i="18"/>
  <c r="I1008" i="18"/>
  <c r="I1007" i="18"/>
  <c r="I1006" i="18"/>
  <c r="I1005" i="18"/>
  <c r="I1004" i="18"/>
  <c r="I1003" i="18"/>
  <c r="I1002" i="18"/>
  <c r="I1001" i="18"/>
  <c r="I1000" i="18"/>
  <c r="I999" i="18"/>
  <c r="I998" i="18"/>
  <c r="I997" i="18"/>
  <c r="I996" i="18"/>
  <c r="I995" i="18"/>
  <c r="I994" i="18"/>
  <c r="I993" i="18"/>
  <c r="I992" i="18"/>
  <c r="I991" i="18"/>
  <c r="I990" i="18"/>
  <c r="I989" i="18"/>
  <c r="I988" i="18"/>
  <c r="I987" i="18"/>
  <c r="I986" i="18"/>
  <c r="I985" i="18"/>
  <c r="I984" i="18"/>
  <c r="I983" i="18"/>
  <c r="I982" i="18"/>
  <c r="I981" i="18"/>
  <c r="I975" i="18"/>
  <c r="I972" i="18"/>
  <c r="I971" i="18"/>
  <c r="I970" i="18"/>
  <c r="I969" i="18"/>
  <c r="I968" i="18"/>
  <c r="I967" i="18"/>
  <c r="I966" i="18"/>
  <c r="I965" i="18"/>
  <c r="I964" i="18"/>
  <c r="I963" i="18"/>
  <c r="I962" i="18"/>
  <c r="I961" i="18"/>
  <c r="I960" i="18"/>
  <c r="I959" i="18"/>
  <c r="I958" i="18"/>
  <c r="I957" i="18"/>
  <c r="I956" i="18"/>
  <c r="I955" i="18"/>
  <c r="I954" i="18"/>
  <c r="I953" i="18"/>
  <c r="I952" i="18"/>
  <c r="I951" i="18"/>
  <c r="I950" i="18"/>
  <c r="I949" i="18"/>
  <c r="I948" i="18"/>
  <c r="I947" i="18"/>
  <c r="I946" i="18"/>
  <c r="I945" i="18"/>
  <c r="I944" i="18"/>
  <c r="I943" i="18"/>
  <c r="I942" i="18"/>
  <c r="I941" i="18"/>
  <c r="I940" i="18"/>
  <c r="I939" i="18"/>
  <c r="I935" i="18"/>
  <c r="I933" i="18"/>
  <c r="I932" i="18"/>
  <c r="I931" i="18"/>
  <c r="I925" i="18"/>
  <c r="I923" i="18"/>
  <c r="I920" i="18"/>
  <c r="I919" i="18"/>
  <c r="I918" i="18"/>
  <c r="I917" i="18"/>
  <c r="I916" i="18"/>
  <c r="I915" i="18"/>
  <c r="I914" i="18"/>
  <c r="I913" i="18"/>
  <c r="I912" i="18"/>
  <c r="I911" i="18"/>
  <c r="I910" i="18"/>
  <c r="I909" i="18"/>
  <c r="I908" i="18"/>
  <c r="I907" i="18"/>
  <c r="I906" i="18"/>
  <c r="I905" i="18"/>
  <c r="I904" i="18"/>
  <c r="I903" i="18"/>
  <c r="I902" i="18"/>
  <c r="I901" i="18"/>
  <c r="I900" i="18"/>
  <c r="I899" i="18"/>
  <c r="I898" i="18"/>
  <c r="I897" i="18"/>
  <c r="I896" i="18"/>
  <c r="I895" i="18"/>
  <c r="I894" i="18"/>
  <c r="I893" i="18"/>
  <c r="I892" i="18"/>
  <c r="I891" i="18"/>
  <c r="I890" i="18"/>
  <c r="I889" i="18"/>
  <c r="I888" i="18"/>
  <c r="I887" i="18"/>
  <c r="I883" i="18"/>
  <c r="I881" i="18"/>
  <c r="I880" i="18"/>
  <c r="I879" i="18"/>
  <c r="I878" i="18"/>
  <c r="I877" i="18"/>
  <c r="I876" i="18"/>
  <c r="I875" i="18"/>
  <c r="I874" i="18"/>
  <c r="I873" i="18"/>
  <c r="I872" i="18"/>
  <c r="I871" i="18"/>
  <c r="I870" i="18"/>
  <c r="I869" i="18"/>
  <c r="I868" i="18"/>
  <c r="I867" i="18"/>
  <c r="I866" i="18"/>
  <c r="I865" i="18"/>
  <c r="I864" i="18"/>
  <c r="I863" i="18"/>
  <c r="I862" i="18"/>
  <c r="I861" i="18"/>
  <c r="I857" i="18"/>
  <c r="I855" i="18"/>
  <c r="I854" i="18"/>
  <c r="I853" i="18"/>
  <c r="I852" i="18"/>
  <c r="I851" i="18"/>
  <c r="I850" i="18"/>
  <c r="I849" i="18"/>
  <c r="I848" i="18"/>
  <c r="I844" i="18"/>
  <c r="I842" i="18"/>
  <c r="I841" i="18"/>
  <c r="I840" i="18"/>
  <c r="I839" i="18"/>
  <c r="I838" i="18"/>
  <c r="I837" i="18"/>
  <c r="I836" i="18"/>
  <c r="I835" i="18"/>
  <c r="I834" i="18"/>
  <c r="I833" i="18"/>
  <c r="I832" i="18"/>
  <c r="I831" i="18"/>
  <c r="I830" i="18"/>
  <c r="I829" i="18"/>
  <c r="I828" i="18"/>
  <c r="I827" i="18"/>
  <c r="I826" i="18"/>
  <c r="I822" i="18"/>
  <c r="I820" i="18"/>
  <c r="I819" i="18"/>
  <c r="I818" i="18"/>
  <c r="I817" i="18"/>
  <c r="I816" i="18"/>
  <c r="I815" i="18"/>
  <c r="I814" i="18"/>
  <c r="I813" i="18"/>
  <c r="I808" i="18"/>
  <c r="I807" i="18"/>
  <c r="I806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265" i="18"/>
  <c r="A266" i="18"/>
  <c r="A267" i="18"/>
  <c r="A268" i="18"/>
  <c r="A269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375" i="18"/>
  <c r="A376" i="18"/>
  <c r="A377" i="18"/>
  <c r="A378" i="18"/>
  <c r="A379" i="18"/>
  <c r="A380" i="18"/>
  <c r="A381" i="18"/>
  <c r="A382" i="18"/>
  <c r="A383" i="18"/>
  <c r="A384" i="18"/>
  <c r="A385" i="18"/>
  <c r="A386" i="18"/>
  <c r="A387" i="18"/>
  <c r="A388" i="18"/>
  <c r="A389" i="18"/>
  <c r="A390" i="18"/>
  <c r="A391" i="18"/>
  <c r="A392" i="18"/>
  <c r="A393" i="18"/>
  <c r="A394" i="18"/>
  <c r="A395" i="18"/>
  <c r="A396" i="18"/>
  <c r="A397" i="18"/>
  <c r="A398" i="18"/>
  <c r="A399" i="18"/>
  <c r="A400" i="18"/>
  <c r="A401" i="18"/>
  <c r="A402" i="18"/>
  <c r="A403" i="18"/>
  <c r="A404" i="18"/>
  <c r="A405" i="18"/>
  <c r="A406" i="18"/>
  <c r="A407" i="18"/>
  <c r="A408" i="18"/>
  <c r="A409" i="18"/>
  <c r="A410" i="18"/>
  <c r="A411" i="18"/>
  <c r="A412" i="18"/>
  <c r="A413" i="18"/>
  <c r="A414" i="18"/>
  <c r="A415" i="18"/>
  <c r="A416" i="18"/>
  <c r="A417" i="18"/>
  <c r="A418" i="18"/>
  <c r="A419" i="18"/>
  <c r="A420" i="18"/>
  <c r="A421" i="18"/>
  <c r="A422" i="18"/>
  <c r="A423" i="18"/>
  <c r="A424" i="18"/>
  <c r="A425" i="18"/>
  <c r="A426" i="18"/>
  <c r="A427" i="18"/>
  <c r="A428" i="18"/>
  <c r="A429" i="18"/>
  <c r="A430" i="18"/>
  <c r="A431" i="18"/>
  <c r="A432" i="18"/>
  <c r="A433" i="18"/>
  <c r="A434" i="18"/>
  <c r="A435" i="18"/>
  <c r="A436" i="18"/>
  <c r="A437" i="18"/>
  <c r="A438" i="18"/>
  <c r="A439" i="18"/>
  <c r="A440" i="18"/>
  <c r="A441" i="18"/>
  <c r="A442" i="18"/>
  <c r="A443" i="18"/>
  <c r="A444" i="18"/>
  <c r="A445" i="18"/>
  <c r="A446" i="18"/>
  <c r="A447" i="18"/>
  <c r="A448" i="18"/>
  <c r="A449" i="18"/>
  <c r="A450" i="18"/>
  <c r="A451" i="18"/>
  <c r="A452" i="18"/>
  <c r="A453" i="18"/>
  <c r="A454" i="18"/>
  <c r="A455" i="18"/>
  <c r="A456" i="18"/>
  <c r="A457" i="18"/>
  <c r="A458" i="18"/>
  <c r="A459" i="18"/>
  <c r="A460" i="18"/>
  <c r="A461" i="18"/>
  <c r="A462" i="18"/>
  <c r="A463" i="18"/>
  <c r="A464" i="18"/>
  <c r="A465" i="18"/>
  <c r="A466" i="18"/>
  <c r="A467" i="18"/>
  <c r="A468" i="18"/>
  <c r="A469" i="18"/>
  <c r="A470" i="18"/>
  <c r="A471" i="18"/>
  <c r="A472" i="18"/>
  <c r="A473" i="18"/>
  <c r="A474" i="18"/>
  <c r="A475" i="18"/>
  <c r="A476" i="18"/>
  <c r="A477" i="18"/>
  <c r="A478" i="18"/>
  <c r="A479" i="18"/>
  <c r="A480" i="18"/>
  <c r="A481" i="18"/>
  <c r="A482" i="18"/>
  <c r="A483" i="18"/>
  <c r="A484" i="18"/>
  <c r="A485" i="18"/>
  <c r="A486" i="18"/>
  <c r="A487" i="18"/>
  <c r="A488" i="18"/>
  <c r="A489" i="18"/>
  <c r="A490" i="18"/>
  <c r="A491" i="18"/>
  <c r="A492" i="18"/>
  <c r="A493" i="18"/>
  <c r="A494" i="18"/>
  <c r="A495" i="18"/>
  <c r="A496" i="18"/>
  <c r="A497" i="18"/>
  <c r="A498" i="18"/>
  <c r="A499" i="18"/>
  <c r="A500" i="18"/>
  <c r="A501" i="18"/>
  <c r="A502" i="18"/>
  <c r="A503" i="18"/>
  <c r="A504" i="18"/>
  <c r="A505" i="18"/>
  <c r="A506" i="18"/>
  <c r="A507" i="18"/>
  <c r="A508" i="18"/>
  <c r="A509" i="18"/>
  <c r="A510" i="18"/>
  <c r="A511" i="18"/>
  <c r="A512" i="18"/>
  <c r="A513" i="18"/>
  <c r="A514" i="18"/>
  <c r="A515" i="18"/>
  <c r="A516" i="18"/>
  <c r="A517" i="18"/>
  <c r="A518" i="18"/>
  <c r="A519" i="18"/>
  <c r="A520" i="18"/>
  <c r="A521" i="18"/>
  <c r="A522" i="18"/>
  <c r="A523" i="18"/>
  <c r="A524" i="18"/>
  <c r="A525" i="18"/>
  <c r="A526" i="18"/>
  <c r="A527" i="18"/>
  <c r="A528" i="18"/>
  <c r="A529" i="18"/>
  <c r="A530" i="18"/>
  <c r="A531" i="18"/>
  <c r="A532" i="18"/>
  <c r="A533" i="18"/>
  <c r="A540" i="18"/>
  <c r="A541" i="18"/>
  <c r="A542" i="18"/>
  <c r="A543" i="18"/>
  <c r="A544" i="18"/>
  <c r="A545" i="18"/>
  <c r="A546" i="18"/>
  <c r="A547" i="18"/>
  <c r="A548" i="18"/>
  <c r="A549" i="18"/>
  <c r="A550" i="18"/>
  <c r="A551" i="18"/>
  <c r="A552" i="18"/>
  <c r="A553" i="18"/>
  <c r="A554" i="18"/>
  <c r="A555" i="18"/>
  <c r="A556" i="18"/>
  <c r="A557" i="18"/>
  <c r="A558" i="18"/>
  <c r="A559" i="18"/>
  <c r="A560" i="18"/>
  <c r="A561" i="18"/>
  <c r="A562" i="18"/>
  <c r="A563" i="18"/>
  <c r="A564" i="18"/>
  <c r="A565" i="18"/>
  <c r="A566" i="18"/>
  <c r="A567" i="18"/>
  <c r="A568" i="18"/>
  <c r="A569" i="18"/>
  <c r="A570" i="18"/>
  <c r="A571" i="18"/>
  <c r="A572" i="18"/>
  <c r="A573" i="18"/>
  <c r="A574" i="18"/>
  <c r="A575" i="18"/>
  <c r="A576" i="18"/>
  <c r="A577" i="18"/>
  <c r="A578" i="18"/>
  <c r="A579" i="18"/>
  <c r="A580" i="18"/>
  <c r="A581" i="18"/>
  <c r="A582" i="18"/>
  <c r="A583" i="18"/>
  <c r="A584" i="18"/>
  <c r="A585" i="18"/>
  <c r="A586" i="18"/>
  <c r="A587" i="18"/>
  <c r="A588" i="18"/>
  <c r="A589" i="18"/>
  <c r="A590" i="18"/>
  <c r="A591" i="18"/>
  <c r="A592" i="18"/>
  <c r="A593" i="18"/>
  <c r="A594" i="18"/>
  <c r="A595" i="18"/>
  <c r="A596" i="18"/>
  <c r="A597" i="18"/>
  <c r="A598" i="18"/>
  <c r="A599" i="18"/>
  <c r="A600" i="18"/>
  <c r="A601" i="18"/>
  <c r="A602" i="18"/>
  <c r="A603" i="18"/>
  <c r="A604" i="18"/>
  <c r="A605" i="18"/>
  <c r="A606" i="18"/>
  <c r="A607" i="18"/>
  <c r="A608" i="18"/>
  <c r="A609" i="18"/>
  <c r="A610" i="18"/>
  <c r="A611" i="18"/>
  <c r="A612" i="18"/>
  <c r="A613" i="18"/>
  <c r="A614" i="18"/>
  <c r="A615" i="18"/>
  <c r="A616" i="18"/>
  <c r="A617" i="18"/>
  <c r="A618" i="18"/>
  <c r="A619" i="18"/>
  <c r="A620" i="18"/>
  <c r="A621" i="18"/>
  <c r="A622" i="18"/>
  <c r="A623" i="18"/>
  <c r="A624" i="18"/>
  <c r="A625" i="18"/>
  <c r="A626" i="18"/>
  <c r="A627" i="18"/>
  <c r="A628" i="18"/>
  <c r="A629" i="18"/>
  <c r="A630" i="18"/>
  <c r="A631" i="18"/>
  <c r="A632" i="18"/>
  <c r="A633" i="18"/>
  <c r="A634" i="18"/>
  <c r="A635" i="18"/>
  <c r="A636" i="18"/>
  <c r="A637" i="18"/>
  <c r="A638" i="18"/>
  <c r="A639" i="18"/>
  <c r="A640" i="18"/>
  <c r="A641" i="18"/>
  <c r="A642" i="18"/>
  <c r="A643" i="18"/>
  <c r="A644" i="18"/>
  <c r="A645" i="18"/>
  <c r="A646" i="18"/>
  <c r="A647" i="18"/>
  <c r="A648" i="18"/>
  <c r="A649" i="18"/>
  <c r="A650" i="18"/>
  <c r="A651" i="18"/>
  <c r="A652" i="18"/>
  <c r="A653" i="18"/>
  <c r="A654" i="18"/>
  <c r="A655" i="18"/>
  <c r="A656" i="18"/>
  <c r="A657" i="18"/>
  <c r="A658" i="18"/>
  <c r="A659" i="18"/>
  <c r="A660" i="18"/>
  <c r="A661" i="18"/>
  <c r="A662" i="18"/>
  <c r="A663" i="18"/>
  <c r="A664" i="18"/>
  <c r="A665" i="18"/>
  <c r="A666" i="18"/>
  <c r="A667" i="18"/>
  <c r="A668" i="18"/>
  <c r="A669" i="18"/>
  <c r="A670" i="18"/>
  <c r="A671" i="18"/>
  <c r="A672" i="18"/>
  <c r="A673" i="18"/>
  <c r="A674" i="18"/>
  <c r="A675" i="18"/>
  <c r="A676" i="18"/>
  <c r="A677" i="18"/>
  <c r="A678" i="18"/>
  <c r="A679" i="18"/>
  <c r="A680" i="18"/>
  <c r="A681" i="18"/>
  <c r="A682" i="18"/>
  <c r="A683" i="18"/>
  <c r="A684" i="18"/>
  <c r="A685" i="18"/>
  <c r="A686" i="18"/>
  <c r="A687" i="18"/>
  <c r="A688" i="18"/>
  <c r="A689" i="18"/>
  <c r="A690" i="18"/>
  <c r="A691" i="18"/>
  <c r="A692" i="18"/>
  <c r="A693" i="18"/>
  <c r="A694" i="18"/>
  <c r="A695" i="18"/>
  <c r="A696" i="18"/>
  <c r="A697" i="18"/>
  <c r="A698" i="18"/>
  <c r="A699" i="18"/>
  <c r="A700" i="18"/>
  <c r="A701" i="18"/>
  <c r="A702" i="18"/>
  <c r="A703" i="18"/>
  <c r="A704" i="18"/>
  <c r="A705" i="18"/>
  <c r="A706" i="18"/>
  <c r="A707" i="18"/>
  <c r="A708" i="18"/>
  <c r="A709" i="18"/>
  <c r="A710" i="18"/>
  <c r="A711" i="18"/>
  <c r="A712" i="18"/>
  <c r="A713" i="18"/>
  <c r="A714" i="18"/>
  <c r="A715" i="18"/>
  <c r="A716" i="18"/>
  <c r="A717" i="18"/>
  <c r="A718" i="18"/>
  <c r="A719" i="18"/>
  <c r="A720" i="18"/>
  <c r="A721" i="18"/>
  <c r="A722" i="18"/>
  <c r="A723" i="18"/>
  <c r="A724" i="18"/>
  <c r="A725" i="18"/>
  <c r="A726" i="18"/>
  <c r="A727" i="18"/>
  <c r="A728" i="18"/>
  <c r="A729" i="18"/>
  <c r="A730" i="18"/>
  <c r="A731" i="18"/>
  <c r="A732" i="18"/>
  <c r="A733" i="18"/>
  <c r="A734" i="18"/>
  <c r="A735" i="18"/>
  <c r="A736" i="18"/>
  <c r="A737" i="18"/>
  <c r="A738" i="18"/>
  <c r="A739" i="18"/>
  <c r="A740" i="18"/>
  <c r="A741" i="18"/>
  <c r="A742" i="18"/>
  <c r="A743" i="18"/>
  <c r="A744" i="18"/>
  <c r="A745" i="18"/>
  <c r="A746" i="18"/>
  <c r="A747" i="18"/>
  <c r="A748" i="18"/>
  <c r="A749" i="18"/>
  <c r="A750" i="18"/>
  <c r="A751" i="18"/>
  <c r="A752" i="18"/>
  <c r="A753" i="18"/>
  <c r="A754" i="18"/>
  <c r="A755" i="18"/>
  <c r="A756" i="18"/>
  <c r="A757" i="18"/>
  <c r="A758" i="18"/>
  <c r="A759" i="18"/>
  <c r="A760" i="18"/>
  <c r="A761" i="18"/>
  <c r="A762" i="18"/>
  <c r="A763" i="18"/>
  <c r="A764" i="18"/>
  <c r="A765" i="18"/>
  <c r="A766" i="18"/>
  <c r="A767" i="18"/>
  <c r="A768" i="18"/>
  <c r="A769" i="18"/>
  <c r="A770" i="18"/>
  <c r="A771" i="18"/>
  <c r="A772" i="18"/>
  <c r="A773" i="18"/>
  <c r="A774" i="18"/>
  <c r="A775" i="18"/>
  <c r="A776" i="18"/>
  <c r="A777" i="18"/>
  <c r="A778" i="18"/>
  <c r="A779" i="18"/>
  <c r="A780" i="18"/>
  <c r="A781" i="18"/>
  <c r="A782" i="18"/>
  <c r="A783" i="18"/>
  <c r="A784" i="18"/>
  <c r="A785" i="18"/>
  <c r="A786" i="18"/>
  <c r="A787" i="18"/>
  <c r="A788" i="18"/>
  <c r="A789" i="18"/>
  <c r="A790" i="18"/>
  <c r="A791" i="18"/>
  <c r="A792" i="18"/>
  <c r="A793" i="18"/>
  <c r="A794" i="18"/>
  <c r="A795" i="18"/>
  <c r="A796" i="18"/>
  <c r="A797" i="18"/>
  <c r="A804" i="18"/>
  <c r="I549" i="18"/>
  <c r="I285" i="18"/>
  <c r="A805" i="18"/>
  <c r="A806" i="18"/>
  <c r="A807" i="18"/>
  <c r="A808" i="18"/>
  <c r="A809" i="18"/>
  <c r="A810" i="18"/>
  <c r="A811" i="18"/>
  <c r="A812" i="18"/>
  <c r="A813" i="18"/>
  <c r="A814" i="18"/>
  <c r="A815" i="18"/>
  <c r="A816" i="18"/>
  <c r="A817" i="18"/>
  <c r="A818" i="18"/>
  <c r="A819" i="18"/>
  <c r="A820" i="18"/>
  <c r="A821" i="18"/>
  <c r="A822" i="18"/>
  <c r="A823" i="18"/>
  <c r="A824" i="18"/>
  <c r="A825" i="18"/>
  <c r="A826" i="18"/>
  <c r="A827" i="18"/>
  <c r="A828" i="18"/>
  <c r="A829" i="18"/>
  <c r="A830" i="18"/>
  <c r="A831" i="18"/>
  <c r="A832" i="18"/>
  <c r="A833" i="18"/>
  <c r="A834" i="18"/>
  <c r="A835" i="18"/>
  <c r="A836" i="18"/>
  <c r="A837" i="18"/>
  <c r="A838" i="18"/>
  <c r="A839" i="18"/>
  <c r="A840" i="18"/>
  <c r="A841" i="18"/>
  <c r="A842" i="18"/>
  <c r="A843" i="18"/>
  <c r="A844" i="18"/>
  <c r="A845" i="18"/>
  <c r="A846" i="18"/>
  <c r="A847" i="18"/>
  <c r="A848" i="18"/>
  <c r="A849" i="18"/>
  <c r="A850" i="18"/>
  <c r="A851" i="18"/>
  <c r="A852" i="18"/>
  <c r="A853" i="18"/>
  <c r="A854" i="18"/>
  <c r="A855" i="18"/>
  <c r="A856" i="18"/>
  <c r="A857" i="18"/>
  <c r="A858" i="18"/>
  <c r="A859" i="18"/>
  <c r="A860" i="18"/>
  <c r="A861" i="18"/>
  <c r="A862" i="18"/>
  <c r="A863" i="18"/>
  <c r="A864" i="18"/>
  <c r="A865" i="18"/>
  <c r="A866" i="18"/>
  <c r="A867" i="18"/>
  <c r="A868" i="18"/>
  <c r="A869" i="18"/>
  <c r="A870" i="18"/>
  <c r="A871" i="18"/>
  <c r="A872" i="18"/>
  <c r="A873" i="18"/>
  <c r="A874" i="18"/>
  <c r="A875" i="18"/>
  <c r="A876" i="18"/>
  <c r="A877" i="18"/>
  <c r="A878" i="18"/>
  <c r="A879" i="18"/>
  <c r="A880" i="18"/>
  <c r="A881" i="18"/>
  <c r="A882" i="18"/>
  <c r="A883" i="18"/>
  <c r="A884" i="18"/>
  <c r="A885" i="18"/>
  <c r="A886" i="18"/>
  <c r="A887" i="18"/>
  <c r="A888" i="18"/>
  <c r="A889" i="18"/>
  <c r="A890" i="18"/>
  <c r="A891" i="18"/>
  <c r="A892" i="18"/>
  <c r="A893" i="18"/>
  <c r="A894" i="18"/>
  <c r="A895" i="18"/>
  <c r="A896" i="18"/>
  <c r="A897" i="18"/>
  <c r="A898" i="18"/>
  <c r="A899" i="18"/>
  <c r="A900" i="18"/>
  <c r="A901" i="18"/>
  <c r="A902" i="18"/>
  <c r="A903" i="18"/>
  <c r="A904" i="18"/>
  <c r="A905" i="18"/>
  <c r="A906" i="18"/>
  <c r="A907" i="18"/>
  <c r="A908" i="18"/>
  <c r="A909" i="18"/>
  <c r="A910" i="18"/>
  <c r="A911" i="18"/>
  <c r="A912" i="18"/>
  <c r="A913" i="18"/>
  <c r="A914" i="18"/>
  <c r="A915" i="18"/>
  <c r="A916" i="18"/>
  <c r="A917" i="18"/>
  <c r="A918" i="18"/>
  <c r="A919" i="18"/>
  <c r="A920" i="18"/>
  <c r="A921" i="18"/>
  <c r="A922" i="18"/>
  <c r="A923" i="18"/>
  <c r="A924" i="18"/>
  <c r="A925" i="18"/>
  <c r="A926" i="18"/>
  <c r="A927" i="18"/>
  <c r="A928" i="18"/>
  <c r="A929" i="18"/>
  <c r="A930" i="18"/>
  <c r="A931" i="18"/>
  <c r="A932" i="18"/>
  <c r="A933" i="18"/>
  <c r="A934" i="18"/>
  <c r="A935" i="18"/>
  <c r="A936" i="18"/>
  <c r="A937" i="18"/>
  <c r="A938" i="18"/>
  <c r="A939" i="18"/>
  <c r="A940" i="18"/>
  <c r="A941" i="18"/>
  <c r="A942" i="18"/>
  <c r="A943" i="18"/>
  <c r="A944" i="18"/>
  <c r="A945" i="18"/>
  <c r="A946" i="18"/>
  <c r="A947" i="18"/>
  <c r="A948" i="18"/>
  <c r="A949" i="18"/>
  <c r="A950" i="18"/>
  <c r="A951" i="18"/>
  <c r="A952" i="18"/>
  <c r="A953" i="18"/>
  <c r="A954" i="18"/>
  <c r="A955" i="18"/>
  <c r="A956" i="18"/>
  <c r="A957" i="18"/>
  <c r="A958" i="18"/>
  <c r="A959" i="18"/>
  <c r="A960" i="18"/>
  <c r="A961" i="18"/>
  <c r="A962" i="18"/>
  <c r="A963" i="18"/>
  <c r="A964" i="18"/>
  <c r="A965" i="18"/>
  <c r="A966" i="18"/>
  <c r="A967" i="18"/>
  <c r="A968" i="18"/>
  <c r="A969" i="18"/>
  <c r="A970" i="18"/>
  <c r="A971" i="18"/>
  <c r="A972" i="18"/>
  <c r="A973" i="18"/>
  <c r="A974" i="18"/>
  <c r="A975" i="18"/>
  <c r="A976" i="18"/>
  <c r="A977" i="18"/>
  <c r="A978" i="18"/>
  <c r="A979" i="18"/>
  <c r="A980" i="18"/>
  <c r="A981" i="18"/>
  <c r="A982" i="18"/>
  <c r="A983" i="18"/>
  <c r="A984" i="18"/>
  <c r="A985" i="18"/>
  <c r="A986" i="18"/>
  <c r="A987" i="18"/>
  <c r="A988" i="18"/>
  <c r="A989" i="18"/>
  <c r="A990" i="18"/>
  <c r="A991" i="18"/>
  <c r="A992" i="18"/>
  <c r="A993" i="18"/>
  <c r="A994" i="18"/>
  <c r="A995" i="18"/>
  <c r="A996" i="18"/>
  <c r="A997" i="18"/>
  <c r="A998" i="18"/>
  <c r="A999" i="18"/>
  <c r="A1000" i="18"/>
  <c r="A1001" i="18"/>
  <c r="A1002" i="18"/>
  <c r="A1003" i="18"/>
  <c r="A1004" i="18"/>
  <c r="A1005" i="18"/>
  <c r="A1006" i="18"/>
  <c r="A1007" i="18"/>
  <c r="A1008" i="18"/>
  <c r="A1009" i="18"/>
  <c r="A1010" i="18"/>
  <c r="A1011" i="18"/>
  <c r="A1012" i="18"/>
  <c r="A1013" i="18"/>
  <c r="A1014" i="18"/>
  <c r="A1015" i="18"/>
  <c r="A1016" i="18"/>
  <c r="A1017" i="18"/>
  <c r="A1018" i="18"/>
  <c r="A1019" i="18"/>
  <c r="A1020" i="18"/>
  <c r="A1021" i="18"/>
  <c r="A1022" i="18"/>
  <c r="A1023" i="18"/>
  <c r="A1024" i="18"/>
  <c r="A1025" i="18"/>
  <c r="A1026" i="18"/>
  <c r="A1027" i="18"/>
  <c r="A1028" i="18"/>
  <c r="A1029" i="18"/>
  <c r="A1030" i="18"/>
  <c r="A1031" i="18"/>
  <c r="A1032" i="18"/>
  <c r="A1033" i="18"/>
  <c r="A1034" i="18"/>
  <c r="A1035" i="18"/>
  <c r="A1036" i="18"/>
  <c r="A1037" i="18"/>
  <c r="A1038" i="18"/>
  <c r="A1039" i="18"/>
  <c r="A1040" i="18"/>
  <c r="A1041" i="18"/>
  <c r="A1042" i="18"/>
  <c r="A1043" i="18"/>
  <c r="A1044" i="18"/>
  <c r="A1045" i="18"/>
  <c r="A1046" i="18"/>
  <c r="A1047" i="18"/>
  <c r="A1048" i="18"/>
  <c r="A1049" i="18"/>
  <c r="A1050" i="18"/>
  <c r="A1051" i="18"/>
  <c r="A1052" i="18"/>
  <c r="A1053" i="18"/>
  <c r="A1054" i="18"/>
  <c r="A1055" i="18"/>
  <c r="A1056" i="18"/>
  <c r="A1057" i="18"/>
  <c r="A1058" i="18"/>
  <c r="A1059" i="18"/>
  <c r="A1060" i="18"/>
  <c r="A1061" i="18"/>
  <c r="H792" i="18"/>
  <c r="H791" i="18"/>
  <c r="H790" i="18"/>
  <c r="H789" i="18"/>
  <c r="H788" i="18"/>
  <c r="H787" i="18"/>
  <c r="H786" i="18"/>
  <c r="H785" i="18"/>
  <c r="H784" i="18"/>
  <c r="H783" i="18"/>
  <c r="H782" i="18"/>
  <c r="H781" i="18"/>
  <c r="H780" i="18"/>
  <c r="H779" i="18"/>
  <c r="H778" i="18"/>
  <c r="H777" i="18"/>
  <c r="H776" i="18"/>
  <c r="H775" i="18"/>
  <c r="H774" i="18"/>
  <c r="H773" i="18"/>
  <c r="H772" i="18"/>
  <c r="H771" i="18"/>
  <c r="H770" i="18"/>
  <c r="H769" i="18"/>
  <c r="H768" i="18"/>
  <c r="H767" i="18"/>
  <c r="H766" i="18"/>
  <c r="H765" i="18"/>
  <c r="H764" i="18"/>
  <c r="H763" i="18"/>
  <c r="H762" i="18"/>
  <c r="H761" i="18"/>
  <c r="H760" i="18"/>
  <c r="H759" i="18"/>
  <c r="H750" i="18"/>
  <c r="H749" i="18"/>
  <c r="H748" i="18"/>
  <c r="H747" i="18"/>
  <c r="H746" i="18"/>
  <c r="H745" i="18"/>
  <c r="H744" i="18"/>
  <c r="H743" i="18"/>
  <c r="H742" i="18"/>
  <c r="H741" i="18"/>
  <c r="H740" i="18"/>
  <c r="H739" i="18"/>
  <c r="H738" i="18"/>
  <c r="H737" i="18"/>
  <c r="H736" i="18"/>
  <c r="H735" i="18"/>
  <c r="H734" i="18"/>
  <c r="H733" i="18"/>
  <c r="H732" i="18"/>
  <c r="H731" i="18"/>
  <c r="H730" i="18"/>
  <c r="H729" i="18"/>
  <c r="H728" i="18"/>
  <c r="H727" i="18"/>
  <c r="H726" i="18"/>
  <c r="H725" i="18"/>
  <c r="H724" i="18"/>
  <c r="H723" i="18"/>
  <c r="H722" i="18"/>
  <c r="H721" i="18"/>
  <c r="H720" i="18"/>
  <c r="H719" i="18"/>
  <c r="H718" i="18"/>
  <c r="H717" i="18"/>
  <c r="H708" i="18"/>
  <c r="H707" i="18"/>
  <c r="H706" i="18"/>
  <c r="H705" i="18"/>
  <c r="H704" i="18"/>
  <c r="H703" i="18"/>
  <c r="H702" i="18"/>
  <c r="H701" i="18"/>
  <c r="H700" i="18"/>
  <c r="H699" i="18"/>
  <c r="H698" i="18"/>
  <c r="H697" i="18"/>
  <c r="H696" i="18"/>
  <c r="H695" i="18"/>
  <c r="H694" i="18"/>
  <c r="H693" i="18"/>
  <c r="H692" i="18"/>
  <c r="H691" i="18"/>
  <c r="H690" i="18"/>
  <c r="H689" i="18"/>
  <c r="H688" i="18"/>
  <c r="H687" i="18"/>
  <c r="H686" i="18"/>
  <c r="H685" i="18"/>
  <c r="H684" i="18"/>
  <c r="H683" i="18"/>
  <c r="H682" i="18"/>
  <c r="H681" i="18"/>
  <c r="H680" i="18"/>
  <c r="H679" i="18"/>
  <c r="H678" i="18"/>
  <c r="H677" i="18"/>
  <c r="H676" i="18"/>
  <c r="H675" i="18"/>
  <c r="H669" i="18"/>
  <c r="H668" i="18"/>
  <c r="H667" i="18"/>
  <c r="H656" i="18"/>
  <c r="H655" i="18"/>
  <c r="H654" i="18"/>
  <c r="H653" i="18"/>
  <c r="H652" i="18"/>
  <c r="H651" i="18"/>
  <c r="H650" i="18"/>
  <c r="H649" i="18"/>
  <c r="H648" i="18"/>
  <c r="H647" i="18"/>
  <c r="H646" i="18"/>
  <c r="H645" i="18"/>
  <c r="H644" i="18"/>
  <c r="H643" i="18"/>
  <c r="H642" i="18"/>
  <c r="H641" i="18"/>
  <c r="H640" i="18"/>
  <c r="H639" i="18"/>
  <c r="H638" i="18"/>
  <c r="H637" i="18"/>
  <c r="H636" i="18"/>
  <c r="H635" i="18"/>
  <c r="H634" i="18"/>
  <c r="H633" i="18"/>
  <c r="H632" i="18"/>
  <c r="H631" i="18"/>
  <c r="H630" i="18"/>
  <c r="H629" i="18"/>
  <c r="H628" i="18"/>
  <c r="H627" i="18"/>
  <c r="H626" i="18"/>
  <c r="H625" i="18"/>
  <c r="H624" i="18"/>
  <c r="H623" i="18"/>
  <c r="H617" i="18"/>
  <c r="H616" i="18"/>
  <c r="H615" i="18"/>
  <c r="H614" i="18"/>
  <c r="H613" i="18"/>
  <c r="H612" i="18"/>
  <c r="H611" i="18"/>
  <c r="H610" i="18"/>
  <c r="H609" i="18"/>
  <c r="H608" i="18"/>
  <c r="H607" i="18"/>
  <c r="H606" i="18"/>
  <c r="H605" i="18"/>
  <c r="H604" i="18"/>
  <c r="H603" i="18"/>
  <c r="H602" i="18"/>
  <c r="H601" i="18"/>
  <c r="H600" i="18"/>
  <c r="H599" i="18"/>
  <c r="H598" i="18"/>
  <c r="H597" i="18"/>
  <c r="H591" i="18"/>
  <c r="H590" i="18"/>
  <c r="H589" i="18"/>
  <c r="H588" i="18"/>
  <c r="H587" i="18"/>
  <c r="H586" i="18"/>
  <c r="H585" i="18"/>
  <c r="H584" i="18"/>
  <c r="H578" i="18"/>
  <c r="H577" i="18"/>
  <c r="H576" i="18"/>
  <c r="H575" i="18"/>
  <c r="H574" i="18"/>
  <c r="H573" i="18"/>
  <c r="H572" i="18"/>
  <c r="H571" i="18"/>
  <c r="H570" i="18"/>
  <c r="H569" i="18"/>
  <c r="H568" i="18"/>
  <c r="H567" i="18"/>
  <c r="H566" i="18"/>
  <c r="H565" i="18"/>
  <c r="H564" i="18"/>
  <c r="H563" i="18"/>
  <c r="H562" i="18"/>
  <c r="H556" i="18"/>
  <c r="H555" i="18"/>
  <c r="H554" i="18"/>
  <c r="H553" i="18"/>
  <c r="H552" i="18"/>
  <c r="H551" i="18"/>
  <c r="H550" i="18"/>
  <c r="X549" i="18"/>
  <c r="H549" i="18"/>
  <c r="H544" i="18"/>
  <c r="H543" i="18"/>
  <c r="H542" i="18"/>
  <c r="H528" i="18"/>
  <c r="H527" i="18"/>
  <c r="H526" i="18"/>
  <c r="H525" i="18"/>
  <c r="H524" i="18"/>
  <c r="H523" i="18"/>
  <c r="H522" i="18"/>
  <c r="H521" i="18"/>
  <c r="H520" i="18"/>
  <c r="H519" i="18"/>
  <c r="H518" i="18"/>
  <c r="H517" i="18"/>
  <c r="H516" i="18"/>
  <c r="H515" i="18"/>
  <c r="H514" i="18"/>
  <c r="H513" i="18"/>
  <c r="H512" i="18"/>
  <c r="H511" i="18"/>
  <c r="H510" i="18"/>
  <c r="H509" i="18"/>
  <c r="H508" i="18"/>
  <c r="H507" i="18"/>
  <c r="H506" i="18"/>
  <c r="H505" i="18"/>
  <c r="H504" i="18"/>
  <c r="H503" i="18"/>
  <c r="H502" i="18"/>
  <c r="H501" i="18"/>
  <c r="H500" i="18"/>
  <c r="H499" i="18"/>
  <c r="H498" i="18"/>
  <c r="H497" i="18"/>
  <c r="H496" i="18"/>
  <c r="H495" i="18"/>
  <c r="H486" i="18"/>
  <c r="H485" i="18"/>
  <c r="H484" i="18"/>
  <c r="H483" i="18"/>
  <c r="H482" i="18"/>
  <c r="H481" i="18"/>
  <c r="H480" i="18"/>
  <c r="H479" i="18"/>
  <c r="H478" i="18"/>
  <c r="H477" i="18"/>
  <c r="H476" i="18"/>
  <c r="H475" i="18"/>
  <c r="H474" i="18"/>
  <c r="H473" i="18"/>
  <c r="H472" i="18"/>
  <c r="H471" i="18"/>
  <c r="H470" i="18"/>
  <c r="H469" i="18"/>
  <c r="H468" i="18"/>
  <c r="H467" i="18"/>
  <c r="H466" i="18"/>
  <c r="H465" i="18"/>
  <c r="H464" i="18"/>
  <c r="H463" i="18"/>
  <c r="H462" i="18"/>
  <c r="H461" i="18"/>
  <c r="H460" i="18"/>
  <c r="H459" i="18"/>
  <c r="H458" i="18"/>
  <c r="H457" i="18"/>
  <c r="H456" i="18"/>
  <c r="H455" i="18"/>
  <c r="H454" i="18"/>
  <c r="H453" i="18"/>
  <c r="H444" i="18"/>
  <c r="H443" i="18"/>
  <c r="H442" i="18"/>
  <c r="H441" i="18"/>
  <c r="H440" i="18"/>
  <c r="H439" i="18"/>
  <c r="H438" i="18"/>
  <c r="H437" i="18"/>
  <c r="H436" i="18"/>
  <c r="H435" i="18"/>
  <c r="H434" i="18"/>
  <c r="H433" i="18"/>
  <c r="H432" i="18"/>
  <c r="H431" i="18"/>
  <c r="H430" i="18"/>
  <c r="H429" i="18"/>
  <c r="H428" i="18"/>
  <c r="H427" i="18"/>
  <c r="H426" i="18"/>
  <c r="H425" i="18"/>
  <c r="H424" i="18"/>
  <c r="H423" i="18"/>
  <c r="H422" i="18"/>
  <c r="H421" i="18"/>
  <c r="H420" i="18"/>
  <c r="H419" i="18"/>
  <c r="H418" i="18"/>
  <c r="H417" i="18"/>
  <c r="H416" i="18"/>
  <c r="H415" i="18"/>
  <c r="H414" i="18"/>
  <c r="H413" i="18"/>
  <c r="H412" i="18"/>
  <c r="H411" i="18"/>
  <c r="H405" i="18"/>
  <c r="H404" i="18"/>
  <c r="H403" i="18"/>
  <c r="H392" i="18"/>
  <c r="H391" i="18"/>
  <c r="H390" i="18"/>
  <c r="H389" i="18"/>
  <c r="H388" i="18"/>
  <c r="H387" i="18"/>
  <c r="H386" i="18"/>
  <c r="H385" i="18"/>
  <c r="H384" i="18"/>
  <c r="H383" i="18"/>
  <c r="H382" i="18"/>
  <c r="H381" i="18"/>
  <c r="H380" i="18"/>
  <c r="H379" i="18"/>
  <c r="H378" i="18"/>
  <c r="H377" i="18"/>
  <c r="H376" i="18"/>
  <c r="H375" i="18"/>
  <c r="H374" i="18"/>
  <c r="H373" i="18"/>
  <c r="H372" i="18"/>
  <c r="H371" i="18"/>
  <c r="H370" i="18"/>
  <c r="H369" i="18"/>
  <c r="H368" i="18"/>
  <c r="H367" i="18"/>
  <c r="H366" i="18"/>
  <c r="H365" i="18"/>
  <c r="H364" i="18"/>
  <c r="H363" i="18"/>
  <c r="H362" i="18"/>
  <c r="H361" i="18"/>
  <c r="H360" i="18"/>
  <c r="H359" i="18"/>
  <c r="H353" i="18"/>
  <c r="H352" i="18"/>
  <c r="H351" i="18"/>
  <c r="H350" i="18"/>
  <c r="H349" i="18"/>
  <c r="H348" i="18"/>
  <c r="H347" i="18"/>
  <c r="H346" i="18"/>
  <c r="H345" i="18"/>
  <c r="H344" i="18"/>
  <c r="H343" i="18"/>
  <c r="H342" i="18"/>
  <c r="H341" i="18"/>
  <c r="H340" i="18"/>
  <c r="H339" i="18"/>
  <c r="H338" i="18"/>
  <c r="H337" i="18"/>
  <c r="H336" i="18"/>
  <c r="H335" i="18"/>
  <c r="H334" i="18"/>
  <c r="H333" i="18"/>
  <c r="H327" i="18"/>
  <c r="H326" i="18"/>
  <c r="H325" i="18"/>
  <c r="H324" i="18"/>
  <c r="H323" i="18"/>
  <c r="H322" i="18"/>
  <c r="H321" i="18"/>
  <c r="H320" i="18"/>
  <c r="H314" i="18"/>
  <c r="H313" i="18"/>
  <c r="H312" i="18"/>
  <c r="H311" i="18"/>
  <c r="H310" i="18"/>
  <c r="H309" i="18"/>
  <c r="H308" i="18"/>
  <c r="H307" i="18"/>
  <c r="H306" i="18"/>
  <c r="H305" i="18"/>
  <c r="H304" i="18"/>
  <c r="H303" i="18"/>
  <c r="H302" i="18"/>
  <c r="H301" i="18"/>
  <c r="H300" i="18"/>
  <c r="H299" i="18"/>
  <c r="H298" i="18"/>
  <c r="H292" i="18"/>
  <c r="H291" i="18"/>
  <c r="H290" i="18"/>
  <c r="H289" i="18"/>
  <c r="H288" i="18"/>
  <c r="H287" i="18"/>
  <c r="H286" i="18"/>
  <c r="X285" i="18"/>
  <c r="H285" i="18"/>
  <c r="H280" i="18"/>
  <c r="H279" i="18"/>
  <c r="H278" i="18"/>
  <c r="I21" i="18"/>
  <c r="H264" i="18"/>
  <c r="H263" i="18"/>
  <c r="H262" i="18"/>
  <c r="H261" i="18"/>
  <c r="H260" i="18"/>
  <c r="H259" i="18"/>
  <c r="H258" i="18"/>
  <c r="H257" i="18"/>
  <c r="H256" i="18"/>
  <c r="H255" i="18"/>
  <c r="H254" i="18"/>
  <c r="H253" i="18"/>
  <c r="H252" i="18"/>
  <c r="H251" i="18"/>
  <c r="H250" i="18"/>
  <c r="H249" i="18"/>
  <c r="H248" i="18"/>
  <c r="H247" i="18"/>
  <c r="H246" i="18"/>
  <c r="H245" i="18"/>
  <c r="H244" i="18"/>
  <c r="H243" i="18"/>
  <c r="H242" i="18"/>
  <c r="H241" i="18"/>
  <c r="H240" i="18"/>
  <c r="H239" i="18"/>
  <c r="H238" i="18"/>
  <c r="H237" i="18"/>
  <c r="H236" i="18"/>
  <c r="H235" i="18"/>
  <c r="H234" i="18"/>
  <c r="H233" i="18"/>
  <c r="H232" i="18"/>
  <c r="H231" i="18"/>
  <c r="H222" i="18"/>
  <c r="H221" i="18"/>
  <c r="H220" i="18"/>
  <c r="H219" i="18"/>
  <c r="H218" i="18"/>
  <c r="H217" i="18"/>
  <c r="H216" i="18"/>
  <c r="H215" i="18"/>
  <c r="H214" i="18"/>
  <c r="H213" i="18"/>
  <c r="H212" i="18"/>
  <c r="H211" i="18"/>
  <c r="H210" i="18"/>
  <c r="H209" i="18"/>
  <c r="H208" i="18"/>
  <c r="H207" i="18"/>
  <c r="H206" i="18"/>
  <c r="H205" i="18"/>
  <c r="H204" i="18"/>
  <c r="H203" i="18"/>
  <c r="H202" i="18"/>
  <c r="H201" i="18"/>
  <c r="H200" i="18"/>
  <c r="H199" i="18"/>
  <c r="H198" i="18"/>
  <c r="H197" i="18"/>
  <c r="H196" i="18"/>
  <c r="H195" i="18"/>
  <c r="H194" i="18"/>
  <c r="H193" i="18"/>
  <c r="H192" i="18"/>
  <c r="H191" i="18"/>
  <c r="H190" i="18"/>
  <c r="H189" i="18"/>
  <c r="H180" i="18"/>
  <c r="H179" i="18"/>
  <c r="H178" i="18"/>
  <c r="H177" i="18"/>
  <c r="H176" i="18"/>
  <c r="H175" i="18"/>
  <c r="H174" i="18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9" i="18"/>
  <c r="H148" i="18"/>
  <c r="H147" i="18"/>
  <c r="H141" i="18"/>
  <c r="H140" i="18"/>
  <c r="H13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7" i="18"/>
  <c r="H96" i="18"/>
  <c r="H95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3" i="18"/>
  <c r="H62" i="18"/>
  <c r="H61" i="18"/>
  <c r="H60" i="18"/>
  <c r="H59" i="18"/>
  <c r="H58" i="18"/>
  <c r="H57" i="18"/>
  <c r="H56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28" i="18"/>
  <c r="H27" i="18"/>
  <c r="H26" i="18"/>
  <c r="H25" i="18"/>
  <c r="H24" i="18"/>
  <c r="H23" i="18"/>
  <c r="H22" i="18"/>
  <c r="H16" i="18"/>
  <c r="H15" i="18"/>
  <c r="H14" i="18"/>
  <c r="G128" i="15"/>
  <c r="G121" i="15"/>
  <c r="G119" i="15"/>
  <c r="G118" i="15"/>
  <c r="G117" i="15"/>
  <c r="G116" i="15"/>
  <c r="G115" i="15"/>
  <c r="G114" i="15"/>
  <c r="G113" i="15"/>
  <c r="G106" i="15"/>
  <c r="G104" i="15"/>
  <c r="G103" i="15"/>
  <c r="G102" i="15"/>
  <c r="G101" i="15"/>
  <c r="G100" i="15"/>
  <c r="G99" i="15"/>
  <c r="G98" i="15"/>
  <c r="G97" i="15"/>
  <c r="G96" i="15"/>
  <c r="G87" i="15"/>
  <c r="G80" i="15"/>
  <c r="G78" i="15"/>
  <c r="G77" i="15"/>
  <c r="G76" i="15"/>
  <c r="G75" i="15"/>
  <c r="G74" i="15"/>
  <c r="G73" i="15"/>
  <c r="G72" i="15"/>
  <c r="G65" i="15"/>
  <c r="G63" i="15"/>
  <c r="G62" i="15"/>
  <c r="G61" i="15"/>
  <c r="G60" i="15"/>
  <c r="G59" i="15"/>
  <c r="G58" i="15"/>
  <c r="G57" i="15"/>
  <c r="G56" i="15"/>
  <c r="G55" i="15"/>
  <c r="G46" i="15"/>
  <c r="G39" i="15"/>
  <c r="G37" i="15"/>
  <c r="G36" i="15"/>
  <c r="G35" i="15"/>
  <c r="G34" i="15"/>
  <c r="G33" i="15"/>
  <c r="G32" i="15"/>
  <c r="G31" i="15"/>
  <c r="G24" i="15"/>
  <c r="G22" i="15"/>
  <c r="G21" i="15"/>
  <c r="G20" i="15"/>
  <c r="G19" i="15"/>
  <c r="G18" i="15"/>
  <c r="G17" i="15"/>
  <c r="G16" i="15"/>
  <c r="G15" i="15"/>
  <c r="G14" i="15"/>
  <c r="G91" i="6"/>
  <c r="G65" i="6"/>
  <c r="G52" i="6"/>
  <c r="G30" i="6"/>
  <c r="G18" i="6"/>
  <c r="G134" i="6"/>
  <c r="G144" i="6"/>
  <c r="G184" i="6"/>
  <c r="G226" i="6"/>
  <c r="G268" i="6"/>
  <c r="G270" i="6"/>
  <c r="I1065" i="14"/>
  <c r="I1063" i="14"/>
  <c r="I1061" i="14"/>
  <c r="I1060" i="14"/>
  <c r="I1059" i="14"/>
  <c r="I1058" i="14"/>
  <c r="I1057" i="14"/>
  <c r="I1056" i="14"/>
  <c r="I1055" i="14"/>
  <c r="I1054" i="14"/>
  <c r="I1053" i="14"/>
  <c r="I1052" i="14"/>
  <c r="I1051" i="14"/>
  <c r="I1050" i="14"/>
  <c r="I1049" i="14"/>
  <c r="I1048" i="14"/>
  <c r="I1047" i="14"/>
  <c r="I1046" i="14"/>
  <c r="I1045" i="14"/>
  <c r="I1044" i="14"/>
  <c r="I1043" i="14"/>
  <c r="I1042" i="14"/>
  <c r="I1041" i="14"/>
  <c r="I1040" i="14"/>
  <c r="I1039" i="14"/>
  <c r="I1038" i="14"/>
  <c r="I1037" i="14"/>
  <c r="I1036" i="14"/>
  <c r="I1035" i="14"/>
  <c r="I1034" i="14"/>
  <c r="I1033" i="14"/>
  <c r="I1032" i="14"/>
  <c r="I1031" i="14"/>
  <c r="I1030" i="14"/>
  <c r="I1029" i="14"/>
  <c r="I1028" i="14"/>
  <c r="I1027" i="14"/>
  <c r="I1021" i="14"/>
  <c r="I1019" i="14"/>
  <c r="I1018" i="14"/>
  <c r="I1017" i="14"/>
  <c r="I1016" i="14"/>
  <c r="I1015" i="14"/>
  <c r="I1014" i="14"/>
  <c r="I1013" i="14"/>
  <c r="I1012" i="14"/>
  <c r="I1011" i="14"/>
  <c r="I1010" i="14"/>
  <c r="I1009" i="14"/>
  <c r="I1008" i="14"/>
  <c r="I1007" i="14"/>
  <c r="I1006" i="14"/>
  <c r="I1005" i="14"/>
  <c r="I1004" i="14"/>
  <c r="I1003" i="14"/>
  <c r="I1002" i="14"/>
  <c r="I1001" i="14"/>
  <c r="I1000" i="14"/>
  <c r="I999" i="14"/>
  <c r="I998" i="14"/>
  <c r="I997" i="14"/>
  <c r="I996" i="14"/>
  <c r="I995" i="14"/>
  <c r="I994" i="14"/>
  <c r="I993" i="14"/>
  <c r="I992" i="14"/>
  <c r="I991" i="14"/>
  <c r="I990" i="14"/>
  <c r="I989" i="14"/>
  <c r="I988" i="14"/>
  <c r="I987" i="14"/>
  <c r="I986" i="14"/>
  <c r="I985" i="14"/>
  <c r="I979" i="14"/>
  <c r="I977" i="14"/>
  <c r="I976" i="14"/>
  <c r="I975" i="14"/>
  <c r="I974" i="14"/>
  <c r="I973" i="14"/>
  <c r="I972" i="14"/>
  <c r="I971" i="14"/>
  <c r="I970" i="14"/>
  <c r="I969" i="14"/>
  <c r="I968" i="14"/>
  <c r="I967" i="14"/>
  <c r="I966" i="14"/>
  <c r="I965" i="14"/>
  <c r="I964" i="14"/>
  <c r="I963" i="14"/>
  <c r="I962" i="14"/>
  <c r="I961" i="14"/>
  <c r="I960" i="14"/>
  <c r="I959" i="14"/>
  <c r="I958" i="14"/>
  <c r="I957" i="14"/>
  <c r="I956" i="14"/>
  <c r="I955" i="14"/>
  <c r="I954" i="14"/>
  <c r="I953" i="14"/>
  <c r="I952" i="14"/>
  <c r="I951" i="14"/>
  <c r="I950" i="14"/>
  <c r="I949" i="14"/>
  <c r="I948" i="14"/>
  <c r="I947" i="14"/>
  <c r="I946" i="14"/>
  <c r="I945" i="14"/>
  <c r="I944" i="14"/>
  <c r="I943" i="14"/>
  <c r="I937" i="14"/>
  <c r="I936" i="14"/>
  <c r="I935" i="14"/>
  <c r="I929" i="14"/>
  <c r="I927" i="14"/>
  <c r="I925" i="14"/>
  <c r="I922" i="14"/>
  <c r="I921" i="14"/>
  <c r="I920" i="14"/>
  <c r="I919" i="14"/>
  <c r="I918" i="14"/>
  <c r="I917" i="14"/>
  <c r="I916" i="14"/>
  <c r="I915" i="14"/>
  <c r="I914" i="14"/>
  <c r="I913" i="14"/>
  <c r="I912" i="14"/>
  <c r="I911" i="14"/>
  <c r="I910" i="14"/>
  <c r="I909" i="14"/>
  <c r="I908" i="14"/>
  <c r="I907" i="14"/>
  <c r="I906" i="14"/>
  <c r="I905" i="14"/>
  <c r="I904" i="14"/>
  <c r="I903" i="14"/>
  <c r="I902" i="14"/>
  <c r="I901" i="14"/>
  <c r="I900" i="14"/>
  <c r="I899" i="14"/>
  <c r="I898" i="14"/>
  <c r="I897" i="14"/>
  <c r="I896" i="14"/>
  <c r="I895" i="14"/>
  <c r="I894" i="14"/>
  <c r="I893" i="14"/>
  <c r="I892" i="14"/>
  <c r="I891" i="14"/>
  <c r="I890" i="14"/>
  <c r="I886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60" i="14"/>
  <c r="I858" i="14"/>
  <c r="I857" i="14"/>
  <c r="I856" i="14"/>
  <c r="I855" i="14"/>
  <c r="I854" i="14"/>
  <c r="I853" i="14"/>
  <c r="I852" i="14"/>
  <c r="I851" i="14"/>
  <c r="I847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5" i="14"/>
  <c r="I823" i="14"/>
  <c r="I822" i="14"/>
  <c r="I821" i="14"/>
  <c r="I820" i="14"/>
  <c r="I819" i="14"/>
  <c r="I818" i="14"/>
  <c r="I817" i="14"/>
  <c r="I813" i="14"/>
  <c r="I811" i="14"/>
  <c r="I810" i="14"/>
  <c r="I809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70" i="14"/>
  <c r="H769" i="14"/>
  <c r="H768" i="14"/>
  <c r="H767" i="14"/>
  <c r="H766" i="14"/>
  <c r="H765" i="14"/>
  <c r="H764" i="14"/>
  <c r="H763" i="14"/>
  <c r="H762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8" i="14"/>
  <c r="H727" i="14"/>
  <c r="H726" i="14"/>
  <c r="H725" i="14"/>
  <c r="H724" i="14"/>
  <c r="H723" i="14"/>
  <c r="H722" i="14"/>
  <c r="H721" i="14"/>
  <c r="H720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6" i="14"/>
  <c r="H685" i="14"/>
  <c r="H684" i="14"/>
  <c r="H683" i="14"/>
  <c r="H682" i="14"/>
  <c r="H681" i="14"/>
  <c r="H680" i="14"/>
  <c r="H679" i="14"/>
  <c r="H678" i="14"/>
  <c r="H672" i="14"/>
  <c r="H671" i="14"/>
  <c r="H670" i="14"/>
  <c r="H660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33" i="14"/>
  <c r="H632" i="14"/>
  <c r="H631" i="14"/>
  <c r="H630" i="14"/>
  <c r="H629" i="14"/>
  <c r="H628" i="14"/>
  <c r="H627" i="14"/>
  <c r="H626" i="14"/>
  <c r="H625" i="14"/>
  <c r="H619" i="14"/>
  <c r="H618" i="14"/>
  <c r="H617" i="14"/>
  <c r="H616" i="14"/>
  <c r="H615" i="14"/>
  <c r="H614" i="14"/>
  <c r="H613" i="14"/>
  <c r="H612" i="14"/>
  <c r="H611" i="14"/>
  <c r="H610" i="14"/>
  <c r="H609" i="14"/>
  <c r="H608" i="14"/>
  <c r="H607" i="14"/>
  <c r="H606" i="14"/>
  <c r="H605" i="14"/>
  <c r="H604" i="14"/>
  <c r="H603" i="14"/>
  <c r="H602" i="14"/>
  <c r="H601" i="14"/>
  <c r="H600" i="14"/>
  <c r="H599" i="14"/>
  <c r="H593" i="14"/>
  <c r="H592" i="14"/>
  <c r="H591" i="14"/>
  <c r="H590" i="14"/>
  <c r="H589" i="14"/>
  <c r="H588" i="14"/>
  <c r="H587" i="14"/>
  <c r="H586" i="14"/>
  <c r="H580" i="14"/>
  <c r="H579" i="14"/>
  <c r="H578" i="14"/>
  <c r="H577" i="14"/>
  <c r="H576" i="14"/>
  <c r="H575" i="14"/>
  <c r="H574" i="14"/>
  <c r="H573" i="14"/>
  <c r="H572" i="14"/>
  <c r="H571" i="14"/>
  <c r="H570" i="14"/>
  <c r="H569" i="14"/>
  <c r="H568" i="14"/>
  <c r="H567" i="14"/>
  <c r="H566" i="14"/>
  <c r="H565" i="14"/>
  <c r="H564" i="14"/>
  <c r="H558" i="14"/>
  <c r="H557" i="14"/>
  <c r="H556" i="14"/>
  <c r="H555" i="14"/>
  <c r="H554" i="14"/>
  <c r="H553" i="14"/>
  <c r="H552" i="14"/>
  <c r="H546" i="14"/>
  <c r="H545" i="14"/>
  <c r="H544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60" i="14"/>
  <c r="H459" i="14"/>
  <c r="H458" i="14"/>
  <c r="H457" i="14"/>
  <c r="H456" i="14"/>
  <c r="H455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16" i="14"/>
  <c r="H415" i="14"/>
  <c r="H414" i="14"/>
  <c r="H413" i="14"/>
  <c r="H407" i="14"/>
  <c r="H406" i="14"/>
  <c r="H405" i="14"/>
  <c r="H395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5" i="14"/>
  <c r="H364" i="14"/>
  <c r="H363" i="14"/>
  <c r="H362" i="14"/>
  <c r="H361" i="14"/>
  <c r="H360" i="14"/>
  <c r="H354" i="14"/>
  <c r="H353" i="14"/>
  <c r="H352" i="14"/>
  <c r="H351" i="14"/>
  <c r="H350" i="14"/>
  <c r="H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28" i="14"/>
  <c r="H327" i="14"/>
  <c r="H326" i="14"/>
  <c r="H325" i="14"/>
  <c r="H324" i="14"/>
  <c r="H323" i="14"/>
  <c r="H322" i="14"/>
  <c r="H321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9" i="14"/>
  <c r="H293" i="14"/>
  <c r="H292" i="14"/>
  <c r="H291" i="14"/>
  <c r="H290" i="14"/>
  <c r="H289" i="14"/>
  <c r="H288" i="14"/>
  <c r="H287" i="14"/>
  <c r="H281" i="14"/>
  <c r="H280" i="14"/>
  <c r="H279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32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2" i="14"/>
  <c r="H141" i="14"/>
  <c r="H140" i="14"/>
  <c r="H130" i="14"/>
  <c r="H129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3" i="14"/>
  <c r="H62" i="14"/>
  <c r="H61" i="14"/>
  <c r="H60" i="14"/>
  <c r="H59" i="14"/>
  <c r="H58" i="14"/>
  <c r="H57" i="14"/>
  <c r="H56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28" i="14"/>
  <c r="H27" i="14"/>
  <c r="H26" i="14"/>
  <c r="H25" i="14"/>
  <c r="H24" i="14"/>
  <c r="H23" i="14"/>
  <c r="H22" i="14"/>
  <c r="H16" i="14"/>
  <c r="H15" i="14"/>
  <c r="H14" i="14"/>
  <c r="J549" i="18"/>
  <c r="K549" i="18"/>
  <c r="L549" i="18"/>
  <c r="M549" i="18"/>
  <c r="N549" i="18"/>
  <c r="O549" i="18"/>
  <c r="P549" i="18"/>
  <c r="Q549" i="18"/>
  <c r="R549" i="18"/>
  <c r="S549" i="18"/>
  <c r="T549" i="18"/>
  <c r="U549" i="18"/>
  <c r="V549" i="18"/>
  <c r="W549" i="18"/>
  <c r="W285" i="18"/>
  <c r="F17" i="12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H28" i="20"/>
  <c r="H27" i="20"/>
  <c r="H26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G276" i="5"/>
  <c r="I1089" i="13"/>
  <c r="G131" i="5"/>
  <c r="G91" i="5"/>
  <c r="G65" i="5"/>
  <c r="G52" i="5"/>
  <c r="G30" i="5"/>
  <c r="G18" i="5"/>
  <c r="G133" i="5"/>
  <c r="G145" i="5"/>
  <c r="G184" i="5"/>
  <c r="G227" i="5"/>
  <c r="G270" i="5"/>
  <c r="G274" i="5"/>
  <c r="I1087" i="13"/>
  <c r="I1085" i="13"/>
  <c r="I1083" i="13"/>
  <c r="I1081" i="13"/>
  <c r="I1080" i="13"/>
  <c r="I1079" i="13"/>
  <c r="I1078" i="13"/>
  <c r="I1077" i="13"/>
  <c r="I1076" i="13"/>
  <c r="I1075" i="13"/>
  <c r="I1074" i="13"/>
  <c r="I1073" i="13"/>
  <c r="I1072" i="13"/>
  <c r="I1071" i="13"/>
  <c r="I1070" i="13"/>
  <c r="I1069" i="13"/>
  <c r="I1068" i="13"/>
  <c r="I1067" i="13"/>
  <c r="I1066" i="13"/>
  <c r="I1065" i="13"/>
  <c r="I1064" i="13"/>
  <c r="I1063" i="13"/>
  <c r="I1062" i="13"/>
  <c r="I1061" i="13"/>
  <c r="I1060" i="13"/>
  <c r="I1059" i="13"/>
  <c r="I1058" i="13"/>
  <c r="I1057" i="13"/>
  <c r="I1056" i="13"/>
  <c r="I1055" i="13"/>
  <c r="I1054" i="13"/>
  <c r="I1053" i="13"/>
  <c r="I1052" i="13"/>
  <c r="I1051" i="13"/>
  <c r="I1050" i="13"/>
  <c r="I1049" i="13"/>
  <c r="I1048" i="13"/>
  <c r="I1042" i="13"/>
  <c r="I1040" i="13"/>
  <c r="I1038" i="13"/>
  <c r="I1037" i="13"/>
  <c r="I1036" i="13"/>
  <c r="I1035" i="13"/>
  <c r="I1034" i="13"/>
  <c r="I1033" i="13"/>
  <c r="I1032" i="13"/>
  <c r="I1031" i="13"/>
  <c r="I1030" i="13"/>
  <c r="I1029" i="13"/>
  <c r="I1028" i="13"/>
  <c r="I1027" i="13"/>
  <c r="I1026" i="13"/>
  <c r="I1025" i="13"/>
  <c r="I1024" i="13"/>
  <c r="I1023" i="13"/>
  <c r="I1022" i="13"/>
  <c r="I1021" i="13"/>
  <c r="I1020" i="13"/>
  <c r="I1019" i="13"/>
  <c r="I1018" i="13"/>
  <c r="I1017" i="13"/>
  <c r="I1016" i="13"/>
  <c r="I1015" i="13"/>
  <c r="I1014" i="13"/>
  <c r="I1013" i="13"/>
  <c r="I1012" i="13"/>
  <c r="I1011" i="13"/>
  <c r="I1010" i="13"/>
  <c r="I1009" i="13"/>
  <c r="I1008" i="13"/>
  <c r="I1007" i="13"/>
  <c r="I1006" i="13"/>
  <c r="I1005" i="13"/>
  <c r="I999" i="13"/>
  <c r="I997" i="13"/>
  <c r="I995" i="13"/>
  <c r="I994" i="13"/>
  <c r="I993" i="13"/>
  <c r="I992" i="13"/>
  <c r="I991" i="13"/>
  <c r="I990" i="13"/>
  <c r="I989" i="13"/>
  <c r="I988" i="13"/>
  <c r="I987" i="13"/>
  <c r="I986" i="13"/>
  <c r="I985" i="13"/>
  <c r="I984" i="13"/>
  <c r="I983" i="13"/>
  <c r="I982" i="13"/>
  <c r="I981" i="13"/>
  <c r="I980" i="13"/>
  <c r="I979" i="13"/>
  <c r="I978" i="13"/>
  <c r="I977" i="13"/>
  <c r="I976" i="13"/>
  <c r="I975" i="13"/>
  <c r="I974" i="13"/>
  <c r="I973" i="13"/>
  <c r="I972" i="13"/>
  <c r="I971" i="13"/>
  <c r="I970" i="13"/>
  <c r="I969" i="13"/>
  <c r="I968" i="13"/>
  <c r="I967" i="13"/>
  <c r="I966" i="13"/>
  <c r="I965" i="13"/>
  <c r="I964" i="13"/>
  <c r="I963" i="13"/>
  <c r="I962" i="13"/>
  <c r="I958" i="13"/>
  <c r="I956" i="13"/>
  <c r="I955" i="13"/>
  <c r="I954" i="13"/>
  <c r="I948" i="13"/>
  <c r="I946" i="13"/>
  <c r="I944" i="13"/>
  <c r="I942" i="13"/>
  <c r="I941" i="13"/>
  <c r="I940" i="13"/>
  <c r="I939" i="13"/>
  <c r="I938" i="13"/>
  <c r="I937" i="13"/>
  <c r="I936" i="13"/>
  <c r="I935" i="13"/>
  <c r="I934" i="13"/>
  <c r="I933" i="13"/>
  <c r="I932" i="13"/>
  <c r="I931" i="13"/>
  <c r="I930" i="13"/>
  <c r="I929" i="13"/>
  <c r="I928" i="13"/>
  <c r="I927" i="13"/>
  <c r="I926" i="13"/>
  <c r="I925" i="13"/>
  <c r="I924" i="13"/>
  <c r="I923" i="13"/>
  <c r="I922" i="13"/>
  <c r="I921" i="13"/>
  <c r="I920" i="13"/>
  <c r="I919" i="13"/>
  <c r="I918" i="13"/>
  <c r="I917" i="13"/>
  <c r="I916" i="13"/>
  <c r="I915" i="13"/>
  <c r="I914" i="13"/>
  <c r="I913" i="13"/>
  <c r="I912" i="13"/>
  <c r="I911" i="13"/>
  <c r="I910" i="13"/>
  <c r="I909" i="13"/>
  <c r="I908" i="13"/>
  <c r="I904" i="13"/>
  <c r="I902" i="13"/>
  <c r="I901" i="13"/>
  <c r="I900" i="13"/>
  <c r="I899" i="13"/>
  <c r="I898" i="13"/>
  <c r="I897" i="13"/>
  <c r="I896" i="13"/>
  <c r="I895" i="13"/>
  <c r="I894" i="13"/>
  <c r="I893" i="13"/>
  <c r="I892" i="13"/>
  <c r="I891" i="13"/>
  <c r="I890" i="13"/>
  <c r="I889" i="13"/>
  <c r="I888" i="13"/>
  <c r="I887" i="13"/>
  <c r="I886" i="13"/>
  <c r="I885" i="13"/>
  <c r="I884" i="13"/>
  <c r="I883" i="13"/>
  <c r="I882" i="13"/>
  <c r="I878" i="13"/>
  <c r="I876" i="13"/>
  <c r="I875" i="13"/>
  <c r="I874" i="13"/>
  <c r="I873" i="13"/>
  <c r="I872" i="13"/>
  <c r="I871" i="13"/>
  <c r="I870" i="13"/>
  <c r="I869" i="13"/>
  <c r="I865" i="13"/>
  <c r="I863" i="13"/>
  <c r="I862" i="13"/>
  <c r="I861" i="13"/>
  <c r="I860" i="13"/>
  <c r="I859" i="13"/>
  <c r="I858" i="13"/>
  <c r="I857" i="13"/>
  <c r="I856" i="13"/>
  <c r="I855" i="13"/>
  <c r="I854" i="13"/>
  <c r="I853" i="13"/>
  <c r="I852" i="13"/>
  <c r="I851" i="13"/>
  <c r="I850" i="13"/>
  <c r="I849" i="13"/>
  <c r="I848" i="13"/>
  <c r="I847" i="13"/>
  <c r="I843" i="13"/>
  <c r="I841" i="13"/>
  <c r="I840" i="13"/>
  <c r="I839" i="13"/>
  <c r="I838" i="13"/>
  <c r="I837" i="13"/>
  <c r="I836" i="13"/>
  <c r="I835" i="13"/>
  <c r="I831" i="13"/>
  <c r="I829" i="13"/>
  <c r="I828" i="13"/>
  <c r="I827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H814" i="13"/>
  <c r="H810" i="13"/>
  <c r="H809" i="13"/>
  <c r="H808" i="13"/>
  <c r="H807" i="13"/>
  <c r="H806" i="13"/>
  <c r="H805" i="13"/>
  <c r="H804" i="13"/>
  <c r="H803" i="13"/>
  <c r="H802" i="13"/>
  <c r="H801" i="13"/>
  <c r="H800" i="13"/>
  <c r="H799" i="13"/>
  <c r="H798" i="13"/>
  <c r="H797" i="13"/>
  <c r="H796" i="13"/>
  <c r="H795" i="13"/>
  <c r="H794" i="13"/>
  <c r="H793" i="13"/>
  <c r="H792" i="13"/>
  <c r="H791" i="13"/>
  <c r="H790" i="13"/>
  <c r="H789" i="13"/>
  <c r="H788" i="13"/>
  <c r="H787" i="13"/>
  <c r="H786" i="13"/>
  <c r="H785" i="13"/>
  <c r="H784" i="13"/>
  <c r="H783" i="13"/>
  <c r="H782" i="13"/>
  <c r="H781" i="13"/>
  <c r="H780" i="13"/>
  <c r="H779" i="13"/>
  <c r="H778" i="13"/>
  <c r="H777" i="13"/>
  <c r="H771" i="13"/>
  <c r="H767" i="13"/>
  <c r="H766" i="13"/>
  <c r="H765" i="13"/>
  <c r="H764" i="13"/>
  <c r="H763" i="13"/>
  <c r="H762" i="13"/>
  <c r="H761" i="13"/>
  <c r="H760" i="13"/>
  <c r="H759" i="13"/>
  <c r="H758" i="13"/>
  <c r="H757" i="13"/>
  <c r="H756" i="13"/>
  <c r="H755" i="13"/>
  <c r="H754" i="13"/>
  <c r="H753" i="13"/>
  <c r="H752" i="13"/>
  <c r="H751" i="13"/>
  <c r="H750" i="13"/>
  <c r="H749" i="13"/>
  <c r="H748" i="13"/>
  <c r="H747" i="13"/>
  <c r="H746" i="13"/>
  <c r="H745" i="13"/>
  <c r="H744" i="13"/>
  <c r="H743" i="13"/>
  <c r="H742" i="13"/>
  <c r="H741" i="13"/>
  <c r="H740" i="13"/>
  <c r="H739" i="13"/>
  <c r="H738" i="13"/>
  <c r="H737" i="13"/>
  <c r="H736" i="13"/>
  <c r="H735" i="13"/>
  <c r="H734" i="13"/>
  <c r="H728" i="13"/>
  <c r="H724" i="13"/>
  <c r="H723" i="13"/>
  <c r="H722" i="13"/>
  <c r="H721" i="13"/>
  <c r="H720" i="13"/>
  <c r="H719" i="13"/>
  <c r="H718" i="13"/>
  <c r="H717" i="13"/>
  <c r="H716" i="13"/>
  <c r="H715" i="13"/>
  <c r="H714" i="13"/>
  <c r="H713" i="13"/>
  <c r="H712" i="13"/>
  <c r="H711" i="13"/>
  <c r="H710" i="13"/>
  <c r="H709" i="13"/>
  <c r="H708" i="13"/>
  <c r="H707" i="13"/>
  <c r="H706" i="13"/>
  <c r="H705" i="13"/>
  <c r="H704" i="13"/>
  <c r="H703" i="13"/>
  <c r="H702" i="13"/>
  <c r="H701" i="13"/>
  <c r="H700" i="13"/>
  <c r="H699" i="13"/>
  <c r="H698" i="13"/>
  <c r="H697" i="13"/>
  <c r="H696" i="13"/>
  <c r="H695" i="13"/>
  <c r="H694" i="13"/>
  <c r="H693" i="13"/>
  <c r="H692" i="13"/>
  <c r="H691" i="13"/>
  <c r="H685" i="13"/>
  <c r="H684" i="13"/>
  <c r="H683" i="13"/>
  <c r="H677" i="13"/>
  <c r="H671" i="13"/>
  <c r="H670" i="13"/>
  <c r="H669" i="13"/>
  <c r="H668" i="13"/>
  <c r="H667" i="13"/>
  <c r="H666" i="13"/>
  <c r="H665" i="13"/>
  <c r="H664" i="13"/>
  <c r="H663" i="13"/>
  <c r="H662" i="13"/>
  <c r="H661" i="13"/>
  <c r="H660" i="13"/>
  <c r="H659" i="13"/>
  <c r="H658" i="13"/>
  <c r="H657" i="13"/>
  <c r="H656" i="13"/>
  <c r="H655" i="13"/>
  <c r="H654" i="13"/>
  <c r="H653" i="13"/>
  <c r="H652" i="13"/>
  <c r="H651" i="13"/>
  <c r="H650" i="13"/>
  <c r="H649" i="13"/>
  <c r="H648" i="13"/>
  <c r="H647" i="13"/>
  <c r="H646" i="13"/>
  <c r="H645" i="13"/>
  <c r="H644" i="13"/>
  <c r="H643" i="13"/>
  <c r="H642" i="13"/>
  <c r="H641" i="13"/>
  <c r="H640" i="13"/>
  <c r="H639" i="13"/>
  <c r="H638" i="13"/>
  <c r="H637" i="13"/>
  <c r="H631" i="13"/>
  <c r="H630" i="13"/>
  <c r="H629" i="13"/>
  <c r="H628" i="13"/>
  <c r="H627" i="13"/>
  <c r="H626" i="13"/>
  <c r="H625" i="13"/>
  <c r="H624" i="13"/>
  <c r="H623" i="13"/>
  <c r="H622" i="13"/>
  <c r="H621" i="13"/>
  <c r="H620" i="13"/>
  <c r="H619" i="13"/>
  <c r="H618" i="13"/>
  <c r="H617" i="13"/>
  <c r="H616" i="13"/>
  <c r="H615" i="13"/>
  <c r="H614" i="13"/>
  <c r="H613" i="13"/>
  <c r="H612" i="13"/>
  <c r="H611" i="13"/>
  <c r="H605" i="13"/>
  <c r="H604" i="13"/>
  <c r="H603" i="13"/>
  <c r="H602" i="13"/>
  <c r="H601" i="13"/>
  <c r="H600" i="13"/>
  <c r="H599" i="13"/>
  <c r="H598" i="13"/>
  <c r="H592" i="13"/>
  <c r="H591" i="13"/>
  <c r="H590" i="13"/>
  <c r="H589" i="13"/>
  <c r="H588" i="13"/>
  <c r="H587" i="13"/>
  <c r="H586" i="13"/>
  <c r="H585" i="13"/>
  <c r="H584" i="13"/>
  <c r="H583" i="13"/>
  <c r="H582" i="13"/>
  <c r="H581" i="13"/>
  <c r="H580" i="13"/>
  <c r="H579" i="13"/>
  <c r="H578" i="13"/>
  <c r="H577" i="13"/>
  <c r="H576" i="13"/>
  <c r="H570" i="13"/>
  <c r="H569" i="13"/>
  <c r="H568" i="13"/>
  <c r="H567" i="13"/>
  <c r="H566" i="13"/>
  <c r="H565" i="13"/>
  <c r="H564" i="13"/>
  <c r="H558" i="13"/>
  <c r="H557" i="13"/>
  <c r="H556" i="13"/>
  <c r="H543" i="13"/>
  <c r="H539" i="13"/>
  <c r="H538" i="13"/>
  <c r="H537" i="13"/>
  <c r="H536" i="13"/>
  <c r="H535" i="13"/>
  <c r="H534" i="13"/>
  <c r="H533" i="13"/>
  <c r="H532" i="13"/>
  <c r="H531" i="13"/>
  <c r="H530" i="13"/>
  <c r="H529" i="13"/>
  <c r="H528" i="13"/>
  <c r="H527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11" i="13"/>
  <c r="H510" i="13"/>
  <c r="H509" i="13"/>
  <c r="H508" i="13"/>
  <c r="H507" i="13"/>
  <c r="H506" i="13"/>
  <c r="H500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481" i="13"/>
  <c r="H480" i="13"/>
  <c r="H479" i="13"/>
  <c r="H478" i="13"/>
  <c r="H477" i="13"/>
  <c r="H476" i="13"/>
  <c r="H475" i="13"/>
  <c r="H474" i="13"/>
  <c r="H473" i="13"/>
  <c r="H472" i="13"/>
  <c r="H471" i="13"/>
  <c r="H470" i="13"/>
  <c r="H469" i="13"/>
  <c r="H468" i="13"/>
  <c r="H467" i="13"/>
  <c r="H466" i="13"/>
  <c r="H465" i="13"/>
  <c r="H464" i="13"/>
  <c r="H463" i="13"/>
  <c r="H457" i="13"/>
  <c r="H453" i="13"/>
  <c r="H452" i="13"/>
  <c r="H451" i="13"/>
  <c r="H450" i="13"/>
  <c r="H449" i="13"/>
  <c r="H448" i="13"/>
  <c r="H447" i="13"/>
  <c r="H446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5" i="13"/>
  <c r="H424" i="13"/>
  <c r="H423" i="13"/>
  <c r="H422" i="13"/>
  <c r="H421" i="13"/>
  <c r="H420" i="13"/>
  <c r="H414" i="13"/>
  <c r="H413" i="13"/>
  <c r="H412" i="13"/>
  <c r="H406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371" i="13"/>
  <c r="H370" i="13"/>
  <c r="H369" i="13"/>
  <c r="H368" i="13"/>
  <c r="H367" i="13"/>
  <c r="H366" i="13"/>
  <c r="H360" i="13"/>
  <c r="H359" i="13"/>
  <c r="H358" i="13"/>
  <c r="H357" i="13"/>
  <c r="H356" i="13"/>
  <c r="H355" i="13"/>
  <c r="H354" i="13"/>
  <c r="H353" i="13"/>
  <c r="H352" i="13"/>
  <c r="H351" i="13"/>
  <c r="H350" i="13"/>
  <c r="H349" i="13"/>
  <c r="H348" i="13"/>
  <c r="H347" i="13"/>
  <c r="H346" i="13"/>
  <c r="H345" i="13"/>
  <c r="H344" i="13"/>
  <c r="H343" i="13"/>
  <c r="H342" i="13"/>
  <c r="H341" i="13"/>
  <c r="H340" i="13"/>
  <c r="H334" i="13"/>
  <c r="H333" i="13"/>
  <c r="H332" i="13"/>
  <c r="H331" i="13"/>
  <c r="H330" i="13"/>
  <c r="H329" i="13"/>
  <c r="H328" i="13"/>
  <c r="H327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299" i="13"/>
  <c r="H298" i="13"/>
  <c r="H297" i="13"/>
  <c r="H296" i="13"/>
  <c r="H295" i="13"/>
  <c r="H294" i="13"/>
  <c r="H293" i="13"/>
  <c r="H287" i="13"/>
  <c r="H286" i="13"/>
  <c r="H285" i="13"/>
  <c r="H135" i="13"/>
  <c r="H272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7" i="13"/>
  <c r="H236" i="13"/>
  <c r="H235" i="13"/>
  <c r="H229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86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3" i="13"/>
  <c r="H142" i="13"/>
  <c r="H141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3" i="13"/>
  <c r="H62" i="13"/>
  <c r="H61" i="13"/>
  <c r="H60" i="13"/>
  <c r="H59" i="13"/>
  <c r="H58" i="13"/>
  <c r="H57" i="13"/>
  <c r="H56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28" i="13"/>
  <c r="H27" i="13"/>
  <c r="H26" i="13"/>
  <c r="H25" i="13"/>
  <c r="H24" i="13"/>
  <c r="H23" i="13"/>
  <c r="H22" i="13"/>
  <c r="H16" i="13"/>
  <c r="H15" i="13"/>
  <c r="H34" i="7"/>
  <c r="H33" i="7"/>
  <c r="H32" i="7"/>
  <c r="H17" i="7"/>
  <c r="H16" i="7"/>
  <c r="H15" i="7"/>
  <c r="H14" i="7"/>
  <c r="H22" i="7"/>
  <c r="H21" i="7"/>
  <c r="H20" i="7"/>
  <c r="I264" i="10"/>
  <c r="I263" i="10"/>
  <c r="I262" i="10"/>
  <c r="I261" i="10"/>
  <c r="I260" i="10"/>
  <c r="I259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1" i="10"/>
  <c r="I140" i="10"/>
  <c r="I13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3" i="10"/>
  <c r="I62" i="10"/>
  <c r="I61" i="10"/>
  <c r="I60" i="10"/>
  <c r="I59" i="10"/>
  <c r="I58" i="10"/>
  <c r="I57" i="10"/>
  <c r="I56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28" i="10"/>
  <c r="I27" i="10"/>
  <c r="I26" i="10"/>
  <c r="I25" i="10"/>
  <c r="I24" i="10"/>
  <c r="I23" i="10"/>
  <c r="I22" i="10"/>
  <c r="I16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I222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I182" i="6"/>
  <c r="I266" i="6"/>
  <c r="I265" i="6"/>
  <c r="I264" i="6"/>
  <c r="I263" i="6"/>
  <c r="I262" i="6"/>
  <c r="I261" i="6"/>
  <c r="I260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24" i="6"/>
  <c r="I223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2" i="6"/>
  <c r="I141" i="6"/>
  <c r="I140" i="6"/>
  <c r="I130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3" i="6"/>
  <c r="I62" i="6"/>
  <c r="I61" i="6"/>
  <c r="I60" i="6"/>
  <c r="I59" i="6"/>
  <c r="I58" i="6"/>
  <c r="I57" i="6"/>
  <c r="I56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28" i="6"/>
  <c r="I27" i="6"/>
  <c r="I26" i="6"/>
  <c r="I25" i="6"/>
  <c r="I24" i="6"/>
  <c r="I23" i="6"/>
  <c r="I22" i="6"/>
  <c r="I16" i="6"/>
  <c r="I15" i="6"/>
  <c r="I14" i="6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I272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29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86" i="5"/>
  <c r="I135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3" i="5"/>
  <c r="I142" i="5"/>
  <c r="I14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28" i="5"/>
  <c r="I27" i="5"/>
  <c r="I26" i="5"/>
  <c r="I25" i="5"/>
  <c r="I24" i="5"/>
  <c r="I23" i="5"/>
  <c r="I22" i="5"/>
  <c r="I16" i="5"/>
  <c r="I15" i="5"/>
  <c r="I14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89" i="5"/>
  <c r="I88" i="5"/>
  <c r="I87" i="5"/>
  <c r="I86" i="5"/>
  <c r="I85" i="5"/>
  <c r="I84" i="5"/>
  <c r="I83" i="5"/>
  <c r="I82" i="5"/>
  <c r="I81" i="5"/>
  <c r="I80" i="5"/>
  <c r="V33" i="4"/>
  <c r="G50" i="4"/>
  <c r="E33" i="21"/>
  <c r="F34" i="21"/>
  <c r="G34" i="21"/>
  <c r="H34" i="21"/>
  <c r="I34" i="21"/>
  <c r="J34" i="21"/>
  <c r="K34" i="21"/>
  <c r="L34" i="21"/>
  <c r="M34" i="21"/>
  <c r="N34" i="21"/>
  <c r="O34" i="21"/>
  <c r="P34" i="21"/>
  <c r="Q34" i="21"/>
  <c r="R34" i="21"/>
  <c r="J108" i="8"/>
  <c r="I108" i="17"/>
  <c r="J108" i="17"/>
  <c r="J110" i="8"/>
  <c r="I110" i="17"/>
  <c r="J113" i="8"/>
  <c r="J116" i="8"/>
  <c r="I116" i="17"/>
  <c r="J123" i="8"/>
  <c r="J125" i="8"/>
  <c r="I125" i="17"/>
  <c r="N125" i="17"/>
  <c r="J127" i="8"/>
  <c r="J128" i="8"/>
  <c r="I128" i="17"/>
  <c r="K108" i="8"/>
  <c r="K110" i="8"/>
  <c r="I278" i="17"/>
  <c r="K116" i="8"/>
  <c r="K123" i="8"/>
  <c r="I291" i="17"/>
  <c r="N291" i="17"/>
  <c r="K125" i="8"/>
  <c r="I293" i="17"/>
  <c r="Q293" i="17"/>
  <c r="K127" i="8"/>
  <c r="I295" i="17"/>
  <c r="W295" i="17"/>
  <c r="K128" i="8"/>
  <c r="L108" i="8"/>
  <c r="I444" i="17"/>
  <c r="L110" i="8"/>
  <c r="L116" i="8"/>
  <c r="I452" i="17"/>
  <c r="L125" i="8"/>
  <c r="L127" i="8"/>
  <c r="I463" i="17"/>
  <c r="J133" i="8"/>
  <c r="I133" i="17"/>
  <c r="P133" i="17"/>
  <c r="J141" i="8"/>
  <c r="J144" i="8"/>
  <c r="I144" i="17"/>
  <c r="O144" i="17"/>
  <c r="J148" i="8"/>
  <c r="I148" i="17"/>
  <c r="P148" i="17"/>
  <c r="J149" i="8"/>
  <c r="I149" i="17"/>
  <c r="N149" i="17"/>
  <c r="J150" i="8"/>
  <c r="J164" i="8"/>
  <c r="I164" i="17"/>
  <c r="J166" i="8"/>
  <c r="K133" i="8"/>
  <c r="K134" i="8"/>
  <c r="K141" i="8"/>
  <c r="I309" i="17"/>
  <c r="R309" i="17"/>
  <c r="K142" i="8"/>
  <c r="I310" i="17"/>
  <c r="K144" i="8"/>
  <c r="I312" i="17"/>
  <c r="M312" i="17"/>
  <c r="K148" i="8"/>
  <c r="K149" i="8"/>
  <c r="K150" i="8"/>
  <c r="I318" i="17"/>
  <c r="K318" i="17"/>
  <c r="K164" i="8"/>
  <c r="K166" i="8"/>
  <c r="I334" i="17"/>
  <c r="V334" i="17"/>
  <c r="L133" i="8"/>
  <c r="I469" i="17"/>
  <c r="P469" i="17"/>
  <c r="L134" i="8"/>
  <c r="I470" i="17"/>
  <c r="L470" i="17"/>
  <c r="L141" i="8"/>
  <c r="L142" i="8"/>
  <c r="I478" i="17"/>
  <c r="O478" i="17"/>
  <c r="L144" i="8"/>
  <c r="I480" i="17"/>
  <c r="N480" i="17"/>
  <c r="L148" i="8"/>
  <c r="L149" i="8"/>
  <c r="I485" i="17"/>
  <c r="L150" i="8"/>
  <c r="I486" i="17"/>
  <c r="L486" i="17"/>
  <c r="L164" i="8"/>
  <c r="I500" i="17"/>
  <c r="P500" i="17"/>
  <c r="L166" i="8"/>
  <c r="I502" i="17"/>
  <c r="O502" i="17"/>
  <c r="J136" i="8"/>
  <c r="J137" i="8"/>
  <c r="J35" i="8"/>
  <c r="I35" i="17"/>
  <c r="S35" i="17"/>
  <c r="J52" i="8"/>
  <c r="I52" i="17"/>
  <c r="K52" i="17"/>
  <c r="J14" i="8"/>
  <c r="I14" i="17"/>
  <c r="K14" i="17"/>
  <c r="J15" i="8"/>
  <c r="I15" i="17"/>
  <c r="X15" i="17"/>
  <c r="J16" i="8"/>
  <c r="J17" i="8"/>
  <c r="J18" i="8"/>
  <c r="J19" i="8"/>
  <c r="J20" i="8"/>
  <c r="I20" i="17"/>
  <c r="K20" i="17"/>
  <c r="J21" i="8"/>
  <c r="I21" i="17"/>
  <c r="O21" i="17"/>
  <c r="J23" i="8"/>
  <c r="I23" i="17"/>
  <c r="R23" i="17"/>
  <c r="J24" i="8"/>
  <c r="I24" i="17"/>
  <c r="V24" i="17"/>
  <c r="J25" i="8"/>
  <c r="I25" i="17"/>
  <c r="Q25" i="17"/>
  <c r="J26" i="8"/>
  <c r="J27" i="8"/>
  <c r="I27" i="17"/>
  <c r="J28" i="8"/>
  <c r="J29" i="8"/>
  <c r="I29" i="17"/>
  <c r="Q29" i="17"/>
  <c r="J30" i="8"/>
  <c r="I30" i="17"/>
  <c r="V30" i="17"/>
  <c r="K136" i="8"/>
  <c r="I304" i="17"/>
  <c r="P304" i="17"/>
  <c r="K137" i="8"/>
  <c r="I305" i="17"/>
  <c r="J305" i="17"/>
  <c r="K35" i="8"/>
  <c r="I203" i="17"/>
  <c r="N203" i="17"/>
  <c r="K52" i="8"/>
  <c r="I220" i="17"/>
  <c r="U220" i="17"/>
  <c r="K14" i="8"/>
  <c r="I182" i="17"/>
  <c r="V182" i="17"/>
  <c r="K15" i="8"/>
  <c r="K16" i="8"/>
  <c r="I184" i="17"/>
  <c r="U184" i="17"/>
  <c r="K17" i="8"/>
  <c r="I185" i="17"/>
  <c r="O185" i="17"/>
  <c r="K18" i="8"/>
  <c r="K19" i="8"/>
  <c r="I187" i="17"/>
  <c r="U187" i="17"/>
  <c r="K20" i="8"/>
  <c r="I188" i="17"/>
  <c r="R188" i="17"/>
  <c r="K21" i="8"/>
  <c r="K23" i="8"/>
  <c r="I191" i="17"/>
  <c r="N191" i="17"/>
  <c r="K24" i="8"/>
  <c r="I192" i="17"/>
  <c r="V192" i="17"/>
  <c r="K25" i="8"/>
  <c r="I193" i="17"/>
  <c r="M193" i="17"/>
  <c r="K26" i="8"/>
  <c r="I194" i="17"/>
  <c r="T194" i="17"/>
  <c r="K27" i="8"/>
  <c r="K28" i="8"/>
  <c r="I196" i="17"/>
  <c r="U196" i="17"/>
  <c r="K29" i="8"/>
  <c r="I197" i="17"/>
  <c r="K197" i="17"/>
  <c r="K30" i="8"/>
  <c r="L136" i="8"/>
  <c r="I472" i="17"/>
  <c r="L137" i="8"/>
  <c r="I473" i="17"/>
  <c r="L35" i="8"/>
  <c r="L52" i="8"/>
  <c r="I388" i="17"/>
  <c r="L14" i="8"/>
  <c r="L15" i="8"/>
  <c r="I351" i="17"/>
  <c r="T351" i="17"/>
  <c r="L16" i="8"/>
  <c r="I352" i="17"/>
  <c r="Q352" i="17"/>
  <c r="L17" i="8"/>
  <c r="I353" i="17"/>
  <c r="R353" i="17"/>
  <c r="L18" i="8"/>
  <c r="I354" i="17"/>
  <c r="V354" i="17"/>
  <c r="L19" i="8"/>
  <c r="I355" i="17"/>
  <c r="X355" i="17"/>
  <c r="L20" i="8"/>
  <c r="I356" i="17"/>
  <c r="U356" i="17"/>
  <c r="L21" i="8"/>
  <c r="I357" i="17"/>
  <c r="L357" i="17"/>
  <c r="L23" i="8"/>
  <c r="L24" i="8"/>
  <c r="I360" i="17"/>
  <c r="T360" i="17"/>
  <c r="L25" i="8"/>
  <c r="L26" i="8"/>
  <c r="I362" i="17"/>
  <c r="V362" i="17"/>
  <c r="L27" i="8"/>
  <c r="I363" i="17"/>
  <c r="X363" i="17"/>
  <c r="L28" i="8"/>
  <c r="I364" i="17"/>
  <c r="Q364" i="17"/>
  <c r="L29" i="8"/>
  <c r="I365" i="17"/>
  <c r="U365" i="17"/>
  <c r="L30" i="8"/>
  <c r="I366" i="17"/>
  <c r="X366" i="17"/>
  <c r="E72" i="21"/>
  <c r="H73" i="21"/>
  <c r="N13" i="21"/>
  <c r="P13" i="21"/>
  <c r="Q13" i="21"/>
  <c r="K31" i="7"/>
  <c r="L21" i="18"/>
  <c r="I46" i="7"/>
  <c r="J46" i="7"/>
  <c r="H87" i="15"/>
  <c r="K46" i="7"/>
  <c r="H128" i="15"/>
  <c r="F73" i="21"/>
  <c r="G73" i="21"/>
  <c r="I73" i="21"/>
  <c r="J73" i="21"/>
  <c r="K73" i="21"/>
  <c r="L73" i="21"/>
  <c r="M73" i="21"/>
  <c r="N73" i="21"/>
  <c r="O73" i="21"/>
  <c r="P73" i="21"/>
  <c r="Q73" i="21"/>
  <c r="R73" i="21"/>
  <c r="K21" i="18"/>
  <c r="J21" i="18"/>
  <c r="M21" i="18"/>
  <c r="N21" i="18"/>
  <c r="O21" i="18"/>
  <c r="P21" i="18"/>
  <c r="Q21" i="18"/>
  <c r="R21" i="18"/>
  <c r="S21" i="18"/>
  <c r="T21" i="18"/>
  <c r="U21" i="18"/>
  <c r="V21" i="18"/>
  <c r="W21" i="18"/>
  <c r="X21" i="18"/>
  <c r="A1" i="21"/>
  <c r="A2" i="21"/>
  <c r="A3" i="21"/>
  <c r="E34" i="21"/>
  <c r="E73" i="21"/>
  <c r="E187" i="21"/>
  <c r="A1" i="23"/>
  <c r="A2" i="23"/>
  <c r="A3" i="23"/>
  <c r="E13" i="23"/>
  <c r="E16" i="23"/>
  <c r="E19" i="23"/>
  <c r="E52" i="23"/>
  <c r="A1" i="12"/>
  <c r="A2" i="12"/>
  <c r="A3" i="12"/>
  <c r="A29" i="12"/>
  <c r="A30" i="12"/>
  <c r="A31" i="12"/>
  <c r="A32" i="12"/>
  <c r="A33" i="12"/>
  <c r="A34" i="12"/>
  <c r="A35" i="12"/>
  <c r="A36" i="12"/>
  <c r="A37" i="12"/>
  <c r="A38" i="12"/>
  <c r="A39" i="12"/>
  <c r="A1" i="3"/>
  <c r="A2" i="3"/>
  <c r="A3" i="3"/>
  <c r="H32" i="3"/>
  <c r="I32" i="3"/>
  <c r="J32" i="3"/>
  <c r="K32" i="3"/>
  <c r="L32" i="3"/>
  <c r="M32" i="3"/>
  <c r="M33" i="3"/>
  <c r="N32" i="3"/>
  <c r="N33" i="3"/>
  <c r="O32" i="3"/>
  <c r="O33" i="3"/>
  <c r="P32" i="3"/>
  <c r="P33" i="3"/>
  <c r="Q32" i="3"/>
  <c r="Q33" i="3"/>
  <c r="R32" i="3"/>
  <c r="R33" i="3"/>
  <c r="S32" i="3"/>
  <c r="S33" i="3"/>
  <c r="T32" i="3"/>
  <c r="T33" i="3"/>
  <c r="U32" i="3"/>
  <c r="U33" i="3"/>
  <c r="V32" i="3"/>
  <c r="V33" i="3"/>
  <c r="W36" i="3"/>
  <c r="W41" i="3"/>
  <c r="U42" i="3"/>
  <c r="V42" i="3"/>
  <c r="W50" i="3"/>
  <c r="A1" i="4"/>
  <c r="M42" i="4"/>
  <c r="Q42" i="4"/>
  <c r="S42" i="4"/>
  <c r="T42" i="4"/>
  <c r="U42" i="4"/>
  <c r="N51" i="4"/>
  <c r="O51" i="4"/>
  <c r="S51" i="4"/>
  <c r="T51" i="4"/>
  <c r="A1" i="2"/>
  <c r="A2" i="2"/>
  <c r="A3" i="2"/>
  <c r="A1" i="6"/>
  <c r="A2" i="6"/>
  <c r="A3" i="6"/>
  <c r="A1" i="18"/>
  <c r="A2" i="18"/>
  <c r="A3" i="18"/>
  <c r="H21" i="18"/>
  <c r="A1" i="14"/>
  <c r="A2" i="14"/>
  <c r="A3" i="14"/>
  <c r="A926" i="14"/>
  <c r="A927" i="14"/>
  <c r="A928" i="14"/>
  <c r="A929" i="14"/>
  <c r="A930" i="14"/>
  <c r="A931" i="14"/>
  <c r="A932" i="14"/>
  <c r="A933" i="14"/>
  <c r="A934" i="14"/>
  <c r="A935" i="14"/>
  <c r="A936" i="14"/>
  <c r="A937" i="14"/>
  <c r="A938" i="14"/>
  <c r="A939" i="14"/>
  <c r="A940" i="14"/>
  <c r="A941" i="14"/>
  <c r="A942" i="14"/>
  <c r="A943" i="14"/>
  <c r="A944" i="14"/>
  <c r="A945" i="14"/>
  <c r="A946" i="14"/>
  <c r="A947" i="14"/>
  <c r="A948" i="14"/>
  <c r="A949" i="14"/>
  <c r="A950" i="14"/>
  <c r="A951" i="14"/>
  <c r="A952" i="14"/>
  <c r="A953" i="14"/>
  <c r="A954" i="14"/>
  <c r="A955" i="14"/>
  <c r="A956" i="14"/>
  <c r="A957" i="14"/>
  <c r="A958" i="14"/>
  <c r="A959" i="14"/>
  <c r="A960" i="14"/>
  <c r="A961" i="14"/>
  <c r="A962" i="14"/>
  <c r="A963" i="14"/>
  <c r="A964" i="14"/>
  <c r="A965" i="14"/>
  <c r="A966" i="14"/>
  <c r="A967" i="14"/>
  <c r="A968" i="14"/>
  <c r="A969" i="14"/>
  <c r="A970" i="14"/>
  <c r="A971" i="14"/>
  <c r="A972" i="14"/>
  <c r="A973" i="14"/>
  <c r="A974" i="14"/>
  <c r="A975" i="14"/>
  <c r="A976" i="14"/>
  <c r="A977" i="14"/>
  <c r="A978" i="14"/>
  <c r="A979" i="14"/>
  <c r="A980" i="14"/>
  <c r="A981" i="14"/>
  <c r="A982" i="14"/>
  <c r="A983" i="14"/>
  <c r="A984" i="14"/>
  <c r="A985" i="14"/>
  <c r="A986" i="14"/>
  <c r="A987" i="14"/>
  <c r="A988" i="14"/>
  <c r="A989" i="14"/>
  <c r="A990" i="14"/>
  <c r="A991" i="14"/>
  <c r="A992" i="14"/>
  <c r="A993" i="14"/>
  <c r="A994" i="14"/>
  <c r="A995" i="14"/>
  <c r="A996" i="14"/>
  <c r="A997" i="14"/>
  <c r="A998" i="14"/>
  <c r="A999" i="14"/>
  <c r="A1000" i="14"/>
  <c r="A1001" i="14"/>
  <c r="A1002" i="14"/>
  <c r="A1003" i="14"/>
  <c r="A1004" i="14"/>
  <c r="A1005" i="14"/>
  <c r="A1006" i="14"/>
  <c r="A1007" i="14"/>
  <c r="A1008" i="14"/>
  <c r="A1009" i="14"/>
  <c r="A1010" i="14"/>
  <c r="A1011" i="14"/>
  <c r="A1012" i="14"/>
  <c r="A1013" i="14"/>
  <c r="A1014" i="14"/>
  <c r="A1015" i="14"/>
  <c r="A1016" i="14"/>
  <c r="A1017" i="14"/>
  <c r="A1018" i="14"/>
  <c r="A1019" i="14"/>
  <c r="A1020" i="14"/>
  <c r="A1021" i="14"/>
  <c r="A1022" i="14"/>
  <c r="A1023" i="14"/>
  <c r="A1024" i="14"/>
  <c r="A1025" i="14"/>
  <c r="A1026" i="14"/>
  <c r="A1027" i="14"/>
  <c r="A1028" i="14"/>
  <c r="A1029" i="14"/>
  <c r="A1030" i="14"/>
  <c r="A1031" i="14"/>
  <c r="A1032" i="14"/>
  <c r="A1033" i="14"/>
  <c r="A1034" i="14"/>
  <c r="A1035" i="14"/>
  <c r="A1036" i="14"/>
  <c r="A1037" i="14"/>
  <c r="A1038" i="14"/>
  <c r="A1039" i="14"/>
  <c r="A1040" i="14"/>
  <c r="A1041" i="14"/>
  <c r="A1042" i="14"/>
  <c r="A1043" i="14"/>
  <c r="A1044" i="14"/>
  <c r="A1045" i="14"/>
  <c r="A1046" i="14"/>
  <c r="A1047" i="14"/>
  <c r="A1048" i="14"/>
  <c r="A1049" i="14"/>
  <c r="A1050" i="14"/>
  <c r="A1051" i="14"/>
  <c r="A1052" i="14"/>
  <c r="A1053" i="14"/>
  <c r="A1054" i="14"/>
  <c r="A1055" i="14"/>
  <c r="A1056" i="14"/>
  <c r="A1057" i="14"/>
  <c r="A1058" i="14"/>
  <c r="A1059" i="14"/>
  <c r="A1060" i="14"/>
  <c r="A1061" i="14"/>
  <c r="A1062" i="14"/>
  <c r="A1063" i="14"/>
  <c r="A1064" i="14"/>
  <c r="A1065" i="14"/>
  <c r="A1" i="10"/>
  <c r="A2" i="10"/>
  <c r="A3" i="10"/>
  <c r="A1" i="17"/>
  <c r="A2" i="17"/>
  <c r="A3" i="17"/>
  <c r="H14" i="17"/>
  <c r="H15" i="17"/>
  <c r="H16" i="17"/>
  <c r="H17" i="17"/>
  <c r="H18" i="17"/>
  <c r="H19" i="17"/>
  <c r="H20" i="17"/>
  <c r="H21" i="17"/>
  <c r="H23" i="17"/>
  <c r="H24" i="17"/>
  <c r="H25" i="17"/>
  <c r="H26" i="17"/>
  <c r="H27" i="17"/>
  <c r="H28" i="17"/>
  <c r="H29" i="17"/>
  <c r="H30" i="17"/>
  <c r="H35" i="17"/>
  <c r="H36" i="17"/>
  <c r="H47" i="17"/>
  <c r="H48" i="17"/>
  <c r="H49" i="17"/>
  <c r="H50" i="17"/>
  <c r="H52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1" i="17"/>
  <c r="H72" i="17"/>
  <c r="H73" i="17"/>
  <c r="H74" i="17"/>
  <c r="H75" i="17"/>
  <c r="H76" i="17"/>
  <c r="H77" i="17"/>
  <c r="H78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6" i="17"/>
  <c r="H97" i="17"/>
  <c r="H98" i="17"/>
  <c r="H99" i="17"/>
  <c r="H100" i="17"/>
  <c r="H101" i="17"/>
  <c r="H102" i="17"/>
  <c r="H107" i="17"/>
  <c r="H108" i="17"/>
  <c r="H109" i="17"/>
  <c r="H110" i="17"/>
  <c r="H111" i="17"/>
  <c r="H112" i="17"/>
  <c r="H115" i="17"/>
  <c r="H116" i="17"/>
  <c r="H117" i="17"/>
  <c r="H118" i="17"/>
  <c r="H120" i="17"/>
  <c r="H121" i="17"/>
  <c r="H122" i="17"/>
  <c r="H123" i="17"/>
  <c r="H124" i="17"/>
  <c r="H125" i="17"/>
  <c r="H126" i="17"/>
  <c r="H127" i="17"/>
  <c r="H128" i="17"/>
  <c r="H129" i="17"/>
  <c r="H133" i="17"/>
  <c r="H134" i="17"/>
  <c r="H135" i="17"/>
  <c r="H136" i="17"/>
  <c r="H137" i="17"/>
  <c r="H141" i="17"/>
  <c r="H142" i="17"/>
  <c r="H143" i="17"/>
  <c r="H144" i="17"/>
  <c r="H148" i="17"/>
  <c r="H149" i="17"/>
  <c r="H150" i="17"/>
  <c r="H151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70" i="17"/>
  <c r="H182" i="17"/>
  <c r="H183" i="17"/>
  <c r="H184" i="17"/>
  <c r="H185" i="17"/>
  <c r="H186" i="17"/>
  <c r="H187" i="17"/>
  <c r="H188" i="17"/>
  <c r="H189" i="17"/>
  <c r="H191" i="17"/>
  <c r="H192" i="17"/>
  <c r="H193" i="17"/>
  <c r="H194" i="17"/>
  <c r="H195" i="17"/>
  <c r="H196" i="17"/>
  <c r="H197" i="17"/>
  <c r="H198" i="17"/>
  <c r="H203" i="17"/>
  <c r="H204" i="17"/>
  <c r="H215" i="17"/>
  <c r="H216" i="17"/>
  <c r="H217" i="17"/>
  <c r="H218" i="17"/>
  <c r="H220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9" i="17"/>
  <c r="H240" i="17"/>
  <c r="H241" i="17"/>
  <c r="H242" i="17"/>
  <c r="H243" i="17"/>
  <c r="H244" i="17"/>
  <c r="H245" i="17"/>
  <c r="H246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4" i="17"/>
  <c r="H265" i="17"/>
  <c r="H266" i="17"/>
  <c r="H267" i="17"/>
  <c r="H268" i="17"/>
  <c r="H269" i="17"/>
  <c r="H270" i="17"/>
  <c r="H275" i="17"/>
  <c r="H276" i="17"/>
  <c r="H277" i="17"/>
  <c r="H278" i="17"/>
  <c r="H279" i="17"/>
  <c r="H281" i="17"/>
  <c r="H282" i="17"/>
  <c r="H283" i="17"/>
  <c r="H284" i="17"/>
  <c r="H285" i="17"/>
  <c r="H286" i="17"/>
  <c r="H288" i="17"/>
  <c r="H289" i="17"/>
  <c r="H290" i="17"/>
  <c r="H291" i="17"/>
  <c r="H292" i="17"/>
  <c r="H293" i="17"/>
  <c r="H294" i="17"/>
  <c r="H295" i="17"/>
  <c r="H296" i="17"/>
  <c r="H297" i="17"/>
  <c r="H301" i="17"/>
  <c r="H302" i="17"/>
  <c r="H303" i="17"/>
  <c r="H304" i="17"/>
  <c r="H305" i="17"/>
  <c r="H309" i="17"/>
  <c r="H310" i="17"/>
  <c r="H311" i="17"/>
  <c r="H312" i="17"/>
  <c r="H316" i="17"/>
  <c r="H317" i="17"/>
  <c r="H318" i="17"/>
  <c r="H319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8" i="17"/>
  <c r="H350" i="17"/>
  <c r="H351" i="17"/>
  <c r="H352" i="17"/>
  <c r="H353" i="17"/>
  <c r="H354" i="17"/>
  <c r="H355" i="17"/>
  <c r="H356" i="17"/>
  <c r="H357" i="17"/>
  <c r="H359" i="17"/>
  <c r="H360" i="17"/>
  <c r="H361" i="17"/>
  <c r="H362" i="17"/>
  <c r="H363" i="17"/>
  <c r="H364" i="17"/>
  <c r="H365" i="17"/>
  <c r="H366" i="17"/>
  <c r="H371" i="17"/>
  <c r="H372" i="17"/>
  <c r="H383" i="17"/>
  <c r="H384" i="17"/>
  <c r="H385" i="17"/>
  <c r="H386" i="17"/>
  <c r="H388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7" i="17"/>
  <c r="H408" i="17"/>
  <c r="H409" i="17"/>
  <c r="H410" i="17"/>
  <c r="H411" i="17"/>
  <c r="H412" i="17"/>
  <c r="H413" i="17"/>
  <c r="H414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2" i="17"/>
  <c r="H433" i="17"/>
  <c r="H434" i="17"/>
  <c r="H435" i="17"/>
  <c r="H436" i="17"/>
  <c r="H437" i="17"/>
  <c r="H438" i="17"/>
  <c r="H443" i="17"/>
  <c r="H444" i="17"/>
  <c r="H445" i="17"/>
  <c r="H446" i="17"/>
  <c r="H447" i="17"/>
  <c r="H449" i="17"/>
  <c r="H450" i="17"/>
  <c r="H451" i="17"/>
  <c r="H452" i="17"/>
  <c r="H453" i="17"/>
  <c r="H454" i="17"/>
  <c r="H456" i="17"/>
  <c r="H457" i="17"/>
  <c r="H458" i="17"/>
  <c r="H459" i="17"/>
  <c r="H460" i="17"/>
  <c r="H461" i="17"/>
  <c r="H462" i="17"/>
  <c r="H463" i="17"/>
  <c r="H464" i="17"/>
  <c r="H465" i="17"/>
  <c r="H469" i="17"/>
  <c r="H470" i="17"/>
  <c r="H471" i="17"/>
  <c r="H472" i="17"/>
  <c r="H473" i="17"/>
  <c r="H477" i="17"/>
  <c r="H478" i="17"/>
  <c r="H479" i="17"/>
  <c r="H480" i="17"/>
  <c r="H484" i="17"/>
  <c r="H485" i="17"/>
  <c r="H486" i="17"/>
  <c r="H487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6" i="17"/>
  <c r="I518" i="17"/>
  <c r="I519" i="17"/>
  <c r="I520" i="17"/>
  <c r="I521" i="17"/>
  <c r="I522" i="17"/>
  <c r="I523" i="17"/>
  <c r="I524" i="17"/>
  <c r="I525" i="17"/>
  <c r="I527" i="17"/>
  <c r="I528" i="17"/>
  <c r="I529" i="17"/>
  <c r="I530" i="17"/>
  <c r="I531" i="17"/>
  <c r="I532" i="17"/>
  <c r="I533" i="17"/>
  <c r="I534" i="17"/>
  <c r="I556" i="17"/>
  <c r="I561" i="17"/>
  <c r="I566" i="17"/>
  <c r="I567" i="17"/>
  <c r="I568" i="17"/>
  <c r="I569" i="17"/>
  <c r="I570" i="17"/>
  <c r="I573" i="17"/>
  <c r="I575" i="17"/>
  <c r="I578" i="17"/>
  <c r="I579" i="17"/>
  <c r="I580" i="17"/>
  <c r="I581" i="17"/>
  <c r="I582" i="17"/>
  <c r="I588" i="17"/>
  <c r="I590" i="17"/>
  <c r="I591" i="17"/>
  <c r="I592" i="17"/>
  <c r="I593" i="17"/>
  <c r="I594" i="17"/>
  <c r="I595" i="17"/>
  <c r="I596" i="17"/>
  <c r="I597" i="17"/>
  <c r="I598" i="17"/>
  <c r="I600" i="17"/>
  <c r="I604" i="17"/>
  <c r="I605" i="17"/>
  <c r="I606" i="17"/>
  <c r="I624" i="17"/>
  <c r="I626" i="17"/>
  <c r="I627" i="17"/>
  <c r="I629" i="17"/>
  <c r="I630" i="17"/>
  <c r="I631" i="17"/>
  <c r="I632" i="17"/>
  <c r="I637" i="17"/>
  <c r="I638" i="17"/>
  <c r="I640" i="17"/>
  <c r="I641" i="17"/>
  <c r="I645" i="17"/>
  <c r="I648" i="17"/>
  <c r="I652" i="17"/>
  <c r="I653" i="17"/>
  <c r="I654" i="17"/>
  <c r="I661" i="17"/>
  <c r="I662" i="17"/>
  <c r="I663" i="17"/>
  <c r="I666" i="17"/>
  <c r="I667" i="17"/>
  <c r="I668" i="17"/>
  <c r="I670" i="17"/>
  <c r="I671" i="17"/>
  <c r="I672" i="17"/>
  <c r="I674" i="17"/>
  <c r="A1" i="8"/>
  <c r="A2" i="8"/>
  <c r="A3" i="8"/>
  <c r="I14" i="8"/>
  <c r="I15" i="8"/>
  <c r="I16" i="8"/>
  <c r="I17" i="8"/>
  <c r="I18" i="8"/>
  <c r="I19" i="8"/>
  <c r="I20" i="8"/>
  <c r="I21" i="8"/>
  <c r="I23" i="8"/>
  <c r="I24" i="8"/>
  <c r="I25" i="8"/>
  <c r="I26" i="8"/>
  <c r="I27" i="8"/>
  <c r="I28" i="8"/>
  <c r="I29" i="8"/>
  <c r="I30" i="8"/>
  <c r="I535" i="17"/>
  <c r="I35" i="8"/>
  <c r="I52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1" i="8"/>
  <c r="I72" i="8"/>
  <c r="I73" i="8"/>
  <c r="I74" i="8"/>
  <c r="I75" i="8"/>
  <c r="I76" i="8"/>
  <c r="I77" i="8"/>
  <c r="I78" i="8"/>
  <c r="I83" i="8"/>
  <c r="I84" i="8"/>
  <c r="I85" i="8"/>
  <c r="I86" i="8"/>
  <c r="I87" i="8"/>
  <c r="I88" i="8"/>
  <c r="I89" i="8"/>
  <c r="I90" i="8"/>
  <c r="I91" i="8"/>
  <c r="I92" i="8"/>
  <c r="I93" i="8"/>
  <c r="I94" i="8"/>
  <c r="I96" i="8"/>
  <c r="I97" i="8"/>
  <c r="I98" i="8"/>
  <c r="I99" i="8"/>
  <c r="I100" i="8"/>
  <c r="I101" i="8"/>
  <c r="I102" i="8"/>
  <c r="I107" i="8"/>
  <c r="I108" i="8"/>
  <c r="I110" i="8"/>
  <c r="I111" i="8"/>
  <c r="I112" i="8"/>
  <c r="I113" i="8"/>
  <c r="I114" i="8"/>
  <c r="I115" i="8"/>
  <c r="I116" i="8"/>
  <c r="I117" i="8"/>
  <c r="I118" i="8"/>
  <c r="I120" i="8"/>
  <c r="I121" i="8"/>
  <c r="I122" i="8"/>
  <c r="I123" i="8"/>
  <c r="I124" i="8"/>
  <c r="I125" i="8"/>
  <c r="I126" i="8"/>
  <c r="I127" i="8"/>
  <c r="I128" i="8"/>
  <c r="I129" i="8"/>
  <c r="I133" i="8"/>
  <c r="I134" i="8"/>
  <c r="I135" i="8"/>
  <c r="I136" i="8"/>
  <c r="I137" i="8"/>
  <c r="I141" i="8"/>
  <c r="I142" i="8"/>
  <c r="I143" i="8"/>
  <c r="I144" i="8"/>
  <c r="I148" i="8"/>
  <c r="I149" i="8"/>
  <c r="I150" i="8"/>
  <c r="I151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70" i="8"/>
  <c r="A1" i="15"/>
  <c r="A2" i="15"/>
  <c r="A3" i="15"/>
  <c r="A1" i="7"/>
  <c r="A2" i="7"/>
  <c r="A3" i="7"/>
  <c r="H18" i="7"/>
  <c r="H19" i="7"/>
  <c r="H24" i="7"/>
  <c r="H31" i="7"/>
  <c r="H35" i="7"/>
  <c r="H36" i="7"/>
  <c r="H37" i="7"/>
  <c r="H39" i="7"/>
  <c r="H46" i="7"/>
  <c r="A1" i="13"/>
  <c r="A2" i="13"/>
  <c r="A3" i="13"/>
  <c r="H14" i="13"/>
  <c r="A1" i="5"/>
  <c r="A2" i="5"/>
  <c r="A3" i="5"/>
  <c r="I56" i="5"/>
  <c r="I57" i="5"/>
  <c r="I58" i="5"/>
  <c r="I59" i="5"/>
  <c r="I60" i="5"/>
  <c r="I61" i="5"/>
  <c r="I62" i="5"/>
  <c r="I63" i="5"/>
  <c r="I69" i="5"/>
  <c r="I70" i="5"/>
  <c r="I71" i="5"/>
  <c r="I72" i="5"/>
  <c r="I73" i="5"/>
  <c r="I74" i="5"/>
  <c r="I75" i="5"/>
  <c r="I76" i="5"/>
  <c r="I77" i="5"/>
  <c r="I78" i="5"/>
  <c r="I79" i="5"/>
  <c r="I95" i="5"/>
  <c r="I96" i="5"/>
  <c r="I97" i="5"/>
  <c r="I98" i="5"/>
  <c r="I99" i="5"/>
  <c r="I100" i="5"/>
  <c r="I101" i="5"/>
  <c r="I102" i="5"/>
  <c r="I103" i="5"/>
  <c r="I104" i="5"/>
  <c r="I105" i="5"/>
  <c r="I106" i="5"/>
  <c r="A1" i="20"/>
  <c r="A2" i="20"/>
  <c r="A3" i="20"/>
  <c r="Y16" i="20"/>
  <c r="Y17" i="20"/>
  <c r="Y19" i="20"/>
  <c r="H25" i="20"/>
  <c r="A1" i="24"/>
  <c r="A2" i="24"/>
  <c r="A3" i="24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1" i="19"/>
  <c r="A2" i="19"/>
  <c r="A3" i="19"/>
  <c r="G14" i="19"/>
  <c r="G15" i="19"/>
  <c r="G16" i="19"/>
  <c r="G17" i="19"/>
  <c r="G21" i="19"/>
  <c r="G22" i="19"/>
  <c r="G23" i="19"/>
  <c r="G29" i="19"/>
  <c r="G40" i="19"/>
  <c r="G41" i="19"/>
  <c r="G42" i="19"/>
  <c r="G43" i="19"/>
  <c r="G47" i="19"/>
  <c r="G48" i="19"/>
  <c r="G49" i="19"/>
  <c r="G55" i="19"/>
  <c r="G66" i="19"/>
  <c r="G67" i="19"/>
  <c r="G68" i="19"/>
  <c r="G69" i="19"/>
  <c r="G73" i="19"/>
  <c r="G74" i="19"/>
  <c r="G75" i="19"/>
  <c r="G81" i="19"/>
  <c r="G25" i="1"/>
  <c r="G20" i="24"/>
  <c r="A1" i="11"/>
  <c r="A2" i="11"/>
  <c r="A3" i="11"/>
  <c r="H15" i="11"/>
  <c r="H16" i="11"/>
  <c r="H17" i="11"/>
  <c r="H18" i="11"/>
  <c r="H22" i="11"/>
  <c r="H23" i="11"/>
  <c r="H24" i="11"/>
  <c r="I24" i="11"/>
  <c r="J24" i="11"/>
  <c r="H49" i="19"/>
  <c r="T49" i="19"/>
  <c r="K24" i="11"/>
  <c r="H75" i="19"/>
  <c r="F27" i="11"/>
  <c r="H104" i="19"/>
  <c r="G19" i="1"/>
  <c r="G18" i="24"/>
  <c r="F18" i="12"/>
  <c r="H30" i="11"/>
  <c r="G27" i="24"/>
  <c r="G26" i="24"/>
  <c r="L31" i="12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E22" i="23"/>
  <c r="A262" i="6"/>
  <c r="A263" i="6"/>
  <c r="A264" i="6"/>
  <c r="A265" i="6"/>
  <c r="A266" i="6"/>
  <c r="A267" i="6"/>
  <c r="A268" i="6"/>
  <c r="A269" i="6"/>
  <c r="A270" i="6"/>
  <c r="K34" i="7"/>
  <c r="H116" i="15"/>
  <c r="I116" i="15"/>
  <c r="K33" i="7"/>
  <c r="H115" i="15"/>
  <c r="K32" i="7"/>
  <c r="H114" i="15"/>
  <c r="M114" i="15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K50" i="10"/>
  <c r="K49" i="10"/>
  <c r="K48" i="10"/>
  <c r="K47" i="10"/>
  <c r="I311" i="18"/>
  <c r="K46" i="10"/>
  <c r="I310" i="18"/>
  <c r="K45" i="10"/>
  <c r="I309" i="18"/>
  <c r="K44" i="10"/>
  <c r="I308" i="18"/>
  <c r="K43" i="10"/>
  <c r="I307" i="18"/>
  <c r="K42" i="10"/>
  <c r="I306" i="18"/>
  <c r="K41" i="10"/>
  <c r="I305" i="18"/>
  <c r="X305" i="18"/>
  <c r="K40" i="10"/>
  <c r="K39" i="10"/>
  <c r="I303" i="18"/>
  <c r="K38" i="10"/>
  <c r="I302" i="18"/>
  <c r="K37" i="10"/>
  <c r="K36" i="10"/>
  <c r="I300" i="18"/>
  <c r="K35" i="10"/>
  <c r="K34" i="10"/>
  <c r="I298" i="18"/>
  <c r="J50" i="10"/>
  <c r="I50" i="18"/>
  <c r="K50" i="18"/>
  <c r="J49" i="10"/>
  <c r="I49" i="18"/>
  <c r="V49" i="18"/>
  <c r="J48" i="10"/>
  <c r="I48" i="18"/>
  <c r="J47" i="10"/>
  <c r="I47" i="18"/>
  <c r="Q47" i="18"/>
  <c r="J46" i="10"/>
  <c r="I46" i="18"/>
  <c r="J45" i="10"/>
  <c r="J44" i="10"/>
  <c r="I44" i="18"/>
  <c r="V44" i="18"/>
  <c r="J43" i="10"/>
  <c r="J42" i="10"/>
  <c r="I42" i="18"/>
  <c r="M42" i="18"/>
  <c r="J41" i="10"/>
  <c r="I41" i="18"/>
  <c r="J40" i="10"/>
  <c r="I40" i="18"/>
  <c r="R40" i="18"/>
  <c r="J39" i="10"/>
  <c r="I39" i="18"/>
  <c r="J38" i="10"/>
  <c r="J37" i="10"/>
  <c r="I37" i="18"/>
  <c r="K37" i="18"/>
  <c r="J36" i="10"/>
  <c r="I36" i="18"/>
  <c r="J35" i="10"/>
  <c r="I35" i="18"/>
  <c r="N35" i="18"/>
  <c r="J34" i="10"/>
  <c r="I34" i="18"/>
  <c r="U34" i="18"/>
  <c r="L63" i="10"/>
  <c r="L62" i="10"/>
  <c r="I590" i="18"/>
  <c r="N590" i="18"/>
  <c r="L61" i="10"/>
  <c r="I589" i="18"/>
  <c r="W589" i="18"/>
  <c r="L60" i="10"/>
  <c r="L59" i="10"/>
  <c r="I587" i="18"/>
  <c r="L58" i="10"/>
  <c r="I586" i="18"/>
  <c r="L57" i="10"/>
  <c r="I585" i="18"/>
  <c r="L56" i="10"/>
  <c r="I584" i="18"/>
  <c r="O584" i="18"/>
  <c r="L28" i="10"/>
  <c r="I556" i="18"/>
  <c r="T556" i="18"/>
  <c r="L27" i="10"/>
  <c r="I555" i="18"/>
  <c r="T555" i="18"/>
  <c r="L26" i="10"/>
  <c r="I554" i="18"/>
  <c r="L554" i="18"/>
  <c r="L25" i="10"/>
  <c r="I553" i="18"/>
  <c r="P553" i="18"/>
  <c r="L24" i="10"/>
  <c r="I552" i="18"/>
  <c r="L23" i="10"/>
  <c r="I551" i="18"/>
  <c r="L22" i="10"/>
  <c r="L84" i="8"/>
  <c r="L86" i="8"/>
  <c r="L87" i="8"/>
  <c r="I423" i="17"/>
  <c r="L88" i="8"/>
  <c r="I424" i="17"/>
  <c r="L89" i="8"/>
  <c r="I425" i="17"/>
  <c r="N425" i="17"/>
  <c r="L90" i="8"/>
  <c r="I426" i="17"/>
  <c r="K426" i="17"/>
  <c r="L91" i="8"/>
  <c r="I427" i="17"/>
  <c r="T427" i="17"/>
  <c r="L92" i="8"/>
  <c r="L93" i="8"/>
  <c r="I429" i="17"/>
  <c r="X429" i="17"/>
  <c r="L94" i="8"/>
  <c r="I430" i="17"/>
  <c r="L96" i="8"/>
  <c r="I432" i="17"/>
  <c r="L97" i="8"/>
  <c r="I433" i="17"/>
  <c r="W433" i="17"/>
  <c r="L100" i="8"/>
  <c r="I436" i="17"/>
  <c r="J436" i="17"/>
  <c r="L101" i="8"/>
  <c r="L102" i="8"/>
  <c r="I438" i="17"/>
  <c r="L57" i="8"/>
  <c r="I393" i="17"/>
  <c r="L62" i="8"/>
  <c r="I398" i="17"/>
  <c r="L63" i="8"/>
  <c r="I399" i="17"/>
  <c r="L64" i="8"/>
  <c r="I400" i="17"/>
  <c r="X400" i="17"/>
  <c r="L65" i="8"/>
  <c r="I401" i="17"/>
  <c r="R401" i="17"/>
  <c r="L66" i="8"/>
  <c r="I402" i="17"/>
  <c r="L69" i="8"/>
  <c r="L71" i="8"/>
  <c r="I407" i="17"/>
  <c r="S407" i="17"/>
  <c r="L72" i="8"/>
  <c r="I408" i="17"/>
  <c r="L74" i="8"/>
  <c r="I410" i="17"/>
  <c r="L75" i="8"/>
  <c r="L76" i="8"/>
  <c r="I412" i="17"/>
  <c r="L77" i="8"/>
  <c r="I413" i="17"/>
  <c r="K63" i="10"/>
  <c r="I327" i="18"/>
  <c r="K62" i="10"/>
  <c r="I326" i="18"/>
  <c r="K61" i="10"/>
  <c r="I325" i="18"/>
  <c r="K60" i="10"/>
  <c r="K59" i="10"/>
  <c r="I323" i="18"/>
  <c r="K58" i="10"/>
  <c r="I322" i="18"/>
  <c r="K57" i="10"/>
  <c r="I321" i="18"/>
  <c r="K56" i="10"/>
  <c r="I320" i="18"/>
  <c r="X320" i="18"/>
  <c r="K28" i="10"/>
  <c r="K27" i="10"/>
  <c r="I291" i="18"/>
  <c r="K26" i="10"/>
  <c r="I290" i="18"/>
  <c r="K25" i="10"/>
  <c r="I289" i="18"/>
  <c r="K24" i="10"/>
  <c r="K23" i="10"/>
  <c r="I287" i="18"/>
  <c r="K22" i="10"/>
  <c r="I286" i="18"/>
  <c r="K84" i="8"/>
  <c r="I252" i="17"/>
  <c r="K86" i="8"/>
  <c r="I254" i="17"/>
  <c r="K87" i="8"/>
  <c r="K88" i="8"/>
  <c r="I256" i="17"/>
  <c r="K89" i="8"/>
  <c r="I257" i="17"/>
  <c r="K90" i="8"/>
  <c r="I258" i="17"/>
  <c r="K91" i="8"/>
  <c r="I259" i="17"/>
  <c r="K92" i="8"/>
  <c r="I260" i="17"/>
  <c r="K94" i="8"/>
  <c r="K96" i="8"/>
  <c r="I264" i="17"/>
  <c r="K97" i="8"/>
  <c r="I265" i="17"/>
  <c r="K98" i="8"/>
  <c r="I266" i="17"/>
  <c r="K100" i="8"/>
  <c r="I268" i="17"/>
  <c r="K101" i="8"/>
  <c r="I269" i="17"/>
  <c r="K102" i="8"/>
  <c r="K57" i="8"/>
  <c r="I225" i="17"/>
  <c r="K58" i="8"/>
  <c r="I226" i="17"/>
  <c r="K59" i="8"/>
  <c r="I227" i="17"/>
  <c r="K60" i="8"/>
  <c r="I228" i="17"/>
  <c r="K62" i="8"/>
  <c r="I230" i="17"/>
  <c r="K63" i="8"/>
  <c r="I231" i="17"/>
  <c r="K64" i="8"/>
  <c r="K65" i="8"/>
  <c r="K66" i="8"/>
  <c r="I234" i="17"/>
  <c r="K67" i="8"/>
  <c r="I235" i="17"/>
  <c r="K69" i="8"/>
  <c r="I237" i="17"/>
  <c r="K71" i="8"/>
  <c r="I239" i="17"/>
  <c r="K74" i="8"/>
  <c r="I242" i="17"/>
  <c r="K75" i="8"/>
  <c r="I243" i="17"/>
  <c r="K76" i="8"/>
  <c r="I244" i="17"/>
  <c r="K77" i="8"/>
  <c r="K78" i="8"/>
  <c r="J63" i="10"/>
  <c r="I63" i="18"/>
  <c r="R63" i="18"/>
  <c r="J62" i="10"/>
  <c r="I62" i="18"/>
  <c r="V62" i="18"/>
  <c r="J61" i="10"/>
  <c r="I61" i="18"/>
  <c r="R61" i="18"/>
  <c r="J60" i="10"/>
  <c r="I60" i="18"/>
  <c r="T60" i="18"/>
  <c r="J59" i="10"/>
  <c r="J58" i="10"/>
  <c r="J57" i="10"/>
  <c r="I57" i="18"/>
  <c r="J56" i="10"/>
  <c r="J28" i="10"/>
  <c r="I28" i="18"/>
  <c r="P28" i="18"/>
  <c r="J27" i="10"/>
  <c r="J26" i="10"/>
  <c r="I26" i="18"/>
  <c r="S26" i="18"/>
  <c r="J25" i="10"/>
  <c r="J24" i="10"/>
  <c r="J23" i="10"/>
  <c r="I23" i="18"/>
  <c r="J22" i="10"/>
  <c r="I22" i="18"/>
  <c r="K22" i="18"/>
  <c r="J84" i="8"/>
  <c r="I84" i="17"/>
  <c r="M84" i="17"/>
  <c r="J85" i="8"/>
  <c r="I85" i="17"/>
  <c r="J86" i="8"/>
  <c r="I86" i="17"/>
  <c r="J87" i="8"/>
  <c r="I87" i="17"/>
  <c r="J88" i="8"/>
  <c r="J89" i="8"/>
  <c r="I89" i="17"/>
  <c r="P89" i="17"/>
  <c r="J90" i="8"/>
  <c r="J91" i="8"/>
  <c r="J92" i="8"/>
  <c r="I92" i="17"/>
  <c r="V92" i="17"/>
  <c r="J93" i="8"/>
  <c r="I93" i="17"/>
  <c r="W93" i="17"/>
  <c r="J94" i="8"/>
  <c r="I94" i="17"/>
  <c r="J94" i="17"/>
  <c r="J96" i="8"/>
  <c r="I96" i="17"/>
  <c r="J97" i="8"/>
  <c r="J100" i="8"/>
  <c r="J101" i="8"/>
  <c r="I101" i="17"/>
  <c r="W101" i="17"/>
  <c r="J102" i="8"/>
  <c r="I102" i="17"/>
  <c r="X102" i="17"/>
  <c r="J57" i="8"/>
  <c r="I57" i="17"/>
  <c r="N57" i="17"/>
  <c r="J62" i="8"/>
  <c r="J63" i="8"/>
  <c r="J64" i="8"/>
  <c r="I64" i="17"/>
  <c r="J64" i="17"/>
  <c r="J65" i="8"/>
  <c r="I65" i="17"/>
  <c r="P65" i="17"/>
  <c r="J66" i="8"/>
  <c r="I66" i="17"/>
  <c r="J69" i="8"/>
  <c r="I69" i="17"/>
  <c r="M69" i="17"/>
  <c r="J71" i="8"/>
  <c r="J72" i="8"/>
  <c r="I72" i="17"/>
  <c r="J74" i="8"/>
  <c r="I74" i="17"/>
  <c r="P74" i="17"/>
  <c r="J75" i="8"/>
  <c r="I75" i="17"/>
  <c r="J76" i="8"/>
  <c r="J77" i="8"/>
  <c r="I77" i="17"/>
  <c r="M77" i="17"/>
  <c r="J78" i="8"/>
  <c r="I78" i="17"/>
  <c r="R78" i="17"/>
  <c r="L50" i="8"/>
  <c r="I386" i="17"/>
  <c r="X386" i="17"/>
  <c r="L49" i="8"/>
  <c r="I385" i="17"/>
  <c r="W385" i="17"/>
  <c r="L48" i="8"/>
  <c r="I384" i="17"/>
  <c r="L47" i="8"/>
  <c r="I383" i="17"/>
  <c r="W383" i="17"/>
  <c r="L46" i="8"/>
  <c r="I382" i="17"/>
  <c r="W382" i="17"/>
  <c r="L45" i="8"/>
  <c r="I381" i="17"/>
  <c r="W381" i="17"/>
  <c r="L43" i="8"/>
  <c r="I379" i="17"/>
  <c r="W379" i="17"/>
  <c r="L42" i="8"/>
  <c r="I378" i="17"/>
  <c r="L40" i="8"/>
  <c r="I376" i="17"/>
  <c r="L39" i="8"/>
  <c r="L38" i="8"/>
  <c r="I374" i="17"/>
  <c r="W374" i="17"/>
  <c r="L37" i="8"/>
  <c r="K50" i="8"/>
  <c r="I218" i="17"/>
  <c r="T218" i="17"/>
  <c r="K48" i="8"/>
  <c r="I216" i="17"/>
  <c r="T216" i="17"/>
  <c r="K47" i="8"/>
  <c r="I215" i="17"/>
  <c r="S215" i="17"/>
  <c r="K46" i="8"/>
  <c r="K45" i="8"/>
  <c r="I213" i="17"/>
  <c r="R213" i="17"/>
  <c r="K43" i="8"/>
  <c r="I211" i="17"/>
  <c r="L211" i="17"/>
  <c r="K40" i="8"/>
  <c r="I208" i="17"/>
  <c r="R208" i="17"/>
  <c r="K39" i="8"/>
  <c r="I207" i="17"/>
  <c r="P207" i="17"/>
  <c r="K38" i="8"/>
  <c r="K36" i="8"/>
  <c r="I204" i="17"/>
  <c r="V204" i="17"/>
  <c r="J50" i="8"/>
  <c r="J48" i="8"/>
  <c r="J47" i="8"/>
  <c r="J46" i="8"/>
  <c r="I46" i="17"/>
  <c r="T46" i="17"/>
  <c r="J45" i="8"/>
  <c r="J43" i="8"/>
  <c r="I43" i="17"/>
  <c r="Q43" i="17"/>
  <c r="J42" i="8"/>
  <c r="I42" i="17"/>
  <c r="J42" i="17"/>
  <c r="J40" i="8"/>
  <c r="J39" i="8"/>
  <c r="I39" i="17"/>
  <c r="T39" i="17"/>
  <c r="J38" i="8"/>
  <c r="I38" i="17"/>
  <c r="W38" i="17"/>
  <c r="J37" i="8"/>
  <c r="I37" i="17"/>
  <c r="R37" i="17"/>
  <c r="L88" i="10"/>
  <c r="I616" i="18"/>
  <c r="S616" i="18"/>
  <c r="L87" i="10"/>
  <c r="L86" i="10"/>
  <c r="I614" i="18"/>
  <c r="S614" i="18"/>
  <c r="L85" i="10"/>
  <c r="I613" i="18"/>
  <c r="V613" i="18"/>
  <c r="L84" i="10"/>
  <c r="I612" i="18"/>
  <c r="U612" i="18"/>
  <c r="L83" i="10"/>
  <c r="I611" i="18"/>
  <c r="L89" i="10"/>
  <c r="I617" i="18"/>
  <c r="U617" i="18"/>
  <c r="L16" i="10"/>
  <c r="L81" i="10"/>
  <c r="I609" i="18"/>
  <c r="U609" i="18"/>
  <c r="K88" i="10"/>
  <c r="I352" i="18"/>
  <c r="O352" i="18"/>
  <c r="K87" i="10"/>
  <c r="I351" i="18"/>
  <c r="T351" i="18"/>
  <c r="K86" i="10"/>
  <c r="K85" i="10"/>
  <c r="I349" i="18"/>
  <c r="N349" i="18"/>
  <c r="K84" i="10"/>
  <c r="I348" i="18"/>
  <c r="K83" i="10"/>
  <c r="I347" i="18"/>
  <c r="L347" i="18"/>
  <c r="K89" i="10"/>
  <c r="K16" i="10"/>
  <c r="I280" i="18"/>
  <c r="N280" i="18"/>
  <c r="J88" i="10"/>
  <c r="I88" i="18"/>
  <c r="J87" i="10"/>
  <c r="J86" i="10"/>
  <c r="I86" i="18"/>
  <c r="J86" i="18"/>
  <c r="J85" i="10"/>
  <c r="I85" i="18"/>
  <c r="W85" i="18"/>
  <c r="J84" i="10"/>
  <c r="I84" i="18"/>
  <c r="J83" i="10"/>
  <c r="I83" i="18"/>
  <c r="J89" i="10"/>
  <c r="I89" i="18"/>
  <c r="N89" i="18"/>
  <c r="J16" i="10"/>
  <c r="I16" i="18"/>
  <c r="L50" i="10"/>
  <c r="I578" i="18"/>
  <c r="M578" i="18"/>
  <c r="L49" i="10"/>
  <c r="I577" i="18"/>
  <c r="S577" i="18"/>
  <c r="L48" i="10"/>
  <c r="I576" i="18"/>
  <c r="L47" i="10"/>
  <c r="I575" i="18"/>
  <c r="X575" i="18"/>
  <c r="L46" i="10"/>
  <c r="I574" i="18"/>
  <c r="L45" i="10"/>
  <c r="I573" i="18"/>
  <c r="L44" i="10"/>
  <c r="I572" i="18"/>
  <c r="L43" i="10"/>
  <c r="I571" i="18"/>
  <c r="L42" i="10"/>
  <c r="I570" i="18"/>
  <c r="L41" i="10"/>
  <c r="L40" i="10"/>
  <c r="I568" i="18"/>
  <c r="R568" i="18"/>
  <c r="L39" i="10"/>
  <c r="L38" i="10"/>
  <c r="I566" i="18"/>
  <c r="L37" i="10"/>
  <c r="I565" i="18"/>
  <c r="L36" i="10"/>
  <c r="I564" i="18"/>
  <c r="J564" i="18"/>
  <c r="L35" i="10"/>
  <c r="I563" i="18"/>
  <c r="L34" i="10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636" i="17"/>
  <c r="A637" i="17"/>
  <c r="A638" i="17"/>
  <c r="A639" i="17"/>
  <c r="A640" i="17"/>
  <c r="A641" i="17"/>
  <c r="A642" i="17"/>
  <c r="A643" i="17"/>
  <c r="A644" i="17"/>
  <c r="A645" i="17"/>
  <c r="A646" i="17"/>
  <c r="A647" i="17"/>
  <c r="A648" i="17"/>
  <c r="A649" i="17"/>
  <c r="A650" i="17"/>
  <c r="A651" i="17"/>
  <c r="A652" i="17"/>
  <c r="A653" i="17"/>
  <c r="A654" i="17"/>
  <c r="A655" i="17"/>
  <c r="A656" i="17"/>
  <c r="A657" i="17"/>
  <c r="A658" i="17"/>
  <c r="A659" i="17"/>
  <c r="A660" i="17"/>
  <c r="A661" i="17"/>
  <c r="A662" i="17"/>
  <c r="A663" i="17"/>
  <c r="A664" i="17"/>
  <c r="A665" i="17"/>
  <c r="A666" i="17"/>
  <c r="A667" i="17"/>
  <c r="A668" i="17"/>
  <c r="A669" i="17"/>
  <c r="A670" i="17"/>
  <c r="A671" i="17"/>
  <c r="A672" i="17"/>
  <c r="A673" i="17"/>
  <c r="A674" i="17"/>
  <c r="A675" i="17"/>
  <c r="A676" i="17"/>
  <c r="A677" i="17"/>
  <c r="A613" i="17"/>
  <c r="A445" i="17"/>
  <c r="A277" i="17"/>
  <c r="A109" i="17"/>
  <c r="X49" i="13"/>
  <c r="W34" i="13"/>
  <c r="W23" i="13"/>
  <c r="X60" i="13"/>
  <c r="I23" i="11"/>
  <c r="J23" i="11"/>
  <c r="H48" i="19"/>
  <c r="K23" i="11"/>
  <c r="H74" i="19"/>
  <c r="Q74" i="19"/>
  <c r="L158" i="8"/>
  <c r="I494" i="17"/>
  <c r="K22" i="11"/>
  <c r="K158" i="8"/>
  <c r="I326" i="17"/>
  <c r="K326" i="17"/>
  <c r="J22" i="11"/>
  <c r="J158" i="8"/>
  <c r="I158" i="17"/>
  <c r="N158" i="17"/>
  <c r="I22" i="11"/>
  <c r="T51" i="3"/>
  <c r="S51" i="3"/>
  <c r="R42" i="3"/>
  <c r="Q51" i="3"/>
  <c r="O51" i="3"/>
  <c r="N42" i="3"/>
  <c r="K18" i="7"/>
  <c r="H100" i="15"/>
  <c r="J18" i="7"/>
  <c r="I18" i="7"/>
  <c r="H18" i="15"/>
  <c r="S18" i="15"/>
  <c r="L30" i="12"/>
  <c r="J26" i="24"/>
  <c r="I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W26" i="4"/>
  <c r="H26" i="24"/>
  <c r="W31" i="1"/>
  <c r="F40" i="21"/>
  <c r="G40" i="21"/>
  <c r="H40" i="21"/>
  <c r="I40" i="21"/>
  <c r="J40" i="21"/>
  <c r="K40" i="21"/>
  <c r="L40" i="21"/>
  <c r="M40" i="21"/>
  <c r="N40" i="21"/>
  <c r="O40" i="21"/>
  <c r="P40" i="21"/>
  <c r="Q40" i="21"/>
  <c r="F37" i="21"/>
  <c r="G37" i="21"/>
  <c r="H37" i="21"/>
  <c r="I37" i="21"/>
  <c r="J37" i="21"/>
  <c r="K37" i="21"/>
  <c r="L37" i="21"/>
  <c r="M37" i="21"/>
  <c r="N37" i="21"/>
  <c r="O37" i="21"/>
  <c r="P37" i="21"/>
  <c r="Q37" i="21"/>
  <c r="E40" i="21"/>
  <c r="E46" i="21"/>
  <c r="E37" i="21"/>
  <c r="G41" i="4"/>
  <c r="G32" i="4"/>
  <c r="V27" i="24"/>
  <c r="W32" i="1"/>
  <c r="U27" i="2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W26" i="24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Q27" i="24"/>
  <c r="M27" i="24"/>
  <c r="S27" i="24"/>
  <c r="K27" i="24"/>
  <c r="R27" i="24"/>
  <c r="N27" i="24"/>
  <c r="I27" i="24"/>
  <c r="O27" i="24"/>
  <c r="T27" i="24"/>
  <c r="P27" i="24"/>
  <c r="L27" i="24"/>
  <c r="J27" i="24"/>
  <c r="H27" i="24"/>
  <c r="W27" i="24"/>
  <c r="W27" i="4"/>
  <c r="W351" i="14"/>
  <c r="K15" i="10"/>
  <c r="I279" i="18"/>
  <c r="K14" i="10"/>
  <c r="I278" i="18"/>
  <c r="W278" i="18"/>
  <c r="J14" i="10"/>
  <c r="J15" i="10"/>
  <c r="I15" i="18"/>
  <c r="K15" i="18"/>
  <c r="L15" i="10"/>
  <c r="I543" i="18"/>
  <c r="L543" i="18"/>
  <c r="L14" i="10"/>
  <c r="I542" i="18"/>
  <c r="G17" i="24"/>
  <c r="G42" i="24"/>
  <c r="U47" i="3"/>
  <c r="U46" i="3"/>
  <c r="V47" i="4"/>
  <c r="N34" i="13"/>
  <c r="W50" i="4"/>
  <c r="V41" i="2"/>
  <c r="V42" i="2"/>
  <c r="L75" i="6"/>
  <c r="I605" i="14"/>
  <c r="K13" i="21"/>
  <c r="O605" i="14"/>
  <c r="L77" i="10"/>
  <c r="I605" i="18"/>
  <c r="K605" i="18"/>
  <c r="L76" i="5"/>
  <c r="I618" i="13"/>
  <c r="O13" i="21"/>
  <c r="S618" i="13"/>
  <c r="L82" i="10"/>
  <c r="I610" i="18"/>
  <c r="L13" i="21"/>
  <c r="P610" i="18"/>
  <c r="L80" i="6"/>
  <c r="I610" i="14"/>
  <c r="T610" i="14"/>
  <c r="L72" i="5"/>
  <c r="I614" i="13"/>
  <c r="L614" i="13"/>
  <c r="L73" i="10"/>
  <c r="I601" i="18"/>
  <c r="W601" i="18"/>
  <c r="L74" i="10"/>
  <c r="I602" i="18"/>
  <c r="S602" i="18"/>
  <c r="L69" i="10"/>
  <c r="I597" i="18"/>
  <c r="L597" i="18"/>
  <c r="L72" i="6"/>
  <c r="I602" i="14"/>
  <c r="X602" i="14"/>
  <c r="L76" i="10"/>
  <c r="I604" i="18"/>
  <c r="L604" i="18"/>
  <c r="L82" i="6"/>
  <c r="I612" i="14"/>
  <c r="J612" i="14"/>
  <c r="L74" i="6"/>
  <c r="I604" i="14"/>
  <c r="X604" i="14"/>
  <c r="L75" i="5"/>
  <c r="I617" i="13"/>
  <c r="W617" i="13"/>
  <c r="L75" i="10"/>
  <c r="I603" i="18"/>
  <c r="O603" i="18"/>
  <c r="L81" i="6"/>
  <c r="I611" i="14"/>
  <c r="X611" i="14"/>
  <c r="L73" i="6"/>
  <c r="I603" i="14"/>
  <c r="X603" i="14"/>
  <c r="L74" i="5"/>
  <c r="I616" i="13"/>
  <c r="R13" i="21"/>
  <c r="V616" i="13"/>
  <c r="L71" i="6"/>
  <c r="I601" i="14"/>
  <c r="W601" i="14"/>
  <c r="L69" i="5"/>
  <c r="I611" i="13"/>
  <c r="L611" i="13"/>
  <c r="L70" i="10"/>
  <c r="I598" i="18"/>
  <c r="L598" i="18"/>
  <c r="L78" i="10"/>
  <c r="I606" i="18"/>
  <c r="P606" i="18"/>
  <c r="L78" i="6"/>
  <c r="I608" i="14"/>
  <c r="R608" i="14"/>
  <c r="L70" i="6"/>
  <c r="I600" i="14"/>
  <c r="L82" i="5"/>
  <c r="I624" i="13"/>
  <c r="W624" i="13"/>
  <c r="L79" i="6"/>
  <c r="I609" i="14"/>
  <c r="V609" i="14"/>
  <c r="L71" i="10"/>
  <c r="I599" i="18"/>
  <c r="K599" i="18"/>
  <c r="L79" i="10"/>
  <c r="I607" i="18"/>
  <c r="J607" i="18"/>
  <c r="L77" i="6"/>
  <c r="I607" i="14"/>
  <c r="T607" i="14"/>
  <c r="L69" i="6"/>
  <c r="I599" i="14"/>
  <c r="X599" i="14"/>
  <c r="L80" i="5"/>
  <c r="I622" i="13"/>
  <c r="X622" i="13"/>
  <c r="L72" i="10"/>
  <c r="I600" i="18"/>
  <c r="M600" i="18"/>
  <c r="L80" i="10"/>
  <c r="I608" i="18"/>
  <c r="J608" i="18"/>
  <c r="L76" i="6"/>
  <c r="I606" i="14"/>
  <c r="O606" i="14"/>
  <c r="L77" i="5"/>
  <c r="I619" i="13"/>
  <c r="R619" i="13"/>
  <c r="P88" i="18"/>
  <c r="V42" i="24"/>
  <c r="U43" i="2"/>
  <c r="U42" i="2"/>
  <c r="U42" i="24"/>
  <c r="U47" i="4"/>
  <c r="U15" i="24"/>
  <c r="W41" i="4"/>
  <c r="V41" i="24"/>
  <c r="U41" i="24"/>
  <c r="L81" i="5"/>
  <c r="I623" i="13"/>
  <c r="N623" i="13"/>
  <c r="L73" i="5"/>
  <c r="I615" i="13"/>
  <c r="L615" i="13"/>
  <c r="L79" i="5"/>
  <c r="I621" i="13"/>
  <c r="P621" i="13"/>
  <c r="L71" i="5"/>
  <c r="I613" i="13"/>
  <c r="R613" i="13"/>
  <c r="V43" i="2"/>
  <c r="L78" i="5"/>
  <c r="G25" i="23"/>
  <c r="X87" i="13"/>
  <c r="F25" i="23"/>
  <c r="R87" i="13"/>
  <c r="Q31" i="21"/>
  <c r="U86" i="14"/>
  <c r="O31" i="21"/>
  <c r="S86" i="18"/>
  <c r="M31" i="21"/>
  <c r="K31" i="21"/>
  <c r="O86" i="18"/>
  <c r="V87" i="14"/>
  <c r="Q563" i="18"/>
  <c r="P573" i="18"/>
  <c r="N570" i="14"/>
  <c r="M572" i="18"/>
  <c r="M395" i="17"/>
  <c r="P576" i="14"/>
  <c r="R19" i="21"/>
  <c r="E19" i="21"/>
  <c r="P408" i="17"/>
  <c r="M572" i="14"/>
  <c r="L580" i="13"/>
  <c r="U402" i="17"/>
  <c r="P587" i="13"/>
  <c r="R579" i="13"/>
  <c r="Q16" i="21"/>
  <c r="U18" i="20"/>
  <c r="U21" i="20"/>
  <c r="Q171" i="21"/>
  <c r="O16" i="21"/>
  <c r="S18" i="20"/>
  <c r="S21" i="20"/>
  <c r="O171" i="21"/>
  <c r="K556" i="14"/>
  <c r="N16" i="21"/>
  <c r="R18" i="20"/>
  <c r="R21" i="20"/>
  <c r="N171" i="21"/>
  <c r="U556" i="14"/>
  <c r="L16" i="21"/>
  <c r="P18" i="20"/>
  <c r="P21" i="20"/>
  <c r="L171" i="21"/>
  <c r="K16" i="21"/>
  <c r="O18" i="20"/>
  <c r="O21" i="20"/>
  <c r="K171" i="21"/>
  <c r="R16" i="21"/>
  <c r="V18" i="20"/>
  <c r="V21" i="20"/>
  <c r="R171" i="21"/>
  <c r="U128" i="15"/>
  <c r="M13" i="21"/>
  <c r="E13" i="21"/>
  <c r="G50" i="3"/>
  <c r="Q444" i="17"/>
  <c r="G41" i="3"/>
  <c r="T100" i="15"/>
  <c r="G32" i="3"/>
  <c r="W32" i="3"/>
  <c r="N285" i="18"/>
  <c r="N813" i="18"/>
  <c r="V239" i="17"/>
  <c r="L269" i="17"/>
  <c r="T310" i="18"/>
  <c r="O285" i="18"/>
  <c r="O813" i="18"/>
  <c r="M285" i="18"/>
  <c r="M813" i="18"/>
  <c r="U302" i="18"/>
  <c r="J229" i="17"/>
  <c r="Q318" i="13"/>
  <c r="R314" i="14"/>
  <c r="W32" i="4"/>
  <c r="M242" i="17"/>
  <c r="M237" i="17"/>
  <c r="L116" i="17"/>
  <c r="K164" i="17"/>
  <c r="E165" i="21"/>
  <c r="H56" i="1"/>
  <c r="W56" i="1"/>
  <c r="G41" i="24"/>
  <c r="G33" i="11"/>
  <c r="H96" i="19"/>
  <c r="G171" i="8"/>
  <c r="I675" i="17"/>
  <c r="I660" i="17"/>
  <c r="I669" i="17"/>
  <c r="J165" i="8"/>
  <c r="I165" i="17"/>
  <c r="R165" i="17"/>
  <c r="L165" i="8"/>
  <c r="I501" i="17"/>
  <c r="K501" i="17"/>
  <c r="J151" i="8"/>
  <c r="I151" i="17"/>
  <c r="Q151" i="17"/>
  <c r="G152" i="8"/>
  <c r="I656" i="17"/>
  <c r="K151" i="8"/>
  <c r="I319" i="17"/>
  <c r="V319" i="17"/>
  <c r="L151" i="8"/>
  <c r="I487" i="17"/>
  <c r="R487" i="17"/>
  <c r="L143" i="8"/>
  <c r="I479" i="17"/>
  <c r="V479" i="17"/>
  <c r="J143" i="8"/>
  <c r="I143" i="17"/>
  <c r="Q143" i="17"/>
  <c r="I647" i="17"/>
  <c r="J142" i="8"/>
  <c r="I142" i="17"/>
  <c r="R142" i="17"/>
  <c r="G138" i="8"/>
  <c r="I642" i="17"/>
  <c r="L135" i="8"/>
  <c r="L138" i="8"/>
  <c r="I474" i="17"/>
  <c r="J135" i="8"/>
  <c r="J138" i="8"/>
  <c r="I138" i="17"/>
  <c r="K135" i="8"/>
  <c r="K138" i="8"/>
  <c r="I306" i="17"/>
  <c r="I617" i="17"/>
  <c r="G130" i="8"/>
  <c r="I634" i="17"/>
  <c r="L115" i="8"/>
  <c r="I451" i="17"/>
  <c r="L451" i="17"/>
  <c r="L113" i="8"/>
  <c r="I449" i="17"/>
  <c r="T449" i="17"/>
  <c r="K115" i="8"/>
  <c r="I283" i="17"/>
  <c r="X283" i="17"/>
  <c r="I619" i="17"/>
  <c r="L99" i="8"/>
  <c r="I435" i="17"/>
  <c r="M435" i="17"/>
  <c r="I602" i="17"/>
  <c r="I603" i="17"/>
  <c r="L98" i="8"/>
  <c r="I434" i="17"/>
  <c r="K434" i="17"/>
  <c r="J99" i="8"/>
  <c r="I99" i="17"/>
  <c r="K99" i="17"/>
  <c r="K85" i="8"/>
  <c r="I253" i="17"/>
  <c r="L85" i="8"/>
  <c r="I421" i="17"/>
  <c r="X421" i="17"/>
  <c r="L83" i="8"/>
  <c r="I419" i="17"/>
  <c r="V419" i="17"/>
  <c r="K83" i="8"/>
  <c r="I251" i="17"/>
  <c r="G103" i="8"/>
  <c r="I607" i="17"/>
  <c r="I587" i="17"/>
  <c r="X23" i="13"/>
  <c r="U89" i="14"/>
  <c r="J68" i="8"/>
  <c r="I68" i="17"/>
  <c r="X68" i="17"/>
  <c r="J60" i="8"/>
  <c r="I60" i="17"/>
  <c r="X60" i="17"/>
  <c r="L61" i="8"/>
  <c r="I397" i="17"/>
  <c r="K397" i="17"/>
  <c r="J59" i="8"/>
  <c r="M59" i="8"/>
  <c r="L60" i="8"/>
  <c r="I396" i="17"/>
  <c r="T396" i="17"/>
  <c r="I565" i="17"/>
  <c r="J67" i="8"/>
  <c r="I67" i="17"/>
  <c r="L68" i="8"/>
  <c r="I404" i="17"/>
  <c r="K404" i="17"/>
  <c r="I571" i="17"/>
  <c r="I563" i="17"/>
  <c r="J58" i="8"/>
  <c r="I58" i="17"/>
  <c r="R58" i="17"/>
  <c r="I562" i="17"/>
  <c r="J61" i="8"/>
  <c r="I61" i="17"/>
  <c r="V61" i="17"/>
  <c r="V149" i="17"/>
  <c r="M444" i="17"/>
  <c r="M309" i="17"/>
  <c r="N444" i="17"/>
  <c r="N309" i="17"/>
  <c r="J326" i="17"/>
  <c r="X302" i="18"/>
  <c r="W554" i="18"/>
  <c r="I577" i="17"/>
  <c r="L73" i="8"/>
  <c r="I409" i="17"/>
  <c r="X409" i="17"/>
  <c r="K73" i="8"/>
  <c r="I241" i="17"/>
  <c r="I576" i="17"/>
  <c r="W581" i="13"/>
  <c r="L444" i="17"/>
  <c r="K68" i="8"/>
  <c r="I236" i="17"/>
  <c r="M236" i="17"/>
  <c r="G79" i="8"/>
  <c r="Q554" i="18"/>
  <c r="W621" i="13"/>
  <c r="Q191" i="17"/>
  <c r="V351" i="18"/>
  <c r="R444" i="17"/>
  <c r="W332" i="13"/>
  <c r="W589" i="13"/>
  <c r="T444" i="17"/>
  <c r="O444" i="17"/>
  <c r="X570" i="14"/>
  <c r="S193" i="17"/>
  <c r="X379" i="17"/>
  <c r="X115" i="17"/>
  <c r="X34" i="13"/>
  <c r="W586" i="13"/>
  <c r="X164" i="17"/>
  <c r="J402" i="17"/>
  <c r="V34" i="13"/>
  <c r="M486" i="17"/>
  <c r="S617" i="18"/>
  <c r="W164" i="17"/>
  <c r="P74" i="15"/>
  <c r="T134" i="17"/>
  <c r="W26" i="14"/>
  <c r="X573" i="14"/>
  <c r="U20" i="17"/>
  <c r="K365" i="17"/>
  <c r="M20" i="17"/>
  <c r="W89" i="14"/>
  <c r="X41" i="14"/>
  <c r="M74" i="15"/>
  <c r="R29" i="17"/>
  <c r="V220" i="17"/>
  <c r="K362" i="17"/>
  <c r="M352" i="18"/>
  <c r="Q148" i="17"/>
  <c r="O578" i="18"/>
  <c r="L220" i="17"/>
  <c r="P218" i="17"/>
  <c r="U57" i="14"/>
  <c r="S555" i="18"/>
  <c r="X52" i="17"/>
  <c r="Q502" i="17"/>
  <c r="L218" i="17"/>
  <c r="X588" i="13"/>
  <c r="T26" i="14"/>
  <c r="M365" i="17"/>
  <c r="L351" i="18"/>
  <c r="J184" i="17"/>
  <c r="J22" i="18"/>
  <c r="W556" i="14"/>
  <c r="M26" i="6"/>
  <c r="X579" i="13"/>
  <c r="M88" i="6"/>
  <c r="V46" i="17"/>
  <c r="X556" i="14"/>
  <c r="R41" i="14"/>
  <c r="U603" i="18"/>
  <c r="X587" i="13"/>
  <c r="W599" i="13"/>
  <c r="P556" i="14"/>
  <c r="M26" i="14"/>
  <c r="W587" i="13"/>
  <c r="T365" i="17"/>
  <c r="W305" i="14"/>
  <c r="X599" i="13"/>
  <c r="P570" i="14"/>
  <c r="U26" i="14"/>
  <c r="X26" i="14"/>
  <c r="Q351" i="18"/>
  <c r="X357" i="13"/>
  <c r="Q193" i="17"/>
  <c r="X356" i="13"/>
  <c r="W310" i="13"/>
  <c r="W570" i="14"/>
  <c r="K148" i="17"/>
  <c r="N220" i="17"/>
  <c r="O362" i="17"/>
  <c r="X148" i="17"/>
  <c r="O78" i="17"/>
  <c r="W315" i="14"/>
  <c r="X324" i="14"/>
  <c r="U277" i="17"/>
  <c r="P597" i="18"/>
  <c r="S148" i="17"/>
  <c r="P220" i="17"/>
  <c r="L362" i="17"/>
  <c r="L25" i="17"/>
  <c r="W354" i="13"/>
  <c r="N148" i="17"/>
  <c r="R362" i="17"/>
  <c r="K220" i="17"/>
  <c r="L502" i="17"/>
  <c r="N78" i="17"/>
  <c r="M277" i="17"/>
  <c r="L148" i="17"/>
  <c r="W58" i="13"/>
  <c r="P58" i="13"/>
  <c r="T148" i="17"/>
  <c r="W148" i="17"/>
  <c r="J148" i="17"/>
  <c r="O148" i="17"/>
  <c r="V148" i="17"/>
  <c r="S220" i="17"/>
  <c r="W334" i="13"/>
  <c r="R148" i="17"/>
  <c r="M58" i="13"/>
  <c r="P362" i="17"/>
  <c r="U148" i="17"/>
  <c r="R220" i="17"/>
  <c r="T362" i="17"/>
  <c r="W314" i="13"/>
  <c r="V293" i="17"/>
  <c r="T220" i="17"/>
  <c r="R218" i="17"/>
  <c r="L108" i="17"/>
  <c r="M85" i="18"/>
  <c r="W59" i="14"/>
  <c r="M88" i="18"/>
  <c r="M197" i="17"/>
  <c r="U568" i="18"/>
  <c r="M612" i="18"/>
  <c r="J49" i="8"/>
  <c r="I49" i="17"/>
  <c r="L49" i="17"/>
  <c r="W197" i="17"/>
  <c r="I553" i="17"/>
  <c r="V436" i="17"/>
  <c r="S366" i="17"/>
  <c r="T21" i="17"/>
  <c r="S291" i="17"/>
  <c r="T436" i="17"/>
  <c r="G53" i="8"/>
  <c r="I557" i="17"/>
  <c r="T58" i="13"/>
  <c r="V164" i="17"/>
  <c r="N21" i="17"/>
  <c r="R35" i="18"/>
  <c r="R291" i="17"/>
  <c r="X38" i="17"/>
  <c r="U92" i="17"/>
  <c r="X60" i="14"/>
  <c r="V14" i="17"/>
  <c r="T22" i="18"/>
  <c r="N293" i="17"/>
  <c r="S184" i="17"/>
  <c r="R351" i="17"/>
  <c r="S578" i="18"/>
  <c r="S444" i="17"/>
  <c r="O46" i="17"/>
  <c r="Q22" i="18"/>
  <c r="J444" i="17"/>
  <c r="J58" i="13"/>
  <c r="J35" i="18"/>
  <c r="W87" i="14"/>
  <c r="R74" i="15"/>
  <c r="S164" i="17"/>
  <c r="P293" i="17"/>
  <c r="O184" i="17"/>
  <c r="L351" i="17"/>
  <c r="Q356" i="17"/>
  <c r="N218" i="17"/>
  <c r="V326" i="17"/>
  <c r="P24" i="17"/>
  <c r="V20" i="17"/>
  <c r="R46" i="17"/>
  <c r="L78" i="17"/>
  <c r="W57" i="14"/>
  <c r="L22" i="18"/>
  <c r="W48" i="13"/>
  <c r="X315" i="14"/>
  <c r="X310" i="13"/>
  <c r="O554" i="18"/>
  <c r="J36" i="8"/>
  <c r="I36" i="17"/>
  <c r="N36" i="17"/>
  <c r="J44" i="8"/>
  <c r="K37" i="8"/>
  <c r="I205" i="17"/>
  <c r="J205" i="17"/>
  <c r="K44" i="8"/>
  <c r="I212" i="17"/>
  <c r="N212" i="17"/>
  <c r="L36" i="8"/>
  <c r="I372" i="17"/>
  <c r="W372" i="17"/>
  <c r="L44" i="8"/>
  <c r="I380" i="17"/>
  <c r="Q203" i="17"/>
  <c r="I545" i="17"/>
  <c r="Q555" i="14"/>
  <c r="T599" i="13"/>
  <c r="Q197" i="17"/>
  <c r="W306" i="13"/>
  <c r="X22" i="18"/>
  <c r="P89" i="13"/>
  <c r="T164" i="17"/>
  <c r="Q184" i="17"/>
  <c r="N351" i="17"/>
  <c r="M15" i="17"/>
  <c r="W579" i="13"/>
  <c r="P47" i="18"/>
  <c r="T203" i="17"/>
  <c r="T197" i="17"/>
  <c r="V38" i="17"/>
  <c r="V78" i="17"/>
  <c r="X58" i="13"/>
  <c r="X61" i="14"/>
  <c r="W300" i="14"/>
  <c r="W218" i="17"/>
  <c r="X572" i="14"/>
  <c r="I540" i="17"/>
  <c r="R587" i="13"/>
  <c r="X609" i="18"/>
  <c r="X591" i="13"/>
  <c r="X48" i="13"/>
  <c r="K293" i="17"/>
  <c r="P187" i="17"/>
  <c r="P213" i="17"/>
  <c r="J218" i="17"/>
  <c r="K352" i="18"/>
  <c r="Q15" i="17"/>
  <c r="W576" i="14"/>
  <c r="K184" i="17"/>
  <c r="S197" i="17"/>
  <c r="Q188" i="17"/>
  <c r="O356" i="17"/>
  <c r="J211" i="17"/>
  <c r="N563" i="18"/>
  <c r="V218" i="17"/>
  <c r="R15" i="17"/>
  <c r="P44" i="18"/>
  <c r="S203" i="17"/>
  <c r="O25" i="17"/>
  <c r="L197" i="17"/>
  <c r="U38" i="17"/>
  <c r="S78" i="17"/>
  <c r="V22" i="18"/>
  <c r="W318" i="13"/>
  <c r="M49" i="5"/>
  <c r="W555" i="14"/>
  <c r="W330" i="13"/>
  <c r="K41" i="8"/>
  <c r="I209" i="17"/>
  <c r="Q209" i="17"/>
  <c r="J599" i="13"/>
  <c r="T89" i="13"/>
  <c r="W591" i="13"/>
  <c r="L188" i="17"/>
  <c r="W78" i="17"/>
  <c r="L213" i="17"/>
  <c r="X218" i="17"/>
  <c r="O365" i="17"/>
  <c r="P349" i="18"/>
  <c r="T35" i="18"/>
  <c r="M203" i="17"/>
  <c r="N25" i="17"/>
  <c r="M38" i="17"/>
  <c r="Q78" i="17"/>
  <c r="U22" i="18"/>
  <c r="W43" i="14"/>
  <c r="X318" i="13"/>
  <c r="X568" i="13"/>
  <c r="W402" i="17"/>
  <c r="J41" i="8"/>
  <c r="I41" i="17"/>
  <c r="U576" i="14"/>
  <c r="M314" i="13"/>
  <c r="O166" i="21"/>
  <c r="I166" i="21"/>
  <c r="K166" i="21"/>
  <c r="H166" i="21"/>
  <c r="F166" i="21"/>
  <c r="N166" i="21"/>
  <c r="A145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K74" i="15"/>
  <c r="N100" i="15"/>
  <c r="M31" i="15"/>
  <c r="A104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L21" i="20"/>
  <c r="H171" i="21"/>
  <c r="A63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P100" i="15"/>
  <c r="A22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U32" i="15"/>
  <c r="T32" i="15"/>
  <c r="J74" i="15"/>
  <c r="Q32" i="15"/>
  <c r="J168" i="21"/>
  <c r="S74" i="15"/>
  <c r="J32" i="15"/>
  <c r="J128" i="15"/>
  <c r="L74" i="15"/>
  <c r="Q100" i="15"/>
  <c r="R574" i="18"/>
  <c r="Q574" i="18"/>
  <c r="O574" i="18"/>
  <c r="T574" i="18"/>
  <c r="W574" i="18"/>
  <c r="S574" i="18"/>
  <c r="P574" i="18"/>
  <c r="K40" i="18"/>
  <c r="K309" i="17"/>
  <c r="X383" i="17"/>
  <c r="K578" i="18"/>
  <c r="X208" i="17"/>
  <c r="X352" i="18"/>
  <c r="X349" i="14"/>
  <c r="W575" i="18"/>
  <c r="L309" i="17"/>
  <c r="R203" i="17"/>
  <c r="M25" i="17"/>
  <c r="R197" i="17"/>
  <c r="W40" i="18"/>
  <c r="O38" i="17"/>
  <c r="L46" i="17"/>
  <c r="J26" i="18"/>
  <c r="X43" i="13"/>
  <c r="L555" i="18"/>
  <c r="X292" i="14"/>
  <c r="W574" i="14"/>
  <c r="W203" i="17"/>
  <c r="S576" i="14"/>
  <c r="P355" i="13"/>
  <c r="R34" i="13"/>
  <c r="W349" i="14"/>
  <c r="K31" i="15"/>
  <c r="U182" i="17"/>
  <c r="W288" i="14"/>
  <c r="O543" i="18"/>
  <c r="X355" i="13"/>
  <c r="X897" i="13"/>
  <c r="W613" i="14"/>
  <c r="O197" i="17"/>
  <c r="O614" i="18"/>
  <c r="Q605" i="18"/>
  <c r="U309" i="17"/>
  <c r="V318" i="17"/>
  <c r="L203" i="17"/>
  <c r="V25" i="17"/>
  <c r="J197" i="17"/>
  <c r="K38" i="17"/>
  <c r="M36" i="6"/>
  <c r="W565" i="13"/>
  <c r="Q116" i="15"/>
  <c r="J203" i="17"/>
  <c r="V555" i="14"/>
  <c r="V309" i="17"/>
  <c r="M240" i="17"/>
  <c r="U25" i="17"/>
  <c r="X574" i="14"/>
  <c r="K188" i="17"/>
  <c r="T309" i="17"/>
  <c r="M318" i="17"/>
  <c r="K203" i="17"/>
  <c r="O89" i="18"/>
  <c r="R57" i="17"/>
  <c r="S188" i="17"/>
  <c r="U197" i="17"/>
  <c r="W352" i="18"/>
  <c r="R347" i="18"/>
  <c r="T25" i="17"/>
  <c r="M555" i="18"/>
  <c r="J309" i="17"/>
  <c r="W287" i="13"/>
  <c r="U188" i="17"/>
  <c r="M614" i="18"/>
  <c r="W306" i="18"/>
  <c r="W296" i="13"/>
  <c r="X287" i="13"/>
  <c r="K614" i="18"/>
  <c r="P40" i="18"/>
  <c r="S309" i="17"/>
  <c r="W36" i="14"/>
  <c r="M306" i="18"/>
  <c r="V590" i="18"/>
  <c r="X296" i="13"/>
  <c r="M27" i="6"/>
  <c r="T116" i="17"/>
  <c r="S191" i="17"/>
  <c r="R211" i="17"/>
  <c r="W578" i="18"/>
  <c r="U352" i="18"/>
  <c r="U203" i="17"/>
  <c r="W588" i="14"/>
  <c r="N402" i="17"/>
  <c r="U616" i="14"/>
  <c r="M555" i="14"/>
  <c r="M45" i="6"/>
  <c r="Q565" i="13"/>
  <c r="U34" i="13"/>
  <c r="T34" i="13"/>
  <c r="K34" i="13"/>
  <c r="A22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S75" i="19"/>
  <c r="W75" i="19"/>
  <c r="O39" i="18"/>
  <c r="M39" i="18"/>
  <c r="M49" i="19"/>
  <c r="S49" i="19"/>
  <c r="R49" i="19"/>
  <c r="L49" i="19"/>
  <c r="U49" i="19"/>
  <c r="P49" i="19"/>
  <c r="T580" i="14"/>
  <c r="W580" i="14"/>
  <c r="X564" i="14"/>
  <c r="W564" i="14"/>
  <c r="U586" i="14"/>
  <c r="X586" i="14"/>
  <c r="J604" i="14"/>
  <c r="P299" i="14"/>
  <c r="X299" i="14"/>
  <c r="I28" i="14"/>
  <c r="K28" i="14"/>
  <c r="M28" i="6"/>
  <c r="P35" i="14"/>
  <c r="X35" i="14"/>
  <c r="X830" i="14"/>
  <c r="W35" i="14"/>
  <c r="I83" i="14"/>
  <c r="R83" i="14"/>
  <c r="M83" i="6"/>
  <c r="S592" i="13"/>
  <c r="W592" i="13"/>
  <c r="X584" i="13"/>
  <c r="W584" i="13"/>
  <c r="W564" i="13"/>
  <c r="Q564" i="13"/>
  <c r="M315" i="13"/>
  <c r="W315" i="13"/>
  <c r="X295" i="13"/>
  <c r="W295" i="13"/>
  <c r="R360" i="17"/>
  <c r="V49" i="19"/>
  <c r="W612" i="18"/>
  <c r="N24" i="17"/>
  <c r="W631" i="13"/>
  <c r="X295" i="17"/>
  <c r="T75" i="19"/>
  <c r="Q318" i="17"/>
  <c r="R318" i="17"/>
  <c r="S318" i="17"/>
  <c r="J318" i="17"/>
  <c r="U318" i="17"/>
  <c r="N318" i="17"/>
  <c r="N144" i="17"/>
  <c r="K144" i="17"/>
  <c r="Q144" i="17"/>
  <c r="T74" i="15"/>
  <c r="U74" i="15"/>
  <c r="V74" i="15"/>
  <c r="W74" i="15"/>
  <c r="I74" i="15"/>
  <c r="N74" i="15"/>
  <c r="O74" i="15"/>
  <c r="T572" i="14"/>
  <c r="T579" i="14"/>
  <c r="X579" i="14"/>
  <c r="W579" i="14"/>
  <c r="N611" i="14"/>
  <c r="I354" i="14"/>
  <c r="P354" i="14"/>
  <c r="M89" i="6"/>
  <c r="W27" i="14"/>
  <c r="V27" i="14"/>
  <c r="Q27" i="14"/>
  <c r="T27" i="14"/>
  <c r="I34" i="14"/>
  <c r="J34" i="14"/>
  <c r="M34" i="6"/>
  <c r="I56" i="14"/>
  <c r="N56" i="14"/>
  <c r="M56" i="6"/>
  <c r="N630" i="13"/>
  <c r="X630" i="13"/>
  <c r="W583" i="13"/>
  <c r="X583" i="13"/>
  <c r="I75" i="19"/>
  <c r="J606" i="18"/>
  <c r="K606" i="18"/>
  <c r="W300" i="18"/>
  <c r="O308" i="18"/>
  <c r="M308" i="18"/>
  <c r="T15" i="17"/>
  <c r="U15" i="17"/>
  <c r="V15" i="17"/>
  <c r="W15" i="17"/>
  <c r="N15" i="17"/>
  <c r="O15" i="17"/>
  <c r="M459" i="17"/>
  <c r="R459" i="17"/>
  <c r="N459" i="17"/>
  <c r="X374" i="17"/>
  <c r="S39" i="18"/>
  <c r="K49" i="19"/>
  <c r="N39" i="17"/>
  <c r="S204" i="17"/>
  <c r="J208" i="17"/>
  <c r="V208" i="17"/>
  <c r="P86" i="17"/>
  <c r="N86" i="17"/>
  <c r="Q86" i="17"/>
  <c r="R86" i="17"/>
  <c r="J553" i="18"/>
  <c r="R553" i="18"/>
  <c r="N14" i="17"/>
  <c r="Q14" i="17"/>
  <c r="R14" i="17"/>
  <c r="M604" i="14"/>
  <c r="K35" i="14"/>
  <c r="W617" i="14"/>
  <c r="X617" i="14"/>
  <c r="P352" i="14"/>
  <c r="R352" i="14"/>
  <c r="K581" i="13"/>
  <c r="U581" i="13"/>
  <c r="S359" i="13"/>
  <c r="W359" i="13"/>
  <c r="H46" i="15"/>
  <c r="L46" i="7"/>
  <c r="L52" i="17"/>
  <c r="J52" i="17"/>
  <c r="V52" i="17"/>
  <c r="U164" i="17"/>
  <c r="P164" i="17"/>
  <c r="L164" i="17"/>
  <c r="R164" i="17"/>
  <c r="O164" i="17"/>
  <c r="J164" i="17"/>
  <c r="Q164" i="17"/>
  <c r="N164" i="17"/>
  <c r="K75" i="17"/>
  <c r="R75" i="17"/>
  <c r="S75" i="17"/>
  <c r="W351" i="17"/>
  <c r="M351" i="17"/>
  <c r="V351" i="17"/>
  <c r="P351" i="17"/>
  <c r="M196" i="17"/>
  <c r="L196" i="17"/>
  <c r="O187" i="17"/>
  <c r="R187" i="17"/>
  <c r="M187" i="17"/>
  <c r="T187" i="17"/>
  <c r="V187" i="17"/>
  <c r="L187" i="17"/>
  <c r="T564" i="14"/>
  <c r="X313" i="14"/>
  <c r="W313" i="14"/>
  <c r="I61" i="13"/>
  <c r="W61" i="13"/>
  <c r="M61" i="5"/>
  <c r="X36" i="13"/>
  <c r="W36" i="13"/>
  <c r="M84" i="5"/>
  <c r="K612" i="18"/>
  <c r="Q351" i="17"/>
  <c r="P15" i="17"/>
  <c r="X43" i="14"/>
  <c r="V347" i="18"/>
  <c r="P347" i="18"/>
  <c r="J57" i="17"/>
  <c r="S57" i="17"/>
  <c r="T459" i="17"/>
  <c r="P211" i="17"/>
  <c r="W616" i="18"/>
  <c r="Q187" i="17"/>
  <c r="J15" i="17"/>
  <c r="Q37" i="18"/>
  <c r="P318" i="17"/>
  <c r="S23" i="17"/>
  <c r="N49" i="19"/>
  <c r="W88" i="18"/>
  <c r="O43" i="17"/>
  <c r="J204" i="17"/>
  <c r="X564" i="13"/>
  <c r="O553" i="18"/>
  <c r="M302" i="18"/>
  <c r="X359" i="13"/>
  <c r="V459" i="17"/>
  <c r="W299" i="14"/>
  <c r="Q192" i="17"/>
  <c r="U351" i="17"/>
  <c r="O318" i="17"/>
  <c r="K23" i="17"/>
  <c r="O49" i="19"/>
  <c r="Q88" i="18"/>
  <c r="K43" i="17"/>
  <c r="W586" i="14"/>
  <c r="X307" i="13"/>
  <c r="W604" i="13"/>
  <c r="W564" i="18"/>
  <c r="X564" i="18"/>
  <c r="S564" i="18"/>
  <c r="Q572" i="18"/>
  <c r="L572" i="18"/>
  <c r="P572" i="18"/>
  <c r="U572" i="18"/>
  <c r="X377" i="17"/>
  <c r="W377" i="17"/>
  <c r="V72" i="17"/>
  <c r="X72" i="17"/>
  <c r="U555" i="18"/>
  <c r="J555" i="18"/>
  <c r="W555" i="18"/>
  <c r="K555" i="18"/>
  <c r="O555" i="18"/>
  <c r="V40" i="18"/>
  <c r="L40" i="18"/>
  <c r="K48" i="18"/>
  <c r="T48" i="18"/>
  <c r="P48" i="18"/>
  <c r="N48" i="18"/>
  <c r="O311" i="18"/>
  <c r="L365" i="17"/>
  <c r="S365" i="17"/>
  <c r="R365" i="17"/>
  <c r="Q365" i="17"/>
  <c r="M356" i="17"/>
  <c r="S356" i="17"/>
  <c r="K356" i="17"/>
  <c r="O193" i="17"/>
  <c r="U193" i="17"/>
  <c r="K193" i="17"/>
  <c r="R184" i="17"/>
  <c r="L184" i="17"/>
  <c r="M184" i="17"/>
  <c r="T184" i="17"/>
  <c r="O29" i="17"/>
  <c r="S29" i="17"/>
  <c r="N20" i="17"/>
  <c r="O20" i="17"/>
  <c r="S20" i="17"/>
  <c r="W134" i="17"/>
  <c r="L134" i="17"/>
  <c r="T74" i="19"/>
  <c r="M74" i="19"/>
  <c r="L74" i="19"/>
  <c r="Q360" i="17"/>
  <c r="M360" i="17"/>
  <c r="P360" i="17"/>
  <c r="L360" i="17"/>
  <c r="N360" i="17"/>
  <c r="O500" i="17"/>
  <c r="N500" i="17"/>
  <c r="O108" i="17"/>
  <c r="R108" i="17"/>
  <c r="T108" i="17"/>
  <c r="V108" i="17"/>
  <c r="N196" i="17"/>
  <c r="S15" i="17"/>
  <c r="U108" i="17"/>
  <c r="K305" i="17"/>
  <c r="P75" i="19"/>
  <c r="O88" i="18"/>
  <c r="W308" i="18"/>
  <c r="X604" i="13"/>
  <c r="W572" i="14"/>
  <c r="U616" i="18"/>
  <c r="K616" i="18"/>
  <c r="T211" i="17"/>
  <c r="V211" i="17"/>
  <c r="N211" i="17"/>
  <c r="W378" i="17"/>
  <c r="X378" i="17"/>
  <c r="X259" i="17"/>
  <c r="V500" i="17"/>
  <c r="X334" i="13"/>
  <c r="L576" i="14"/>
  <c r="M86" i="6"/>
  <c r="X358" i="13"/>
  <c r="W616" i="14"/>
  <c r="X351" i="14"/>
  <c r="X87" i="14"/>
  <c r="X306" i="13"/>
  <c r="U543" i="18"/>
  <c r="X616" i="14"/>
  <c r="W568" i="14"/>
  <c r="W47" i="14"/>
  <c r="W319" i="13"/>
  <c r="T555" i="14"/>
  <c r="Q543" i="18"/>
  <c r="W61" i="14"/>
  <c r="X311" i="14"/>
  <c r="T576" i="14"/>
  <c r="P61" i="14"/>
  <c r="K571" i="14"/>
  <c r="P571" i="14"/>
  <c r="N571" i="14"/>
  <c r="X571" i="14"/>
  <c r="W571" i="14"/>
  <c r="R614" i="14"/>
  <c r="V614" i="14"/>
  <c r="U614" i="14"/>
  <c r="X614" i="14"/>
  <c r="W614" i="14"/>
  <c r="L21" i="17"/>
  <c r="M21" i="17"/>
  <c r="P21" i="17"/>
  <c r="S21" i="17"/>
  <c r="X470" i="17"/>
  <c r="O470" i="17"/>
  <c r="K470" i="17"/>
  <c r="N470" i="17"/>
  <c r="M470" i="17"/>
  <c r="P452" i="17"/>
  <c r="J452" i="17"/>
  <c r="M307" i="14"/>
  <c r="X307" i="14"/>
  <c r="R89" i="13"/>
  <c r="W89" i="13"/>
  <c r="L293" i="17"/>
  <c r="T357" i="17"/>
  <c r="V364" i="17"/>
  <c r="M84" i="6"/>
  <c r="T208" i="17"/>
  <c r="N347" i="18"/>
  <c r="S194" i="17"/>
  <c r="S357" i="17"/>
  <c r="W52" i="17"/>
  <c r="U21" i="17"/>
  <c r="J21" i="17"/>
  <c r="T47" i="18"/>
  <c r="P470" i="17"/>
  <c r="W208" i="17"/>
  <c r="X89" i="13"/>
  <c r="J48" i="19"/>
  <c r="M48" i="19"/>
  <c r="Q57" i="17"/>
  <c r="P39" i="18"/>
  <c r="U39" i="18"/>
  <c r="X612" i="14"/>
  <c r="S88" i="18"/>
  <c r="X88" i="18"/>
  <c r="U88" i="18"/>
  <c r="L88" i="18"/>
  <c r="V88" i="18"/>
  <c r="N88" i="18"/>
  <c r="O66" i="17"/>
  <c r="T66" i="17"/>
  <c r="I25" i="18"/>
  <c r="T25" i="18"/>
  <c r="M25" i="10"/>
  <c r="S413" i="17"/>
  <c r="R413" i="17"/>
  <c r="K35" i="18"/>
  <c r="Q35" i="18"/>
  <c r="V35" i="18"/>
  <c r="U35" i="18"/>
  <c r="J193" i="17"/>
  <c r="L193" i="17"/>
  <c r="R193" i="17"/>
  <c r="J29" i="17"/>
  <c r="T29" i="17"/>
  <c r="K29" i="17"/>
  <c r="U29" i="17"/>
  <c r="L29" i="17"/>
  <c r="P29" i="17"/>
  <c r="X20" i="17"/>
  <c r="P20" i="17"/>
  <c r="Q20" i="17"/>
  <c r="J20" i="17"/>
  <c r="R20" i="17"/>
  <c r="L20" i="17"/>
  <c r="T20" i="17"/>
  <c r="P486" i="17"/>
  <c r="K486" i="17"/>
  <c r="Q486" i="17"/>
  <c r="U291" i="17"/>
  <c r="W291" i="17"/>
  <c r="M291" i="17"/>
  <c r="T125" i="17"/>
  <c r="R125" i="17"/>
  <c r="R628" i="13"/>
  <c r="W628" i="13"/>
  <c r="U601" i="13"/>
  <c r="W601" i="13"/>
  <c r="O569" i="13"/>
  <c r="W569" i="13"/>
  <c r="I312" i="13"/>
  <c r="M41" i="5"/>
  <c r="U89" i="13"/>
  <c r="Q570" i="18"/>
  <c r="J61" i="18"/>
  <c r="Q61" i="18"/>
  <c r="V61" i="18"/>
  <c r="P311" i="17"/>
  <c r="N311" i="17"/>
  <c r="O311" i="17"/>
  <c r="Q311" i="17"/>
  <c r="W578" i="14"/>
  <c r="R578" i="14"/>
  <c r="U578" i="14"/>
  <c r="L578" i="14"/>
  <c r="M37" i="6"/>
  <c r="I567" i="14"/>
  <c r="X350" i="14"/>
  <c r="N350" i="14"/>
  <c r="R350" i="14"/>
  <c r="V350" i="14"/>
  <c r="U350" i="14"/>
  <c r="J293" i="17"/>
  <c r="P208" i="17"/>
  <c r="W619" i="14"/>
  <c r="K194" i="17"/>
  <c r="U52" i="17"/>
  <c r="T52" i="17"/>
  <c r="K21" i="17"/>
  <c r="R311" i="17"/>
  <c r="Q470" i="17"/>
  <c r="W89" i="18"/>
  <c r="L89" i="18"/>
  <c r="W240" i="17"/>
  <c r="I575" i="14"/>
  <c r="X575" i="14"/>
  <c r="X566" i="14"/>
  <c r="W566" i="14"/>
  <c r="W323" i="14"/>
  <c r="Q45" i="14"/>
  <c r="X45" i="14"/>
  <c r="O37" i="14"/>
  <c r="V37" i="14"/>
  <c r="X37" i="14"/>
  <c r="P134" i="17"/>
  <c r="U134" i="17"/>
  <c r="S293" i="17"/>
  <c r="L192" i="17"/>
  <c r="Q208" i="17"/>
  <c r="M83" i="10"/>
  <c r="N577" i="18"/>
  <c r="X580" i="13"/>
  <c r="N208" i="17"/>
  <c r="U614" i="18"/>
  <c r="X619" i="14"/>
  <c r="S52" i="17"/>
  <c r="R52" i="17"/>
  <c r="X21" i="17"/>
  <c r="X288" i="14"/>
  <c r="Q114" i="15"/>
  <c r="I114" i="15"/>
  <c r="I17" i="17"/>
  <c r="M17" i="17"/>
  <c r="M17" i="8"/>
  <c r="X309" i="17"/>
  <c r="O309" i="17"/>
  <c r="P309" i="17"/>
  <c r="Q309" i="17"/>
  <c r="W309" i="17"/>
  <c r="Q578" i="14"/>
  <c r="X546" i="14"/>
  <c r="S546" i="14"/>
  <c r="N546" i="14"/>
  <c r="R546" i="14"/>
  <c r="W322" i="14"/>
  <c r="X348" i="14"/>
  <c r="W348" i="14"/>
  <c r="M569" i="13"/>
  <c r="M328" i="14"/>
  <c r="W554" i="14"/>
  <c r="X554" i="14"/>
  <c r="P25" i="14"/>
  <c r="Q25" i="14"/>
  <c r="X86" i="14"/>
  <c r="W86" i="14"/>
  <c r="T293" i="17"/>
  <c r="R357" i="17"/>
  <c r="W580" i="13"/>
  <c r="J347" i="18"/>
  <c r="U577" i="18"/>
  <c r="O94" i="17"/>
  <c r="P578" i="18"/>
  <c r="T578" i="18"/>
  <c r="O553" i="14"/>
  <c r="X553" i="14"/>
  <c r="U24" i="14"/>
  <c r="S24" i="14"/>
  <c r="X24" i="14"/>
  <c r="W24" i="14"/>
  <c r="N357" i="17"/>
  <c r="P364" i="17"/>
  <c r="T366" i="17"/>
  <c r="R293" i="17"/>
  <c r="L353" i="17"/>
  <c r="P366" i="17"/>
  <c r="U208" i="17"/>
  <c r="L577" i="18"/>
  <c r="L208" i="17"/>
  <c r="Q52" i="17"/>
  <c r="P52" i="17"/>
  <c r="W21" i="17"/>
  <c r="P35" i="18"/>
  <c r="W627" i="13"/>
  <c r="W84" i="13"/>
  <c r="X63" i="14"/>
  <c r="T26" i="18"/>
  <c r="W328" i="14"/>
  <c r="R43" i="17"/>
  <c r="S43" i="17"/>
  <c r="T43" i="17"/>
  <c r="X43" i="17"/>
  <c r="M204" i="17"/>
  <c r="N204" i="17"/>
  <c r="R204" i="17"/>
  <c r="T204" i="17"/>
  <c r="L32" i="15"/>
  <c r="M32" i="15"/>
  <c r="O32" i="15"/>
  <c r="R32" i="15"/>
  <c r="M48" i="10"/>
  <c r="I312" i="18"/>
  <c r="S47" i="18"/>
  <c r="W347" i="18"/>
  <c r="S347" i="18"/>
  <c r="K57" i="17"/>
  <c r="T57" i="17"/>
  <c r="L57" i="17"/>
  <c r="U57" i="17"/>
  <c r="M57" i="17"/>
  <c r="V57" i="17"/>
  <c r="P57" i="17"/>
  <c r="J86" i="17"/>
  <c r="S86" i="17"/>
  <c r="K86" i="17"/>
  <c r="U86" i="17"/>
  <c r="M86" i="17"/>
  <c r="V86" i="17"/>
  <c r="O86" i="17"/>
  <c r="X86" i="17"/>
  <c r="U587" i="18"/>
  <c r="L587" i="18"/>
  <c r="X331" i="13"/>
  <c r="W311" i="13"/>
  <c r="M208" i="17"/>
  <c r="N134" i="17"/>
  <c r="N366" i="17"/>
  <c r="M85" i="6"/>
  <c r="J577" i="18"/>
  <c r="S570" i="18"/>
  <c r="T347" i="18"/>
  <c r="O52" i="17"/>
  <c r="V21" i="17"/>
  <c r="K47" i="18"/>
  <c r="L578" i="18"/>
  <c r="X627" i="13"/>
  <c r="K334" i="17"/>
  <c r="R89" i="18"/>
  <c r="X57" i="17"/>
  <c r="W86" i="17"/>
  <c r="T42" i="18"/>
  <c r="M445" i="17"/>
  <c r="T445" i="17"/>
  <c r="R31" i="15"/>
  <c r="S31" i="15"/>
  <c r="X314" i="14"/>
  <c r="W314" i="14"/>
  <c r="M60" i="14"/>
  <c r="W292" i="14"/>
  <c r="M41" i="6"/>
  <c r="I306" i="14"/>
  <c r="U27" i="14"/>
  <c r="S27" i="14"/>
  <c r="I50" i="14"/>
  <c r="P50" i="14"/>
  <c r="M50" i="6"/>
  <c r="I42" i="14"/>
  <c r="P42" i="14"/>
  <c r="M42" i="6"/>
  <c r="M63" i="6"/>
  <c r="M46" i="10"/>
  <c r="M62" i="6"/>
  <c r="W96" i="17"/>
  <c r="P96" i="17"/>
  <c r="K96" i="17"/>
  <c r="U569" i="14"/>
  <c r="L569" i="14"/>
  <c r="T569" i="14"/>
  <c r="X569" i="14"/>
  <c r="W569" i="14"/>
  <c r="W312" i="14"/>
  <c r="X312" i="14"/>
  <c r="Q610" i="14"/>
  <c r="J610" i="14"/>
  <c r="K57" i="13"/>
  <c r="Q57" i="13"/>
  <c r="W57" i="13"/>
  <c r="W618" i="14"/>
  <c r="N66" i="17"/>
  <c r="W66" i="17"/>
  <c r="X66" i="17"/>
  <c r="R87" i="17"/>
  <c r="U87" i="17"/>
  <c r="W242" i="17"/>
  <c r="I304" i="14"/>
  <c r="M39" i="6"/>
  <c r="U16" i="13"/>
  <c r="V16" i="13"/>
  <c r="P16" i="13"/>
  <c r="N16" i="13"/>
  <c r="O16" i="13"/>
  <c r="W16" i="13"/>
  <c r="R364" i="17"/>
  <c r="O352" i="14"/>
  <c r="I62" i="14"/>
  <c r="I578" i="13"/>
  <c r="L578" i="13"/>
  <c r="M36" i="5"/>
  <c r="X329" i="13"/>
  <c r="X317" i="13"/>
  <c r="O309" i="13"/>
  <c r="W309" i="13"/>
  <c r="W297" i="13"/>
  <c r="K191" i="17"/>
  <c r="L364" i="17"/>
  <c r="U35" i="17"/>
  <c r="M87" i="6"/>
  <c r="N575" i="18"/>
  <c r="M16" i="5"/>
  <c r="T349" i="18"/>
  <c r="L568" i="18"/>
  <c r="W88" i="14"/>
  <c r="L66" i="17"/>
  <c r="X57" i="13"/>
  <c r="M47" i="10"/>
  <c r="M47" i="6"/>
  <c r="P614" i="18"/>
  <c r="X614" i="18"/>
  <c r="L614" i="18"/>
  <c r="Q614" i="18"/>
  <c r="V614" i="18"/>
  <c r="X85" i="14"/>
  <c r="W85" i="14"/>
  <c r="I289" i="14"/>
  <c r="M24" i="6"/>
  <c r="W302" i="14"/>
  <c r="W324" i="14"/>
  <c r="L350" i="14"/>
  <c r="J350" i="14"/>
  <c r="O350" i="14"/>
  <c r="W350" i="14"/>
  <c r="O25" i="14"/>
  <c r="L25" i="14"/>
  <c r="X25" i="14"/>
  <c r="W25" i="14"/>
  <c r="I46" i="14"/>
  <c r="N46" i="14"/>
  <c r="M46" i="6"/>
  <c r="I38" i="14"/>
  <c r="W38" i="14"/>
  <c r="M38" i="6"/>
  <c r="M86" i="14"/>
  <c r="T356" i="13"/>
  <c r="Q575" i="18"/>
  <c r="L575" i="18"/>
  <c r="X364" i="17"/>
  <c r="K364" i="17"/>
  <c r="M364" i="17"/>
  <c r="J334" i="17"/>
  <c r="T334" i="17"/>
  <c r="O334" i="17"/>
  <c r="Q334" i="17"/>
  <c r="T39" i="13"/>
  <c r="X39" i="13"/>
  <c r="N364" i="17"/>
  <c r="O568" i="18"/>
  <c r="V75" i="17"/>
  <c r="M75" i="17"/>
  <c r="N75" i="17"/>
  <c r="R27" i="17"/>
  <c r="K27" i="17"/>
  <c r="T48" i="14"/>
  <c r="V48" i="14"/>
  <c r="M603" i="13"/>
  <c r="X603" i="13"/>
  <c r="W603" i="13"/>
  <c r="T603" i="13"/>
  <c r="I63" i="13"/>
  <c r="M63" i="5"/>
  <c r="V35" i="17"/>
  <c r="K568" i="18"/>
  <c r="V50" i="18"/>
  <c r="O50" i="18"/>
  <c r="M50" i="18"/>
  <c r="K192" i="17"/>
  <c r="T280" i="18"/>
  <c r="P564" i="18"/>
  <c r="U564" i="18"/>
  <c r="N564" i="18"/>
  <c r="M564" i="18"/>
  <c r="R564" i="18"/>
  <c r="P83" i="18"/>
  <c r="W83" i="18"/>
  <c r="P63" i="18"/>
  <c r="W63" i="18"/>
  <c r="P413" i="17"/>
  <c r="U413" i="17"/>
  <c r="J413" i="17"/>
  <c r="X413" i="17"/>
  <c r="M413" i="17"/>
  <c r="T413" i="17"/>
  <c r="L349" i="18"/>
  <c r="T564" i="18"/>
  <c r="R334" i="17"/>
  <c r="W301" i="14"/>
  <c r="O83" i="18"/>
  <c r="T72" i="17"/>
  <c r="K92" i="17"/>
  <c r="X309" i="13"/>
  <c r="O413" i="17"/>
  <c r="V558" i="13"/>
  <c r="X558" i="13"/>
  <c r="S558" i="13"/>
  <c r="J558" i="13"/>
  <c r="M558" i="13"/>
  <c r="U558" i="13"/>
  <c r="W558" i="13"/>
  <c r="P48" i="14"/>
  <c r="R583" i="13"/>
  <c r="Q583" i="13"/>
  <c r="W252" i="17"/>
  <c r="M252" i="17"/>
  <c r="W326" i="18"/>
  <c r="I46" i="13"/>
  <c r="K46" i="13"/>
  <c r="M46" i="5"/>
  <c r="J18" i="10"/>
  <c r="I18" i="18"/>
  <c r="T364" i="17"/>
  <c r="K575" i="18"/>
  <c r="S94" i="17"/>
  <c r="X94" i="17"/>
  <c r="O610" i="14"/>
  <c r="J352" i="14"/>
  <c r="X352" i="14"/>
  <c r="L352" i="14"/>
  <c r="M352" i="14"/>
  <c r="W352" i="14"/>
  <c r="K352" i="14"/>
  <c r="Q352" i="14"/>
  <c r="S352" i="14"/>
  <c r="T352" i="14"/>
  <c r="V352" i="14"/>
  <c r="N352" i="14"/>
  <c r="U352" i="14"/>
  <c r="I40" i="14"/>
  <c r="N40" i="14"/>
  <c r="M40" i="6"/>
  <c r="M575" i="18"/>
  <c r="M48" i="6"/>
  <c r="M39" i="5"/>
  <c r="U363" i="17"/>
  <c r="T35" i="17"/>
  <c r="X16" i="13"/>
  <c r="X48" i="14"/>
  <c r="T572" i="18"/>
  <c r="X572" i="18"/>
  <c r="S572" i="18"/>
  <c r="V84" i="17"/>
  <c r="W84" i="17"/>
  <c r="X265" i="17"/>
  <c r="T574" i="14"/>
  <c r="U574" i="14"/>
  <c r="P574" i="14"/>
  <c r="Q574" i="14"/>
  <c r="P50" i="13"/>
  <c r="W50" i="13"/>
  <c r="I24" i="13"/>
  <c r="W24" i="13"/>
  <c r="M24" i="5"/>
  <c r="K572" i="18"/>
  <c r="Q564" i="18"/>
  <c r="P280" i="18"/>
  <c r="W577" i="14"/>
  <c r="M192" i="17"/>
  <c r="U50" i="18"/>
  <c r="N192" i="17"/>
  <c r="S182" i="17"/>
  <c r="T192" i="17"/>
  <c r="O564" i="18"/>
  <c r="J349" i="18"/>
  <c r="W50" i="18"/>
  <c r="L564" i="18"/>
  <c r="N334" i="17"/>
  <c r="P182" i="17"/>
  <c r="P27" i="17"/>
  <c r="R50" i="18"/>
  <c r="N83" i="18"/>
  <c r="K72" i="17"/>
  <c r="Q39" i="18"/>
  <c r="L39" i="18"/>
  <c r="W39" i="18"/>
  <c r="L413" i="17"/>
  <c r="W329" i="13"/>
  <c r="M265" i="17"/>
  <c r="M58" i="5"/>
  <c r="K395" i="17"/>
  <c r="T395" i="17"/>
  <c r="X395" i="17"/>
  <c r="I86" i="13"/>
  <c r="M86" i="5"/>
  <c r="M568" i="18"/>
  <c r="P568" i="18"/>
  <c r="Q568" i="18"/>
  <c r="L280" i="18"/>
  <c r="V280" i="18"/>
  <c r="Q75" i="15"/>
  <c r="U75" i="15"/>
  <c r="L75" i="15"/>
  <c r="M591" i="14"/>
  <c r="V591" i="14"/>
  <c r="S591" i="14"/>
  <c r="T591" i="14"/>
  <c r="Q591" i="14"/>
  <c r="X591" i="14"/>
  <c r="I326" i="14"/>
  <c r="M326" i="14"/>
  <c r="M61" i="6"/>
  <c r="T575" i="18"/>
  <c r="X301" i="14"/>
  <c r="M66" i="17"/>
  <c r="K94" i="17"/>
  <c r="J575" i="18"/>
  <c r="U192" i="17"/>
  <c r="Q50" i="18"/>
  <c r="S334" i="17"/>
  <c r="N353" i="14"/>
  <c r="U353" i="14"/>
  <c r="M353" i="14"/>
  <c r="V353" i="14"/>
  <c r="O353" i="14"/>
  <c r="U48" i="14"/>
  <c r="P192" i="17"/>
  <c r="R192" i="17"/>
  <c r="W568" i="18"/>
  <c r="K564" i="18"/>
  <c r="W356" i="13"/>
  <c r="W614" i="18"/>
  <c r="X353" i="14"/>
  <c r="X883" i="14"/>
  <c r="J280" i="18"/>
  <c r="U364" i="17"/>
  <c r="L334" i="17"/>
  <c r="N363" i="17"/>
  <c r="N27" i="17"/>
  <c r="U74" i="19"/>
  <c r="P74" i="19"/>
  <c r="W74" i="19"/>
  <c r="J83" i="18"/>
  <c r="X75" i="17"/>
  <c r="U66" i="17"/>
  <c r="K87" i="17"/>
  <c r="W591" i="14"/>
  <c r="T429" i="17"/>
  <c r="M291" i="18"/>
  <c r="M60" i="5"/>
  <c r="X610" i="14"/>
  <c r="Q280" i="18"/>
  <c r="W617" i="18"/>
  <c r="Q617" i="18"/>
  <c r="X325" i="18"/>
  <c r="P410" i="17"/>
  <c r="K410" i="17"/>
  <c r="L402" i="17"/>
  <c r="X402" i="17"/>
  <c r="T402" i="17"/>
  <c r="V423" i="17"/>
  <c r="X423" i="17"/>
  <c r="M423" i="17"/>
  <c r="T553" i="18"/>
  <c r="X553" i="18"/>
  <c r="V553" i="18"/>
  <c r="K553" i="18"/>
  <c r="S553" i="18"/>
  <c r="O291" i="17"/>
  <c r="J291" i="17"/>
  <c r="V291" i="17"/>
  <c r="K291" i="17"/>
  <c r="X291" i="17"/>
  <c r="Q48" i="14"/>
  <c r="K586" i="13"/>
  <c r="L311" i="17"/>
  <c r="S579" i="14"/>
  <c r="U579" i="14"/>
  <c r="M288" i="14"/>
  <c r="Q630" i="13"/>
  <c r="J134" i="17"/>
  <c r="V311" i="17"/>
  <c r="K311" i="17"/>
  <c r="N578" i="14"/>
  <c r="S578" i="14"/>
  <c r="X578" i="14"/>
  <c r="T578" i="14"/>
  <c r="M556" i="14"/>
  <c r="V556" i="14"/>
  <c r="K570" i="14"/>
  <c r="U570" i="14"/>
  <c r="T592" i="14"/>
  <c r="W592" i="14"/>
  <c r="O26" i="14"/>
  <c r="Q26" i="14"/>
  <c r="V26" i="14"/>
  <c r="R26" i="14"/>
  <c r="P26" i="14"/>
  <c r="I49" i="14"/>
  <c r="P49" i="14"/>
  <c r="M49" i="6"/>
  <c r="M89" i="14"/>
  <c r="N89" i="14"/>
  <c r="V89" i="14"/>
  <c r="I294" i="13"/>
  <c r="M23" i="5"/>
  <c r="S36" i="13"/>
  <c r="U36" i="13"/>
  <c r="U31" i="15"/>
  <c r="J31" i="15"/>
  <c r="P31" i="15"/>
  <c r="U553" i="14"/>
  <c r="T570" i="14"/>
  <c r="R579" i="14"/>
  <c r="X231" i="17"/>
  <c r="W386" i="17"/>
  <c r="M74" i="8"/>
  <c r="O258" i="17"/>
  <c r="J614" i="14"/>
  <c r="P614" i="14"/>
  <c r="T614" i="14"/>
  <c r="M566" i="14"/>
  <c r="R566" i="14"/>
  <c r="V588" i="14"/>
  <c r="O588" i="14"/>
  <c r="L37" i="14"/>
  <c r="U37" i="14"/>
  <c r="P59" i="14"/>
  <c r="S59" i="14"/>
  <c r="P630" i="13"/>
  <c r="X567" i="13"/>
  <c r="W567" i="13"/>
  <c r="V567" i="13"/>
  <c r="M567" i="13"/>
  <c r="F44" i="7"/>
  <c r="G50" i="7"/>
  <c r="M34" i="5"/>
  <c r="U114" i="15"/>
  <c r="T114" i="15"/>
  <c r="U472" i="17"/>
  <c r="K472" i="17"/>
  <c r="X472" i="17"/>
  <c r="Q472" i="17"/>
  <c r="P472" i="17"/>
  <c r="O472" i="17"/>
  <c r="N472" i="17"/>
  <c r="S472" i="17"/>
  <c r="V472" i="17"/>
  <c r="S573" i="18"/>
  <c r="L573" i="18"/>
  <c r="T573" i="18"/>
  <c r="K573" i="18"/>
  <c r="O573" i="18"/>
  <c r="I350" i="18"/>
  <c r="R350" i="18"/>
  <c r="M86" i="10"/>
  <c r="O64" i="17"/>
  <c r="P64" i="17"/>
  <c r="K64" i="17"/>
  <c r="W64" i="17"/>
  <c r="L64" i="17"/>
  <c r="Q64" i="17"/>
  <c r="S64" i="17"/>
  <c r="T64" i="17"/>
  <c r="U64" i="17"/>
  <c r="Q102" i="17"/>
  <c r="M102" i="17"/>
  <c r="V102" i="17"/>
  <c r="J102" i="17"/>
  <c r="S102" i="17"/>
  <c r="K102" i="17"/>
  <c r="W102" i="17"/>
  <c r="N102" i="17"/>
  <c r="O102" i="17"/>
  <c r="P102" i="17"/>
  <c r="R102" i="17"/>
  <c r="O85" i="17"/>
  <c r="W85" i="17"/>
  <c r="J85" i="17"/>
  <c r="S85" i="17"/>
  <c r="P85" i="17"/>
  <c r="L85" i="17"/>
  <c r="X85" i="17"/>
  <c r="N85" i="17"/>
  <c r="Q85" i="17"/>
  <c r="T85" i="17"/>
  <c r="R85" i="17"/>
  <c r="P62" i="18"/>
  <c r="M62" i="18"/>
  <c r="W62" i="18"/>
  <c r="X62" i="18"/>
  <c r="S62" i="18"/>
  <c r="K62" i="18"/>
  <c r="O62" i="18"/>
  <c r="Q62" i="18"/>
  <c r="R62" i="18"/>
  <c r="U62" i="18"/>
  <c r="R586" i="18"/>
  <c r="N586" i="18"/>
  <c r="K586" i="18"/>
  <c r="V586" i="18"/>
  <c r="J586" i="18"/>
  <c r="M586" i="18"/>
  <c r="Q586" i="18"/>
  <c r="T586" i="18"/>
  <c r="S586" i="18"/>
  <c r="I62" i="13"/>
  <c r="J62" i="13"/>
  <c r="M62" i="5"/>
  <c r="I38" i="13"/>
  <c r="M38" i="5"/>
  <c r="I27" i="13"/>
  <c r="L27" i="13"/>
  <c r="M27" i="5"/>
  <c r="X598" i="18"/>
  <c r="J573" i="18"/>
  <c r="U102" i="17"/>
  <c r="V85" i="17"/>
  <c r="N62" i="18"/>
  <c r="U586" i="18"/>
  <c r="L363" i="17"/>
  <c r="R363" i="17"/>
  <c r="S363" i="17"/>
  <c r="K363" i="17"/>
  <c r="P363" i="17"/>
  <c r="Q363" i="17"/>
  <c r="V363" i="17"/>
  <c r="R354" i="17"/>
  <c r="N354" i="17"/>
  <c r="J354" i="17"/>
  <c r="U354" i="17"/>
  <c r="M354" i="17"/>
  <c r="X354" i="17"/>
  <c r="S354" i="17"/>
  <c r="K354" i="17"/>
  <c r="P354" i="17"/>
  <c r="Q354" i="17"/>
  <c r="T191" i="17"/>
  <c r="P191" i="17"/>
  <c r="W191" i="17"/>
  <c r="J191" i="17"/>
  <c r="O191" i="17"/>
  <c r="M191" i="17"/>
  <c r="V191" i="17"/>
  <c r="U191" i="17"/>
  <c r="S88" i="13"/>
  <c r="X88" i="13"/>
  <c r="I44" i="13"/>
  <c r="S44" i="13"/>
  <c r="M44" i="5"/>
  <c r="T102" i="17"/>
  <c r="U85" i="17"/>
  <c r="J62" i="18"/>
  <c r="L586" i="18"/>
  <c r="N65" i="17"/>
  <c r="S65" i="17"/>
  <c r="V609" i="18"/>
  <c r="Q60" i="18"/>
  <c r="O60" i="18"/>
  <c r="X60" i="18"/>
  <c r="W60" i="18"/>
  <c r="L60" i="18"/>
  <c r="M60" i="18"/>
  <c r="P60" i="18"/>
  <c r="S598" i="18"/>
  <c r="M93" i="17"/>
  <c r="U93" i="17"/>
  <c r="L93" i="17"/>
  <c r="V93" i="17"/>
  <c r="R93" i="17"/>
  <c r="K93" i="17"/>
  <c r="X93" i="17"/>
  <c r="O93" i="17"/>
  <c r="P93" i="17"/>
  <c r="Q93" i="17"/>
  <c r="S93" i="17"/>
  <c r="X586" i="18"/>
  <c r="S353" i="17"/>
  <c r="P353" i="17"/>
  <c r="V353" i="17"/>
  <c r="O353" i="17"/>
  <c r="O354" i="17"/>
  <c r="N93" i="17"/>
  <c r="K85" i="17"/>
  <c r="Q74" i="17"/>
  <c r="R74" i="17"/>
  <c r="L74" i="17"/>
  <c r="O74" i="17"/>
  <c r="S74" i="17"/>
  <c r="M24" i="17"/>
  <c r="R24" i="17"/>
  <c r="K24" i="17"/>
  <c r="L24" i="17"/>
  <c r="O24" i="17"/>
  <c r="Q24" i="17"/>
  <c r="U24" i="17"/>
  <c r="I629" i="13"/>
  <c r="S629" i="13"/>
  <c r="M87" i="5"/>
  <c r="W614" i="13"/>
  <c r="O614" i="13"/>
  <c r="V602" i="13"/>
  <c r="W602" i="13"/>
  <c r="X602" i="13"/>
  <c r="I590" i="13"/>
  <c r="P590" i="13"/>
  <c r="M48" i="5"/>
  <c r="Q582" i="13"/>
  <c r="O582" i="13"/>
  <c r="W582" i="13"/>
  <c r="J570" i="13"/>
  <c r="P570" i="13"/>
  <c r="R570" i="13"/>
  <c r="M570" i="13"/>
  <c r="T570" i="13"/>
  <c r="L570" i="13"/>
  <c r="U570" i="13"/>
  <c r="V570" i="13"/>
  <c r="O570" i="13"/>
  <c r="X570" i="13"/>
  <c r="W570" i="13"/>
  <c r="I360" i="13"/>
  <c r="O360" i="13"/>
  <c r="M89" i="5"/>
  <c r="X333" i="13"/>
  <c r="I321" i="13"/>
  <c r="M50" i="5"/>
  <c r="X313" i="13"/>
  <c r="K600" i="18"/>
  <c r="J565" i="18"/>
  <c r="X565" i="18"/>
  <c r="T93" i="17"/>
  <c r="Q604" i="18"/>
  <c r="U573" i="18"/>
  <c r="X64" i="17"/>
  <c r="J93" i="17"/>
  <c r="V213" i="17"/>
  <c r="J213" i="17"/>
  <c r="V427" i="17"/>
  <c r="W427" i="17"/>
  <c r="R427" i="17"/>
  <c r="U427" i="17"/>
  <c r="L427" i="17"/>
  <c r="J427" i="17"/>
  <c r="X84" i="18"/>
  <c r="N84" i="18"/>
  <c r="K42" i="17"/>
  <c r="L102" i="17"/>
  <c r="M85" i="17"/>
  <c r="R60" i="18"/>
  <c r="M363" i="17"/>
  <c r="O363" i="17"/>
  <c r="T565" i="18"/>
  <c r="X573" i="18"/>
  <c r="M64" i="17"/>
  <c r="M427" i="17"/>
  <c r="X191" i="17"/>
  <c r="S570" i="13"/>
  <c r="L574" i="18"/>
  <c r="J574" i="18"/>
  <c r="L72" i="17"/>
  <c r="W72" i="17"/>
  <c r="R72" i="17"/>
  <c r="N72" i="17"/>
  <c r="I63" i="17"/>
  <c r="M63" i="8"/>
  <c r="Q92" i="17"/>
  <c r="R92" i="17"/>
  <c r="N92" i="17"/>
  <c r="J92" i="17"/>
  <c r="W92" i="17"/>
  <c r="R84" i="17"/>
  <c r="U84" i="17"/>
  <c r="K84" i="17"/>
  <c r="S84" i="17"/>
  <c r="J44" i="18"/>
  <c r="S44" i="18"/>
  <c r="R44" i="18"/>
  <c r="I314" i="18"/>
  <c r="M50" i="10"/>
  <c r="X110" i="17"/>
  <c r="W110" i="17"/>
  <c r="K134" i="17"/>
  <c r="V134" i="17"/>
  <c r="K182" i="17"/>
  <c r="M574" i="18"/>
  <c r="W47" i="18"/>
  <c r="U27" i="17"/>
  <c r="R85" i="18"/>
  <c r="S72" i="17"/>
  <c r="S92" i="17"/>
  <c r="Q84" i="17"/>
  <c r="M35" i="6"/>
  <c r="R408" i="17"/>
  <c r="L352" i="18"/>
  <c r="S352" i="18"/>
  <c r="N43" i="17"/>
  <c r="P43" i="17"/>
  <c r="J43" i="17"/>
  <c r="W43" i="17"/>
  <c r="P204" i="17"/>
  <c r="Q204" i="17"/>
  <c r="K204" i="17"/>
  <c r="X204" i="17"/>
  <c r="U211" i="17"/>
  <c r="Q211" i="17"/>
  <c r="N553" i="18"/>
  <c r="L553" i="18"/>
  <c r="U553" i="18"/>
  <c r="Q553" i="18"/>
  <c r="M553" i="18"/>
  <c r="W553" i="18"/>
  <c r="R21" i="17"/>
  <c r="Q21" i="17"/>
  <c r="N52" i="17"/>
  <c r="M52" i="17"/>
  <c r="O459" i="17"/>
  <c r="L459" i="17"/>
  <c r="I42" i="13"/>
  <c r="J42" i="13"/>
  <c r="M42" i="5"/>
  <c r="K21" i="20"/>
  <c r="G171" i="21"/>
  <c r="G168" i="21"/>
  <c r="N47" i="18"/>
  <c r="O47" i="18"/>
  <c r="J47" i="18"/>
  <c r="M47" i="18"/>
  <c r="W28" i="18"/>
  <c r="V28" i="18"/>
  <c r="L28" i="18"/>
  <c r="U351" i="18"/>
  <c r="P351" i="18"/>
  <c r="U216" i="17"/>
  <c r="V216" i="17"/>
  <c r="T63" i="18"/>
  <c r="M63" i="18"/>
  <c r="W258" i="17"/>
  <c r="K432" i="17"/>
  <c r="J432" i="17"/>
  <c r="X307" i="18"/>
  <c r="K574" i="18"/>
  <c r="R351" i="18"/>
  <c r="W573" i="14"/>
  <c r="L44" i="18"/>
  <c r="S27" i="17"/>
  <c r="U47" i="18"/>
  <c r="P72" i="17"/>
  <c r="O92" i="17"/>
  <c r="O84" i="17"/>
  <c r="N63" i="18"/>
  <c r="N39" i="18"/>
  <c r="V39" i="18"/>
  <c r="K39" i="18"/>
  <c r="T39" i="18"/>
  <c r="M44" i="6"/>
  <c r="W587" i="14"/>
  <c r="Q94" i="17"/>
  <c r="R94" i="17"/>
  <c r="V94" i="17"/>
  <c r="L94" i="17"/>
  <c r="T356" i="17"/>
  <c r="L356" i="17"/>
  <c r="X193" i="17"/>
  <c r="T193" i="17"/>
  <c r="N29" i="17"/>
  <c r="V29" i="17"/>
  <c r="M29" i="17"/>
  <c r="X611" i="13"/>
  <c r="I85" i="13"/>
  <c r="J85" i="13"/>
  <c r="M85" i="5"/>
  <c r="I59" i="13"/>
  <c r="J59" i="13"/>
  <c r="M59" i="5"/>
  <c r="S49" i="13"/>
  <c r="W49" i="13"/>
  <c r="J21" i="20"/>
  <c r="F171" i="21"/>
  <c r="F168" i="21"/>
  <c r="Q134" i="17"/>
  <c r="M182" i="17"/>
  <c r="O182" i="17"/>
  <c r="Q182" i="17"/>
  <c r="N351" i="18"/>
  <c r="N44" i="18"/>
  <c r="K44" i="18"/>
  <c r="N85" i="18"/>
  <c r="O72" i="17"/>
  <c r="M92" i="17"/>
  <c r="N84" i="17"/>
  <c r="U28" i="18"/>
  <c r="X63" i="18"/>
  <c r="X587" i="14"/>
  <c r="V96" i="17"/>
  <c r="S96" i="17"/>
  <c r="X35" i="17"/>
  <c r="N35" i="17"/>
  <c r="L485" i="17"/>
  <c r="W485" i="17"/>
  <c r="M334" i="17"/>
  <c r="U334" i="17"/>
  <c r="P334" i="17"/>
  <c r="M311" i="17"/>
  <c r="U311" i="17"/>
  <c r="J311" i="17"/>
  <c r="S311" i="17"/>
  <c r="Q291" i="17"/>
  <c r="P291" i="17"/>
  <c r="X182" i="17"/>
  <c r="J182" i="17"/>
  <c r="M27" i="17"/>
  <c r="V27" i="17"/>
  <c r="T27" i="17"/>
  <c r="I484" i="17"/>
  <c r="U484" i="17"/>
  <c r="P333" i="17"/>
  <c r="Q333" i="17"/>
  <c r="K145" i="8"/>
  <c r="I313" i="17"/>
  <c r="I150" i="17"/>
  <c r="M150" i="17"/>
  <c r="M150" i="8"/>
  <c r="L546" i="14"/>
  <c r="P546" i="14"/>
  <c r="U546" i="14"/>
  <c r="W546" i="14"/>
  <c r="K546" i="14"/>
  <c r="R552" i="14"/>
  <c r="V552" i="14"/>
  <c r="P552" i="14"/>
  <c r="S573" i="14"/>
  <c r="J573" i="14"/>
  <c r="P573" i="14"/>
  <c r="T573" i="14"/>
  <c r="S565" i="14"/>
  <c r="R565" i="14"/>
  <c r="T565" i="14"/>
  <c r="U565" i="14"/>
  <c r="R613" i="14"/>
  <c r="M613" i="14"/>
  <c r="P613" i="14"/>
  <c r="U613" i="14"/>
  <c r="V613" i="14"/>
  <c r="O613" i="14"/>
  <c r="S613" i="14"/>
  <c r="K613" i="14"/>
  <c r="M281" i="14"/>
  <c r="N281" i="14"/>
  <c r="X281" i="14"/>
  <c r="I308" i="14"/>
  <c r="M43" i="6"/>
  <c r="I16" i="14"/>
  <c r="M16" i="14"/>
  <c r="M16" i="6"/>
  <c r="I23" i="14"/>
  <c r="R23" i="14"/>
  <c r="M23" i="6"/>
  <c r="L44" i="14"/>
  <c r="T44" i="14"/>
  <c r="Q44" i="14"/>
  <c r="U44" i="14"/>
  <c r="V44" i="14"/>
  <c r="S44" i="14"/>
  <c r="P44" i="14"/>
  <c r="W44" i="14"/>
  <c r="R36" i="14"/>
  <c r="S36" i="14"/>
  <c r="P36" i="14"/>
  <c r="X36" i="14"/>
  <c r="V36" i="14"/>
  <c r="T36" i="14"/>
  <c r="I58" i="14"/>
  <c r="M58" i="14"/>
  <c r="M58" i="6"/>
  <c r="K84" i="14"/>
  <c r="R84" i="14"/>
  <c r="V84" i="14"/>
  <c r="X84" i="14"/>
  <c r="T84" i="14"/>
  <c r="X613" i="14"/>
  <c r="U574" i="18"/>
  <c r="W565" i="14"/>
  <c r="J351" i="18"/>
  <c r="L47" i="18"/>
  <c r="T44" i="18"/>
  <c r="N574" i="18"/>
  <c r="N182" i="17"/>
  <c r="O27" i="17"/>
  <c r="R494" i="17"/>
  <c r="V494" i="17"/>
  <c r="J72" i="17"/>
  <c r="Q96" i="17"/>
  <c r="J84" i="17"/>
  <c r="W287" i="14"/>
  <c r="J50" i="18"/>
  <c r="S50" i="18"/>
  <c r="N587" i="18"/>
  <c r="X327" i="14"/>
  <c r="X322" i="14"/>
  <c r="M57" i="6"/>
  <c r="M85" i="10"/>
  <c r="L75" i="17"/>
  <c r="W75" i="17"/>
  <c r="T75" i="17"/>
  <c r="O75" i="17"/>
  <c r="Q66" i="17"/>
  <c r="V66" i="17"/>
  <c r="P66" i="17"/>
  <c r="W235" i="17"/>
  <c r="M235" i="17"/>
  <c r="M229" i="17"/>
  <c r="X290" i="18"/>
  <c r="M325" i="18"/>
  <c r="W325" i="18"/>
  <c r="W35" i="17"/>
  <c r="X362" i="17"/>
  <c r="M362" i="17"/>
  <c r="U362" i="17"/>
  <c r="J220" i="17"/>
  <c r="O220" i="17"/>
  <c r="M78" i="17"/>
  <c r="W22" i="18"/>
  <c r="L35" i="18"/>
  <c r="M35" i="18"/>
  <c r="W813" i="18"/>
  <c r="S586" i="13"/>
  <c r="K280" i="18"/>
  <c r="R280" i="18"/>
  <c r="M309" i="18"/>
  <c r="P144" i="17"/>
  <c r="K502" i="17"/>
  <c r="P502" i="17"/>
  <c r="N502" i="17"/>
  <c r="N553" i="14"/>
  <c r="S553" i="14"/>
  <c r="W553" i="14"/>
  <c r="Q41" i="14"/>
  <c r="N41" i="14"/>
  <c r="R626" i="13"/>
  <c r="M626" i="13"/>
  <c r="T626" i="13"/>
  <c r="L626" i="13"/>
  <c r="J626" i="13"/>
  <c r="N626" i="13"/>
  <c r="U626" i="13"/>
  <c r="K626" i="13"/>
  <c r="V626" i="13"/>
  <c r="W626" i="13"/>
  <c r="P626" i="13"/>
  <c r="L15" i="17"/>
  <c r="K15" i="17"/>
  <c r="T553" i="14"/>
  <c r="M564" i="14"/>
  <c r="L564" i="14"/>
  <c r="O586" i="14"/>
  <c r="K586" i="14"/>
  <c r="N586" i="14"/>
  <c r="R586" i="14"/>
  <c r="M586" i="14"/>
  <c r="T586" i="14"/>
  <c r="Q586" i="14"/>
  <c r="P586" i="14"/>
  <c r="S586" i="14"/>
  <c r="V586" i="14"/>
  <c r="S604" i="14"/>
  <c r="X293" i="14"/>
  <c r="I22" i="14"/>
  <c r="Q22" i="14"/>
  <c r="M22" i="6"/>
  <c r="J43" i="14"/>
  <c r="O43" i="14"/>
  <c r="U43" i="14"/>
  <c r="V43" i="14"/>
  <c r="L43" i="14"/>
  <c r="R43" i="14"/>
  <c r="T43" i="14"/>
  <c r="S35" i="14"/>
  <c r="U35" i="14"/>
  <c r="T35" i="14"/>
  <c r="P57" i="14"/>
  <c r="T57" i="14"/>
  <c r="S57" i="14"/>
  <c r="Q57" i="14"/>
  <c r="O57" i="14"/>
  <c r="P292" i="14"/>
  <c r="M292" i="14"/>
  <c r="S88" i="14"/>
  <c r="N88" i="14"/>
  <c r="M87" i="8"/>
  <c r="M128" i="15"/>
  <c r="T128" i="15"/>
  <c r="U572" i="14"/>
  <c r="O572" i="14"/>
  <c r="S599" i="13"/>
  <c r="K599" i="13"/>
  <c r="O599" i="13"/>
  <c r="P599" i="13"/>
  <c r="Q599" i="13"/>
  <c r="R599" i="13"/>
  <c r="U599" i="13"/>
  <c r="S587" i="13"/>
  <c r="K587" i="13"/>
  <c r="O587" i="13"/>
  <c r="K579" i="13"/>
  <c r="O579" i="13"/>
  <c r="P579" i="13"/>
  <c r="S579" i="13"/>
  <c r="R567" i="13"/>
  <c r="N567" i="13"/>
  <c r="U567" i="13"/>
  <c r="S567" i="13"/>
  <c r="K567" i="13"/>
  <c r="U357" i="13"/>
  <c r="J357" i="13"/>
  <c r="O298" i="13"/>
  <c r="X298" i="13"/>
  <c r="N556" i="14"/>
  <c r="L574" i="14"/>
  <c r="N574" i="14"/>
  <c r="Q351" i="14"/>
  <c r="N86" i="14"/>
  <c r="L86" i="14"/>
  <c r="R86" i="14"/>
  <c r="V86" i="14"/>
  <c r="O114" i="15"/>
  <c r="W20" i="17"/>
  <c r="S452" i="17"/>
  <c r="L313" i="14"/>
  <c r="J555" i="14"/>
  <c r="S555" i="14"/>
  <c r="R351" i="14"/>
  <c r="S351" i="14"/>
  <c r="P351" i="14"/>
  <c r="Q579" i="14"/>
  <c r="O579" i="14"/>
  <c r="O570" i="14"/>
  <c r="Q570" i="14"/>
  <c r="J591" i="14"/>
  <c r="P591" i="14"/>
  <c r="L591" i="14"/>
  <c r="R558" i="13"/>
  <c r="K558" i="13"/>
  <c r="N558" i="13"/>
  <c r="Q61" i="14"/>
  <c r="O60" i="14"/>
  <c r="R60" i="14"/>
  <c r="U60" i="14"/>
  <c r="V60" i="14"/>
  <c r="M324" i="14"/>
  <c r="S350" i="14"/>
  <c r="K350" i="14"/>
  <c r="P350" i="14"/>
  <c r="J25" i="14"/>
  <c r="R25" i="14"/>
  <c r="K25" i="14"/>
  <c r="N25" i="14"/>
  <c r="S25" i="14"/>
  <c r="M25" i="14"/>
  <c r="U25" i="14"/>
  <c r="J581" i="13"/>
  <c r="U555" i="14"/>
  <c r="T556" i="14"/>
  <c r="T558" i="13"/>
  <c r="S570" i="14"/>
  <c r="R574" i="14"/>
  <c r="O555" i="14"/>
  <c r="L558" i="13"/>
  <c r="P578" i="14"/>
  <c r="J578" i="14"/>
  <c r="M578" i="14"/>
  <c r="K578" i="14"/>
  <c r="J569" i="14"/>
  <c r="S569" i="14"/>
  <c r="R353" i="14"/>
  <c r="T353" i="14"/>
  <c r="T25" i="14"/>
  <c r="T86" i="14"/>
  <c r="S356" i="13"/>
  <c r="M40" i="5"/>
  <c r="Q585" i="18"/>
  <c r="X585" i="18"/>
  <c r="S585" i="18"/>
  <c r="N585" i="18"/>
  <c r="O585" i="18"/>
  <c r="Q542" i="18"/>
  <c r="K542" i="18"/>
  <c r="L542" i="18"/>
  <c r="J542" i="18"/>
  <c r="V542" i="18"/>
  <c r="N542" i="18"/>
  <c r="R542" i="18"/>
  <c r="R279" i="18"/>
  <c r="L279" i="18"/>
  <c r="M279" i="18"/>
  <c r="Q607" i="18"/>
  <c r="Q89" i="17"/>
  <c r="T89" i="17"/>
  <c r="R89" i="17"/>
  <c r="X89" i="17"/>
  <c r="L89" i="17"/>
  <c r="M226" i="17"/>
  <c r="X226" i="17"/>
  <c r="O321" i="18"/>
  <c r="O399" i="17"/>
  <c r="T399" i="17"/>
  <c r="S399" i="17"/>
  <c r="U424" i="17"/>
  <c r="Q424" i="17"/>
  <c r="P424" i="17"/>
  <c r="I22" i="13"/>
  <c r="M22" i="13"/>
  <c r="M22" i="5"/>
  <c r="N185" i="17"/>
  <c r="N566" i="13"/>
  <c r="Q566" i="13"/>
  <c r="U566" i="13"/>
  <c r="W566" i="13"/>
  <c r="J566" i="13"/>
  <c r="X566" i="13"/>
  <c r="R566" i="13"/>
  <c r="X381" i="17"/>
  <c r="U133" i="17"/>
  <c r="X133" i="17"/>
  <c r="V133" i="17"/>
  <c r="N133" i="17"/>
  <c r="K133" i="17"/>
  <c r="O133" i="17"/>
  <c r="T133" i="17"/>
  <c r="W133" i="17"/>
  <c r="W116" i="17"/>
  <c r="X116" i="17"/>
  <c r="Q116" i="17"/>
  <c r="L565" i="18"/>
  <c r="L133" i="17"/>
  <c r="W158" i="17"/>
  <c r="R158" i="17"/>
  <c r="J158" i="17"/>
  <c r="R98" i="17"/>
  <c r="I168" i="21"/>
  <c r="V360" i="17"/>
  <c r="V528" i="17"/>
  <c r="U360" i="17"/>
  <c r="I446" i="17"/>
  <c r="V446" i="17"/>
  <c r="M110" i="8"/>
  <c r="U605" i="14"/>
  <c r="K605" i="14"/>
  <c r="M244" i="17"/>
  <c r="W244" i="17"/>
  <c r="M266" i="17"/>
  <c r="X266" i="17"/>
  <c r="O266" i="17"/>
  <c r="W266" i="17"/>
  <c r="Q414" i="17"/>
  <c r="S414" i="17"/>
  <c r="J414" i="17"/>
  <c r="R414" i="17"/>
  <c r="W414" i="17"/>
  <c r="L430" i="17"/>
  <c r="N430" i="17"/>
  <c r="P552" i="18"/>
  <c r="O552" i="18"/>
  <c r="X552" i="18"/>
  <c r="Q552" i="18"/>
  <c r="P49" i="18"/>
  <c r="U49" i="18"/>
  <c r="R49" i="18"/>
  <c r="S49" i="18"/>
  <c r="N49" i="18"/>
  <c r="I28" i="13"/>
  <c r="L28" i="13"/>
  <c r="M28" i="5"/>
  <c r="T21" i="20"/>
  <c r="P171" i="21"/>
  <c r="P168" i="21"/>
  <c r="N613" i="18"/>
  <c r="V98" i="17"/>
  <c r="R430" i="17"/>
  <c r="K414" i="17"/>
  <c r="J84" i="18"/>
  <c r="R84" i="18"/>
  <c r="K84" i="18"/>
  <c r="V84" i="18"/>
  <c r="M84" i="18"/>
  <c r="W84" i="18"/>
  <c r="O230" i="17"/>
  <c r="W230" i="17"/>
  <c r="M225" i="17"/>
  <c r="W225" i="17"/>
  <c r="M323" i="18"/>
  <c r="N412" i="17"/>
  <c r="X412" i="17"/>
  <c r="P412" i="17"/>
  <c r="T412" i="17"/>
  <c r="O412" i="17"/>
  <c r="S412" i="17"/>
  <c r="K412" i="17"/>
  <c r="M412" i="17"/>
  <c r="O563" i="18"/>
  <c r="R207" i="17"/>
  <c r="O607" i="18"/>
  <c r="K563" i="18"/>
  <c r="Q158" i="17"/>
  <c r="R424" i="17"/>
  <c r="R101" i="17"/>
  <c r="K101" i="17"/>
  <c r="S101" i="17"/>
  <c r="N101" i="17"/>
  <c r="W362" i="17"/>
  <c r="Q362" i="17"/>
  <c r="J362" i="17"/>
  <c r="S362" i="17"/>
  <c r="N362" i="17"/>
  <c r="W125" i="17"/>
  <c r="X125" i="17"/>
  <c r="S125" i="17"/>
  <c r="V125" i="17"/>
  <c r="K125" i="17"/>
  <c r="U125" i="17"/>
  <c r="Q125" i="17"/>
  <c r="J125" i="17"/>
  <c r="O125" i="17"/>
  <c r="L125" i="17"/>
  <c r="M125" i="17"/>
  <c r="P125" i="17"/>
  <c r="I186" i="17"/>
  <c r="P186" i="17"/>
  <c r="K31" i="8"/>
  <c r="I199" i="17"/>
  <c r="V304" i="17"/>
  <c r="J304" i="17"/>
  <c r="L144" i="17"/>
  <c r="J144" i="17"/>
  <c r="R144" i="17"/>
  <c r="U144" i="17"/>
  <c r="M144" i="17"/>
  <c r="V144" i="17"/>
  <c r="S144" i="17"/>
  <c r="J445" i="17"/>
  <c r="Q445" i="17"/>
  <c r="W445" i="17"/>
  <c r="K445" i="17"/>
  <c r="O445" i="17"/>
  <c r="U445" i="17"/>
  <c r="N445" i="17"/>
  <c r="S445" i="17"/>
  <c r="V445" i="17"/>
  <c r="P445" i="17"/>
  <c r="L445" i="17"/>
  <c r="R445" i="17"/>
  <c r="X445" i="17"/>
  <c r="H34" i="15"/>
  <c r="O34" i="15"/>
  <c r="L34" i="7"/>
  <c r="J598" i="13"/>
  <c r="U598" i="13"/>
  <c r="S598" i="13"/>
  <c r="W598" i="13"/>
  <c r="I40" i="17"/>
  <c r="M40" i="8"/>
  <c r="O77" i="17"/>
  <c r="R77" i="17"/>
  <c r="S77" i="17"/>
  <c r="U77" i="17"/>
  <c r="X77" i="17"/>
  <c r="K77" i="17"/>
  <c r="J98" i="17"/>
  <c r="X98" i="17"/>
  <c r="M98" i="17"/>
  <c r="P98" i="17"/>
  <c r="Q98" i="17"/>
  <c r="S98" i="17"/>
  <c r="M257" i="17"/>
  <c r="W257" i="17"/>
  <c r="W438" i="17"/>
  <c r="J438" i="17"/>
  <c r="S185" i="17"/>
  <c r="V185" i="17"/>
  <c r="L185" i="17"/>
  <c r="J563" i="18"/>
  <c r="M49" i="18"/>
  <c r="J77" i="17"/>
  <c r="O89" i="17"/>
  <c r="W430" i="17"/>
  <c r="N590" i="14"/>
  <c r="W590" i="14"/>
  <c r="O590" i="14"/>
  <c r="W563" i="18"/>
  <c r="Q49" i="18"/>
  <c r="J89" i="17"/>
  <c r="S565" i="18"/>
  <c r="W565" i="18"/>
  <c r="M565" i="18"/>
  <c r="N565" i="18"/>
  <c r="R609" i="18"/>
  <c r="W609" i="18"/>
  <c r="K609" i="18"/>
  <c r="Q42" i="17"/>
  <c r="X42" i="17"/>
  <c r="S42" i="17"/>
  <c r="L42" i="17"/>
  <c r="O42" i="17"/>
  <c r="R42" i="17"/>
  <c r="U42" i="17"/>
  <c r="W215" i="17"/>
  <c r="N215" i="17"/>
  <c r="M84" i="10"/>
  <c r="V207" i="17"/>
  <c r="X608" i="18"/>
  <c r="V158" i="17"/>
  <c r="R133" i="17"/>
  <c r="W42" i="17"/>
  <c r="X590" i="14"/>
  <c r="T215" i="17"/>
  <c r="T568" i="18"/>
  <c r="X568" i="18"/>
  <c r="J568" i="18"/>
  <c r="N568" i="18"/>
  <c r="S568" i="18"/>
  <c r="X556" i="18"/>
  <c r="N556" i="18"/>
  <c r="R46" i="18"/>
  <c r="Q46" i="18"/>
  <c r="M46" i="18"/>
  <c r="W366" i="17"/>
  <c r="K366" i="17"/>
  <c r="V366" i="17"/>
  <c r="W357" i="17"/>
  <c r="J357" i="17"/>
  <c r="K357" i="17"/>
  <c r="X388" i="17"/>
  <c r="W388" i="17"/>
  <c r="V23" i="17"/>
  <c r="J23" i="17"/>
  <c r="L23" i="17"/>
  <c r="J14" i="17"/>
  <c r="S14" i="17"/>
  <c r="T14" i="17"/>
  <c r="L14" i="17"/>
  <c r="W14" i="17"/>
  <c r="M14" i="17"/>
  <c r="X14" i="17"/>
  <c r="P14" i="17"/>
  <c r="Q500" i="17"/>
  <c r="M500" i="17"/>
  <c r="K500" i="17"/>
  <c r="I477" i="17"/>
  <c r="S477" i="17"/>
  <c r="I166" i="17"/>
  <c r="M166" i="8"/>
  <c r="O291" i="14"/>
  <c r="X291" i="14"/>
  <c r="W291" i="14"/>
  <c r="X310" i="14"/>
  <c r="W310" i="14"/>
  <c r="S563" i="18"/>
  <c r="R563" i="18"/>
  <c r="X563" i="18"/>
  <c r="M563" i="18"/>
  <c r="U563" i="18"/>
  <c r="L563" i="18"/>
  <c r="X207" i="17"/>
  <c r="T207" i="17"/>
  <c r="U207" i="17"/>
  <c r="N207" i="17"/>
  <c r="I232" i="17"/>
  <c r="M64" i="8"/>
  <c r="W310" i="17"/>
  <c r="X310" i="17"/>
  <c r="I45" i="13"/>
  <c r="U45" i="13"/>
  <c r="M45" i="5"/>
  <c r="M21" i="20"/>
  <c r="R399" i="17"/>
  <c r="M15" i="18"/>
  <c r="T15" i="18"/>
  <c r="T185" i="17"/>
  <c r="L207" i="17"/>
  <c r="T563" i="18"/>
  <c r="S133" i="17"/>
  <c r="K49" i="18"/>
  <c r="X326" i="17"/>
  <c r="W326" i="17"/>
  <c r="N326" i="17"/>
  <c r="U326" i="17"/>
  <c r="Q84" i="18"/>
  <c r="T42" i="17"/>
  <c r="T77" i="17"/>
  <c r="X225" i="17"/>
  <c r="W412" i="17"/>
  <c r="O618" i="14"/>
  <c r="K618" i="14"/>
  <c r="P618" i="14"/>
  <c r="U618" i="14"/>
  <c r="J618" i="14"/>
  <c r="V618" i="14"/>
  <c r="Q618" i="14"/>
  <c r="S618" i="14"/>
  <c r="L618" i="14"/>
  <c r="M618" i="14"/>
  <c r="N618" i="14"/>
  <c r="R618" i="14"/>
  <c r="T618" i="14"/>
  <c r="L15" i="18"/>
  <c r="J207" i="17"/>
  <c r="K598" i="18"/>
  <c r="P563" i="18"/>
  <c r="S609" i="18"/>
  <c r="L158" i="17"/>
  <c r="L326" i="17"/>
  <c r="J133" i="17"/>
  <c r="O49" i="18"/>
  <c r="P84" i="18"/>
  <c r="M42" i="17"/>
  <c r="Q77" i="17"/>
  <c r="W89" i="17"/>
  <c r="L49" i="18"/>
  <c r="V42" i="18"/>
  <c r="P42" i="18"/>
  <c r="S42" i="18"/>
  <c r="Q42" i="18"/>
  <c r="Q412" i="17"/>
  <c r="K65" i="17"/>
  <c r="X65" i="17"/>
  <c r="R65" i="17"/>
  <c r="W65" i="17"/>
  <c r="O577" i="18"/>
  <c r="M577" i="18"/>
  <c r="Q577" i="18"/>
  <c r="T577" i="18"/>
  <c r="Q612" i="18"/>
  <c r="X612" i="18"/>
  <c r="M39" i="17"/>
  <c r="P39" i="17"/>
  <c r="U39" i="17"/>
  <c r="X46" i="17"/>
  <c r="Q46" i="17"/>
  <c r="K46" i="17"/>
  <c r="S46" i="17"/>
  <c r="J46" i="17"/>
  <c r="U46" i="17"/>
  <c r="M46" i="17"/>
  <c r="W46" i="17"/>
  <c r="N46" i="17"/>
  <c r="P46" i="17"/>
  <c r="T213" i="17"/>
  <c r="N213" i="17"/>
  <c r="Q408" i="17"/>
  <c r="T408" i="17"/>
  <c r="L408" i="17"/>
  <c r="W408" i="17"/>
  <c r="X408" i="17"/>
  <c r="O408" i="17"/>
  <c r="T590" i="18"/>
  <c r="X590" i="18"/>
  <c r="S590" i="18"/>
  <c r="K590" i="18"/>
  <c r="Q40" i="18"/>
  <c r="O40" i="18"/>
  <c r="N40" i="18"/>
  <c r="X40" i="18"/>
  <c r="T40" i="18"/>
  <c r="U48" i="18"/>
  <c r="S48" i="18"/>
  <c r="L48" i="18"/>
  <c r="W48" i="18"/>
  <c r="O48" i="18"/>
  <c r="V48" i="18"/>
  <c r="R48" i="18"/>
  <c r="W303" i="18"/>
  <c r="N116" i="15"/>
  <c r="P116" i="15"/>
  <c r="W116" i="15"/>
  <c r="S116" i="15"/>
  <c r="J116" i="15"/>
  <c r="O116" i="15"/>
  <c r="R116" i="15"/>
  <c r="M75" i="19"/>
  <c r="K75" i="19"/>
  <c r="V75" i="19"/>
  <c r="R75" i="19"/>
  <c r="N75" i="19"/>
  <c r="J75" i="19"/>
  <c r="U75" i="19"/>
  <c r="Q75" i="19"/>
  <c r="M309" i="14"/>
  <c r="V309" i="14"/>
  <c r="X309" i="14"/>
  <c r="I37" i="13"/>
  <c r="M37" i="5"/>
  <c r="P543" i="18"/>
  <c r="K18" i="10"/>
  <c r="I282" i="18"/>
  <c r="X574" i="18"/>
  <c r="M88" i="5"/>
  <c r="Q352" i="18"/>
  <c r="O44" i="18"/>
  <c r="I74" i="19"/>
  <c r="P50" i="18"/>
  <c r="T50" i="18"/>
  <c r="X50" i="18"/>
  <c r="L50" i="18"/>
  <c r="N50" i="18"/>
  <c r="P352" i="18"/>
  <c r="R83" i="18"/>
  <c r="V83" i="18"/>
  <c r="S208" i="17"/>
  <c r="O208" i="17"/>
  <c r="K208" i="17"/>
  <c r="P265" i="17"/>
  <c r="U265" i="17"/>
  <c r="W256" i="17"/>
  <c r="Q407" i="17"/>
  <c r="R407" i="17"/>
  <c r="M429" i="17"/>
  <c r="J429" i="17"/>
  <c r="U429" i="17"/>
  <c r="N423" i="17"/>
  <c r="Q423" i="17"/>
  <c r="Q49" i="19"/>
  <c r="J49" i="19"/>
  <c r="R182" i="17"/>
  <c r="T182" i="17"/>
  <c r="W182" i="17"/>
  <c r="L182" i="17"/>
  <c r="M557" i="14"/>
  <c r="W557" i="14"/>
  <c r="X557" i="14"/>
  <c r="T557" i="14"/>
  <c r="O571" i="14"/>
  <c r="J571" i="14"/>
  <c r="Q571" i="14"/>
  <c r="S571" i="14"/>
  <c r="T571" i="14"/>
  <c r="U571" i="14"/>
  <c r="L619" i="14"/>
  <c r="Q619" i="14"/>
  <c r="R619" i="14"/>
  <c r="T619" i="14"/>
  <c r="J619" i="14"/>
  <c r="U619" i="14"/>
  <c r="K619" i="14"/>
  <c r="S619" i="14"/>
  <c r="M619" i="14"/>
  <c r="P619" i="14"/>
  <c r="X35" i="18"/>
  <c r="O35" i="18"/>
  <c r="S28" i="18"/>
  <c r="M28" i="18"/>
  <c r="K28" i="18"/>
  <c r="N28" i="18"/>
  <c r="P87" i="17"/>
  <c r="T87" i="17"/>
  <c r="M307" i="18"/>
  <c r="W307" i="18"/>
  <c r="M577" i="14"/>
  <c r="J577" i="14"/>
  <c r="R577" i="14"/>
  <c r="R617" i="14"/>
  <c r="V617" i="14"/>
  <c r="M59" i="6"/>
  <c r="I589" i="14"/>
  <c r="M617" i="13"/>
  <c r="Q617" i="13"/>
  <c r="M605" i="13"/>
  <c r="V605" i="13"/>
  <c r="W605" i="13"/>
  <c r="P605" i="13"/>
  <c r="N605" i="13"/>
  <c r="I585" i="13"/>
  <c r="M43" i="5"/>
  <c r="I577" i="13"/>
  <c r="M35" i="5"/>
  <c r="S355" i="13"/>
  <c r="M355" i="13"/>
  <c r="U355" i="13"/>
  <c r="T355" i="13"/>
  <c r="K355" i="13"/>
  <c r="O355" i="13"/>
  <c r="N355" i="13"/>
  <c r="I328" i="13"/>
  <c r="M57" i="5"/>
  <c r="X316" i="13"/>
  <c r="X308" i="13"/>
  <c r="W308" i="13"/>
  <c r="N74" i="19"/>
  <c r="K74" i="19"/>
  <c r="O74" i="19"/>
  <c r="W88" i="13"/>
  <c r="M94" i="17"/>
  <c r="N94" i="17"/>
  <c r="W94" i="17"/>
  <c r="P94" i="17"/>
  <c r="J74" i="17"/>
  <c r="V74" i="17"/>
  <c r="M74" i="17"/>
  <c r="I261" i="17"/>
  <c r="M261" i="17"/>
  <c r="M93" i="8"/>
  <c r="M290" i="18"/>
  <c r="W290" i="18"/>
  <c r="I411" i="17"/>
  <c r="M75" i="8"/>
  <c r="X403" i="17"/>
  <c r="N403" i="17"/>
  <c r="K333" i="17"/>
  <c r="O333" i="17"/>
  <c r="M333" i="17"/>
  <c r="J333" i="17"/>
  <c r="L333" i="17"/>
  <c r="T333" i="17"/>
  <c r="W333" i="17"/>
  <c r="U333" i="17"/>
  <c r="X333" i="17"/>
  <c r="V333" i="17"/>
  <c r="L554" i="14"/>
  <c r="P554" i="14"/>
  <c r="R554" i="14"/>
  <c r="S554" i="14"/>
  <c r="Q569" i="14"/>
  <c r="O569" i="14"/>
  <c r="M569" i="14"/>
  <c r="N569" i="14"/>
  <c r="R569" i="14"/>
  <c r="M45" i="14"/>
  <c r="L45" i="14"/>
  <c r="O45" i="14"/>
  <c r="P45" i="14"/>
  <c r="S45" i="14"/>
  <c r="N45" i="14"/>
  <c r="U45" i="14"/>
  <c r="V45" i="14"/>
  <c r="R45" i="14"/>
  <c r="T45" i="14"/>
  <c r="W45" i="14"/>
  <c r="T580" i="13"/>
  <c r="V74" i="19"/>
  <c r="J74" i="19"/>
  <c r="X74" i="17"/>
  <c r="T94" i="17"/>
  <c r="W309" i="14"/>
  <c r="M218" i="17"/>
  <c r="Q218" i="17"/>
  <c r="I91" i="17"/>
  <c r="Q91" i="17"/>
  <c r="M91" i="8"/>
  <c r="I246" i="17"/>
  <c r="M78" i="8"/>
  <c r="M259" i="17"/>
  <c r="Q425" i="17"/>
  <c r="K425" i="17"/>
  <c r="L425" i="17"/>
  <c r="W302" i="18"/>
  <c r="W310" i="18"/>
  <c r="X310" i="18"/>
  <c r="U115" i="15"/>
  <c r="V115" i="15"/>
  <c r="N333" i="17"/>
  <c r="I16" i="17"/>
  <c r="Q16" i="17"/>
  <c r="M16" i="8"/>
  <c r="M134" i="8"/>
  <c r="I302" i="17"/>
  <c r="Q302" i="17"/>
  <c r="I123" i="17"/>
  <c r="P123" i="17"/>
  <c r="M123" i="8"/>
  <c r="I50" i="17"/>
  <c r="M50" i="8"/>
  <c r="V26" i="18"/>
  <c r="M26" i="18"/>
  <c r="X61" i="18"/>
  <c r="S61" i="18"/>
  <c r="L61" i="18"/>
  <c r="X242" i="17"/>
  <c r="N436" i="17"/>
  <c r="U436" i="17"/>
  <c r="S554" i="18"/>
  <c r="X554" i="18"/>
  <c r="N554" i="18"/>
  <c r="R554" i="18"/>
  <c r="M587" i="18"/>
  <c r="V587" i="18"/>
  <c r="K587" i="18"/>
  <c r="P587" i="18"/>
  <c r="I43" i="18"/>
  <c r="J43" i="18"/>
  <c r="M43" i="10"/>
  <c r="M469" i="17"/>
  <c r="K469" i="17"/>
  <c r="O469" i="17"/>
  <c r="O203" i="17"/>
  <c r="M35" i="8"/>
  <c r="I371" i="17"/>
  <c r="W371" i="17"/>
  <c r="N32" i="15"/>
  <c r="V32" i="15"/>
  <c r="I32" i="15"/>
  <c r="P32" i="15"/>
  <c r="K32" i="15"/>
  <c r="S32" i="15"/>
  <c r="N552" i="14"/>
  <c r="U552" i="14"/>
  <c r="M552" i="14"/>
  <c r="O552" i="14"/>
  <c r="Q552" i="14"/>
  <c r="T552" i="14"/>
  <c r="X552" i="14"/>
  <c r="T85" i="14"/>
  <c r="V85" i="14"/>
  <c r="T60" i="13"/>
  <c r="U60" i="13"/>
  <c r="S60" i="13"/>
  <c r="K60" i="13"/>
  <c r="J60" i="13"/>
  <c r="V60" i="13"/>
  <c r="N50" i="13"/>
  <c r="U50" i="13"/>
  <c r="V50" i="13"/>
  <c r="X50" i="13"/>
  <c r="Q21" i="20"/>
  <c r="M171" i="21"/>
  <c r="M168" i="21"/>
  <c r="K128" i="15"/>
  <c r="S128" i="15"/>
  <c r="W278" i="17"/>
  <c r="X278" i="17"/>
  <c r="I31" i="15"/>
  <c r="T31" i="15"/>
  <c r="N31" i="15"/>
  <c r="V31" i="15"/>
  <c r="W31" i="15"/>
  <c r="Q31" i="15"/>
  <c r="L552" i="14"/>
  <c r="J546" i="14"/>
  <c r="Q546" i="14"/>
  <c r="M546" i="14"/>
  <c r="O546" i="14"/>
  <c r="T546" i="14"/>
  <c r="V546" i="14"/>
  <c r="O573" i="14"/>
  <c r="K573" i="14"/>
  <c r="Q573" i="14"/>
  <c r="R573" i="14"/>
  <c r="L573" i="14"/>
  <c r="N573" i="14"/>
  <c r="U573" i="14"/>
  <c r="M607" i="14"/>
  <c r="N607" i="14"/>
  <c r="M322" i="14"/>
  <c r="O322" i="14"/>
  <c r="Q60" i="13"/>
  <c r="Q587" i="18"/>
  <c r="L436" i="17"/>
  <c r="O63" i="18"/>
  <c r="Q63" i="18"/>
  <c r="J63" i="18"/>
  <c r="V63" i="18"/>
  <c r="O617" i="18"/>
  <c r="R617" i="18"/>
  <c r="M402" i="17"/>
  <c r="O402" i="17"/>
  <c r="S395" i="17"/>
  <c r="U395" i="17"/>
  <c r="M49" i="10"/>
  <c r="I128" i="15"/>
  <c r="W87" i="15"/>
  <c r="T470" i="17"/>
  <c r="K35" i="17"/>
  <c r="Q35" i="17"/>
  <c r="K485" i="17"/>
  <c r="Q485" i="17"/>
  <c r="U485" i="17"/>
  <c r="W334" i="17"/>
  <c r="X334" i="17"/>
  <c r="O75" i="15"/>
  <c r="T75" i="15"/>
  <c r="I75" i="15"/>
  <c r="R564" i="14"/>
  <c r="U564" i="14"/>
  <c r="J587" i="14"/>
  <c r="O587" i="14"/>
  <c r="S587" i="14"/>
  <c r="L587" i="14"/>
  <c r="K587" i="14"/>
  <c r="O599" i="14"/>
  <c r="V599" i="14"/>
  <c r="O328" i="14"/>
  <c r="X328" i="14"/>
  <c r="R191" i="17"/>
  <c r="L191" i="17"/>
  <c r="X203" i="17"/>
  <c r="P203" i="17"/>
  <c r="V203" i="17"/>
  <c r="S552" i="14"/>
  <c r="P592" i="14"/>
  <c r="M592" i="14"/>
  <c r="X592" i="14"/>
  <c r="L612" i="14"/>
  <c r="X302" i="14"/>
  <c r="K555" i="14"/>
  <c r="L555" i="14"/>
  <c r="N555" i="14"/>
  <c r="P555" i="14"/>
  <c r="X555" i="14"/>
  <c r="N576" i="14"/>
  <c r="K576" i="14"/>
  <c r="O576" i="14"/>
  <c r="R576" i="14"/>
  <c r="Q576" i="14"/>
  <c r="X576" i="14"/>
  <c r="U568" i="14"/>
  <c r="T568" i="14"/>
  <c r="S568" i="14"/>
  <c r="T616" i="14"/>
  <c r="M616" i="14"/>
  <c r="I290" i="14"/>
  <c r="M290" i="14"/>
  <c r="M25" i="6"/>
  <c r="M303" i="14"/>
  <c r="W303" i="14"/>
  <c r="O303" i="14"/>
  <c r="I325" i="14"/>
  <c r="M60" i="6"/>
  <c r="N351" i="14"/>
  <c r="U351" i="14"/>
  <c r="N47" i="14"/>
  <c r="Q47" i="14"/>
  <c r="V47" i="14"/>
  <c r="R47" i="14"/>
  <c r="U47" i="14"/>
  <c r="X47" i="14"/>
  <c r="R61" i="14"/>
  <c r="U61" i="14"/>
  <c r="T61" i="14"/>
  <c r="V61" i="14"/>
  <c r="N87" i="14"/>
  <c r="R87" i="14"/>
  <c r="M87" i="14"/>
  <c r="T87" i="14"/>
  <c r="J583" i="13"/>
  <c r="T583" i="13"/>
  <c r="U583" i="13"/>
  <c r="M583" i="13"/>
  <c r="N583" i="13"/>
  <c r="K583" i="13"/>
  <c r="L583" i="13"/>
  <c r="O583" i="13"/>
  <c r="S583" i="13"/>
  <c r="K627" i="13"/>
  <c r="P627" i="13"/>
  <c r="S627" i="13"/>
  <c r="R627" i="13"/>
  <c r="U627" i="13"/>
  <c r="T600" i="13"/>
  <c r="U600" i="13"/>
  <c r="L600" i="13"/>
  <c r="K600" i="13"/>
  <c r="O600" i="13"/>
  <c r="P600" i="13"/>
  <c r="R600" i="13"/>
  <c r="W600" i="13"/>
  <c r="W331" i="13"/>
  <c r="M331" i="13"/>
  <c r="M311" i="13"/>
  <c r="W299" i="13"/>
  <c r="M57" i="10"/>
  <c r="M61" i="10"/>
  <c r="N591" i="14"/>
  <c r="R591" i="14"/>
  <c r="O558" i="13"/>
  <c r="P558" i="13"/>
  <c r="J59" i="14"/>
  <c r="O59" i="14"/>
  <c r="R59" i="14"/>
  <c r="U59" i="14"/>
  <c r="V59" i="14"/>
  <c r="K59" i="14"/>
  <c r="T59" i="14"/>
  <c r="M23" i="8"/>
  <c r="J579" i="14"/>
  <c r="P579" i="14"/>
  <c r="M579" i="14"/>
  <c r="N579" i="14"/>
  <c r="K572" i="14"/>
  <c r="L572" i="14"/>
  <c r="Q305" i="14"/>
  <c r="M323" i="14"/>
  <c r="L63" i="14"/>
  <c r="O63" i="14"/>
  <c r="J63" i="14"/>
  <c r="K63" i="14"/>
  <c r="V63" i="14"/>
  <c r="J622" i="13"/>
  <c r="L622" i="13"/>
  <c r="M62" i="10"/>
  <c r="P572" i="14"/>
  <c r="Q556" i="14"/>
  <c r="L556" i="14"/>
  <c r="N613" i="14"/>
  <c r="Q613" i="14"/>
  <c r="K60" i="14"/>
  <c r="J60" i="14"/>
  <c r="N60" i="14"/>
  <c r="P60" i="14"/>
  <c r="Q60" i="14"/>
  <c r="T60" i="14"/>
  <c r="S60" i="14"/>
  <c r="L60" i="14"/>
  <c r="T615" i="13"/>
  <c r="K615" i="13"/>
  <c r="T350" i="14"/>
  <c r="M350" i="14"/>
  <c r="M88" i="14"/>
  <c r="V88" i="14"/>
  <c r="U88" i="14"/>
  <c r="M24" i="14"/>
  <c r="T24" i="14"/>
  <c r="K37" i="14"/>
  <c r="P37" i="14"/>
  <c r="M37" i="14"/>
  <c r="R37" i="14"/>
  <c r="N37" i="14"/>
  <c r="T37" i="14"/>
  <c r="Q37" i="14"/>
  <c r="S37" i="14"/>
  <c r="K603" i="13"/>
  <c r="N603" i="13"/>
  <c r="P603" i="13"/>
  <c r="V603" i="13"/>
  <c r="O603" i="13"/>
  <c r="Q603" i="13"/>
  <c r="L603" i="13"/>
  <c r="R603" i="13"/>
  <c r="S603" i="13"/>
  <c r="U603" i="13"/>
  <c r="R586" i="13"/>
  <c r="U586" i="13"/>
  <c r="M586" i="13"/>
  <c r="N586" i="13"/>
  <c r="R356" i="13"/>
  <c r="J356" i="13"/>
  <c r="Q356" i="13"/>
  <c r="V356" i="13"/>
  <c r="O317" i="13"/>
  <c r="O297" i="13"/>
  <c r="M297" i="13"/>
  <c r="O307" i="14"/>
  <c r="O27" i="14"/>
  <c r="R27" i="14"/>
  <c r="P27" i="14"/>
  <c r="J630" i="13"/>
  <c r="T630" i="13"/>
  <c r="K314" i="13"/>
  <c r="U306" i="13"/>
  <c r="M306" i="13"/>
  <c r="Q350" i="14"/>
  <c r="S353" i="14"/>
  <c r="P353" i="14"/>
  <c r="Q353" i="14"/>
  <c r="R48" i="14"/>
  <c r="S48" i="14"/>
  <c r="M16" i="13"/>
  <c r="K16" i="13"/>
  <c r="Q16" i="13"/>
  <c r="S16" i="13"/>
  <c r="L16" i="13"/>
  <c r="R16" i="13"/>
  <c r="J16" i="13"/>
  <c r="T16" i="13"/>
  <c r="O44" i="14"/>
  <c r="N44" i="14"/>
  <c r="J589" i="13"/>
  <c r="S589" i="13"/>
  <c r="S628" i="13"/>
  <c r="U628" i="13"/>
  <c r="T601" i="13"/>
  <c r="R601" i="13"/>
  <c r="M581" i="13"/>
  <c r="L581" i="13"/>
  <c r="O581" i="13"/>
  <c r="R581" i="13"/>
  <c r="M34" i="13"/>
  <c r="P34" i="13"/>
  <c r="Q34" i="13"/>
  <c r="J34" i="13"/>
  <c r="L34" i="13"/>
  <c r="O34" i="13"/>
  <c r="N35" i="13"/>
  <c r="T35" i="13"/>
  <c r="S35" i="13"/>
  <c r="W35" i="13"/>
  <c r="X35" i="13"/>
  <c r="N611" i="18"/>
  <c r="O611" i="18"/>
  <c r="X611" i="18"/>
  <c r="M278" i="18"/>
  <c r="K228" i="17"/>
  <c r="X228" i="17"/>
  <c r="K268" i="17"/>
  <c r="X268" i="17"/>
  <c r="O260" i="17"/>
  <c r="M254" i="17"/>
  <c r="W254" i="17"/>
  <c r="X289" i="18"/>
  <c r="M289" i="18"/>
  <c r="L584" i="18"/>
  <c r="K584" i="18"/>
  <c r="U584" i="18"/>
  <c r="T584" i="18"/>
  <c r="M584" i="18"/>
  <c r="V584" i="18"/>
  <c r="I26" i="13"/>
  <c r="K26" i="13"/>
  <c r="M26" i="5"/>
  <c r="H113" i="15"/>
  <c r="J113" i="15"/>
  <c r="L31" i="7"/>
  <c r="W30" i="17"/>
  <c r="R570" i="18"/>
  <c r="L570" i="18"/>
  <c r="U570" i="18"/>
  <c r="W570" i="18"/>
  <c r="M570" i="18"/>
  <c r="N570" i="18"/>
  <c r="P570" i="18"/>
  <c r="X570" i="18"/>
  <c r="O570" i="18"/>
  <c r="T570" i="18"/>
  <c r="K570" i="18"/>
  <c r="J570" i="18"/>
  <c r="K86" i="18"/>
  <c r="N86" i="18"/>
  <c r="L86" i="18"/>
  <c r="V86" i="18"/>
  <c r="P86" i="18"/>
  <c r="Q86" i="18"/>
  <c r="M86" i="18"/>
  <c r="R86" i="18"/>
  <c r="T86" i="18"/>
  <c r="X86" i="18"/>
  <c r="W86" i="18"/>
  <c r="X278" i="18"/>
  <c r="L278" i="18"/>
  <c r="N278" i="18"/>
  <c r="P278" i="18"/>
  <c r="R278" i="18"/>
  <c r="O278" i="18"/>
  <c r="U278" i="18"/>
  <c r="V278" i="18"/>
  <c r="J16" i="18"/>
  <c r="R16" i="18"/>
  <c r="P16" i="18"/>
  <c r="L16" i="18"/>
  <c r="V16" i="18"/>
  <c r="N16" i="18"/>
  <c r="O16" i="18"/>
  <c r="Q16" i="18"/>
  <c r="M16" i="18"/>
  <c r="S16" i="18"/>
  <c r="T16" i="18"/>
  <c r="W16" i="18"/>
  <c r="X16" i="18"/>
  <c r="U16" i="18"/>
  <c r="J278" i="18"/>
  <c r="N30" i="17"/>
  <c r="M30" i="17"/>
  <c r="R30" i="17"/>
  <c r="Q30" i="17"/>
  <c r="X30" i="17"/>
  <c r="K30" i="17"/>
  <c r="U30" i="17"/>
  <c r="J30" i="17"/>
  <c r="O30" i="17"/>
  <c r="P30" i="17"/>
  <c r="T30" i="17"/>
  <c r="L30" i="17"/>
  <c r="S30" i="17"/>
  <c r="T278" i="18"/>
  <c r="K16" i="18"/>
  <c r="H59" i="15"/>
  <c r="N59" i="15"/>
  <c r="L18" i="7"/>
  <c r="V41" i="13"/>
  <c r="M41" i="13"/>
  <c r="R41" i="13"/>
  <c r="J41" i="13"/>
  <c r="S41" i="13"/>
  <c r="W41" i="13"/>
  <c r="R100" i="15"/>
  <c r="X215" i="17"/>
  <c r="J215" i="17"/>
  <c r="R215" i="17"/>
  <c r="U215" i="17"/>
  <c r="I76" i="17"/>
  <c r="V76" i="17"/>
  <c r="M76" i="8"/>
  <c r="Q215" i="17"/>
  <c r="Q398" i="17"/>
  <c r="J398" i="17"/>
  <c r="K398" i="17"/>
  <c r="X398" i="17"/>
  <c r="U398" i="17"/>
  <c r="M398" i="17"/>
  <c r="P398" i="17"/>
  <c r="R398" i="17"/>
  <c r="S398" i="17"/>
  <c r="I304" i="18"/>
  <c r="M40" i="10"/>
  <c r="T542" i="18"/>
  <c r="V15" i="18"/>
  <c r="M15" i="10"/>
  <c r="K543" i="18"/>
  <c r="O215" i="17"/>
  <c r="W42" i="18"/>
  <c r="J42" i="18"/>
  <c r="K556" i="18"/>
  <c r="W573" i="18"/>
  <c r="N573" i="18"/>
  <c r="M573" i="18"/>
  <c r="R573" i="18"/>
  <c r="Q573" i="18"/>
  <c r="J578" i="18"/>
  <c r="Q578" i="18"/>
  <c r="N578" i="18"/>
  <c r="X578" i="18"/>
  <c r="U578" i="18"/>
  <c r="R578" i="18"/>
  <c r="X89" i="18"/>
  <c r="Q89" i="18"/>
  <c r="M89" i="18"/>
  <c r="V89" i="18"/>
  <c r="P89" i="18"/>
  <c r="S89" i="18"/>
  <c r="J89" i="18"/>
  <c r="T89" i="18"/>
  <c r="K89" i="18"/>
  <c r="U89" i="18"/>
  <c r="O403" i="17"/>
  <c r="L403" i="17"/>
  <c r="T403" i="17"/>
  <c r="U403" i="17"/>
  <c r="P403" i="17"/>
  <c r="Q403" i="17"/>
  <c r="S403" i="17"/>
  <c r="K403" i="17"/>
  <c r="M403" i="17"/>
  <c r="X357" i="17"/>
  <c r="T188" i="17"/>
  <c r="M188" i="17"/>
  <c r="O188" i="17"/>
  <c r="I113" i="17"/>
  <c r="O113" i="17"/>
  <c r="J558" i="14"/>
  <c r="L558" i="14"/>
  <c r="R558" i="14"/>
  <c r="O558" i="14"/>
  <c r="P558" i="14"/>
  <c r="M558" i="14"/>
  <c r="N558" i="14"/>
  <c r="S558" i="14"/>
  <c r="U558" i="14"/>
  <c r="Q558" i="14"/>
  <c r="V558" i="14"/>
  <c r="T558" i="14"/>
  <c r="X558" i="14"/>
  <c r="K558" i="14"/>
  <c r="W558" i="14"/>
  <c r="N580" i="14"/>
  <c r="R580" i="14"/>
  <c r="O580" i="14"/>
  <c r="Q580" i="14"/>
  <c r="U580" i="14"/>
  <c r="S580" i="14"/>
  <c r="X580" i="14"/>
  <c r="P580" i="14"/>
  <c r="N48" i="19"/>
  <c r="L48" i="19"/>
  <c r="U48" i="19"/>
  <c r="Q48" i="19"/>
  <c r="I48" i="19"/>
  <c r="V48" i="19"/>
  <c r="O48" i="19"/>
  <c r="X382" i="17"/>
  <c r="W48" i="19"/>
  <c r="H22" i="19"/>
  <c r="L23" i="11"/>
  <c r="N41" i="18"/>
  <c r="V41" i="18"/>
  <c r="W41" i="18"/>
  <c r="V57" i="18"/>
  <c r="L57" i="18"/>
  <c r="U57" i="18"/>
  <c r="P542" i="18"/>
  <c r="N15" i="18"/>
  <c r="L18" i="10"/>
  <c r="X613" i="18"/>
  <c r="M215" i="17"/>
  <c r="M158" i="8"/>
  <c r="P48" i="19"/>
  <c r="X41" i="13"/>
  <c r="X26" i="18"/>
  <c r="Q26" i="18"/>
  <c r="L26" i="18"/>
  <c r="U26" i="18"/>
  <c r="N26" i="18"/>
  <c r="W26" i="18"/>
  <c r="K26" i="18"/>
  <c r="O26" i="18"/>
  <c r="P26" i="18"/>
  <c r="R26" i="18"/>
  <c r="J616" i="18"/>
  <c r="W605" i="18"/>
  <c r="L38" i="17"/>
  <c r="T38" i="17"/>
  <c r="J38" i="17"/>
  <c r="S38" i="17"/>
  <c r="N38" i="17"/>
  <c r="P38" i="17"/>
  <c r="Q38" i="17"/>
  <c r="R38" i="17"/>
  <c r="I299" i="18"/>
  <c r="M35" i="10"/>
  <c r="M108" i="17"/>
  <c r="W108" i="17"/>
  <c r="X108" i="17"/>
  <c r="S108" i="17"/>
  <c r="K108" i="17"/>
  <c r="Q108" i="17"/>
  <c r="N108" i="17"/>
  <c r="P108" i="17"/>
  <c r="I350" i="17"/>
  <c r="M14" i="8"/>
  <c r="L31" i="8"/>
  <c r="I367" i="17"/>
  <c r="W196" i="17"/>
  <c r="P196" i="17"/>
  <c r="Q196" i="17"/>
  <c r="V196" i="17"/>
  <c r="T196" i="17"/>
  <c r="R196" i="17"/>
  <c r="K187" i="17"/>
  <c r="S187" i="17"/>
  <c r="X187" i="17"/>
  <c r="J187" i="17"/>
  <c r="W187" i="17"/>
  <c r="N187" i="17"/>
  <c r="W305" i="17"/>
  <c r="X305" i="17"/>
  <c r="W25" i="17"/>
  <c r="X25" i="17"/>
  <c r="P25" i="17"/>
  <c r="J25" i="17"/>
  <c r="R25" i="17"/>
  <c r="K25" i="17"/>
  <c r="S25" i="17"/>
  <c r="I276" i="17"/>
  <c r="S276" i="17"/>
  <c r="M108" i="8"/>
  <c r="W100" i="15"/>
  <c r="J100" i="15"/>
  <c r="S100" i="15"/>
  <c r="V100" i="15"/>
  <c r="I233" i="17"/>
  <c r="M65" i="8"/>
  <c r="J312" i="17"/>
  <c r="W312" i="17"/>
  <c r="Q312" i="17"/>
  <c r="S312" i="17"/>
  <c r="U312" i="17"/>
  <c r="K312" i="17"/>
  <c r="P312" i="17"/>
  <c r="V312" i="17"/>
  <c r="N312" i="17"/>
  <c r="X312" i="17"/>
  <c r="L312" i="17"/>
  <c r="O312" i="17"/>
  <c r="T312" i="17"/>
  <c r="I47" i="13"/>
  <c r="O47" i="13"/>
  <c r="M47" i="5"/>
  <c r="I100" i="15"/>
  <c r="X42" i="18"/>
  <c r="O42" i="18"/>
  <c r="R42" i="18"/>
  <c r="K42" i="18"/>
  <c r="N42" i="18"/>
  <c r="L42" i="18"/>
  <c r="I375" i="17"/>
  <c r="M39" i="8"/>
  <c r="X616" i="18"/>
  <c r="U42" i="18"/>
  <c r="S48" i="19"/>
  <c r="O100" i="15"/>
  <c r="R48" i="19"/>
  <c r="X158" i="17"/>
  <c r="U158" i="17"/>
  <c r="P158" i="17"/>
  <c r="M158" i="17"/>
  <c r="T158" i="17"/>
  <c r="K52" i="10"/>
  <c r="I316" i="18"/>
  <c r="N398" i="17"/>
  <c r="X349" i="18"/>
  <c r="O349" i="18"/>
  <c r="S349" i="18"/>
  <c r="U349" i="18"/>
  <c r="R349" i="18"/>
  <c r="V349" i="18"/>
  <c r="M349" i="18"/>
  <c r="P612" i="18"/>
  <c r="T612" i="18"/>
  <c r="N612" i="18"/>
  <c r="O612" i="18"/>
  <c r="S612" i="18"/>
  <c r="X327" i="18"/>
  <c r="J426" i="17"/>
  <c r="U426" i="17"/>
  <c r="M426" i="17"/>
  <c r="X426" i="17"/>
  <c r="N426" i="17"/>
  <c r="S426" i="17"/>
  <c r="V426" i="17"/>
  <c r="W426" i="17"/>
  <c r="O426" i="17"/>
  <c r="P426" i="17"/>
  <c r="R426" i="17"/>
  <c r="J556" i="18"/>
  <c r="L556" i="18"/>
  <c r="U556" i="18"/>
  <c r="M556" i="18"/>
  <c r="V556" i="18"/>
  <c r="O556" i="18"/>
  <c r="P556" i="18"/>
  <c r="Q556" i="18"/>
  <c r="S556" i="18"/>
  <c r="W556" i="18"/>
  <c r="I588" i="18"/>
  <c r="K588" i="18"/>
  <c r="L65" i="10"/>
  <c r="I593" i="18"/>
  <c r="X37" i="18"/>
  <c r="J37" i="18"/>
  <c r="S37" i="18"/>
  <c r="O37" i="18"/>
  <c r="M37" i="18"/>
  <c r="M45" i="10"/>
  <c r="I45" i="18"/>
  <c r="X300" i="18"/>
  <c r="Q366" i="17"/>
  <c r="J366" i="17"/>
  <c r="M366" i="17"/>
  <c r="U366" i="17"/>
  <c r="O366" i="17"/>
  <c r="R366" i="17"/>
  <c r="L366" i="17"/>
  <c r="U357" i="17"/>
  <c r="M357" i="17"/>
  <c r="Q357" i="17"/>
  <c r="O357" i="17"/>
  <c r="V357" i="17"/>
  <c r="P357" i="17"/>
  <c r="M27" i="8"/>
  <c r="I195" i="17"/>
  <c r="W195" i="17"/>
  <c r="Q304" i="17"/>
  <c r="N304" i="17"/>
  <c r="O304" i="17"/>
  <c r="T24" i="17"/>
  <c r="S24" i="17"/>
  <c r="W24" i="17"/>
  <c r="J24" i="17"/>
  <c r="X24" i="17"/>
  <c r="X134" i="17"/>
  <c r="S134" i="17"/>
  <c r="O134" i="17"/>
  <c r="M293" i="17"/>
  <c r="U293" i="17"/>
  <c r="O293" i="17"/>
  <c r="R312" i="17"/>
  <c r="I25" i="13"/>
  <c r="P25" i="13"/>
  <c r="J30" i="5"/>
  <c r="I30" i="13"/>
  <c r="M25" i="5"/>
  <c r="I24" i="18"/>
  <c r="W24" i="18"/>
  <c r="M24" i="10"/>
  <c r="J625" i="13"/>
  <c r="P625" i="13"/>
  <c r="M625" i="13"/>
  <c r="Q625" i="13"/>
  <c r="U625" i="13"/>
  <c r="W625" i="13"/>
  <c r="K604" i="18"/>
  <c r="K215" i="17"/>
  <c r="S542" i="18"/>
  <c r="X542" i="18"/>
  <c r="R543" i="18"/>
  <c r="M88" i="10"/>
  <c r="L100" i="15"/>
  <c r="T48" i="19"/>
  <c r="W57" i="18"/>
  <c r="I569" i="18"/>
  <c r="M41" i="10"/>
  <c r="U575" i="18"/>
  <c r="P575" i="18"/>
  <c r="O575" i="18"/>
  <c r="R575" i="18"/>
  <c r="S575" i="18"/>
  <c r="K85" i="18"/>
  <c r="P85" i="18"/>
  <c r="Q85" i="18"/>
  <c r="X85" i="18"/>
  <c r="T85" i="18"/>
  <c r="J85" i="18"/>
  <c r="L85" i="18"/>
  <c r="V85" i="18"/>
  <c r="W322" i="18"/>
  <c r="I394" i="17"/>
  <c r="N433" i="17"/>
  <c r="O433" i="17"/>
  <c r="X433" i="17"/>
  <c r="J433" i="17"/>
  <c r="T433" i="17"/>
  <c r="K433" i="17"/>
  <c r="U433" i="17"/>
  <c r="M433" i="17"/>
  <c r="P433" i="17"/>
  <c r="Q433" i="17"/>
  <c r="L433" i="17"/>
  <c r="R433" i="17"/>
  <c r="S433" i="17"/>
  <c r="M425" i="17"/>
  <c r="O425" i="17"/>
  <c r="X425" i="17"/>
  <c r="S425" i="17"/>
  <c r="J425" i="17"/>
  <c r="T425" i="17"/>
  <c r="R425" i="17"/>
  <c r="V425" i="17"/>
  <c r="W425" i="17"/>
  <c r="P425" i="17"/>
  <c r="M22" i="10"/>
  <c r="I550" i="18"/>
  <c r="R550" i="18"/>
  <c r="N589" i="18"/>
  <c r="O589" i="18"/>
  <c r="M589" i="18"/>
  <c r="R589" i="18"/>
  <c r="I359" i="17"/>
  <c r="Q353" i="17"/>
  <c r="U353" i="17"/>
  <c r="T353" i="17"/>
  <c r="N353" i="17"/>
  <c r="K353" i="17"/>
  <c r="J459" i="17"/>
  <c r="W459" i="17"/>
  <c r="Q459" i="17"/>
  <c r="P459" i="17"/>
  <c r="N96" i="17"/>
  <c r="U96" i="17"/>
  <c r="J96" i="17"/>
  <c r="R96" i="17"/>
  <c r="L96" i="17"/>
  <c r="T96" i="17"/>
  <c r="M213" i="17"/>
  <c r="O213" i="17"/>
  <c r="S213" i="17"/>
  <c r="W213" i="17"/>
  <c r="M234" i="17"/>
  <c r="X234" i="17"/>
  <c r="O229" i="17"/>
  <c r="W229" i="17"/>
  <c r="X229" i="17"/>
  <c r="I270" i="17"/>
  <c r="M102" i="8"/>
  <c r="Q264" i="17"/>
  <c r="W264" i="17"/>
  <c r="N264" i="17"/>
  <c r="X256" i="17"/>
  <c r="K286" i="18"/>
  <c r="W320" i="18"/>
  <c r="N399" i="17"/>
  <c r="P399" i="17"/>
  <c r="Q399" i="17"/>
  <c r="J399" i="17"/>
  <c r="U399" i="17"/>
  <c r="K399" i="17"/>
  <c r="W399" i="17"/>
  <c r="L399" i="17"/>
  <c r="X399" i="17"/>
  <c r="K393" i="17"/>
  <c r="R393" i="17"/>
  <c r="M432" i="17"/>
  <c r="V432" i="17"/>
  <c r="S432" i="17"/>
  <c r="U432" i="17"/>
  <c r="N432" i="17"/>
  <c r="Q432" i="17"/>
  <c r="R432" i="17"/>
  <c r="X551" i="18"/>
  <c r="K551" i="18"/>
  <c r="N551" i="18"/>
  <c r="S551" i="18"/>
  <c r="T551" i="18"/>
  <c r="V551" i="18"/>
  <c r="X308" i="18"/>
  <c r="Q308" i="18"/>
  <c r="J310" i="17"/>
  <c r="L310" i="17"/>
  <c r="Q310" i="17"/>
  <c r="S310" i="17"/>
  <c r="U310" i="17"/>
  <c r="K310" i="17"/>
  <c r="M310" i="17"/>
  <c r="O310" i="17"/>
  <c r="P310" i="17"/>
  <c r="V310" i="17"/>
  <c r="N310" i="17"/>
  <c r="T310" i="17"/>
  <c r="P356" i="17"/>
  <c r="X356" i="17"/>
  <c r="R356" i="17"/>
  <c r="L291" i="17"/>
  <c r="T291" i="17"/>
  <c r="I83" i="13"/>
  <c r="M83" i="5"/>
  <c r="M399" i="17"/>
  <c r="J88" i="18"/>
  <c r="R88" i="18"/>
  <c r="K88" i="18"/>
  <c r="T88" i="18"/>
  <c r="P78" i="17"/>
  <c r="X78" i="17"/>
  <c r="K78" i="17"/>
  <c r="T78" i="17"/>
  <c r="I90" i="17"/>
  <c r="M90" i="8"/>
  <c r="M22" i="18"/>
  <c r="P22" i="18"/>
  <c r="O22" i="18"/>
  <c r="W239" i="17"/>
  <c r="M239" i="17"/>
  <c r="M438" i="17"/>
  <c r="S438" i="17"/>
  <c r="T438" i="17"/>
  <c r="U438" i="17"/>
  <c r="L438" i="17"/>
  <c r="O438" i="17"/>
  <c r="R438" i="17"/>
  <c r="O75" i="19"/>
  <c r="L75" i="19"/>
  <c r="M29" i="8"/>
  <c r="W193" i="17"/>
  <c r="V193" i="17"/>
  <c r="P193" i="17"/>
  <c r="P184" i="17"/>
  <c r="W184" i="17"/>
  <c r="W464" i="17"/>
  <c r="X464" i="17"/>
  <c r="I284" i="17"/>
  <c r="M116" i="8"/>
  <c r="M326" i="17"/>
  <c r="O96" i="17"/>
  <c r="S22" i="18"/>
  <c r="O320" i="18"/>
  <c r="X48" i="18"/>
  <c r="M48" i="18"/>
  <c r="W35" i="18"/>
  <c r="S35" i="18"/>
  <c r="J424" i="17"/>
  <c r="O430" i="17"/>
  <c r="M72" i="17"/>
  <c r="U72" i="17"/>
  <c r="Q72" i="17"/>
  <c r="N42" i="17"/>
  <c r="V42" i="17"/>
  <c r="P42" i="17"/>
  <c r="L77" i="17"/>
  <c r="N77" i="17"/>
  <c r="V77" i="17"/>
  <c r="P77" i="17"/>
  <c r="N98" i="17"/>
  <c r="U98" i="17"/>
  <c r="L98" i="17"/>
  <c r="T98" i="17"/>
  <c r="O98" i="17"/>
  <c r="W98" i="17"/>
  <c r="N89" i="17"/>
  <c r="U89" i="17"/>
  <c r="K89" i="17"/>
  <c r="S89" i="17"/>
  <c r="M89" i="17"/>
  <c r="V89" i="17"/>
  <c r="K23" i="18"/>
  <c r="J23" i="18"/>
  <c r="I58" i="18"/>
  <c r="M58" i="10"/>
  <c r="X244" i="17"/>
  <c r="M303" i="18"/>
  <c r="O303" i="18"/>
  <c r="M310" i="18"/>
  <c r="W49" i="19"/>
  <c r="I49" i="19"/>
  <c r="N193" i="17"/>
  <c r="S74" i="19"/>
  <c r="R74" i="19"/>
  <c r="U78" i="17"/>
  <c r="J78" i="17"/>
  <c r="W69" i="17"/>
  <c r="X96" i="17"/>
  <c r="M96" i="17"/>
  <c r="N22" i="18"/>
  <c r="X309" i="18"/>
  <c r="K438" i="17"/>
  <c r="O28" i="18"/>
  <c r="R28" i="18"/>
  <c r="J28" i="18"/>
  <c r="T28" i="18"/>
  <c r="Q87" i="17"/>
  <c r="L87" i="17"/>
  <c r="T74" i="17"/>
  <c r="N74" i="17"/>
  <c r="W74" i="17"/>
  <c r="K74" i="17"/>
  <c r="U74" i="17"/>
  <c r="M207" i="17"/>
  <c r="I567" i="18"/>
  <c r="N567" i="18"/>
  <c r="M39" i="10"/>
  <c r="M43" i="17"/>
  <c r="U43" i="17"/>
  <c r="L43" i="17"/>
  <c r="V43" i="17"/>
  <c r="O204" i="17"/>
  <c r="W204" i="17"/>
  <c r="L204" i="17"/>
  <c r="U204" i="17"/>
  <c r="Q75" i="17"/>
  <c r="P75" i="17"/>
  <c r="K66" i="17"/>
  <c r="R66" i="17"/>
  <c r="J66" i="17"/>
  <c r="S66" i="17"/>
  <c r="M96" i="8"/>
  <c r="X298" i="18"/>
  <c r="J360" i="17"/>
  <c r="W360" i="17"/>
  <c r="O360" i="17"/>
  <c r="S360" i="17"/>
  <c r="R310" i="17"/>
  <c r="L63" i="18"/>
  <c r="U63" i="18"/>
  <c r="L86" i="17"/>
  <c r="T86" i="17"/>
  <c r="O586" i="18"/>
  <c r="W586" i="18"/>
  <c r="P586" i="18"/>
  <c r="I313" i="18"/>
  <c r="O14" i="17"/>
  <c r="U14" i="17"/>
  <c r="M321" i="14"/>
  <c r="O321" i="14"/>
  <c r="N321" i="14"/>
  <c r="W321" i="14"/>
  <c r="T49" i="18"/>
  <c r="J49" i="18"/>
  <c r="W49" i="18"/>
  <c r="O57" i="17"/>
  <c r="W57" i="17"/>
  <c r="L84" i="18"/>
  <c r="T84" i="18"/>
  <c r="O351" i="18"/>
  <c r="K351" i="18"/>
  <c r="M554" i="18"/>
  <c r="J554" i="18"/>
  <c r="T554" i="18"/>
  <c r="K554" i="18"/>
  <c r="V554" i="18"/>
  <c r="S587" i="18"/>
  <c r="X587" i="18"/>
  <c r="T587" i="18"/>
  <c r="N128" i="15"/>
  <c r="V128" i="15"/>
  <c r="O128" i="15"/>
  <c r="P128" i="15"/>
  <c r="W128" i="15"/>
  <c r="Q128" i="15"/>
  <c r="O312" i="14"/>
  <c r="K349" i="14"/>
  <c r="U349" i="14"/>
  <c r="N349" i="14"/>
  <c r="Q349" i="14"/>
  <c r="R349" i="14"/>
  <c r="S349" i="14"/>
  <c r="T349" i="14"/>
  <c r="V349" i="14"/>
  <c r="P349" i="14"/>
  <c r="L349" i="14"/>
  <c r="O349" i="14"/>
  <c r="M349" i="14"/>
  <c r="X49" i="18"/>
  <c r="M44" i="18"/>
  <c r="W44" i="18"/>
  <c r="J60" i="18"/>
  <c r="K60" i="18"/>
  <c r="U60" i="18"/>
  <c r="M280" i="18"/>
  <c r="U280" i="18"/>
  <c r="W280" i="18"/>
  <c r="R352" i="18"/>
  <c r="V352" i="18"/>
  <c r="M72" i="8"/>
  <c r="J407" i="17"/>
  <c r="N407" i="17"/>
  <c r="P407" i="17"/>
  <c r="O400" i="17"/>
  <c r="P400" i="17"/>
  <c r="S400" i="17"/>
  <c r="P427" i="17"/>
  <c r="N427" i="17"/>
  <c r="O427" i="17"/>
  <c r="Q427" i="17"/>
  <c r="P555" i="18"/>
  <c r="R555" i="18"/>
  <c r="M44" i="10"/>
  <c r="L128" i="15"/>
  <c r="N115" i="15"/>
  <c r="W115" i="15"/>
  <c r="J115" i="15"/>
  <c r="L472" i="17"/>
  <c r="W472" i="17"/>
  <c r="J472" i="17"/>
  <c r="T472" i="17"/>
  <c r="M472" i="17"/>
  <c r="R472" i="17"/>
  <c r="R604" i="13"/>
  <c r="K604" i="13"/>
  <c r="U604" i="13"/>
  <c r="L604" i="13"/>
  <c r="O604" i="13"/>
  <c r="T604" i="13"/>
  <c r="S604" i="13"/>
  <c r="M604" i="13"/>
  <c r="N604" i="13"/>
  <c r="P604" i="13"/>
  <c r="V604" i="13"/>
  <c r="J604" i="13"/>
  <c r="J584" i="13"/>
  <c r="K584" i="13"/>
  <c r="T584" i="13"/>
  <c r="L52" i="5"/>
  <c r="I594" i="13"/>
  <c r="I576" i="13"/>
  <c r="J564" i="13"/>
  <c r="S564" i="13"/>
  <c r="T564" i="13"/>
  <c r="V564" i="13"/>
  <c r="L564" i="13"/>
  <c r="N564" i="13"/>
  <c r="M564" i="13"/>
  <c r="O564" i="13"/>
  <c r="R564" i="13"/>
  <c r="K564" i="13"/>
  <c r="U564" i="13"/>
  <c r="M354" i="13"/>
  <c r="U354" i="13"/>
  <c r="V354" i="13"/>
  <c r="J354" i="13"/>
  <c r="P354" i="13"/>
  <c r="L354" i="13"/>
  <c r="O354" i="13"/>
  <c r="T354" i="13"/>
  <c r="I327" i="13"/>
  <c r="M56" i="5"/>
  <c r="M307" i="13"/>
  <c r="P84" i="13"/>
  <c r="V84" i="13"/>
  <c r="L84" i="13"/>
  <c r="T84" i="13"/>
  <c r="J84" i="13"/>
  <c r="Q84" i="13"/>
  <c r="U84" i="13"/>
  <c r="N84" i="13"/>
  <c r="R84" i="13"/>
  <c r="W227" i="17"/>
  <c r="N414" i="17"/>
  <c r="T414" i="17"/>
  <c r="K402" i="17"/>
  <c r="Q402" i="17"/>
  <c r="M116" i="15"/>
  <c r="U116" i="15"/>
  <c r="Y21" i="18"/>
  <c r="O311" i="14"/>
  <c r="M311" i="14"/>
  <c r="M305" i="14"/>
  <c r="U300" i="14"/>
  <c r="V300" i="14"/>
  <c r="J348" i="14"/>
  <c r="N348" i="14"/>
  <c r="Q348" i="14"/>
  <c r="R348" i="14"/>
  <c r="P348" i="14"/>
  <c r="U348" i="14"/>
  <c r="T348" i="14"/>
  <c r="V348" i="14"/>
  <c r="K348" i="14"/>
  <c r="L348" i="14"/>
  <c r="M348" i="14"/>
  <c r="S348" i="14"/>
  <c r="K423" i="17"/>
  <c r="S429" i="17"/>
  <c r="R402" i="17"/>
  <c r="O414" i="17"/>
  <c r="X323" i="18"/>
  <c r="N267" i="17"/>
  <c r="M66" i="8"/>
  <c r="M57" i="8"/>
  <c r="X252" i="17"/>
  <c r="J408" i="17"/>
  <c r="U408" i="17"/>
  <c r="V116" i="15"/>
  <c r="L116" i="15"/>
  <c r="O310" i="14"/>
  <c r="O299" i="14"/>
  <c r="U94" i="17"/>
  <c r="O307" i="18"/>
  <c r="T552" i="18"/>
  <c r="K429" i="17"/>
  <c r="P402" i="17"/>
  <c r="M408" i="17"/>
  <c r="W413" i="17"/>
  <c r="K413" i="17"/>
  <c r="L414" i="17"/>
  <c r="O290" i="18"/>
  <c r="M227" i="17"/>
  <c r="M231" i="17"/>
  <c r="K347" i="18"/>
  <c r="M347" i="18"/>
  <c r="M27" i="10"/>
  <c r="W291" i="18"/>
  <c r="J412" i="17"/>
  <c r="L412" i="17"/>
  <c r="U412" i="17"/>
  <c r="T116" i="15"/>
  <c r="K116" i="15"/>
  <c r="U469" i="17"/>
  <c r="O348" i="14"/>
  <c r="S281" i="14"/>
  <c r="O281" i="14"/>
  <c r="V281" i="14"/>
  <c r="Q281" i="14"/>
  <c r="U281" i="14"/>
  <c r="P281" i="14"/>
  <c r="T281" i="14"/>
  <c r="R281" i="14"/>
  <c r="N587" i="14"/>
  <c r="K566" i="14"/>
  <c r="J566" i="14"/>
  <c r="L566" i="14"/>
  <c r="S566" i="14"/>
  <c r="T566" i="14"/>
  <c r="U566" i="14"/>
  <c r="N566" i="14"/>
  <c r="O566" i="14"/>
  <c r="P566" i="14"/>
  <c r="Q566" i="14"/>
  <c r="N605" i="14"/>
  <c r="S605" i="14"/>
  <c r="T605" i="14"/>
  <c r="K599" i="14"/>
  <c r="J565" i="14"/>
  <c r="L565" i="14"/>
  <c r="M565" i="14"/>
  <c r="O565" i="14"/>
  <c r="N565" i="14"/>
  <c r="K565" i="14"/>
  <c r="P565" i="14"/>
  <c r="Q565" i="14"/>
  <c r="T588" i="14"/>
  <c r="U588" i="14"/>
  <c r="L617" i="14"/>
  <c r="N617" i="14"/>
  <c r="M293" i="14"/>
  <c r="N293" i="14"/>
  <c r="K612" i="13"/>
  <c r="O612" i="13"/>
  <c r="P612" i="13"/>
  <c r="V612" i="13"/>
  <c r="U612" i="13"/>
  <c r="L612" i="13"/>
  <c r="R612" i="13"/>
  <c r="T612" i="13"/>
  <c r="X612" i="13"/>
  <c r="N612" i="13"/>
  <c r="S612" i="13"/>
  <c r="O554" i="14"/>
  <c r="N554" i="14"/>
  <c r="T554" i="14"/>
  <c r="U554" i="14"/>
  <c r="Q554" i="14"/>
  <c r="V554" i="14"/>
  <c r="L577" i="14"/>
  <c r="K577" i="14"/>
  <c r="S577" i="14"/>
  <c r="O577" i="14"/>
  <c r="T577" i="14"/>
  <c r="U577" i="14"/>
  <c r="N577" i="14"/>
  <c r="P577" i="14"/>
  <c r="Q577" i="14"/>
  <c r="L571" i="14"/>
  <c r="M571" i="14"/>
  <c r="R571" i="14"/>
  <c r="J564" i="14"/>
  <c r="S564" i="14"/>
  <c r="N564" i="14"/>
  <c r="K564" i="14"/>
  <c r="O564" i="14"/>
  <c r="P564" i="14"/>
  <c r="Q564" i="14"/>
  <c r="L616" i="14"/>
  <c r="R616" i="14"/>
  <c r="S616" i="14"/>
  <c r="N616" i="14"/>
  <c r="O616" i="14"/>
  <c r="P616" i="14"/>
  <c r="Q616" i="14"/>
  <c r="O604" i="14"/>
  <c r="P604" i="14"/>
  <c r="Q604" i="14"/>
  <c r="U604" i="14"/>
  <c r="K611" i="13"/>
  <c r="O611" i="13"/>
  <c r="M553" i="14"/>
  <c r="Q553" i="14"/>
  <c r="V553" i="14"/>
  <c r="K553" i="14"/>
  <c r="L553" i="14"/>
  <c r="R553" i="14"/>
  <c r="J570" i="14"/>
  <c r="M570" i="14"/>
  <c r="R570" i="14"/>
  <c r="L570" i="14"/>
  <c r="P587" i="14"/>
  <c r="M587" i="14"/>
  <c r="R587" i="14"/>
  <c r="T587" i="14"/>
  <c r="U587" i="14"/>
  <c r="V587" i="14"/>
  <c r="J41" i="14"/>
  <c r="K41" i="14"/>
  <c r="P41" i="14"/>
  <c r="T41" i="14"/>
  <c r="L41" i="14"/>
  <c r="O41" i="14"/>
  <c r="M41" i="14"/>
  <c r="V41" i="14"/>
  <c r="S41" i="14"/>
  <c r="U41" i="14"/>
  <c r="J35" i="14"/>
  <c r="O35" i="14"/>
  <c r="V35" i="14"/>
  <c r="R35" i="14"/>
  <c r="M35" i="14"/>
  <c r="Q35" i="14"/>
  <c r="L35" i="14"/>
  <c r="N35" i="14"/>
  <c r="M612" i="13"/>
  <c r="J591" i="13"/>
  <c r="N591" i="13"/>
  <c r="Q591" i="13"/>
  <c r="M591" i="13"/>
  <c r="U591" i="13"/>
  <c r="O591" i="13"/>
  <c r="K591" i="13"/>
  <c r="R591" i="13"/>
  <c r="T591" i="13"/>
  <c r="L591" i="13"/>
  <c r="M144" i="8"/>
  <c r="M573" i="14"/>
  <c r="M614" i="14"/>
  <c r="K614" i="14"/>
  <c r="M574" i="14"/>
  <c r="O574" i="14"/>
  <c r="K569" i="14"/>
  <c r="P569" i="14"/>
  <c r="Q592" i="14"/>
  <c r="R592" i="14"/>
  <c r="M299" i="13"/>
  <c r="O333" i="13"/>
  <c r="L579" i="14"/>
  <c r="K579" i="14"/>
  <c r="N614" i="14"/>
  <c r="Q614" i="14"/>
  <c r="S614" i="14"/>
  <c r="M314" i="14"/>
  <c r="M302" i="14"/>
  <c r="J351" i="14"/>
  <c r="K351" i="14"/>
  <c r="V351" i="14"/>
  <c r="T351" i="14"/>
  <c r="J89" i="14"/>
  <c r="K89" i="14"/>
  <c r="O89" i="14"/>
  <c r="R89" i="14"/>
  <c r="T89" i="14"/>
  <c r="L89" i="14"/>
  <c r="P89" i="14"/>
  <c r="Q89" i="14"/>
  <c r="S89" i="14"/>
  <c r="M319" i="13"/>
  <c r="M298" i="13"/>
  <c r="N619" i="14"/>
  <c r="O619" i="14"/>
  <c r="J307" i="14"/>
  <c r="R63" i="14"/>
  <c r="U63" i="14"/>
  <c r="Q63" i="14"/>
  <c r="T63" i="14"/>
  <c r="M63" i="14"/>
  <c r="P63" i="14"/>
  <c r="N63" i="14"/>
  <c r="S63" i="14"/>
  <c r="R88" i="14"/>
  <c r="P88" i="14"/>
  <c r="T88" i="14"/>
  <c r="L88" i="14"/>
  <c r="O88" i="14"/>
  <c r="Q88" i="14"/>
  <c r="O591" i="14"/>
  <c r="O614" i="14"/>
  <c r="L614" i="14"/>
  <c r="K591" i="14"/>
  <c r="J572" i="14"/>
  <c r="N572" i="14"/>
  <c r="Q572" i="14"/>
  <c r="R572" i="14"/>
  <c r="S572" i="14"/>
  <c r="M351" i="14"/>
  <c r="L351" i="14"/>
  <c r="M313" i="14"/>
  <c r="M301" i="14"/>
  <c r="K24" i="14"/>
  <c r="N24" i="14"/>
  <c r="Q24" i="14"/>
  <c r="O24" i="14"/>
  <c r="J24" i="14"/>
  <c r="P24" i="14"/>
  <c r="R24" i="14"/>
  <c r="V24" i="14"/>
  <c r="L24" i="14"/>
  <c r="J87" i="14"/>
  <c r="K87" i="14"/>
  <c r="P87" i="14"/>
  <c r="L87" i="14"/>
  <c r="Q87" i="14"/>
  <c r="L48" i="14"/>
  <c r="M48" i="14"/>
  <c r="N48" i="14"/>
  <c r="J36" i="14"/>
  <c r="K36" i="14"/>
  <c r="L36" i="14"/>
  <c r="M36" i="14"/>
  <c r="N36" i="14"/>
  <c r="Q36" i="14"/>
  <c r="O36" i="14"/>
  <c r="J84" i="14"/>
  <c r="L84" i="14"/>
  <c r="M84" i="14"/>
  <c r="N84" i="14"/>
  <c r="Q84" i="14"/>
  <c r="L623" i="13"/>
  <c r="J602" i="13"/>
  <c r="O602" i="13"/>
  <c r="R602" i="13"/>
  <c r="N602" i="13"/>
  <c r="Q602" i="13"/>
  <c r="K628" i="13"/>
  <c r="N628" i="13"/>
  <c r="O628" i="13"/>
  <c r="V628" i="13"/>
  <c r="L628" i="13"/>
  <c r="P628" i="13"/>
  <c r="T628" i="13"/>
  <c r="N581" i="13"/>
  <c r="P581" i="13"/>
  <c r="S581" i="13"/>
  <c r="T581" i="13"/>
  <c r="Q581" i="13"/>
  <c r="L57" i="14"/>
  <c r="M57" i="14"/>
  <c r="K57" i="14"/>
  <c r="J57" i="14"/>
  <c r="M630" i="13"/>
  <c r="L630" i="13"/>
  <c r="S630" i="13"/>
  <c r="U630" i="13"/>
  <c r="O630" i="13"/>
  <c r="V630" i="13"/>
  <c r="N589" i="13"/>
  <c r="L589" i="13"/>
  <c r="Q589" i="13"/>
  <c r="R589" i="13"/>
  <c r="T589" i="13"/>
  <c r="M589" i="13"/>
  <c r="U589" i="13"/>
  <c r="O589" i="13"/>
  <c r="P589" i="13"/>
  <c r="M316" i="13"/>
  <c r="R57" i="14"/>
  <c r="Q43" i="14"/>
  <c r="P43" i="14"/>
  <c r="P86" i="14"/>
  <c r="O48" i="14"/>
  <c r="N43" i="14"/>
  <c r="M44" i="14"/>
  <c r="J26" i="14"/>
  <c r="L26" i="14"/>
  <c r="K26" i="14"/>
  <c r="N26" i="14"/>
  <c r="L59" i="14"/>
  <c r="M59" i="14"/>
  <c r="N59" i="14"/>
  <c r="Q59" i="14"/>
  <c r="J27" i="14"/>
  <c r="L27" i="14"/>
  <c r="M27" i="14"/>
  <c r="K27" i="14"/>
  <c r="N27" i="14"/>
  <c r="R630" i="13"/>
  <c r="J600" i="13"/>
  <c r="N600" i="13"/>
  <c r="M600" i="13"/>
  <c r="Q600" i="13"/>
  <c r="S600" i="13"/>
  <c r="V600" i="13"/>
  <c r="L566" i="13"/>
  <c r="P566" i="13"/>
  <c r="K566" i="13"/>
  <c r="O566" i="13"/>
  <c r="S566" i="13"/>
  <c r="T566" i="13"/>
  <c r="V566" i="13"/>
  <c r="L357" i="13"/>
  <c r="T357" i="13"/>
  <c r="O357" i="13"/>
  <c r="N357" i="13"/>
  <c r="V357" i="13"/>
  <c r="S357" i="13"/>
  <c r="V57" i="14"/>
  <c r="S47" i="14"/>
  <c r="R44" i="14"/>
  <c r="Q86" i="14"/>
  <c r="P84" i="14"/>
  <c r="O47" i="14"/>
  <c r="N57" i="14"/>
  <c r="M43" i="14"/>
  <c r="K43" i="14"/>
  <c r="M628" i="13"/>
  <c r="M566" i="13"/>
  <c r="K589" i="13"/>
  <c r="J565" i="13"/>
  <c r="S565" i="13"/>
  <c r="T565" i="13"/>
  <c r="V565" i="13"/>
  <c r="L599" i="13"/>
  <c r="M599" i="13"/>
  <c r="M50" i="13"/>
  <c r="Q50" i="13"/>
  <c r="R50" i="13"/>
  <c r="K50" i="13"/>
  <c r="J50" i="13"/>
  <c r="O50" i="13"/>
  <c r="S50" i="13"/>
  <c r="T50" i="13"/>
  <c r="L50" i="13"/>
  <c r="P39" i="13"/>
  <c r="S39" i="13"/>
  <c r="U39" i="13"/>
  <c r="Q39" i="13"/>
  <c r="L39" i="13"/>
  <c r="V39" i="13"/>
  <c r="R39" i="13"/>
  <c r="J37" i="14"/>
  <c r="J603" i="13"/>
  <c r="J49" i="13"/>
  <c r="Q49" i="13"/>
  <c r="R49" i="13"/>
  <c r="V49" i="13"/>
  <c r="N570" i="13"/>
  <c r="K570" i="13"/>
  <c r="Q570" i="13"/>
  <c r="L356" i="13"/>
  <c r="M356" i="13"/>
  <c r="N356" i="13"/>
  <c r="K356" i="13"/>
  <c r="O356" i="13"/>
  <c r="P356" i="13"/>
  <c r="M317" i="13"/>
  <c r="N599" i="13"/>
  <c r="O626" i="13"/>
  <c r="Q626" i="13"/>
  <c r="S626" i="13"/>
  <c r="M614" i="13"/>
  <c r="S614" i="13"/>
  <c r="R355" i="13"/>
  <c r="J355" i="13"/>
  <c r="L355" i="13"/>
  <c r="Q355" i="13"/>
  <c r="V355" i="13"/>
  <c r="O296" i="13"/>
  <c r="X30" i="20"/>
  <c r="X32" i="20"/>
  <c r="V13" i="1"/>
  <c r="N318" i="13"/>
  <c r="M318" i="13"/>
  <c r="M310" i="13"/>
  <c r="S58" i="13"/>
  <c r="U58" i="13"/>
  <c r="L58" i="13"/>
  <c r="Q58" i="13"/>
  <c r="N58" i="13"/>
  <c r="V58" i="13"/>
  <c r="M309" i="13"/>
  <c r="M89" i="13"/>
  <c r="L89" i="13"/>
  <c r="Q89" i="13"/>
  <c r="S89" i="13"/>
  <c r="T57" i="13"/>
  <c r="U57" i="13"/>
  <c r="M36" i="13"/>
  <c r="Q36" i="13"/>
  <c r="R36" i="13"/>
  <c r="T36" i="13"/>
  <c r="L65" i="5"/>
  <c r="I607" i="13"/>
  <c r="W30" i="20"/>
  <c r="W32" i="20"/>
  <c r="U13" i="1"/>
  <c r="M320" i="13"/>
  <c r="X320" i="13"/>
  <c r="W320" i="13"/>
  <c r="R566" i="18"/>
  <c r="X566" i="18"/>
  <c r="S566" i="18"/>
  <c r="L566" i="18"/>
  <c r="K566" i="18"/>
  <c r="P566" i="18"/>
  <c r="J566" i="18"/>
  <c r="U566" i="18"/>
  <c r="Q566" i="18"/>
  <c r="T566" i="18"/>
  <c r="N566" i="18"/>
  <c r="M566" i="18"/>
  <c r="W566" i="18"/>
  <c r="O566" i="18"/>
  <c r="W571" i="18"/>
  <c r="L571" i="18"/>
  <c r="T571" i="18"/>
  <c r="Q571" i="18"/>
  <c r="N571" i="18"/>
  <c r="U571" i="18"/>
  <c r="K571" i="18"/>
  <c r="J571" i="18"/>
  <c r="S571" i="18"/>
  <c r="P571" i="18"/>
  <c r="X571" i="18"/>
  <c r="M571" i="18"/>
  <c r="O571" i="18"/>
  <c r="R571" i="18"/>
  <c r="N576" i="18"/>
  <c r="L576" i="18"/>
  <c r="P576" i="18"/>
  <c r="O576" i="18"/>
  <c r="W576" i="18"/>
  <c r="T576" i="18"/>
  <c r="M576" i="18"/>
  <c r="X576" i="18"/>
  <c r="U576" i="18"/>
  <c r="R576" i="18"/>
  <c r="K576" i="18"/>
  <c r="Q576" i="18"/>
  <c r="J576" i="18"/>
  <c r="S576" i="18"/>
  <c r="V348" i="18"/>
  <c r="J348" i="18"/>
  <c r="P348" i="18"/>
  <c r="R348" i="18"/>
  <c r="L348" i="18"/>
  <c r="T348" i="18"/>
  <c r="N348" i="18"/>
  <c r="Q348" i="18"/>
  <c r="S348" i="18"/>
  <c r="U348" i="18"/>
  <c r="W348" i="18"/>
  <c r="X348" i="18"/>
  <c r="K348" i="18"/>
  <c r="M348" i="18"/>
  <c r="O348" i="18"/>
  <c r="I544" i="18"/>
  <c r="M16" i="10"/>
  <c r="I615" i="18"/>
  <c r="I47" i="17"/>
  <c r="M47" i="8"/>
  <c r="Q36" i="18"/>
  <c r="M36" i="18"/>
  <c r="U36" i="18"/>
  <c r="W36" i="18"/>
  <c r="K36" i="18"/>
  <c r="L36" i="18"/>
  <c r="T36" i="18"/>
  <c r="X36" i="18"/>
  <c r="V36" i="18"/>
  <c r="O36" i="18"/>
  <c r="P36" i="18"/>
  <c r="S36" i="18"/>
  <c r="R36" i="18"/>
  <c r="J36" i="18"/>
  <c r="N36" i="18"/>
  <c r="Y549" i="18"/>
  <c r="O15" i="18"/>
  <c r="W15" i="18"/>
  <c r="P15" i="18"/>
  <c r="J15" i="18"/>
  <c r="R15" i="18"/>
  <c r="X15" i="18"/>
  <c r="Q15" i="18"/>
  <c r="S15" i="18"/>
  <c r="U15" i="18"/>
  <c r="P279" i="18"/>
  <c r="Q279" i="18"/>
  <c r="T279" i="18"/>
  <c r="U279" i="18"/>
  <c r="V279" i="18"/>
  <c r="W279" i="18"/>
  <c r="N279" i="18"/>
  <c r="X279" i="18"/>
  <c r="K279" i="18"/>
  <c r="S279" i="18"/>
  <c r="J279" i="18"/>
  <c r="O279" i="18"/>
  <c r="T18" i="15"/>
  <c r="U18" i="15"/>
  <c r="V18" i="15"/>
  <c r="W18" i="15"/>
  <c r="I18" i="15"/>
  <c r="P18" i="15"/>
  <c r="K18" i="15"/>
  <c r="O18" i="15"/>
  <c r="J18" i="15"/>
  <c r="Q18" i="15"/>
  <c r="N18" i="15"/>
  <c r="R18" i="15"/>
  <c r="L18" i="15"/>
  <c r="M18" i="15"/>
  <c r="I14" i="18"/>
  <c r="M14" i="10"/>
  <c r="Q401" i="17"/>
  <c r="L401" i="17"/>
  <c r="T401" i="17"/>
  <c r="K401" i="17"/>
  <c r="N401" i="17"/>
  <c r="X401" i="17"/>
  <c r="O401" i="17"/>
  <c r="P401" i="17"/>
  <c r="U401" i="17"/>
  <c r="W401" i="17"/>
  <c r="S401" i="17"/>
  <c r="J401" i="17"/>
  <c r="M401" i="17"/>
  <c r="X352" i="17"/>
  <c r="J352" i="17"/>
  <c r="V352" i="17"/>
  <c r="N352" i="17"/>
  <c r="P352" i="17"/>
  <c r="W352" i="17"/>
  <c r="O352" i="17"/>
  <c r="K352" i="17"/>
  <c r="R352" i="17"/>
  <c r="L352" i="17"/>
  <c r="M352" i="17"/>
  <c r="U352" i="17"/>
  <c r="S352" i="17"/>
  <c r="T352" i="17"/>
  <c r="X41" i="18"/>
  <c r="J41" i="18"/>
  <c r="K41" i="18"/>
  <c r="L41" i="18"/>
  <c r="P41" i="18"/>
  <c r="O41" i="18"/>
  <c r="M41" i="18"/>
  <c r="T41" i="18"/>
  <c r="R41" i="18"/>
  <c r="U41" i="18"/>
  <c r="Q41" i="18"/>
  <c r="S41" i="18"/>
  <c r="M543" i="18"/>
  <c r="N543" i="18"/>
  <c r="S543" i="18"/>
  <c r="V543" i="18"/>
  <c r="W543" i="18"/>
  <c r="J543" i="18"/>
  <c r="O494" i="17"/>
  <c r="N494" i="17"/>
  <c r="M494" i="17"/>
  <c r="L494" i="17"/>
  <c r="K494" i="17"/>
  <c r="J494" i="17"/>
  <c r="W494" i="17"/>
  <c r="T494" i="17"/>
  <c r="X494" i="17"/>
  <c r="P494" i="17"/>
  <c r="U494" i="17"/>
  <c r="S494" i="17"/>
  <c r="Q494" i="17"/>
  <c r="H33" i="15"/>
  <c r="L33" i="7"/>
  <c r="P613" i="18"/>
  <c r="O613" i="18"/>
  <c r="M613" i="18"/>
  <c r="J613" i="18"/>
  <c r="K613" i="18"/>
  <c r="Q613" i="18"/>
  <c r="S613" i="18"/>
  <c r="U613" i="18"/>
  <c r="R613" i="18"/>
  <c r="W613" i="18"/>
  <c r="T613" i="18"/>
  <c r="L613" i="18"/>
  <c r="J69" i="17"/>
  <c r="O69" i="17"/>
  <c r="X69" i="17"/>
  <c r="P69" i="17"/>
  <c r="L69" i="17"/>
  <c r="U69" i="17"/>
  <c r="Q69" i="17"/>
  <c r="V69" i="17"/>
  <c r="S69" i="17"/>
  <c r="K69" i="17"/>
  <c r="T69" i="17"/>
  <c r="N69" i="17"/>
  <c r="R69" i="17"/>
  <c r="O473" i="17"/>
  <c r="U473" i="17"/>
  <c r="M473" i="17"/>
  <c r="T473" i="17"/>
  <c r="J473" i="17"/>
  <c r="K473" i="17"/>
  <c r="S473" i="17"/>
  <c r="V473" i="17"/>
  <c r="X473" i="17"/>
  <c r="R473" i="17"/>
  <c r="P473" i="17"/>
  <c r="W473" i="17"/>
  <c r="Q473" i="17"/>
  <c r="N473" i="17"/>
  <c r="L473" i="17"/>
  <c r="M542" i="18"/>
  <c r="U542" i="18"/>
  <c r="O542" i="18"/>
  <c r="W542" i="18"/>
  <c r="T543" i="18"/>
  <c r="X543" i="18"/>
  <c r="L611" i="18"/>
  <c r="T611" i="18"/>
  <c r="Q611" i="18"/>
  <c r="S611" i="18"/>
  <c r="P611" i="18"/>
  <c r="M611" i="18"/>
  <c r="W611" i="18"/>
  <c r="R611" i="18"/>
  <c r="U611" i="18"/>
  <c r="J611" i="18"/>
  <c r="V611" i="18"/>
  <c r="K611" i="18"/>
  <c r="U23" i="18"/>
  <c r="J149" i="17"/>
  <c r="M149" i="17"/>
  <c r="K149" i="17"/>
  <c r="Q149" i="17"/>
  <c r="O149" i="17"/>
  <c r="W149" i="17"/>
  <c r="X149" i="17"/>
  <c r="R149" i="17"/>
  <c r="S149" i="17"/>
  <c r="L149" i="17"/>
  <c r="U149" i="17"/>
  <c r="T149" i="17"/>
  <c r="P149" i="17"/>
  <c r="H21" i="19"/>
  <c r="L22" i="11"/>
  <c r="I25" i="11"/>
  <c r="H73" i="19"/>
  <c r="K25" i="11"/>
  <c r="H76" i="19"/>
  <c r="X37" i="17"/>
  <c r="Q37" i="17"/>
  <c r="K37" i="17"/>
  <c r="S37" i="17"/>
  <c r="L37" i="17"/>
  <c r="T37" i="17"/>
  <c r="M37" i="17"/>
  <c r="U37" i="17"/>
  <c r="J37" i="17"/>
  <c r="N37" i="17"/>
  <c r="O37" i="17"/>
  <c r="P37" i="17"/>
  <c r="V37" i="17"/>
  <c r="W37" i="17"/>
  <c r="M69" i="8"/>
  <c r="I405" i="17"/>
  <c r="H73" i="15"/>
  <c r="L32" i="7"/>
  <c r="S278" i="18"/>
  <c r="K278" i="18"/>
  <c r="Q278" i="18"/>
  <c r="T46" i="18"/>
  <c r="V46" i="18"/>
  <c r="L46" i="18"/>
  <c r="N46" i="18"/>
  <c r="X46" i="18"/>
  <c r="J46" i="18"/>
  <c r="W46" i="18"/>
  <c r="U46" i="18"/>
  <c r="S46" i="18"/>
  <c r="P46" i="18"/>
  <c r="O46" i="18"/>
  <c r="K46" i="18"/>
  <c r="K34" i="18"/>
  <c r="S34" i="18"/>
  <c r="N34" i="18"/>
  <c r="V34" i="18"/>
  <c r="X34" i="18"/>
  <c r="T34" i="18"/>
  <c r="L34" i="18"/>
  <c r="W34" i="18"/>
  <c r="M34" i="18"/>
  <c r="O34" i="18"/>
  <c r="P34" i="18"/>
  <c r="Q34" i="18"/>
  <c r="R34" i="18"/>
  <c r="J34" i="18"/>
  <c r="N23" i="18"/>
  <c r="V23" i="18"/>
  <c r="M23" i="18"/>
  <c r="W23" i="18"/>
  <c r="P23" i="18"/>
  <c r="Q23" i="18"/>
  <c r="X23" i="18"/>
  <c r="R23" i="18"/>
  <c r="O23" i="18"/>
  <c r="S23" i="18"/>
  <c r="T23" i="18"/>
  <c r="L23" i="18"/>
  <c r="I206" i="17"/>
  <c r="M38" i="8"/>
  <c r="M216" i="17"/>
  <c r="Q216" i="17"/>
  <c r="W216" i="17"/>
  <c r="O216" i="17"/>
  <c r="S216" i="17"/>
  <c r="J216" i="17"/>
  <c r="L216" i="17"/>
  <c r="N216" i="17"/>
  <c r="X216" i="17"/>
  <c r="P216" i="17"/>
  <c r="K216" i="17"/>
  <c r="R216" i="17"/>
  <c r="O243" i="17"/>
  <c r="U243" i="17"/>
  <c r="W243" i="17"/>
  <c r="X243" i="17"/>
  <c r="M243" i="17"/>
  <c r="X237" i="17"/>
  <c r="O237" i="17"/>
  <c r="W237" i="17"/>
  <c r="M393" i="17"/>
  <c r="N393" i="17"/>
  <c r="W393" i="17"/>
  <c r="S393" i="17"/>
  <c r="X393" i="17"/>
  <c r="J393" i="17"/>
  <c r="O393" i="17"/>
  <c r="T393" i="17"/>
  <c r="P393" i="17"/>
  <c r="Q393" i="17"/>
  <c r="L393" i="17"/>
  <c r="U393" i="17"/>
  <c r="H23" i="19"/>
  <c r="L24" i="11"/>
  <c r="J194" i="17"/>
  <c r="M194" i="17"/>
  <c r="U194" i="17"/>
  <c r="W194" i="17"/>
  <c r="X194" i="17"/>
  <c r="Q194" i="17"/>
  <c r="P194" i="17"/>
  <c r="R194" i="17"/>
  <c r="O194" i="17"/>
  <c r="V194" i="17"/>
  <c r="N194" i="17"/>
  <c r="L194" i="17"/>
  <c r="J593" i="14"/>
  <c r="M593" i="14"/>
  <c r="L593" i="14"/>
  <c r="O593" i="14"/>
  <c r="K593" i="14"/>
  <c r="T593" i="14"/>
  <c r="R593" i="14"/>
  <c r="S593" i="14"/>
  <c r="N593" i="14"/>
  <c r="Q593" i="14"/>
  <c r="V593" i="14"/>
  <c r="U593" i="14"/>
  <c r="W593" i="14"/>
  <c r="X593" i="14"/>
  <c r="P593" i="14"/>
  <c r="J615" i="14"/>
  <c r="K615" i="14"/>
  <c r="P615" i="14"/>
  <c r="N615" i="14"/>
  <c r="S615" i="14"/>
  <c r="O615" i="14"/>
  <c r="Q615" i="14"/>
  <c r="R615" i="14"/>
  <c r="L615" i="14"/>
  <c r="V615" i="14"/>
  <c r="M615" i="14"/>
  <c r="T615" i="14"/>
  <c r="W615" i="14"/>
  <c r="U615" i="14"/>
  <c r="J572" i="18"/>
  <c r="N572" i="18"/>
  <c r="R572" i="18"/>
  <c r="O572" i="18"/>
  <c r="W572" i="18"/>
  <c r="I87" i="18"/>
  <c r="M87" i="10"/>
  <c r="V617" i="18"/>
  <c r="J617" i="18"/>
  <c r="P617" i="18"/>
  <c r="L617" i="18"/>
  <c r="T617" i="18"/>
  <c r="N617" i="18"/>
  <c r="X617" i="18"/>
  <c r="K617" i="18"/>
  <c r="M617" i="18"/>
  <c r="L616" i="18"/>
  <c r="P616" i="18"/>
  <c r="V616" i="18"/>
  <c r="T616" i="18"/>
  <c r="N616" i="18"/>
  <c r="R616" i="18"/>
  <c r="M616" i="18"/>
  <c r="O616" i="18"/>
  <c r="Q616" i="18"/>
  <c r="M48" i="8"/>
  <c r="I48" i="17"/>
  <c r="X813" i="18"/>
  <c r="J486" i="17"/>
  <c r="R486" i="17"/>
  <c r="V486" i="17"/>
  <c r="W486" i="17"/>
  <c r="X486" i="17"/>
  <c r="T486" i="17"/>
  <c r="S486" i="17"/>
  <c r="N486" i="17"/>
  <c r="U486" i="17"/>
  <c r="O486" i="17"/>
  <c r="W463" i="17"/>
  <c r="X463" i="17"/>
  <c r="L37" i="18"/>
  <c r="T37" i="18"/>
  <c r="N37" i="18"/>
  <c r="P37" i="18"/>
  <c r="V37" i="18"/>
  <c r="W37" i="18"/>
  <c r="R37" i="18"/>
  <c r="U37" i="18"/>
  <c r="X57" i="18"/>
  <c r="Q57" i="18"/>
  <c r="O57" i="18"/>
  <c r="R57" i="18"/>
  <c r="J57" i="18"/>
  <c r="S57" i="18"/>
  <c r="K57" i="18"/>
  <c r="T57" i="18"/>
  <c r="M57" i="18"/>
  <c r="N57" i="18"/>
  <c r="P57" i="18"/>
  <c r="I562" i="18"/>
  <c r="L52" i="10"/>
  <c r="I580" i="18"/>
  <c r="M34" i="10"/>
  <c r="W577" i="18"/>
  <c r="P577" i="18"/>
  <c r="K577" i="18"/>
  <c r="X577" i="18"/>
  <c r="R577" i="18"/>
  <c r="M60" i="10"/>
  <c r="I324" i="18"/>
  <c r="K65" i="10"/>
  <c r="I329" i="18"/>
  <c r="J185" i="17"/>
  <c r="M185" i="17"/>
  <c r="U185" i="17"/>
  <c r="W185" i="17"/>
  <c r="Q185" i="17"/>
  <c r="K185" i="17"/>
  <c r="P185" i="17"/>
  <c r="X185" i="17"/>
  <c r="R185" i="17"/>
  <c r="M23" i="17"/>
  <c r="T23" i="17"/>
  <c r="O23" i="17"/>
  <c r="U23" i="17"/>
  <c r="N23" i="17"/>
  <c r="W23" i="17"/>
  <c r="P23" i="17"/>
  <c r="Q23" i="17"/>
  <c r="X23" i="17"/>
  <c r="U604" i="18"/>
  <c r="J400" i="17"/>
  <c r="R400" i="17"/>
  <c r="M400" i="17"/>
  <c r="U400" i="17"/>
  <c r="Q400" i="17"/>
  <c r="T400" i="17"/>
  <c r="K400" i="17"/>
  <c r="L400" i="17"/>
  <c r="W400" i="17"/>
  <c r="N400" i="17"/>
  <c r="L610" i="18"/>
  <c r="T326" i="17"/>
  <c r="S326" i="17"/>
  <c r="R326" i="17"/>
  <c r="Q326" i="17"/>
  <c r="P326" i="17"/>
  <c r="O326" i="17"/>
  <c r="Q565" i="18"/>
  <c r="P565" i="18"/>
  <c r="K565" i="18"/>
  <c r="U565" i="18"/>
  <c r="O565" i="18"/>
  <c r="R565" i="18"/>
  <c r="I353" i="18"/>
  <c r="M89" i="10"/>
  <c r="T609" i="18"/>
  <c r="N609" i="18"/>
  <c r="J609" i="18"/>
  <c r="L609" i="18"/>
  <c r="M609" i="18"/>
  <c r="O609" i="18"/>
  <c r="P609" i="18"/>
  <c r="Q609" i="18"/>
  <c r="O39" i="17"/>
  <c r="W39" i="17"/>
  <c r="X39" i="17"/>
  <c r="Q39" i="17"/>
  <c r="J39" i="17"/>
  <c r="R39" i="17"/>
  <c r="K39" i="17"/>
  <c r="S39" i="17"/>
  <c r="V39" i="17"/>
  <c r="L39" i="17"/>
  <c r="M45" i="8"/>
  <c r="I45" i="17"/>
  <c r="W376" i="17"/>
  <c r="X376" i="17"/>
  <c r="M97" i="8"/>
  <c r="I97" i="17"/>
  <c r="M88" i="8"/>
  <c r="I88" i="17"/>
  <c r="M59" i="10"/>
  <c r="I59" i="18"/>
  <c r="M228" i="17"/>
  <c r="W228" i="17"/>
  <c r="I255" i="17"/>
  <c r="I288" i="18"/>
  <c r="K30" i="10"/>
  <c r="I294" i="18"/>
  <c r="X322" i="18"/>
  <c r="Q322" i="18"/>
  <c r="M322" i="18"/>
  <c r="W327" i="18"/>
  <c r="M327" i="18"/>
  <c r="Q410" i="17"/>
  <c r="L410" i="17"/>
  <c r="T410" i="17"/>
  <c r="J410" i="17"/>
  <c r="U410" i="17"/>
  <c r="M410" i="17"/>
  <c r="W410" i="17"/>
  <c r="N410" i="17"/>
  <c r="X410" i="17"/>
  <c r="O410" i="17"/>
  <c r="R410" i="17"/>
  <c r="S410" i="17"/>
  <c r="M100" i="15"/>
  <c r="U100" i="15"/>
  <c r="K100" i="15"/>
  <c r="S158" i="17"/>
  <c r="O158" i="17"/>
  <c r="K158" i="17"/>
  <c r="O298" i="18"/>
  <c r="W298" i="18"/>
  <c r="M298" i="18"/>
  <c r="M87" i="17"/>
  <c r="V87" i="17"/>
  <c r="N87" i="17"/>
  <c r="W87" i="17"/>
  <c r="S87" i="17"/>
  <c r="J87" i="17"/>
  <c r="O87" i="17"/>
  <c r="X87" i="17"/>
  <c r="J65" i="17"/>
  <c r="O65" i="17"/>
  <c r="T65" i="17"/>
  <c r="L65" i="17"/>
  <c r="U65" i="17"/>
  <c r="Q65" i="17"/>
  <c r="M65" i="17"/>
  <c r="V65" i="17"/>
  <c r="X83" i="18"/>
  <c r="Q83" i="18"/>
  <c r="K83" i="18"/>
  <c r="S83" i="18"/>
  <c r="L83" i="18"/>
  <c r="T83" i="18"/>
  <c r="M83" i="18"/>
  <c r="U83" i="18"/>
  <c r="I373" i="17"/>
  <c r="M71" i="8"/>
  <c r="I71" i="17"/>
  <c r="M62" i="8"/>
  <c r="I62" i="17"/>
  <c r="M100" i="8"/>
  <c r="I100" i="17"/>
  <c r="I83" i="17"/>
  <c r="I56" i="18"/>
  <c r="M56" i="10"/>
  <c r="J65" i="10"/>
  <c r="M430" i="17"/>
  <c r="U430" i="17"/>
  <c r="P430" i="17"/>
  <c r="X430" i="17"/>
  <c r="Q430" i="17"/>
  <c r="S430" i="17"/>
  <c r="J430" i="17"/>
  <c r="T430" i="17"/>
  <c r="K430" i="17"/>
  <c r="V430" i="17"/>
  <c r="K424" i="17"/>
  <c r="S424" i="17"/>
  <c r="N424" i="17"/>
  <c r="V424" i="17"/>
  <c r="T424" i="17"/>
  <c r="L424" i="17"/>
  <c r="W424" i="17"/>
  <c r="M424" i="17"/>
  <c r="X424" i="17"/>
  <c r="O424" i="17"/>
  <c r="J551" i="18"/>
  <c r="R551" i="18"/>
  <c r="M551" i="18"/>
  <c r="U551" i="18"/>
  <c r="L551" i="18"/>
  <c r="W551" i="18"/>
  <c r="O551" i="18"/>
  <c r="P551" i="18"/>
  <c r="Q551" i="18"/>
  <c r="X589" i="18"/>
  <c r="Q589" i="18"/>
  <c r="L589" i="18"/>
  <c r="T589" i="18"/>
  <c r="P589" i="18"/>
  <c r="S589" i="18"/>
  <c r="J589" i="18"/>
  <c r="U589" i="18"/>
  <c r="K589" i="18"/>
  <c r="V589" i="18"/>
  <c r="Q480" i="17"/>
  <c r="S480" i="17"/>
  <c r="O480" i="17"/>
  <c r="R480" i="17"/>
  <c r="V480" i="17"/>
  <c r="J480" i="17"/>
  <c r="M480" i="17"/>
  <c r="U480" i="17"/>
  <c r="W480" i="17"/>
  <c r="L480" i="17"/>
  <c r="K480" i="17"/>
  <c r="T480" i="17"/>
  <c r="X480" i="17"/>
  <c r="P480" i="17"/>
  <c r="I361" i="17"/>
  <c r="M25" i="8"/>
  <c r="I198" i="17"/>
  <c r="M30" i="8"/>
  <c r="I189" i="17"/>
  <c r="M21" i="8"/>
  <c r="W220" i="17"/>
  <c r="Q220" i="17"/>
  <c r="X220" i="17"/>
  <c r="M220" i="17"/>
  <c r="J27" i="17"/>
  <c r="Q27" i="17"/>
  <c r="W27" i="17"/>
  <c r="L27" i="17"/>
  <c r="X27" i="17"/>
  <c r="I141" i="17"/>
  <c r="M141" i="8"/>
  <c r="V444" i="17"/>
  <c r="K444" i="17"/>
  <c r="U444" i="17"/>
  <c r="X444" i="17"/>
  <c r="W444" i="17"/>
  <c r="P444" i="17"/>
  <c r="M281" i="17"/>
  <c r="U281" i="17"/>
  <c r="K281" i="17"/>
  <c r="S281" i="17"/>
  <c r="W281" i="17"/>
  <c r="Q281" i="17"/>
  <c r="J281" i="17"/>
  <c r="L281" i="17"/>
  <c r="T281" i="17"/>
  <c r="O281" i="17"/>
  <c r="X281" i="17"/>
  <c r="P281" i="17"/>
  <c r="V281" i="17"/>
  <c r="N281" i="17"/>
  <c r="H72" i="15"/>
  <c r="H47" i="19"/>
  <c r="J25" i="11"/>
  <c r="H50" i="19"/>
  <c r="M40" i="18"/>
  <c r="J40" i="18"/>
  <c r="U40" i="18"/>
  <c r="S40" i="18"/>
  <c r="X286" i="18"/>
  <c r="M286" i="18"/>
  <c r="W286" i="18"/>
  <c r="I214" i="17"/>
  <c r="M46" i="8"/>
  <c r="M326" i="18"/>
  <c r="U326" i="18"/>
  <c r="X326" i="18"/>
  <c r="I437" i="17"/>
  <c r="M101" i="8"/>
  <c r="N429" i="17"/>
  <c r="V429" i="17"/>
  <c r="Q429" i="17"/>
  <c r="L429" i="17"/>
  <c r="W429" i="17"/>
  <c r="O429" i="17"/>
  <c r="P429" i="17"/>
  <c r="R429" i="17"/>
  <c r="L423" i="17"/>
  <c r="T423" i="17"/>
  <c r="O423" i="17"/>
  <c r="W423" i="17"/>
  <c r="P423" i="17"/>
  <c r="R423" i="17"/>
  <c r="S423" i="17"/>
  <c r="J423" i="17"/>
  <c r="U423" i="17"/>
  <c r="K552" i="18"/>
  <c r="S552" i="18"/>
  <c r="N552" i="18"/>
  <c r="V552" i="18"/>
  <c r="R552" i="18"/>
  <c r="J552" i="18"/>
  <c r="U552" i="18"/>
  <c r="L552" i="18"/>
  <c r="W552" i="18"/>
  <c r="M552" i="18"/>
  <c r="M585" i="18"/>
  <c r="U585" i="18"/>
  <c r="P585" i="18"/>
  <c r="R585" i="18"/>
  <c r="J585" i="18"/>
  <c r="T585" i="18"/>
  <c r="K585" i="18"/>
  <c r="V585" i="18"/>
  <c r="L585" i="18"/>
  <c r="W585" i="18"/>
  <c r="I38" i="18"/>
  <c r="M38" i="10"/>
  <c r="M300" i="18"/>
  <c r="O300" i="18"/>
  <c r="L305" i="18"/>
  <c r="M305" i="18"/>
  <c r="W305" i="18"/>
  <c r="J502" i="17"/>
  <c r="X502" i="17"/>
  <c r="T502" i="17"/>
  <c r="S502" i="17"/>
  <c r="W502" i="17"/>
  <c r="V502" i="17"/>
  <c r="R502" i="17"/>
  <c r="U502" i="17"/>
  <c r="M502" i="17"/>
  <c r="P188" i="17"/>
  <c r="V188" i="17"/>
  <c r="X188" i="17"/>
  <c r="N188" i="17"/>
  <c r="W188" i="17"/>
  <c r="J188" i="17"/>
  <c r="I19" i="17"/>
  <c r="M19" i="8"/>
  <c r="X500" i="17"/>
  <c r="S500" i="17"/>
  <c r="R500" i="17"/>
  <c r="W500" i="17"/>
  <c r="U500" i="17"/>
  <c r="J500" i="17"/>
  <c r="T500" i="17"/>
  <c r="L500" i="17"/>
  <c r="X318" i="17"/>
  <c r="W318" i="17"/>
  <c r="L318" i="17"/>
  <c r="T318" i="17"/>
  <c r="I301" i="17"/>
  <c r="M133" i="8"/>
  <c r="N452" i="17"/>
  <c r="L452" i="17"/>
  <c r="T452" i="17"/>
  <c r="X452" i="17"/>
  <c r="R452" i="17"/>
  <c r="M452" i="17"/>
  <c r="V452" i="17"/>
  <c r="Q452" i="17"/>
  <c r="W452" i="17"/>
  <c r="O452" i="17"/>
  <c r="U452" i="17"/>
  <c r="K452" i="17"/>
  <c r="I296" i="17"/>
  <c r="M128" i="8"/>
  <c r="X584" i="18"/>
  <c r="Q584" i="18"/>
  <c r="N584" i="18"/>
  <c r="W584" i="18"/>
  <c r="P584" i="18"/>
  <c r="R584" i="18"/>
  <c r="J584" i="18"/>
  <c r="S584" i="18"/>
  <c r="L320" i="18"/>
  <c r="M320" i="18"/>
  <c r="M61" i="18"/>
  <c r="U61" i="18"/>
  <c r="K61" i="18"/>
  <c r="T61" i="18"/>
  <c r="N61" i="18"/>
  <c r="W61" i="18"/>
  <c r="O61" i="18"/>
  <c r="P61" i="18"/>
  <c r="L101" i="17"/>
  <c r="P101" i="17"/>
  <c r="T101" i="17"/>
  <c r="X101" i="17"/>
  <c r="J101" i="17"/>
  <c r="O101" i="17"/>
  <c r="U101" i="17"/>
  <c r="Q101" i="17"/>
  <c r="M101" i="17"/>
  <c r="V101" i="17"/>
  <c r="I210" i="17"/>
  <c r="M42" i="8"/>
  <c r="I245" i="17"/>
  <c r="M77" i="8"/>
  <c r="P269" i="17"/>
  <c r="X269" i="17"/>
  <c r="W269" i="17"/>
  <c r="O269" i="17"/>
  <c r="M269" i="17"/>
  <c r="I262" i="17"/>
  <c r="M94" i="8"/>
  <c r="R287" i="18"/>
  <c r="M287" i="18"/>
  <c r="X287" i="18"/>
  <c r="W287" i="18"/>
  <c r="O287" i="18"/>
  <c r="M321" i="18"/>
  <c r="U321" i="18"/>
  <c r="X321" i="18"/>
  <c r="K321" i="18"/>
  <c r="W321" i="18"/>
  <c r="O395" i="17"/>
  <c r="W395" i="17"/>
  <c r="J395" i="17"/>
  <c r="R395" i="17"/>
  <c r="L395" i="17"/>
  <c r="N395" i="17"/>
  <c r="P395" i="17"/>
  <c r="Q395" i="17"/>
  <c r="P436" i="17"/>
  <c r="X436" i="17"/>
  <c r="K436" i="17"/>
  <c r="S436" i="17"/>
  <c r="M436" i="17"/>
  <c r="W436" i="17"/>
  <c r="O436" i="17"/>
  <c r="Q436" i="17"/>
  <c r="R436" i="17"/>
  <c r="I422" i="17"/>
  <c r="M86" i="8"/>
  <c r="J590" i="18"/>
  <c r="R590" i="18"/>
  <c r="M590" i="18"/>
  <c r="U590" i="18"/>
  <c r="L590" i="18"/>
  <c r="W590" i="18"/>
  <c r="O590" i="18"/>
  <c r="P590" i="18"/>
  <c r="Q590" i="18"/>
  <c r="X306" i="18"/>
  <c r="X311" i="18"/>
  <c r="W311" i="18"/>
  <c r="M311" i="18"/>
  <c r="U459" i="17"/>
  <c r="X459" i="17"/>
  <c r="K459" i="17"/>
  <c r="I26" i="17"/>
  <c r="M26" i="8"/>
  <c r="I18" i="17"/>
  <c r="M18" i="8"/>
  <c r="J31" i="8"/>
  <c r="I317" i="17"/>
  <c r="M149" i="8"/>
  <c r="K48" i="19"/>
  <c r="S60" i="18"/>
  <c r="M42" i="10"/>
  <c r="L30" i="10"/>
  <c r="I558" i="18"/>
  <c r="P432" i="17"/>
  <c r="P438" i="17"/>
  <c r="X407" i="17"/>
  <c r="M407" i="17"/>
  <c r="K63" i="18"/>
  <c r="S63" i="18"/>
  <c r="M89" i="8"/>
  <c r="X385" i="17"/>
  <c r="Q213" i="17"/>
  <c r="U213" i="17"/>
  <c r="X213" i="17"/>
  <c r="K213" i="17"/>
  <c r="O218" i="17"/>
  <c r="S218" i="17"/>
  <c r="K218" i="17"/>
  <c r="U218" i="17"/>
  <c r="W384" i="17"/>
  <c r="X384" i="17"/>
  <c r="O268" i="17"/>
  <c r="W268" i="17"/>
  <c r="M268" i="17"/>
  <c r="X260" i="17"/>
  <c r="M260" i="17"/>
  <c r="W260" i="17"/>
  <c r="X254" i="17"/>
  <c r="O289" i="18"/>
  <c r="W289" i="18"/>
  <c r="I301" i="18"/>
  <c r="M37" i="10"/>
  <c r="S196" i="17"/>
  <c r="J196" i="17"/>
  <c r="K196" i="17"/>
  <c r="O196" i="17"/>
  <c r="X196" i="17"/>
  <c r="L305" i="17"/>
  <c r="M305" i="17"/>
  <c r="N305" i="17"/>
  <c r="O305" i="17"/>
  <c r="P305" i="17"/>
  <c r="Q305" i="17"/>
  <c r="R305" i="17"/>
  <c r="S305" i="17"/>
  <c r="T305" i="17"/>
  <c r="U305" i="17"/>
  <c r="V305" i="17"/>
  <c r="M52" i="8"/>
  <c r="I316" i="17"/>
  <c r="M148" i="8"/>
  <c r="M109" i="8"/>
  <c r="I109" i="17"/>
  <c r="Q44" i="18"/>
  <c r="R47" i="18"/>
  <c r="X39" i="18"/>
  <c r="J39" i="18"/>
  <c r="K407" i="17"/>
  <c r="X28" i="18"/>
  <c r="Q28" i="18"/>
  <c r="X351" i="18"/>
  <c r="M351" i="18"/>
  <c r="S351" i="18"/>
  <c r="W351" i="18"/>
  <c r="L601" i="18"/>
  <c r="P601" i="18"/>
  <c r="L607" i="18"/>
  <c r="L612" i="18"/>
  <c r="R612" i="18"/>
  <c r="V612" i="18"/>
  <c r="I73" i="17"/>
  <c r="N64" i="17"/>
  <c r="R64" i="17"/>
  <c r="V64" i="17"/>
  <c r="L62" i="18"/>
  <c r="T62" i="18"/>
  <c r="X227" i="17"/>
  <c r="X267" i="17"/>
  <c r="M267" i="17"/>
  <c r="W267" i="17"/>
  <c r="O323" i="18"/>
  <c r="W323" i="18"/>
  <c r="M414" i="17"/>
  <c r="U414" i="17"/>
  <c r="P414" i="17"/>
  <c r="X414" i="17"/>
  <c r="M63" i="10"/>
  <c r="I591" i="18"/>
  <c r="J478" i="17"/>
  <c r="P478" i="17"/>
  <c r="R478" i="17"/>
  <c r="V478" i="17"/>
  <c r="N478" i="17"/>
  <c r="U478" i="17"/>
  <c r="L478" i="17"/>
  <c r="T478" i="17"/>
  <c r="W478" i="17"/>
  <c r="K478" i="17"/>
  <c r="X478" i="17"/>
  <c r="Q478" i="17"/>
  <c r="M478" i="17"/>
  <c r="S478" i="17"/>
  <c r="P365" i="17"/>
  <c r="V365" i="17"/>
  <c r="X365" i="17"/>
  <c r="N365" i="17"/>
  <c r="W365" i="17"/>
  <c r="J365" i="17"/>
  <c r="N356" i="17"/>
  <c r="W356" i="17"/>
  <c r="J356" i="17"/>
  <c r="V356" i="17"/>
  <c r="K304" i="17"/>
  <c r="M304" i="17"/>
  <c r="U304" i="17"/>
  <c r="X304" i="17"/>
  <c r="L304" i="17"/>
  <c r="W304" i="17"/>
  <c r="T304" i="17"/>
  <c r="R304" i="17"/>
  <c r="P277" i="17"/>
  <c r="W277" i="17"/>
  <c r="N277" i="17"/>
  <c r="V277" i="17"/>
  <c r="J277" i="17"/>
  <c r="L277" i="17"/>
  <c r="T277" i="17"/>
  <c r="O277" i="17"/>
  <c r="X277" i="17"/>
  <c r="K277" i="17"/>
  <c r="Q277" i="17"/>
  <c r="R277" i="17"/>
  <c r="R39" i="18"/>
  <c r="J48" i="18"/>
  <c r="Q48" i="18"/>
  <c r="X432" i="17"/>
  <c r="X438" i="17"/>
  <c r="U407" i="17"/>
  <c r="I27" i="18"/>
  <c r="L84" i="17"/>
  <c r="P84" i="17"/>
  <c r="T84" i="17"/>
  <c r="X84" i="17"/>
  <c r="J75" i="17"/>
  <c r="U75" i="17"/>
  <c r="M43" i="8"/>
  <c r="J612" i="18"/>
  <c r="N413" i="17"/>
  <c r="Q413" i="17"/>
  <c r="K408" i="17"/>
  <c r="S408" i="17"/>
  <c r="N408" i="17"/>
  <c r="L398" i="17"/>
  <c r="T398" i="17"/>
  <c r="O398" i="17"/>
  <c r="W398" i="17"/>
  <c r="Q426" i="17"/>
  <c r="L426" i="17"/>
  <c r="T426" i="17"/>
  <c r="I420" i="17"/>
  <c r="M84" i="8"/>
  <c r="N555" i="18"/>
  <c r="V555" i="18"/>
  <c r="X555" i="18"/>
  <c r="Q555" i="18"/>
  <c r="O587" i="18"/>
  <c r="W587" i="18"/>
  <c r="J587" i="18"/>
  <c r="R587" i="18"/>
  <c r="N303" i="18"/>
  <c r="X303" i="18"/>
  <c r="O115" i="15"/>
  <c r="I115" i="15"/>
  <c r="Q115" i="15"/>
  <c r="K115" i="15"/>
  <c r="S115" i="15"/>
  <c r="L115" i="15"/>
  <c r="T115" i="15"/>
  <c r="M115" i="15"/>
  <c r="P115" i="15"/>
  <c r="R115" i="15"/>
  <c r="O364" i="17"/>
  <c r="J364" i="17"/>
  <c r="S364" i="17"/>
  <c r="W364" i="17"/>
  <c r="S304" i="17"/>
  <c r="W311" i="17"/>
  <c r="X311" i="17"/>
  <c r="W128" i="17"/>
  <c r="X128" i="17"/>
  <c r="J590" i="14"/>
  <c r="K590" i="14"/>
  <c r="L590" i="14"/>
  <c r="P590" i="14"/>
  <c r="M590" i="14"/>
  <c r="U590" i="14"/>
  <c r="S590" i="14"/>
  <c r="Q590" i="14"/>
  <c r="T590" i="14"/>
  <c r="R590" i="14"/>
  <c r="V590" i="14"/>
  <c r="X47" i="18"/>
  <c r="V47" i="18"/>
  <c r="X44" i="18"/>
  <c r="U44" i="18"/>
  <c r="N60" i="18"/>
  <c r="V60" i="18"/>
  <c r="L92" i="17"/>
  <c r="P92" i="17"/>
  <c r="T92" i="17"/>
  <c r="X92" i="17"/>
  <c r="U347" i="18"/>
  <c r="X347" i="18"/>
  <c r="O347" i="18"/>
  <c r="Q347" i="18"/>
  <c r="P603" i="18"/>
  <c r="J614" i="18"/>
  <c r="N614" i="18"/>
  <c r="T614" i="18"/>
  <c r="R614" i="18"/>
  <c r="S211" i="17"/>
  <c r="X211" i="17"/>
  <c r="W211" i="17"/>
  <c r="K211" i="17"/>
  <c r="M211" i="17"/>
  <c r="O211" i="17"/>
  <c r="N240" i="17"/>
  <c r="X240" i="17"/>
  <c r="W234" i="17"/>
  <c r="Q234" i="17"/>
  <c r="O257" i="17"/>
  <c r="X257" i="17"/>
  <c r="I292" i="18"/>
  <c r="M28" i="10"/>
  <c r="L407" i="17"/>
  <c r="T407" i="17"/>
  <c r="O407" i="17"/>
  <c r="W407" i="17"/>
  <c r="N438" i="17"/>
  <c r="V438" i="17"/>
  <c r="Q438" i="17"/>
  <c r="L432" i="17"/>
  <c r="T432" i="17"/>
  <c r="O432" i="17"/>
  <c r="W432" i="17"/>
  <c r="J52" i="10"/>
  <c r="M36" i="10"/>
  <c r="W309" i="18"/>
  <c r="L87" i="15"/>
  <c r="V87" i="15"/>
  <c r="M353" i="17"/>
  <c r="J353" i="17"/>
  <c r="W353" i="17"/>
  <c r="X353" i="17"/>
  <c r="I332" i="17"/>
  <c r="M164" i="8"/>
  <c r="K360" i="17"/>
  <c r="X360" i="17"/>
  <c r="J351" i="17"/>
  <c r="O351" i="17"/>
  <c r="X351" i="17"/>
  <c r="K351" i="17"/>
  <c r="J485" i="17"/>
  <c r="T485" i="17"/>
  <c r="X485" i="17"/>
  <c r="P485" i="17"/>
  <c r="S485" i="17"/>
  <c r="N485" i="17"/>
  <c r="R485" i="17"/>
  <c r="V485" i="17"/>
  <c r="M485" i="17"/>
  <c r="W470" i="17"/>
  <c r="J470" i="17"/>
  <c r="R470" i="17"/>
  <c r="V470" i="17"/>
  <c r="W192" i="17"/>
  <c r="J192" i="17"/>
  <c r="O192" i="17"/>
  <c r="N184" i="17"/>
  <c r="X184" i="17"/>
  <c r="P35" i="17"/>
  <c r="J35" i="17"/>
  <c r="R35" i="17"/>
  <c r="L35" i="17"/>
  <c r="M35" i="17"/>
  <c r="N116" i="17"/>
  <c r="V116" i="17"/>
  <c r="P116" i="17"/>
  <c r="J116" i="17"/>
  <c r="R116" i="17"/>
  <c r="K116" i="17"/>
  <c r="S116" i="17"/>
  <c r="W77" i="17"/>
  <c r="R22" i="18"/>
  <c r="R556" i="18"/>
  <c r="P554" i="18"/>
  <c r="U425" i="17"/>
  <c r="S427" i="17"/>
  <c r="K427" i="17"/>
  <c r="V433" i="17"/>
  <c r="S402" i="17"/>
  <c r="R403" i="17"/>
  <c r="J403" i="17"/>
  <c r="R412" i="17"/>
  <c r="X291" i="18"/>
  <c r="U116" i="17"/>
  <c r="O35" i="17"/>
  <c r="W349" i="18"/>
  <c r="K349" i="18"/>
  <c r="Q349" i="18"/>
  <c r="L215" i="17"/>
  <c r="P215" i="17"/>
  <c r="V215" i="17"/>
  <c r="O231" i="17"/>
  <c r="W231" i="17"/>
  <c r="O226" i="17"/>
  <c r="W226" i="17"/>
  <c r="W259" i="17"/>
  <c r="I428" i="17"/>
  <c r="M92" i="8"/>
  <c r="M20" i="8"/>
  <c r="J469" i="17"/>
  <c r="N469" i="17"/>
  <c r="T469" i="17"/>
  <c r="L469" i="17"/>
  <c r="S469" i="17"/>
  <c r="W469" i="17"/>
  <c r="R469" i="17"/>
  <c r="V469" i="17"/>
  <c r="X469" i="17"/>
  <c r="Q469" i="17"/>
  <c r="R333" i="17"/>
  <c r="W363" i="17"/>
  <c r="T363" i="17"/>
  <c r="J363" i="17"/>
  <c r="T354" i="17"/>
  <c r="W354" i="17"/>
  <c r="L354" i="17"/>
  <c r="M24" i="8"/>
  <c r="I183" i="17"/>
  <c r="M15" i="8"/>
  <c r="X29" i="17"/>
  <c r="W29" i="17"/>
  <c r="I137" i="17"/>
  <c r="M137" i="8"/>
  <c r="W144" i="17"/>
  <c r="T144" i="17"/>
  <c r="X144" i="17"/>
  <c r="K588" i="14"/>
  <c r="P588" i="14"/>
  <c r="J588" i="14"/>
  <c r="N588" i="14"/>
  <c r="S588" i="14"/>
  <c r="Q588" i="14"/>
  <c r="M588" i="14"/>
  <c r="L588" i="14"/>
  <c r="R588" i="14"/>
  <c r="J617" i="14"/>
  <c r="P617" i="14"/>
  <c r="K617" i="14"/>
  <c r="M617" i="14"/>
  <c r="U617" i="14"/>
  <c r="S617" i="14"/>
  <c r="O617" i="14"/>
  <c r="Q617" i="14"/>
  <c r="T617" i="14"/>
  <c r="W207" i="17"/>
  <c r="K207" i="17"/>
  <c r="O207" i="17"/>
  <c r="Q207" i="17"/>
  <c r="J30" i="10"/>
  <c r="M23" i="10"/>
  <c r="X235" i="17"/>
  <c r="M230" i="17"/>
  <c r="X230" i="17"/>
  <c r="W265" i="17"/>
  <c r="X258" i="17"/>
  <c r="M258" i="17"/>
  <c r="N114" i="15"/>
  <c r="V114" i="15"/>
  <c r="W114" i="15"/>
  <c r="P114" i="15"/>
  <c r="J114" i="15"/>
  <c r="R114" i="15"/>
  <c r="K114" i="15"/>
  <c r="S114" i="15"/>
  <c r="S470" i="17"/>
  <c r="O485" i="17"/>
  <c r="V184" i="17"/>
  <c r="S192" i="17"/>
  <c r="Q133" i="17"/>
  <c r="M133" i="17"/>
  <c r="I28" i="17"/>
  <c r="M28" i="8"/>
  <c r="M136" i="8"/>
  <c r="I136" i="17"/>
  <c r="L557" i="14"/>
  <c r="P557" i="14"/>
  <c r="N557" i="14"/>
  <c r="K557" i="14"/>
  <c r="Q557" i="14"/>
  <c r="U557" i="14"/>
  <c r="U554" i="18"/>
  <c r="X427" i="17"/>
  <c r="W403" i="17"/>
  <c r="M26" i="10"/>
  <c r="S207" i="17"/>
  <c r="O116" i="17"/>
  <c r="O280" i="18"/>
  <c r="S280" i="18"/>
  <c r="X280" i="18"/>
  <c r="J352" i="18"/>
  <c r="N352" i="18"/>
  <c r="T352" i="18"/>
  <c r="I217" i="17"/>
  <c r="X239" i="17"/>
  <c r="M264" i="17"/>
  <c r="U264" i="17"/>
  <c r="X264" i="17"/>
  <c r="M256" i="17"/>
  <c r="L114" i="15"/>
  <c r="X192" i="17"/>
  <c r="S351" i="17"/>
  <c r="W355" i="17"/>
  <c r="U470" i="17"/>
  <c r="S333" i="17"/>
  <c r="X293" i="17"/>
  <c r="W293" i="17"/>
  <c r="N197" i="17"/>
  <c r="P197" i="17"/>
  <c r="V197" i="17"/>
  <c r="X197" i="17"/>
  <c r="I461" i="17"/>
  <c r="M125" i="8"/>
  <c r="I127" i="17"/>
  <c r="M127" i="8"/>
  <c r="N75" i="15"/>
  <c r="V75" i="15"/>
  <c r="W75" i="15"/>
  <c r="P75" i="15"/>
  <c r="J75" i="15"/>
  <c r="R75" i="15"/>
  <c r="K75" i="15"/>
  <c r="S75" i="15"/>
  <c r="J568" i="14"/>
  <c r="K568" i="14"/>
  <c r="M568" i="14"/>
  <c r="O568" i="14"/>
  <c r="P568" i="14"/>
  <c r="N568" i="14"/>
  <c r="R568" i="14"/>
  <c r="L568" i="14"/>
  <c r="Q568" i="14"/>
  <c r="L592" i="14"/>
  <c r="N592" i="14"/>
  <c r="J592" i="14"/>
  <c r="K592" i="14"/>
  <c r="U592" i="14"/>
  <c r="S592" i="14"/>
  <c r="O592" i="14"/>
  <c r="V592" i="14"/>
  <c r="J553" i="14"/>
  <c r="P553" i="14"/>
  <c r="J608" i="14"/>
  <c r="O608" i="14"/>
  <c r="J580" i="14"/>
  <c r="L580" i="14"/>
  <c r="M580" i="14"/>
  <c r="K580" i="14"/>
  <c r="H149" i="15"/>
  <c r="J556" i="14"/>
  <c r="K574" i="14"/>
  <c r="J574" i="14"/>
  <c r="K554" i="14"/>
  <c r="J554" i="14"/>
  <c r="M554" i="14"/>
  <c r="K616" i="14"/>
  <c r="J616" i="14"/>
  <c r="J605" i="14"/>
  <c r="L605" i="14"/>
  <c r="K552" i="14"/>
  <c r="J552" i="14"/>
  <c r="J576" i="14"/>
  <c r="M576" i="14"/>
  <c r="L586" i="14"/>
  <c r="J586" i="14"/>
  <c r="J613" i="14"/>
  <c r="L613" i="14"/>
  <c r="K287" i="13"/>
  <c r="J287" i="13"/>
  <c r="M287" i="13"/>
  <c r="T287" i="13"/>
  <c r="R287" i="13"/>
  <c r="O287" i="13"/>
  <c r="Q287" i="13"/>
  <c r="U287" i="13"/>
  <c r="L287" i="13"/>
  <c r="P287" i="13"/>
  <c r="N287" i="13"/>
  <c r="S287" i="13"/>
  <c r="S302" i="14"/>
  <c r="M327" i="14"/>
  <c r="O327" i="14"/>
  <c r="U327" i="14"/>
  <c r="M310" i="14"/>
  <c r="M299" i="14"/>
  <c r="M287" i="14"/>
  <c r="O287" i="14"/>
  <c r="M312" i="14"/>
  <c r="M300" i="14"/>
  <c r="M291" i="14"/>
  <c r="M315" i="14"/>
  <c r="J353" i="14"/>
  <c r="L353" i="14"/>
  <c r="K353" i="14"/>
  <c r="J281" i="14"/>
  <c r="K281" i="14"/>
  <c r="L281" i="14"/>
  <c r="J85" i="14"/>
  <c r="K85" i="14"/>
  <c r="N85" i="14"/>
  <c r="P85" i="14"/>
  <c r="M85" i="14"/>
  <c r="L85" i="14"/>
  <c r="Q85" i="14"/>
  <c r="R85" i="14"/>
  <c r="K52" i="6"/>
  <c r="I317" i="14"/>
  <c r="J47" i="14"/>
  <c r="L47" i="14"/>
  <c r="M47" i="14"/>
  <c r="K47" i="14"/>
  <c r="P47" i="14"/>
  <c r="K588" i="13"/>
  <c r="S588" i="13"/>
  <c r="N588" i="13"/>
  <c r="Q588" i="13"/>
  <c r="R588" i="13"/>
  <c r="O588" i="13"/>
  <c r="T588" i="13"/>
  <c r="U588" i="13"/>
  <c r="M588" i="13"/>
  <c r="P588" i="13"/>
  <c r="L588" i="13"/>
  <c r="J588" i="13"/>
  <c r="J52" i="6"/>
  <c r="I39" i="14"/>
  <c r="J61" i="14"/>
  <c r="K61" i="14"/>
  <c r="O61" i="14"/>
  <c r="M61" i="14"/>
  <c r="N61" i="14"/>
  <c r="J631" i="13"/>
  <c r="R631" i="13"/>
  <c r="M631" i="13"/>
  <c r="P631" i="13"/>
  <c r="Q631" i="13"/>
  <c r="T631" i="13"/>
  <c r="S631" i="13"/>
  <c r="L631" i="13"/>
  <c r="N631" i="13"/>
  <c r="O631" i="13"/>
  <c r="U631" i="13"/>
  <c r="K631" i="13"/>
  <c r="V631" i="13"/>
  <c r="L61" i="14"/>
  <c r="L52" i="6"/>
  <c r="I582" i="14"/>
  <c r="J48" i="14"/>
  <c r="K48" i="14"/>
  <c r="K569" i="13"/>
  <c r="S569" i="13"/>
  <c r="N569" i="13"/>
  <c r="Q569" i="13"/>
  <c r="R569" i="13"/>
  <c r="P569" i="13"/>
  <c r="U569" i="13"/>
  <c r="J569" i="13"/>
  <c r="V569" i="13"/>
  <c r="L569" i="13"/>
  <c r="T569" i="13"/>
  <c r="J88" i="14"/>
  <c r="K88" i="14"/>
  <c r="M43" i="13"/>
  <c r="Q43" i="13"/>
  <c r="L43" i="13"/>
  <c r="P43" i="13"/>
  <c r="J43" i="13"/>
  <c r="K43" i="13"/>
  <c r="O43" i="13"/>
  <c r="R43" i="13"/>
  <c r="V43" i="13"/>
  <c r="N43" i="13"/>
  <c r="U43" i="13"/>
  <c r="S43" i="13"/>
  <c r="T43" i="13"/>
  <c r="J45" i="14"/>
  <c r="K45" i="14"/>
  <c r="J44" i="14"/>
  <c r="K44" i="14"/>
  <c r="J86" i="14"/>
  <c r="K86" i="14"/>
  <c r="L30" i="6"/>
  <c r="I560" i="14"/>
  <c r="J582" i="13"/>
  <c r="M582" i="13"/>
  <c r="U582" i="13"/>
  <c r="P582" i="13"/>
  <c r="K582" i="13"/>
  <c r="S582" i="13"/>
  <c r="L582" i="13"/>
  <c r="T582" i="13"/>
  <c r="R582" i="13"/>
  <c r="N582" i="13"/>
  <c r="J65" i="5"/>
  <c r="I56" i="13"/>
  <c r="L48" i="13"/>
  <c r="P48" i="13"/>
  <c r="K48" i="13"/>
  <c r="Q48" i="13"/>
  <c r="M48" i="13"/>
  <c r="R48" i="13"/>
  <c r="T48" i="13"/>
  <c r="S48" i="13"/>
  <c r="U48" i="13"/>
  <c r="V48" i="13"/>
  <c r="O48" i="13"/>
  <c r="N48" i="13"/>
  <c r="K580" i="13"/>
  <c r="S580" i="13"/>
  <c r="N580" i="13"/>
  <c r="Q580" i="13"/>
  <c r="R580" i="13"/>
  <c r="O580" i="13"/>
  <c r="M580" i="13"/>
  <c r="P580" i="13"/>
  <c r="J580" i="13"/>
  <c r="U580" i="13"/>
  <c r="M308" i="13"/>
  <c r="O308" i="13"/>
  <c r="L359" i="13"/>
  <c r="O359" i="13"/>
  <c r="R359" i="13"/>
  <c r="Q359" i="13"/>
  <c r="K359" i="13"/>
  <c r="T359" i="13"/>
  <c r="M359" i="13"/>
  <c r="N359" i="13"/>
  <c r="V359" i="13"/>
  <c r="J359" i="13"/>
  <c r="U359" i="13"/>
  <c r="P359" i="13"/>
  <c r="O332" i="13"/>
  <c r="M332" i="13"/>
  <c r="L65" i="6"/>
  <c r="I595" i="14"/>
  <c r="O592" i="13"/>
  <c r="R592" i="13"/>
  <c r="M592" i="13"/>
  <c r="U592" i="13"/>
  <c r="N592" i="13"/>
  <c r="J592" i="13"/>
  <c r="P592" i="13"/>
  <c r="Q592" i="13"/>
  <c r="K592" i="13"/>
  <c r="L592" i="13"/>
  <c r="T592" i="13"/>
  <c r="N568" i="13"/>
  <c r="V568" i="13"/>
  <c r="Q568" i="13"/>
  <c r="J568" i="13"/>
  <c r="L568" i="13"/>
  <c r="T568" i="13"/>
  <c r="M568" i="13"/>
  <c r="U568" i="13"/>
  <c r="K568" i="13"/>
  <c r="O568" i="13"/>
  <c r="R568" i="13"/>
  <c r="S568" i="13"/>
  <c r="P568" i="13"/>
  <c r="O358" i="13"/>
  <c r="R358" i="13"/>
  <c r="M358" i="13"/>
  <c r="J358" i="13"/>
  <c r="N358" i="13"/>
  <c r="Q358" i="13"/>
  <c r="L358" i="13"/>
  <c r="V358" i="13"/>
  <c r="S358" i="13"/>
  <c r="P358" i="13"/>
  <c r="U358" i="13"/>
  <c r="T358" i="13"/>
  <c r="K358" i="13"/>
  <c r="K331" i="13"/>
  <c r="Q331" i="13"/>
  <c r="K65" i="6"/>
  <c r="I330" i="14"/>
  <c r="R623" i="13"/>
  <c r="P623" i="13"/>
  <c r="Q623" i="13"/>
  <c r="Q598" i="13"/>
  <c r="L598" i="13"/>
  <c r="T598" i="13"/>
  <c r="O598" i="13"/>
  <c r="P598" i="13"/>
  <c r="K598" i="13"/>
  <c r="N598" i="13"/>
  <c r="R598" i="13"/>
  <c r="V598" i="13"/>
  <c r="M598" i="13"/>
  <c r="P601" i="13"/>
  <c r="K601" i="13"/>
  <c r="S601" i="13"/>
  <c r="N601" i="13"/>
  <c r="V601" i="13"/>
  <c r="J601" i="13"/>
  <c r="O601" i="13"/>
  <c r="L601" i="13"/>
  <c r="M601" i="13"/>
  <c r="Q601" i="13"/>
  <c r="M330" i="13"/>
  <c r="U330" i="13"/>
  <c r="M88" i="13"/>
  <c r="L88" i="13"/>
  <c r="P88" i="13"/>
  <c r="J88" i="13"/>
  <c r="K88" i="13"/>
  <c r="O88" i="13"/>
  <c r="N88" i="13"/>
  <c r="R88" i="13"/>
  <c r="V88" i="13"/>
  <c r="Q88" i="13"/>
  <c r="U88" i="13"/>
  <c r="T88" i="13"/>
  <c r="K30" i="6"/>
  <c r="I295" i="14"/>
  <c r="K623" i="13"/>
  <c r="L605" i="13"/>
  <c r="T605" i="13"/>
  <c r="O605" i="13"/>
  <c r="R605" i="13"/>
  <c r="J605" i="13"/>
  <c r="K605" i="13"/>
  <c r="S605" i="13"/>
  <c r="U605" i="13"/>
  <c r="Q605" i="13"/>
  <c r="M329" i="13"/>
  <c r="V329" i="13"/>
  <c r="J30" i="6"/>
  <c r="J65" i="6"/>
  <c r="P615" i="13"/>
  <c r="V615" i="13"/>
  <c r="S615" i="13"/>
  <c r="S584" i="13"/>
  <c r="P565" i="13"/>
  <c r="K565" i="13"/>
  <c r="J627" i="13"/>
  <c r="N627" i="13"/>
  <c r="V627" i="13"/>
  <c r="Q627" i="13"/>
  <c r="L627" i="13"/>
  <c r="T627" i="13"/>
  <c r="M627" i="13"/>
  <c r="T617" i="13"/>
  <c r="O617" i="13"/>
  <c r="S617" i="13"/>
  <c r="M611" i="13"/>
  <c r="M602" i="13"/>
  <c r="U602" i="13"/>
  <c r="P602" i="13"/>
  <c r="K602" i="13"/>
  <c r="S602" i="13"/>
  <c r="L602" i="13"/>
  <c r="T602" i="13"/>
  <c r="J586" i="13"/>
  <c r="Q586" i="13"/>
  <c r="L586" i="13"/>
  <c r="T586" i="13"/>
  <c r="O586" i="13"/>
  <c r="P586" i="13"/>
  <c r="J567" i="13"/>
  <c r="Q567" i="13"/>
  <c r="L567" i="13"/>
  <c r="T567" i="13"/>
  <c r="O567" i="13"/>
  <c r="P567" i="13"/>
  <c r="Q333" i="13"/>
  <c r="M333" i="13"/>
  <c r="V625" i="13"/>
  <c r="N625" i="13"/>
  <c r="L584" i="13"/>
  <c r="L565" i="13"/>
  <c r="N587" i="13"/>
  <c r="Q587" i="13"/>
  <c r="J587" i="13"/>
  <c r="L587" i="13"/>
  <c r="T587" i="13"/>
  <c r="M587" i="13"/>
  <c r="U587" i="13"/>
  <c r="N579" i="13"/>
  <c r="Q579" i="13"/>
  <c r="J579" i="13"/>
  <c r="L579" i="13"/>
  <c r="T579" i="13"/>
  <c r="M579" i="13"/>
  <c r="U579" i="13"/>
  <c r="L625" i="13"/>
  <c r="T625" i="13"/>
  <c r="O625" i="13"/>
  <c r="R625" i="13"/>
  <c r="K625" i="13"/>
  <c r="S625" i="13"/>
  <c r="O584" i="13"/>
  <c r="R584" i="13"/>
  <c r="M584" i="13"/>
  <c r="U584" i="13"/>
  <c r="N584" i="13"/>
  <c r="O565" i="13"/>
  <c r="R565" i="13"/>
  <c r="M565" i="13"/>
  <c r="U565" i="13"/>
  <c r="N565" i="13"/>
  <c r="M23" i="13"/>
  <c r="Q23" i="13"/>
  <c r="L23" i="13"/>
  <c r="P23" i="13"/>
  <c r="J23" i="13"/>
  <c r="K23" i="13"/>
  <c r="O23" i="13"/>
  <c r="R23" i="13"/>
  <c r="V23" i="13"/>
  <c r="N23" i="13"/>
  <c r="U23" i="13"/>
  <c r="T23" i="13"/>
  <c r="Q584" i="13"/>
  <c r="P584" i="13"/>
  <c r="J296" i="13"/>
  <c r="M296" i="13"/>
  <c r="R357" i="13"/>
  <c r="M357" i="13"/>
  <c r="P357" i="13"/>
  <c r="K357" i="13"/>
  <c r="Q357" i="13"/>
  <c r="O295" i="13"/>
  <c r="Q628" i="13"/>
  <c r="Q612" i="13"/>
  <c r="P591" i="13"/>
  <c r="P583" i="13"/>
  <c r="P564" i="13"/>
  <c r="K630" i="13"/>
  <c r="K614" i="13"/>
  <c r="J628" i="13"/>
  <c r="J612" i="13"/>
  <c r="M295" i="13"/>
  <c r="O299" i="13"/>
  <c r="S354" i="13"/>
  <c r="N354" i="13"/>
  <c r="K354" i="13"/>
  <c r="Q354" i="13"/>
  <c r="R354" i="13"/>
  <c r="N307" i="13"/>
  <c r="J87" i="13"/>
  <c r="L87" i="13"/>
  <c r="P87" i="13"/>
  <c r="K87" i="13"/>
  <c r="O87" i="13"/>
  <c r="N87" i="13"/>
  <c r="Q87" i="13"/>
  <c r="U87" i="13"/>
  <c r="T87" i="13"/>
  <c r="V87" i="13"/>
  <c r="M87" i="13"/>
  <c r="O334" i="13"/>
  <c r="M334" i="13"/>
  <c r="M313" i="13"/>
  <c r="I305" i="13"/>
  <c r="K52" i="5"/>
  <c r="I323" i="13"/>
  <c r="I293" i="13"/>
  <c r="K30" i="5"/>
  <c r="I40" i="13"/>
  <c r="J52" i="5"/>
  <c r="L60" i="13"/>
  <c r="P60" i="13"/>
  <c r="N60" i="13"/>
  <c r="O60" i="13"/>
  <c r="M60" i="13"/>
  <c r="R60" i="13"/>
  <c r="L41" i="13"/>
  <c r="P41" i="13"/>
  <c r="K41" i="13"/>
  <c r="O41" i="13"/>
  <c r="N41" i="13"/>
  <c r="U41" i="13"/>
  <c r="Q41" i="13"/>
  <c r="T41" i="13"/>
  <c r="J89" i="13"/>
  <c r="N89" i="13"/>
  <c r="O89" i="13"/>
  <c r="K89" i="13"/>
  <c r="N57" i="13"/>
  <c r="J57" i="13"/>
  <c r="M57" i="13"/>
  <c r="L57" i="13"/>
  <c r="P57" i="13"/>
  <c r="S57" i="13"/>
  <c r="O57" i="13"/>
  <c r="R57" i="13"/>
  <c r="V57" i="13"/>
  <c r="L49" i="13"/>
  <c r="P49" i="13"/>
  <c r="K49" i="13"/>
  <c r="O49" i="13"/>
  <c r="N49" i="13"/>
  <c r="U49" i="13"/>
  <c r="M49" i="13"/>
  <c r="T49" i="13"/>
  <c r="J36" i="13"/>
  <c r="N36" i="13"/>
  <c r="O36" i="13"/>
  <c r="P36" i="13"/>
  <c r="K36" i="13"/>
  <c r="L36" i="13"/>
  <c r="L30" i="5"/>
  <c r="K65" i="5"/>
  <c r="I336" i="13"/>
  <c r="M35" i="13"/>
  <c r="Q35" i="13"/>
  <c r="L35" i="13"/>
  <c r="P35" i="13"/>
  <c r="J35" i="13"/>
  <c r="K35" i="13"/>
  <c r="O35" i="13"/>
  <c r="R35" i="13"/>
  <c r="V35" i="13"/>
  <c r="U35" i="13"/>
  <c r="K84" i="13"/>
  <c r="M84" i="13"/>
  <c r="J39" i="13"/>
  <c r="K39" i="13"/>
  <c r="O39" i="13"/>
  <c r="N39" i="13"/>
  <c r="M39" i="13"/>
  <c r="K58" i="13"/>
  <c r="O58" i="13"/>
  <c r="R605" i="18"/>
  <c r="U605" i="18"/>
  <c r="J616" i="13"/>
  <c r="K617" i="13"/>
  <c r="J615" i="13"/>
  <c r="T614" i="13"/>
  <c r="S599" i="14"/>
  <c r="X603" i="18"/>
  <c r="S605" i="18"/>
  <c r="R606" i="14"/>
  <c r="S606" i="18"/>
  <c r="T608" i="18"/>
  <c r="V605" i="14"/>
  <c r="P614" i="13"/>
  <c r="T601" i="18"/>
  <c r="V602" i="14"/>
  <c r="Q606" i="18"/>
  <c r="W605" i="14"/>
  <c r="U43" i="24"/>
  <c r="W603" i="14"/>
  <c r="X605" i="14"/>
  <c r="V606" i="18"/>
  <c r="O605" i="18"/>
  <c r="S616" i="13"/>
  <c r="L605" i="18"/>
  <c r="N602" i="14"/>
  <c r="X605" i="18"/>
  <c r="J605" i="18"/>
  <c r="Q605" i="14"/>
  <c r="N616" i="13"/>
  <c r="V605" i="18"/>
  <c r="V617" i="13"/>
  <c r="R608" i="18"/>
  <c r="M605" i="14"/>
  <c r="O602" i="14"/>
  <c r="V614" i="13"/>
  <c r="W606" i="18"/>
  <c r="M605" i="18"/>
  <c r="X606" i="18"/>
  <c r="W609" i="14"/>
  <c r="T605" i="18"/>
  <c r="P605" i="14"/>
  <c r="N624" i="13"/>
  <c r="U597" i="18"/>
  <c r="N617" i="13"/>
  <c r="P608" i="18"/>
  <c r="R605" i="14"/>
  <c r="M602" i="14"/>
  <c r="J614" i="13"/>
  <c r="U599" i="14"/>
  <c r="O606" i="18"/>
  <c r="X615" i="13"/>
  <c r="N605" i="18"/>
  <c r="X606" i="14"/>
  <c r="P605" i="18"/>
  <c r="U609" i="14"/>
  <c r="W599" i="14"/>
  <c r="T611" i="14"/>
  <c r="X600" i="18"/>
  <c r="T598" i="18"/>
  <c r="R610" i="14"/>
  <c r="K610" i="14"/>
  <c r="L621" i="13"/>
  <c r="M623" i="13"/>
  <c r="R607" i="18"/>
  <c r="S623" i="13"/>
  <c r="U623" i="13"/>
  <c r="V604" i="14"/>
  <c r="N604" i="14"/>
  <c r="R611" i="14"/>
  <c r="Q612" i="14"/>
  <c r="L607" i="14"/>
  <c r="W604" i="14"/>
  <c r="R598" i="18"/>
  <c r="M610" i="14"/>
  <c r="V610" i="14"/>
  <c r="M610" i="18"/>
  <c r="N602" i="18"/>
  <c r="T623" i="13"/>
  <c r="J623" i="13"/>
  <c r="O623" i="13"/>
  <c r="V623" i="13"/>
  <c r="W623" i="13"/>
  <c r="X623" i="13"/>
  <c r="Y623" i="13"/>
  <c r="T602" i="18"/>
  <c r="R602" i="18"/>
  <c r="Q611" i="13"/>
  <c r="M621" i="13"/>
  <c r="R607" i="14"/>
  <c r="K604" i="14"/>
  <c r="Q602" i="18"/>
  <c r="U607" i="14"/>
  <c r="W598" i="18"/>
  <c r="X602" i="18"/>
  <c r="J601" i="18"/>
  <c r="O607" i="14"/>
  <c r="S612" i="14"/>
  <c r="U598" i="18"/>
  <c r="Q601" i="18"/>
  <c r="W607" i="14"/>
  <c r="L610" i="14"/>
  <c r="U602" i="18"/>
  <c r="P602" i="18"/>
  <c r="N610" i="14"/>
  <c r="W602" i="18"/>
  <c r="U610" i="14"/>
  <c r="V607" i="14"/>
  <c r="P610" i="14"/>
  <c r="V611" i="13"/>
  <c r="J607" i="14"/>
  <c r="T604" i="14"/>
  <c r="L602" i="18"/>
  <c r="S607" i="14"/>
  <c r="V598" i="18"/>
  <c r="O602" i="18"/>
  <c r="J598" i="18"/>
  <c r="K607" i="14"/>
  <c r="P607" i="14"/>
  <c r="W610" i="14"/>
  <c r="J611" i="14"/>
  <c r="V602" i="18"/>
  <c r="M602" i="18"/>
  <c r="X607" i="14"/>
  <c r="K611" i="14"/>
  <c r="K602" i="18"/>
  <c r="R604" i="14"/>
  <c r="P598" i="18"/>
  <c r="N598" i="18"/>
  <c r="N611" i="13"/>
  <c r="L604" i="14"/>
  <c r="K610" i="18"/>
  <c r="Q607" i="14"/>
  <c r="T610" i="18"/>
  <c r="M601" i="18"/>
  <c r="W607" i="18"/>
  <c r="J602" i="18"/>
  <c r="O598" i="18"/>
  <c r="L600" i="18"/>
  <c r="R622" i="13"/>
  <c r="S610" i="14"/>
  <c r="M598" i="18"/>
  <c r="Q598" i="18"/>
  <c r="V607" i="18"/>
  <c r="S611" i="13"/>
  <c r="S624" i="13"/>
  <c r="X610" i="18"/>
  <c r="N622" i="13"/>
  <c r="U622" i="13"/>
  <c r="T612" i="14"/>
  <c r="P612" i="14"/>
  <c r="S608" i="14"/>
  <c r="K601" i="18"/>
  <c r="R610" i="18"/>
  <c r="N597" i="18"/>
  <c r="J611" i="13"/>
  <c r="N601" i="18"/>
  <c r="T603" i="18"/>
  <c r="O610" i="18"/>
  <c r="R611" i="13"/>
  <c r="T624" i="13"/>
  <c r="O612" i="14"/>
  <c r="X607" i="18"/>
  <c r="X601" i="18"/>
  <c r="S622" i="13"/>
  <c r="S610" i="18"/>
  <c r="W597" i="18"/>
  <c r="T597" i="18"/>
  <c r="X597" i="18"/>
  <c r="U624" i="13"/>
  <c r="W612" i="14"/>
  <c r="K612" i="14"/>
  <c r="Q608" i="18"/>
  <c r="Q610" i="18"/>
  <c r="K597" i="18"/>
  <c r="U611" i="13"/>
  <c r="V601" i="18"/>
  <c r="V610" i="18"/>
  <c r="Q621" i="13"/>
  <c r="P611" i="13"/>
  <c r="O624" i="13"/>
  <c r="V612" i="14"/>
  <c r="S608" i="18"/>
  <c r="M607" i="18"/>
  <c r="O601" i="18"/>
  <c r="K607" i="18"/>
  <c r="T622" i="13"/>
  <c r="U601" i="18"/>
  <c r="V603" i="14"/>
  <c r="J624" i="13"/>
  <c r="M603" i="18"/>
  <c r="R612" i="14"/>
  <c r="M597" i="18"/>
  <c r="S601" i="18"/>
  <c r="S607" i="18"/>
  <c r="T607" i="18"/>
  <c r="U612" i="14"/>
  <c r="W611" i="13"/>
  <c r="W608" i="14"/>
  <c r="R597" i="18"/>
  <c r="O597" i="18"/>
  <c r="S597" i="18"/>
  <c r="L603" i="14"/>
  <c r="T611" i="13"/>
  <c r="P607" i="18"/>
  <c r="W610" i="18"/>
  <c r="N603" i="14"/>
  <c r="R621" i="13"/>
  <c r="N607" i="18"/>
  <c r="U610" i="18"/>
  <c r="N610" i="18"/>
  <c r="L603" i="18"/>
  <c r="X608" i="14"/>
  <c r="M612" i="14"/>
  <c r="J610" i="18"/>
  <c r="W608" i="18"/>
  <c r="R601" i="18"/>
  <c r="U607" i="18"/>
  <c r="N612" i="14"/>
  <c r="K608" i="18"/>
  <c r="U603" i="14"/>
  <c r="N604" i="18"/>
  <c r="N606" i="14"/>
  <c r="X616" i="13"/>
  <c r="R617" i="13"/>
  <c r="N615" i="13"/>
  <c r="Q614" i="13"/>
  <c r="M599" i="14"/>
  <c r="Q616" i="13"/>
  <c r="Q624" i="13"/>
  <c r="S606" i="14"/>
  <c r="N599" i="14"/>
  <c r="P617" i="13"/>
  <c r="U606" i="18"/>
  <c r="L608" i="18"/>
  <c r="V608" i="18"/>
  <c r="W602" i="14"/>
  <c r="J602" i="14"/>
  <c r="X614" i="13"/>
  <c r="T599" i="14"/>
  <c r="M606" i="18"/>
  <c r="U615" i="13"/>
  <c r="S603" i="14"/>
  <c r="J597" i="18"/>
  <c r="R604" i="18"/>
  <c r="V604" i="18"/>
  <c r="R616" i="13"/>
  <c r="S602" i="14"/>
  <c r="L602" i="14"/>
  <c r="Q615" i="13"/>
  <c r="J609" i="14"/>
  <c r="T601" i="14"/>
  <c r="L599" i="18"/>
  <c r="N614" i="13"/>
  <c r="P603" i="14"/>
  <c r="L599" i="14"/>
  <c r="L616" i="13"/>
  <c r="R624" i="13"/>
  <c r="M606" i="14"/>
  <c r="O609" i="14"/>
  <c r="J617" i="13"/>
  <c r="N606" i="18"/>
  <c r="M608" i="18"/>
  <c r="N608" i="18"/>
  <c r="X604" i="18"/>
  <c r="Q602" i="14"/>
  <c r="K602" i="14"/>
  <c r="R614" i="13"/>
  <c r="X624" i="13"/>
  <c r="W615" i="13"/>
  <c r="O603" i="14"/>
  <c r="Q597" i="18"/>
  <c r="W604" i="18"/>
  <c r="L601" i="14"/>
  <c r="K606" i="14"/>
  <c r="S604" i="18"/>
  <c r="T602" i="14"/>
  <c r="W616" i="13"/>
  <c r="M624" i="13"/>
  <c r="L617" i="13"/>
  <c r="M615" i="13"/>
  <c r="J603" i="14"/>
  <c r="M603" i="14"/>
  <c r="R599" i="14"/>
  <c r="V624" i="13"/>
  <c r="L624" i="13"/>
  <c r="O604" i="18"/>
  <c r="U606" i="14"/>
  <c r="O615" i="13"/>
  <c r="U617" i="13"/>
  <c r="T606" i="18"/>
  <c r="O608" i="18"/>
  <c r="P604" i="18"/>
  <c r="M604" i="18"/>
  <c r="U608" i="18"/>
  <c r="Q599" i="14"/>
  <c r="P602" i="14"/>
  <c r="U614" i="13"/>
  <c r="T603" i="14"/>
  <c r="Q603" i="14"/>
  <c r="L606" i="18"/>
  <c r="O616" i="13"/>
  <c r="T604" i="18"/>
  <c r="R615" i="13"/>
  <c r="J599" i="14"/>
  <c r="K624" i="13"/>
  <c r="P624" i="13"/>
  <c r="J604" i="18"/>
  <c r="V606" i="14"/>
  <c r="X599" i="18"/>
  <c r="K609" i="14"/>
  <c r="X617" i="13"/>
  <c r="V597" i="18"/>
  <c r="P599" i="14"/>
  <c r="R602" i="14"/>
  <c r="U602" i="14"/>
  <c r="N609" i="14"/>
  <c r="K603" i="14"/>
  <c r="R603" i="14"/>
  <c r="R606" i="18"/>
  <c r="O84" i="18"/>
  <c r="O876" i="18"/>
  <c r="O86" i="14"/>
  <c r="O881" i="14"/>
  <c r="U84" i="14"/>
  <c r="U879" i="14"/>
  <c r="O85" i="18"/>
  <c r="O877" i="18"/>
  <c r="O84" i="13"/>
  <c r="O897" i="13"/>
  <c r="U86" i="18"/>
  <c r="Y86" i="18"/>
  <c r="U87" i="14"/>
  <c r="U85" i="14"/>
  <c r="U880" i="14"/>
  <c r="O87" i="14"/>
  <c r="O882" i="14"/>
  <c r="U85" i="18"/>
  <c r="U877" i="18"/>
  <c r="O85" i="14"/>
  <c r="O880" i="14"/>
  <c r="U84" i="18"/>
  <c r="U876" i="18"/>
  <c r="S87" i="13"/>
  <c r="S900" i="13"/>
  <c r="S87" i="14"/>
  <c r="S882" i="14"/>
  <c r="O84" i="14"/>
  <c r="O879" i="14"/>
  <c r="S84" i="18"/>
  <c r="U599" i="18"/>
  <c r="S600" i="18"/>
  <c r="Q611" i="14"/>
  <c r="W611" i="14"/>
  <c r="K608" i="14"/>
  <c r="N601" i="14"/>
  <c r="J601" i="14"/>
  <c r="V603" i="18"/>
  <c r="T599" i="18"/>
  <c r="M611" i="14"/>
  <c r="T616" i="13"/>
  <c r="T606" i="14"/>
  <c r="Q606" i="14"/>
  <c r="W599" i="18"/>
  <c r="M622" i="13"/>
  <c r="S609" i="14"/>
  <c r="O600" i="18"/>
  <c r="O622" i="13"/>
  <c r="X609" i="14"/>
  <c r="O611" i="14"/>
  <c r="S611" i="14"/>
  <c r="U616" i="13"/>
  <c r="N599" i="18"/>
  <c r="Q599" i="18"/>
  <c r="J599" i="18"/>
  <c r="P611" i="14"/>
  <c r="W600" i="18"/>
  <c r="K622" i="13"/>
  <c r="O621" i="13"/>
  <c r="N608" i="14"/>
  <c r="M609" i="14"/>
  <c r="U601" i="14"/>
  <c r="R603" i="18"/>
  <c r="O599" i="18"/>
  <c r="L91" i="10"/>
  <c r="I619" i="18"/>
  <c r="P616" i="13"/>
  <c r="R601" i="14"/>
  <c r="P606" i="14"/>
  <c r="J606" i="14"/>
  <c r="W603" i="18"/>
  <c r="P622" i="13"/>
  <c r="V608" i="14"/>
  <c r="N600" i="18"/>
  <c r="V600" i="18"/>
  <c r="U600" i="18"/>
  <c r="J600" i="18"/>
  <c r="P600" i="18"/>
  <c r="R609" i="14"/>
  <c r="O601" i="14"/>
  <c r="K601" i="14"/>
  <c r="R599" i="18"/>
  <c r="Q601" i="14"/>
  <c r="S599" i="18"/>
  <c r="L91" i="6"/>
  <c r="I621" i="14"/>
  <c r="H42" i="23"/>
  <c r="R600" i="18"/>
  <c r="K621" i="13"/>
  <c r="M608" i="14"/>
  <c r="P609" i="14"/>
  <c r="M601" i="14"/>
  <c r="N603" i="18"/>
  <c r="M599" i="18"/>
  <c r="V611" i="14"/>
  <c r="K616" i="13"/>
  <c r="K603" i="18"/>
  <c r="L606" i="14"/>
  <c r="S603" i="18"/>
  <c r="V622" i="13"/>
  <c r="T608" i="14"/>
  <c r="Q600" i="18"/>
  <c r="Q609" i="14"/>
  <c r="U608" i="14"/>
  <c r="Q603" i="18"/>
  <c r="X601" i="14"/>
  <c r="S601" i="14"/>
  <c r="V601" i="14"/>
  <c r="V599" i="18"/>
  <c r="M616" i="13"/>
  <c r="L608" i="14"/>
  <c r="L609" i="14"/>
  <c r="P601" i="14"/>
  <c r="P599" i="18"/>
  <c r="U611" i="14"/>
  <c r="L611" i="14"/>
  <c r="W606" i="14"/>
  <c r="J603" i="18"/>
  <c r="Q622" i="13"/>
  <c r="T600" i="18"/>
  <c r="Q608" i="14"/>
  <c r="W622" i="13"/>
  <c r="T609" i="14"/>
  <c r="P608" i="14"/>
  <c r="K71" i="5"/>
  <c r="I342" i="13"/>
  <c r="V342" i="13"/>
  <c r="K79" i="5"/>
  <c r="I350" i="13"/>
  <c r="U350" i="13"/>
  <c r="K69" i="6"/>
  <c r="K77" i="6"/>
  <c r="I342" i="14"/>
  <c r="U342" i="14"/>
  <c r="K77" i="10"/>
  <c r="I341" i="18"/>
  <c r="S341" i="18"/>
  <c r="K69" i="10"/>
  <c r="K73" i="5"/>
  <c r="I344" i="13"/>
  <c r="K70" i="10"/>
  <c r="I334" i="18"/>
  <c r="J334" i="18"/>
  <c r="K72" i="5"/>
  <c r="I343" i="13"/>
  <c r="J343" i="13"/>
  <c r="K80" i="5"/>
  <c r="I351" i="13"/>
  <c r="J351" i="13"/>
  <c r="K70" i="6"/>
  <c r="I335" i="14"/>
  <c r="J335" i="14"/>
  <c r="K78" i="6"/>
  <c r="I343" i="14"/>
  <c r="T343" i="14"/>
  <c r="K76" i="10"/>
  <c r="I340" i="18"/>
  <c r="S340" i="18"/>
  <c r="K81" i="5"/>
  <c r="I352" i="13"/>
  <c r="J352" i="13"/>
  <c r="K71" i="6"/>
  <c r="I336" i="14"/>
  <c r="V336" i="14"/>
  <c r="K79" i="6"/>
  <c r="I344" i="14"/>
  <c r="K344" i="14"/>
  <c r="K75" i="10"/>
  <c r="I339" i="18"/>
  <c r="S339" i="18"/>
  <c r="K78" i="5"/>
  <c r="I349" i="13"/>
  <c r="Q349" i="13"/>
  <c r="K74" i="5"/>
  <c r="I345" i="13"/>
  <c r="S345" i="13"/>
  <c r="K82" i="5"/>
  <c r="I353" i="13"/>
  <c r="R353" i="13"/>
  <c r="K72" i="6"/>
  <c r="I337" i="14"/>
  <c r="S337" i="14"/>
  <c r="K80" i="6"/>
  <c r="I345" i="14"/>
  <c r="K345" i="14"/>
  <c r="K82" i="10"/>
  <c r="I346" i="18"/>
  <c r="R346" i="18"/>
  <c r="K74" i="10"/>
  <c r="I338" i="18"/>
  <c r="K74" i="6"/>
  <c r="I339" i="14"/>
  <c r="O339" i="14"/>
  <c r="K80" i="10"/>
  <c r="I344" i="18"/>
  <c r="J344" i="18"/>
  <c r="K69" i="5"/>
  <c r="K71" i="10"/>
  <c r="I335" i="18"/>
  <c r="N335" i="18"/>
  <c r="K70" i="5"/>
  <c r="I341" i="13"/>
  <c r="R341" i="13"/>
  <c r="K76" i="6"/>
  <c r="I341" i="14"/>
  <c r="U341" i="14"/>
  <c r="K78" i="10"/>
  <c r="I342" i="18"/>
  <c r="J342" i="18"/>
  <c r="K75" i="5"/>
  <c r="I346" i="13"/>
  <c r="J346" i="13"/>
  <c r="K73" i="6"/>
  <c r="I338" i="14"/>
  <c r="L338" i="14"/>
  <c r="K81" i="6"/>
  <c r="I346" i="14"/>
  <c r="T346" i="14"/>
  <c r="K81" i="10"/>
  <c r="I345" i="18"/>
  <c r="S345" i="18"/>
  <c r="K73" i="10"/>
  <c r="I337" i="18"/>
  <c r="U337" i="18"/>
  <c r="K76" i="5"/>
  <c r="I347" i="13"/>
  <c r="J347" i="13"/>
  <c r="K82" i="6"/>
  <c r="I347" i="14"/>
  <c r="R347" i="14"/>
  <c r="K72" i="10"/>
  <c r="I336" i="18"/>
  <c r="S336" i="18"/>
  <c r="K77" i="5"/>
  <c r="K75" i="6"/>
  <c r="I340" i="14"/>
  <c r="V340" i="14"/>
  <c r="K79" i="10"/>
  <c r="I343" i="18"/>
  <c r="L343" i="18"/>
  <c r="I620" i="13"/>
  <c r="H27" i="23"/>
  <c r="L91" i="5"/>
  <c r="I633" i="13"/>
  <c r="X621" i="13"/>
  <c r="S621" i="13"/>
  <c r="N621" i="13"/>
  <c r="U621" i="13"/>
  <c r="V621" i="13"/>
  <c r="J621" i="13"/>
  <c r="T621" i="13"/>
  <c r="P166" i="21"/>
  <c r="T28" i="20"/>
  <c r="J166" i="21"/>
  <c r="M166" i="21"/>
  <c r="R166" i="21"/>
  <c r="G166" i="21"/>
  <c r="K27" i="20"/>
  <c r="L166" i="21"/>
  <c r="P28" i="20"/>
  <c r="Q166" i="21"/>
  <c r="U27" i="20"/>
  <c r="E25" i="23"/>
  <c r="J75" i="5"/>
  <c r="J70" i="6"/>
  <c r="J78" i="6"/>
  <c r="J75" i="10"/>
  <c r="J77" i="5"/>
  <c r="J72" i="6"/>
  <c r="J80" i="6"/>
  <c r="J81" i="10"/>
  <c r="J74" i="5"/>
  <c r="J69" i="6"/>
  <c r="J77" i="6"/>
  <c r="J76" i="5"/>
  <c r="J71" i="6"/>
  <c r="J79" i="6"/>
  <c r="J82" i="10"/>
  <c r="J74" i="10"/>
  <c r="J73" i="10"/>
  <c r="J82" i="5"/>
  <c r="J70" i="5"/>
  <c r="J78" i="5"/>
  <c r="J73" i="6"/>
  <c r="J81" i="6"/>
  <c r="J80" i="10"/>
  <c r="J72" i="10"/>
  <c r="J79" i="10"/>
  <c r="J69" i="5"/>
  <c r="J72" i="5"/>
  <c r="J70" i="10"/>
  <c r="J77" i="10"/>
  <c r="J76" i="10"/>
  <c r="J71" i="5"/>
  <c r="J79" i="5"/>
  <c r="J74" i="6"/>
  <c r="J82" i="6"/>
  <c r="J71" i="10"/>
  <c r="J80" i="5"/>
  <c r="J75" i="6"/>
  <c r="J78" i="10"/>
  <c r="J73" i="5"/>
  <c r="J81" i="5"/>
  <c r="J76" i="6"/>
  <c r="J69" i="10"/>
  <c r="N143" i="17"/>
  <c r="Q434" i="17"/>
  <c r="J143" i="17"/>
  <c r="P143" i="17"/>
  <c r="L143" i="17"/>
  <c r="S143" i="17"/>
  <c r="O143" i="17"/>
  <c r="M143" i="17"/>
  <c r="O151" i="17"/>
  <c r="V143" i="17"/>
  <c r="V647" i="17"/>
  <c r="T143" i="17"/>
  <c r="R143" i="17"/>
  <c r="W151" i="17"/>
  <c r="W143" i="17"/>
  <c r="U143" i="17"/>
  <c r="X143" i="17"/>
  <c r="L434" i="17"/>
  <c r="J152" i="8"/>
  <c r="I152" i="17"/>
  <c r="P151" i="17"/>
  <c r="K143" i="17"/>
  <c r="X501" i="17"/>
  <c r="Q319" i="17"/>
  <c r="M501" i="17"/>
  <c r="R308" i="13"/>
  <c r="U311" i="13"/>
  <c r="U305" i="14"/>
  <c r="U327" i="18"/>
  <c r="K310" i="18"/>
  <c r="K838" i="18"/>
  <c r="P87" i="15"/>
  <c r="V297" i="13"/>
  <c r="V311" i="14"/>
  <c r="U322" i="18"/>
  <c r="K311" i="13"/>
  <c r="Q292" i="14"/>
  <c r="Q822" i="14"/>
  <c r="K257" i="17"/>
  <c r="K593" i="17"/>
  <c r="R323" i="14"/>
  <c r="L295" i="13"/>
  <c r="U299" i="14"/>
  <c r="J87" i="15"/>
  <c r="K311" i="18"/>
  <c r="K839" i="18"/>
  <c r="V321" i="18"/>
  <c r="V849" i="18"/>
  <c r="K320" i="18"/>
  <c r="K327" i="18"/>
  <c r="K320" i="13"/>
  <c r="K862" i="13"/>
  <c r="U318" i="13"/>
  <c r="U307" i="14"/>
  <c r="J287" i="14"/>
  <c r="N327" i="14"/>
  <c r="N244" i="17"/>
  <c r="R87" i="15"/>
  <c r="N311" i="13"/>
  <c r="P316" i="13"/>
  <c r="P287" i="14"/>
  <c r="N310" i="18"/>
  <c r="N838" i="18"/>
  <c r="P304" i="14"/>
  <c r="N295" i="13"/>
  <c r="J315" i="13"/>
  <c r="N300" i="18"/>
  <c r="N828" i="18"/>
  <c r="J257" i="17"/>
  <c r="J593" i="17"/>
  <c r="J291" i="14"/>
  <c r="J821" i="14"/>
  <c r="T287" i="18"/>
  <c r="T815" i="18"/>
  <c r="J303" i="14"/>
  <c r="P328" i="14"/>
  <c r="P858" i="14"/>
  <c r="J325" i="18"/>
  <c r="J853" i="18"/>
  <c r="T351" i="13"/>
  <c r="T320" i="13"/>
  <c r="T862" i="13"/>
  <c r="J306" i="13"/>
  <c r="T318" i="13"/>
  <c r="R259" i="17"/>
  <c r="J269" i="17"/>
  <c r="N315" i="14"/>
  <c r="S252" i="17"/>
  <c r="J264" i="17"/>
  <c r="J600" i="17"/>
  <c r="S309" i="18"/>
  <c r="N256" i="17"/>
  <c r="N289" i="18"/>
  <c r="J305" i="14"/>
  <c r="T243" i="17"/>
  <c r="T309" i="14"/>
  <c r="T839" i="14"/>
  <c r="J308" i="18"/>
  <c r="J836" i="18"/>
  <c r="J317" i="13"/>
  <c r="L288" i="14"/>
  <c r="R327" i="14"/>
  <c r="P230" i="17"/>
  <c r="N308" i="18"/>
  <c r="N836" i="18"/>
  <c r="N311" i="18"/>
  <c r="N839" i="18"/>
  <c r="P326" i="18"/>
  <c r="P854" i="18"/>
  <c r="P309" i="18"/>
  <c r="J235" i="17"/>
  <c r="J307" i="18"/>
  <c r="J835" i="18"/>
  <c r="J225" i="17"/>
  <c r="J561" i="17"/>
  <c r="N310" i="13"/>
  <c r="N852" i="13"/>
  <c r="T307" i="13"/>
  <c r="T230" i="17"/>
  <c r="J313" i="14"/>
  <c r="J843" i="14"/>
  <c r="T310" i="13"/>
  <c r="T852" i="13"/>
  <c r="T315" i="14"/>
  <c r="N241" i="17"/>
  <c r="J303" i="18"/>
  <c r="N315" i="13"/>
  <c r="N329" i="13"/>
  <c r="N871" i="13"/>
  <c r="J330" i="13"/>
  <c r="J872" i="13"/>
  <c r="N332" i="13"/>
  <c r="J311" i="14"/>
  <c r="N299" i="14"/>
  <c r="N266" i="17"/>
  <c r="R240" i="17"/>
  <c r="R576" i="17"/>
  <c r="T227" i="17"/>
  <c r="S254" i="17"/>
  <c r="L306" i="18"/>
  <c r="L834" i="18"/>
  <c r="T326" i="18"/>
  <c r="T854" i="18"/>
  <c r="N286" i="18"/>
  <c r="R298" i="18"/>
  <c r="J228" i="17"/>
  <c r="T293" i="14"/>
  <c r="P310" i="14"/>
  <c r="T305" i="14"/>
  <c r="T315" i="13"/>
  <c r="T308" i="18"/>
  <c r="T836" i="18"/>
  <c r="J268" i="17"/>
  <c r="J322" i="14"/>
  <c r="J852" i="14"/>
  <c r="N259" i="17"/>
  <c r="T235" i="17"/>
  <c r="T307" i="18"/>
  <c r="J230" i="17"/>
  <c r="N288" i="14"/>
  <c r="T309" i="18"/>
  <c r="J327" i="18"/>
  <c r="J300" i="14"/>
  <c r="J830" i="14"/>
  <c r="J313" i="13"/>
  <c r="J855" i="13"/>
  <c r="N333" i="13"/>
  <c r="L302" i="14"/>
  <c r="L235" i="17"/>
  <c r="S87" i="15"/>
  <c r="P242" i="17"/>
  <c r="P578" i="17"/>
  <c r="J305" i="18"/>
  <c r="N243" i="17"/>
  <c r="R296" i="13"/>
  <c r="L316" i="13"/>
  <c r="P322" i="14"/>
  <c r="P852" i="14"/>
  <c r="N319" i="13"/>
  <c r="T311" i="14"/>
  <c r="N305" i="18"/>
  <c r="R303" i="18"/>
  <c r="P260" i="17"/>
  <c r="N314" i="13"/>
  <c r="N309" i="13"/>
  <c r="P303" i="18"/>
  <c r="T239" i="17"/>
  <c r="N225" i="17"/>
  <c r="N561" i="17"/>
  <c r="N292" i="14"/>
  <c r="N822" i="14"/>
  <c r="J252" i="17"/>
  <c r="N320" i="18"/>
  <c r="N307" i="18"/>
  <c r="T313" i="13"/>
  <c r="J291" i="18"/>
  <c r="T240" i="17"/>
  <c r="T576" i="17"/>
  <c r="T306" i="18"/>
  <c r="T834" i="18"/>
  <c r="T308" i="13"/>
  <c r="T311" i="13"/>
  <c r="T325" i="14"/>
  <c r="T855" i="14"/>
  <c r="T300" i="14"/>
  <c r="T830" i="14"/>
  <c r="T323" i="14"/>
  <c r="N341" i="14"/>
  <c r="T322" i="18"/>
  <c r="J298" i="13"/>
  <c r="T305" i="18"/>
  <c r="N326" i="18"/>
  <c r="N854" i="18"/>
  <c r="T303" i="18"/>
  <c r="T225" i="17"/>
  <c r="T561" i="17"/>
  <c r="N325" i="18"/>
  <c r="N853" i="18"/>
  <c r="N334" i="13"/>
  <c r="J331" i="13"/>
  <c r="J873" i="13"/>
  <c r="N308" i="13"/>
  <c r="N291" i="14"/>
  <c r="N821" i="14"/>
  <c r="J310" i="14"/>
  <c r="J302" i="14"/>
  <c r="N229" i="17"/>
  <c r="N265" i="17"/>
  <c r="T265" i="17"/>
  <c r="T325" i="18"/>
  <c r="T853" i="18"/>
  <c r="N234" i="17"/>
  <c r="N570" i="17"/>
  <c r="S311" i="18"/>
  <c r="S839" i="18"/>
  <c r="T296" i="13"/>
  <c r="T313" i="14"/>
  <c r="T843" i="14"/>
  <c r="L322" i="14"/>
  <c r="L852" i="14"/>
  <c r="S319" i="13"/>
  <c r="R288" i="14"/>
  <c r="R818" i="14"/>
  <c r="T295" i="13"/>
  <c r="J304" i="18"/>
  <c r="J832" i="18"/>
  <c r="P289" i="18"/>
  <c r="J242" i="17"/>
  <c r="J578" i="17"/>
  <c r="N302" i="18"/>
  <c r="J321" i="18"/>
  <c r="J849" i="18"/>
  <c r="L292" i="14"/>
  <c r="L822" i="14"/>
  <c r="N308" i="14"/>
  <c r="N838" i="14"/>
  <c r="T314" i="13"/>
  <c r="N328" i="14"/>
  <c r="N858" i="14"/>
  <c r="T264" i="17"/>
  <c r="T600" i="17"/>
  <c r="T291" i="14"/>
  <c r="T821" i="14"/>
  <c r="J299" i="14"/>
  <c r="J829" i="14"/>
  <c r="J323" i="18"/>
  <c r="N227" i="17"/>
  <c r="N237" i="17"/>
  <c r="T321" i="18"/>
  <c r="T849" i="18"/>
  <c r="J254" i="17"/>
  <c r="T302" i="18"/>
  <c r="N309" i="14"/>
  <c r="N839" i="14"/>
  <c r="N317" i="13"/>
  <c r="T252" i="17"/>
  <c r="N313" i="13"/>
  <c r="J334" i="13"/>
  <c r="J265" i="17"/>
  <c r="J259" i="17"/>
  <c r="T231" i="17"/>
  <c r="T268" i="17"/>
  <c r="R327" i="18"/>
  <c r="L310" i="13"/>
  <c r="L852" i="13"/>
  <c r="N316" i="13"/>
  <c r="N322" i="14"/>
  <c r="N852" i="14"/>
  <c r="T314" i="14"/>
  <c r="L291" i="18"/>
  <c r="T299" i="14"/>
  <c r="N305" i="14"/>
  <c r="N835" i="14"/>
  <c r="J295" i="13"/>
  <c r="T321" i="14"/>
  <c r="J256" i="17"/>
  <c r="T260" i="17"/>
  <c r="L334" i="13"/>
  <c r="N303" i="14"/>
  <c r="J301" i="14"/>
  <c r="J831" i="14"/>
  <c r="J293" i="14"/>
  <c r="N242" i="17"/>
  <c r="N578" i="17"/>
  <c r="L326" i="18"/>
  <c r="L854" i="18"/>
  <c r="K87" i="15"/>
  <c r="T309" i="13"/>
  <c r="T311" i="18"/>
  <c r="T839" i="18"/>
  <c r="J350" i="13"/>
  <c r="E31" i="21"/>
  <c r="S85" i="14"/>
  <c r="S880" i="14"/>
  <c r="S86" i="14"/>
  <c r="S84" i="13"/>
  <c r="S897" i="13"/>
  <c r="S84" i="14"/>
  <c r="S879" i="14"/>
  <c r="S85" i="18"/>
  <c r="Q320" i="13"/>
  <c r="Q862" i="13"/>
  <c r="V315" i="14"/>
  <c r="V312" i="14"/>
  <c r="Q291" i="14"/>
  <c r="Q821" i="14"/>
  <c r="Q303" i="14"/>
  <c r="O240" i="17"/>
  <c r="O576" i="17"/>
  <c r="O307" i="13"/>
  <c r="U315" i="13"/>
  <c r="J333" i="13"/>
  <c r="J875" i="13"/>
  <c r="Q329" i="13"/>
  <c r="Q871" i="13"/>
  <c r="N330" i="13"/>
  <c r="U331" i="13"/>
  <c r="U873" i="13"/>
  <c r="K332" i="13"/>
  <c r="J315" i="14"/>
  <c r="Q299" i="14"/>
  <c r="N302" i="14"/>
  <c r="O256" i="17"/>
  <c r="O239" i="17"/>
  <c r="K258" i="17"/>
  <c r="U307" i="18"/>
  <c r="N87" i="15"/>
  <c r="Q257" i="17"/>
  <c r="Q593" i="17"/>
  <c r="O234" i="17"/>
  <c r="O570" i="17"/>
  <c r="V227" i="17"/>
  <c r="U268" i="17"/>
  <c r="N327" i="18"/>
  <c r="N322" i="18"/>
  <c r="O228" i="17"/>
  <c r="J320" i="13"/>
  <c r="J862" i="13"/>
  <c r="J310" i="13"/>
  <c r="J852" i="13"/>
  <c r="Q309" i="13"/>
  <c r="Q311" i="13"/>
  <c r="O316" i="13"/>
  <c r="N314" i="14"/>
  <c r="Q319" i="13"/>
  <c r="U333" i="13"/>
  <c r="K315" i="14"/>
  <c r="Q293" i="14"/>
  <c r="O300" i="14"/>
  <c r="O830" i="14"/>
  <c r="J321" i="14"/>
  <c r="J320" i="18"/>
  <c r="O270" i="17"/>
  <c r="O606" i="17"/>
  <c r="J309" i="13"/>
  <c r="U322" i="14"/>
  <c r="U852" i="14"/>
  <c r="O309" i="14"/>
  <c r="O839" i="14"/>
  <c r="N226" i="17"/>
  <c r="O313" i="14"/>
  <c r="O843" i="14"/>
  <c r="V292" i="14"/>
  <c r="V307" i="18"/>
  <c r="N300" i="14"/>
  <c r="N830" i="14"/>
  <c r="O267" i="17"/>
  <c r="N294" i="13"/>
  <c r="N836" i="13"/>
  <c r="N231" i="17"/>
  <c r="M87" i="15"/>
  <c r="J239" i="17"/>
  <c r="V252" i="17"/>
  <c r="N324" i="14"/>
  <c r="J292" i="14"/>
  <c r="J311" i="18"/>
  <c r="J839" i="18"/>
  <c r="K298" i="18"/>
  <c r="J306" i="18"/>
  <c r="J834" i="18"/>
  <c r="J310" i="18"/>
  <c r="J838" i="18"/>
  <c r="V331" i="13"/>
  <c r="V873" i="13"/>
  <c r="Q226" i="17"/>
  <c r="V327" i="18"/>
  <c r="Q309" i="18"/>
  <c r="Q300" i="18"/>
  <c r="Q828" i="18"/>
  <c r="V287" i="14"/>
  <c r="V291" i="14"/>
  <c r="V821" i="14"/>
  <c r="Q286" i="18"/>
  <c r="J307" i="13"/>
  <c r="J299" i="13"/>
  <c r="O315" i="13"/>
  <c r="O329" i="13"/>
  <c r="O871" i="13"/>
  <c r="J329" i="13"/>
  <c r="J871" i="13"/>
  <c r="O330" i="13"/>
  <c r="O331" i="13"/>
  <c r="O873" i="13"/>
  <c r="O351" i="13"/>
  <c r="J288" i="14"/>
  <c r="J244" i="17"/>
  <c r="N230" i="17"/>
  <c r="O259" i="17"/>
  <c r="N257" i="17"/>
  <c r="N593" i="17"/>
  <c r="V308" i="18"/>
  <c r="V242" i="17"/>
  <c r="J287" i="18"/>
  <c r="J815" i="18"/>
  <c r="K305" i="18"/>
  <c r="V286" i="18"/>
  <c r="N298" i="18"/>
  <c r="J243" i="17"/>
  <c r="K318" i="13"/>
  <c r="O311" i="13"/>
  <c r="J316" i="13"/>
  <c r="Q313" i="14"/>
  <c r="Q843" i="14"/>
  <c r="U298" i="13"/>
  <c r="J319" i="13"/>
  <c r="J314" i="14"/>
  <c r="N299" i="13"/>
  <c r="O293" i="14"/>
  <c r="N291" i="18"/>
  <c r="V259" i="17"/>
  <c r="O227" i="17"/>
  <c r="U311" i="14"/>
  <c r="J227" i="17"/>
  <c r="N309" i="18"/>
  <c r="O326" i="18"/>
  <c r="O854" i="18"/>
  <c r="O264" i="17"/>
  <c r="O600" i="17"/>
  <c r="N254" i="17"/>
  <c r="J260" i="17"/>
  <c r="N306" i="13"/>
  <c r="V317" i="13"/>
  <c r="N323" i="14"/>
  <c r="O302" i="14"/>
  <c r="N252" i="17"/>
  <c r="J309" i="14"/>
  <c r="J839" i="14"/>
  <c r="O232" i="17"/>
  <c r="O568" i="17"/>
  <c r="O244" i="17"/>
  <c r="N301" i="14"/>
  <c r="N831" i="14"/>
  <c r="O318" i="13"/>
  <c r="O860" i="13"/>
  <c r="N307" i="14"/>
  <c r="U325" i="18"/>
  <c r="U853" i="18"/>
  <c r="U287" i="14"/>
  <c r="N258" i="17"/>
  <c r="O313" i="13"/>
  <c r="O305" i="14"/>
  <c r="J314" i="13"/>
  <c r="O324" i="14"/>
  <c r="O288" i="14"/>
  <c r="U240" i="17"/>
  <c r="U576" i="17"/>
  <c r="O291" i="18"/>
  <c r="N323" i="18"/>
  <c r="O315" i="14"/>
  <c r="V305" i="18"/>
  <c r="V257" i="17"/>
  <c r="V593" i="17"/>
  <c r="Q340" i="18"/>
  <c r="Q311" i="18"/>
  <c r="Q839" i="18"/>
  <c r="V293" i="14"/>
  <c r="Q307" i="13"/>
  <c r="V235" i="17"/>
  <c r="V313" i="14"/>
  <c r="V258" i="17"/>
  <c r="V318" i="13"/>
  <c r="V340" i="18"/>
  <c r="V333" i="13"/>
  <c r="J332" i="13"/>
  <c r="J308" i="13"/>
  <c r="N312" i="14"/>
  <c r="N842" i="14"/>
  <c r="J327" i="14"/>
  <c r="O265" i="17"/>
  <c r="N235" i="17"/>
  <c r="Q291" i="18"/>
  <c r="V234" i="17"/>
  <c r="Q303" i="18"/>
  <c r="J267" i="17"/>
  <c r="V260" i="17"/>
  <c r="N306" i="18"/>
  <c r="N834" i="18"/>
  <c r="N321" i="18"/>
  <c r="N849" i="18"/>
  <c r="N287" i="18"/>
  <c r="N815" i="18"/>
  <c r="V269" i="17"/>
  <c r="J286" i="18"/>
  <c r="Q327" i="18"/>
  <c r="J322" i="18"/>
  <c r="N228" i="17"/>
  <c r="J237" i="17"/>
  <c r="Q243" i="17"/>
  <c r="N320" i="13"/>
  <c r="N862" i="13"/>
  <c r="J318" i="13"/>
  <c r="J311" i="13"/>
  <c r="V298" i="13"/>
  <c r="K319" i="13"/>
  <c r="I87" i="15"/>
  <c r="V265" i="17"/>
  <c r="Q305" i="18"/>
  <c r="Q310" i="18"/>
  <c r="Q838" i="18"/>
  <c r="J289" i="18"/>
  <c r="O254" i="17"/>
  <c r="O306" i="13"/>
  <c r="O323" i="14"/>
  <c r="Q328" i="14"/>
  <c r="Q858" i="14"/>
  <c r="O302" i="18"/>
  <c r="N239" i="17"/>
  <c r="O225" i="17"/>
  <c r="O561" i="17"/>
  <c r="J266" i="17"/>
  <c r="J324" i="14"/>
  <c r="O314" i="14"/>
  <c r="U234" i="17"/>
  <c r="U570" i="17"/>
  <c r="N290" i="18"/>
  <c r="N818" i="18"/>
  <c r="J258" i="17"/>
  <c r="V328" i="14"/>
  <c r="V858" i="14"/>
  <c r="V306" i="18"/>
  <c r="J302" i="18"/>
  <c r="Q240" i="17"/>
  <c r="Q576" i="17"/>
  <c r="Q324" i="14"/>
  <c r="O292" i="14"/>
  <c r="Q332" i="13"/>
  <c r="Q256" i="17"/>
  <c r="V307" i="14"/>
  <c r="Q288" i="14"/>
  <c r="N296" i="13"/>
  <c r="J297" i="13"/>
  <c r="K295" i="13"/>
  <c r="Q296" i="13"/>
  <c r="V351" i="13"/>
  <c r="V332" i="13"/>
  <c r="J312" i="14"/>
  <c r="J842" i="14"/>
  <c r="N287" i="14"/>
  <c r="N310" i="14"/>
  <c r="V302" i="14"/>
  <c r="Q229" i="17"/>
  <c r="V266" i="17"/>
  <c r="J231" i="17"/>
  <c r="O309" i="18"/>
  <c r="J234" i="17"/>
  <c r="J570" i="17"/>
  <c r="N260" i="17"/>
  <c r="Q269" i="17"/>
  <c r="N269" i="17"/>
  <c r="Q320" i="18"/>
  <c r="J300" i="18"/>
  <c r="J828" i="18"/>
  <c r="J326" i="18"/>
  <c r="J854" i="18"/>
  <c r="J298" i="18"/>
  <c r="O327" i="18"/>
  <c r="O322" i="18"/>
  <c r="V228" i="17"/>
  <c r="O320" i="13"/>
  <c r="O862" i="13"/>
  <c r="K317" i="13"/>
  <c r="K859" i="13"/>
  <c r="N298" i="13"/>
  <c r="J290" i="18"/>
  <c r="J818" i="18"/>
  <c r="V323" i="18"/>
  <c r="N311" i="14"/>
  <c r="N841" i="14"/>
  <c r="V295" i="13"/>
  <c r="O305" i="18"/>
  <c r="O310" i="18"/>
  <c r="O838" i="18"/>
  <c r="O286" i="18"/>
  <c r="Q289" i="18"/>
  <c r="U254" i="17"/>
  <c r="N268" i="17"/>
  <c r="O314" i="13"/>
  <c r="N297" i="13"/>
  <c r="J323" i="14"/>
  <c r="J328" i="14"/>
  <c r="J858" i="14"/>
  <c r="J240" i="17"/>
  <c r="J576" i="17"/>
  <c r="O235" i="17"/>
  <c r="O319" i="13"/>
  <c r="J226" i="17"/>
  <c r="N313" i="14"/>
  <c r="N843" i="14"/>
  <c r="J309" i="18"/>
  <c r="U309" i="14"/>
  <c r="U839" i="14"/>
  <c r="Q323" i="14"/>
  <c r="O252" i="17"/>
  <c r="O242" i="17"/>
  <c r="O578" i="17"/>
  <c r="O301" i="14"/>
  <c r="O831" i="14"/>
  <c r="N331" i="13"/>
  <c r="N873" i="13"/>
  <c r="V312" i="13"/>
  <c r="O306" i="18"/>
  <c r="O834" i="18"/>
  <c r="O310" i="13"/>
  <c r="O852" i="13"/>
  <c r="O325" i="18"/>
  <c r="O853" i="18"/>
  <c r="V400" i="17"/>
  <c r="Y400" i="17"/>
  <c r="V588" i="13"/>
  <c r="Y588" i="13"/>
  <c r="V570" i="14"/>
  <c r="Y570" i="14"/>
  <c r="Q168" i="21"/>
  <c r="V569" i="14"/>
  <c r="Y569" i="14"/>
  <c r="R168" i="21"/>
  <c r="V577" i="14"/>
  <c r="Y577" i="14"/>
  <c r="V565" i="14"/>
  <c r="V830" i="14"/>
  <c r="V567" i="14"/>
  <c r="V570" i="18"/>
  <c r="V582" i="13"/>
  <c r="Y582" i="13"/>
  <c r="V568" i="14"/>
  <c r="Y568" i="14"/>
  <c r="V401" i="17"/>
  <c r="Y401" i="17"/>
  <c r="V565" i="18"/>
  <c r="Y565" i="18"/>
  <c r="V399" i="17"/>
  <c r="Y399" i="17"/>
  <c r="V579" i="14"/>
  <c r="Y579" i="14"/>
  <c r="V564" i="14"/>
  <c r="Y564" i="14"/>
  <c r="V572" i="14"/>
  <c r="Y572" i="14"/>
  <c r="V576" i="14"/>
  <c r="Y576" i="14"/>
  <c r="V566" i="18"/>
  <c r="Y566" i="18"/>
  <c r="V589" i="13"/>
  <c r="Y589" i="13"/>
  <c r="V581" i="13"/>
  <c r="Y581" i="13"/>
  <c r="V580" i="13"/>
  <c r="Y580" i="13"/>
  <c r="V408" i="17"/>
  <c r="Y408" i="17"/>
  <c r="V395" i="17"/>
  <c r="Y395" i="17"/>
  <c r="V410" i="17"/>
  <c r="Y410" i="17"/>
  <c r="V578" i="14"/>
  <c r="V564" i="18"/>
  <c r="Y564" i="18"/>
  <c r="V575" i="18"/>
  <c r="Y575" i="18"/>
  <c r="V572" i="18"/>
  <c r="V583" i="13"/>
  <c r="V578" i="18"/>
  <c r="Y578" i="18"/>
  <c r="V573" i="14"/>
  <c r="Y573" i="14"/>
  <c r="N168" i="21"/>
  <c r="V413" i="17"/>
  <c r="Y413" i="17"/>
  <c r="V407" i="17"/>
  <c r="Y407" i="17"/>
  <c r="V412" i="17"/>
  <c r="Y412" i="17"/>
  <c r="L168" i="21"/>
  <c r="V577" i="13"/>
  <c r="V573" i="18"/>
  <c r="Y573" i="18"/>
  <c r="V574" i="14"/>
  <c r="V839" i="14"/>
  <c r="V414" i="17"/>
  <c r="Y414" i="17"/>
  <c r="V393" i="17"/>
  <c r="Y393" i="17"/>
  <c r="V576" i="18"/>
  <c r="Y576" i="18"/>
  <c r="V591" i="13"/>
  <c r="Y591" i="13"/>
  <c r="V580" i="14"/>
  <c r="Y580" i="14"/>
  <c r="V403" i="17"/>
  <c r="Y403" i="17"/>
  <c r="V402" i="17"/>
  <c r="V411" i="17"/>
  <c r="V563" i="18"/>
  <c r="Y563" i="18"/>
  <c r="V571" i="14"/>
  <c r="Y571" i="14"/>
  <c r="V579" i="13"/>
  <c r="Y579" i="13"/>
  <c r="V587" i="13"/>
  <c r="Y587" i="13"/>
  <c r="V592" i="13"/>
  <c r="Y592" i="13"/>
  <c r="V571" i="18"/>
  <c r="Y571" i="18"/>
  <c r="V566" i="14"/>
  <c r="V584" i="13"/>
  <c r="Y584" i="13"/>
  <c r="V398" i="17"/>
  <c r="Y398" i="17"/>
  <c r="V568" i="18"/>
  <c r="Y568" i="18"/>
  <c r="V586" i="13"/>
  <c r="Y586" i="13"/>
  <c r="V574" i="18"/>
  <c r="Y574" i="18"/>
  <c r="V577" i="18"/>
  <c r="Y577" i="18"/>
  <c r="S556" i="14"/>
  <c r="O168" i="21"/>
  <c r="S557" i="14"/>
  <c r="R556" i="14"/>
  <c r="O557" i="14"/>
  <c r="E16" i="21"/>
  <c r="J557" i="14"/>
  <c r="R557" i="14"/>
  <c r="V557" i="14"/>
  <c r="V560" i="14"/>
  <c r="O556" i="14"/>
  <c r="Y18" i="20"/>
  <c r="K168" i="21"/>
  <c r="P291" i="18"/>
  <c r="P225" i="17"/>
  <c r="P561" i="17"/>
  <c r="P302" i="18"/>
  <c r="P297" i="13"/>
  <c r="P334" i="13"/>
  <c r="P308" i="18"/>
  <c r="P836" i="18"/>
  <c r="P311" i="14"/>
  <c r="P266" i="17"/>
  <c r="P288" i="14"/>
  <c r="P298" i="13"/>
  <c r="P311" i="13"/>
  <c r="P320" i="13"/>
  <c r="P862" i="13"/>
  <c r="P243" i="17"/>
  <c r="P327" i="18"/>
  <c r="P300" i="18"/>
  <c r="P828" i="18"/>
  <c r="P320" i="18"/>
  <c r="P254" i="17"/>
  <c r="O87" i="15"/>
  <c r="P327" i="14"/>
  <c r="P307" i="13"/>
  <c r="P314" i="14"/>
  <c r="P844" i="14"/>
  <c r="P303" i="14"/>
  <c r="P305" i="14"/>
  <c r="P226" i="17"/>
  <c r="P291" i="14"/>
  <c r="P821" i="14"/>
  <c r="P322" i="18"/>
  <c r="P305" i="18"/>
  <c r="P267" i="17"/>
  <c r="P329" i="13"/>
  <c r="P871" i="13"/>
  <c r="P313" i="14"/>
  <c r="P843" i="14"/>
  <c r="P306" i="13"/>
  <c r="P239" i="17"/>
  <c r="P323" i="14"/>
  <c r="P314" i="13"/>
  <c r="P228" i="17"/>
  <c r="P229" i="17"/>
  <c r="P317" i="13"/>
  <c r="P321" i="18"/>
  <c r="P849" i="18"/>
  <c r="P264" i="17"/>
  <c r="P600" i="17"/>
  <c r="P351" i="13"/>
  <c r="P331" i="13"/>
  <c r="P873" i="13"/>
  <c r="P310" i="13"/>
  <c r="P852" i="13"/>
  <c r="P300" i="14"/>
  <c r="P830" i="14"/>
  <c r="P315" i="14"/>
  <c r="P845" i="14"/>
  <c r="P333" i="13"/>
  <c r="P298" i="18"/>
  <c r="P286" i="18"/>
  <c r="P306" i="18"/>
  <c r="P834" i="18"/>
  <c r="P234" i="17"/>
  <c r="P570" i="17"/>
  <c r="P258" i="17"/>
  <c r="P330" i="13"/>
  <c r="P315" i="13"/>
  <c r="P268" i="17"/>
  <c r="S287" i="18"/>
  <c r="S815" i="18"/>
  <c r="K321" i="14"/>
  <c r="K309" i="13"/>
  <c r="K237" i="17"/>
  <c r="K269" i="17"/>
  <c r="K264" i="17"/>
  <c r="K600" i="17"/>
  <c r="K308" i="13"/>
  <c r="K313" i="13"/>
  <c r="K288" i="14"/>
  <c r="K344" i="18"/>
  <c r="K300" i="18"/>
  <c r="K828" i="18"/>
  <c r="K254" i="17"/>
  <c r="K308" i="18"/>
  <c r="K836" i="18"/>
  <c r="K302" i="14"/>
  <c r="K300" i="14"/>
  <c r="K830" i="14"/>
  <c r="K330" i="13"/>
  <c r="K296" i="13"/>
  <c r="K305" i="14"/>
  <c r="K242" i="17"/>
  <c r="K578" i="17"/>
  <c r="K307" i="18"/>
  <c r="K235" i="17"/>
  <c r="K327" i="14"/>
  <c r="K311" i="14"/>
  <c r="K291" i="14"/>
  <c r="K821" i="14"/>
  <c r="K299" i="13"/>
  <c r="K292" i="14"/>
  <c r="K822" i="14"/>
  <c r="K293" i="14"/>
  <c r="K823" i="14"/>
  <c r="K316" i="13"/>
  <c r="K297" i="13"/>
  <c r="K839" i="13"/>
  <c r="K243" i="17"/>
  <c r="K227" i="17"/>
  <c r="S307" i="13"/>
  <c r="P296" i="13"/>
  <c r="P838" i="13"/>
  <c r="K315" i="13"/>
  <c r="P308" i="13"/>
  <c r="K299" i="14"/>
  <c r="K230" i="17"/>
  <c r="K266" i="17"/>
  <c r="K602" i="17"/>
  <c r="S257" i="17"/>
  <c r="S593" i="17"/>
  <c r="S308" i="18"/>
  <c r="S836" i="18"/>
  <c r="S227" i="17"/>
  <c r="P257" i="17"/>
  <c r="P593" i="17"/>
  <c r="S321" i="18"/>
  <c r="S849" i="18"/>
  <c r="S286" i="18"/>
  <c r="S298" i="18"/>
  <c r="S327" i="18"/>
  <c r="S293" i="14"/>
  <c r="K303" i="14"/>
  <c r="P309" i="14"/>
  <c r="P839" i="14"/>
  <c r="S291" i="14"/>
  <c r="S333" i="13"/>
  <c r="K291" i="18"/>
  <c r="K244" i="17"/>
  <c r="S311" i="13"/>
  <c r="S305" i="14"/>
  <c r="S225" i="17"/>
  <c r="S561" i="17"/>
  <c r="S295" i="13"/>
  <c r="S334" i="13"/>
  <c r="S240" i="17"/>
  <c r="S576" i="17"/>
  <c r="S268" i="17"/>
  <c r="S320" i="13"/>
  <c r="S862" i="13"/>
  <c r="S269" i="17"/>
  <c r="S260" i="17"/>
  <c r="S258" i="17"/>
  <c r="S264" i="17"/>
  <c r="S600" i="17"/>
  <c r="S312" i="14"/>
  <c r="S842" i="14"/>
  <c r="S315" i="14"/>
  <c r="S307" i="14"/>
  <c r="S310" i="13"/>
  <c r="S852" i="13"/>
  <c r="S228" i="17"/>
  <c r="S326" i="18"/>
  <c r="S854" i="18"/>
  <c r="S234" i="17"/>
  <c r="S570" i="17"/>
  <c r="S244" i="17"/>
  <c r="S320" i="18"/>
  <c r="S346" i="14"/>
  <c r="S298" i="13"/>
  <c r="S237" i="17"/>
  <c r="S322" i="18"/>
  <c r="S235" i="17"/>
  <c r="S332" i="13"/>
  <c r="S331" i="13"/>
  <c r="S873" i="13"/>
  <c r="P295" i="13"/>
  <c r="S296" i="13"/>
  <c r="S315" i="13"/>
  <c r="S857" i="13"/>
  <c r="S308" i="13"/>
  <c r="S266" i="17"/>
  <c r="P240" i="17"/>
  <c r="P576" i="17"/>
  <c r="S311" i="14"/>
  <c r="P290" i="18"/>
  <c r="P818" i="18"/>
  <c r="S330" i="13"/>
  <c r="S265" i="17"/>
  <c r="K239" i="17"/>
  <c r="K310" i="14"/>
  <c r="S239" i="17"/>
  <c r="P235" i="17"/>
  <c r="K267" i="17"/>
  <c r="P227" i="17"/>
  <c r="S306" i="18"/>
  <c r="S834" i="18"/>
  <c r="P237" i="17"/>
  <c r="P301" i="14"/>
  <c r="P831" i="14"/>
  <c r="K314" i="14"/>
  <c r="K298" i="13"/>
  <c r="S288" i="14"/>
  <c r="P323" i="18"/>
  <c r="K307" i="13"/>
  <c r="P312" i="14"/>
  <c r="P842" i="14"/>
  <c r="P307" i="14"/>
  <c r="P837" i="14"/>
  <c r="S259" i="17"/>
  <c r="P244" i="17"/>
  <c r="S313" i="13"/>
  <c r="S231" i="17"/>
  <c r="T285" i="18"/>
  <c r="T813" i="18"/>
  <c r="T291" i="18"/>
  <c r="T258" i="17"/>
  <c r="T303" i="14"/>
  <c r="T323" i="18"/>
  <c r="T306" i="13"/>
  <c r="T269" i="17"/>
  <c r="T259" i="17"/>
  <c r="T302" i="14"/>
  <c r="T310" i="14"/>
  <c r="T330" i="13"/>
  <c r="T333" i="13"/>
  <c r="T322" i="14"/>
  <c r="T852" i="14"/>
  <c r="T328" i="14"/>
  <c r="T858" i="14"/>
  <c r="T288" i="14"/>
  <c r="T266" i="17"/>
  <c r="T317" i="13"/>
  <c r="T334" i="13"/>
  <c r="T254" i="17"/>
  <c r="T299" i="13"/>
  <c r="T237" i="17"/>
  <c r="T320" i="18"/>
  <c r="T257" i="17"/>
  <c r="T593" i="17"/>
  <c r="T226" i="17"/>
  <c r="T244" i="17"/>
  <c r="T327" i="14"/>
  <c r="T331" i="13"/>
  <c r="T873" i="13"/>
  <c r="T300" i="18"/>
  <c r="T828" i="18"/>
  <c r="T301" i="14"/>
  <c r="T831" i="14"/>
  <c r="T287" i="14"/>
  <c r="T292" i="14"/>
  <c r="T822" i="14"/>
  <c r="T324" i="14"/>
  <c r="T298" i="13"/>
  <c r="T316" i="13"/>
  <c r="T327" i="18"/>
  <c r="T329" i="13"/>
  <c r="T871" i="13"/>
  <c r="T286" i="18"/>
  <c r="T242" i="17"/>
  <c r="T578" i="17"/>
  <c r="T307" i="14"/>
  <c r="T319" i="13"/>
  <c r="T290" i="18"/>
  <c r="T818" i="18"/>
  <c r="T256" i="17"/>
  <c r="T298" i="18"/>
  <c r="T312" i="14"/>
  <c r="T842" i="14"/>
  <c r="T267" i="17"/>
  <c r="T297" i="13"/>
  <c r="T228" i="17"/>
  <c r="T289" i="18"/>
  <c r="T817" i="18"/>
  <c r="T234" i="17"/>
  <c r="T570" i="17"/>
  <c r="T229" i="17"/>
  <c r="T332" i="13"/>
  <c r="R128" i="15"/>
  <c r="X128" i="15"/>
  <c r="S459" i="17"/>
  <c r="Y459" i="17"/>
  <c r="S230" i="17"/>
  <c r="S316" i="13"/>
  <c r="S299" i="13"/>
  <c r="S300" i="18"/>
  <c r="S828" i="18"/>
  <c r="S243" i="17"/>
  <c r="P299" i="13"/>
  <c r="S323" i="18"/>
  <c r="K334" i="13"/>
  <c r="K333" i="13"/>
  <c r="K329" i="13"/>
  <c r="K871" i="13"/>
  <c r="P332" i="13"/>
  <c r="S310" i="14"/>
  <c r="K225" i="17"/>
  <c r="K561" i="17"/>
  <c r="S267" i="17"/>
  <c r="S305" i="18"/>
  <c r="K326" i="18"/>
  <c r="K854" i="18"/>
  <c r="P319" i="13"/>
  <c r="P861" i="13"/>
  <c r="S299" i="14"/>
  <c r="S229" i="17"/>
  <c r="S314" i="14"/>
  <c r="K328" i="14"/>
  <c r="K858" i="14"/>
  <c r="R302" i="18"/>
  <c r="R295" i="13"/>
  <c r="R242" i="17"/>
  <c r="R578" i="17"/>
  <c r="R318" i="13"/>
  <c r="R239" i="17"/>
  <c r="R228" i="17"/>
  <c r="R226" i="17"/>
  <c r="R256" i="17"/>
  <c r="R333" i="13"/>
  <c r="R225" i="17"/>
  <c r="R561" i="17"/>
  <c r="R300" i="18"/>
  <c r="R828" i="18"/>
  <c r="R229" i="17"/>
  <c r="R307" i="13"/>
  <c r="R316" i="13"/>
  <c r="R320" i="18"/>
  <c r="R265" i="17"/>
  <c r="T87" i="15"/>
  <c r="U267" i="17"/>
  <c r="U260" i="17"/>
  <c r="L268" i="17"/>
  <c r="U305" i="18"/>
  <c r="U300" i="18"/>
  <c r="U828" i="18"/>
  <c r="U228" i="17"/>
  <c r="L320" i="13"/>
  <c r="L862" i="13"/>
  <c r="U317" i="13"/>
  <c r="U323" i="18"/>
  <c r="U310" i="18"/>
  <c r="U838" i="18"/>
  <c r="R233" i="17"/>
  <c r="R569" i="17"/>
  <c r="U302" i="14"/>
  <c r="U316" i="13"/>
  <c r="U858" i="13"/>
  <c r="U324" i="14"/>
  <c r="L298" i="13"/>
  <c r="L840" i="13"/>
  <c r="U301" i="14"/>
  <c r="U831" i="14"/>
  <c r="T251" i="17"/>
  <c r="L330" i="13"/>
  <c r="U332" i="13"/>
  <c r="L332" i="13"/>
  <c r="U258" i="17"/>
  <c r="L234" i="17"/>
  <c r="L570" i="17"/>
  <c r="L289" i="18"/>
  <c r="U311" i="18"/>
  <c r="U839" i="18"/>
  <c r="U287" i="18"/>
  <c r="U815" i="18"/>
  <c r="U237" i="17"/>
  <c r="U320" i="13"/>
  <c r="U862" i="13"/>
  <c r="U297" i="13"/>
  <c r="L311" i="13"/>
  <c r="U319" i="13"/>
  <c r="U313" i="13"/>
  <c r="L252" i="17"/>
  <c r="U308" i="13"/>
  <c r="U230" i="17"/>
  <c r="L321" i="18"/>
  <c r="L849" i="18"/>
  <c r="U286" i="18"/>
  <c r="U295" i="13"/>
  <c r="U321" i="14"/>
  <c r="K313" i="18"/>
  <c r="K841" i="18"/>
  <c r="U329" i="13"/>
  <c r="U871" i="13"/>
  <c r="L331" i="13"/>
  <c r="L873" i="13"/>
  <c r="L227" i="17"/>
  <c r="L286" i="18"/>
  <c r="U315" i="14"/>
  <c r="U293" i="14"/>
  <c r="U310" i="14"/>
  <c r="U307" i="13"/>
  <c r="U229" i="17"/>
  <c r="U289" i="18"/>
  <c r="U235" i="17"/>
  <c r="U291" i="14"/>
  <c r="U821" i="14"/>
  <c r="U257" i="17"/>
  <c r="U593" i="17"/>
  <c r="L319" i="13"/>
  <c r="R252" i="17"/>
  <c r="R311" i="14"/>
  <c r="R315" i="13"/>
  <c r="R312" i="14"/>
  <c r="R842" i="14"/>
  <c r="R317" i="13"/>
  <c r="L325" i="18"/>
  <c r="L853" i="18"/>
  <c r="V301" i="14"/>
  <c r="V306" i="14"/>
  <c r="L297" i="13"/>
  <c r="L315" i="13"/>
  <c r="R332" i="13"/>
  <c r="R299" i="14"/>
  <c r="V229" i="17"/>
  <c r="U87" i="15"/>
  <c r="L257" i="17"/>
  <c r="L593" i="17"/>
  <c r="V303" i="18"/>
  <c r="Q268" i="17"/>
  <c r="V311" i="18"/>
  <c r="Q306" i="18"/>
  <c r="Q834" i="18"/>
  <c r="V320" i="18"/>
  <c r="V326" i="18"/>
  <c r="V854" i="18"/>
  <c r="R326" i="18"/>
  <c r="R854" i="18"/>
  <c r="R322" i="18"/>
  <c r="L237" i="17"/>
  <c r="R243" i="17"/>
  <c r="V299" i="13"/>
  <c r="R258" i="17"/>
  <c r="V310" i="14"/>
  <c r="R290" i="18"/>
  <c r="R818" i="18"/>
  <c r="V287" i="18"/>
  <c r="V815" i="18"/>
  <c r="V256" i="17"/>
  <c r="R254" i="17"/>
  <c r="Q254" i="17"/>
  <c r="V311" i="13"/>
  <c r="L328" i="14"/>
  <c r="L858" i="14"/>
  <c r="Q252" i="17"/>
  <c r="Q290" i="18"/>
  <c r="Q818" i="18"/>
  <c r="V226" i="17"/>
  <c r="L318" i="13"/>
  <c r="L285" i="18"/>
  <c r="L813" i="18"/>
  <c r="L298" i="18"/>
  <c r="L308" i="18"/>
  <c r="L244" i="17"/>
  <c r="L264" i="17"/>
  <c r="L600" i="17"/>
  <c r="L321" i="14"/>
  <c r="L306" i="13"/>
  <c r="L290" i="18"/>
  <c r="L818" i="18"/>
  <c r="L303" i="14"/>
  <c r="L225" i="17"/>
  <c r="L561" i="17"/>
  <c r="L323" i="18"/>
  <c r="L307" i="18"/>
  <c r="L327" i="14"/>
  <c r="L254" i="17"/>
  <c r="L300" i="18"/>
  <c r="L828" i="18"/>
  <c r="L259" i="17"/>
  <c r="L258" i="17"/>
  <c r="L293" i="14"/>
  <c r="L310" i="18"/>
  <c r="L838" i="18"/>
  <c r="L302" i="18"/>
  <c r="L266" i="17"/>
  <c r="L287" i="14"/>
  <c r="L313" i="13"/>
  <c r="R330" i="13"/>
  <c r="L308" i="13"/>
  <c r="L317" i="13"/>
  <c r="L305" i="14"/>
  <c r="L323" i="14"/>
  <c r="Q285" i="18"/>
  <c r="Q813" i="18"/>
  <c r="Q330" i="13"/>
  <c r="Q326" i="18"/>
  <c r="Q854" i="18"/>
  <c r="Q231" i="17"/>
  <c r="Q225" i="17"/>
  <c r="Q561" i="17"/>
  <c r="Q323" i="18"/>
  <c r="Q297" i="13"/>
  <c r="Q312" i="14"/>
  <c r="Q842" i="14"/>
  <c r="Q315" i="13"/>
  <c r="Q259" i="17"/>
  <c r="Q595" i="17"/>
  <c r="Q265" i="17"/>
  <c r="Q242" i="17"/>
  <c r="Q578" i="17"/>
  <c r="Q306" i="13"/>
  <c r="Q327" i="14"/>
  <c r="Q308" i="13"/>
  <c r="Q302" i="18"/>
  <c r="Q287" i="18"/>
  <c r="Q815" i="18"/>
  <c r="Q321" i="14"/>
  <c r="Q325" i="18"/>
  <c r="Q853" i="18"/>
  <c r="Q244" i="17"/>
  <c r="Q227" i="17"/>
  <c r="Q235" i="17"/>
  <c r="Q317" i="13"/>
  <c r="Q314" i="14"/>
  <c r="Q267" i="17"/>
  <c r="Q239" i="17"/>
  <c r="Q307" i="14"/>
  <c r="Q315" i="14"/>
  <c r="V285" i="18"/>
  <c r="V813" i="18"/>
  <c r="V296" i="13"/>
  <c r="V298" i="18"/>
  <c r="V334" i="13"/>
  <c r="V314" i="13"/>
  <c r="V324" i="14"/>
  <c r="V322" i="14"/>
  <c r="V852" i="14"/>
  <c r="V321" i="14"/>
  <c r="V325" i="18"/>
  <c r="V853" i="18"/>
  <c r="V313" i="13"/>
  <c r="V225" i="17"/>
  <c r="V303" i="14"/>
  <c r="V306" i="13"/>
  <c r="V289" i="18"/>
  <c r="V244" i="17"/>
  <c r="V288" i="14"/>
  <c r="V327" i="14"/>
  <c r="V290" i="18"/>
  <c r="V818" i="18"/>
  <c r="V310" i="13"/>
  <c r="V240" i="17"/>
  <c r="V268" i="17"/>
  <c r="V264" i="17"/>
  <c r="V600" i="17"/>
  <c r="V310" i="18"/>
  <c r="Q313" i="13"/>
  <c r="R329" i="13"/>
  <c r="R871" i="13"/>
  <c r="L300" i="14"/>
  <c r="L830" i="14"/>
  <c r="Q310" i="14"/>
  <c r="L229" i="17"/>
  <c r="Q266" i="17"/>
  <c r="Q260" i="17"/>
  <c r="R234" i="17"/>
  <c r="R570" i="17"/>
  <c r="R306" i="18"/>
  <c r="R834" i="18"/>
  <c r="V300" i="18"/>
  <c r="Q228" i="17"/>
  <c r="R320" i="13"/>
  <c r="R862" i="13"/>
  <c r="R309" i="13"/>
  <c r="Q301" i="14"/>
  <c r="Q831" i="14"/>
  <c r="Q322" i="14"/>
  <c r="Q852" i="14"/>
  <c r="Q298" i="13"/>
  <c r="R298" i="13"/>
  <c r="Q299" i="13"/>
  <c r="V299" i="14"/>
  <c r="V305" i="14"/>
  <c r="L307" i="13"/>
  <c r="R321" i="14"/>
  <c r="V254" i="17"/>
  <c r="Q307" i="18"/>
  <c r="R266" i="17"/>
  <c r="Q287" i="14"/>
  <c r="Q817" i="14"/>
  <c r="R313" i="13"/>
  <c r="R305" i="14"/>
  <c r="V231" i="17"/>
  <c r="E22" i="21"/>
  <c r="M134" i="17"/>
  <c r="Y134" i="17"/>
  <c r="M116" i="17"/>
  <c r="Y116" i="17"/>
  <c r="L31" i="15"/>
  <c r="X31" i="15"/>
  <c r="M164" i="17"/>
  <c r="Y164" i="17"/>
  <c r="M148" i="17"/>
  <c r="Y148" i="17"/>
  <c r="V302" i="18"/>
  <c r="R307" i="18"/>
  <c r="R289" i="18"/>
  <c r="R299" i="13"/>
  <c r="L312" i="14"/>
  <c r="L842" i="14"/>
  <c r="L311" i="18"/>
  <c r="L839" i="18"/>
  <c r="R305" i="18"/>
  <c r="L315" i="14"/>
  <c r="R310" i="13"/>
  <c r="R852" i="13"/>
  <c r="L231" i="17"/>
  <c r="R323" i="18"/>
  <c r="L242" i="17"/>
  <c r="L578" i="17"/>
  <c r="L287" i="18"/>
  <c r="L815" i="18"/>
  <c r="Q298" i="18"/>
  <c r="L322" i="18"/>
  <c r="V322" i="18"/>
  <c r="L228" i="17"/>
  <c r="R237" i="17"/>
  <c r="Q237" i="17"/>
  <c r="L243" i="17"/>
  <c r="V320" i="13"/>
  <c r="L309" i="13"/>
  <c r="Q310" i="13"/>
  <c r="Q852" i="13"/>
  <c r="R319" i="13"/>
  <c r="L291" i="14"/>
  <c r="L821" i="14"/>
  <c r="R293" i="14"/>
  <c r="Q230" i="17"/>
  <c r="L267" i="17"/>
  <c r="R300" i="14"/>
  <c r="R830" i="14"/>
  <c r="V267" i="17"/>
  <c r="Q295" i="13"/>
  <c r="R307" i="14"/>
  <c r="V309" i="13"/>
  <c r="L309" i="14"/>
  <c r="L839" i="14"/>
  <c r="L230" i="17"/>
  <c r="Q309" i="14"/>
  <c r="Q839" i="14"/>
  <c r="R297" i="13"/>
  <c r="L324" i="14"/>
  <c r="V323" i="14"/>
  <c r="P285" i="18"/>
  <c r="P813" i="18"/>
  <c r="P307" i="18"/>
  <c r="P252" i="17"/>
  <c r="P318" i="13"/>
  <c r="P259" i="17"/>
  <c r="P325" i="18"/>
  <c r="P853" i="18"/>
  <c r="P293" i="14"/>
  <c r="P309" i="13"/>
  <c r="P310" i="18"/>
  <c r="P838" i="18"/>
  <c r="P321" i="14"/>
  <c r="P302" i="14"/>
  <c r="P346" i="14"/>
  <c r="P287" i="18"/>
  <c r="P815" i="18"/>
  <c r="P231" i="17"/>
  <c r="P311" i="18"/>
  <c r="P839" i="18"/>
  <c r="P324" i="14"/>
  <c r="P313" i="13"/>
  <c r="P256" i="17"/>
  <c r="S285" i="18"/>
  <c r="S813" i="18"/>
  <c r="S317" i="13"/>
  <c r="S324" i="14"/>
  <c r="S301" i="14"/>
  <c r="S831" i="14"/>
  <c r="S291" i="18"/>
  <c r="S325" i="18"/>
  <c r="S853" i="18"/>
  <c r="S309" i="14"/>
  <c r="S839" i="14"/>
  <c r="S307" i="18"/>
  <c r="S303" i="14"/>
  <c r="S327" i="14"/>
  <c r="S256" i="17"/>
  <c r="S310" i="18"/>
  <c r="S838" i="18"/>
  <c r="S323" i="14"/>
  <c r="S297" i="13"/>
  <c r="S314" i="13"/>
  <c r="S290" i="18"/>
  <c r="S818" i="18"/>
  <c r="S306" i="13"/>
  <c r="S287" i="14"/>
  <c r="S300" i="14"/>
  <c r="S830" i="14"/>
  <c r="S242" i="17"/>
  <c r="S578" i="17"/>
  <c r="S318" i="13"/>
  <c r="S313" i="14"/>
  <c r="S843" i="14"/>
  <c r="S226" i="17"/>
  <c r="S322" i="14"/>
  <c r="S852" i="14"/>
  <c r="S328" i="14"/>
  <c r="S858" i="14"/>
  <c r="S309" i="13"/>
  <c r="S289" i="18"/>
  <c r="S321" i="14"/>
  <c r="S329" i="13"/>
  <c r="S871" i="13"/>
  <c r="S292" i="14"/>
  <c r="S302" i="18"/>
  <c r="S303" i="18"/>
  <c r="R285" i="18"/>
  <c r="R813" i="18"/>
  <c r="R303" i="14"/>
  <c r="R301" i="14"/>
  <c r="R831" i="14"/>
  <c r="R291" i="14"/>
  <c r="R314" i="13"/>
  <c r="R292" i="14"/>
  <c r="R260" i="17"/>
  <c r="R308" i="18"/>
  <c r="R836" i="18"/>
  <c r="R310" i="18"/>
  <c r="R838" i="18"/>
  <c r="R311" i="18"/>
  <c r="R839" i="18"/>
  <c r="R306" i="13"/>
  <c r="R313" i="14"/>
  <c r="R843" i="14"/>
  <c r="R321" i="18"/>
  <c r="R849" i="18"/>
  <c r="R268" i="17"/>
  <c r="R325" i="18"/>
  <c r="R853" i="18"/>
  <c r="R291" i="18"/>
  <c r="R324" i="14"/>
  <c r="R309" i="14"/>
  <c r="R839" i="14"/>
  <c r="Q87" i="15"/>
  <c r="R311" i="13"/>
  <c r="R244" i="17"/>
  <c r="R235" i="17"/>
  <c r="R227" i="17"/>
  <c r="R287" i="14"/>
  <c r="R257" i="17"/>
  <c r="R593" i="17"/>
  <c r="R328" i="14"/>
  <c r="R858" i="14"/>
  <c r="R309" i="18"/>
  <c r="L296" i="13"/>
  <c r="L260" i="17"/>
  <c r="R322" i="14"/>
  <c r="R852" i="14"/>
  <c r="R302" i="14"/>
  <c r="R310" i="14"/>
  <c r="R264" i="17"/>
  <c r="R600" i="17"/>
  <c r="R315" i="14"/>
  <c r="R334" i="13"/>
  <c r="V330" i="13"/>
  <c r="R331" i="13"/>
  <c r="R873" i="13"/>
  <c r="L311" i="14"/>
  <c r="L299" i="14"/>
  <c r="Q302" i="14"/>
  <c r="Q258" i="17"/>
  <c r="Q334" i="13"/>
  <c r="L299" i="13"/>
  <c r="L841" i="13"/>
  <c r="L333" i="13"/>
  <c r="L329" i="13"/>
  <c r="L871" i="13"/>
  <c r="V308" i="13"/>
  <c r="L310" i="14"/>
  <c r="V291" i="18"/>
  <c r="L265" i="17"/>
  <c r="L226" i="17"/>
  <c r="R231" i="17"/>
  <c r="L256" i="17"/>
  <c r="L309" i="18"/>
  <c r="L240" i="17"/>
  <c r="L576" i="17"/>
  <c r="R267" i="17"/>
  <c r="R269" i="17"/>
  <c r="L327" i="18"/>
  <c r="L344" i="18"/>
  <c r="V237" i="17"/>
  <c r="V316" i="13"/>
  <c r="Q316" i="13"/>
  <c r="L301" i="14"/>
  <c r="V319" i="13"/>
  <c r="L314" i="14"/>
  <c r="R230" i="17"/>
  <c r="Q300" i="14"/>
  <c r="Q830" i="14"/>
  <c r="Q311" i="14"/>
  <c r="V307" i="13"/>
  <c r="V315" i="13"/>
  <c r="L303" i="18"/>
  <c r="L314" i="13"/>
  <c r="V230" i="17"/>
  <c r="Q321" i="18"/>
  <c r="Q849" i="18"/>
  <c r="V314" i="14"/>
  <c r="Q314" i="13"/>
  <c r="L239" i="17"/>
  <c r="L307" i="14"/>
  <c r="R286" i="18"/>
  <c r="R814" i="18"/>
  <c r="V309" i="18"/>
  <c r="V243" i="17"/>
  <c r="U285" i="18"/>
  <c r="U813" i="18"/>
  <c r="U334" i="13"/>
  <c r="U231" i="17"/>
  <c r="U292" i="14"/>
  <c r="U822" i="14"/>
  <c r="U252" i="17"/>
  <c r="U269" i="17"/>
  <c r="U309" i="18"/>
  <c r="U298" i="18"/>
  <c r="U313" i="14"/>
  <c r="U843" i="14"/>
  <c r="U259" i="17"/>
  <c r="U226" i="17"/>
  <c r="U244" i="17"/>
  <c r="U227" i="17"/>
  <c r="U290" i="18"/>
  <c r="U818" i="18"/>
  <c r="U256" i="17"/>
  <c r="U239" i="17"/>
  <c r="U309" i="13"/>
  <c r="U314" i="14"/>
  <c r="U310" i="13"/>
  <c r="U852" i="13"/>
  <c r="U303" i="14"/>
  <c r="U303" i="18"/>
  <c r="U296" i="13"/>
  <c r="U328" i="14"/>
  <c r="U858" i="14"/>
  <c r="U312" i="14"/>
  <c r="U842" i="14"/>
  <c r="U288" i="14"/>
  <c r="U306" i="18"/>
  <c r="U834" i="18"/>
  <c r="U242" i="17"/>
  <c r="U578" i="17"/>
  <c r="U291" i="18"/>
  <c r="U314" i="13"/>
  <c r="U323" i="14"/>
  <c r="U266" i="17"/>
  <c r="U225" i="17"/>
  <c r="U561" i="17"/>
  <c r="U299" i="13"/>
  <c r="U320" i="18"/>
  <c r="U308" i="18"/>
  <c r="U836" i="18"/>
  <c r="K285" i="18"/>
  <c r="K813" i="18"/>
  <c r="K265" i="17"/>
  <c r="K313" i="14"/>
  <c r="K843" i="14"/>
  <c r="K290" i="18"/>
  <c r="K818" i="18"/>
  <c r="K229" i="17"/>
  <c r="K306" i="18"/>
  <c r="K834" i="18"/>
  <c r="K256" i="17"/>
  <c r="K323" i="14"/>
  <c r="K231" i="17"/>
  <c r="K287" i="14"/>
  <c r="K226" i="17"/>
  <c r="K303" i="18"/>
  <c r="K259" i="17"/>
  <c r="K312" i="14"/>
  <c r="K842" i="14"/>
  <c r="K322" i="18"/>
  <c r="K324" i="14"/>
  <c r="K302" i="18"/>
  <c r="K252" i="17"/>
  <c r="K289" i="18"/>
  <c r="K234" i="17"/>
  <c r="K570" i="17"/>
  <c r="K309" i="18"/>
  <c r="K310" i="13"/>
  <c r="K240" i="17"/>
  <c r="K576" i="17"/>
  <c r="K287" i="18"/>
  <c r="K815" i="18"/>
  <c r="K325" i="18"/>
  <c r="K853" i="18"/>
  <c r="K301" i="14"/>
  <c r="K831" i="14"/>
  <c r="K323" i="18"/>
  <c r="K309" i="14"/>
  <c r="K839" i="14"/>
  <c r="K322" i="14"/>
  <c r="K852" i="14"/>
  <c r="K307" i="14"/>
  <c r="K306" i="13"/>
  <c r="K260" i="17"/>
  <c r="K328" i="13"/>
  <c r="K870" i="13"/>
  <c r="R314" i="18"/>
  <c r="R842" i="18"/>
  <c r="J285" i="18"/>
  <c r="P246" i="17"/>
  <c r="P582" i="17"/>
  <c r="R312" i="18"/>
  <c r="R840" i="18"/>
  <c r="P253" i="17"/>
  <c r="L46" i="15"/>
  <c r="L169" i="15"/>
  <c r="Q321" i="13"/>
  <c r="Q863" i="13"/>
  <c r="L319" i="17"/>
  <c r="P319" i="17"/>
  <c r="O501" i="17"/>
  <c r="V501" i="17"/>
  <c r="J145" i="8"/>
  <c r="I145" i="17"/>
  <c r="R501" i="17"/>
  <c r="R669" i="17"/>
  <c r="S142" i="17"/>
  <c r="S646" i="17"/>
  <c r="J501" i="17"/>
  <c r="S501" i="17"/>
  <c r="T319" i="17"/>
  <c r="X142" i="17"/>
  <c r="X646" i="17"/>
  <c r="J151" i="17"/>
  <c r="L501" i="17"/>
  <c r="Q501" i="17"/>
  <c r="X319" i="17"/>
  <c r="L152" i="8"/>
  <c r="I488" i="17"/>
  <c r="V142" i="17"/>
  <c r="V646" i="17"/>
  <c r="T501" i="17"/>
  <c r="Q142" i="17"/>
  <c r="Q646" i="17"/>
  <c r="P501" i="17"/>
  <c r="W501" i="17"/>
  <c r="M165" i="8"/>
  <c r="X151" i="17"/>
  <c r="U501" i="17"/>
  <c r="V487" i="17"/>
  <c r="M253" i="17"/>
  <c r="N501" i="17"/>
  <c r="J142" i="17"/>
  <c r="J646" i="17"/>
  <c r="N319" i="17"/>
  <c r="I303" i="17"/>
  <c r="R303" i="17"/>
  <c r="R319" i="17"/>
  <c r="K152" i="8"/>
  <c r="I320" i="17"/>
  <c r="W319" i="17"/>
  <c r="S487" i="17"/>
  <c r="M319" i="17"/>
  <c r="U319" i="17"/>
  <c r="S319" i="17"/>
  <c r="S151" i="17"/>
  <c r="N487" i="17"/>
  <c r="K319" i="17"/>
  <c r="R151" i="17"/>
  <c r="O319" i="17"/>
  <c r="J319" i="17"/>
  <c r="L151" i="17"/>
  <c r="N151" i="17"/>
  <c r="M487" i="17"/>
  <c r="O479" i="17"/>
  <c r="K151" i="17"/>
  <c r="T151" i="17"/>
  <c r="N479" i="17"/>
  <c r="V151" i="17"/>
  <c r="Q487" i="17"/>
  <c r="I471" i="17"/>
  <c r="X471" i="17"/>
  <c r="X474" i="17"/>
  <c r="M151" i="17"/>
  <c r="U151" i="17"/>
  <c r="U479" i="17"/>
  <c r="U487" i="17"/>
  <c r="U488" i="17"/>
  <c r="P479" i="17"/>
  <c r="W479" i="17"/>
  <c r="M151" i="8"/>
  <c r="X487" i="17"/>
  <c r="W142" i="17"/>
  <c r="W646" i="17"/>
  <c r="U142" i="17"/>
  <c r="U646" i="17"/>
  <c r="L487" i="17"/>
  <c r="K487" i="17"/>
  <c r="X479" i="17"/>
  <c r="T142" i="17"/>
  <c r="T646" i="17"/>
  <c r="L145" i="8"/>
  <c r="I481" i="17"/>
  <c r="U449" i="17"/>
  <c r="M479" i="17"/>
  <c r="K142" i="17"/>
  <c r="K646" i="17"/>
  <c r="R479" i="17"/>
  <c r="N142" i="17"/>
  <c r="N646" i="17"/>
  <c r="O487" i="17"/>
  <c r="S479" i="17"/>
  <c r="P487" i="17"/>
  <c r="M143" i="8"/>
  <c r="T479" i="17"/>
  <c r="J487" i="17"/>
  <c r="L479" i="17"/>
  <c r="W487" i="17"/>
  <c r="L142" i="17"/>
  <c r="L646" i="17"/>
  <c r="Q479" i="17"/>
  <c r="Q647" i="17"/>
  <c r="M142" i="8"/>
  <c r="O142" i="17"/>
  <c r="O646" i="17"/>
  <c r="J479" i="17"/>
  <c r="T487" i="17"/>
  <c r="K479" i="17"/>
  <c r="P142" i="17"/>
  <c r="P646" i="17"/>
  <c r="M142" i="17"/>
  <c r="M646" i="17"/>
  <c r="T253" i="17"/>
  <c r="P449" i="17"/>
  <c r="J253" i="17"/>
  <c r="I135" i="17"/>
  <c r="W135" i="17"/>
  <c r="M113" i="8"/>
  <c r="S449" i="17"/>
  <c r="M135" i="8"/>
  <c r="R449" i="17"/>
  <c r="S253" i="17"/>
  <c r="S251" i="17"/>
  <c r="O435" i="17"/>
  <c r="L449" i="17"/>
  <c r="Q253" i="17"/>
  <c r="N253" i="17"/>
  <c r="N449" i="17"/>
  <c r="V253" i="17"/>
  <c r="X449" i="17"/>
  <c r="O253" i="17"/>
  <c r="U253" i="17"/>
  <c r="M449" i="17"/>
  <c r="N99" i="17"/>
  <c r="U435" i="17"/>
  <c r="U209" i="17"/>
  <c r="W434" i="17"/>
  <c r="W602" i="17"/>
  <c r="R99" i="17"/>
  <c r="M98" i="8"/>
  <c r="O434" i="17"/>
  <c r="O602" i="17"/>
  <c r="J99" i="17"/>
  <c r="K103" i="8"/>
  <c r="I271" i="17"/>
  <c r="K251" i="17"/>
  <c r="J103" i="8"/>
  <c r="I103" i="17"/>
  <c r="T99" i="17"/>
  <c r="P251" i="17"/>
  <c r="L253" i="17"/>
  <c r="K253" i="17"/>
  <c r="K449" i="17"/>
  <c r="R253" i="17"/>
  <c r="N435" i="17"/>
  <c r="Q449" i="17"/>
  <c r="T421" i="17"/>
  <c r="W449" i="17"/>
  <c r="W251" i="17"/>
  <c r="L421" i="17"/>
  <c r="W283" i="17"/>
  <c r="S435" i="17"/>
  <c r="O449" i="17"/>
  <c r="O617" i="17"/>
  <c r="U421" i="17"/>
  <c r="V449" i="17"/>
  <c r="N421" i="17"/>
  <c r="K421" i="17"/>
  <c r="J449" i="17"/>
  <c r="W253" i="17"/>
  <c r="R421" i="17"/>
  <c r="M115" i="8"/>
  <c r="P421" i="17"/>
  <c r="X253" i="17"/>
  <c r="X589" i="17"/>
  <c r="Q435" i="17"/>
  <c r="T435" i="17"/>
  <c r="M251" i="17"/>
  <c r="K435" i="17"/>
  <c r="X251" i="17"/>
  <c r="U251" i="17"/>
  <c r="W419" i="17"/>
  <c r="Q251" i="17"/>
  <c r="L435" i="17"/>
  <c r="W435" i="17"/>
  <c r="O251" i="17"/>
  <c r="L251" i="17"/>
  <c r="X435" i="17"/>
  <c r="V435" i="17"/>
  <c r="J251" i="17"/>
  <c r="R435" i="17"/>
  <c r="N251" i="17"/>
  <c r="R251" i="17"/>
  <c r="V251" i="17"/>
  <c r="P435" i="17"/>
  <c r="J435" i="17"/>
  <c r="S58" i="17"/>
  <c r="N419" i="17"/>
  <c r="L99" i="17"/>
  <c r="L419" i="17"/>
  <c r="M85" i="8"/>
  <c r="V421" i="17"/>
  <c r="M99" i="17"/>
  <c r="M603" i="17"/>
  <c r="S434" i="17"/>
  <c r="P434" i="17"/>
  <c r="X99" i="17"/>
  <c r="S99" i="17"/>
  <c r="M99" i="8"/>
  <c r="J419" i="17"/>
  <c r="R434" i="17"/>
  <c r="M434" i="17"/>
  <c r="M602" i="17"/>
  <c r="J397" i="17"/>
  <c r="R419" i="17"/>
  <c r="Q99" i="17"/>
  <c r="W99" i="17"/>
  <c r="N434" i="17"/>
  <c r="V434" i="17"/>
  <c r="S421" i="17"/>
  <c r="M419" i="17"/>
  <c r="U434" i="17"/>
  <c r="X419" i="17"/>
  <c r="W421" i="17"/>
  <c r="P99" i="17"/>
  <c r="T434" i="17"/>
  <c r="X434" i="17"/>
  <c r="X602" i="17"/>
  <c r="O421" i="17"/>
  <c r="Q421" i="17"/>
  <c r="O99" i="17"/>
  <c r="L103" i="8"/>
  <c r="I439" i="17"/>
  <c r="O419" i="17"/>
  <c r="M421" i="17"/>
  <c r="U99" i="17"/>
  <c r="J434" i="17"/>
  <c r="J421" i="17"/>
  <c r="V99" i="17"/>
  <c r="T419" i="17"/>
  <c r="U419" i="17"/>
  <c r="Q419" i="17"/>
  <c r="S419" i="17"/>
  <c r="M83" i="8"/>
  <c r="P419" i="17"/>
  <c r="K419" i="17"/>
  <c r="X58" i="17"/>
  <c r="W397" i="17"/>
  <c r="S397" i="17"/>
  <c r="L58" i="17"/>
  <c r="K58" i="17"/>
  <c r="M397" i="17"/>
  <c r="U58" i="17"/>
  <c r="U397" i="17"/>
  <c r="W58" i="17"/>
  <c r="O397" i="17"/>
  <c r="O58" i="17"/>
  <c r="N397" i="17"/>
  <c r="O409" i="17"/>
  <c r="M61" i="17"/>
  <c r="M565" i="17"/>
  <c r="Q58" i="17"/>
  <c r="L397" i="17"/>
  <c r="T58" i="17"/>
  <c r="V397" i="17"/>
  <c r="M58" i="17"/>
  <c r="T397" i="17"/>
  <c r="P58" i="17"/>
  <c r="J58" i="17"/>
  <c r="X397" i="17"/>
  <c r="N58" i="17"/>
  <c r="M58" i="8"/>
  <c r="R397" i="17"/>
  <c r="P397" i="17"/>
  <c r="V58" i="17"/>
  <c r="Q397" i="17"/>
  <c r="S396" i="17"/>
  <c r="O404" i="17"/>
  <c r="J396" i="17"/>
  <c r="Q396" i="17"/>
  <c r="T61" i="17"/>
  <c r="U61" i="17"/>
  <c r="T236" i="17"/>
  <c r="X61" i="17"/>
  <c r="S236" i="17"/>
  <c r="J79" i="8"/>
  <c r="I79" i="17"/>
  <c r="Q61" i="17"/>
  <c r="O61" i="17"/>
  <c r="M61" i="8"/>
  <c r="U241" i="17"/>
  <c r="I59" i="17"/>
  <c r="V59" i="17"/>
  <c r="K241" i="17"/>
  <c r="V404" i="17"/>
  <c r="W404" i="17"/>
  <c r="L404" i="17"/>
  <c r="P396" i="17"/>
  <c r="Q241" i="17"/>
  <c r="N404" i="17"/>
  <c r="L61" i="17"/>
  <c r="W409" i="17"/>
  <c r="J404" i="17"/>
  <c r="X241" i="17"/>
  <c r="U396" i="17"/>
  <c r="N396" i="17"/>
  <c r="M67" i="8"/>
  <c r="O396" i="17"/>
  <c r="S404" i="17"/>
  <c r="R61" i="17"/>
  <c r="X396" i="17"/>
  <c r="X564" i="17"/>
  <c r="M404" i="17"/>
  <c r="W396" i="17"/>
  <c r="K61" i="17"/>
  <c r="V396" i="17"/>
  <c r="K396" i="17"/>
  <c r="P404" i="17"/>
  <c r="M60" i="8"/>
  <c r="Q404" i="17"/>
  <c r="S61" i="17"/>
  <c r="P61" i="17"/>
  <c r="L409" i="17"/>
  <c r="L396" i="17"/>
  <c r="U404" i="17"/>
  <c r="M396" i="17"/>
  <c r="J241" i="17"/>
  <c r="M241" i="17"/>
  <c r="R404" i="17"/>
  <c r="T241" i="17"/>
  <c r="T404" i="17"/>
  <c r="J61" i="17"/>
  <c r="R396" i="17"/>
  <c r="X404" i="17"/>
  <c r="N61" i="17"/>
  <c r="W61" i="17"/>
  <c r="L36" i="17"/>
  <c r="P236" i="17"/>
  <c r="P409" i="17"/>
  <c r="J409" i="17"/>
  <c r="T409" i="17"/>
  <c r="N236" i="17"/>
  <c r="J236" i="17"/>
  <c r="T212" i="17"/>
  <c r="T304" i="14"/>
  <c r="V409" i="17"/>
  <c r="K409" i="17"/>
  <c r="M409" i="17"/>
  <c r="X212" i="17"/>
  <c r="S409" i="17"/>
  <c r="Q409" i="17"/>
  <c r="N409" i="17"/>
  <c r="R409" i="17"/>
  <c r="U409" i="17"/>
  <c r="L79" i="8"/>
  <c r="I415" i="17"/>
  <c r="M73" i="8"/>
  <c r="S241" i="17"/>
  <c r="J209" i="17"/>
  <c r="V241" i="17"/>
  <c r="L241" i="17"/>
  <c r="Q578" i="13"/>
  <c r="K50" i="14"/>
  <c r="W241" i="17"/>
  <c r="Q50" i="14"/>
  <c r="O241" i="17"/>
  <c r="V36" i="17"/>
  <c r="K212" i="17"/>
  <c r="R241" i="17"/>
  <c r="K36" i="17"/>
  <c r="T36" i="17"/>
  <c r="K79" i="8"/>
  <c r="I247" i="17"/>
  <c r="V304" i="14"/>
  <c r="P241" i="17"/>
  <c r="W852" i="13"/>
  <c r="O325" i="14"/>
  <c r="O855" i="14"/>
  <c r="R36" i="17"/>
  <c r="J36" i="17"/>
  <c r="R212" i="17"/>
  <c r="M50" i="14"/>
  <c r="M845" i="14"/>
  <c r="M212" i="17"/>
  <c r="N578" i="13"/>
  <c r="N849" i="13"/>
  <c r="R578" i="13"/>
  <c r="J212" i="17"/>
  <c r="Q304" i="14"/>
  <c r="S36" i="17"/>
  <c r="K533" i="17"/>
  <c r="Q236" i="17"/>
  <c r="R236" i="17"/>
  <c r="O17" i="17"/>
  <c r="O521" i="17"/>
  <c r="X236" i="17"/>
  <c r="I583" i="17"/>
  <c r="O236" i="17"/>
  <c r="V236" i="17"/>
  <c r="K236" i="17"/>
  <c r="K590" i="13"/>
  <c r="K47" i="13"/>
  <c r="Q24" i="13"/>
  <c r="U236" i="17"/>
  <c r="N313" i="18"/>
  <c r="N841" i="18"/>
  <c r="L236" i="17"/>
  <c r="W236" i="17"/>
  <c r="M68" i="8"/>
  <c r="W821" i="14"/>
  <c r="U49" i="17"/>
  <c r="X16" i="17"/>
  <c r="X520" i="17"/>
  <c r="N27" i="13"/>
  <c r="M28" i="14"/>
  <c r="M823" i="14"/>
  <c r="P24" i="13"/>
  <c r="T24" i="13"/>
  <c r="S49" i="14"/>
  <c r="V209" i="17"/>
  <c r="V24" i="13"/>
  <c r="N49" i="14"/>
  <c r="S24" i="13"/>
  <c r="U524" i="17"/>
  <c r="R209" i="17"/>
  <c r="O56" i="14"/>
  <c r="O851" i="14"/>
  <c r="L209" i="17"/>
  <c r="P209" i="17"/>
  <c r="R246" i="17"/>
  <c r="R582" i="17"/>
  <c r="M354" i="14"/>
  <c r="M884" i="14"/>
  <c r="W209" i="17"/>
  <c r="T484" i="17"/>
  <c r="J17" i="17"/>
  <c r="J521" i="17"/>
  <c r="M41" i="8"/>
  <c r="R261" i="17"/>
  <c r="R597" i="17"/>
  <c r="V246" i="17"/>
  <c r="K209" i="17"/>
  <c r="X246" i="17"/>
  <c r="X582" i="17"/>
  <c r="O16" i="17"/>
  <c r="O520" i="17"/>
  <c r="S209" i="17"/>
  <c r="W484" i="17"/>
  <c r="K17" i="17"/>
  <c r="K521" i="17"/>
  <c r="X881" i="14"/>
  <c r="O27" i="13"/>
  <c r="O840" i="13"/>
  <c r="T533" i="17"/>
  <c r="K28" i="13"/>
  <c r="M59" i="13"/>
  <c r="M872" i="13"/>
  <c r="T27" i="13"/>
  <c r="O209" i="17"/>
  <c r="L16" i="17"/>
  <c r="L520" i="17"/>
  <c r="T209" i="17"/>
  <c r="N209" i="17"/>
  <c r="X209" i="17"/>
  <c r="L354" i="14"/>
  <c r="L884" i="14"/>
  <c r="L56" i="14"/>
  <c r="K354" i="14"/>
  <c r="K884" i="14"/>
  <c r="K59" i="13"/>
  <c r="M27" i="13"/>
  <c r="M840" i="13"/>
  <c r="M209" i="17"/>
  <c r="K16" i="17"/>
  <c r="K520" i="17"/>
  <c r="P38" i="14"/>
  <c r="X852" i="13"/>
  <c r="L85" i="13"/>
  <c r="L898" i="13"/>
  <c r="W212" i="17"/>
  <c r="V212" i="17"/>
  <c r="T17" i="17"/>
  <c r="T521" i="17"/>
  <c r="O38" i="14"/>
  <c r="O833" i="14"/>
  <c r="O24" i="13"/>
  <c r="O837" i="13"/>
  <c r="N24" i="13"/>
  <c r="T68" i="17"/>
  <c r="W49" i="17"/>
  <c r="P212" i="17"/>
  <c r="S212" i="17"/>
  <c r="X871" i="13"/>
  <c r="M44" i="8"/>
  <c r="L38" i="14"/>
  <c r="Q533" i="17"/>
  <c r="N49" i="17"/>
  <c r="U212" i="17"/>
  <c r="R577" i="13"/>
  <c r="X49" i="17"/>
  <c r="Q212" i="17"/>
  <c r="O212" i="17"/>
  <c r="L195" i="17"/>
  <c r="L531" i="17"/>
  <c r="M49" i="17"/>
  <c r="L212" i="17"/>
  <c r="M577" i="13"/>
  <c r="M848" i="13"/>
  <c r="R49" i="14"/>
  <c r="R844" i="14"/>
  <c r="X821" i="14"/>
  <c r="P49" i="17"/>
  <c r="Q49" i="17"/>
  <c r="N38" i="14"/>
  <c r="K27" i="13"/>
  <c r="J321" i="13"/>
  <c r="J863" i="13"/>
  <c r="L83" i="14"/>
  <c r="L878" i="14"/>
  <c r="I44" i="17"/>
  <c r="U44" i="17"/>
  <c r="V477" i="17"/>
  <c r="V481" i="17"/>
  <c r="M37" i="8"/>
  <c r="T76" i="17"/>
  <c r="W36" i="17"/>
  <c r="W540" i="17"/>
  <c r="X36" i="17"/>
  <c r="J53" i="8"/>
  <c r="I53" i="17"/>
  <c r="Q83" i="14"/>
  <c r="Q878" i="14"/>
  <c r="L58" i="14"/>
  <c r="T38" i="14"/>
  <c r="K38" i="14"/>
  <c r="S38" i="14"/>
  <c r="O36" i="17"/>
  <c r="S27" i="13"/>
  <c r="N321" i="13"/>
  <c r="N863" i="13"/>
  <c r="S205" i="17"/>
  <c r="R477" i="17"/>
  <c r="U36" i="17"/>
  <c r="N83" i="14"/>
  <c r="N878" i="14"/>
  <c r="R61" i="13"/>
  <c r="V38" i="14"/>
  <c r="J38" i="14"/>
  <c r="T354" i="14"/>
  <c r="T884" i="14"/>
  <c r="R38" i="14"/>
  <c r="U578" i="13"/>
  <c r="P83" i="14"/>
  <c r="P878" i="14"/>
  <c r="P36" i="17"/>
  <c r="X38" i="14"/>
  <c r="X833" i="14"/>
  <c r="J27" i="13"/>
  <c r="Q27" i="13"/>
  <c r="P578" i="13"/>
  <c r="P68" i="17"/>
  <c r="M880" i="18"/>
  <c r="Q36" i="17"/>
  <c r="J83" i="14"/>
  <c r="J878" i="14"/>
  <c r="Q38" i="14"/>
  <c r="V578" i="13"/>
  <c r="R205" i="17"/>
  <c r="L567" i="14"/>
  <c r="J578" i="13"/>
  <c r="M36" i="17"/>
  <c r="V354" i="14"/>
  <c r="V884" i="14"/>
  <c r="M304" i="14"/>
  <c r="U38" i="14"/>
  <c r="M38" i="14"/>
  <c r="M833" i="14"/>
  <c r="T83" i="14"/>
  <c r="T878" i="14"/>
  <c r="Q524" i="17"/>
  <c r="T85" i="13"/>
  <c r="T898" i="13"/>
  <c r="M629" i="13"/>
  <c r="M900" i="13"/>
  <c r="M270" i="17"/>
  <c r="M606" i="17"/>
  <c r="V49" i="17"/>
  <c r="V83" i="14"/>
  <c r="V878" i="14"/>
  <c r="M83" i="14"/>
  <c r="M878" i="14"/>
  <c r="K618" i="13"/>
  <c r="W205" i="17"/>
  <c r="W49" i="14"/>
  <c r="W844" i="14"/>
  <c r="Q85" i="13"/>
  <c r="Q898" i="13"/>
  <c r="X372" i="17"/>
  <c r="U83" i="14"/>
  <c r="U878" i="14"/>
  <c r="W270" i="17"/>
  <c r="W606" i="17"/>
  <c r="K83" i="14"/>
  <c r="K878" i="14"/>
  <c r="S28" i="14"/>
  <c r="T49" i="17"/>
  <c r="S49" i="17"/>
  <c r="K49" i="14"/>
  <c r="S567" i="14"/>
  <c r="S832" i="14"/>
  <c r="L575" i="14"/>
  <c r="R195" i="17"/>
  <c r="R531" i="17"/>
  <c r="M49" i="8"/>
  <c r="R49" i="17"/>
  <c r="K49" i="17"/>
  <c r="K577" i="13"/>
  <c r="O40" i="14"/>
  <c r="M36" i="8"/>
  <c r="X618" i="13"/>
  <c r="M567" i="14"/>
  <c r="M832" i="14"/>
  <c r="S83" i="14"/>
  <c r="S878" i="14"/>
  <c r="Q567" i="14"/>
  <c r="G173" i="8"/>
  <c r="H178" i="8"/>
  <c r="M205" i="17"/>
  <c r="T232" i="17"/>
  <c r="T568" i="17"/>
  <c r="T61" i="13"/>
  <c r="X195" i="17"/>
  <c r="X531" i="17"/>
  <c r="O49" i="17"/>
  <c r="Q313" i="18"/>
  <c r="Q841" i="18"/>
  <c r="K53" i="8"/>
  <c r="I221" i="17"/>
  <c r="J577" i="13"/>
  <c r="J40" i="14"/>
  <c r="J49" i="17"/>
  <c r="R567" i="14"/>
  <c r="M533" i="17"/>
  <c r="K524" i="17"/>
  <c r="T205" i="17"/>
  <c r="J47" i="13"/>
  <c r="M85" i="13"/>
  <c r="M898" i="13"/>
  <c r="J24" i="13"/>
  <c r="K629" i="13"/>
  <c r="K900" i="13"/>
  <c r="M306" i="14"/>
  <c r="M836" i="14"/>
  <c r="O205" i="17"/>
  <c r="W232" i="17"/>
  <c r="W568" i="17"/>
  <c r="O354" i="14"/>
  <c r="O884" i="14"/>
  <c r="U85" i="13"/>
  <c r="U898" i="13"/>
  <c r="U28" i="14"/>
  <c r="M24" i="13"/>
  <c r="M837" i="13"/>
  <c r="P205" i="17"/>
  <c r="M232" i="17"/>
  <c r="M568" i="17"/>
  <c r="O306" i="14"/>
  <c r="O836" i="14"/>
  <c r="J232" i="17"/>
  <c r="J568" i="17"/>
  <c r="N59" i="13"/>
  <c r="K360" i="13"/>
  <c r="K902" i="13"/>
  <c r="Q205" i="17"/>
  <c r="U16" i="17"/>
  <c r="U520" i="17"/>
  <c r="V232" i="17"/>
  <c r="R24" i="13"/>
  <c r="J56" i="14"/>
  <c r="L23" i="14"/>
  <c r="J28" i="14"/>
  <c r="K205" i="17"/>
  <c r="T50" i="14"/>
  <c r="P85" i="13"/>
  <c r="P898" i="13"/>
  <c r="N205" i="17"/>
  <c r="X380" i="17"/>
  <c r="W380" i="17"/>
  <c r="N306" i="14"/>
  <c r="N836" i="14"/>
  <c r="R28" i="13"/>
  <c r="O59" i="13"/>
  <c r="J28" i="13"/>
  <c r="L350" i="18"/>
  <c r="L878" i="18"/>
  <c r="X205" i="17"/>
  <c r="U246" i="17"/>
  <c r="U582" i="17"/>
  <c r="S16" i="17"/>
  <c r="S520" i="17"/>
  <c r="S232" i="17"/>
  <c r="S568" i="17"/>
  <c r="T62" i="13"/>
  <c r="U24" i="13"/>
  <c r="M56" i="14"/>
  <c r="M851" i="14"/>
  <c r="U205" i="17"/>
  <c r="N50" i="14"/>
  <c r="T306" i="14"/>
  <c r="T836" i="14"/>
  <c r="L205" i="17"/>
  <c r="L53" i="8"/>
  <c r="I389" i="17"/>
  <c r="L232" i="17"/>
  <c r="L568" i="17"/>
  <c r="Q232" i="17"/>
  <c r="Q568" i="17"/>
  <c r="S306" i="14"/>
  <c r="S836" i="14"/>
  <c r="V205" i="17"/>
  <c r="S85" i="13"/>
  <c r="S898" i="13"/>
  <c r="P28" i="13"/>
  <c r="J619" i="13"/>
  <c r="J50" i="14"/>
  <c r="U270" i="17"/>
  <c r="U606" i="17"/>
  <c r="X862" i="13"/>
  <c r="L24" i="13"/>
  <c r="J58" i="14"/>
  <c r="S619" i="13"/>
  <c r="U354" i="14"/>
  <c r="U884" i="14"/>
  <c r="L40" i="14"/>
  <c r="O28" i="20"/>
  <c r="O27" i="20"/>
  <c r="R28" i="20"/>
  <c r="R27" i="20"/>
  <c r="S28" i="20"/>
  <c r="S27" i="20"/>
  <c r="P27" i="20"/>
  <c r="K28" i="20"/>
  <c r="L27" i="20"/>
  <c r="L28" i="20"/>
  <c r="M28" i="20"/>
  <c r="M27" i="20"/>
  <c r="J27" i="20"/>
  <c r="J28" i="20"/>
  <c r="V27" i="20"/>
  <c r="V28" i="20"/>
  <c r="Q27" i="20"/>
  <c r="Q28" i="20"/>
  <c r="N28" i="20"/>
  <c r="T27" i="20"/>
  <c r="X822" i="14"/>
  <c r="W876" i="18"/>
  <c r="M836" i="18"/>
  <c r="O524" i="17"/>
  <c r="T838" i="18"/>
  <c r="W879" i="14"/>
  <c r="U829" i="13"/>
  <c r="X570" i="17"/>
  <c r="W897" i="13"/>
  <c r="W852" i="14"/>
  <c r="W843" i="14"/>
  <c r="W880" i="18"/>
  <c r="O533" i="17"/>
  <c r="R533" i="17"/>
  <c r="N648" i="17"/>
  <c r="J875" i="18"/>
  <c r="X839" i="14"/>
  <c r="W842" i="14"/>
  <c r="X547" i="17"/>
  <c r="W822" i="14"/>
  <c r="M313" i="17"/>
  <c r="X882" i="14"/>
  <c r="M829" i="13"/>
  <c r="S524" i="17"/>
  <c r="P528" i="17"/>
  <c r="W877" i="18"/>
  <c r="X576" i="17"/>
  <c r="R881" i="14"/>
  <c r="W839" i="18"/>
  <c r="M807" i="18"/>
  <c r="Q876" i="18"/>
  <c r="X901" i="13"/>
  <c r="U880" i="18"/>
  <c r="N880" i="14"/>
  <c r="K648" i="17"/>
  <c r="Q59" i="15"/>
  <c r="Q141" i="15"/>
  <c r="P883" i="14"/>
  <c r="X572" i="13"/>
  <c r="W46" i="15"/>
  <c r="W169" i="15"/>
  <c r="X873" i="13"/>
  <c r="X880" i="14"/>
  <c r="P879" i="14"/>
  <c r="M834" i="18"/>
  <c r="W873" i="13"/>
  <c r="P46" i="15"/>
  <c r="S533" i="17"/>
  <c r="Q629" i="13"/>
  <c r="Q900" i="13"/>
  <c r="P629" i="13"/>
  <c r="P900" i="13"/>
  <c r="M619" i="13"/>
  <c r="N349" i="13"/>
  <c r="L629" i="13"/>
  <c r="L900" i="13"/>
  <c r="O34" i="14"/>
  <c r="O829" i="14"/>
  <c r="L22" i="14"/>
  <c r="L28" i="14"/>
  <c r="N897" i="13"/>
  <c r="V34" i="14"/>
  <c r="V28" i="14"/>
  <c r="V46" i="15"/>
  <c r="V169" i="15"/>
  <c r="Q528" i="17"/>
  <c r="W829" i="13"/>
  <c r="W881" i="14"/>
  <c r="W874" i="13"/>
  <c r="K619" i="13"/>
  <c r="K313" i="17"/>
  <c r="J629" i="13"/>
  <c r="J900" i="13"/>
  <c r="L113" i="15"/>
  <c r="Q34" i="14"/>
  <c r="W833" i="14"/>
  <c r="T34" i="14"/>
  <c r="L129" i="21"/>
  <c r="L619" i="13"/>
  <c r="O629" i="13"/>
  <c r="O900" i="13"/>
  <c r="K34" i="14"/>
  <c r="W828" i="18"/>
  <c r="P28" i="14"/>
  <c r="P34" i="14"/>
  <c r="P829" i="14"/>
  <c r="T524" i="17"/>
  <c r="R28" i="14"/>
  <c r="W34" i="14"/>
  <c r="W829" i="14"/>
  <c r="T619" i="13"/>
  <c r="J290" i="14"/>
  <c r="J820" i="14"/>
  <c r="P45" i="13"/>
  <c r="Q619" i="13"/>
  <c r="X446" i="17"/>
  <c r="X614" i="17"/>
  <c r="O880" i="18"/>
  <c r="P875" i="18"/>
  <c r="S46" i="15"/>
  <c r="U34" i="14"/>
  <c r="K880" i="18"/>
  <c r="Q28" i="14"/>
  <c r="W854" i="18"/>
  <c r="X34" i="14"/>
  <c r="X829" i="14"/>
  <c r="X74" i="15"/>
  <c r="W830" i="14"/>
  <c r="N34" i="14"/>
  <c r="M34" i="14"/>
  <c r="M829" i="14"/>
  <c r="N629" i="13"/>
  <c r="N900" i="13"/>
  <c r="T28" i="14"/>
  <c r="K46" i="15"/>
  <c r="R34" i="14"/>
  <c r="N28" i="14"/>
  <c r="N823" i="14"/>
  <c r="Q46" i="15"/>
  <c r="S34" i="14"/>
  <c r="L524" i="17"/>
  <c r="U533" i="17"/>
  <c r="L533" i="17"/>
  <c r="N528" i="17"/>
  <c r="U619" i="13"/>
  <c r="O619" i="13"/>
  <c r="V629" i="13"/>
  <c r="V900" i="13"/>
  <c r="V113" i="17"/>
  <c r="V619" i="13"/>
  <c r="P619" i="13"/>
  <c r="U629" i="13"/>
  <c r="U900" i="13"/>
  <c r="L34" i="14"/>
  <c r="W570" i="17"/>
  <c r="P411" i="17"/>
  <c r="N619" i="13"/>
  <c r="T629" i="13"/>
  <c r="T900" i="13"/>
  <c r="O28" i="14"/>
  <c r="O411" i="17"/>
  <c r="O579" i="17"/>
  <c r="W839" i="14"/>
  <c r="X578" i="17"/>
  <c r="T45" i="13"/>
  <c r="T528" i="17"/>
  <c r="M524" i="17"/>
  <c r="M61" i="13"/>
  <c r="M874" i="13"/>
  <c r="Y309" i="17"/>
  <c r="Q61" i="13"/>
  <c r="S45" i="13"/>
  <c r="S590" i="13"/>
  <c r="P294" i="13"/>
  <c r="P836" i="13"/>
  <c r="P306" i="14"/>
  <c r="P836" i="14"/>
  <c r="Q829" i="13"/>
  <c r="N350" i="18"/>
  <c r="N878" i="18"/>
  <c r="K575" i="14"/>
  <c r="W304" i="18"/>
  <c r="W832" i="18"/>
  <c r="J477" i="17"/>
  <c r="Q648" i="17"/>
  <c r="P59" i="15"/>
  <c r="P141" i="15"/>
  <c r="J313" i="18"/>
  <c r="J841" i="18"/>
  <c r="W875" i="18"/>
  <c r="K567" i="14"/>
  <c r="R354" i="14"/>
  <c r="R884" i="14"/>
  <c r="Q354" i="14"/>
  <c r="Q884" i="14"/>
  <c r="S40" i="14"/>
  <c r="O839" i="18"/>
  <c r="R484" i="17"/>
  <c r="R488" i="17"/>
  <c r="V61" i="13"/>
  <c r="M883" i="14"/>
  <c r="J354" i="14"/>
  <c r="J884" i="14"/>
  <c r="K484" i="17"/>
  <c r="K876" i="18"/>
  <c r="P567" i="14"/>
  <c r="Y15" i="17"/>
  <c r="U567" i="14"/>
  <c r="L528" i="17"/>
  <c r="W83" i="14"/>
  <c r="W878" i="14"/>
  <c r="O83" i="14"/>
  <c r="O878" i="14"/>
  <c r="X83" i="14"/>
  <c r="X878" i="14"/>
  <c r="P575" i="14"/>
  <c r="N61" i="13"/>
  <c r="O61" i="13"/>
  <c r="O874" i="13"/>
  <c r="W477" i="17"/>
  <c r="P233" i="17"/>
  <c r="P569" i="17"/>
  <c r="J61" i="13"/>
  <c r="X829" i="13"/>
  <c r="T56" i="14"/>
  <c r="Q56" i="14"/>
  <c r="V56" i="14"/>
  <c r="R56" i="14"/>
  <c r="M47" i="13"/>
  <c r="M860" i="13"/>
  <c r="M321" i="13"/>
  <c r="M863" i="13"/>
  <c r="O578" i="13"/>
  <c r="K306" i="14"/>
  <c r="K836" i="14"/>
  <c r="T882" i="14"/>
  <c r="N411" i="17"/>
  <c r="U662" i="17"/>
  <c r="R62" i="13"/>
  <c r="K56" i="14"/>
  <c r="X880" i="18"/>
  <c r="K578" i="13"/>
  <c r="X306" i="14"/>
  <c r="X836" i="14"/>
  <c r="W901" i="13"/>
  <c r="J567" i="14"/>
  <c r="M46" i="15"/>
  <c r="O46" i="15"/>
  <c r="X607" i="13"/>
  <c r="U56" i="14"/>
  <c r="S880" i="18"/>
  <c r="U61" i="13"/>
  <c r="S61" i="13"/>
  <c r="P897" i="13"/>
  <c r="X61" i="13"/>
  <c r="X874" i="13"/>
  <c r="X842" i="14"/>
  <c r="X354" i="14"/>
  <c r="X884" i="14"/>
  <c r="W354" i="14"/>
  <c r="W884" i="14"/>
  <c r="O46" i="13"/>
  <c r="O859" i="13"/>
  <c r="O26" i="13"/>
  <c r="O839" i="13"/>
  <c r="N47" i="13"/>
  <c r="N860" i="13"/>
  <c r="T578" i="13"/>
  <c r="J306" i="14"/>
  <c r="J836" i="14"/>
  <c r="Q836" i="18"/>
  <c r="S411" i="17"/>
  <c r="U446" i="17"/>
  <c r="P62" i="13"/>
  <c r="M881" i="14"/>
  <c r="N567" i="14"/>
  <c r="N354" i="14"/>
  <c r="N884" i="14"/>
  <c r="N290" i="14"/>
  <c r="N820" i="14"/>
  <c r="R575" i="14"/>
  <c r="K62" i="13"/>
  <c r="P56" i="14"/>
  <c r="S578" i="13"/>
  <c r="U306" i="14"/>
  <c r="U836" i="14"/>
  <c r="T567" i="14"/>
  <c r="W567" i="14"/>
  <c r="W832" i="14"/>
  <c r="R46" i="15"/>
  <c r="N46" i="15"/>
  <c r="W56" i="14"/>
  <c r="W851" i="14"/>
  <c r="T46" i="15"/>
  <c r="L294" i="13"/>
  <c r="L836" i="13"/>
  <c r="O233" i="17"/>
  <c r="O569" i="17"/>
  <c r="M876" i="18"/>
  <c r="W834" i="18"/>
  <c r="R294" i="13"/>
  <c r="R836" i="13"/>
  <c r="Q411" i="17"/>
  <c r="T877" i="18"/>
  <c r="W882" i="14"/>
  <c r="K61" i="13"/>
  <c r="P61" i="13"/>
  <c r="L321" i="13"/>
  <c r="L863" i="13"/>
  <c r="L61" i="13"/>
  <c r="T360" i="13"/>
  <c r="T902" i="13"/>
  <c r="Q575" i="14"/>
  <c r="X411" i="17"/>
  <c r="X579" i="17"/>
  <c r="R313" i="18"/>
  <c r="R841" i="18"/>
  <c r="M561" i="17"/>
  <c r="M62" i="13"/>
  <c r="M875" i="13"/>
  <c r="O23" i="14"/>
  <c r="V881" i="14"/>
  <c r="O58" i="14"/>
  <c r="O567" i="14"/>
  <c r="S354" i="14"/>
  <c r="S884" i="14"/>
  <c r="V484" i="17"/>
  <c r="S56" i="14"/>
  <c r="S484" i="17"/>
  <c r="X567" i="14"/>
  <c r="X832" i="14"/>
  <c r="I46" i="15"/>
  <c r="V882" i="14"/>
  <c r="U46" i="15"/>
  <c r="W883" i="14"/>
  <c r="X56" i="14"/>
  <c r="X851" i="14"/>
  <c r="J46" i="15"/>
  <c r="X28" i="14"/>
  <c r="X823" i="14"/>
  <c r="W28" i="14"/>
  <c r="W823" i="14"/>
  <c r="K600" i="14"/>
  <c r="L600" i="14"/>
  <c r="O600" i="14"/>
  <c r="M600" i="14"/>
  <c r="X394" i="17"/>
  <c r="S394" i="17"/>
  <c r="K394" i="17"/>
  <c r="L37" i="13"/>
  <c r="P37" i="13"/>
  <c r="O37" i="13"/>
  <c r="O850" i="13"/>
  <c r="S37" i="13"/>
  <c r="J37" i="13"/>
  <c r="V37" i="13"/>
  <c r="U528" i="17"/>
  <c r="K42" i="14"/>
  <c r="R37" i="13"/>
  <c r="U312" i="18"/>
  <c r="U840" i="18"/>
  <c r="Q37" i="13"/>
  <c r="R879" i="14"/>
  <c r="P600" i="14"/>
  <c r="J63" i="13"/>
  <c r="M63" i="13"/>
  <c r="M876" i="13"/>
  <c r="L63" i="13"/>
  <c r="Q63" i="13"/>
  <c r="N63" i="13"/>
  <c r="Y25" i="14"/>
  <c r="R289" i="14"/>
  <c r="R819" i="14"/>
  <c r="K289" i="14"/>
  <c r="K819" i="14"/>
  <c r="V289" i="14"/>
  <c r="V819" i="14"/>
  <c r="M289" i="14"/>
  <c r="M819" i="14"/>
  <c r="T289" i="14"/>
  <c r="T819" i="14"/>
  <c r="M42" i="14"/>
  <c r="M837" i="14"/>
  <c r="X42" i="14"/>
  <c r="X837" i="14"/>
  <c r="W42" i="14"/>
  <c r="W837" i="14"/>
  <c r="O42" i="14"/>
  <c r="O837" i="14"/>
  <c r="U42" i="14"/>
  <c r="J42" i="14"/>
  <c r="J837" i="14"/>
  <c r="V42" i="14"/>
  <c r="T42" i="14"/>
  <c r="R42" i="14"/>
  <c r="L42" i="14"/>
  <c r="S42" i="14"/>
  <c r="N42" i="14"/>
  <c r="N312" i="13"/>
  <c r="N854" i="13"/>
  <c r="X312" i="13"/>
  <c r="X854" i="13"/>
  <c r="W312" i="13"/>
  <c r="W854" i="13"/>
  <c r="L312" i="13"/>
  <c r="L854" i="13"/>
  <c r="P312" i="13"/>
  <c r="P854" i="13"/>
  <c r="M312" i="13"/>
  <c r="M854" i="13"/>
  <c r="T312" i="13"/>
  <c r="T854" i="13"/>
  <c r="U312" i="13"/>
  <c r="U854" i="13"/>
  <c r="O312" i="13"/>
  <c r="O854" i="13"/>
  <c r="R312" i="13"/>
  <c r="R854" i="13"/>
  <c r="Q312" i="13"/>
  <c r="Q854" i="13"/>
  <c r="T37" i="13"/>
  <c r="U25" i="18"/>
  <c r="Q42" i="14"/>
  <c r="O25" i="18"/>
  <c r="O817" i="18"/>
  <c r="K25" i="18"/>
  <c r="M37" i="13"/>
  <c r="M850" i="13"/>
  <c r="P60" i="17"/>
  <c r="R325" i="14"/>
  <c r="R855" i="14"/>
  <c r="M325" i="14"/>
  <c r="M330" i="14"/>
  <c r="U325" i="14"/>
  <c r="U855" i="14"/>
  <c r="N325" i="14"/>
  <c r="N855" i="14"/>
  <c r="V325" i="14"/>
  <c r="V855" i="14"/>
  <c r="W831" i="14"/>
  <c r="N25" i="13"/>
  <c r="J25" i="13"/>
  <c r="J838" i="13"/>
  <c r="M25" i="13"/>
  <c r="M838" i="13"/>
  <c r="L25" i="13"/>
  <c r="K22" i="13"/>
  <c r="J22" i="13"/>
  <c r="T22" i="13"/>
  <c r="P22" i="13"/>
  <c r="V22" i="13"/>
  <c r="U38" i="13"/>
  <c r="J38" i="13"/>
  <c r="X25" i="18"/>
  <c r="X817" i="18"/>
  <c r="W25" i="18"/>
  <c r="W817" i="18"/>
  <c r="Q25" i="18"/>
  <c r="M25" i="18"/>
  <c r="M817" i="18"/>
  <c r="S25" i="18"/>
  <c r="V25" i="18"/>
  <c r="L25" i="18"/>
  <c r="P25" i="18"/>
  <c r="J25" i="18"/>
  <c r="N25" i="18"/>
  <c r="R25" i="18"/>
  <c r="K312" i="13"/>
  <c r="K854" i="13"/>
  <c r="Q25" i="13"/>
  <c r="T60" i="17"/>
  <c r="P613" i="13"/>
  <c r="T613" i="13"/>
  <c r="K613" i="13"/>
  <c r="U613" i="13"/>
  <c r="S613" i="13"/>
  <c r="M613" i="13"/>
  <c r="N613" i="13"/>
  <c r="Q613" i="13"/>
  <c r="O613" i="13"/>
  <c r="U24" i="18"/>
  <c r="N24" i="18"/>
  <c r="L24" i="18"/>
  <c r="V24" i="18"/>
  <c r="N312" i="18"/>
  <c r="N840" i="18"/>
  <c r="Q312" i="18"/>
  <c r="Q840" i="18"/>
  <c r="V312" i="18"/>
  <c r="O312" i="18"/>
  <c r="O840" i="18"/>
  <c r="S312" i="18"/>
  <c r="S840" i="18"/>
  <c r="X312" i="18"/>
  <c r="X840" i="18"/>
  <c r="T312" i="18"/>
  <c r="T840" i="18"/>
  <c r="K312" i="18"/>
  <c r="M312" i="18"/>
  <c r="M840" i="18"/>
  <c r="L312" i="18"/>
  <c r="L840" i="18"/>
  <c r="J312" i="18"/>
  <c r="J840" i="18"/>
  <c r="P312" i="18"/>
  <c r="P840" i="18"/>
  <c r="R59" i="15"/>
  <c r="R141" i="15"/>
  <c r="S59" i="15"/>
  <c r="S141" i="15"/>
  <c r="O59" i="15"/>
  <c r="O141" i="15"/>
  <c r="W312" i="18"/>
  <c r="W840" i="18"/>
  <c r="N37" i="13"/>
  <c r="L613" i="13"/>
  <c r="J312" i="13"/>
  <c r="J854" i="13"/>
  <c r="J613" i="13"/>
  <c r="Q22" i="13"/>
  <c r="S312" i="13"/>
  <c r="S854" i="13"/>
  <c r="V613" i="13"/>
  <c r="U313" i="17"/>
  <c r="S17" i="17"/>
  <c r="S521" i="17"/>
  <c r="P17" i="17"/>
  <c r="P521" i="17"/>
  <c r="U17" i="17"/>
  <c r="U521" i="17"/>
  <c r="R17" i="17"/>
  <c r="R521" i="17"/>
  <c r="M28" i="13"/>
  <c r="M841" i="13"/>
  <c r="N45" i="13"/>
  <c r="P360" i="13"/>
  <c r="P902" i="13"/>
  <c r="L590" i="13"/>
  <c r="M294" i="13"/>
  <c r="M836" i="13"/>
  <c r="T575" i="14"/>
  <c r="M575" i="14"/>
  <c r="M840" i="14"/>
  <c r="Q233" i="17"/>
  <c r="Q569" i="17"/>
  <c r="L880" i="18"/>
  <c r="L313" i="18"/>
  <c r="L841" i="18"/>
  <c r="L879" i="14"/>
  <c r="L843" i="14"/>
  <c r="O577" i="13"/>
  <c r="V58" i="14"/>
  <c r="Q49" i="14"/>
  <c r="O49" i="14"/>
  <c r="J484" i="17"/>
  <c r="V17" i="17"/>
  <c r="V521" i="17"/>
  <c r="M484" i="17"/>
  <c r="M597" i="17"/>
  <c r="N883" i="14"/>
  <c r="R50" i="14"/>
  <c r="X50" i="14"/>
  <c r="X845" i="14"/>
  <c r="W50" i="14"/>
  <c r="W845" i="14"/>
  <c r="S50" i="14"/>
  <c r="U50" i="14"/>
  <c r="O50" i="14"/>
  <c r="V50" i="14"/>
  <c r="L50" i="14"/>
  <c r="K23" i="14"/>
  <c r="L577" i="13"/>
  <c r="R883" i="14"/>
  <c r="S328" i="13"/>
  <c r="S870" i="13"/>
  <c r="L349" i="13"/>
  <c r="U590" i="13"/>
  <c r="U113" i="17"/>
  <c r="J575" i="14"/>
  <c r="W853" i="18"/>
  <c r="W556" i="17"/>
  <c r="M233" i="17"/>
  <c r="M569" i="17"/>
  <c r="S313" i="18"/>
  <c r="S841" i="18"/>
  <c r="N662" i="17"/>
  <c r="Q577" i="13"/>
  <c r="Q58" i="14"/>
  <c r="N881" i="14"/>
  <c r="N882" i="14"/>
  <c r="J49" i="14"/>
  <c r="M49" i="14"/>
  <c r="M844" i="14"/>
  <c r="P313" i="17"/>
  <c r="L484" i="17"/>
  <c r="N575" i="14"/>
  <c r="Q17" i="17"/>
  <c r="Q521" i="17"/>
  <c r="L17" i="17"/>
  <c r="L521" i="17"/>
  <c r="U881" i="14"/>
  <c r="J326" i="14"/>
  <c r="J856" i="14"/>
  <c r="X879" i="14"/>
  <c r="T186" i="17"/>
  <c r="X49" i="14"/>
  <c r="X844" i="14"/>
  <c r="T49" i="14"/>
  <c r="O45" i="13"/>
  <c r="M328" i="13"/>
  <c r="M870" i="13"/>
  <c r="M821" i="14"/>
  <c r="M113" i="17"/>
  <c r="U575" i="14"/>
  <c r="P34" i="15"/>
  <c r="P157" i="15"/>
  <c r="R646" i="17"/>
  <c r="W451" i="17"/>
  <c r="J233" i="17"/>
  <c r="J569" i="17"/>
  <c r="W880" i="14"/>
  <c r="W838" i="18"/>
  <c r="M822" i="14"/>
  <c r="N577" i="13"/>
  <c r="N58" i="14"/>
  <c r="R878" i="14"/>
  <c r="V49" i="14"/>
  <c r="L49" i="14"/>
  <c r="N17" i="17"/>
  <c r="N521" i="17"/>
  <c r="W17" i="17"/>
  <c r="W521" i="17"/>
  <c r="N875" i="18"/>
  <c r="R590" i="13"/>
  <c r="O326" i="14"/>
  <c r="Q326" i="14"/>
  <c r="Q856" i="14"/>
  <c r="R282" i="18"/>
  <c r="M528" i="17"/>
  <c r="W575" i="14"/>
  <c r="Y52" i="17"/>
  <c r="S575" i="14"/>
  <c r="P648" i="17"/>
  <c r="K233" i="17"/>
  <c r="K569" i="17"/>
  <c r="U577" i="13"/>
  <c r="U848" i="13"/>
  <c r="K58" i="14"/>
  <c r="V575" i="14"/>
  <c r="R45" i="13"/>
  <c r="O575" i="14"/>
  <c r="O840" i="14"/>
  <c r="U34" i="15"/>
  <c r="U157" i="15"/>
  <c r="T875" i="18"/>
  <c r="X233" i="17"/>
  <c r="X569" i="17"/>
  <c r="R662" i="17"/>
  <c r="N23" i="14"/>
  <c r="U49" i="14"/>
  <c r="R524" i="17"/>
  <c r="J313" i="17"/>
  <c r="X17" i="17"/>
  <c r="X521" i="17"/>
  <c r="Y20" i="17"/>
  <c r="X852" i="14"/>
  <c r="J877" i="18"/>
  <c r="X843" i="14"/>
  <c r="Y352" i="14"/>
  <c r="V829" i="13"/>
  <c r="Q306" i="14"/>
  <c r="Q836" i="14"/>
  <c r="L306" i="14"/>
  <c r="L836" i="14"/>
  <c r="R306" i="14"/>
  <c r="R836" i="14"/>
  <c r="W306" i="14"/>
  <c r="W836" i="14"/>
  <c r="X86" i="13"/>
  <c r="X899" i="13"/>
  <c r="W86" i="13"/>
  <c r="W899" i="13"/>
  <c r="Q86" i="13"/>
  <c r="T86" i="13"/>
  <c r="U86" i="13"/>
  <c r="R86" i="13"/>
  <c r="R899" i="13"/>
  <c r="O86" i="13"/>
  <c r="O899" i="13"/>
  <c r="P618" i="13"/>
  <c r="N62" i="14"/>
  <c r="M62" i="14"/>
  <c r="V62" i="14"/>
  <c r="T62" i="14"/>
  <c r="W62" i="14"/>
  <c r="W857" i="14"/>
  <c r="X62" i="14"/>
  <c r="X857" i="14"/>
  <c r="O62" i="14"/>
  <c r="P62" i="14"/>
  <c r="R62" i="14"/>
  <c r="K62" i="14"/>
  <c r="M856" i="14"/>
  <c r="W290" i="14"/>
  <c r="W820" i="14"/>
  <c r="O290" i="14"/>
  <c r="L290" i="14"/>
  <c r="L820" i="14"/>
  <c r="P290" i="14"/>
  <c r="P820" i="14"/>
  <c r="S290" i="14"/>
  <c r="S820" i="14"/>
  <c r="R290" i="14"/>
  <c r="R820" i="14"/>
  <c r="X290" i="14"/>
  <c r="X820" i="14"/>
  <c r="Q290" i="14"/>
  <c r="Q820" i="14"/>
  <c r="T314" i="18"/>
  <c r="T842" i="18"/>
  <c r="Q314" i="18"/>
  <c r="Q842" i="18"/>
  <c r="N314" i="18"/>
  <c r="N842" i="18"/>
  <c r="K86" i="13"/>
  <c r="K899" i="13"/>
  <c r="U290" i="14"/>
  <c r="U820" i="14"/>
  <c r="L359" i="17"/>
  <c r="L527" i="17"/>
  <c r="J359" i="17"/>
  <c r="J527" i="17"/>
  <c r="L62" i="14"/>
  <c r="W600" i="14"/>
  <c r="J600" i="14"/>
  <c r="V600" i="14"/>
  <c r="R600" i="14"/>
  <c r="N600" i="14"/>
  <c r="M46" i="14"/>
  <c r="M841" i="14"/>
  <c r="Y553" i="18"/>
  <c r="N62" i="13"/>
  <c r="O62" i="13"/>
  <c r="O875" i="13"/>
  <c r="Q62" i="13"/>
  <c r="Q875" i="13"/>
  <c r="V62" i="13"/>
  <c r="L62" i="13"/>
  <c r="S62" i="13"/>
  <c r="W618" i="13"/>
  <c r="R618" i="13"/>
  <c r="T618" i="13"/>
  <c r="U618" i="13"/>
  <c r="M618" i="13"/>
  <c r="L618" i="13"/>
  <c r="N76" i="17"/>
  <c r="O76" i="17"/>
  <c r="M76" i="17"/>
  <c r="M580" i="17"/>
  <c r="N618" i="13"/>
  <c r="U62" i="14"/>
  <c r="U857" i="14"/>
  <c r="X165" i="17"/>
  <c r="N165" i="17"/>
  <c r="W294" i="13"/>
  <c r="W836" i="13"/>
  <c r="X294" i="13"/>
  <c r="X836" i="13"/>
  <c r="R63" i="13"/>
  <c r="T294" i="13"/>
  <c r="T836" i="13"/>
  <c r="J294" i="13"/>
  <c r="J836" i="13"/>
  <c r="O63" i="13"/>
  <c r="O876" i="13"/>
  <c r="V294" i="13"/>
  <c r="V836" i="13"/>
  <c r="Q294" i="13"/>
  <c r="Q836" i="13"/>
  <c r="K829" i="13"/>
  <c r="M882" i="14"/>
  <c r="S86" i="13"/>
  <c r="S899" i="13"/>
  <c r="Q618" i="13"/>
  <c r="K290" i="14"/>
  <c r="S62" i="14"/>
  <c r="X326" i="14"/>
  <c r="X856" i="14"/>
  <c r="W326" i="14"/>
  <c r="W856" i="14"/>
  <c r="T326" i="14"/>
  <c r="T856" i="14"/>
  <c r="S326" i="14"/>
  <c r="S856" i="14"/>
  <c r="U326" i="14"/>
  <c r="U856" i="14"/>
  <c r="L326" i="14"/>
  <c r="L856" i="14"/>
  <c r="K326" i="14"/>
  <c r="R326" i="14"/>
  <c r="R856" i="14"/>
  <c r="V326" i="14"/>
  <c r="V856" i="14"/>
  <c r="P326" i="14"/>
  <c r="P856" i="14"/>
  <c r="N326" i="14"/>
  <c r="N856" i="14"/>
  <c r="S451" i="17"/>
  <c r="R451" i="17"/>
  <c r="X451" i="17"/>
  <c r="X619" i="17"/>
  <c r="Q46" i="14"/>
  <c r="O46" i="14"/>
  <c r="O841" i="14"/>
  <c r="W46" i="14"/>
  <c r="W841" i="14"/>
  <c r="X46" i="14"/>
  <c r="X841" i="14"/>
  <c r="J46" i="14"/>
  <c r="V46" i="14"/>
  <c r="L46" i="14"/>
  <c r="K46" i="14"/>
  <c r="T46" i="14"/>
  <c r="P46" i="14"/>
  <c r="R46" i="14"/>
  <c r="S46" i="14"/>
  <c r="J289" i="14"/>
  <c r="J819" i="14"/>
  <c r="W289" i="14"/>
  <c r="W819" i="14"/>
  <c r="S289" i="14"/>
  <c r="S819" i="14"/>
  <c r="O289" i="14"/>
  <c r="O819" i="14"/>
  <c r="Q289" i="14"/>
  <c r="P289" i="14"/>
  <c r="P819" i="14"/>
  <c r="U289" i="14"/>
  <c r="U819" i="14"/>
  <c r="N289" i="14"/>
  <c r="N819" i="14"/>
  <c r="X289" i="14"/>
  <c r="X819" i="14"/>
  <c r="V63" i="13"/>
  <c r="Q76" i="17"/>
  <c r="Y43" i="14"/>
  <c r="O294" i="13"/>
  <c r="O836" i="13"/>
  <c r="S294" i="13"/>
  <c r="S836" i="13"/>
  <c r="J451" i="17"/>
  <c r="P76" i="17"/>
  <c r="T879" i="14"/>
  <c r="V290" i="14"/>
  <c r="V820" i="14"/>
  <c r="J62" i="14"/>
  <c r="O852" i="14"/>
  <c r="K232" i="17"/>
  <c r="P232" i="17"/>
  <c r="P568" i="17"/>
  <c r="N232" i="17"/>
  <c r="N568" i="17"/>
  <c r="U232" i="17"/>
  <c r="U568" i="17"/>
  <c r="R232" i="17"/>
  <c r="R568" i="17"/>
  <c r="X232" i="17"/>
  <c r="X568" i="17"/>
  <c r="X840" i="14"/>
  <c r="V86" i="13"/>
  <c r="V899" i="13"/>
  <c r="Y318" i="17"/>
  <c r="V618" i="13"/>
  <c r="U46" i="14"/>
  <c r="S63" i="13"/>
  <c r="T63" i="13"/>
  <c r="X63" i="13"/>
  <c r="X876" i="13"/>
  <c r="W63" i="13"/>
  <c r="W876" i="13"/>
  <c r="T451" i="17"/>
  <c r="K76" i="17"/>
  <c r="J86" i="13"/>
  <c r="J899" i="13"/>
  <c r="K63" i="13"/>
  <c r="M86" i="13"/>
  <c r="M899" i="13"/>
  <c r="O618" i="13"/>
  <c r="Q62" i="14"/>
  <c r="Y50" i="18"/>
  <c r="X831" i="14"/>
  <c r="P86" i="13"/>
  <c r="P899" i="13"/>
  <c r="L86" i="13"/>
  <c r="U63" i="13"/>
  <c r="P63" i="13"/>
  <c r="U294" i="13"/>
  <c r="U836" i="13"/>
  <c r="K294" i="13"/>
  <c r="K836" i="13"/>
  <c r="L883" i="14"/>
  <c r="K451" i="17"/>
  <c r="U76" i="17"/>
  <c r="K129" i="21"/>
  <c r="J618" i="13"/>
  <c r="L289" i="14"/>
  <c r="T290" i="14"/>
  <c r="T820" i="14"/>
  <c r="N86" i="13"/>
  <c r="N899" i="13"/>
  <c r="R16" i="17"/>
  <c r="R520" i="17"/>
  <c r="W16" i="17"/>
  <c r="W520" i="17"/>
  <c r="J16" i="17"/>
  <c r="J520" i="17"/>
  <c r="T16" i="17"/>
  <c r="T520" i="17"/>
  <c r="N16" i="17"/>
  <c r="N520" i="17"/>
  <c r="M246" i="17"/>
  <c r="M582" i="17"/>
  <c r="L246" i="17"/>
  <c r="L582" i="17"/>
  <c r="N446" i="17"/>
  <c r="S446" i="17"/>
  <c r="Y334" i="17"/>
  <c r="N877" i="18"/>
  <c r="Q40" i="14"/>
  <c r="W40" i="14"/>
  <c r="W835" i="14"/>
  <c r="X40" i="14"/>
  <c r="X835" i="14"/>
  <c r="K882" i="14"/>
  <c r="Q570" i="17"/>
  <c r="P876" i="18"/>
  <c r="M40" i="14"/>
  <c r="M835" i="14"/>
  <c r="U883" i="14"/>
  <c r="O157" i="15"/>
  <c r="Y21" i="17"/>
  <c r="W576" i="17"/>
  <c r="R528" i="17"/>
  <c r="K24" i="13"/>
  <c r="X24" i="13"/>
  <c r="X837" i="13"/>
  <c r="P829" i="13"/>
  <c r="T648" i="17"/>
  <c r="Y353" i="17"/>
  <c r="W547" i="17"/>
  <c r="X836" i="18"/>
  <c r="T40" i="14"/>
  <c r="R40" i="14"/>
  <c r="Q144" i="21"/>
  <c r="V313" i="17"/>
  <c r="Y558" i="13"/>
  <c r="W539" i="17"/>
  <c r="P627" i="17"/>
  <c r="O883" i="14"/>
  <c r="T881" i="14"/>
  <c r="U40" i="14"/>
  <c r="P40" i="14"/>
  <c r="O313" i="17"/>
  <c r="M18" i="10"/>
  <c r="R882" i="14"/>
  <c r="Y85" i="17"/>
  <c r="H167" i="15"/>
  <c r="G38" i="1"/>
  <c r="G13" i="24"/>
  <c r="F37" i="12"/>
  <c r="J46" i="13"/>
  <c r="Q46" i="13"/>
  <c r="R46" i="13"/>
  <c r="T46" i="13"/>
  <c r="L46" i="13"/>
  <c r="P46" i="13"/>
  <c r="S46" i="13"/>
  <c r="U46" i="13"/>
  <c r="V46" i="13"/>
  <c r="M46" i="13"/>
  <c r="M859" i="13"/>
  <c r="N46" i="13"/>
  <c r="X46" i="13"/>
  <c r="X859" i="13"/>
  <c r="W46" i="13"/>
  <c r="W859" i="13"/>
  <c r="M578" i="13"/>
  <c r="M849" i="13"/>
  <c r="W578" i="13"/>
  <c r="W849" i="13"/>
  <c r="X578" i="13"/>
  <c r="X849" i="13"/>
  <c r="R304" i="14"/>
  <c r="S304" i="14"/>
  <c r="O304" i="14"/>
  <c r="K304" i="14"/>
  <c r="W304" i="14"/>
  <c r="U304" i="14"/>
  <c r="X304" i="14"/>
  <c r="N304" i="14"/>
  <c r="L304" i="14"/>
  <c r="J304" i="14"/>
  <c r="K877" i="18"/>
  <c r="X524" i="17"/>
  <c r="T880" i="14"/>
  <c r="Q282" i="18"/>
  <c r="V875" i="18"/>
  <c r="V40" i="14"/>
  <c r="K40" i="14"/>
  <c r="Y350" i="14"/>
  <c r="Y208" i="17"/>
  <c r="X619" i="13"/>
  <c r="W619" i="13"/>
  <c r="V16" i="14"/>
  <c r="V811" i="14"/>
  <c r="L16" i="14"/>
  <c r="L811" i="14"/>
  <c r="X16" i="14"/>
  <c r="X811" i="14"/>
  <c r="W16" i="14"/>
  <c r="W811" i="14"/>
  <c r="K16" i="14"/>
  <c r="K811" i="14"/>
  <c r="S16" i="14"/>
  <c r="S811" i="14"/>
  <c r="T16" i="14"/>
  <c r="T811" i="14"/>
  <c r="Q16" i="14"/>
  <c r="Q811" i="14"/>
  <c r="U16" i="14"/>
  <c r="U811" i="14"/>
  <c r="R16" i="14"/>
  <c r="R811" i="14"/>
  <c r="T308" i="14"/>
  <c r="T838" i="14"/>
  <c r="U308" i="14"/>
  <c r="U838" i="14"/>
  <c r="S308" i="14"/>
  <c r="S838" i="14"/>
  <c r="W308" i="14"/>
  <c r="W838" i="14"/>
  <c r="X308" i="14"/>
  <c r="X838" i="14"/>
  <c r="R308" i="14"/>
  <c r="R838" i="14"/>
  <c r="K308" i="14"/>
  <c r="O42" i="13"/>
  <c r="W42" i="13"/>
  <c r="W855" i="13"/>
  <c r="X42" i="13"/>
  <c r="X855" i="13"/>
  <c r="R42" i="13"/>
  <c r="U42" i="13"/>
  <c r="S42" i="13"/>
  <c r="K42" i="13"/>
  <c r="L42" i="13"/>
  <c r="P42" i="13"/>
  <c r="V44" i="13"/>
  <c r="U44" i="13"/>
  <c r="O44" i="13"/>
  <c r="W44" i="13"/>
  <c r="W857" i="13"/>
  <c r="M44" i="13"/>
  <c r="M857" i="13"/>
  <c r="T44" i="13"/>
  <c r="Y191" i="17"/>
  <c r="Y60" i="18"/>
  <c r="U261" i="17"/>
  <c r="U597" i="17"/>
  <c r="P261" i="17"/>
  <c r="P597" i="17"/>
  <c r="K261" i="17"/>
  <c r="K597" i="17"/>
  <c r="T261" i="17"/>
  <c r="T597" i="17"/>
  <c r="R44" i="13"/>
  <c r="M838" i="18"/>
  <c r="Y93" i="17"/>
  <c r="Y102" i="17"/>
  <c r="O38" i="13"/>
  <c r="O851" i="13"/>
  <c r="V871" i="13"/>
  <c r="V607" i="13"/>
  <c r="Q607" i="13"/>
  <c r="M308" i="14"/>
  <c r="M838" i="14"/>
  <c r="Q638" i="17"/>
  <c r="R34" i="15"/>
  <c r="R157" i="15"/>
  <c r="Y84" i="17"/>
  <c r="M853" i="18"/>
  <c r="S165" i="17"/>
  <c r="O16" i="14"/>
  <c r="O811" i="14"/>
  <c r="N16" i="14"/>
  <c r="N811" i="14"/>
  <c r="U313" i="18"/>
  <c r="U841" i="18"/>
  <c r="X313" i="18"/>
  <c r="X841" i="18"/>
  <c r="M313" i="18"/>
  <c r="M841" i="18"/>
  <c r="W313" i="18"/>
  <c r="W841" i="18"/>
  <c r="P313" i="18"/>
  <c r="P841" i="18"/>
  <c r="O313" i="18"/>
  <c r="O841" i="18"/>
  <c r="Y66" i="17"/>
  <c r="Q600" i="17"/>
  <c r="L144" i="21"/>
  <c r="Y16" i="18"/>
  <c r="V282" i="18"/>
  <c r="P44" i="13"/>
  <c r="P477" i="17"/>
  <c r="X477" i="17"/>
  <c r="T477" i="17"/>
  <c r="R186" i="17"/>
  <c r="N186" i="17"/>
  <c r="O308" i="14"/>
  <c r="O838" i="14"/>
  <c r="N34" i="15"/>
  <c r="N157" i="15"/>
  <c r="X314" i="18"/>
  <c r="X842" i="18"/>
  <c r="O314" i="18"/>
  <c r="O842" i="18"/>
  <c r="W314" i="18"/>
  <c r="W842" i="18"/>
  <c r="K314" i="18"/>
  <c r="K842" i="18"/>
  <c r="M314" i="18"/>
  <c r="M842" i="18"/>
  <c r="J314" i="18"/>
  <c r="J842" i="18"/>
  <c r="U314" i="18"/>
  <c r="U842" i="18"/>
  <c r="L314" i="18"/>
  <c r="L842" i="18"/>
  <c r="V314" i="18"/>
  <c r="K34" i="15"/>
  <c r="K157" i="15"/>
  <c r="I34" i="15"/>
  <c r="I157" i="15"/>
  <c r="X186" i="17"/>
  <c r="L165" i="17"/>
  <c r="J308" i="14"/>
  <c r="J838" i="14"/>
  <c r="M839" i="18"/>
  <c r="G132" i="21"/>
  <c r="X371" i="17"/>
  <c r="X539" i="17"/>
  <c r="N42" i="13"/>
  <c r="V85" i="13"/>
  <c r="X85" i="13"/>
  <c r="X898" i="13"/>
  <c r="W85" i="13"/>
  <c r="W898" i="13"/>
  <c r="R85" i="13"/>
  <c r="R898" i="13"/>
  <c r="M360" i="13"/>
  <c r="M902" i="13"/>
  <c r="N360" i="13"/>
  <c r="N902" i="13"/>
  <c r="U360" i="13"/>
  <c r="S360" i="13"/>
  <c r="S902" i="13"/>
  <c r="V360" i="13"/>
  <c r="V902" i="13"/>
  <c r="R360" i="13"/>
  <c r="R902" i="13"/>
  <c r="X360" i="13"/>
  <c r="X902" i="13"/>
  <c r="W360" i="13"/>
  <c r="W902" i="13"/>
  <c r="N590" i="13"/>
  <c r="O590" i="13"/>
  <c r="X590" i="13"/>
  <c r="X861" i="13"/>
  <c r="W590" i="13"/>
  <c r="W861" i="13"/>
  <c r="Q590" i="13"/>
  <c r="V590" i="13"/>
  <c r="N44" i="13"/>
  <c r="N85" i="13"/>
  <c r="N898" i="13"/>
  <c r="L360" i="13"/>
  <c r="L902" i="13"/>
  <c r="M590" i="13"/>
  <c r="M861" i="13"/>
  <c r="L308" i="14"/>
  <c r="L838" i="14"/>
  <c r="Q34" i="15"/>
  <c r="Q157" i="15"/>
  <c r="X854" i="18"/>
  <c r="U648" i="17"/>
  <c r="O165" i="17"/>
  <c r="S901" i="13"/>
  <c r="Y37" i="14"/>
  <c r="X600" i="14"/>
  <c r="T600" i="14"/>
  <c r="Q600" i="14"/>
  <c r="U600" i="14"/>
  <c r="S600" i="14"/>
  <c r="V42" i="13"/>
  <c r="K44" i="13"/>
  <c r="S91" i="17"/>
  <c r="R91" i="17"/>
  <c r="N91" i="17"/>
  <c r="P16" i="14"/>
  <c r="P811" i="14"/>
  <c r="J150" i="17"/>
  <c r="O150" i="17"/>
  <c r="O654" i="17"/>
  <c r="V150" i="17"/>
  <c r="V654" i="17"/>
  <c r="R150" i="17"/>
  <c r="X150" i="17"/>
  <c r="W150" i="17"/>
  <c r="P150" i="17"/>
  <c r="P654" i="17"/>
  <c r="N150" i="17"/>
  <c r="N654" i="17"/>
  <c r="L150" i="17"/>
  <c r="K150" i="17"/>
  <c r="K654" i="17"/>
  <c r="S150" i="17"/>
  <c r="U150" i="17"/>
  <c r="U654" i="17"/>
  <c r="Q150" i="17"/>
  <c r="Q654" i="17"/>
  <c r="T150" i="17"/>
  <c r="J91" i="17"/>
  <c r="J16" i="14"/>
  <c r="J811" i="14"/>
  <c r="K38" i="13"/>
  <c r="O829" i="13"/>
  <c r="Q44" i="13"/>
  <c r="L807" i="18"/>
  <c r="J44" i="13"/>
  <c r="Q360" i="13"/>
  <c r="Q902" i="13"/>
  <c r="J590" i="13"/>
  <c r="V308" i="14"/>
  <c r="J528" i="17"/>
  <c r="W34" i="15"/>
  <c r="W157" i="15"/>
  <c r="J550" i="18"/>
  <c r="J558" i="18"/>
  <c r="X261" i="17"/>
  <c r="X597" i="17"/>
  <c r="Y626" i="13"/>
  <c r="N851" i="14"/>
  <c r="Q897" i="13"/>
  <c r="S883" i="14"/>
  <c r="T42" i="13"/>
  <c r="S314" i="18"/>
  <c r="S842" i="18"/>
  <c r="L44" i="13"/>
  <c r="V662" i="17"/>
  <c r="O593" i="17"/>
  <c r="M34" i="15"/>
  <c r="M157" i="15"/>
  <c r="L186" i="17"/>
  <c r="Y347" i="18"/>
  <c r="L282" i="18"/>
  <c r="M42" i="13"/>
  <c r="M855" i="13"/>
  <c r="X44" i="13"/>
  <c r="X857" i="13"/>
  <c r="Y94" i="17"/>
  <c r="P165" i="17"/>
  <c r="K165" i="17"/>
  <c r="K669" i="17"/>
  <c r="V165" i="17"/>
  <c r="J165" i="17"/>
  <c r="U165" i="17"/>
  <c r="T165" i="17"/>
  <c r="W165" i="17"/>
  <c r="M165" i="17"/>
  <c r="K63" i="17"/>
  <c r="T63" i="17"/>
  <c r="S63" i="17"/>
  <c r="P63" i="17"/>
  <c r="M63" i="17"/>
  <c r="M567" i="17"/>
  <c r="Q63" i="17"/>
  <c r="R63" i="17"/>
  <c r="W63" i="17"/>
  <c r="W567" i="17"/>
  <c r="V63" i="17"/>
  <c r="X63" i="17"/>
  <c r="X567" i="17"/>
  <c r="J63" i="17"/>
  <c r="L63" i="17"/>
  <c r="N63" i="17"/>
  <c r="O63" i="17"/>
  <c r="O567" i="17"/>
  <c r="M38" i="13"/>
  <c r="M851" i="13"/>
  <c r="Q38" i="13"/>
  <c r="L38" i="13"/>
  <c r="V38" i="13"/>
  <c r="X38" i="13"/>
  <c r="X851" i="13"/>
  <c r="W38" i="13"/>
  <c r="W851" i="13"/>
  <c r="N38" i="13"/>
  <c r="R38" i="13"/>
  <c r="T38" i="13"/>
  <c r="P38" i="13"/>
  <c r="Q308" i="14"/>
  <c r="Q838" i="14"/>
  <c r="M662" i="17"/>
  <c r="J34" i="15"/>
  <c r="J157" i="15"/>
  <c r="V550" i="18"/>
  <c r="V558" i="18"/>
  <c r="O85" i="13"/>
  <c r="O898" i="13"/>
  <c r="K85" i="13"/>
  <c r="K898" i="13"/>
  <c r="J360" i="13"/>
  <c r="J902" i="13"/>
  <c r="T590" i="13"/>
  <c r="P308" i="14"/>
  <c r="P838" i="14"/>
  <c r="N829" i="13"/>
  <c r="W186" i="17"/>
  <c r="L261" i="17"/>
  <c r="L597" i="17"/>
  <c r="T662" i="17"/>
  <c r="Q165" i="17"/>
  <c r="N282" i="18"/>
  <c r="S38" i="13"/>
  <c r="U63" i="17"/>
  <c r="Q42" i="13"/>
  <c r="W411" i="17"/>
  <c r="W579" i="17"/>
  <c r="R411" i="17"/>
  <c r="T411" i="17"/>
  <c r="U411" i="17"/>
  <c r="U579" i="17"/>
  <c r="K411" i="17"/>
  <c r="P314" i="18"/>
  <c r="P842" i="18"/>
  <c r="X834" i="18"/>
  <c r="X556" i="17"/>
  <c r="M648" i="17"/>
  <c r="X853" i="18"/>
  <c r="Q880" i="18"/>
  <c r="X858" i="14"/>
  <c r="X561" i="17"/>
  <c r="N876" i="18"/>
  <c r="T560" i="14"/>
  <c r="T897" i="13"/>
  <c r="I144" i="21"/>
  <c r="Y16" i="13"/>
  <c r="N560" i="14"/>
  <c r="M818" i="18"/>
  <c r="Y46" i="17"/>
  <c r="U62" i="13"/>
  <c r="X62" i="13"/>
  <c r="X875" i="13"/>
  <c r="W62" i="13"/>
  <c r="W875" i="13"/>
  <c r="M831" i="14"/>
  <c r="M820" i="14"/>
  <c r="Y72" i="17"/>
  <c r="Y291" i="17"/>
  <c r="T313" i="17"/>
  <c r="S313" i="17"/>
  <c r="X560" i="14"/>
  <c r="R321" i="13"/>
  <c r="R863" i="13"/>
  <c r="S321" i="13"/>
  <c r="S863" i="13"/>
  <c r="V321" i="13"/>
  <c r="K321" i="13"/>
  <c r="K863" i="13"/>
  <c r="U321" i="13"/>
  <c r="U863" i="13"/>
  <c r="O321" i="13"/>
  <c r="O863" i="13"/>
  <c r="T321" i="13"/>
  <c r="T863" i="13"/>
  <c r="X321" i="13"/>
  <c r="X863" i="13"/>
  <c r="P321" i="13"/>
  <c r="W321" i="13"/>
  <c r="W863" i="13"/>
  <c r="P524" i="17"/>
  <c r="O849" i="18"/>
  <c r="R880" i="18"/>
  <c r="K807" i="18"/>
  <c r="P282" i="18"/>
  <c r="W862" i="13"/>
  <c r="U830" i="14"/>
  <c r="V879" i="14"/>
  <c r="Y14" i="17"/>
  <c r="Y125" i="17"/>
  <c r="Y362" i="17"/>
  <c r="U58" i="14"/>
  <c r="P58" i="14"/>
  <c r="T58" i="14"/>
  <c r="S58" i="14"/>
  <c r="R58" i="14"/>
  <c r="X58" i="14"/>
  <c r="W58" i="14"/>
  <c r="J23" i="14"/>
  <c r="S23" i="14"/>
  <c r="P23" i="14"/>
  <c r="T23" i="14"/>
  <c r="M23" i="14"/>
  <c r="M818" i="14"/>
  <c r="U23" i="14"/>
  <c r="V23" i="14"/>
  <c r="X23" i="14"/>
  <c r="X818" i="14"/>
  <c r="W23" i="14"/>
  <c r="W818" i="14"/>
  <c r="Q23" i="14"/>
  <c r="V350" i="18"/>
  <c r="V878" i="18"/>
  <c r="T350" i="18"/>
  <c r="T878" i="18"/>
  <c r="O350" i="18"/>
  <c r="O878" i="18"/>
  <c r="P350" i="18"/>
  <c r="P878" i="18"/>
  <c r="K350" i="18"/>
  <c r="K878" i="18"/>
  <c r="M350" i="18"/>
  <c r="M878" i="18"/>
  <c r="Q350" i="18"/>
  <c r="Q878" i="18"/>
  <c r="U350" i="18"/>
  <c r="S350" i="18"/>
  <c r="S878" i="18"/>
  <c r="W350" i="18"/>
  <c r="W878" i="18"/>
  <c r="X350" i="18"/>
  <c r="X878" i="18"/>
  <c r="J350" i="18"/>
  <c r="J878" i="18"/>
  <c r="R876" i="18"/>
  <c r="O648" i="17"/>
  <c r="M578" i="17"/>
  <c r="L132" i="21"/>
  <c r="M858" i="14"/>
  <c r="R875" i="18"/>
  <c r="U807" i="18"/>
  <c r="V880" i="18"/>
  <c r="Y204" i="17"/>
  <c r="T282" i="18"/>
  <c r="Y182" i="17"/>
  <c r="J22" i="14"/>
  <c r="K22" i="14"/>
  <c r="N22" i="14"/>
  <c r="P22" i="14"/>
  <c r="U22" i="14"/>
  <c r="V22" i="14"/>
  <c r="O22" i="14"/>
  <c r="O817" i="14"/>
  <c r="M22" i="14"/>
  <c r="R22" i="14"/>
  <c r="T22" i="14"/>
  <c r="S22" i="14"/>
  <c r="W22" i="14"/>
  <c r="X22" i="14"/>
  <c r="P484" i="17"/>
  <c r="O484" i="17"/>
  <c r="N484" i="17"/>
  <c r="Q484" i="17"/>
  <c r="X484" i="17"/>
  <c r="P59" i="13"/>
  <c r="U59" i="13"/>
  <c r="U872" i="13"/>
  <c r="S59" i="13"/>
  <c r="Q59" i="13"/>
  <c r="L59" i="13"/>
  <c r="R59" i="13"/>
  <c r="V59" i="13"/>
  <c r="W59" i="13"/>
  <c r="W872" i="13"/>
  <c r="T59" i="13"/>
  <c r="X59" i="13"/>
  <c r="X872" i="13"/>
  <c r="R629" i="13"/>
  <c r="X629" i="13"/>
  <c r="X900" i="13"/>
  <c r="W629" i="13"/>
  <c r="W900" i="13"/>
  <c r="V27" i="13"/>
  <c r="R27" i="13"/>
  <c r="P27" i="13"/>
  <c r="W27" i="13"/>
  <c r="W840" i="13"/>
  <c r="U27" i="13"/>
  <c r="X27" i="13"/>
  <c r="X840" i="13"/>
  <c r="R123" i="17"/>
  <c r="R627" i="17"/>
  <c r="S123" i="17"/>
  <c r="Q123" i="17"/>
  <c r="Q627" i="17"/>
  <c r="T123" i="17"/>
  <c r="T627" i="17"/>
  <c r="L123" i="17"/>
  <c r="L627" i="17"/>
  <c r="W123" i="17"/>
  <c r="W627" i="17"/>
  <c r="J123" i="17"/>
  <c r="J627" i="17"/>
  <c r="O123" i="17"/>
  <c r="O627" i="17"/>
  <c r="U123" i="17"/>
  <c r="U627" i="17"/>
  <c r="X123" i="17"/>
  <c r="X627" i="17"/>
  <c r="Y60" i="14"/>
  <c r="U302" i="17"/>
  <c r="U638" i="17"/>
  <c r="J302" i="17"/>
  <c r="L302" i="17"/>
  <c r="L638" i="17"/>
  <c r="K302" i="17"/>
  <c r="K638" i="17"/>
  <c r="P302" i="17"/>
  <c r="P638" i="17"/>
  <c r="T302" i="17"/>
  <c r="T638" i="17"/>
  <c r="X302" i="17"/>
  <c r="X638" i="17"/>
  <c r="M302" i="17"/>
  <c r="O302" i="17"/>
  <c r="O638" i="17"/>
  <c r="S302" i="17"/>
  <c r="S638" i="17"/>
  <c r="V302" i="17"/>
  <c r="V638" i="17"/>
  <c r="X600" i="17"/>
  <c r="S588" i="18"/>
  <c r="X593" i="17"/>
  <c r="L567" i="18"/>
  <c r="L662" i="17"/>
  <c r="W282" i="18"/>
  <c r="M852" i="14"/>
  <c r="Q879" i="14"/>
  <c r="Y49" i="18"/>
  <c r="W302" i="17"/>
  <c r="W638" i="17"/>
  <c r="N313" i="17"/>
  <c r="X32" i="15"/>
  <c r="Y42" i="17"/>
  <c r="Q572" i="13"/>
  <c r="Y34" i="13"/>
  <c r="W871" i="13"/>
  <c r="W607" i="13"/>
  <c r="R572" i="13"/>
  <c r="K276" i="17"/>
  <c r="K612" i="17"/>
  <c r="Y187" i="17"/>
  <c r="O567" i="18"/>
  <c r="O831" i="18"/>
  <c r="T567" i="18"/>
  <c r="S567" i="18"/>
  <c r="W567" i="18"/>
  <c r="W831" i="18"/>
  <c r="X567" i="18"/>
  <c r="X831" i="18"/>
  <c r="P822" i="14"/>
  <c r="V567" i="18"/>
  <c r="K123" i="17"/>
  <c r="W837" i="13"/>
  <c r="W572" i="13"/>
  <c r="Y203" i="17"/>
  <c r="R302" i="17"/>
  <c r="R638" i="17"/>
  <c r="Y555" i="14"/>
  <c r="Y546" i="14"/>
  <c r="U600" i="17"/>
  <c r="P882" i="14"/>
  <c r="X648" i="17"/>
  <c r="N302" i="17"/>
  <c r="N638" i="17"/>
  <c r="Y500" i="17"/>
  <c r="N123" i="17"/>
  <c r="N627" i="17"/>
  <c r="M879" i="14"/>
  <c r="L881" i="14"/>
  <c r="U328" i="13"/>
  <c r="U870" i="13"/>
  <c r="V328" i="13"/>
  <c r="V870" i="13"/>
  <c r="O328" i="13"/>
  <c r="O870" i="13"/>
  <c r="R328" i="13"/>
  <c r="R870" i="13"/>
  <c r="X328" i="13"/>
  <c r="X870" i="13"/>
  <c r="W328" i="13"/>
  <c r="W870" i="13"/>
  <c r="P328" i="13"/>
  <c r="N328" i="13"/>
  <c r="J328" i="13"/>
  <c r="J870" i="13"/>
  <c r="Q328" i="13"/>
  <c r="Q870" i="13"/>
  <c r="L328" i="13"/>
  <c r="L870" i="13"/>
  <c r="T328" i="13"/>
  <c r="T870" i="13"/>
  <c r="L585" i="13"/>
  <c r="K585" i="13"/>
  <c r="K856" i="13"/>
  <c r="M585" i="13"/>
  <c r="M856" i="13"/>
  <c r="N585" i="13"/>
  <c r="O585" i="13"/>
  <c r="S585" i="13"/>
  <c r="J585" i="13"/>
  <c r="P585" i="13"/>
  <c r="Q585" i="13"/>
  <c r="T585" i="13"/>
  <c r="V585" i="13"/>
  <c r="U585" i="13"/>
  <c r="R585" i="13"/>
  <c r="X585" i="13"/>
  <c r="X856" i="13"/>
  <c r="W585" i="13"/>
  <c r="W856" i="13"/>
  <c r="M589" i="14"/>
  <c r="M595" i="14"/>
  <c r="W589" i="14"/>
  <c r="W854" i="14"/>
  <c r="V589" i="14"/>
  <c r="U589" i="14"/>
  <c r="Q589" i="14"/>
  <c r="L589" i="14"/>
  <c r="L595" i="14"/>
  <c r="T589" i="14"/>
  <c r="R589" i="14"/>
  <c r="X589" i="14"/>
  <c r="S589" i="14"/>
  <c r="P589" i="14"/>
  <c r="N589" i="14"/>
  <c r="N595" i="14"/>
  <c r="O589" i="14"/>
  <c r="K589" i="14"/>
  <c r="J589" i="14"/>
  <c r="K40" i="17"/>
  <c r="O40" i="17"/>
  <c r="J40" i="17"/>
  <c r="R40" i="17"/>
  <c r="S40" i="17"/>
  <c r="U40" i="17"/>
  <c r="W40" i="17"/>
  <c r="W544" i="17"/>
  <c r="X40" i="17"/>
  <c r="X544" i="17"/>
  <c r="T40" i="17"/>
  <c r="L40" i="17"/>
  <c r="N40" i="17"/>
  <c r="P40" i="17"/>
  <c r="M40" i="17"/>
  <c r="V40" i="17"/>
  <c r="Q40" i="17"/>
  <c r="U901" i="13"/>
  <c r="M123" i="17"/>
  <c r="M627" i="17"/>
  <c r="Q883" i="14"/>
  <c r="Y26" i="18"/>
  <c r="I171" i="21"/>
  <c r="E171" i="21"/>
  <c r="Y21" i="20"/>
  <c r="Y445" i="17"/>
  <c r="W858" i="14"/>
  <c r="V123" i="17"/>
  <c r="V627" i="17"/>
  <c r="Y570" i="13"/>
  <c r="Y96" i="17"/>
  <c r="Y42" i="18"/>
  <c r="Y25" i="17"/>
  <c r="Y587" i="14"/>
  <c r="X166" i="17"/>
  <c r="X670" i="17"/>
  <c r="R166" i="17"/>
  <c r="R670" i="17"/>
  <c r="L166" i="17"/>
  <c r="L670" i="17"/>
  <c r="T166" i="17"/>
  <c r="T670" i="17"/>
  <c r="O166" i="17"/>
  <c r="O670" i="17"/>
  <c r="M166" i="17"/>
  <c r="M670" i="17"/>
  <c r="W166" i="17"/>
  <c r="W670" i="17"/>
  <c r="Q166" i="17"/>
  <c r="Q670" i="17"/>
  <c r="N166" i="17"/>
  <c r="N670" i="17"/>
  <c r="U166" i="17"/>
  <c r="U670" i="17"/>
  <c r="P166" i="17"/>
  <c r="P670" i="17"/>
  <c r="J166" i="17"/>
  <c r="J670" i="17"/>
  <c r="V166" i="17"/>
  <c r="V670" i="17"/>
  <c r="S166" i="17"/>
  <c r="S670" i="17"/>
  <c r="K166" i="17"/>
  <c r="K670" i="17"/>
  <c r="V880" i="14"/>
  <c r="Y472" i="17"/>
  <c r="V883" i="14"/>
  <c r="J325" i="14"/>
  <c r="W325" i="14"/>
  <c r="Q325" i="14"/>
  <c r="X325" i="14"/>
  <c r="V43" i="18"/>
  <c r="M43" i="18"/>
  <c r="M835" i="18"/>
  <c r="R43" i="18"/>
  <c r="P43" i="18"/>
  <c r="U43" i="18"/>
  <c r="L43" i="18"/>
  <c r="Q43" i="18"/>
  <c r="K43" i="18"/>
  <c r="W43" i="18"/>
  <c r="W835" i="18"/>
  <c r="X43" i="18"/>
  <c r="X835" i="18"/>
  <c r="T43" i="18"/>
  <c r="S43" i="18"/>
  <c r="O43" i="18"/>
  <c r="O835" i="18"/>
  <c r="Y618" i="14"/>
  <c r="X45" i="13"/>
  <c r="X858" i="13"/>
  <c r="W45" i="13"/>
  <c r="W858" i="13"/>
  <c r="M446" i="17"/>
  <c r="K446" i="17"/>
  <c r="L446" i="17"/>
  <c r="R446" i="17"/>
  <c r="Q446" i="17"/>
  <c r="L45" i="13"/>
  <c r="S22" i="13"/>
  <c r="U607" i="13"/>
  <c r="O901" i="13"/>
  <c r="R829" i="13"/>
  <c r="U854" i="18"/>
  <c r="R648" i="17"/>
  <c r="X91" i="17"/>
  <c r="X595" i="17"/>
  <c r="O261" i="17"/>
  <c r="O597" i="17"/>
  <c r="L233" i="17"/>
  <c r="O446" i="17"/>
  <c r="O836" i="18"/>
  <c r="Q807" i="18"/>
  <c r="X828" i="18"/>
  <c r="X876" i="18"/>
  <c r="L325" i="14"/>
  <c r="K141" i="21"/>
  <c r="Y604" i="13"/>
  <c r="Y57" i="17"/>
  <c r="R313" i="17"/>
  <c r="Y193" i="17"/>
  <c r="J50" i="17"/>
  <c r="W50" i="17"/>
  <c r="W554" i="17"/>
  <c r="P50" i="17"/>
  <c r="X50" i="17"/>
  <c r="X554" i="17"/>
  <c r="R50" i="17"/>
  <c r="N50" i="17"/>
  <c r="U50" i="17"/>
  <c r="Q50" i="17"/>
  <c r="V50" i="17"/>
  <c r="S50" i="17"/>
  <c r="K50" i="17"/>
  <c r="L50" i="17"/>
  <c r="M50" i="17"/>
  <c r="O50" i="17"/>
  <c r="T50" i="17"/>
  <c r="L411" i="17"/>
  <c r="M411" i="17"/>
  <c r="M579" i="17"/>
  <c r="J411" i="17"/>
  <c r="U37" i="13"/>
  <c r="K37" i="13"/>
  <c r="W37" i="13"/>
  <c r="W850" i="13"/>
  <c r="X37" i="13"/>
  <c r="X850" i="13"/>
  <c r="U477" i="17"/>
  <c r="N477" i="17"/>
  <c r="O477" i="17"/>
  <c r="M477" i="17"/>
  <c r="L477" i="17"/>
  <c r="K477" i="17"/>
  <c r="Q477" i="17"/>
  <c r="X49" i="19"/>
  <c r="Y89" i="18"/>
  <c r="M45" i="13"/>
  <c r="M858" i="13"/>
  <c r="L22" i="13"/>
  <c r="T572" i="13"/>
  <c r="N607" i="13"/>
  <c r="Q873" i="13"/>
  <c r="S829" i="13"/>
  <c r="T829" i="13"/>
  <c r="R270" i="17"/>
  <c r="R606" i="17"/>
  <c r="O91" i="17"/>
  <c r="U875" i="18"/>
  <c r="J261" i="17"/>
  <c r="T233" i="17"/>
  <c r="T569" i="17"/>
  <c r="J446" i="17"/>
  <c r="M877" i="18"/>
  <c r="J282" i="18"/>
  <c r="Y603" i="13"/>
  <c r="Y63" i="14"/>
  <c r="P881" i="14"/>
  <c r="K325" i="14"/>
  <c r="K855" i="14"/>
  <c r="M570" i="17"/>
  <c r="P16" i="17"/>
  <c r="P520" i="17"/>
  <c r="M16" i="17"/>
  <c r="M520" i="17"/>
  <c r="V16" i="17"/>
  <c r="V520" i="17"/>
  <c r="T246" i="17"/>
  <c r="T582" i="17"/>
  <c r="N246" i="17"/>
  <c r="N582" i="17"/>
  <c r="O246" i="17"/>
  <c r="O582" i="17"/>
  <c r="Q246" i="17"/>
  <c r="Q582" i="17"/>
  <c r="K246" i="17"/>
  <c r="K582" i="17"/>
  <c r="J246" i="17"/>
  <c r="J582" i="17"/>
  <c r="S246" i="17"/>
  <c r="S582" i="17"/>
  <c r="W246" i="17"/>
  <c r="W582" i="17"/>
  <c r="S34" i="15"/>
  <c r="L34" i="15"/>
  <c r="L157" i="15"/>
  <c r="T34" i="15"/>
  <c r="T157" i="15"/>
  <c r="V34" i="15"/>
  <c r="V157" i="15"/>
  <c r="V186" i="17"/>
  <c r="O186" i="17"/>
  <c r="Q186" i="17"/>
  <c r="K186" i="17"/>
  <c r="U186" i="17"/>
  <c r="M186" i="17"/>
  <c r="S186" i="17"/>
  <c r="J186" i="17"/>
  <c r="T28" i="13"/>
  <c r="U28" i="13"/>
  <c r="V28" i="13"/>
  <c r="S28" i="13"/>
  <c r="N28" i="13"/>
  <c r="O28" i="13"/>
  <c r="O841" i="13"/>
  <c r="Q28" i="13"/>
  <c r="W28" i="13"/>
  <c r="W841" i="13"/>
  <c r="X28" i="13"/>
  <c r="X841" i="13"/>
  <c r="W836" i="18"/>
  <c r="Y43" i="17"/>
  <c r="W593" i="17"/>
  <c r="X818" i="18"/>
  <c r="Q45" i="13"/>
  <c r="J45" i="13"/>
  <c r="M842" i="14"/>
  <c r="J270" i="17"/>
  <c r="J606" i="17"/>
  <c r="W533" i="17"/>
  <c r="W849" i="18"/>
  <c r="L648" i="17"/>
  <c r="S648" i="17"/>
  <c r="U233" i="17"/>
  <c r="U569" i="17"/>
  <c r="P446" i="17"/>
  <c r="P880" i="18"/>
  <c r="W662" i="17"/>
  <c r="R807" i="18"/>
  <c r="X116" i="15"/>
  <c r="P325" i="14"/>
  <c r="P855" i="14"/>
  <c r="L141" i="21"/>
  <c r="N43" i="18"/>
  <c r="M144" i="21"/>
  <c r="W818" i="18"/>
  <c r="P91" i="17"/>
  <c r="U91" i="17"/>
  <c r="K91" i="17"/>
  <c r="M91" i="17"/>
  <c r="M595" i="17"/>
  <c r="L91" i="17"/>
  <c r="T91" i="17"/>
  <c r="V91" i="17"/>
  <c r="Q261" i="17"/>
  <c r="Q597" i="17"/>
  <c r="S261" i="17"/>
  <c r="S597" i="17"/>
  <c r="V261" i="17"/>
  <c r="V597" i="17"/>
  <c r="N261" i="17"/>
  <c r="N597" i="17"/>
  <c r="R22" i="13"/>
  <c r="U22" i="13"/>
  <c r="W22" i="13"/>
  <c r="X22" i="13"/>
  <c r="V45" i="13"/>
  <c r="O22" i="13"/>
  <c r="N22" i="13"/>
  <c r="L829" i="13"/>
  <c r="R878" i="18"/>
  <c r="Y425" i="17"/>
  <c r="Y555" i="18"/>
  <c r="W91" i="17"/>
  <c r="W595" i="17"/>
  <c r="L875" i="18"/>
  <c r="W261" i="17"/>
  <c r="W597" i="17"/>
  <c r="S233" i="17"/>
  <c r="T446" i="17"/>
  <c r="W446" i="17"/>
  <c r="W614" i="17"/>
  <c r="O858" i="14"/>
  <c r="X838" i="18"/>
  <c r="X282" i="18"/>
  <c r="N879" i="14"/>
  <c r="L882" i="14"/>
  <c r="S325" i="14"/>
  <c r="X74" i="19"/>
  <c r="K45" i="13"/>
  <c r="V877" i="18"/>
  <c r="M811" i="14"/>
  <c r="P577" i="13"/>
  <c r="T577" i="13"/>
  <c r="S577" i="13"/>
  <c r="W577" i="13"/>
  <c r="W848" i="13"/>
  <c r="X577" i="13"/>
  <c r="X848" i="13"/>
  <c r="Y619" i="14"/>
  <c r="Y30" i="17"/>
  <c r="U113" i="15"/>
  <c r="K113" i="15"/>
  <c r="M113" i="15"/>
  <c r="O113" i="15"/>
  <c r="R113" i="15"/>
  <c r="V113" i="15"/>
  <c r="W113" i="15"/>
  <c r="P113" i="15"/>
  <c r="I113" i="15"/>
  <c r="Y41" i="18"/>
  <c r="Y29" i="17"/>
  <c r="Y348" i="18"/>
  <c r="Y356" i="13"/>
  <c r="Y566" i="13"/>
  <c r="Y600" i="13"/>
  <c r="R897" i="13"/>
  <c r="V897" i="13"/>
  <c r="N83" i="13"/>
  <c r="L83" i="13"/>
  <c r="L896" i="13"/>
  <c r="T83" i="13"/>
  <c r="J83" i="13"/>
  <c r="R83" i="13"/>
  <c r="N138" i="21"/>
  <c r="U83" i="13"/>
  <c r="O83" i="13"/>
  <c r="P83" i="13"/>
  <c r="Q83" i="13"/>
  <c r="K83" i="13"/>
  <c r="K896" i="13"/>
  <c r="M83" i="13"/>
  <c r="S83" i="13"/>
  <c r="X83" i="13"/>
  <c r="X896" i="13"/>
  <c r="V83" i="13"/>
  <c r="W83" i="13"/>
  <c r="W896" i="13"/>
  <c r="X569" i="18"/>
  <c r="X833" i="18"/>
  <c r="Q569" i="18"/>
  <c r="R569" i="18"/>
  <c r="U569" i="18"/>
  <c r="O569" i="18"/>
  <c r="T569" i="18"/>
  <c r="V569" i="18"/>
  <c r="J569" i="18"/>
  <c r="S569" i="18"/>
  <c r="W569" i="18"/>
  <c r="W833" i="18"/>
  <c r="L569" i="18"/>
  <c r="L833" i="18"/>
  <c r="M569" i="18"/>
  <c r="M833" i="18"/>
  <c r="N569" i="18"/>
  <c r="K569" i="18"/>
  <c r="P569" i="18"/>
  <c r="M654" i="17"/>
  <c r="T45" i="18"/>
  <c r="X45" i="18"/>
  <c r="X837" i="18"/>
  <c r="V45" i="18"/>
  <c r="P45" i="18"/>
  <c r="R45" i="18"/>
  <c r="W45" i="18"/>
  <c r="W837" i="18"/>
  <c r="Q45" i="18"/>
  <c r="U45" i="18"/>
  <c r="J45" i="18"/>
  <c r="S45" i="18"/>
  <c r="L45" i="18"/>
  <c r="O45" i="18"/>
  <c r="K45" i="18"/>
  <c r="M45" i="18"/>
  <c r="M837" i="18"/>
  <c r="N45" i="18"/>
  <c r="O588" i="18"/>
  <c r="N588" i="18"/>
  <c r="Q588" i="18"/>
  <c r="X588" i="18"/>
  <c r="W588" i="18"/>
  <c r="J588" i="18"/>
  <c r="L588" i="18"/>
  <c r="V588" i="18"/>
  <c r="M588" i="18"/>
  <c r="R588" i="18"/>
  <c r="T588" i="18"/>
  <c r="U588" i="18"/>
  <c r="P588" i="18"/>
  <c r="W560" i="14"/>
  <c r="N113" i="17"/>
  <c r="X113" i="17"/>
  <c r="R113" i="17"/>
  <c r="T113" i="17"/>
  <c r="T617" i="17"/>
  <c r="W113" i="17"/>
  <c r="L113" i="17"/>
  <c r="Q113" i="17"/>
  <c r="K113" i="17"/>
  <c r="J113" i="17"/>
  <c r="P113" i="17"/>
  <c r="S113" i="17"/>
  <c r="Y569" i="13"/>
  <c r="X75" i="15"/>
  <c r="M839" i="14"/>
  <c r="Q113" i="15"/>
  <c r="S113" i="15"/>
  <c r="N113" i="15"/>
  <c r="R304" i="18"/>
  <c r="R832" i="18"/>
  <c r="Y39" i="17"/>
  <c r="L877" i="18"/>
  <c r="V876" i="18"/>
  <c r="J129" i="21"/>
  <c r="H141" i="21"/>
  <c r="J572" i="13"/>
  <c r="Y349" i="14"/>
  <c r="Y74" i="17"/>
  <c r="Y35" i="18"/>
  <c r="Y357" i="17"/>
  <c r="X375" i="17"/>
  <c r="X543" i="17"/>
  <c r="W375" i="17"/>
  <c r="W543" i="17"/>
  <c r="T350" i="17"/>
  <c r="T518" i="17"/>
  <c r="W350" i="17"/>
  <c r="W518" i="17"/>
  <c r="J350" i="17"/>
  <c r="X350" i="17"/>
  <c r="X518" i="17"/>
  <c r="P350" i="17"/>
  <c r="P518" i="17"/>
  <c r="R350" i="17"/>
  <c r="R518" i="17"/>
  <c r="U350" i="17"/>
  <c r="U518" i="17"/>
  <c r="O350" i="17"/>
  <c r="O518" i="17"/>
  <c r="Q350" i="17"/>
  <c r="Q518" i="17"/>
  <c r="N350" i="17"/>
  <c r="N518" i="17"/>
  <c r="S350" i="17"/>
  <c r="S518" i="17"/>
  <c r="K350" i="17"/>
  <c r="K518" i="17"/>
  <c r="L350" i="17"/>
  <c r="L518" i="17"/>
  <c r="M350" i="17"/>
  <c r="M518" i="17"/>
  <c r="V350" i="17"/>
  <c r="V518" i="17"/>
  <c r="Y38" i="17"/>
  <c r="J26" i="13"/>
  <c r="S26" i="13"/>
  <c r="U26" i="13"/>
  <c r="N26" i="13"/>
  <c r="P26" i="13"/>
  <c r="R26" i="13"/>
  <c r="M26" i="13"/>
  <c r="M839" i="13"/>
  <c r="Q26" i="13"/>
  <c r="T26" i="13"/>
  <c r="V26" i="13"/>
  <c r="L26" i="13"/>
  <c r="X26" i="13"/>
  <c r="X839" i="13"/>
  <c r="W26" i="13"/>
  <c r="W839" i="13"/>
  <c r="T883" i="14"/>
  <c r="Y305" i="17"/>
  <c r="F129" i="21"/>
  <c r="Y355" i="13"/>
  <c r="L876" i="18"/>
  <c r="M576" i="17"/>
  <c r="H132" i="21"/>
  <c r="O572" i="13"/>
  <c r="Y616" i="14"/>
  <c r="T113" i="15"/>
  <c r="Y426" i="17"/>
  <c r="Y23" i="18"/>
  <c r="Y50" i="13"/>
  <c r="U560" i="14"/>
  <c r="U897" i="13"/>
  <c r="J576" i="13"/>
  <c r="N576" i="13"/>
  <c r="Q576" i="13"/>
  <c r="L576" i="13"/>
  <c r="M576" i="13"/>
  <c r="U576" i="13"/>
  <c r="K576" i="13"/>
  <c r="R576" i="13"/>
  <c r="O576" i="13"/>
  <c r="P576" i="13"/>
  <c r="V576" i="13"/>
  <c r="T576" i="13"/>
  <c r="S576" i="13"/>
  <c r="X576" i="13"/>
  <c r="W576" i="13"/>
  <c r="M593" i="17"/>
  <c r="Y98" i="17"/>
  <c r="Y312" i="17"/>
  <c r="L276" i="17"/>
  <c r="L612" i="17"/>
  <c r="J276" i="17"/>
  <c r="J612" i="17"/>
  <c r="T276" i="17"/>
  <c r="T612" i="17"/>
  <c r="P276" i="17"/>
  <c r="P612" i="17"/>
  <c r="W276" i="17"/>
  <c r="W612" i="17"/>
  <c r="V276" i="17"/>
  <c r="V612" i="17"/>
  <c r="M276" i="17"/>
  <c r="M612" i="17"/>
  <c r="N276" i="17"/>
  <c r="N612" i="17"/>
  <c r="Q276" i="17"/>
  <c r="Q612" i="17"/>
  <c r="U276" i="17"/>
  <c r="U612" i="17"/>
  <c r="O276" i="17"/>
  <c r="O612" i="17"/>
  <c r="X276" i="17"/>
  <c r="X612" i="17"/>
  <c r="R276" i="17"/>
  <c r="R612" i="17"/>
  <c r="Y64" i="17"/>
  <c r="Y86" i="17"/>
  <c r="W284" i="17"/>
  <c r="W620" i="17"/>
  <c r="X284" i="17"/>
  <c r="X620" i="17"/>
  <c r="K284" i="17"/>
  <c r="K620" i="17"/>
  <c r="S284" i="17"/>
  <c r="S620" i="17"/>
  <c r="M284" i="17"/>
  <c r="U284" i="17"/>
  <c r="U620" i="17"/>
  <c r="R284" i="17"/>
  <c r="R620" i="17"/>
  <c r="T284" i="17"/>
  <c r="T620" i="17"/>
  <c r="N284" i="17"/>
  <c r="N620" i="17"/>
  <c r="J284" i="17"/>
  <c r="J620" i="17"/>
  <c r="V284" i="17"/>
  <c r="V620" i="17"/>
  <c r="O284" i="17"/>
  <c r="O620" i="17"/>
  <c r="L284" i="17"/>
  <c r="L620" i="17"/>
  <c r="P284" i="17"/>
  <c r="P620" i="17"/>
  <c r="Q284" i="17"/>
  <c r="Q620" i="17"/>
  <c r="Y430" i="17"/>
  <c r="M875" i="18"/>
  <c r="U59" i="1"/>
  <c r="U63" i="1"/>
  <c r="U52" i="1"/>
  <c r="Y591" i="14"/>
  <c r="Y41" i="14"/>
  <c r="Y348" i="14"/>
  <c r="M572" i="13"/>
  <c r="Q304" i="18"/>
  <c r="Q832" i="18"/>
  <c r="M304" i="18"/>
  <c r="M832" i="18"/>
  <c r="N304" i="18"/>
  <c r="N832" i="18"/>
  <c r="K304" i="18"/>
  <c r="K832" i="18"/>
  <c r="L304" i="18"/>
  <c r="L832" i="18"/>
  <c r="P304" i="18"/>
  <c r="P832" i="18"/>
  <c r="X304" i="18"/>
  <c r="X832" i="18"/>
  <c r="S304" i="18"/>
  <c r="S832" i="18"/>
  <c r="V304" i="18"/>
  <c r="U304" i="18"/>
  <c r="U832" i="18"/>
  <c r="T304" i="18"/>
  <c r="T832" i="18"/>
  <c r="O304" i="18"/>
  <c r="O832" i="18"/>
  <c r="U849" i="18"/>
  <c r="N524" i="17"/>
  <c r="Y589" i="18"/>
  <c r="Y69" i="17"/>
  <c r="Y35" i="14"/>
  <c r="Y586" i="18"/>
  <c r="Y77" i="17"/>
  <c r="X75" i="19"/>
  <c r="O41" i="17"/>
  <c r="W41" i="17"/>
  <c r="J41" i="17"/>
  <c r="S41" i="17"/>
  <c r="R41" i="17"/>
  <c r="K41" i="17"/>
  <c r="U41" i="17"/>
  <c r="L41" i="17"/>
  <c r="V41" i="17"/>
  <c r="M41" i="17"/>
  <c r="P41" i="17"/>
  <c r="Q41" i="17"/>
  <c r="T41" i="17"/>
  <c r="X41" i="17"/>
  <c r="N41" i="17"/>
  <c r="Y108" i="17"/>
  <c r="X299" i="18"/>
  <c r="X827" i="18"/>
  <c r="O299" i="18"/>
  <c r="O827" i="18"/>
  <c r="P299" i="18"/>
  <c r="Q299" i="18"/>
  <c r="Q827" i="18"/>
  <c r="S299" i="18"/>
  <c r="S827" i="18"/>
  <c r="V299" i="18"/>
  <c r="L299" i="18"/>
  <c r="L827" i="18"/>
  <c r="W299" i="18"/>
  <c r="W827" i="18"/>
  <c r="N299" i="18"/>
  <c r="N827" i="18"/>
  <c r="K299" i="18"/>
  <c r="K827" i="18"/>
  <c r="M852" i="13"/>
  <c r="Y630" i="13"/>
  <c r="L901" i="13"/>
  <c r="S607" i="13"/>
  <c r="K880" i="14"/>
  <c r="Y197" i="17"/>
  <c r="Y556" i="18"/>
  <c r="U299" i="18"/>
  <c r="U827" i="18"/>
  <c r="X839" i="18"/>
  <c r="Y612" i="18"/>
  <c r="Y213" i="17"/>
  <c r="Y590" i="18"/>
  <c r="Y436" i="17"/>
  <c r="M854" i="18"/>
  <c r="Y281" i="17"/>
  <c r="Y24" i="14"/>
  <c r="S662" i="17"/>
  <c r="W578" i="17"/>
  <c r="Q24" i="18"/>
  <c r="S24" i="18"/>
  <c r="N132" i="21"/>
  <c r="Y59" i="14"/>
  <c r="R877" i="18"/>
  <c r="Y613" i="18"/>
  <c r="X662" i="17"/>
  <c r="Y352" i="17"/>
  <c r="Y599" i="13"/>
  <c r="Y36" i="14"/>
  <c r="Y351" i="14"/>
  <c r="R141" i="21"/>
  <c r="M567" i="18"/>
  <c r="M831" i="18"/>
  <c r="U567" i="18"/>
  <c r="P567" i="18"/>
  <c r="K567" i="18"/>
  <c r="J567" i="18"/>
  <c r="R567" i="18"/>
  <c r="Q567" i="18"/>
  <c r="N90" i="17"/>
  <c r="V90" i="17"/>
  <c r="M90" i="17"/>
  <c r="M594" i="17"/>
  <c r="W90" i="17"/>
  <c r="W594" i="17"/>
  <c r="P90" i="17"/>
  <c r="K90" i="17"/>
  <c r="X90" i="17"/>
  <c r="X594" i="17"/>
  <c r="O90" i="17"/>
  <c r="O594" i="17"/>
  <c r="Q90" i="17"/>
  <c r="R90" i="17"/>
  <c r="S90" i="17"/>
  <c r="J90" i="17"/>
  <c r="T90" i="17"/>
  <c r="U90" i="17"/>
  <c r="L90" i="17"/>
  <c r="L313" i="17"/>
  <c r="Y366" i="17"/>
  <c r="V233" i="17"/>
  <c r="N233" i="17"/>
  <c r="W233" i="17"/>
  <c r="W569" i="17"/>
  <c r="L76" i="17"/>
  <c r="R76" i="17"/>
  <c r="J76" i="17"/>
  <c r="S76" i="17"/>
  <c r="W76" i="17"/>
  <c r="W580" i="17"/>
  <c r="X76" i="17"/>
  <c r="X580" i="17"/>
  <c r="Y614" i="14"/>
  <c r="M862" i="13"/>
  <c r="O902" i="13"/>
  <c r="Y612" i="13"/>
  <c r="L572" i="13"/>
  <c r="V901" i="13"/>
  <c r="Y293" i="17"/>
  <c r="X528" i="17"/>
  <c r="Q882" i="14"/>
  <c r="Y354" i="17"/>
  <c r="Y333" i="17"/>
  <c r="O528" i="17"/>
  <c r="M299" i="18"/>
  <c r="M827" i="18"/>
  <c r="W600" i="17"/>
  <c r="O875" i="18"/>
  <c r="Y351" i="18"/>
  <c r="V648" i="17"/>
  <c r="J648" i="17"/>
  <c r="Y83" i="18"/>
  <c r="X100" i="15"/>
  <c r="P24" i="18"/>
  <c r="J24" i="18"/>
  <c r="P662" i="17"/>
  <c r="M560" i="14"/>
  <c r="Y34" i="18"/>
  <c r="Y543" i="18"/>
  <c r="Y89" i="17"/>
  <c r="U282" i="18"/>
  <c r="X48" i="19"/>
  <c r="M828" i="18"/>
  <c r="T876" i="18"/>
  <c r="R129" i="21"/>
  <c r="X613" i="13"/>
  <c r="W613" i="13"/>
  <c r="O842" i="14"/>
  <c r="J879" i="14"/>
  <c r="Y89" i="14"/>
  <c r="Q881" i="14"/>
  <c r="J897" i="13"/>
  <c r="Q327" i="13"/>
  <c r="V327" i="13"/>
  <c r="L327" i="13"/>
  <c r="J327" i="13"/>
  <c r="O327" i="13"/>
  <c r="M327" i="13"/>
  <c r="U327" i="13"/>
  <c r="N327" i="13"/>
  <c r="S327" i="13"/>
  <c r="P327" i="13"/>
  <c r="K327" i="13"/>
  <c r="R327" i="13"/>
  <c r="T327" i="13"/>
  <c r="X327" i="13"/>
  <c r="W327" i="13"/>
  <c r="Q141" i="21"/>
  <c r="Q129" i="21"/>
  <c r="Y78" i="17"/>
  <c r="P58" i="18"/>
  <c r="O58" i="18"/>
  <c r="N58" i="18"/>
  <c r="R58" i="18"/>
  <c r="S58" i="18"/>
  <c r="X58" i="18"/>
  <c r="X850" i="18"/>
  <c r="U58" i="18"/>
  <c r="J58" i="18"/>
  <c r="V58" i="18"/>
  <c r="K58" i="18"/>
  <c r="W58" i="18"/>
  <c r="W850" i="18"/>
  <c r="M58" i="18"/>
  <c r="M850" i="18"/>
  <c r="L58" i="18"/>
  <c r="Q58" i="18"/>
  <c r="Q850" i="18"/>
  <c r="T58" i="18"/>
  <c r="L60" i="17"/>
  <c r="J60" i="17"/>
  <c r="U60" i="17"/>
  <c r="S60" i="17"/>
  <c r="K60" i="17"/>
  <c r="W60" i="17"/>
  <c r="M60" i="17"/>
  <c r="N60" i="17"/>
  <c r="O60" i="17"/>
  <c r="R60" i="17"/>
  <c r="V60" i="17"/>
  <c r="Q60" i="17"/>
  <c r="Y310" i="17"/>
  <c r="M550" i="18"/>
  <c r="L550" i="18"/>
  <c r="L558" i="18"/>
  <c r="W550" i="18"/>
  <c r="W558" i="18"/>
  <c r="X550" i="18"/>
  <c r="X814" i="18"/>
  <c r="U550" i="18"/>
  <c r="U558" i="18"/>
  <c r="K550" i="18"/>
  <c r="K814" i="18"/>
  <c r="N550" i="18"/>
  <c r="N558" i="18"/>
  <c r="O550" i="18"/>
  <c r="O558" i="18"/>
  <c r="P550" i="18"/>
  <c r="P558" i="18"/>
  <c r="Q550" i="18"/>
  <c r="S550" i="18"/>
  <c r="S558" i="18"/>
  <c r="T550" i="18"/>
  <c r="Y24" i="17"/>
  <c r="L47" i="13"/>
  <c r="P47" i="13"/>
  <c r="R47" i="13"/>
  <c r="T47" i="13"/>
  <c r="S47" i="13"/>
  <c r="V47" i="13"/>
  <c r="Q47" i="13"/>
  <c r="Q860" i="13"/>
  <c r="X47" i="13"/>
  <c r="X860" i="13"/>
  <c r="W47" i="13"/>
  <c r="W860" i="13"/>
  <c r="U47" i="13"/>
  <c r="O818" i="18"/>
  <c r="X877" i="18"/>
  <c r="V22" i="19"/>
  <c r="V100" i="19"/>
  <c r="P22" i="19"/>
  <c r="P100" i="19"/>
  <c r="J22" i="19"/>
  <c r="J100" i="19"/>
  <c r="U22" i="19"/>
  <c r="U100" i="19"/>
  <c r="T22" i="19"/>
  <c r="T100" i="19"/>
  <c r="N22" i="19"/>
  <c r="N100" i="19"/>
  <c r="M22" i="19"/>
  <c r="M100" i="19"/>
  <c r="L22" i="19"/>
  <c r="L100" i="19"/>
  <c r="W22" i="19"/>
  <c r="W100" i="19"/>
  <c r="I22" i="19"/>
  <c r="R22" i="19"/>
  <c r="R100" i="19"/>
  <c r="S22" i="19"/>
  <c r="S100" i="19"/>
  <c r="K22" i="19"/>
  <c r="K100" i="19"/>
  <c r="O22" i="19"/>
  <c r="O100" i="19"/>
  <c r="Q22" i="19"/>
  <c r="Q100" i="19"/>
  <c r="O282" i="18"/>
  <c r="Q313" i="17"/>
  <c r="Y605" i="13"/>
  <c r="M830" i="14"/>
  <c r="M600" i="17"/>
  <c r="S528" i="17"/>
  <c r="R299" i="18"/>
  <c r="R827" i="18"/>
  <c r="N576" i="17"/>
  <c r="X313" i="17"/>
  <c r="Y429" i="17"/>
  <c r="Q875" i="18"/>
  <c r="K24" i="18"/>
  <c r="Q662" i="17"/>
  <c r="Y542" i="18"/>
  <c r="V63" i="1"/>
  <c r="V59" i="1"/>
  <c r="V52" i="1"/>
  <c r="I141" i="21"/>
  <c r="K879" i="14"/>
  <c r="T313" i="18"/>
  <c r="T841" i="18"/>
  <c r="V313" i="18"/>
  <c r="Y88" i="18"/>
  <c r="V25" i="13"/>
  <c r="O25" i="13"/>
  <c r="T25" i="13"/>
  <c r="K25" i="13"/>
  <c r="R25" i="13"/>
  <c r="U25" i="13"/>
  <c r="S25" i="13"/>
  <c r="X25" i="13"/>
  <c r="W25" i="13"/>
  <c r="V451" i="17"/>
  <c r="O451" i="17"/>
  <c r="M451" i="17"/>
  <c r="N451" i="17"/>
  <c r="Q451" i="17"/>
  <c r="P451" i="17"/>
  <c r="U451" i="17"/>
  <c r="Y558" i="14"/>
  <c r="V59" i="15"/>
  <c r="V141" i="15"/>
  <c r="K59" i="15"/>
  <c r="K141" i="15"/>
  <c r="W59" i="15"/>
  <c r="W141" i="15"/>
  <c r="J59" i="15"/>
  <c r="J141" i="15"/>
  <c r="L59" i="15"/>
  <c r="L141" i="15"/>
  <c r="M59" i="15"/>
  <c r="M141" i="15"/>
  <c r="T59" i="15"/>
  <c r="T141" i="15"/>
  <c r="I59" i="15"/>
  <c r="I141" i="15"/>
  <c r="U59" i="15"/>
  <c r="U141" i="15"/>
  <c r="M282" i="18"/>
  <c r="P129" i="21"/>
  <c r="M843" i="14"/>
  <c r="F141" i="21"/>
  <c r="T24" i="18"/>
  <c r="X24" i="18"/>
  <c r="R24" i="18"/>
  <c r="M871" i="13"/>
  <c r="R901" i="13"/>
  <c r="K572" i="13"/>
  <c r="M873" i="13"/>
  <c r="N901" i="13"/>
  <c r="N880" i="18"/>
  <c r="M853" i="14"/>
  <c r="Y433" i="17"/>
  <c r="W528" i="17"/>
  <c r="J299" i="18"/>
  <c r="J827" i="18"/>
  <c r="W313" i="17"/>
  <c r="T299" i="18"/>
  <c r="T827" i="18"/>
  <c r="Y423" i="17"/>
  <c r="Y424" i="17"/>
  <c r="X875" i="18"/>
  <c r="O24" i="18"/>
  <c r="M24" i="18"/>
  <c r="M521" i="17"/>
  <c r="O132" i="21"/>
  <c r="Y216" i="17"/>
  <c r="Y494" i="17"/>
  <c r="N141" i="15"/>
  <c r="H129" i="21"/>
  <c r="O129" i="21"/>
  <c r="Y27" i="14"/>
  <c r="Y26" i="14"/>
  <c r="Y57" i="14"/>
  <c r="P884" i="14"/>
  <c r="L897" i="13"/>
  <c r="P141" i="21"/>
  <c r="L68" i="17"/>
  <c r="J68" i="17"/>
  <c r="U68" i="17"/>
  <c r="M68" i="17"/>
  <c r="K68" i="17"/>
  <c r="O68" i="17"/>
  <c r="Q68" i="17"/>
  <c r="R68" i="17"/>
  <c r="S68" i="17"/>
  <c r="V68" i="17"/>
  <c r="W68" i="17"/>
  <c r="N68" i="17"/>
  <c r="Q270" i="17"/>
  <c r="Q606" i="17"/>
  <c r="X270" i="17"/>
  <c r="X606" i="17"/>
  <c r="L270" i="17"/>
  <c r="L606" i="17"/>
  <c r="N270" i="17"/>
  <c r="K270" i="17"/>
  <c r="K606" i="17"/>
  <c r="S270" i="17"/>
  <c r="S606" i="17"/>
  <c r="T270" i="17"/>
  <c r="T606" i="17"/>
  <c r="V270" i="17"/>
  <c r="V606" i="17"/>
  <c r="P270" i="17"/>
  <c r="P606" i="17"/>
  <c r="N600" i="17"/>
  <c r="R359" i="17"/>
  <c r="R527" i="17"/>
  <c r="T359" i="17"/>
  <c r="T527" i="17"/>
  <c r="W359" i="17"/>
  <c r="W527" i="17"/>
  <c r="X359" i="17"/>
  <c r="S359" i="17"/>
  <c r="S527" i="17"/>
  <c r="K359" i="17"/>
  <c r="K527" i="17"/>
  <c r="V359" i="17"/>
  <c r="V527" i="17"/>
  <c r="Q359" i="17"/>
  <c r="Q527" i="17"/>
  <c r="O359" i="17"/>
  <c r="O527" i="17"/>
  <c r="U359" i="17"/>
  <c r="U527" i="17"/>
  <c r="N359" i="17"/>
  <c r="N527" i="17"/>
  <c r="M359" i="17"/>
  <c r="M527" i="17"/>
  <c r="P359" i="17"/>
  <c r="P527" i="17"/>
  <c r="P394" i="17"/>
  <c r="L394" i="17"/>
  <c r="V394" i="17"/>
  <c r="U394" i="17"/>
  <c r="J394" i="17"/>
  <c r="W394" i="17"/>
  <c r="N394" i="17"/>
  <c r="O394" i="17"/>
  <c r="Q394" i="17"/>
  <c r="M394" i="17"/>
  <c r="R394" i="17"/>
  <c r="T394" i="17"/>
  <c r="J195" i="17"/>
  <c r="J531" i="17"/>
  <c r="S195" i="17"/>
  <c r="S531" i="17"/>
  <c r="K195" i="17"/>
  <c r="K531" i="17"/>
  <c r="N195" i="17"/>
  <c r="N531" i="17"/>
  <c r="T195" i="17"/>
  <c r="T531" i="17"/>
  <c r="M195" i="17"/>
  <c r="M531" i="17"/>
  <c r="Q195" i="17"/>
  <c r="Q531" i="17"/>
  <c r="P195" i="17"/>
  <c r="P531" i="17"/>
  <c r="V195" i="17"/>
  <c r="V531" i="17"/>
  <c r="O195" i="17"/>
  <c r="O531" i="17"/>
  <c r="U195" i="17"/>
  <c r="U531" i="17"/>
  <c r="Y61" i="14"/>
  <c r="Y352" i="18"/>
  <c r="J880" i="18"/>
  <c r="W136" i="17"/>
  <c r="W640" i="17"/>
  <c r="Q136" i="17"/>
  <c r="Q640" i="17"/>
  <c r="J136" i="17"/>
  <c r="R136" i="17"/>
  <c r="V136" i="17"/>
  <c r="S136" i="17"/>
  <c r="S640" i="17"/>
  <c r="L136" i="17"/>
  <c r="X136" i="17"/>
  <c r="T136" i="17"/>
  <c r="K136" i="17"/>
  <c r="O136" i="17"/>
  <c r="O640" i="17"/>
  <c r="M136" i="17"/>
  <c r="M640" i="17"/>
  <c r="P136" i="17"/>
  <c r="U136" i="17"/>
  <c r="N136" i="17"/>
  <c r="N640" i="17"/>
  <c r="Y351" i="17"/>
  <c r="Y614" i="18"/>
  <c r="Y220" i="17"/>
  <c r="J100" i="17"/>
  <c r="P100" i="17"/>
  <c r="Q100" i="17"/>
  <c r="M100" i="17"/>
  <c r="M604" i="17"/>
  <c r="V100" i="17"/>
  <c r="R100" i="17"/>
  <c r="W100" i="17"/>
  <c r="W604" i="17"/>
  <c r="K100" i="17"/>
  <c r="K604" i="17"/>
  <c r="T100" i="17"/>
  <c r="L100" i="17"/>
  <c r="U100" i="17"/>
  <c r="N100" i="17"/>
  <c r="S100" i="17"/>
  <c r="X100" i="17"/>
  <c r="X604" i="17"/>
  <c r="O100" i="17"/>
  <c r="O604" i="17"/>
  <c r="Y158" i="17"/>
  <c r="K662" i="17"/>
  <c r="Y23" i="17"/>
  <c r="Q520" i="17"/>
  <c r="N533" i="17"/>
  <c r="J898" i="13"/>
  <c r="N144" i="21"/>
  <c r="R607" i="13"/>
  <c r="J56" i="13"/>
  <c r="N56" i="13"/>
  <c r="O56" i="13"/>
  <c r="P56" i="13"/>
  <c r="K56" i="13"/>
  <c r="L56" i="13"/>
  <c r="S56" i="13"/>
  <c r="V56" i="13"/>
  <c r="Q56" i="13"/>
  <c r="T56" i="13"/>
  <c r="R56" i="13"/>
  <c r="M56" i="13"/>
  <c r="U56" i="13"/>
  <c r="X56" i="13"/>
  <c r="W56" i="13"/>
  <c r="Y353" i="14"/>
  <c r="W127" i="17"/>
  <c r="W631" i="17"/>
  <c r="X127" i="17"/>
  <c r="X631" i="17"/>
  <c r="Y587" i="18"/>
  <c r="Y75" i="17"/>
  <c r="V361" i="17"/>
  <c r="V529" i="17"/>
  <c r="W361" i="17"/>
  <c r="W529" i="17"/>
  <c r="X361" i="17"/>
  <c r="X529" i="17"/>
  <c r="P361" i="17"/>
  <c r="P529" i="17"/>
  <c r="U361" i="17"/>
  <c r="U529" i="17"/>
  <c r="J361" i="17"/>
  <c r="J529" i="17"/>
  <c r="N361" i="17"/>
  <c r="N529" i="17"/>
  <c r="S361" i="17"/>
  <c r="S529" i="17"/>
  <c r="K361" i="17"/>
  <c r="K529" i="17"/>
  <c r="T361" i="17"/>
  <c r="T529" i="17"/>
  <c r="R361" i="17"/>
  <c r="R529" i="17"/>
  <c r="Q361" i="17"/>
  <c r="Q529" i="17"/>
  <c r="M361" i="17"/>
  <c r="M529" i="17"/>
  <c r="L361" i="17"/>
  <c r="L529" i="17"/>
  <c r="O361" i="17"/>
  <c r="O529" i="17"/>
  <c r="J45" i="17"/>
  <c r="R45" i="17"/>
  <c r="L45" i="17"/>
  <c r="T45" i="17"/>
  <c r="M45" i="17"/>
  <c r="U45" i="17"/>
  <c r="N45" i="17"/>
  <c r="V45" i="17"/>
  <c r="X45" i="17"/>
  <c r="X549" i="17"/>
  <c r="K45" i="17"/>
  <c r="O45" i="17"/>
  <c r="P45" i="17"/>
  <c r="S45" i="17"/>
  <c r="W45" i="17"/>
  <c r="W549" i="17"/>
  <c r="Q45" i="17"/>
  <c r="J876" i="18"/>
  <c r="Y311" i="17"/>
  <c r="V807" i="18"/>
  <c r="N305" i="13"/>
  <c r="Q305" i="13"/>
  <c r="K305" i="13"/>
  <c r="L305" i="13"/>
  <c r="M305" i="13"/>
  <c r="U305" i="13"/>
  <c r="V305" i="13"/>
  <c r="R305" i="13"/>
  <c r="O305" i="13"/>
  <c r="J305" i="13"/>
  <c r="P305" i="13"/>
  <c r="S305" i="13"/>
  <c r="T305" i="13"/>
  <c r="W305" i="13"/>
  <c r="X305" i="13"/>
  <c r="Y567" i="13"/>
  <c r="R132" i="21"/>
  <c r="M65" i="5"/>
  <c r="I65" i="13"/>
  <c r="Y360" i="17"/>
  <c r="K528" i="17"/>
  <c r="Y480" i="17"/>
  <c r="P324" i="18"/>
  <c r="K324" i="18"/>
  <c r="K852" i="18"/>
  <c r="S324" i="18"/>
  <c r="Q324" i="18"/>
  <c r="X324" i="18"/>
  <c r="T324" i="18"/>
  <c r="J324" i="18"/>
  <c r="U324" i="18"/>
  <c r="L324" i="18"/>
  <c r="V324" i="18"/>
  <c r="N324" i="18"/>
  <c r="O324" i="18"/>
  <c r="R324" i="18"/>
  <c r="M324" i="18"/>
  <c r="W324" i="18"/>
  <c r="S282" i="18"/>
  <c r="W73" i="19"/>
  <c r="W76" i="19"/>
  <c r="P73" i="19"/>
  <c r="P76" i="19"/>
  <c r="S73" i="19"/>
  <c r="S76" i="19"/>
  <c r="Q73" i="19"/>
  <c r="Q76" i="19"/>
  <c r="N73" i="19"/>
  <c r="N76" i="19"/>
  <c r="V73" i="19"/>
  <c r="V76" i="19"/>
  <c r="I73" i="19"/>
  <c r="I76" i="19"/>
  <c r="J73" i="19"/>
  <c r="J76" i="19"/>
  <c r="U73" i="19"/>
  <c r="U76" i="19"/>
  <c r="K73" i="19"/>
  <c r="K76" i="19"/>
  <c r="M73" i="19"/>
  <c r="M76" i="19"/>
  <c r="T73" i="19"/>
  <c r="T76" i="19"/>
  <c r="L73" i="19"/>
  <c r="L76" i="19"/>
  <c r="R73" i="19"/>
  <c r="R76" i="19"/>
  <c r="O73" i="19"/>
  <c r="O76" i="19"/>
  <c r="Y23" i="13"/>
  <c r="K901" i="13"/>
  <c r="Y47" i="14"/>
  <c r="W461" i="17"/>
  <c r="W629" i="17"/>
  <c r="X461" i="17"/>
  <c r="X629" i="17"/>
  <c r="V461" i="17"/>
  <c r="V629" i="17"/>
  <c r="S461" i="17"/>
  <c r="S629" i="17"/>
  <c r="M461" i="17"/>
  <c r="M629" i="17"/>
  <c r="L461" i="17"/>
  <c r="L629" i="17"/>
  <c r="K461" i="17"/>
  <c r="K629" i="17"/>
  <c r="J461" i="17"/>
  <c r="J629" i="17"/>
  <c r="P461" i="17"/>
  <c r="P629" i="17"/>
  <c r="Q461" i="17"/>
  <c r="Q629" i="17"/>
  <c r="T461" i="17"/>
  <c r="T629" i="17"/>
  <c r="O461" i="17"/>
  <c r="O629" i="17"/>
  <c r="R461" i="17"/>
  <c r="R629" i="17"/>
  <c r="U461" i="17"/>
  <c r="U629" i="17"/>
  <c r="N461" i="17"/>
  <c r="N629" i="17"/>
  <c r="Y356" i="17"/>
  <c r="W317" i="17"/>
  <c r="W653" i="17"/>
  <c r="J317" i="17"/>
  <c r="J653" i="17"/>
  <c r="K317" i="17"/>
  <c r="K653" i="17"/>
  <c r="L317" i="17"/>
  <c r="L653" i="17"/>
  <c r="M317" i="17"/>
  <c r="M653" i="17"/>
  <c r="N317" i="17"/>
  <c r="N653" i="17"/>
  <c r="O317" i="17"/>
  <c r="O653" i="17"/>
  <c r="P317" i="17"/>
  <c r="P653" i="17"/>
  <c r="Q317" i="17"/>
  <c r="Q653" i="17"/>
  <c r="R317" i="17"/>
  <c r="R653" i="17"/>
  <c r="S317" i="17"/>
  <c r="S653" i="17"/>
  <c r="T317" i="17"/>
  <c r="T653" i="17"/>
  <c r="U317" i="17"/>
  <c r="U653" i="17"/>
  <c r="V317" i="17"/>
  <c r="V653" i="17"/>
  <c r="X317" i="17"/>
  <c r="X653" i="17"/>
  <c r="Y438" i="17"/>
  <c r="Y615" i="14"/>
  <c r="O33" i="15"/>
  <c r="S33" i="15"/>
  <c r="I33" i="15"/>
  <c r="Q33" i="15"/>
  <c r="R33" i="15"/>
  <c r="V33" i="15"/>
  <c r="U33" i="15"/>
  <c r="T33" i="15"/>
  <c r="W33" i="15"/>
  <c r="L33" i="15"/>
  <c r="M33" i="15"/>
  <c r="P33" i="15"/>
  <c r="J33" i="15"/>
  <c r="K33" i="15"/>
  <c r="N33" i="15"/>
  <c r="Y49" i="13"/>
  <c r="Y41" i="13"/>
  <c r="I52" i="13"/>
  <c r="M52" i="5"/>
  <c r="J141" i="21"/>
  <c r="H144" i="21"/>
  <c r="R144" i="21"/>
  <c r="Y602" i="13"/>
  <c r="Y627" i="13"/>
  <c r="F132" i="21"/>
  <c r="T901" i="13"/>
  <c r="Y88" i="13"/>
  <c r="J901" i="13"/>
  <c r="P607" i="13"/>
  <c r="K873" i="13"/>
  <c r="K881" i="14"/>
  <c r="Y43" i="13"/>
  <c r="J883" i="14"/>
  <c r="Y88" i="14"/>
  <c r="L880" i="14"/>
  <c r="J829" i="13"/>
  <c r="Y287" i="13"/>
  <c r="Y552" i="14"/>
  <c r="Y133" i="17"/>
  <c r="Y22" i="18"/>
  <c r="Y184" i="17"/>
  <c r="Y485" i="17"/>
  <c r="Y364" i="17"/>
  <c r="Y48" i="18"/>
  <c r="Y39" i="18"/>
  <c r="M31" i="8"/>
  <c r="I31" i="17"/>
  <c r="M422" i="17"/>
  <c r="M590" i="17"/>
  <c r="U422" i="17"/>
  <c r="P422" i="17"/>
  <c r="X422" i="17"/>
  <c r="X590" i="17"/>
  <c r="K422" i="17"/>
  <c r="V422" i="17"/>
  <c r="N422" i="17"/>
  <c r="O422" i="17"/>
  <c r="Q422" i="17"/>
  <c r="J422" i="17"/>
  <c r="L422" i="17"/>
  <c r="R422" i="17"/>
  <c r="T422" i="17"/>
  <c r="W422" i="17"/>
  <c r="W590" i="17"/>
  <c r="S422" i="17"/>
  <c r="M245" i="17"/>
  <c r="M581" i="17"/>
  <c r="S245" i="17"/>
  <c r="S581" i="17"/>
  <c r="K245" i="17"/>
  <c r="K581" i="17"/>
  <c r="Q245" i="17"/>
  <c r="U245" i="17"/>
  <c r="U581" i="17"/>
  <c r="W245" i="17"/>
  <c r="V245" i="17"/>
  <c r="X245" i="17"/>
  <c r="X581" i="17"/>
  <c r="J245" i="17"/>
  <c r="J581" i="17"/>
  <c r="R245" i="17"/>
  <c r="R581" i="17"/>
  <c r="L245" i="17"/>
  <c r="L581" i="17"/>
  <c r="N245" i="17"/>
  <c r="N581" i="17"/>
  <c r="P245" i="17"/>
  <c r="O245" i="17"/>
  <c r="O581" i="17"/>
  <c r="T245" i="17"/>
  <c r="T581" i="17"/>
  <c r="Y502" i="17"/>
  <c r="Y585" i="18"/>
  <c r="V47" i="19"/>
  <c r="V50" i="19"/>
  <c r="U47" i="19"/>
  <c r="U50" i="19"/>
  <c r="W47" i="19"/>
  <c r="W50" i="19"/>
  <c r="S47" i="19"/>
  <c r="S50" i="19"/>
  <c r="K47" i="19"/>
  <c r="K50" i="19"/>
  <c r="J47" i="19"/>
  <c r="J50" i="19"/>
  <c r="I47" i="19"/>
  <c r="I50" i="19"/>
  <c r="Q47" i="19"/>
  <c r="Q50" i="19"/>
  <c r="R47" i="19"/>
  <c r="R50" i="19"/>
  <c r="O47" i="19"/>
  <c r="O50" i="19"/>
  <c r="P47" i="19"/>
  <c r="P50" i="19"/>
  <c r="L47" i="19"/>
  <c r="L50" i="19"/>
  <c r="M47" i="19"/>
  <c r="M50" i="19"/>
  <c r="T47" i="19"/>
  <c r="T50" i="19"/>
  <c r="N47" i="19"/>
  <c r="N50" i="19"/>
  <c r="Y551" i="18"/>
  <c r="K71" i="17"/>
  <c r="P71" i="17"/>
  <c r="O71" i="17"/>
  <c r="U71" i="17"/>
  <c r="J71" i="17"/>
  <c r="Q71" i="17"/>
  <c r="W71" i="17"/>
  <c r="W575" i="17"/>
  <c r="L71" i="17"/>
  <c r="R71" i="17"/>
  <c r="X71" i="17"/>
  <c r="X575" i="17"/>
  <c r="N71" i="17"/>
  <c r="M71" i="17"/>
  <c r="M575" i="17"/>
  <c r="T71" i="17"/>
  <c r="V71" i="17"/>
  <c r="S71" i="17"/>
  <c r="N88" i="17"/>
  <c r="R88" i="17"/>
  <c r="V88" i="17"/>
  <c r="L88" i="17"/>
  <c r="U88" i="17"/>
  <c r="M88" i="17"/>
  <c r="M592" i="17"/>
  <c r="W88" i="17"/>
  <c r="W592" i="17"/>
  <c r="S88" i="17"/>
  <c r="O88" i="17"/>
  <c r="X88" i="17"/>
  <c r="X592" i="17"/>
  <c r="Q88" i="17"/>
  <c r="T88" i="17"/>
  <c r="J88" i="17"/>
  <c r="K88" i="17"/>
  <c r="P88" i="17"/>
  <c r="J67" i="17"/>
  <c r="L67" i="17"/>
  <c r="U67" i="17"/>
  <c r="M67" i="17"/>
  <c r="M571" i="17"/>
  <c r="V67" i="17"/>
  <c r="R67" i="17"/>
  <c r="W67" i="17"/>
  <c r="W571" i="17"/>
  <c r="N67" i="17"/>
  <c r="S67" i="17"/>
  <c r="P67" i="17"/>
  <c r="Q67" i="17"/>
  <c r="O67" i="17"/>
  <c r="X67" i="17"/>
  <c r="X571" i="17"/>
  <c r="T67" i="17"/>
  <c r="K67" i="17"/>
  <c r="J562" i="18"/>
  <c r="Q562" i="18"/>
  <c r="W562" i="18"/>
  <c r="W826" i="18"/>
  <c r="L562" i="18"/>
  <c r="M562" i="18"/>
  <c r="S562" i="18"/>
  <c r="N562" i="18"/>
  <c r="T562" i="18"/>
  <c r="P562" i="18"/>
  <c r="R562" i="18"/>
  <c r="U562" i="18"/>
  <c r="X562" i="18"/>
  <c r="X826" i="18"/>
  <c r="V562" i="18"/>
  <c r="K562" i="18"/>
  <c r="O562" i="18"/>
  <c r="X849" i="18"/>
  <c r="K48" i="17"/>
  <c r="S48" i="17"/>
  <c r="U48" i="17"/>
  <c r="M48" i="17"/>
  <c r="V48" i="17"/>
  <c r="N48" i="17"/>
  <c r="W48" i="17"/>
  <c r="W552" i="17"/>
  <c r="O48" i="17"/>
  <c r="R48" i="17"/>
  <c r="T48" i="17"/>
  <c r="J48" i="17"/>
  <c r="P48" i="17"/>
  <c r="Q48" i="17"/>
  <c r="X48" i="17"/>
  <c r="X552" i="17"/>
  <c r="L48" i="17"/>
  <c r="Y593" i="14"/>
  <c r="O73" i="15"/>
  <c r="O155" i="15"/>
  <c r="I73" i="15"/>
  <c r="I155" i="15"/>
  <c r="Q73" i="15"/>
  <c r="Q155" i="15"/>
  <c r="K73" i="15"/>
  <c r="K155" i="15"/>
  <c r="S73" i="15"/>
  <c r="S155" i="15"/>
  <c r="L73" i="15"/>
  <c r="L155" i="15"/>
  <c r="T73" i="15"/>
  <c r="T155" i="15"/>
  <c r="M73" i="15"/>
  <c r="M155" i="15"/>
  <c r="P73" i="15"/>
  <c r="P155" i="15"/>
  <c r="R73" i="15"/>
  <c r="R155" i="15"/>
  <c r="W73" i="15"/>
  <c r="W155" i="15"/>
  <c r="J73" i="15"/>
  <c r="J155" i="15"/>
  <c r="N73" i="15"/>
  <c r="N155" i="15"/>
  <c r="V73" i="15"/>
  <c r="V155" i="15"/>
  <c r="U73" i="15"/>
  <c r="U155" i="15"/>
  <c r="Y37" i="17"/>
  <c r="Y432" i="17"/>
  <c r="P807" i="18"/>
  <c r="Y47" i="18"/>
  <c r="Y349" i="18"/>
  <c r="Y58" i="13"/>
  <c r="J293" i="13"/>
  <c r="N293" i="13"/>
  <c r="Q293" i="13"/>
  <c r="M293" i="13"/>
  <c r="S293" i="13"/>
  <c r="U293" i="13"/>
  <c r="O293" i="13"/>
  <c r="P293" i="13"/>
  <c r="V293" i="13"/>
  <c r="K293" i="13"/>
  <c r="L293" i="13"/>
  <c r="R293" i="13"/>
  <c r="T293" i="13"/>
  <c r="X293" i="13"/>
  <c r="W293" i="13"/>
  <c r="Y357" i="13"/>
  <c r="G129" i="21"/>
  <c r="Y568" i="13"/>
  <c r="Y586" i="14"/>
  <c r="O255" i="17"/>
  <c r="J255" i="17"/>
  <c r="R255" i="17"/>
  <c r="W255" i="17"/>
  <c r="W591" i="17"/>
  <c r="Q255" i="17"/>
  <c r="Q591" i="17"/>
  <c r="T255" i="17"/>
  <c r="U255" i="17"/>
  <c r="V255" i="17"/>
  <c r="V591" i="17"/>
  <c r="N255" i="17"/>
  <c r="P255" i="17"/>
  <c r="P591" i="17"/>
  <c r="S255" i="17"/>
  <c r="S591" i="17"/>
  <c r="M255" i="17"/>
  <c r="L255" i="17"/>
  <c r="L591" i="17"/>
  <c r="X255" i="17"/>
  <c r="K255" i="17"/>
  <c r="K591" i="17"/>
  <c r="F144" i="21"/>
  <c r="Y613" i="14"/>
  <c r="Y35" i="17"/>
  <c r="M52" i="10"/>
  <c r="I52" i="18"/>
  <c r="O292" i="18"/>
  <c r="O820" i="18"/>
  <c r="W292" i="18"/>
  <c r="W820" i="18"/>
  <c r="J292" i="18"/>
  <c r="J820" i="18"/>
  <c r="R292" i="18"/>
  <c r="R820" i="18"/>
  <c r="P292" i="18"/>
  <c r="P820" i="18"/>
  <c r="S292" i="18"/>
  <c r="S820" i="18"/>
  <c r="X292" i="18"/>
  <c r="X820" i="18"/>
  <c r="T292" i="18"/>
  <c r="T820" i="18"/>
  <c r="K292" i="18"/>
  <c r="K820" i="18"/>
  <c r="U292" i="18"/>
  <c r="U820" i="18"/>
  <c r="V292" i="18"/>
  <c r="V820" i="18"/>
  <c r="L292" i="18"/>
  <c r="L820" i="18"/>
  <c r="M292" i="18"/>
  <c r="M820" i="18"/>
  <c r="Q292" i="18"/>
  <c r="Q820" i="18"/>
  <c r="N292" i="18"/>
  <c r="N820" i="18"/>
  <c r="Y452" i="17"/>
  <c r="T335" i="18"/>
  <c r="Q335" i="18"/>
  <c r="S335" i="18"/>
  <c r="Y486" i="17"/>
  <c r="Y36" i="18"/>
  <c r="P544" i="18"/>
  <c r="O544" i="18"/>
  <c r="O546" i="18"/>
  <c r="M544" i="18"/>
  <c r="M808" i="18"/>
  <c r="V544" i="18"/>
  <c r="V808" i="18"/>
  <c r="X544" i="18"/>
  <c r="X546" i="18"/>
  <c r="K544" i="18"/>
  <c r="Q544" i="18"/>
  <c r="N544" i="18"/>
  <c r="N808" i="18"/>
  <c r="S544" i="18"/>
  <c r="S546" i="18"/>
  <c r="U544" i="18"/>
  <c r="R544" i="18"/>
  <c r="J544" i="18"/>
  <c r="J808" i="18"/>
  <c r="L544" i="18"/>
  <c r="T544" i="18"/>
  <c r="T808" i="18"/>
  <c r="W544" i="18"/>
  <c r="W808" i="18"/>
  <c r="M141" i="21"/>
  <c r="J880" i="14"/>
  <c r="Y215" i="17"/>
  <c r="Y218" i="17"/>
  <c r="Y39" i="13"/>
  <c r="Y60" i="13"/>
  <c r="P572" i="13"/>
  <c r="Y564" i="13"/>
  <c r="J132" i="21"/>
  <c r="K607" i="13"/>
  <c r="Y598" i="13"/>
  <c r="Y48" i="14"/>
  <c r="Y280" i="18"/>
  <c r="M815" i="18"/>
  <c r="H24" i="19"/>
  <c r="L25" i="11"/>
  <c r="X343" i="18"/>
  <c r="K343" i="18"/>
  <c r="U343" i="18"/>
  <c r="M897" i="13"/>
  <c r="L40" i="13"/>
  <c r="P40" i="13"/>
  <c r="N40" i="13"/>
  <c r="O40" i="13"/>
  <c r="M40" i="13"/>
  <c r="M853" i="13"/>
  <c r="R40" i="13"/>
  <c r="J40" i="13"/>
  <c r="K40" i="13"/>
  <c r="V40" i="13"/>
  <c r="S40" i="13"/>
  <c r="Q40" i="13"/>
  <c r="U40" i="13"/>
  <c r="T40" i="13"/>
  <c r="X40" i="13"/>
  <c r="W40" i="13"/>
  <c r="O141" i="21"/>
  <c r="Y628" i="13"/>
  <c r="N572" i="13"/>
  <c r="Y565" i="13"/>
  <c r="I65" i="14"/>
  <c r="M65" i="6"/>
  <c r="P901" i="13"/>
  <c r="Y601" i="13"/>
  <c r="M607" i="13"/>
  <c r="O607" i="13"/>
  <c r="Y359" i="13"/>
  <c r="J881" i="14"/>
  <c r="K560" i="14"/>
  <c r="Y554" i="14"/>
  <c r="L137" i="17"/>
  <c r="L641" i="17"/>
  <c r="X137" i="17"/>
  <c r="X641" i="17"/>
  <c r="T137" i="17"/>
  <c r="T641" i="17"/>
  <c r="N137" i="17"/>
  <c r="N641" i="17"/>
  <c r="J137" i="17"/>
  <c r="J641" i="17"/>
  <c r="R137" i="17"/>
  <c r="R641" i="17"/>
  <c r="P137" i="17"/>
  <c r="P641" i="17"/>
  <c r="W137" i="17"/>
  <c r="W641" i="17"/>
  <c r="O137" i="17"/>
  <c r="O641" i="17"/>
  <c r="S137" i="17"/>
  <c r="S641" i="17"/>
  <c r="V137" i="17"/>
  <c r="V641" i="17"/>
  <c r="M137" i="17"/>
  <c r="M641" i="17"/>
  <c r="U137" i="17"/>
  <c r="U641" i="17"/>
  <c r="Q137" i="17"/>
  <c r="Q641" i="17"/>
  <c r="K137" i="17"/>
  <c r="K641" i="17"/>
  <c r="W332" i="17"/>
  <c r="W668" i="17"/>
  <c r="X332" i="17"/>
  <c r="X668" i="17"/>
  <c r="Q332" i="17"/>
  <c r="Q668" i="17"/>
  <c r="O332" i="17"/>
  <c r="O668" i="17"/>
  <c r="P332" i="17"/>
  <c r="P668" i="17"/>
  <c r="R332" i="17"/>
  <c r="R668" i="17"/>
  <c r="M332" i="17"/>
  <c r="S332" i="17"/>
  <c r="S668" i="17"/>
  <c r="U332" i="17"/>
  <c r="U668" i="17"/>
  <c r="J332" i="17"/>
  <c r="J668" i="17"/>
  <c r="V332" i="17"/>
  <c r="V668" i="17"/>
  <c r="N332" i="17"/>
  <c r="N668" i="17"/>
  <c r="K332" i="17"/>
  <c r="K668" i="17"/>
  <c r="T332" i="17"/>
  <c r="T668" i="17"/>
  <c r="L332" i="17"/>
  <c r="L668" i="17"/>
  <c r="Y277" i="17"/>
  <c r="Y63" i="18"/>
  <c r="Y61" i="18"/>
  <c r="N19" i="17"/>
  <c r="P19" i="17"/>
  <c r="K19" i="17"/>
  <c r="U19" i="17"/>
  <c r="R19" i="17"/>
  <c r="X19" i="17"/>
  <c r="X523" i="17"/>
  <c r="J19" i="17"/>
  <c r="O19" i="17"/>
  <c r="T19" i="17"/>
  <c r="Q19" i="17"/>
  <c r="V19" i="17"/>
  <c r="S19" i="17"/>
  <c r="L19" i="17"/>
  <c r="W19" i="17"/>
  <c r="W523" i="17"/>
  <c r="M19" i="17"/>
  <c r="Y552" i="18"/>
  <c r="M214" i="17"/>
  <c r="Q214" i="17"/>
  <c r="U214" i="17"/>
  <c r="K214" i="17"/>
  <c r="W214" i="17"/>
  <c r="W550" i="17"/>
  <c r="O214" i="17"/>
  <c r="V214" i="17"/>
  <c r="X214" i="17"/>
  <c r="X550" i="17"/>
  <c r="J214" i="17"/>
  <c r="L214" i="17"/>
  <c r="P214" i="17"/>
  <c r="T214" i="17"/>
  <c r="S214" i="17"/>
  <c r="N214" i="17"/>
  <c r="R214" i="17"/>
  <c r="W531" i="17"/>
  <c r="W189" i="17"/>
  <c r="W525" i="17"/>
  <c r="X189" i="17"/>
  <c r="X525" i="17"/>
  <c r="U189" i="17"/>
  <c r="U525" i="17"/>
  <c r="J189" i="17"/>
  <c r="J525" i="17"/>
  <c r="Q189" i="17"/>
  <c r="Q525" i="17"/>
  <c r="M189" i="17"/>
  <c r="M525" i="17"/>
  <c r="T189" i="17"/>
  <c r="T525" i="17"/>
  <c r="V189" i="17"/>
  <c r="V525" i="17"/>
  <c r="N189" i="17"/>
  <c r="N525" i="17"/>
  <c r="S189" i="17"/>
  <c r="S525" i="17"/>
  <c r="K189" i="17"/>
  <c r="K525" i="17"/>
  <c r="L189" i="17"/>
  <c r="L525" i="17"/>
  <c r="O189" i="17"/>
  <c r="O525" i="17"/>
  <c r="P189" i="17"/>
  <c r="P525" i="17"/>
  <c r="R189" i="17"/>
  <c r="R525" i="17"/>
  <c r="Y87" i="17"/>
  <c r="J662" i="17"/>
  <c r="K849" i="18"/>
  <c r="W23" i="19"/>
  <c r="W101" i="19"/>
  <c r="V23" i="19"/>
  <c r="V101" i="19"/>
  <c r="T23" i="19"/>
  <c r="T101" i="19"/>
  <c r="M23" i="19"/>
  <c r="M101" i="19"/>
  <c r="O23" i="19"/>
  <c r="O101" i="19"/>
  <c r="Q23" i="19"/>
  <c r="Q101" i="19"/>
  <c r="R23" i="19"/>
  <c r="R101" i="19"/>
  <c r="J23" i="19"/>
  <c r="J101" i="19"/>
  <c r="P23" i="19"/>
  <c r="P101" i="19"/>
  <c r="L23" i="19"/>
  <c r="L101" i="19"/>
  <c r="I23" i="19"/>
  <c r="I101" i="19"/>
  <c r="S23" i="19"/>
  <c r="S101" i="19"/>
  <c r="U23" i="19"/>
  <c r="U101" i="19"/>
  <c r="N23" i="19"/>
  <c r="N101" i="19"/>
  <c r="K23" i="19"/>
  <c r="K101" i="19"/>
  <c r="O815" i="18"/>
  <c r="W21" i="19"/>
  <c r="P21" i="19"/>
  <c r="J21" i="19"/>
  <c r="U21" i="19"/>
  <c r="I21" i="19"/>
  <c r="V21" i="19"/>
  <c r="K21" i="19"/>
  <c r="M21" i="19"/>
  <c r="T21" i="19"/>
  <c r="Q21" i="19"/>
  <c r="R21" i="19"/>
  <c r="S21" i="19"/>
  <c r="O21" i="19"/>
  <c r="N21" i="19"/>
  <c r="L21" i="19"/>
  <c r="Y28" i="18"/>
  <c r="T807" i="18"/>
  <c r="W807" i="18"/>
  <c r="L47" i="17"/>
  <c r="U47" i="17"/>
  <c r="N47" i="17"/>
  <c r="V47" i="17"/>
  <c r="O47" i="17"/>
  <c r="W47" i="17"/>
  <c r="W551" i="17"/>
  <c r="P47" i="17"/>
  <c r="S47" i="17"/>
  <c r="T47" i="17"/>
  <c r="X47" i="17"/>
  <c r="X551" i="17"/>
  <c r="M47" i="17"/>
  <c r="R47" i="17"/>
  <c r="K47" i="17"/>
  <c r="Q47" i="17"/>
  <c r="J47" i="17"/>
  <c r="R337" i="18"/>
  <c r="S337" i="18"/>
  <c r="X337" i="18"/>
  <c r="G144" i="21"/>
  <c r="Y625" i="13"/>
  <c r="M30" i="10"/>
  <c r="I30" i="18"/>
  <c r="V26" i="17"/>
  <c r="V530" i="17"/>
  <c r="O26" i="17"/>
  <c r="O530" i="17"/>
  <c r="W26" i="17"/>
  <c r="W530" i="17"/>
  <c r="Q26" i="17"/>
  <c r="Q530" i="17"/>
  <c r="J26" i="17"/>
  <c r="J530" i="17"/>
  <c r="L26" i="17"/>
  <c r="L530" i="17"/>
  <c r="M26" i="17"/>
  <c r="M530" i="17"/>
  <c r="P26" i="17"/>
  <c r="P530" i="17"/>
  <c r="S26" i="17"/>
  <c r="S530" i="17"/>
  <c r="R26" i="17"/>
  <c r="R530" i="17"/>
  <c r="U26" i="17"/>
  <c r="U530" i="17"/>
  <c r="N26" i="17"/>
  <c r="N530" i="17"/>
  <c r="K26" i="17"/>
  <c r="K530" i="17"/>
  <c r="X26" i="17"/>
  <c r="X530" i="17"/>
  <c r="T26" i="17"/>
  <c r="T530" i="17"/>
  <c r="X296" i="17"/>
  <c r="X632" i="17"/>
  <c r="W296" i="17"/>
  <c r="W632" i="17"/>
  <c r="Y611" i="18"/>
  <c r="M132" i="21"/>
  <c r="J39" i="14"/>
  <c r="K39" i="14"/>
  <c r="L39" i="14"/>
  <c r="M39" i="14"/>
  <c r="P39" i="14"/>
  <c r="Q39" i="14"/>
  <c r="N39" i="14"/>
  <c r="O39" i="14"/>
  <c r="T39" i="14"/>
  <c r="U39" i="14"/>
  <c r="R39" i="14"/>
  <c r="S39" i="14"/>
  <c r="V39" i="14"/>
  <c r="X39" i="14"/>
  <c r="W39" i="14"/>
  <c r="Y281" i="14"/>
  <c r="S612" i="17"/>
  <c r="Y478" i="17"/>
  <c r="O210" i="17"/>
  <c r="K210" i="17"/>
  <c r="V210" i="17"/>
  <c r="U210" i="17"/>
  <c r="W210" i="17"/>
  <c r="W546" i="17"/>
  <c r="X210" i="17"/>
  <c r="X546" i="17"/>
  <c r="Q210" i="17"/>
  <c r="J210" i="17"/>
  <c r="M210" i="17"/>
  <c r="P210" i="17"/>
  <c r="T210" i="17"/>
  <c r="R210" i="17"/>
  <c r="S210" i="17"/>
  <c r="L210" i="17"/>
  <c r="N210" i="17"/>
  <c r="M65" i="10"/>
  <c r="I65" i="18"/>
  <c r="O662" i="17"/>
  <c r="Y326" i="17"/>
  <c r="Y554" i="18"/>
  <c r="X807" i="18"/>
  <c r="I129" i="21"/>
  <c r="M52" i="6"/>
  <c r="I52" i="14"/>
  <c r="Y592" i="14"/>
  <c r="O428" i="17"/>
  <c r="O596" i="17"/>
  <c r="W428" i="17"/>
  <c r="W596" i="17"/>
  <c r="J428" i="17"/>
  <c r="R428" i="17"/>
  <c r="S428" i="17"/>
  <c r="K428" i="17"/>
  <c r="U428" i="17"/>
  <c r="L428" i="17"/>
  <c r="V428" i="17"/>
  <c r="M428" i="17"/>
  <c r="M596" i="17"/>
  <c r="X428" i="17"/>
  <c r="X596" i="17"/>
  <c r="Q428" i="17"/>
  <c r="T428" i="17"/>
  <c r="P428" i="17"/>
  <c r="N428" i="17"/>
  <c r="Y584" i="18"/>
  <c r="V524" i="17"/>
  <c r="W141" i="17"/>
  <c r="J141" i="17"/>
  <c r="X141" i="17"/>
  <c r="T141" i="17"/>
  <c r="L141" i="17"/>
  <c r="Q141" i="17"/>
  <c r="V141" i="17"/>
  <c r="N141" i="17"/>
  <c r="M141" i="17"/>
  <c r="U141" i="17"/>
  <c r="R141" i="17"/>
  <c r="P141" i="17"/>
  <c r="K141" i="17"/>
  <c r="S141" i="17"/>
  <c r="O141" i="17"/>
  <c r="K62" i="17"/>
  <c r="O62" i="17"/>
  <c r="O566" i="17"/>
  <c r="S62" i="17"/>
  <c r="W62" i="17"/>
  <c r="W566" i="17"/>
  <c r="M62" i="17"/>
  <c r="M566" i="17"/>
  <c r="V62" i="17"/>
  <c r="N62" i="17"/>
  <c r="X62" i="17"/>
  <c r="X566" i="17"/>
  <c r="J62" i="17"/>
  <c r="T62" i="17"/>
  <c r="P62" i="17"/>
  <c r="R62" i="17"/>
  <c r="U62" i="17"/>
  <c r="Q62" i="17"/>
  <c r="L62" i="17"/>
  <c r="Y65" i="17"/>
  <c r="Y194" i="17"/>
  <c r="W815" i="18"/>
  <c r="Y46" i="18"/>
  <c r="Y89" i="13"/>
  <c r="G141" i="21"/>
  <c r="Y354" i="13"/>
  <c r="N129" i="21"/>
  <c r="S572" i="13"/>
  <c r="P144" i="21"/>
  <c r="Y45" i="14"/>
  <c r="K883" i="14"/>
  <c r="Y631" i="13"/>
  <c r="N217" i="17"/>
  <c r="R217" i="17"/>
  <c r="X217" i="17"/>
  <c r="J217" i="17"/>
  <c r="L217" i="17"/>
  <c r="P217" i="17"/>
  <c r="T217" i="17"/>
  <c r="K217" i="17"/>
  <c r="M217" i="17"/>
  <c r="Q217" i="17"/>
  <c r="U217" i="17"/>
  <c r="W217" i="17"/>
  <c r="S217" i="17"/>
  <c r="V217" i="17"/>
  <c r="O217" i="17"/>
  <c r="W648" i="17"/>
  <c r="Y196" i="17"/>
  <c r="P56" i="18"/>
  <c r="Q56" i="18"/>
  <c r="J56" i="18"/>
  <c r="S56" i="18"/>
  <c r="K56" i="18"/>
  <c r="T56" i="18"/>
  <c r="L56" i="18"/>
  <c r="U56" i="18"/>
  <c r="N56" i="18"/>
  <c r="O56" i="18"/>
  <c r="R56" i="18"/>
  <c r="M56" i="18"/>
  <c r="W56" i="18"/>
  <c r="V56" i="18"/>
  <c r="X56" i="18"/>
  <c r="P877" i="18"/>
  <c r="Y473" i="17"/>
  <c r="J807" i="18"/>
  <c r="Y15" i="18"/>
  <c r="Y35" i="13"/>
  <c r="Y36" i="13"/>
  <c r="Y57" i="13"/>
  <c r="I132" i="21"/>
  <c r="M30" i="6"/>
  <c r="I30" i="14"/>
  <c r="Q901" i="13"/>
  <c r="T607" i="13"/>
  <c r="Y48" i="13"/>
  <c r="J607" i="13"/>
  <c r="M880" i="14"/>
  <c r="V533" i="17"/>
  <c r="T880" i="18"/>
  <c r="Y363" i="17"/>
  <c r="Y469" i="17"/>
  <c r="Q877" i="18"/>
  <c r="Y427" i="17"/>
  <c r="Y192" i="17"/>
  <c r="X115" i="15"/>
  <c r="Y365" i="17"/>
  <c r="J533" i="17"/>
  <c r="L301" i="18"/>
  <c r="T301" i="18"/>
  <c r="O301" i="18"/>
  <c r="O829" i="18"/>
  <c r="W301" i="18"/>
  <c r="W829" i="18"/>
  <c r="Q301" i="18"/>
  <c r="Q829" i="18"/>
  <c r="X301" i="18"/>
  <c r="S301" i="18"/>
  <c r="S829" i="18"/>
  <c r="J301" i="18"/>
  <c r="J829" i="18"/>
  <c r="U301" i="18"/>
  <c r="U829" i="18"/>
  <c r="K301" i="18"/>
  <c r="V301" i="18"/>
  <c r="M301" i="18"/>
  <c r="M829" i="18"/>
  <c r="P301" i="18"/>
  <c r="P829" i="18"/>
  <c r="R301" i="18"/>
  <c r="R829" i="18"/>
  <c r="N301" i="18"/>
  <c r="N829" i="18"/>
  <c r="J18" i="17"/>
  <c r="Q18" i="17"/>
  <c r="W18" i="17"/>
  <c r="L18" i="17"/>
  <c r="X18" i="17"/>
  <c r="O18" i="17"/>
  <c r="P18" i="17"/>
  <c r="R18" i="17"/>
  <c r="M18" i="17"/>
  <c r="S18" i="17"/>
  <c r="U18" i="17"/>
  <c r="K18" i="17"/>
  <c r="V18" i="17"/>
  <c r="T18" i="17"/>
  <c r="N18" i="17"/>
  <c r="O262" i="17"/>
  <c r="O598" i="17"/>
  <c r="J262" i="17"/>
  <c r="J598" i="17"/>
  <c r="Q262" i="17"/>
  <c r="Q598" i="17"/>
  <c r="L262" i="17"/>
  <c r="L598" i="17"/>
  <c r="T262" i="17"/>
  <c r="T598" i="17"/>
  <c r="M262" i="17"/>
  <c r="M598" i="17"/>
  <c r="W262" i="17"/>
  <c r="W598" i="17"/>
  <c r="R262" i="17"/>
  <c r="R598" i="17"/>
  <c r="S262" i="17"/>
  <c r="S598" i="17"/>
  <c r="V262" i="17"/>
  <c r="V598" i="17"/>
  <c r="K262" i="17"/>
  <c r="K598" i="17"/>
  <c r="X262" i="17"/>
  <c r="X598" i="17"/>
  <c r="N262" i="17"/>
  <c r="N598" i="17"/>
  <c r="P262" i="17"/>
  <c r="P598" i="17"/>
  <c r="U262" i="17"/>
  <c r="U598" i="17"/>
  <c r="L301" i="17"/>
  <c r="M301" i="17"/>
  <c r="N301" i="17"/>
  <c r="O301" i="17"/>
  <c r="P301" i="17"/>
  <c r="Q301" i="17"/>
  <c r="Q637" i="17"/>
  <c r="R301" i="17"/>
  <c r="S301" i="17"/>
  <c r="T301" i="17"/>
  <c r="U301" i="17"/>
  <c r="V301" i="17"/>
  <c r="X301" i="17"/>
  <c r="K301" i="17"/>
  <c r="J301" i="17"/>
  <c r="W301" i="17"/>
  <c r="J524" i="17"/>
  <c r="Y188" i="17"/>
  <c r="O38" i="18"/>
  <c r="K38" i="18"/>
  <c r="U38" i="18"/>
  <c r="U830" i="18"/>
  <c r="W38" i="18"/>
  <c r="V38" i="18"/>
  <c r="L38" i="18"/>
  <c r="T38" i="18"/>
  <c r="S38" i="18"/>
  <c r="X38" i="18"/>
  <c r="X830" i="18"/>
  <c r="P38" i="18"/>
  <c r="R38" i="18"/>
  <c r="N38" i="18"/>
  <c r="J38" i="18"/>
  <c r="Q38" i="18"/>
  <c r="M38" i="18"/>
  <c r="M830" i="18"/>
  <c r="K83" i="17"/>
  <c r="P83" i="17"/>
  <c r="V83" i="17"/>
  <c r="L83" i="17"/>
  <c r="R83" i="17"/>
  <c r="X83" i="17"/>
  <c r="M83" i="17"/>
  <c r="S83" i="17"/>
  <c r="J83" i="17"/>
  <c r="W83" i="17"/>
  <c r="N83" i="17"/>
  <c r="Q83" i="17"/>
  <c r="T83" i="17"/>
  <c r="U83" i="17"/>
  <c r="O83" i="17"/>
  <c r="S875" i="18"/>
  <c r="K288" i="18"/>
  <c r="S288" i="18"/>
  <c r="N288" i="18"/>
  <c r="V288" i="18"/>
  <c r="P288" i="18"/>
  <c r="R288" i="18"/>
  <c r="X288" i="18"/>
  <c r="T288" i="18"/>
  <c r="J288" i="18"/>
  <c r="U288" i="18"/>
  <c r="L288" i="18"/>
  <c r="M288" i="18"/>
  <c r="O288" i="18"/>
  <c r="Q288" i="18"/>
  <c r="W288" i="18"/>
  <c r="O59" i="18"/>
  <c r="O851" i="18"/>
  <c r="W59" i="18"/>
  <c r="W851" i="18"/>
  <c r="X59" i="18"/>
  <c r="X851" i="18"/>
  <c r="R59" i="18"/>
  <c r="K59" i="18"/>
  <c r="T59" i="18"/>
  <c r="L59" i="18"/>
  <c r="U59" i="18"/>
  <c r="M59" i="18"/>
  <c r="M851" i="18"/>
  <c r="V59" i="18"/>
  <c r="S59" i="18"/>
  <c r="N59" i="18"/>
  <c r="Q59" i="18"/>
  <c r="P59" i="18"/>
  <c r="J59" i="18"/>
  <c r="N97" i="17"/>
  <c r="R97" i="17"/>
  <c r="V97" i="17"/>
  <c r="K97" i="17"/>
  <c r="T97" i="17"/>
  <c r="L97" i="17"/>
  <c r="U97" i="17"/>
  <c r="U601" i="17"/>
  <c r="Q97" i="17"/>
  <c r="M97" i="17"/>
  <c r="M601" i="17"/>
  <c r="P97" i="17"/>
  <c r="P601" i="17"/>
  <c r="S97" i="17"/>
  <c r="O97" i="17"/>
  <c r="W97" i="17"/>
  <c r="W601" i="17"/>
  <c r="J97" i="17"/>
  <c r="X97" i="17"/>
  <c r="X601" i="17"/>
  <c r="Y57" i="18"/>
  <c r="Y37" i="18"/>
  <c r="Y616" i="18"/>
  <c r="Y617" i="18"/>
  <c r="K87" i="18"/>
  <c r="S87" i="18"/>
  <c r="M87" i="18"/>
  <c r="U87" i="18"/>
  <c r="N87" i="18"/>
  <c r="V87" i="18"/>
  <c r="O87" i="18"/>
  <c r="W87" i="18"/>
  <c r="R87" i="18"/>
  <c r="T87" i="18"/>
  <c r="X87" i="18"/>
  <c r="L87" i="18"/>
  <c r="P87" i="18"/>
  <c r="J87" i="18"/>
  <c r="Q87" i="18"/>
  <c r="Q132" i="21"/>
  <c r="K132" i="21"/>
  <c r="R815" i="18"/>
  <c r="M138" i="8"/>
  <c r="Y279" i="18"/>
  <c r="O807" i="18"/>
  <c r="J882" i="14"/>
  <c r="Y617" i="14"/>
  <c r="W561" i="17"/>
  <c r="O206" i="17"/>
  <c r="K206" i="17"/>
  <c r="W206" i="17"/>
  <c r="V206" i="17"/>
  <c r="X206" i="17"/>
  <c r="X542" i="17"/>
  <c r="M206" i="17"/>
  <c r="S206" i="17"/>
  <c r="J206" i="17"/>
  <c r="N206" i="17"/>
  <c r="U206" i="17"/>
  <c r="R206" i="17"/>
  <c r="T206" i="17"/>
  <c r="L206" i="17"/>
  <c r="P206" i="17"/>
  <c r="Q206" i="17"/>
  <c r="N141" i="21"/>
  <c r="J144" i="21"/>
  <c r="Y553" i="14"/>
  <c r="O183" i="17"/>
  <c r="W183" i="17"/>
  <c r="S183" i="17"/>
  <c r="J183" i="17"/>
  <c r="K183" i="17"/>
  <c r="X183" i="17"/>
  <c r="V183" i="17"/>
  <c r="N183" i="17"/>
  <c r="L183" i="17"/>
  <c r="U183" i="17"/>
  <c r="P183" i="17"/>
  <c r="T183" i="17"/>
  <c r="R183" i="17"/>
  <c r="Q183" i="17"/>
  <c r="M183" i="17"/>
  <c r="O420" i="17"/>
  <c r="W420" i="17"/>
  <c r="W588" i="17"/>
  <c r="J420" i="17"/>
  <c r="R420" i="17"/>
  <c r="T420" i="17"/>
  <c r="L420" i="17"/>
  <c r="V420" i="17"/>
  <c r="M420" i="17"/>
  <c r="M588" i="17"/>
  <c r="X420" i="17"/>
  <c r="N420" i="17"/>
  <c r="Q420" i="17"/>
  <c r="S420" i="17"/>
  <c r="U420" i="17"/>
  <c r="K420" i="17"/>
  <c r="P420" i="17"/>
  <c r="Y304" i="17"/>
  <c r="P560" i="14"/>
  <c r="Y278" i="18"/>
  <c r="K282" i="18"/>
  <c r="X18" i="15"/>
  <c r="N807" i="18"/>
  <c r="K144" i="21"/>
  <c r="V572" i="13"/>
  <c r="R880" i="14"/>
  <c r="X114" i="15"/>
  <c r="Y470" i="17"/>
  <c r="Y62" i="18"/>
  <c r="R558" i="18"/>
  <c r="X316" i="17"/>
  <c r="S316" i="17"/>
  <c r="O316" i="17"/>
  <c r="J316" i="17"/>
  <c r="T316" i="17"/>
  <c r="Q316" i="17"/>
  <c r="M316" i="17"/>
  <c r="U316" i="17"/>
  <c r="N316" i="17"/>
  <c r="V316" i="17"/>
  <c r="P316" i="17"/>
  <c r="R316" i="17"/>
  <c r="K316" i="17"/>
  <c r="W316" i="17"/>
  <c r="L316" i="17"/>
  <c r="M72" i="15"/>
  <c r="U72" i="15"/>
  <c r="O72" i="15"/>
  <c r="I72" i="15"/>
  <c r="Q72" i="15"/>
  <c r="J72" i="15"/>
  <c r="R72" i="15"/>
  <c r="T72" i="15"/>
  <c r="W72" i="15"/>
  <c r="K72" i="15"/>
  <c r="N72" i="15"/>
  <c r="P72" i="15"/>
  <c r="S72" i="15"/>
  <c r="V72" i="15"/>
  <c r="L72" i="15"/>
  <c r="Y44" i="18"/>
  <c r="O14" i="18"/>
  <c r="N14" i="18"/>
  <c r="U14" i="18"/>
  <c r="T14" i="18"/>
  <c r="L14" i="18"/>
  <c r="M14" i="18"/>
  <c r="S14" i="18"/>
  <c r="Q14" i="18"/>
  <c r="W14" i="18"/>
  <c r="K14" i="18"/>
  <c r="V14" i="18"/>
  <c r="X14" i="18"/>
  <c r="J14" i="18"/>
  <c r="R14" i="18"/>
  <c r="P14" i="18"/>
  <c r="Y211" i="17"/>
  <c r="U572" i="13"/>
  <c r="Y358" i="13"/>
  <c r="Q880" i="14"/>
  <c r="N28" i="17"/>
  <c r="N532" i="17"/>
  <c r="P28" i="17"/>
  <c r="P532" i="17"/>
  <c r="K28" i="17"/>
  <c r="K532" i="17"/>
  <c r="U28" i="17"/>
  <c r="U532" i="17"/>
  <c r="R28" i="17"/>
  <c r="R532" i="17"/>
  <c r="T28" i="17"/>
  <c r="T532" i="17"/>
  <c r="Q28" i="17"/>
  <c r="Q532" i="17"/>
  <c r="W28" i="17"/>
  <c r="W532" i="17"/>
  <c r="X28" i="17"/>
  <c r="X532" i="17"/>
  <c r="M28" i="17"/>
  <c r="M532" i="17"/>
  <c r="O28" i="17"/>
  <c r="O532" i="17"/>
  <c r="S28" i="17"/>
  <c r="S532" i="17"/>
  <c r="L28" i="17"/>
  <c r="L532" i="17"/>
  <c r="V28" i="17"/>
  <c r="V532" i="17"/>
  <c r="J28" i="17"/>
  <c r="J532" i="17"/>
  <c r="Y207" i="17"/>
  <c r="Y609" i="18"/>
  <c r="Y185" i="17"/>
  <c r="M849" i="18"/>
  <c r="Y144" i="17"/>
  <c r="K897" i="13"/>
  <c r="I572" i="13"/>
  <c r="M30" i="5"/>
  <c r="I301" i="13"/>
  <c r="M129" i="21"/>
  <c r="O144" i="21"/>
  <c r="P132" i="21"/>
  <c r="M901" i="13"/>
  <c r="L607" i="13"/>
  <c r="Y44" i="14"/>
  <c r="P880" i="14"/>
  <c r="L560" i="14"/>
  <c r="Q560" i="14"/>
  <c r="P533" i="17"/>
  <c r="Y588" i="14"/>
  <c r="X533" i="17"/>
  <c r="Y590" i="14"/>
  <c r="N831" i="18"/>
  <c r="J27" i="18"/>
  <c r="R27" i="18"/>
  <c r="N27" i="18"/>
  <c r="W27" i="18"/>
  <c r="W819" i="18"/>
  <c r="P27" i="18"/>
  <c r="Q27" i="18"/>
  <c r="X27" i="18"/>
  <c r="X819" i="18"/>
  <c r="S27" i="18"/>
  <c r="V27" i="18"/>
  <c r="K27" i="18"/>
  <c r="L27" i="18"/>
  <c r="O27" i="18"/>
  <c r="U27" i="18"/>
  <c r="M27" i="18"/>
  <c r="M819" i="18"/>
  <c r="T27" i="18"/>
  <c r="K591" i="18"/>
  <c r="K593" i="18"/>
  <c r="S591" i="18"/>
  <c r="N591" i="18"/>
  <c r="V591" i="18"/>
  <c r="R591" i="18"/>
  <c r="J591" i="18"/>
  <c r="U591" i="18"/>
  <c r="L591" i="18"/>
  <c r="W591" i="18"/>
  <c r="W855" i="18"/>
  <c r="M591" i="18"/>
  <c r="M855" i="18"/>
  <c r="O591" i="18"/>
  <c r="P591" i="18"/>
  <c r="Q591" i="18"/>
  <c r="X591" i="18"/>
  <c r="X855" i="18"/>
  <c r="T591" i="18"/>
  <c r="M73" i="17"/>
  <c r="R73" i="17"/>
  <c r="N73" i="17"/>
  <c r="T73" i="17"/>
  <c r="J73" i="17"/>
  <c r="P73" i="17"/>
  <c r="V73" i="17"/>
  <c r="K73" i="17"/>
  <c r="Q73" i="17"/>
  <c r="W73" i="17"/>
  <c r="U73" i="17"/>
  <c r="X73" i="17"/>
  <c r="S73" i="17"/>
  <c r="O73" i="17"/>
  <c r="L73" i="17"/>
  <c r="P109" i="17"/>
  <c r="R109" i="17"/>
  <c r="X109" i="17"/>
  <c r="X613" i="17"/>
  <c r="L109" i="17"/>
  <c r="T109" i="17"/>
  <c r="M109" i="17"/>
  <c r="U109" i="17"/>
  <c r="W109" i="17"/>
  <c r="W613" i="17"/>
  <c r="S109" i="17"/>
  <c r="K109" i="17"/>
  <c r="N109" i="17"/>
  <c r="O109" i="17"/>
  <c r="Q109" i="17"/>
  <c r="J109" i="17"/>
  <c r="V109" i="17"/>
  <c r="Y101" i="17"/>
  <c r="W524" i="17"/>
  <c r="O437" i="17"/>
  <c r="O605" i="17"/>
  <c r="W437" i="17"/>
  <c r="W605" i="17"/>
  <c r="J437" i="17"/>
  <c r="R437" i="17"/>
  <c r="Q437" i="17"/>
  <c r="T437" i="17"/>
  <c r="K437" i="17"/>
  <c r="U437" i="17"/>
  <c r="L437" i="17"/>
  <c r="L605" i="17"/>
  <c r="V437" i="17"/>
  <c r="M437" i="17"/>
  <c r="M605" i="17"/>
  <c r="N437" i="17"/>
  <c r="P437" i="17"/>
  <c r="P605" i="17"/>
  <c r="S437" i="17"/>
  <c r="X437" i="17"/>
  <c r="X605" i="17"/>
  <c r="Y40" i="18"/>
  <c r="Y444" i="17"/>
  <c r="Y27" i="17"/>
  <c r="Q198" i="17"/>
  <c r="Q534" i="17"/>
  <c r="W198" i="17"/>
  <c r="W534" i="17"/>
  <c r="M198" i="17"/>
  <c r="M534" i="17"/>
  <c r="U198" i="17"/>
  <c r="U534" i="17"/>
  <c r="X198" i="17"/>
  <c r="X534" i="17"/>
  <c r="J198" i="17"/>
  <c r="J534" i="17"/>
  <c r="T198" i="17"/>
  <c r="T534" i="17"/>
  <c r="L198" i="17"/>
  <c r="L534" i="17"/>
  <c r="K198" i="17"/>
  <c r="K534" i="17"/>
  <c r="R198" i="17"/>
  <c r="R534" i="17"/>
  <c r="P198" i="17"/>
  <c r="P534" i="17"/>
  <c r="V198" i="17"/>
  <c r="V534" i="17"/>
  <c r="N198" i="17"/>
  <c r="N534" i="17"/>
  <c r="S198" i="17"/>
  <c r="S534" i="17"/>
  <c r="O198" i="17"/>
  <c r="O534" i="17"/>
  <c r="W373" i="17"/>
  <c r="X373" i="17"/>
  <c r="K875" i="18"/>
  <c r="P353" i="18"/>
  <c r="P881" i="18"/>
  <c r="T353" i="18"/>
  <c r="T881" i="18"/>
  <c r="J353" i="18"/>
  <c r="J881" i="18"/>
  <c r="N353" i="18"/>
  <c r="N881" i="18"/>
  <c r="L353" i="18"/>
  <c r="L881" i="18"/>
  <c r="R353" i="18"/>
  <c r="R881" i="18"/>
  <c r="K353" i="18"/>
  <c r="K881" i="18"/>
  <c r="M353" i="18"/>
  <c r="M881" i="18"/>
  <c r="O353" i="18"/>
  <c r="O881" i="18"/>
  <c r="V353" i="18"/>
  <c r="V881" i="18"/>
  <c r="X353" i="18"/>
  <c r="X881" i="18"/>
  <c r="S353" i="18"/>
  <c r="S881" i="18"/>
  <c r="U353" i="18"/>
  <c r="U881" i="18"/>
  <c r="W353" i="18"/>
  <c r="W881" i="18"/>
  <c r="Q353" i="18"/>
  <c r="Q881" i="18"/>
  <c r="X815" i="18"/>
  <c r="M405" i="17"/>
  <c r="M573" i="17"/>
  <c r="U405" i="17"/>
  <c r="P405" i="17"/>
  <c r="X405" i="17"/>
  <c r="N405" i="17"/>
  <c r="Q405" i="17"/>
  <c r="R405" i="17"/>
  <c r="S405" i="17"/>
  <c r="L405" i="17"/>
  <c r="O405" i="17"/>
  <c r="T405" i="17"/>
  <c r="J405" i="17"/>
  <c r="V405" i="17"/>
  <c r="W405" i="17"/>
  <c r="W573" i="17"/>
  <c r="K405" i="17"/>
  <c r="Y149" i="17"/>
  <c r="Y92" i="17"/>
  <c r="S807" i="18"/>
  <c r="O828" i="18"/>
  <c r="L615" i="18"/>
  <c r="T615" i="18"/>
  <c r="Q615" i="18"/>
  <c r="S615" i="18"/>
  <c r="R615" i="18"/>
  <c r="U615" i="18"/>
  <c r="J615" i="18"/>
  <c r="V615" i="18"/>
  <c r="K615" i="18"/>
  <c r="N615" i="18"/>
  <c r="X615" i="18"/>
  <c r="O615" i="18"/>
  <c r="W615" i="18"/>
  <c r="P615" i="18"/>
  <c r="M615" i="18"/>
  <c r="Y602" i="18"/>
  <c r="Y607" i="14"/>
  <c r="Y605" i="14"/>
  <c r="Y605" i="18"/>
  <c r="M343" i="18"/>
  <c r="T349" i="13"/>
  <c r="S341" i="13"/>
  <c r="L346" i="14"/>
  <c r="R337" i="14"/>
  <c r="U337" i="14"/>
  <c r="K337" i="14"/>
  <c r="T344" i="18"/>
  <c r="V337" i="14"/>
  <c r="O337" i="14"/>
  <c r="N337" i="14"/>
  <c r="T347" i="13"/>
  <c r="L347" i="13"/>
  <c r="X349" i="13"/>
  <c r="P341" i="13"/>
  <c r="V350" i="13"/>
  <c r="L351" i="13"/>
  <c r="T340" i="18"/>
  <c r="J346" i="14"/>
  <c r="J341" i="13"/>
  <c r="T341" i="18"/>
  <c r="Y601" i="18"/>
  <c r="Y598" i="18"/>
  <c r="Y610" i="14"/>
  <c r="Y604" i="14"/>
  <c r="K347" i="13"/>
  <c r="O343" i="18"/>
  <c r="V343" i="18"/>
  <c r="U28" i="20"/>
  <c r="Y28" i="20"/>
  <c r="V341" i="18"/>
  <c r="P341" i="18"/>
  <c r="U340" i="18"/>
  <c r="N341" i="13"/>
  <c r="T337" i="14"/>
  <c r="N340" i="18"/>
  <c r="J337" i="14"/>
  <c r="N343" i="18"/>
  <c r="J343" i="18"/>
  <c r="V347" i="13"/>
  <c r="S347" i="13"/>
  <c r="P347" i="13"/>
  <c r="N344" i="18"/>
  <c r="L337" i="14"/>
  <c r="W343" i="18"/>
  <c r="R346" i="14"/>
  <c r="Q335" i="14"/>
  <c r="Q351" i="13"/>
  <c r="N342" i="13"/>
  <c r="L340" i="14"/>
  <c r="R340" i="18"/>
  <c r="R341" i="18"/>
  <c r="P340" i="18"/>
  <c r="Q341" i="18"/>
  <c r="L340" i="18"/>
  <c r="U347" i="13"/>
  <c r="Q347" i="13"/>
  <c r="T338" i="14"/>
  <c r="U341" i="13"/>
  <c r="Q337" i="14"/>
  <c r="V341" i="13"/>
  <c r="L352" i="13"/>
  <c r="U341" i="18"/>
  <c r="P337" i="14"/>
  <c r="N345" i="14"/>
  <c r="Y612" i="14"/>
  <c r="K341" i="18"/>
  <c r="L341" i="18"/>
  <c r="Q341" i="13"/>
  <c r="K341" i="13"/>
  <c r="N347" i="13"/>
  <c r="J340" i="18"/>
  <c r="Y611" i="13"/>
  <c r="K340" i="18"/>
  <c r="R347" i="13"/>
  <c r="L341" i="13"/>
  <c r="T341" i="13"/>
  <c r="J341" i="18"/>
  <c r="Y607" i="18"/>
  <c r="Y610" i="18"/>
  <c r="U878" i="18"/>
  <c r="Y878" i="18"/>
  <c r="U339" i="14"/>
  <c r="R345" i="18"/>
  <c r="Q339" i="18"/>
  <c r="U345" i="14"/>
  <c r="N335" i="14"/>
  <c r="Y606" i="18"/>
  <c r="Y624" i="13"/>
  <c r="Y617" i="13"/>
  <c r="T342" i="13"/>
  <c r="Q343" i="13"/>
  <c r="K338" i="14"/>
  <c r="L335" i="14"/>
  <c r="U345" i="13"/>
  <c r="R345" i="13"/>
  <c r="P345" i="14"/>
  <c r="T335" i="14"/>
  <c r="Y597" i="18"/>
  <c r="K341" i="14"/>
  <c r="Y604" i="18"/>
  <c r="Q345" i="18"/>
  <c r="O345" i="18"/>
  <c r="Q345" i="13"/>
  <c r="V345" i="18"/>
  <c r="L345" i="18"/>
  <c r="J347" i="14"/>
  <c r="U335" i="14"/>
  <c r="M619" i="18"/>
  <c r="P340" i="14"/>
  <c r="Y86" i="14"/>
  <c r="Y599" i="14"/>
  <c r="Y615" i="13"/>
  <c r="X619" i="18"/>
  <c r="K619" i="18"/>
  <c r="Y603" i="14"/>
  <c r="Y602" i="14"/>
  <c r="Y614" i="13"/>
  <c r="Y608" i="18"/>
  <c r="L619" i="18"/>
  <c r="Y85" i="18"/>
  <c r="L342" i="13"/>
  <c r="O343" i="13"/>
  <c r="V343" i="13"/>
  <c r="Q339" i="14"/>
  <c r="P339" i="18"/>
  <c r="J619" i="18"/>
  <c r="X343" i="13"/>
  <c r="K342" i="13"/>
  <c r="R342" i="13"/>
  <c r="S338" i="14"/>
  <c r="U339" i="18"/>
  <c r="V339" i="14"/>
  <c r="X342" i="13"/>
  <c r="Q342" i="13"/>
  <c r="R343" i="13"/>
  <c r="J338" i="14"/>
  <c r="Q338" i="14"/>
  <c r="L343" i="13"/>
  <c r="U343" i="13"/>
  <c r="U340" i="14"/>
  <c r="Q340" i="14"/>
  <c r="R339" i="18"/>
  <c r="J340" i="14"/>
  <c r="N336" i="14"/>
  <c r="U342" i="13"/>
  <c r="S343" i="13"/>
  <c r="X338" i="14"/>
  <c r="P338" i="14"/>
  <c r="T339" i="14"/>
  <c r="J339" i="18"/>
  <c r="S342" i="13"/>
  <c r="O342" i="13"/>
  <c r="R338" i="14"/>
  <c r="P343" i="13"/>
  <c r="P339" i="14"/>
  <c r="T339" i="18"/>
  <c r="N339" i="14"/>
  <c r="W343" i="13"/>
  <c r="S339" i="14"/>
  <c r="V339" i="18"/>
  <c r="J342" i="13"/>
  <c r="N343" i="13"/>
  <c r="M338" i="14"/>
  <c r="V338" i="14"/>
  <c r="K343" i="13"/>
  <c r="K339" i="18"/>
  <c r="S340" i="14"/>
  <c r="R339" i="14"/>
  <c r="K340" i="14"/>
  <c r="N339" i="18"/>
  <c r="T340" i="14"/>
  <c r="Y87" i="14"/>
  <c r="T343" i="13"/>
  <c r="W338" i="14"/>
  <c r="M343" i="13"/>
  <c r="J339" i="14"/>
  <c r="O619" i="18"/>
  <c r="W342" i="13"/>
  <c r="P342" i="13"/>
  <c r="N338" i="14"/>
  <c r="O338" i="14"/>
  <c r="Y609" i="14"/>
  <c r="Y84" i="18"/>
  <c r="Q337" i="18"/>
  <c r="M335" i="18"/>
  <c r="M342" i="13"/>
  <c r="U338" i="14"/>
  <c r="R340" i="14"/>
  <c r="S342" i="14"/>
  <c r="N340" i="14"/>
  <c r="U882" i="14"/>
  <c r="Y882" i="14"/>
  <c r="Y87" i="13"/>
  <c r="N619" i="18"/>
  <c r="S876" i="18"/>
  <c r="Y876" i="18"/>
  <c r="Y599" i="18"/>
  <c r="P619" i="18"/>
  <c r="U619" i="18"/>
  <c r="T621" i="14"/>
  <c r="K621" i="14"/>
  <c r="Y611" i="14"/>
  <c r="Y606" i="14"/>
  <c r="Y603" i="18"/>
  <c r="Y616" i="13"/>
  <c r="O621" i="14"/>
  <c r="Y608" i="14"/>
  <c r="Y600" i="18"/>
  <c r="S619" i="18"/>
  <c r="Y601" i="14"/>
  <c r="J621" i="14"/>
  <c r="Y622" i="13"/>
  <c r="V619" i="18"/>
  <c r="Q619" i="18"/>
  <c r="O337" i="18"/>
  <c r="T337" i="18"/>
  <c r="J335" i="18"/>
  <c r="J349" i="13"/>
  <c r="M349" i="13"/>
  <c r="U349" i="13"/>
  <c r="R343" i="14"/>
  <c r="V344" i="18"/>
  <c r="R344" i="18"/>
  <c r="L342" i="14"/>
  <c r="Q350" i="13"/>
  <c r="V343" i="14"/>
  <c r="L350" i="13"/>
  <c r="S353" i="13"/>
  <c r="T353" i="13"/>
  <c r="S344" i="18"/>
  <c r="K351" i="13"/>
  <c r="K350" i="13"/>
  <c r="N346" i="14"/>
  <c r="L353" i="13"/>
  <c r="Q346" i="14"/>
  <c r="K342" i="14"/>
  <c r="U353" i="13"/>
  <c r="V353" i="13"/>
  <c r="N342" i="14"/>
  <c r="N353" i="13"/>
  <c r="M337" i="18"/>
  <c r="L337" i="18"/>
  <c r="S343" i="18"/>
  <c r="R343" i="18"/>
  <c r="W335" i="18"/>
  <c r="V335" i="18"/>
  <c r="W349" i="13"/>
  <c r="K349" i="13"/>
  <c r="V349" i="13"/>
  <c r="R349" i="13"/>
  <c r="Q344" i="18"/>
  <c r="P353" i="13"/>
  <c r="Q342" i="14"/>
  <c r="R351" i="13"/>
  <c r="R350" i="13"/>
  <c r="U344" i="18"/>
  <c r="K343" i="14"/>
  <c r="P344" i="18"/>
  <c r="S343" i="14"/>
  <c r="K353" i="13"/>
  <c r="N343" i="14"/>
  <c r="T342" i="14"/>
  <c r="K337" i="18"/>
  <c r="P337" i="18"/>
  <c r="R335" i="18"/>
  <c r="U343" i="14"/>
  <c r="L335" i="18"/>
  <c r="N621" i="14"/>
  <c r="S349" i="13"/>
  <c r="P343" i="14"/>
  <c r="L343" i="14"/>
  <c r="V342" i="14"/>
  <c r="U346" i="14"/>
  <c r="S351" i="13"/>
  <c r="N350" i="13"/>
  <c r="U351" i="13"/>
  <c r="J342" i="14"/>
  <c r="T350" i="13"/>
  <c r="Q353" i="13"/>
  <c r="N337" i="18"/>
  <c r="J337" i="18"/>
  <c r="O335" i="18"/>
  <c r="W337" i="18"/>
  <c r="V337" i="18"/>
  <c r="T343" i="18"/>
  <c r="P343" i="18"/>
  <c r="K335" i="18"/>
  <c r="P335" i="18"/>
  <c r="P349" i="13"/>
  <c r="P350" i="13"/>
  <c r="S350" i="13"/>
  <c r="J343" i="14"/>
  <c r="X335" i="18"/>
  <c r="W619" i="18"/>
  <c r="R619" i="18"/>
  <c r="Q343" i="18"/>
  <c r="U335" i="18"/>
  <c r="O349" i="13"/>
  <c r="M621" i="14"/>
  <c r="K346" i="14"/>
  <c r="R342" i="14"/>
  <c r="Q343" i="14"/>
  <c r="V346" i="14"/>
  <c r="P342" i="14"/>
  <c r="N351" i="13"/>
  <c r="Q833" i="14"/>
  <c r="K861" i="13"/>
  <c r="Y621" i="13"/>
  <c r="N874" i="13"/>
  <c r="J647" i="17"/>
  <c r="T647" i="17"/>
  <c r="T602" i="17"/>
  <c r="I348" i="13"/>
  <c r="G27" i="23"/>
  <c r="W334" i="18"/>
  <c r="M334" i="18"/>
  <c r="X334" i="18"/>
  <c r="O334" i="18"/>
  <c r="T334" i="18"/>
  <c r="V334" i="18"/>
  <c r="N334" i="18"/>
  <c r="Q334" i="18"/>
  <c r="P334" i="18"/>
  <c r="K334" i="18"/>
  <c r="U334" i="18"/>
  <c r="R334" i="18"/>
  <c r="F42" i="23"/>
  <c r="M69" i="5"/>
  <c r="I69" i="13"/>
  <c r="J91" i="5"/>
  <c r="I69" i="14"/>
  <c r="M69" i="6"/>
  <c r="J91" i="6"/>
  <c r="X336" i="14"/>
  <c r="W336" i="14"/>
  <c r="O336" i="14"/>
  <c r="K336" i="14"/>
  <c r="M336" i="14"/>
  <c r="P336" i="14"/>
  <c r="Q336" i="14"/>
  <c r="R336" i="14"/>
  <c r="U336" i="14"/>
  <c r="T336" i="14"/>
  <c r="L336" i="14"/>
  <c r="S336" i="14"/>
  <c r="J336" i="14"/>
  <c r="I73" i="18"/>
  <c r="M73" i="10"/>
  <c r="X344" i="14"/>
  <c r="W344" i="14"/>
  <c r="M344" i="14"/>
  <c r="O344" i="14"/>
  <c r="P344" i="14"/>
  <c r="R344" i="14"/>
  <c r="L344" i="14"/>
  <c r="Q344" i="14"/>
  <c r="V344" i="14"/>
  <c r="N344" i="14"/>
  <c r="T344" i="14"/>
  <c r="J344" i="14"/>
  <c r="S344" i="14"/>
  <c r="M346" i="18"/>
  <c r="W346" i="18"/>
  <c r="X346" i="18"/>
  <c r="N346" i="18"/>
  <c r="S346" i="18"/>
  <c r="T346" i="18"/>
  <c r="U346" i="18"/>
  <c r="L346" i="18"/>
  <c r="Q346" i="18"/>
  <c r="P346" i="18"/>
  <c r="J346" i="18"/>
  <c r="V346" i="18"/>
  <c r="K346" i="18"/>
  <c r="O346" i="18"/>
  <c r="I76" i="14"/>
  <c r="M76" i="6"/>
  <c r="I74" i="13"/>
  <c r="M74" i="5"/>
  <c r="K338" i="18"/>
  <c r="M338" i="18"/>
  <c r="X338" i="18"/>
  <c r="S338" i="18"/>
  <c r="W338" i="18"/>
  <c r="U338" i="18"/>
  <c r="R338" i="18"/>
  <c r="N338" i="18"/>
  <c r="V338" i="18"/>
  <c r="P338" i="18"/>
  <c r="Q338" i="18"/>
  <c r="L338" i="18"/>
  <c r="J338" i="18"/>
  <c r="O338" i="18"/>
  <c r="T338" i="18"/>
  <c r="L334" i="18"/>
  <c r="I82" i="14"/>
  <c r="M82" i="6"/>
  <c r="I82" i="13"/>
  <c r="M82" i="5"/>
  <c r="I70" i="14"/>
  <c r="M70" i="6"/>
  <c r="N27" i="20"/>
  <c r="Y27" i="20"/>
  <c r="E166" i="21"/>
  <c r="X336" i="18"/>
  <c r="O336" i="18"/>
  <c r="W336" i="18"/>
  <c r="M336" i="18"/>
  <c r="Q336" i="18"/>
  <c r="L336" i="18"/>
  <c r="V336" i="18"/>
  <c r="N336" i="18"/>
  <c r="P336" i="18"/>
  <c r="T336" i="18"/>
  <c r="J336" i="18"/>
  <c r="K336" i="18"/>
  <c r="U336" i="18"/>
  <c r="X344" i="13"/>
  <c r="S344" i="13"/>
  <c r="O344" i="13"/>
  <c r="J344" i="13"/>
  <c r="R344" i="13"/>
  <c r="V344" i="13"/>
  <c r="Q344" i="13"/>
  <c r="K344" i="13"/>
  <c r="M344" i="13"/>
  <c r="P344" i="13"/>
  <c r="N344" i="13"/>
  <c r="U344" i="13"/>
  <c r="W344" i="13"/>
  <c r="T344" i="13"/>
  <c r="L344" i="13"/>
  <c r="U344" i="14"/>
  <c r="I79" i="18"/>
  <c r="M79" i="10"/>
  <c r="I75" i="13"/>
  <c r="M75" i="5"/>
  <c r="S334" i="18"/>
  <c r="R336" i="18"/>
  <c r="X346" i="13"/>
  <c r="M346" i="13"/>
  <c r="W346" i="13"/>
  <c r="V346" i="13"/>
  <c r="P346" i="13"/>
  <c r="K346" i="13"/>
  <c r="R346" i="13"/>
  <c r="Q346" i="13"/>
  <c r="U346" i="13"/>
  <c r="T346" i="13"/>
  <c r="L346" i="13"/>
  <c r="S346" i="13"/>
  <c r="O346" i="13"/>
  <c r="I69" i="18"/>
  <c r="M69" i="10"/>
  <c r="J91" i="10"/>
  <c r="U342" i="18"/>
  <c r="M342" i="18"/>
  <c r="W342" i="18"/>
  <c r="X342" i="18"/>
  <c r="O342" i="18"/>
  <c r="S342" i="18"/>
  <c r="P342" i="18"/>
  <c r="T342" i="18"/>
  <c r="R342" i="18"/>
  <c r="Q342" i="18"/>
  <c r="L342" i="18"/>
  <c r="N342" i="18"/>
  <c r="V342" i="18"/>
  <c r="M74" i="6"/>
  <c r="I74" i="14"/>
  <c r="N346" i="13"/>
  <c r="K342" i="18"/>
  <c r="I74" i="18"/>
  <c r="M74" i="10"/>
  <c r="W341" i="14"/>
  <c r="X341" i="14"/>
  <c r="O341" i="14"/>
  <c r="M341" i="14"/>
  <c r="T341" i="14"/>
  <c r="Q341" i="14"/>
  <c r="J341" i="14"/>
  <c r="L341" i="14"/>
  <c r="X347" i="14"/>
  <c r="M347" i="14"/>
  <c r="U347" i="14"/>
  <c r="K565" i="17"/>
  <c r="N352" i="13"/>
  <c r="I79" i="13"/>
  <c r="M79" i="5"/>
  <c r="I333" i="18"/>
  <c r="K91" i="10"/>
  <c r="I355" i="18"/>
  <c r="L347" i="14"/>
  <c r="K347" i="14"/>
  <c r="V341" i="14"/>
  <c r="I75" i="14"/>
  <c r="M75" i="6"/>
  <c r="I77" i="18"/>
  <c r="M77" i="10"/>
  <c r="I73" i="14"/>
  <c r="M73" i="6"/>
  <c r="I71" i="14"/>
  <c r="M71" i="6"/>
  <c r="M77" i="5"/>
  <c r="I77" i="13"/>
  <c r="F27" i="23"/>
  <c r="M345" i="18"/>
  <c r="X345" i="18"/>
  <c r="W345" i="18"/>
  <c r="J345" i="18"/>
  <c r="N345" i="18"/>
  <c r="T345" i="18"/>
  <c r="K345" i="18"/>
  <c r="U345" i="18"/>
  <c r="P345" i="18"/>
  <c r="G42" i="23"/>
  <c r="K91" i="5"/>
  <c r="I340" i="13"/>
  <c r="O345" i="13"/>
  <c r="X345" i="13"/>
  <c r="W345" i="13"/>
  <c r="M345" i="13"/>
  <c r="T345" i="13"/>
  <c r="V345" i="13"/>
  <c r="K345" i="13"/>
  <c r="P345" i="13"/>
  <c r="N345" i="13"/>
  <c r="J345" i="13"/>
  <c r="L345" i="13"/>
  <c r="X335" i="14"/>
  <c r="W335" i="14"/>
  <c r="O335" i="14"/>
  <c r="M335" i="14"/>
  <c r="P335" i="14"/>
  <c r="R335" i="14"/>
  <c r="K335" i="14"/>
  <c r="S335" i="14"/>
  <c r="V335" i="14"/>
  <c r="I334" i="14"/>
  <c r="K91" i="6"/>
  <c r="I356" i="14"/>
  <c r="M72" i="10"/>
  <c r="I72" i="18"/>
  <c r="W345" i="14"/>
  <c r="O345" i="14"/>
  <c r="M345" i="14"/>
  <c r="X345" i="14"/>
  <c r="J345" i="14"/>
  <c r="V345" i="14"/>
  <c r="L345" i="14"/>
  <c r="Q345" i="14"/>
  <c r="S345" i="14"/>
  <c r="T345" i="14"/>
  <c r="R345" i="14"/>
  <c r="L647" i="17"/>
  <c r="H30" i="23"/>
  <c r="P341" i="14"/>
  <c r="S341" i="14"/>
  <c r="I81" i="13"/>
  <c r="M81" i="5"/>
  <c r="I81" i="18"/>
  <c r="M81" i="10"/>
  <c r="N347" i="14"/>
  <c r="W347" i="14"/>
  <c r="V347" i="14"/>
  <c r="S347" i="14"/>
  <c r="P347" i="14"/>
  <c r="T347" i="14"/>
  <c r="Q347" i="14"/>
  <c r="O347" i="14"/>
  <c r="X352" i="13"/>
  <c r="W352" i="13"/>
  <c r="M352" i="13"/>
  <c r="K352" i="13"/>
  <c r="P352" i="13"/>
  <c r="U352" i="13"/>
  <c r="V352" i="13"/>
  <c r="S352" i="13"/>
  <c r="R352" i="13"/>
  <c r="O352" i="13"/>
  <c r="T352" i="13"/>
  <c r="Q352" i="13"/>
  <c r="R341" i="14"/>
  <c r="I73" i="13"/>
  <c r="M73" i="5"/>
  <c r="I71" i="13"/>
  <c r="M71" i="5"/>
  <c r="M80" i="10"/>
  <c r="I80" i="18"/>
  <c r="I82" i="18"/>
  <c r="M82" i="10"/>
  <c r="I80" i="14"/>
  <c r="M80" i="6"/>
  <c r="W347" i="13"/>
  <c r="X347" i="13"/>
  <c r="M347" i="13"/>
  <c r="O347" i="13"/>
  <c r="W341" i="13"/>
  <c r="M341" i="13"/>
  <c r="X341" i="13"/>
  <c r="O341" i="13"/>
  <c r="X337" i="14"/>
  <c r="W337" i="14"/>
  <c r="M337" i="14"/>
  <c r="O340" i="18"/>
  <c r="M340" i="18"/>
  <c r="X340" i="18"/>
  <c r="W340" i="18"/>
  <c r="W341" i="18"/>
  <c r="O341" i="18"/>
  <c r="M341" i="18"/>
  <c r="N341" i="18"/>
  <c r="X341" i="18"/>
  <c r="I78" i="18"/>
  <c r="M78" i="10"/>
  <c r="I76" i="18"/>
  <c r="M76" i="10"/>
  <c r="I81" i="14"/>
  <c r="M81" i="6"/>
  <c r="I79" i="14"/>
  <c r="M79" i="6"/>
  <c r="I72" i="14"/>
  <c r="M72" i="6"/>
  <c r="X620" i="13"/>
  <c r="X633" i="13"/>
  <c r="V620" i="13"/>
  <c r="R120" i="21"/>
  <c r="O620" i="13"/>
  <c r="O633" i="13"/>
  <c r="W620" i="13"/>
  <c r="W633" i="13"/>
  <c r="P620" i="13"/>
  <c r="L120" i="21"/>
  <c r="S620" i="13"/>
  <c r="O108" i="21"/>
  <c r="M620" i="13"/>
  <c r="I108" i="21"/>
  <c r="J620" i="13"/>
  <c r="F120" i="21"/>
  <c r="L620" i="13"/>
  <c r="H108" i="21"/>
  <c r="K620" i="13"/>
  <c r="G108" i="21"/>
  <c r="R620" i="13"/>
  <c r="N120" i="21"/>
  <c r="U620" i="13"/>
  <c r="Q108" i="21"/>
  <c r="T620" i="13"/>
  <c r="T633" i="13"/>
  <c r="N620" i="13"/>
  <c r="J108" i="21"/>
  <c r="Q620" i="13"/>
  <c r="M108" i="21"/>
  <c r="X353" i="13"/>
  <c r="J353" i="13"/>
  <c r="M353" i="13"/>
  <c r="O353" i="13"/>
  <c r="W353" i="13"/>
  <c r="X343" i="14"/>
  <c r="W343" i="14"/>
  <c r="O343" i="14"/>
  <c r="M343" i="14"/>
  <c r="W342" i="14"/>
  <c r="M342" i="14"/>
  <c r="O342" i="14"/>
  <c r="X342" i="14"/>
  <c r="W647" i="17"/>
  <c r="I80" i="13"/>
  <c r="M80" i="5"/>
  <c r="I70" i="18"/>
  <c r="M70" i="10"/>
  <c r="I78" i="13"/>
  <c r="M78" i="5"/>
  <c r="I76" i="13"/>
  <c r="M76" i="5"/>
  <c r="I75" i="18"/>
  <c r="M75" i="10"/>
  <c r="X346" i="14"/>
  <c r="M346" i="14"/>
  <c r="W346" i="14"/>
  <c r="O346" i="14"/>
  <c r="W344" i="18"/>
  <c r="O344" i="18"/>
  <c r="M344" i="18"/>
  <c r="X344" i="18"/>
  <c r="W351" i="13"/>
  <c r="X351" i="13"/>
  <c r="M351" i="13"/>
  <c r="O350" i="13"/>
  <c r="M350" i="13"/>
  <c r="W350" i="13"/>
  <c r="X350" i="13"/>
  <c r="M71" i="10"/>
  <c r="I71" i="18"/>
  <c r="I72" i="13"/>
  <c r="M72" i="5"/>
  <c r="M70" i="5"/>
  <c r="I70" i="13"/>
  <c r="I77" i="14"/>
  <c r="M77" i="6"/>
  <c r="I78" i="14"/>
  <c r="M78" i="6"/>
  <c r="W340" i="14"/>
  <c r="X340" i="14"/>
  <c r="O340" i="14"/>
  <c r="M340" i="14"/>
  <c r="W339" i="14"/>
  <c r="X339" i="14"/>
  <c r="K339" i="14"/>
  <c r="L339" i="14"/>
  <c r="M339" i="14"/>
  <c r="W339" i="18"/>
  <c r="O339" i="18"/>
  <c r="M339" i="18"/>
  <c r="L339" i="18"/>
  <c r="X339" i="18"/>
  <c r="N647" i="17"/>
  <c r="S647" i="17"/>
  <c r="P647" i="17"/>
  <c r="W471" i="17"/>
  <c r="W474" i="17"/>
  <c r="W303" i="17"/>
  <c r="M669" i="17"/>
  <c r="O647" i="17"/>
  <c r="M647" i="17"/>
  <c r="U837" i="14"/>
  <c r="J169" i="15"/>
  <c r="Q655" i="17"/>
  <c r="O303" i="17"/>
  <c r="O306" i="17"/>
  <c r="Y143" i="17"/>
  <c r="T303" i="17"/>
  <c r="T306" i="17"/>
  <c r="L135" i="17"/>
  <c r="L138" i="17"/>
  <c r="N595" i="17"/>
  <c r="J595" i="17"/>
  <c r="X669" i="17"/>
  <c r="V840" i="13"/>
  <c r="W655" i="17"/>
  <c r="T601" i="17"/>
  <c r="N588" i="17"/>
  <c r="X647" i="17"/>
  <c r="N592" i="17"/>
  <c r="Q579" i="17"/>
  <c r="L602" i="17"/>
  <c r="R850" i="13"/>
  <c r="K647" i="17"/>
  <c r="R647" i="17"/>
  <c r="U647" i="17"/>
  <c r="T575" i="17"/>
  <c r="T835" i="18"/>
  <c r="J835" i="14"/>
  <c r="N855" i="13"/>
  <c r="J590" i="17"/>
  <c r="Y84" i="13"/>
  <c r="K853" i="13"/>
  <c r="R855" i="18"/>
  <c r="J571" i="17"/>
  <c r="T833" i="18"/>
  <c r="N859" i="13"/>
  <c r="J851" i="13"/>
  <c r="K845" i="14"/>
  <c r="N601" i="17"/>
  <c r="N571" i="17"/>
  <c r="L818" i="14"/>
  <c r="T857" i="13"/>
  <c r="K169" i="15"/>
  <c r="N840" i="14"/>
  <c r="J605" i="17"/>
  <c r="V601" i="17"/>
  <c r="V851" i="18"/>
  <c r="P831" i="18"/>
  <c r="T856" i="13"/>
  <c r="J844" i="14"/>
  <c r="O844" i="14"/>
  <c r="O850" i="18"/>
  <c r="V839" i="13"/>
  <c r="T841" i="14"/>
  <c r="N817" i="18"/>
  <c r="N876" i="13"/>
  <c r="T845" i="14"/>
  <c r="P604" i="17"/>
  <c r="N837" i="18"/>
  <c r="U835" i="14"/>
  <c r="T850" i="13"/>
  <c r="J837" i="13"/>
  <c r="J860" i="13"/>
  <c r="V838" i="14"/>
  <c r="N580" i="17"/>
  <c r="S303" i="17"/>
  <c r="S306" i="17"/>
  <c r="U853" i="13"/>
  <c r="V303" i="17"/>
  <c r="V306" i="17"/>
  <c r="J817" i="14"/>
  <c r="N303" i="17"/>
  <c r="N306" i="17"/>
  <c r="Q303" i="17"/>
  <c r="Q306" i="17"/>
  <c r="R853" i="14"/>
  <c r="T844" i="14"/>
  <c r="J592" i="17"/>
  <c r="L303" i="17"/>
  <c r="L306" i="17"/>
  <c r="K471" i="17"/>
  <c r="K474" i="17"/>
  <c r="R471" i="17"/>
  <c r="R474" i="17"/>
  <c r="T579" i="17"/>
  <c r="S588" i="17"/>
  <c r="J471" i="17"/>
  <c r="J474" i="17"/>
  <c r="P566" i="17"/>
  <c r="U303" i="17"/>
  <c r="U306" i="17"/>
  <c r="P303" i="17"/>
  <c r="P306" i="17"/>
  <c r="U850" i="18"/>
  <c r="M135" i="17"/>
  <c r="M138" i="17"/>
  <c r="J856" i="13"/>
  <c r="V471" i="17"/>
  <c r="V474" i="17"/>
  <c r="L857" i="14"/>
  <c r="U860" i="13"/>
  <c r="O471" i="17"/>
  <c r="O474" i="17"/>
  <c r="U855" i="18"/>
  <c r="T837" i="18"/>
  <c r="L471" i="17"/>
  <c r="L474" i="17"/>
  <c r="N471" i="17"/>
  <c r="N474" i="17"/>
  <c r="S471" i="17"/>
  <c r="S474" i="17"/>
  <c r="Q605" i="17"/>
  <c r="R831" i="18"/>
  <c r="P471" i="17"/>
  <c r="P474" i="17"/>
  <c r="L837" i="13"/>
  <c r="U471" i="17"/>
  <c r="U474" i="17"/>
  <c r="M471" i="17"/>
  <c r="M474" i="17"/>
  <c r="Q471" i="17"/>
  <c r="Q474" i="17"/>
  <c r="O655" i="17"/>
  <c r="M103" i="8"/>
  <c r="N835" i="18"/>
  <c r="T471" i="17"/>
  <c r="T474" i="17"/>
  <c r="R857" i="14"/>
  <c r="N857" i="14"/>
  <c r="N818" i="14"/>
  <c r="P850" i="13"/>
  <c r="S861" i="13"/>
  <c r="J854" i="14"/>
  <c r="N832" i="14"/>
  <c r="P169" i="15"/>
  <c r="T604" i="17"/>
  <c r="J579" i="17"/>
  <c r="K817" i="18"/>
  <c r="P858" i="13"/>
  <c r="J833" i="14"/>
  <c r="J851" i="18"/>
  <c r="K566" i="17"/>
  <c r="P853" i="13"/>
  <c r="K592" i="17"/>
  <c r="V569" i="17"/>
  <c r="O595" i="17"/>
  <c r="N856" i="13"/>
  <c r="N851" i="13"/>
  <c r="N861" i="13"/>
  <c r="J859" i="13"/>
  <c r="N853" i="14"/>
  <c r="U829" i="14"/>
  <c r="N872" i="13"/>
  <c r="V834" i="18"/>
  <c r="Y834" i="18"/>
  <c r="S881" i="14"/>
  <c r="Y881" i="14"/>
  <c r="V580" i="17"/>
  <c r="R876" i="13"/>
  <c r="Q832" i="14"/>
  <c r="J840" i="13"/>
  <c r="S602" i="17"/>
  <c r="V862" i="13"/>
  <c r="Y862" i="13"/>
  <c r="S169" i="15"/>
  <c r="V839" i="18"/>
  <c r="Y839" i="18"/>
  <c r="J822" i="14"/>
  <c r="L592" i="17"/>
  <c r="Q592" i="17"/>
  <c r="J580" i="17"/>
  <c r="P837" i="18"/>
  <c r="U875" i="13"/>
  <c r="R595" i="17"/>
  <c r="J832" i="14"/>
  <c r="T823" i="14"/>
  <c r="V838" i="18"/>
  <c r="Y838" i="18"/>
  <c r="V854" i="13"/>
  <c r="Y854" i="13"/>
  <c r="J588" i="17"/>
  <c r="T835" i="14"/>
  <c r="M169" i="15"/>
  <c r="T855" i="18"/>
  <c r="O601" i="17"/>
  <c r="R840" i="13"/>
  <c r="N817" i="14"/>
  <c r="P481" i="17"/>
  <c r="P817" i="18"/>
  <c r="I169" i="15"/>
  <c r="O853" i="14"/>
  <c r="J874" i="13"/>
  <c r="N845" i="14"/>
  <c r="M589" i="17"/>
  <c r="P596" i="17"/>
  <c r="P840" i="14"/>
  <c r="T830" i="18"/>
  <c r="Y84" i="14"/>
  <c r="O580" i="17"/>
  <c r="J840" i="14"/>
  <c r="V823" i="14"/>
  <c r="J848" i="13"/>
  <c r="V832" i="14"/>
  <c r="T571" i="17"/>
  <c r="R562" i="17"/>
  <c r="T838" i="13"/>
  <c r="L858" i="13"/>
  <c r="L876" i="13"/>
  <c r="J819" i="18"/>
  <c r="T596" i="17"/>
  <c r="T566" i="17"/>
  <c r="T848" i="13"/>
  <c r="Y570" i="18"/>
  <c r="T853" i="14"/>
  <c r="Q874" i="13"/>
  <c r="Q823" i="14"/>
  <c r="L832" i="14"/>
  <c r="J602" i="17"/>
  <c r="J857" i="13"/>
  <c r="N840" i="13"/>
  <c r="L604" i="17"/>
  <c r="O855" i="13"/>
  <c r="J841" i="14"/>
  <c r="T849" i="13"/>
  <c r="N853" i="13"/>
  <c r="Y85" i="14"/>
  <c r="J853" i="14"/>
  <c r="O872" i="13"/>
  <c r="N833" i="14"/>
  <c r="J855" i="18"/>
  <c r="J601" i="17"/>
  <c r="T860" i="13"/>
  <c r="S837" i="18"/>
  <c r="N567" i="17"/>
  <c r="N837" i="13"/>
  <c r="O588" i="17"/>
  <c r="O571" i="17"/>
  <c r="U590" i="17"/>
  <c r="J831" i="18"/>
  <c r="T855" i="13"/>
  <c r="U841" i="14"/>
  <c r="Q838" i="13"/>
  <c r="J876" i="13"/>
  <c r="O575" i="17"/>
  <c r="N833" i="18"/>
  <c r="N602" i="17"/>
  <c r="L571" i="17"/>
  <c r="U604" i="17"/>
  <c r="S877" i="18"/>
  <c r="Y877" i="18"/>
  <c r="O856" i="13"/>
  <c r="T831" i="18"/>
  <c r="V817" i="14"/>
  <c r="T567" i="17"/>
  <c r="N875" i="13"/>
  <c r="N850" i="13"/>
  <c r="J850" i="13"/>
  <c r="N301" i="13"/>
  <c r="R826" i="18"/>
  <c r="N858" i="13"/>
  <c r="N579" i="17"/>
  <c r="T588" i="17"/>
  <c r="J566" i="17"/>
  <c r="T853" i="13"/>
  <c r="S590" i="17"/>
  <c r="N590" i="17"/>
  <c r="J604" i="17"/>
  <c r="N857" i="13"/>
  <c r="T829" i="14"/>
  <c r="J823" i="14"/>
  <c r="Q833" i="18"/>
  <c r="T851" i="14"/>
  <c r="N830" i="18"/>
  <c r="O853" i="13"/>
  <c r="R838" i="13"/>
  <c r="T850" i="18"/>
  <c r="J833" i="18"/>
  <c r="T851" i="13"/>
  <c r="U817" i="18"/>
  <c r="N829" i="14"/>
  <c r="T837" i="13"/>
  <c r="V602" i="17"/>
  <c r="V570" i="17"/>
  <c r="Y570" i="17"/>
  <c r="V578" i="17"/>
  <c r="Y578" i="17"/>
  <c r="N594" i="17"/>
  <c r="V827" i="18"/>
  <c r="P588" i="17"/>
  <c r="N596" i="17"/>
  <c r="J575" i="17"/>
  <c r="N850" i="18"/>
  <c r="Q831" i="18"/>
  <c r="U595" i="17"/>
  <c r="U835" i="18"/>
  <c r="J567" i="17"/>
  <c r="V837" i="14"/>
  <c r="V568" i="17"/>
  <c r="V822" i="14"/>
  <c r="J817" i="18"/>
  <c r="Q855" i="18"/>
  <c r="Q837" i="18"/>
  <c r="N838" i="13"/>
  <c r="R560" i="14"/>
  <c r="V855" i="18"/>
  <c r="N819" i="18"/>
  <c r="J830" i="18"/>
  <c r="N575" i="17"/>
  <c r="K594" i="17"/>
  <c r="K833" i="18"/>
  <c r="V842" i="18"/>
  <c r="Y842" i="18"/>
  <c r="O818" i="14"/>
  <c r="V874" i="13"/>
  <c r="S829" i="14"/>
  <c r="K860" i="13"/>
  <c r="U840" i="13"/>
  <c r="N839" i="13"/>
  <c r="J853" i="13"/>
  <c r="V860" i="13"/>
  <c r="K837" i="18"/>
  <c r="O833" i="18"/>
  <c r="V595" i="17"/>
  <c r="Q851" i="13"/>
  <c r="O861" i="13"/>
  <c r="O857" i="13"/>
  <c r="L875" i="13"/>
  <c r="N837" i="14"/>
  <c r="Q169" i="15"/>
  <c r="J845" i="14"/>
  <c r="L601" i="17"/>
  <c r="J596" i="17"/>
  <c r="Q814" i="18"/>
  <c r="T839" i="13"/>
  <c r="J839" i="13"/>
  <c r="U857" i="13"/>
  <c r="O858" i="13"/>
  <c r="Q853" i="14"/>
  <c r="Q817" i="18"/>
  <c r="O849" i="13"/>
  <c r="V582" i="17"/>
  <c r="Y582" i="17"/>
  <c r="N844" i="14"/>
  <c r="R821" i="14"/>
  <c r="V852" i="13"/>
  <c r="O822" i="14"/>
  <c r="V842" i="14"/>
  <c r="Y842" i="14"/>
  <c r="Q819" i="18"/>
  <c r="K874" i="13"/>
  <c r="P819" i="18"/>
  <c r="N851" i="18"/>
  <c r="O592" i="17"/>
  <c r="Q590" i="17"/>
  <c r="V594" i="17"/>
  <c r="U839" i="13"/>
  <c r="J858" i="13"/>
  <c r="R855" i="13"/>
  <c r="O848" i="13"/>
  <c r="N169" i="15"/>
  <c r="P579" i="17"/>
  <c r="O835" i="14"/>
  <c r="V836" i="18"/>
  <c r="V859" i="13"/>
  <c r="O819" i="18"/>
  <c r="O590" i="17"/>
  <c r="N604" i="17"/>
  <c r="V833" i="18"/>
  <c r="N848" i="13"/>
  <c r="N855" i="18"/>
  <c r="V575" i="17"/>
  <c r="V843" i="14"/>
  <c r="Y843" i="14"/>
  <c r="N566" i="17"/>
  <c r="V596" i="17"/>
  <c r="O837" i="18"/>
  <c r="J861" i="13"/>
  <c r="Q861" i="13"/>
  <c r="K837" i="13"/>
  <c r="P876" i="13"/>
  <c r="P580" i="17"/>
  <c r="J841" i="13"/>
  <c r="J851" i="14"/>
  <c r="J849" i="13"/>
  <c r="V837" i="13"/>
  <c r="N605" i="17"/>
  <c r="V605" i="17"/>
  <c r="O854" i="14"/>
  <c r="V875" i="13"/>
  <c r="O823" i="14"/>
  <c r="Q829" i="14"/>
  <c r="Q849" i="13"/>
  <c r="V838" i="13"/>
  <c r="V835" i="18"/>
  <c r="Y402" i="17"/>
  <c r="S851" i="18"/>
  <c r="Y565" i="14"/>
  <c r="Y583" i="13"/>
  <c r="L857" i="13"/>
  <c r="Y578" i="14"/>
  <c r="T564" i="17"/>
  <c r="V817" i="18"/>
  <c r="T833" i="14"/>
  <c r="R849" i="13"/>
  <c r="P850" i="18"/>
  <c r="S566" i="17"/>
  <c r="V581" i="17"/>
  <c r="V841" i="18"/>
  <c r="Y841" i="18"/>
  <c r="V863" i="13"/>
  <c r="Q844" i="14"/>
  <c r="V576" i="17"/>
  <c r="Y576" i="17"/>
  <c r="Y332" i="13"/>
  <c r="S821" i="14"/>
  <c r="U837" i="13"/>
  <c r="L573" i="17"/>
  <c r="V571" i="17"/>
  <c r="T592" i="17"/>
  <c r="S850" i="18"/>
  <c r="U850" i="13"/>
  <c r="V851" i="13"/>
  <c r="R817" i="18"/>
  <c r="T875" i="13"/>
  <c r="R874" i="13"/>
  <c r="V848" i="13"/>
  <c r="K840" i="14"/>
  <c r="Q588" i="17"/>
  <c r="V829" i="18"/>
  <c r="V831" i="18"/>
  <c r="P872" i="13"/>
  <c r="V857" i="14"/>
  <c r="O169" i="15"/>
  <c r="V850" i="18"/>
  <c r="K858" i="13"/>
  <c r="Q567" i="17"/>
  <c r="U855" i="13"/>
  <c r="R859" i="13"/>
  <c r="P835" i="14"/>
  <c r="V844" i="14"/>
  <c r="K849" i="13"/>
  <c r="T874" i="13"/>
  <c r="V828" i="18"/>
  <c r="Y828" i="18"/>
  <c r="L845" i="14"/>
  <c r="V832" i="18"/>
  <c r="Y832" i="18"/>
  <c r="V841" i="13"/>
  <c r="R861" i="13"/>
  <c r="V845" i="14"/>
  <c r="S817" i="18"/>
  <c r="U874" i="13"/>
  <c r="S835" i="14"/>
  <c r="T858" i="13"/>
  <c r="Y307" i="13"/>
  <c r="S822" i="14"/>
  <c r="K573" i="17"/>
  <c r="Y572" i="18"/>
  <c r="R604" i="17"/>
  <c r="T841" i="13"/>
  <c r="P818" i="14"/>
  <c r="V841" i="14"/>
  <c r="V561" i="17"/>
  <c r="Y561" i="17"/>
  <c r="V836" i="14"/>
  <c r="Y836" i="14"/>
  <c r="E168" i="21"/>
  <c r="O169" i="21"/>
  <c r="S373" i="17"/>
  <c r="S541" i="17"/>
  <c r="V831" i="14"/>
  <c r="U841" i="13"/>
  <c r="P592" i="17"/>
  <c r="S604" i="17"/>
  <c r="V856" i="13"/>
  <c r="X481" i="17"/>
  <c r="U844" i="14"/>
  <c r="S845" i="14"/>
  <c r="Q840" i="13"/>
  <c r="T819" i="18"/>
  <c r="Y574" i="14"/>
  <c r="Y566" i="14"/>
  <c r="U833" i="18"/>
  <c r="S560" i="14"/>
  <c r="S837" i="13"/>
  <c r="P833" i="14"/>
  <c r="U832" i="14"/>
  <c r="K841" i="14"/>
  <c r="V840" i="18"/>
  <c r="L874" i="13"/>
  <c r="R169" i="15"/>
  <c r="Y557" i="14"/>
  <c r="P855" i="18"/>
  <c r="T826" i="18"/>
  <c r="P859" i="13"/>
  <c r="K872" i="13"/>
  <c r="V579" i="17"/>
  <c r="K605" i="17"/>
  <c r="Q851" i="18"/>
  <c r="S627" i="17"/>
  <c r="L851" i="13"/>
  <c r="V855" i="13"/>
  <c r="L838" i="13"/>
  <c r="S605" i="17"/>
  <c r="P830" i="18"/>
  <c r="K830" i="18"/>
  <c r="R571" i="17"/>
  <c r="T595" i="17"/>
  <c r="Q841" i="13"/>
  <c r="R845" i="14"/>
  <c r="P851" i="14"/>
  <c r="L829" i="14"/>
  <c r="V567" i="17"/>
  <c r="V840" i="14"/>
  <c r="V488" i="17"/>
  <c r="R837" i="13"/>
  <c r="Y269" i="17"/>
  <c r="T573" i="17"/>
  <c r="K588" i="17"/>
  <c r="S580" i="17"/>
  <c r="R856" i="13"/>
  <c r="K579" i="17"/>
  <c r="R567" i="17"/>
  <c r="Q859" i="13"/>
  <c r="K837" i="14"/>
  <c r="S669" i="17"/>
  <c r="V604" i="17"/>
  <c r="K848" i="13"/>
  <c r="Y319" i="13"/>
  <c r="Y295" i="13"/>
  <c r="Y227" i="17"/>
  <c r="Y235" i="17"/>
  <c r="Y313" i="13"/>
  <c r="Y291" i="14"/>
  <c r="R588" i="17"/>
  <c r="R601" i="17"/>
  <c r="Q571" i="17"/>
  <c r="R592" i="17"/>
  <c r="J560" i="14"/>
  <c r="R850" i="18"/>
  <c r="R580" i="17"/>
  <c r="R833" i="18"/>
  <c r="K595" i="17"/>
  <c r="Q851" i="14"/>
  <c r="L853" i="14"/>
  <c r="V655" i="17"/>
  <c r="Y323" i="14"/>
  <c r="Y310" i="14"/>
  <c r="Y268" i="17"/>
  <c r="X87" i="15"/>
  <c r="O560" i="14"/>
  <c r="L575" i="17"/>
  <c r="T818" i="14"/>
  <c r="K838" i="13"/>
  <c r="P855" i="13"/>
  <c r="K841" i="13"/>
  <c r="Y258" i="17"/>
  <c r="Y315" i="14"/>
  <c r="L590" i="17"/>
  <c r="U818" i="14"/>
  <c r="R858" i="13"/>
  <c r="V853" i="14"/>
  <c r="Q840" i="14"/>
  <c r="Y296" i="13"/>
  <c r="Y254" i="17"/>
  <c r="U605" i="17"/>
  <c r="S601" i="17"/>
  <c r="S571" i="17"/>
  <c r="S592" i="17"/>
  <c r="U594" i="17"/>
  <c r="P595" i="17"/>
  <c r="L831" i="18"/>
  <c r="V818" i="14"/>
  <c r="S851" i="13"/>
  <c r="P857" i="14"/>
  <c r="U851" i="13"/>
  <c r="R822" i="14"/>
  <c r="U819" i="18"/>
  <c r="T605" i="17"/>
  <c r="Y556" i="14"/>
  <c r="S596" i="17"/>
  <c r="Q604" i="17"/>
  <c r="P839" i="13"/>
  <c r="O821" i="14"/>
  <c r="R579" i="17"/>
  <c r="K835" i="14"/>
  <c r="P841" i="13"/>
  <c r="M638" i="17"/>
  <c r="K819" i="18"/>
  <c r="R819" i="18"/>
  <c r="V826" i="18"/>
  <c r="P848" i="13"/>
  <c r="S831" i="18"/>
  <c r="P853" i="14"/>
  <c r="S595" i="17"/>
  <c r="T876" i="13"/>
  <c r="Q580" i="17"/>
  <c r="S837" i="14"/>
  <c r="S850" i="13"/>
  <c r="P874" i="13"/>
  <c r="U851" i="14"/>
  <c r="U849" i="13"/>
  <c r="L849" i="13"/>
  <c r="R872" i="13"/>
  <c r="S855" i="18"/>
  <c r="R830" i="18"/>
  <c r="L850" i="18"/>
  <c r="R835" i="18"/>
  <c r="P857" i="13"/>
  <c r="U859" i="13"/>
  <c r="U876" i="13"/>
  <c r="L848" i="13"/>
  <c r="T169" i="15"/>
  <c r="S849" i="13"/>
  <c r="P875" i="13"/>
  <c r="L833" i="14"/>
  <c r="Q837" i="13"/>
  <c r="Y234" i="17"/>
  <c r="Y322" i="18"/>
  <c r="Y231" i="17"/>
  <c r="Y303" i="18"/>
  <c r="Y252" i="17"/>
  <c r="Y299" i="14"/>
  <c r="Y305" i="18"/>
  <c r="Y327" i="14"/>
  <c r="Y302" i="14"/>
  <c r="Y288" i="14"/>
  <c r="Y309" i="13"/>
  <c r="Y323" i="18"/>
  <c r="Y230" i="17"/>
  <c r="Y334" i="13"/>
  <c r="U851" i="18"/>
  <c r="Q830" i="18"/>
  <c r="S841" i="13"/>
  <c r="Q876" i="13"/>
  <c r="L850" i="13"/>
  <c r="Y298" i="18"/>
  <c r="Y307" i="14"/>
  <c r="Y228" i="17"/>
  <c r="Y299" i="13"/>
  <c r="Y308" i="13"/>
  <c r="Y286" i="18"/>
  <c r="Y314" i="14"/>
  <c r="P833" i="18"/>
  <c r="P856" i="13"/>
  <c r="T857" i="14"/>
  <c r="K851" i="14"/>
  <c r="S840" i="13"/>
  <c r="Y260" i="17"/>
  <c r="R839" i="13"/>
  <c r="S859" i="13"/>
  <c r="R837" i="14"/>
  <c r="Y330" i="13"/>
  <c r="L872" i="13"/>
  <c r="T837" i="14"/>
  <c r="R603" i="17"/>
  <c r="Y229" i="17"/>
  <c r="Y259" i="17"/>
  <c r="Y308" i="18"/>
  <c r="V819" i="18"/>
  <c r="R590" i="17"/>
  <c r="Y300" i="18"/>
  <c r="L839" i="13"/>
  <c r="S872" i="13"/>
  <c r="K853" i="14"/>
  <c r="Y331" i="13"/>
  <c r="S833" i="18"/>
  <c r="Y291" i="18"/>
  <c r="Y266" i="17"/>
  <c r="Q596" i="17"/>
  <c r="U845" i="14"/>
  <c r="S856" i="13"/>
  <c r="P841" i="14"/>
  <c r="K857" i="14"/>
  <c r="K832" i="14"/>
  <c r="U588" i="17"/>
  <c r="R851" i="18"/>
  <c r="Q566" i="17"/>
  <c r="Y312" i="14"/>
  <c r="K571" i="17"/>
  <c r="S575" i="17"/>
  <c r="K850" i="18"/>
  <c r="K567" i="17"/>
  <c r="Q841" i="14"/>
  <c r="L836" i="18"/>
  <c r="Y297" i="13"/>
  <c r="Y237" i="17"/>
  <c r="Y303" i="14"/>
  <c r="U571" i="17"/>
  <c r="S857" i="14"/>
  <c r="L817" i="18"/>
  <c r="S573" i="17"/>
  <c r="L860" i="13"/>
  <c r="M620" i="17"/>
  <c r="Y620" i="17"/>
  <c r="T854" i="14"/>
  <c r="Y321" i="18"/>
  <c r="K601" i="17"/>
  <c r="L594" i="17"/>
  <c r="S835" i="18"/>
  <c r="P835" i="18"/>
  <c r="X488" i="17"/>
  <c r="K855" i="13"/>
  <c r="L566" i="17"/>
  <c r="L853" i="13"/>
  <c r="V592" i="17"/>
  <c r="U575" i="17"/>
  <c r="T594" i="17"/>
  <c r="P594" i="17"/>
  <c r="K831" i="18"/>
  <c r="S839" i="13"/>
  <c r="U837" i="18"/>
  <c r="K850" i="13"/>
  <c r="U856" i="13"/>
  <c r="S818" i="14"/>
  <c r="R851" i="13"/>
  <c r="K851" i="13"/>
  <c r="L855" i="13"/>
  <c r="V835" i="14"/>
  <c r="U580" i="17"/>
  <c r="K876" i="13"/>
  <c r="V876" i="13"/>
  <c r="U861" i="13"/>
  <c r="K818" i="14"/>
  <c r="T840" i="14"/>
  <c r="V850" i="13"/>
  <c r="S579" i="17"/>
  <c r="S858" i="13"/>
  <c r="S823" i="14"/>
  <c r="K840" i="13"/>
  <c r="R848" i="13"/>
  <c r="P837" i="13"/>
  <c r="Q845" i="14"/>
  <c r="P602" i="17"/>
  <c r="V829" i="14"/>
  <c r="S819" i="18"/>
  <c r="Q601" i="17"/>
  <c r="V830" i="18"/>
  <c r="U566" i="17"/>
  <c r="U596" i="17"/>
  <c r="P571" i="17"/>
  <c r="P575" i="17"/>
  <c r="V590" i="17"/>
  <c r="U329" i="18"/>
  <c r="S594" i="17"/>
  <c r="U831" i="18"/>
  <c r="V858" i="13"/>
  <c r="Q835" i="18"/>
  <c r="V854" i="14"/>
  <c r="T861" i="13"/>
  <c r="P567" i="17"/>
  <c r="V861" i="13"/>
  <c r="S855" i="13"/>
  <c r="T859" i="13"/>
  <c r="K580" i="17"/>
  <c r="S841" i="14"/>
  <c r="L844" i="14"/>
  <c r="L861" i="13"/>
  <c r="K875" i="13"/>
  <c r="S874" i="13"/>
  <c r="R829" i="14"/>
  <c r="R832" i="14"/>
  <c r="P849" i="13"/>
  <c r="T580" i="17"/>
  <c r="K603" i="17"/>
  <c r="Y310" i="13"/>
  <c r="Y324" i="14"/>
  <c r="Y226" i="17"/>
  <c r="Y256" i="17"/>
  <c r="Y315" i="13"/>
  <c r="Y301" i="14"/>
  <c r="Y327" i="18"/>
  <c r="Y329" i="13"/>
  <c r="Y311" i="14"/>
  <c r="Y311" i="13"/>
  <c r="Y318" i="13"/>
  <c r="Y287" i="18"/>
  <c r="Y298" i="13"/>
  <c r="Y306" i="18"/>
  <c r="Y306" i="13"/>
  <c r="Y305" i="14"/>
  <c r="Y302" i="18"/>
  <c r="Y307" i="18"/>
  <c r="Y321" i="14"/>
  <c r="P851" i="18"/>
  <c r="T851" i="18"/>
  <c r="R566" i="17"/>
  <c r="K596" i="17"/>
  <c r="R575" i="17"/>
  <c r="K575" i="17"/>
  <c r="T590" i="17"/>
  <c r="K590" i="17"/>
  <c r="S838" i="13"/>
  <c r="R860" i="13"/>
  <c r="R837" i="18"/>
  <c r="Q856" i="13"/>
  <c r="L856" i="13"/>
  <c r="T872" i="13"/>
  <c r="U567" i="17"/>
  <c r="S567" i="17"/>
  <c r="R841" i="14"/>
  <c r="S875" i="13"/>
  <c r="U169" i="15"/>
  <c r="S851" i="14"/>
  <c r="R875" i="13"/>
  <c r="L823" i="14"/>
  <c r="U823" i="14"/>
  <c r="K844" i="14"/>
  <c r="K833" i="14"/>
  <c r="T840" i="13"/>
  <c r="S844" i="14"/>
  <c r="Y309" i="14"/>
  <c r="Y309" i="18"/>
  <c r="Y287" i="14"/>
  <c r="Y316" i="13"/>
  <c r="Y265" i="17"/>
  <c r="Y333" i="13"/>
  <c r="Y257" i="17"/>
  <c r="Y292" i="14"/>
  <c r="Y293" i="14"/>
  <c r="Y267" i="17"/>
  <c r="Y243" i="17"/>
  <c r="Y242" i="17"/>
  <c r="Y289" i="18"/>
  <c r="Y314" i="13"/>
  <c r="Y239" i="17"/>
  <c r="Y317" i="13"/>
  <c r="Y320" i="18"/>
  <c r="L830" i="18"/>
  <c r="Y311" i="18"/>
  <c r="Y300" i="14"/>
  <c r="S848" i="13"/>
  <c r="L831" i="14"/>
  <c r="L835" i="18"/>
  <c r="K854" i="14"/>
  <c r="P832" i="14"/>
  <c r="K852" i="13"/>
  <c r="L835" i="14"/>
  <c r="R602" i="17"/>
  <c r="M152" i="17"/>
  <c r="R605" i="17"/>
  <c r="Y225" i="17"/>
  <c r="Y320" i="13"/>
  <c r="L851" i="18"/>
  <c r="R596" i="17"/>
  <c r="U592" i="17"/>
  <c r="Q575" i="17"/>
  <c r="L329" i="18"/>
  <c r="P860" i="13"/>
  <c r="L580" i="17"/>
  <c r="Q858" i="13"/>
  <c r="V872" i="13"/>
  <c r="L567" i="17"/>
  <c r="V857" i="13"/>
  <c r="R840" i="14"/>
  <c r="P823" i="14"/>
  <c r="V833" i="14"/>
  <c r="L851" i="14"/>
  <c r="K851" i="18"/>
  <c r="Y322" i="14"/>
  <c r="V573" i="17"/>
  <c r="M668" i="17"/>
  <c r="Y668" i="17"/>
  <c r="Y290" i="18"/>
  <c r="Q602" i="17"/>
  <c r="R594" i="17"/>
  <c r="L595" i="17"/>
  <c r="L579" i="17"/>
  <c r="Y310" i="18"/>
  <c r="Q855" i="13"/>
  <c r="Y325" i="18"/>
  <c r="R851" i="14"/>
  <c r="U833" i="14"/>
  <c r="P589" i="17"/>
  <c r="L841" i="14"/>
  <c r="Y326" i="18"/>
  <c r="Q848" i="13"/>
  <c r="V566" i="17"/>
  <c r="L596" i="17"/>
  <c r="V853" i="13"/>
  <c r="Q594" i="17"/>
  <c r="L837" i="18"/>
  <c r="V837" i="18"/>
  <c r="Y313" i="14"/>
  <c r="S853" i="14"/>
  <c r="P851" i="13"/>
  <c r="R857" i="13"/>
  <c r="L859" i="13"/>
  <c r="Q837" i="14"/>
  <c r="L837" i="14"/>
  <c r="Q850" i="13"/>
  <c r="V851" i="14"/>
  <c r="R823" i="14"/>
  <c r="R841" i="13"/>
  <c r="V849" i="13"/>
  <c r="S833" i="14"/>
  <c r="V565" i="17"/>
  <c r="Y240" i="17"/>
  <c r="Y244" i="17"/>
  <c r="Y328" i="14"/>
  <c r="R817" i="14"/>
  <c r="R835" i="14"/>
  <c r="U838" i="13"/>
  <c r="S860" i="13"/>
  <c r="K336" i="13"/>
  <c r="Y264" i="17"/>
  <c r="R854" i="14"/>
  <c r="Q857" i="13"/>
  <c r="R833" i="14"/>
  <c r="U602" i="17"/>
  <c r="N603" i="17"/>
  <c r="Y285" i="18"/>
  <c r="J813" i="18"/>
  <c r="Y813" i="18"/>
  <c r="N655" i="17"/>
  <c r="P669" i="17"/>
  <c r="L669" i="17"/>
  <c r="W669" i="17"/>
  <c r="U669" i="17"/>
  <c r="S655" i="17"/>
  <c r="P655" i="17"/>
  <c r="M481" i="17"/>
  <c r="M488" i="17"/>
  <c r="L617" i="17"/>
  <c r="O481" i="17"/>
  <c r="X152" i="17"/>
  <c r="X655" i="17"/>
  <c r="O669" i="17"/>
  <c r="M655" i="17"/>
  <c r="T488" i="17"/>
  <c r="N488" i="17"/>
  <c r="V669" i="17"/>
  <c r="W589" i="17"/>
  <c r="J152" i="17"/>
  <c r="J655" i="17"/>
  <c r="Y501" i="17"/>
  <c r="M152" i="8"/>
  <c r="J488" i="17"/>
  <c r="K655" i="17"/>
  <c r="T655" i="17"/>
  <c r="R655" i="17"/>
  <c r="N481" i="17"/>
  <c r="Q669" i="17"/>
  <c r="K488" i="17"/>
  <c r="S481" i="17"/>
  <c r="O488" i="17"/>
  <c r="N669" i="17"/>
  <c r="M303" i="17"/>
  <c r="M306" i="17"/>
  <c r="K303" i="17"/>
  <c r="J481" i="17"/>
  <c r="X303" i="17"/>
  <c r="S135" i="17"/>
  <c r="S488" i="17"/>
  <c r="J303" i="17"/>
  <c r="J306" i="17"/>
  <c r="N135" i="17"/>
  <c r="T669" i="17"/>
  <c r="S152" i="17"/>
  <c r="T481" i="17"/>
  <c r="U655" i="17"/>
  <c r="L152" i="17"/>
  <c r="U481" i="17"/>
  <c r="L488" i="17"/>
  <c r="Y319" i="17"/>
  <c r="Y479" i="17"/>
  <c r="L481" i="17"/>
  <c r="R152" i="17"/>
  <c r="T152" i="17"/>
  <c r="V589" i="17"/>
  <c r="Y151" i="17"/>
  <c r="Q617" i="17"/>
  <c r="W481" i="17"/>
  <c r="Q488" i="17"/>
  <c r="Y487" i="17"/>
  <c r="Y142" i="17"/>
  <c r="Q481" i="17"/>
  <c r="L655" i="17"/>
  <c r="T589" i="17"/>
  <c r="K481" i="17"/>
  <c r="P488" i="17"/>
  <c r="R481" i="17"/>
  <c r="U589" i="17"/>
  <c r="P617" i="17"/>
  <c r="W488" i="17"/>
  <c r="M145" i="8"/>
  <c r="O603" i="17"/>
  <c r="U617" i="17"/>
  <c r="J589" i="17"/>
  <c r="O589" i="17"/>
  <c r="S589" i="17"/>
  <c r="T135" i="17"/>
  <c r="S617" i="17"/>
  <c r="Q135" i="17"/>
  <c r="Q138" i="17"/>
  <c r="W619" i="17"/>
  <c r="V135" i="17"/>
  <c r="P603" i="17"/>
  <c r="S603" i="17"/>
  <c r="U135" i="17"/>
  <c r="U138" i="17"/>
  <c r="M617" i="17"/>
  <c r="R589" i="17"/>
  <c r="Q589" i="17"/>
  <c r="K135" i="17"/>
  <c r="K138" i="17"/>
  <c r="P135" i="17"/>
  <c r="P138" i="17"/>
  <c r="K589" i="17"/>
  <c r="N617" i="17"/>
  <c r="J135" i="17"/>
  <c r="R617" i="17"/>
  <c r="R135" i="17"/>
  <c r="R138" i="17"/>
  <c r="O135" i="17"/>
  <c r="X135" i="17"/>
  <c r="X138" i="17"/>
  <c r="N589" i="17"/>
  <c r="X617" i="17"/>
  <c r="U603" i="17"/>
  <c r="L589" i="17"/>
  <c r="T603" i="17"/>
  <c r="J617" i="17"/>
  <c r="K617" i="17"/>
  <c r="J603" i="17"/>
  <c r="V617" i="17"/>
  <c r="Y449" i="17"/>
  <c r="W603" i="17"/>
  <c r="Y253" i="17"/>
  <c r="L603" i="17"/>
  <c r="Q603" i="17"/>
  <c r="X603" i="17"/>
  <c r="Y251" i="17"/>
  <c r="J565" i="17"/>
  <c r="Y434" i="17"/>
  <c r="W617" i="17"/>
  <c r="Y435" i="17"/>
  <c r="V603" i="17"/>
  <c r="Y421" i="17"/>
  <c r="Y99" i="17"/>
  <c r="L562" i="17"/>
  <c r="S565" i="17"/>
  <c r="S562" i="17"/>
  <c r="N565" i="17"/>
  <c r="W562" i="17"/>
  <c r="Y419" i="17"/>
  <c r="O565" i="17"/>
  <c r="U564" i="17"/>
  <c r="X562" i="17"/>
  <c r="W565" i="17"/>
  <c r="U565" i="17"/>
  <c r="O562" i="17"/>
  <c r="U562" i="17"/>
  <c r="K562" i="17"/>
  <c r="Q562" i="17"/>
  <c r="X577" i="17"/>
  <c r="P572" i="17"/>
  <c r="M59" i="17"/>
  <c r="M563" i="17"/>
  <c r="R565" i="17"/>
  <c r="N562" i="17"/>
  <c r="T565" i="17"/>
  <c r="Q59" i="17"/>
  <c r="Q563" i="17"/>
  <c r="W564" i="17"/>
  <c r="X565" i="17"/>
  <c r="P565" i="17"/>
  <c r="T562" i="17"/>
  <c r="O59" i="17"/>
  <c r="O563" i="17"/>
  <c r="N564" i="17"/>
  <c r="Y58" i="17"/>
  <c r="S564" i="17"/>
  <c r="J562" i="17"/>
  <c r="Y397" i="17"/>
  <c r="M562" i="17"/>
  <c r="U577" i="17"/>
  <c r="P562" i="17"/>
  <c r="Q565" i="17"/>
  <c r="N59" i="17"/>
  <c r="N563" i="17"/>
  <c r="Q564" i="17"/>
  <c r="X59" i="17"/>
  <c r="X563" i="17"/>
  <c r="W59" i="17"/>
  <c r="W563" i="17"/>
  <c r="L59" i="17"/>
  <c r="L563" i="17"/>
  <c r="U59" i="17"/>
  <c r="U563" i="17"/>
  <c r="S59" i="17"/>
  <c r="S563" i="17"/>
  <c r="T59" i="17"/>
  <c r="T563" i="17"/>
  <c r="T572" i="17"/>
  <c r="P59" i="17"/>
  <c r="P563" i="17"/>
  <c r="J59" i="17"/>
  <c r="J79" i="17"/>
  <c r="J564" i="17"/>
  <c r="R59" i="17"/>
  <c r="R563" i="17"/>
  <c r="K59" i="17"/>
  <c r="K79" i="17"/>
  <c r="V564" i="17"/>
  <c r="Y61" i="17"/>
  <c r="Y396" i="17"/>
  <c r="P564" i="17"/>
  <c r="Y404" i="17"/>
  <c r="L565" i="17"/>
  <c r="N572" i="17"/>
  <c r="M572" i="17"/>
  <c r="O564" i="17"/>
  <c r="L564" i="17"/>
  <c r="R564" i="17"/>
  <c r="M564" i="17"/>
  <c r="S572" i="17"/>
  <c r="X572" i="17"/>
  <c r="K564" i="17"/>
  <c r="S577" i="17"/>
  <c r="J577" i="17"/>
  <c r="Q577" i="17"/>
  <c r="M577" i="17"/>
  <c r="O330" i="14"/>
  <c r="O572" i="17"/>
  <c r="W577" i="17"/>
  <c r="K577" i="17"/>
  <c r="V577" i="17"/>
  <c r="M79" i="8"/>
  <c r="P577" i="17"/>
  <c r="J572" i="17"/>
  <c r="Y409" i="17"/>
  <c r="L577" i="17"/>
  <c r="P138" i="21"/>
  <c r="P135" i="21"/>
  <c r="Y241" i="17"/>
  <c r="O577" i="17"/>
  <c r="Q572" i="17"/>
  <c r="T577" i="17"/>
  <c r="Y236" i="17"/>
  <c r="K572" i="17"/>
  <c r="N577" i="17"/>
  <c r="R577" i="17"/>
  <c r="X545" i="17"/>
  <c r="X540" i="17"/>
  <c r="L572" i="17"/>
  <c r="R572" i="17"/>
  <c r="K44" i="17"/>
  <c r="K53" i="17"/>
  <c r="P44" i="17"/>
  <c r="P53" i="17"/>
  <c r="W572" i="17"/>
  <c r="U572" i="17"/>
  <c r="S44" i="17"/>
  <c r="S53" i="17"/>
  <c r="V572" i="17"/>
  <c r="Y209" i="17"/>
  <c r="J44" i="17"/>
  <c r="J53" i="17"/>
  <c r="L44" i="17"/>
  <c r="L53" i="17"/>
  <c r="W44" i="17"/>
  <c r="W548" i="17"/>
  <c r="X553" i="17"/>
  <c r="M44" i="17"/>
  <c r="M53" i="17"/>
  <c r="J65" i="14"/>
  <c r="L582" i="14"/>
  <c r="Y212" i="17"/>
  <c r="W553" i="17"/>
  <c r="W545" i="17"/>
  <c r="K295" i="14"/>
  <c r="Y36" i="17"/>
  <c r="I677" i="17"/>
  <c r="G17" i="1"/>
  <c r="G21" i="1"/>
  <c r="S582" i="14"/>
  <c r="F16" i="12"/>
  <c r="F20" i="12"/>
  <c r="X44" i="17"/>
  <c r="X548" i="17"/>
  <c r="O44" i="17"/>
  <c r="O53" i="17"/>
  <c r="P126" i="21"/>
  <c r="P123" i="21"/>
  <c r="Y49" i="17"/>
  <c r="Y38" i="14"/>
  <c r="Q126" i="21"/>
  <c r="Q123" i="21"/>
  <c r="T44" i="17"/>
  <c r="T53" i="17"/>
  <c r="V44" i="17"/>
  <c r="V53" i="17"/>
  <c r="R138" i="21"/>
  <c r="R135" i="21"/>
  <c r="N317" i="14"/>
  <c r="M834" i="14"/>
  <c r="M847" i="14"/>
  <c r="Q44" i="17"/>
  <c r="Q53" i="17"/>
  <c r="N44" i="17"/>
  <c r="M53" i="8"/>
  <c r="R44" i="17"/>
  <c r="R53" i="17"/>
  <c r="O138" i="21"/>
  <c r="O135" i="21"/>
  <c r="Y205" i="17"/>
  <c r="L840" i="14"/>
  <c r="M126" i="21"/>
  <c r="M123" i="21"/>
  <c r="L126" i="21"/>
  <c r="L123" i="21"/>
  <c r="M65" i="14"/>
  <c r="S336" i="13"/>
  <c r="T294" i="18"/>
  <c r="V582" i="14"/>
  <c r="L65" i="14"/>
  <c r="T896" i="13"/>
  <c r="P301" i="13"/>
  <c r="H138" i="21"/>
  <c r="H135" i="21"/>
  <c r="Y567" i="14"/>
  <c r="Y83" i="14"/>
  <c r="L816" i="18"/>
  <c r="Q582" i="14"/>
  <c r="J582" i="14"/>
  <c r="U582" i="14"/>
  <c r="L30" i="14"/>
  <c r="R295" i="14"/>
  <c r="T582" i="14"/>
  <c r="M857" i="14"/>
  <c r="W621" i="14"/>
  <c r="R582" i="14"/>
  <c r="L817" i="14"/>
  <c r="L594" i="13"/>
  <c r="T595" i="14"/>
  <c r="K820" i="14"/>
  <c r="P621" i="14"/>
  <c r="T65" i="14"/>
  <c r="L621" i="14"/>
  <c r="O582" i="14"/>
  <c r="Y34" i="14"/>
  <c r="G138" i="21"/>
  <c r="G135" i="21"/>
  <c r="U899" i="13"/>
  <c r="K829" i="14"/>
  <c r="O126" i="21"/>
  <c r="O123" i="21"/>
  <c r="T30" i="14"/>
  <c r="O832" i="14"/>
  <c r="U816" i="18"/>
  <c r="L654" i="17"/>
  <c r="R852" i="18"/>
  <c r="X582" i="14"/>
  <c r="J814" i="18"/>
  <c r="J816" i="18"/>
  <c r="T832" i="14"/>
  <c r="Y575" i="14"/>
  <c r="K834" i="14"/>
  <c r="T852" i="18"/>
  <c r="F126" i="21"/>
  <c r="F123" i="21"/>
  <c r="U336" i="13"/>
  <c r="Y619" i="13"/>
  <c r="M336" i="13"/>
  <c r="Q593" i="18"/>
  <c r="Q852" i="18"/>
  <c r="Y28" i="14"/>
  <c r="O295" i="14"/>
  <c r="V330" i="14"/>
  <c r="P835" i="13"/>
  <c r="Y61" i="13"/>
  <c r="N834" i="14"/>
  <c r="N852" i="18"/>
  <c r="K317" i="14"/>
  <c r="Y42" i="14"/>
  <c r="L854" i="14"/>
  <c r="P582" i="14"/>
  <c r="T522" i="17"/>
  <c r="Q65" i="14"/>
  <c r="N65" i="14"/>
  <c r="X46" i="15"/>
  <c r="K329" i="18"/>
  <c r="X415" i="17"/>
  <c r="W389" i="17"/>
  <c r="J595" i="14"/>
  <c r="L301" i="13"/>
  <c r="N580" i="18"/>
  <c r="M582" i="14"/>
  <c r="Y56" i="14"/>
  <c r="K30" i="14"/>
  <c r="N330" i="14"/>
  <c r="W582" i="14"/>
  <c r="K30" i="13"/>
  <c r="I126" i="21"/>
  <c r="I123" i="21"/>
  <c r="O152" i="17"/>
  <c r="L317" i="14"/>
  <c r="J857" i="14"/>
  <c r="M854" i="14"/>
  <c r="X317" i="14"/>
  <c r="P65" i="14"/>
  <c r="Q899" i="13"/>
  <c r="N816" i="18"/>
  <c r="N582" i="14"/>
  <c r="M580" i="18"/>
  <c r="Y312" i="18"/>
  <c r="Y354" i="14"/>
  <c r="K582" i="14"/>
  <c r="J654" i="17"/>
  <c r="S852" i="18"/>
  <c r="Q330" i="14"/>
  <c r="Y50" i="14"/>
  <c r="O834" i="14"/>
  <c r="K301" i="13"/>
  <c r="R595" i="14"/>
  <c r="Y326" i="14"/>
  <c r="Y49" i="14"/>
  <c r="R621" i="14"/>
  <c r="Y600" i="14"/>
  <c r="R317" i="14"/>
  <c r="L295" i="14"/>
  <c r="N295" i="14"/>
  <c r="M295" i="14"/>
  <c r="T899" i="13"/>
  <c r="O336" i="13"/>
  <c r="V295" i="14"/>
  <c r="S330" i="14"/>
  <c r="W317" i="14"/>
  <c r="W840" i="14"/>
  <c r="V621" i="14"/>
  <c r="R65" i="14"/>
  <c r="N522" i="17"/>
  <c r="O301" i="13"/>
  <c r="O856" i="14"/>
  <c r="T295" i="14"/>
  <c r="N814" i="18"/>
  <c r="N126" i="21"/>
  <c r="N123" i="21"/>
  <c r="Y312" i="13"/>
  <c r="Y25" i="18"/>
  <c r="L819" i="14"/>
  <c r="L336" i="13"/>
  <c r="R330" i="14"/>
  <c r="Y22" i="14"/>
  <c r="J30" i="14"/>
  <c r="K126" i="21"/>
  <c r="K123" i="21"/>
  <c r="Y578" i="13"/>
  <c r="K65" i="14"/>
  <c r="K840" i="18"/>
  <c r="O845" i="14"/>
  <c r="U840" i="14"/>
  <c r="J295" i="14"/>
  <c r="K817" i="14"/>
  <c r="Y22" i="13"/>
  <c r="P415" i="17"/>
  <c r="G126" i="21"/>
  <c r="G123" i="21"/>
  <c r="Y306" i="14"/>
  <c r="S301" i="13"/>
  <c r="Y17" i="17"/>
  <c r="V336" i="13"/>
  <c r="V317" i="14"/>
  <c r="R594" i="13"/>
  <c r="T654" i="17"/>
  <c r="X295" i="14"/>
  <c r="U330" i="14"/>
  <c r="V65" i="14"/>
  <c r="V301" i="13"/>
  <c r="K838" i="14"/>
  <c r="M855" i="14"/>
  <c r="M294" i="18"/>
  <c r="V816" i="18"/>
  <c r="M301" i="13"/>
  <c r="P152" i="17"/>
  <c r="U852" i="18"/>
  <c r="S840" i="14"/>
  <c r="N30" i="14"/>
  <c r="J330" i="14"/>
  <c r="J855" i="14"/>
  <c r="Q818" i="14"/>
  <c r="Q30" i="14"/>
  <c r="U853" i="14"/>
  <c r="U65" i="14"/>
  <c r="O65" i="14"/>
  <c r="Y62" i="14"/>
  <c r="O857" i="14"/>
  <c r="S876" i="13"/>
  <c r="Y63" i="13"/>
  <c r="K568" i="17"/>
  <c r="Y232" i="17"/>
  <c r="Q152" i="17"/>
  <c r="X654" i="17"/>
  <c r="O820" i="14"/>
  <c r="Y290" i="14"/>
  <c r="X367" i="17"/>
  <c r="X527" i="17"/>
  <c r="Y527" i="17"/>
  <c r="K330" i="14"/>
  <c r="Y165" i="17"/>
  <c r="J669" i="17"/>
  <c r="K856" i="14"/>
  <c r="Y618" i="13"/>
  <c r="O830" i="18"/>
  <c r="O52" i="18"/>
  <c r="Y46" i="13"/>
  <c r="Y350" i="18"/>
  <c r="R126" i="21"/>
  <c r="R123" i="21"/>
  <c r="V898" i="13"/>
  <c r="Y898" i="13"/>
  <c r="H126" i="21"/>
  <c r="H123" i="21"/>
  <c r="L899" i="13"/>
  <c r="Y289" i="14"/>
  <c r="Y86" i="13"/>
  <c r="W152" i="17"/>
  <c r="W654" i="17"/>
  <c r="Y40" i="14"/>
  <c r="Q835" i="14"/>
  <c r="Q295" i="14"/>
  <c r="Q819" i="14"/>
  <c r="O580" i="18"/>
  <c r="Y150" i="17"/>
  <c r="P295" i="14"/>
  <c r="Q621" i="14"/>
  <c r="L855" i="14"/>
  <c r="L330" i="14"/>
  <c r="Y304" i="14"/>
  <c r="J317" i="14"/>
  <c r="S317" i="14"/>
  <c r="Y46" i="14"/>
  <c r="Y294" i="13"/>
  <c r="X816" i="18"/>
  <c r="Q336" i="13"/>
  <c r="Y27" i="13"/>
  <c r="T817" i="14"/>
  <c r="Q857" i="14"/>
  <c r="R522" i="17"/>
  <c r="K152" i="17"/>
  <c r="M317" i="14"/>
  <c r="Q301" i="13"/>
  <c r="W316" i="18"/>
  <c r="P852" i="18"/>
  <c r="O814" i="18"/>
  <c r="S295" i="14"/>
  <c r="S30" i="14"/>
  <c r="Y321" i="13"/>
  <c r="Y44" i="13"/>
  <c r="J301" i="13"/>
  <c r="Q580" i="18"/>
  <c r="J126" i="21"/>
  <c r="J123" i="21"/>
  <c r="N135" i="21"/>
  <c r="Y85" i="13"/>
  <c r="T336" i="13"/>
  <c r="Y613" i="13"/>
  <c r="U295" i="14"/>
  <c r="R30" i="14"/>
  <c r="P840" i="13"/>
  <c r="S30" i="13"/>
  <c r="Y328" i="13"/>
  <c r="Y59" i="13"/>
  <c r="M30" i="14"/>
  <c r="Y42" i="13"/>
  <c r="K30" i="18"/>
  <c r="T330" i="14"/>
  <c r="S65" i="14"/>
  <c r="Y308" i="14"/>
  <c r="L439" i="17"/>
  <c r="V835" i="13"/>
  <c r="L522" i="17"/>
  <c r="K595" i="14"/>
  <c r="J834" i="14"/>
  <c r="Y24" i="13"/>
  <c r="X852" i="18"/>
  <c r="Q317" i="14"/>
  <c r="R336" i="13"/>
  <c r="J336" i="13"/>
  <c r="S816" i="18"/>
  <c r="X594" i="13"/>
  <c r="P330" i="14"/>
  <c r="P336" i="13"/>
  <c r="Y629" i="13"/>
  <c r="W295" i="14"/>
  <c r="N172" i="21"/>
  <c r="R25" i="20"/>
  <c r="I172" i="21"/>
  <c r="M26" i="20"/>
  <c r="P172" i="21"/>
  <c r="T25" i="20"/>
  <c r="R172" i="21"/>
  <c r="V26" i="20"/>
  <c r="M172" i="21"/>
  <c r="Q26" i="20"/>
  <c r="W546" i="18"/>
  <c r="U152" i="17"/>
  <c r="S621" i="14"/>
  <c r="P816" i="18"/>
  <c r="J580" i="18"/>
  <c r="X558" i="18"/>
  <c r="Y588" i="18"/>
  <c r="O594" i="13"/>
  <c r="Y62" i="13"/>
  <c r="O30" i="14"/>
  <c r="Q855" i="14"/>
  <c r="X65" i="14"/>
  <c r="X853" i="14"/>
  <c r="R654" i="17"/>
  <c r="U902" i="13"/>
  <c r="Y902" i="13"/>
  <c r="R900" i="13"/>
  <c r="Y900" i="13"/>
  <c r="U317" i="14"/>
  <c r="N294" i="18"/>
  <c r="V30" i="13"/>
  <c r="N152" i="17"/>
  <c r="U621" i="14"/>
  <c r="V152" i="17"/>
  <c r="Y477" i="17"/>
  <c r="V852" i="18"/>
  <c r="Y58" i="14"/>
  <c r="Y63" i="17"/>
  <c r="V30" i="14"/>
  <c r="K857" i="13"/>
  <c r="Y50" i="17"/>
  <c r="Y484" i="17"/>
  <c r="X817" i="14"/>
  <c r="X825" i="14"/>
  <c r="X30" i="14"/>
  <c r="U30" i="14"/>
  <c r="U817" i="14"/>
  <c r="Q872" i="13"/>
  <c r="Y839" i="14"/>
  <c r="S415" i="17"/>
  <c r="J818" i="14"/>
  <c r="Y16" i="14"/>
  <c r="P817" i="14"/>
  <c r="P30" i="14"/>
  <c r="S294" i="18"/>
  <c r="X52" i="18"/>
  <c r="M817" i="14"/>
  <c r="M825" i="14"/>
  <c r="Q558" i="18"/>
  <c r="Q816" i="18"/>
  <c r="Q30" i="13"/>
  <c r="Y852" i="14"/>
  <c r="Y186" i="17"/>
  <c r="P317" i="14"/>
  <c r="U52" i="18"/>
  <c r="Y590" i="13"/>
  <c r="Y37" i="13"/>
  <c r="Y38" i="13"/>
  <c r="S654" i="17"/>
  <c r="N52" i="14"/>
  <c r="Q329" i="18"/>
  <c r="L814" i="18"/>
  <c r="K816" i="18"/>
  <c r="Y23" i="14"/>
  <c r="Y313" i="17"/>
  <c r="P863" i="13"/>
  <c r="W65" i="14"/>
  <c r="W853" i="14"/>
  <c r="U814" i="18"/>
  <c r="Y360" i="13"/>
  <c r="Y314" i="18"/>
  <c r="L30" i="13"/>
  <c r="W817" i="14"/>
  <c r="W825" i="14"/>
  <c r="W30" i="14"/>
  <c r="X621" i="14"/>
  <c r="O415" i="17"/>
  <c r="Y246" i="17"/>
  <c r="O317" i="14"/>
  <c r="T317" i="14"/>
  <c r="X879" i="18"/>
  <c r="S522" i="17"/>
  <c r="V814" i="18"/>
  <c r="M852" i="18"/>
  <c r="W594" i="13"/>
  <c r="K594" i="13"/>
  <c r="N854" i="14"/>
  <c r="S817" i="14"/>
  <c r="X855" i="14"/>
  <c r="X330" i="14"/>
  <c r="Y670" i="17"/>
  <c r="S830" i="18"/>
  <c r="S52" i="18"/>
  <c r="L834" i="14"/>
  <c r="L52" i="14"/>
  <c r="U808" i="18"/>
  <c r="U546" i="18"/>
  <c r="U594" i="13"/>
  <c r="U854" i="14"/>
  <c r="U595" i="14"/>
  <c r="Y28" i="13"/>
  <c r="P870" i="13"/>
  <c r="N573" i="17"/>
  <c r="N415" i="17"/>
  <c r="M30" i="13"/>
  <c r="W367" i="17"/>
  <c r="S808" i="18"/>
  <c r="M52" i="14"/>
  <c r="Q52" i="18"/>
  <c r="O522" i="17"/>
  <c r="S329" i="18"/>
  <c r="V595" i="14"/>
  <c r="O808" i="18"/>
  <c r="Y299" i="18"/>
  <c r="Y451" i="17"/>
  <c r="Y550" i="18"/>
  <c r="N336" i="13"/>
  <c r="Y884" i="14"/>
  <c r="M138" i="21"/>
  <c r="M135" i="21"/>
  <c r="Q896" i="13"/>
  <c r="J138" i="21"/>
  <c r="J135" i="21"/>
  <c r="N896" i="13"/>
  <c r="N841" i="13"/>
  <c r="N30" i="13"/>
  <c r="S157" i="15"/>
  <c r="X157" i="15"/>
  <c r="X34" i="15"/>
  <c r="Y589" i="14"/>
  <c r="T591" i="17"/>
  <c r="T271" i="17"/>
  <c r="P147" i="21"/>
  <c r="K835" i="18"/>
  <c r="Y43" i="18"/>
  <c r="J247" i="17"/>
  <c r="Y270" i="17"/>
  <c r="Q595" i="14"/>
  <c r="Q854" i="14"/>
  <c r="Q581" i="17"/>
  <c r="Q247" i="17"/>
  <c r="L593" i="18"/>
  <c r="V562" i="17"/>
  <c r="V415" i="17"/>
  <c r="M594" i="13"/>
  <c r="Y577" i="13"/>
  <c r="S569" i="17"/>
  <c r="S247" i="17"/>
  <c r="P854" i="14"/>
  <c r="P595" i="14"/>
  <c r="X141" i="15"/>
  <c r="T594" i="13"/>
  <c r="Y325" i="14"/>
  <c r="K172" i="21"/>
  <c r="O26" i="20"/>
  <c r="Q172" i="21"/>
  <c r="U26" i="20"/>
  <c r="O172" i="21"/>
  <c r="S26" i="20"/>
  <c r="H172" i="21"/>
  <c r="L25" i="20"/>
  <c r="F172" i="21"/>
  <c r="J26" i="20"/>
  <c r="L172" i="21"/>
  <c r="P26" i="20"/>
  <c r="Y16" i="17"/>
  <c r="U593" i="18"/>
  <c r="Q826" i="18"/>
  <c r="W830" i="18"/>
  <c r="W52" i="18"/>
  <c r="J172" i="21"/>
  <c r="N25" i="20"/>
  <c r="Y818" i="18"/>
  <c r="W336" i="13"/>
  <c r="L569" i="17"/>
  <c r="L247" i="17"/>
  <c r="Y166" i="17"/>
  <c r="Y302" i="17"/>
  <c r="X271" i="17"/>
  <c r="X591" i="17"/>
  <c r="P827" i="18"/>
  <c r="P316" i="18"/>
  <c r="L294" i="18"/>
  <c r="J30" i="13"/>
  <c r="Y45" i="13"/>
  <c r="Y47" i="13"/>
  <c r="Y411" i="17"/>
  <c r="J597" i="17"/>
  <c r="Y597" i="17"/>
  <c r="Y261" i="17"/>
  <c r="M147" i="21"/>
  <c r="U53" i="17"/>
  <c r="R640" i="17"/>
  <c r="Y600" i="17"/>
  <c r="S594" i="13"/>
  <c r="S855" i="14"/>
  <c r="O595" i="14"/>
  <c r="K558" i="18"/>
  <c r="N870" i="13"/>
  <c r="S854" i="14"/>
  <c r="S595" i="14"/>
  <c r="Y123" i="17"/>
  <c r="W595" i="14"/>
  <c r="K627" i="17"/>
  <c r="Y91" i="17"/>
  <c r="L819" i="18"/>
  <c r="L30" i="18"/>
  <c r="K415" i="17"/>
  <c r="R30" i="13"/>
  <c r="G172" i="21"/>
  <c r="K26" i="20"/>
  <c r="Y195" i="17"/>
  <c r="K247" i="17"/>
  <c r="T301" i="13"/>
  <c r="T835" i="13"/>
  <c r="W138" i="17"/>
  <c r="Y24" i="18"/>
  <c r="X336" i="13"/>
  <c r="X113" i="15"/>
  <c r="V593" i="18"/>
  <c r="K138" i="21"/>
  <c r="K135" i="21"/>
  <c r="O896" i="13"/>
  <c r="Y446" i="17"/>
  <c r="X854" i="14"/>
  <c r="X595" i="14"/>
  <c r="U415" i="17"/>
  <c r="X439" i="17"/>
  <c r="S879" i="18"/>
  <c r="T816" i="18"/>
  <c r="K522" i="17"/>
  <c r="V316" i="18"/>
  <c r="N52" i="13"/>
  <c r="Y25" i="13"/>
  <c r="V594" i="13"/>
  <c r="Q594" i="13"/>
  <c r="P52" i="18"/>
  <c r="W855" i="14"/>
  <c r="W330" i="14"/>
  <c r="Y585" i="13"/>
  <c r="Y858" i="14"/>
  <c r="J638" i="17"/>
  <c r="O221" i="17"/>
  <c r="R879" i="18"/>
  <c r="U522" i="17"/>
  <c r="V329" i="18"/>
  <c r="Y811" i="14"/>
  <c r="W593" i="18"/>
  <c r="L580" i="18"/>
  <c r="R30" i="18"/>
  <c r="Y648" i="17"/>
  <c r="P594" i="13"/>
  <c r="N594" i="13"/>
  <c r="Y40" i="17"/>
  <c r="S580" i="18"/>
  <c r="Y829" i="13"/>
  <c r="Y233" i="17"/>
  <c r="Q294" i="18"/>
  <c r="Q522" i="17"/>
  <c r="L316" i="18"/>
  <c r="W580" i="18"/>
  <c r="W247" i="17"/>
  <c r="Y528" i="17"/>
  <c r="L415" i="17"/>
  <c r="Y136" i="17"/>
  <c r="Y58" i="18"/>
  <c r="J850" i="18"/>
  <c r="J594" i="17"/>
  <c r="Y90" i="17"/>
  <c r="W439" i="17"/>
  <c r="T30" i="13"/>
  <c r="S316" i="18"/>
  <c r="O835" i="13"/>
  <c r="Y873" i="13"/>
  <c r="K271" i="17"/>
  <c r="O826" i="18"/>
  <c r="J835" i="13"/>
  <c r="F138" i="21"/>
  <c r="F135" i="21"/>
  <c r="J896" i="13"/>
  <c r="Y83" i="13"/>
  <c r="Q415" i="17"/>
  <c r="Q316" i="18"/>
  <c r="Y282" i="18"/>
  <c r="Y183" i="17"/>
  <c r="S826" i="18"/>
  <c r="R816" i="18"/>
  <c r="V52" i="13"/>
  <c r="W814" i="18"/>
  <c r="P30" i="13"/>
  <c r="N30" i="18"/>
  <c r="O316" i="18"/>
  <c r="K855" i="18"/>
  <c r="Y830" i="14"/>
  <c r="Y853" i="18"/>
  <c r="Y68" i="17"/>
  <c r="X580" i="18"/>
  <c r="O271" i="17"/>
  <c r="O852" i="18"/>
  <c r="M558" i="18"/>
  <c r="X838" i="13"/>
  <c r="X30" i="13"/>
  <c r="Q839" i="13"/>
  <c r="O838" i="13"/>
  <c r="I138" i="21"/>
  <c r="I135" i="21"/>
  <c r="M896" i="13"/>
  <c r="K580" i="18"/>
  <c r="Y284" i="17"/>
  <c r="R415" i="17"/>
  <c r="X59" i="15"/>
  <c r="R896" i="13"/>
  <c r="V52" i="18"/>
  <c r="W294" i="18"/>
  <c r="O30" i="13"/>
  <c r="U52" i="13"/>
  <c r="M814" i="18"/>
  <c r="K439" i="17"/>
  <c r="V580" i="18"/>
  <c r="Y576" i="13"/>
  <c r="N606" i="17"/>
  <c r="Y606" i="17"/>
  <c r="Y875" i="18"/>
  <c r="S221" i="17"/>
  <c r="W415" i="17"/>
  <c r="O816" i="18"/>
  <c r="Y521" i="17"/>
  <c r="R573" i="17"/>
  <c r="Y113" i="17"/>
  <c r="K52" i="18"/>
  <c r="Y646" i="17"/>
  <c r="Y276" i="17"/>
  <c r="I147" i="21"/>
  <c r="P439" i="17"/>
  <c r="X33" i="15"/>
  <c r="U30" i="18"/>
  <c r="Y327" i="13"/>
  <c r="Y41" i="17"/>
  <c r="Y394" i="17"/>
  <c r="U30" i="13"/>
  <c r="Q138" i="21"/>
  <c r="Q135" i="21"/>
  <c r="U896" i="13"/>
  <c r="N826" i="18"/>
  <c r="W838" i="13"/>
  <c r="W30" i="13"/>
  <c r="J415" i="17"/>
  <c r="Y76" i="17"/>
  <c r="X389" i="17"/>
  <c r="O593" i="18"/>
  <c r="Y897" i="13"/>
  <c r="L855" i="18"/>
  <c r="X588" i="17"/>
  <c r="X72" i="15"/>
  <c r="M816" i="18"/>
  <c r="T316" i="18"/>
  <c r="Y217" i="17"/>
  <c r="K826" i="18"/>
  <c r="J594" i="13"/>
  <c r="T31" i="17"/>
  <c r="T30" i="18"/>
  <c r="R316" i="18"/>
  <c r="Y880" i="14"/>
  <c r="O147" i="21"/>
  <c r="R580" i="18"/>
  <c r="P814" i="18"/>
  <c r="T546" i="18"/>
  <c r="T558" i="18"/>
  <c r="T814" i="18"/>
  <c r="Y879" i="14"/>
  <c r="N569" i="17"/>
  <c r="Y359" i="17"/>
  <c r="Y45" i="18"/>
  <c r="J837" i="18"/>
  <c r="Y615" i="18"/>
  <c r="Y849" i="18"/>
  <c r="S593" i="18"/>
  <c r="N879" i="18"/>
  <c r="Y524" i="17"/>
  <c r="L588" i="17"/>
  <c r="Y304" i="18"/>
  <c r="J271" i="17"/>
  <c r="V30" i="18"/>
  <c r="P580" i="18"/>
  <c r="X50" i="19"/>
  <c r="V896" i="13"/>
  <c r="P294" i="18"/>
  <c r="L852" i="18"/>
  <c r="Y56" i="13"/>
  <c r="Y313" i="18"/>
  <c r="I100" i="19"/>
  <c r="X100" i="19"/>
  <c r="X22" i="19"/>
  <c r="J518" i="17"/>
  <c r="Y518" i="17"/>
  <c r="Y350" i="17"/>
  <c r="P896" i="13"/>
  <c r="L138" i="21"/>
  <c r="L135" i="21"/>
  <c r="S814" i="18"/>
  <c r="J573" i="17"/>
  <c r="U247" i="17"/>
  <c r="K52" i="14"/>
  <c r="L879" i="18"/>
  <c r="U879" i="18"/>
  <c r="P329" i="18"/>
  <c r="Y26" i="13"/>
  <c r="Y815" i="18"/>
  <c r="Y520" i="17"/>
  <c r="O52" i="13"/>
  <c r="S896" i="13"/>
  <c r="Y567" i="18"/>
  <c r="S835" i="13"/>
  <c r="O31" i="17"/>
  <c r="K147" i="21"/>
  <c r="T580" i="18"/>
  <c r="Y593" i="17"/>
  <c r="Y317" i="17"/>
  <c r="Y836" i="13"/>
  <c r="X76" i="19"/>
  <c r="N316" i="18"/>
  <c r="Y880" i="18"/>
  <c r="T593" i="18"/>
  <c r="Y60" i="17"/>
  <c r="Y569" i="18"/>
  <c r="T613" i="17"/>
  <c r="J18" i="18"/>
  <c r="J806" i="18"/>
  <c r="V320" i="17"/>
  <c r="V652" i="17"/>
  <c r="R519" i="17"/>
  <c r="R199" i="17"/>
  <c r="P522" i="17"/>
  <c r="P31" i="17"/>
  <c r="X65" i="18"/>
  <c r="X848" i="18"/>
  <c r="P645" i="17"/>
  <c r="P145" i="17"/>
  <c r="W853" i="13"/>
  <c r="W52" i="13"/>
  <c r="T415" i="17"/>
  <c r="J546" i="18"/>
  <c r="Y324" i="18"/>
  <c r="M329" i="18"/>
  <c r="W323" i="13"/>
  <c r="W847" i="13"/>
  <c r="M52" i="18"/>
  <c r="P65" i="13"/>
  <c r="P869" i="13"/>
  <c r="L18" i="18"/>
  <c r="L806" i="18"/>
  <c r="S320" i="17"/>
  <c r="S652" i="17"/>
  <c r="K199" i="17"/>
  <c r="K519" i="17"/>
  <c r="P590" i="17"/>
  <c r="T645" i="17"/>
  <c r="T145" i="17"/>
  <c r="J24" i="19"/>
  <c r="J102" i="19"/>
  <c r="J99" i="19"/>
  <c r="Y214" i="17"/>
  <c r="X853" i="13"/>
  <c r="X52" i="13"/>
  <c r="R546" i="18"/>
  <c r="R808" i="18"/>
  <c r="Y820" i="18"/>
  <c r="J156" i="15"/>
  <c r="T323" i="13"/>
  <c r="T847" i="13"/>
  <c r="Y45" i="17"/>
  <c r="R65" i="13"/>
  <c r="R869" i="13"/>
  <c r="Y405" i="17"/>
  <c r="M835" i="13"/>
  <c r="M843" i="13"/>
  <c r="P154" i="15"/>
  <c r="V103" i="17"/>
  <c r="V587" i="17"/>
  <c r="Y807" i="18"/>
  <c r="U645" i="17"/>
  <c r="U145" i="17"/>
  <c r="X573" i="17"/>
  <c r="R853" i="13"/>
  <c r="R52" i="13"/>
  <c r="X73" i="15"/>
  <c r="Y422" i="17"/>
  <c r="K52" i="13"/>
  <c r="K613" i="17"/>
  <c r="O154" i="15"/>
  <c r="V221" i="17"/>
  <c r="J587" i="17"/>
  <c r="J103" i="17"/>
  <c r="T637" i="17"/>
  <c r="M65" i="18"/>
  <c r="M848" i="18"/>
  <c r="W99" i="19"/>
  <c r="W24" i="19"/>
  <c r="W102" i="19"/>
  <c r="W581" i="17"/>
  <c r="S613" i="17"/>
  <c r="R613" i="17"/>
  <c r="J826" i="18"/>
  <c r="Y14" i="18"/>
  <c r="N18" i="18"/>
  <c r="N806" i="18"/>
  <c r="U573" i="17"/>
  <c r="K154" i="15"/>
  <c r="U154" i="15"/>
  <c r="W320" i="17"/>
  <c r="W652" i="17"/>
  <c r="Q320" i="17"/>
  <c r="Q652" i="17"/>
  <c r="W199" i="17"/>
  <c r="W519" i="17"/>
  <c r="N439" i="17"/>
  <c r="R221" i="17"/>
  <c r="W221" i="17"/>
  <c r="W542" i="17"/>
  <c r="W879" i="18"/>
  <c r="K879" i="18"/>
  <c r="S103" i="17"/>
  <c r="S587" i="17"/>
  <c r="K587" i="17"/>
  <c r="K103" i="17"/>
  <c r="W637" i="17"/>
  <c r="S637" i="17"/>
  <c r="N593" i="18"/>
  <c r="X316" i="18"/>
  <c r="X829" i="18"/>
  <c r="O52" i="14"/>
  <c r="L52" i="18"/>
  <c r="R65" i="18"/>
  <c r="R848" i="18"/>
  <c r="S848" i="18"/>
  <c r="S65" i="18"/>
  <c r="X221" i="17"/>
  <c r="R439" i="17"/>
  <c r="N645" i="17"/>
  <c r="N145" i="17"/>
  <c r="W145" i="17"/>
  <c r="W645" i="17"/>
  <c r="M316" i="18"/>
  <c r="V834" i="14"/>
  <c r="V52" i="14"/>
  <c r="P834" i="14"/>
  <c r="P52" i="14"/>
  <c r="L99" i="19"/>
  <c r="L24" i="19"/>
  <c r="L102" i="19"/>
  <c r="M99" i="19"/>
  <c r="M24" i="19"/>
  <c r="M102" i="19"/>
  <c r="O30" i="18"/>
  <c r="X23" i="19"/>
  <c r="Y525" i="17"/>
  <c r="X541" i="17"/>
  <c r="M52" i="13"/>
  <c r="P546" i="18"/>
  <c r="P808" i="18"/>
  <c r="Y255" i="17"/>
  <c r="R147" i="21"/>
  <c r="W301" i="13"/>
  <c r="W835" i="13"/>
  <c r="S31" i="17"/>
  <c r="W541" i="17"/>
  <c r="P593" i="18"/>
  <c r="N247" i="17"/>
  <c r="L156" i="15"/>
  <c r="S156" i="15"/>
  <c r="R247" i="17"/>
  <c r="X73" i="19"/>
  <c r="J323" i="13"/>
  <c r="J847" i="13"/>
  <c r="Q323" i="13"/>
  <c r="Q847" i="13"/>
  <c r="V65" i="13"/>
  <c r="V869" i="13"/>
  <c r="Y100" i="17"/>
  <c r="Q271" i="17"/>
  <c r="X808" i="18"/>
  <c r="M18" i="18"/>
  <c r="M806" i="18"/>
  <c r="R587" i="17"/>
  <c r="R103" i="17"/>
  <c r="O637" i="17"/>
  <c r="Y262" i="17"/>
  <c r="V156" i="15"/>
  <c r="X18" i="18"/>
  <c r="X810" i="18"/>
  <c r="X806" i="18"/>
  <c r="N320" i="17"/>
  <c r="N652" i="17"/>
  <c r="T519" i="17"/>
  <c r="T199" i="17"/>
  <c r="N587" i="17"/>
  <c r="N103" i="17"/>
  <c r="V637" i="17"/>
  <c r="Y18" i="17"/>
  <c r="Y39" i="14"/>
  <c r="X21" i="19"/>
  <c r="J52" i="14"/>
  <c r="R591" i="17"/>
  <c r="N147" i="21"/>
  <c r="Y88" i="17"/>
  <c r="R156" i="15"/>
  <c r="U640" i="17"/>
  <c r="X30" i="18"/>
  <c r="Y198" i="17"/>
  <c r="N613" i="17"/>
  <c r="T18" i="18"/>
  <c r="T806" i="18"/>
  <c r="X652" i="17"/>
  <c r="X320" i="17"/>
  <c r="M879" i="18"/>
  <c r="W587" i="17"/>
  <c r="W103" i="17"/>
  <c r="U637" i="17"/>
  <c r="O855" i="18"/>
  <c r="P24" i="19"/>
  <c r="P102" i="19"/>
  <c r="P99" i="19"/>
  <c r="T329" i="18"/>
  <c r="Y40" i="13"/>
  <c r="Y901" i="13"/>
  <c r="P156" i="15"/>
  <c r="Y854" i="18"/>
  <c r="T65" i="13"/>
  <c r="T869" i="13"/>
  <c r="V546" i="18"/>
  <c r="N154" i="15"/>
  <c r="T221" i="17"/>
  <c r="M439" i="17"/>
  <c r="U316" i="18"/>
  <c r="P271" i="17"/>
  <c r="P587" i="17"/>
  <c r="P103" i="17"/>
  <c r="L637" i="17"/>
  <c r="Y301" i="18"/>
  <c r="K848" i="18"/>
  <c r="K65" i="18"/>
  <c r="J645" i="17"/>
  <c r="J145" i="17"/>
  <c r="Q834" i="14"/>
  <c r="Q52" i="14"/>
  <c r="Y47" i="17"/>
  <c r="Y662" i="17"/>
  <c r="Y878" i="14"/>
  <c r="L835" i="13"/>
  <c r="P640" i="17"/>
  <c r="V640" i="17"/>
  <c r="N52" i="18"/>
  <c r="Y437" i="17"/>
  <c r="P613" i="17"/>
  <c r="W18" i="18"/>
  <c r="W806" i="18"/>
  <c r="O806" i="18"/>
  <c r="O18" i="18"/>
  <c r="O810" i="18"/>
  <c r="W154" i="15"/>
  <c r="M154" i="15"/>
  <c r="K320" i="17"/>
  <c r="K652" i="17"/>
  <c r="T320" i="17"/>
  <c r="T652" i="17"/>
  <c r="L199" i="17"/>
  <c r="L519" i="17"/>
  <c r="O519" i="17"/>
  <c r="O199" i="17"/>
  <c r="U221" i="17"/>
  <c r="K221" i="17"/>
  <c r="Q879" i="18"/>
  <c r="O879" i="18"/>
  <c r="T619" i="18"/>
  <c r="L829" i="18"/>
  <c r="S271" i="17"/>
  <c r="O587" i="17"/>
  <c r="O103" i="17"/>
  <c r="M103" i="17"/>
  <c r="M587" i="17"/>
  <c r="Y301" i="17"/>
  <c r="R637" i="17"/>
  <c r="R306" i="17"/>
  <c r="W522" i="17"/>
  <c r="W31" i="17"/>
  <c r="Y607" i="13"/>
  <c r="L826" i="18"/>
  <c r="O848" i="18"/>
  <c r="O65" i="18"/>
  <c r="J848" i="18"/>
  <c r="J65" i="18"/>
  <c r="O645" i="17"/>
  <c r="O145" i="17"/>
  <c r="V145" i="17"/>
  <c r="V649" i="17"/>
  <c r="V645" i="17"/>
  <c r="S834" i="14"/>
  <c r="S52" i="14"/>
  <c r="M593" i="18"/>
  <c r="N99" i="19"/>
  <c r="N24" i="19"/>
  <c r="N102" i="19"/>
  <c r="K99" i="19"/>
  <c r="K24" i="19"/>
  <c r="K102" i="19"/>
  <c r="X101" i="19"/>
  <c r="L271" i="17"/>
  <c r="Y189" i="17"/>
  <c r="Y332" i="17"/>
  <c r="Y641" i="17"/>
  <c r="Q853" i="13"/>
  <c r="Q52" i="13"/>
  <c r="M30" i="18"/>
  <c r="X329" i="18"/>
  <c r="E144" i="21"/>
  <c r="Q147" i="21"/>
  <c r="U591" i="17"/>
  <c r="E129" i="21"/>
  <c r="Y293" i="13"/>
  <c r="Y562" i="18"/>
  <c r="W816" i="18"/>
  <c r="V294" i="18"/>
  <c r="M637" i="17"/>
  <c r="K835" i="13"/>
  <c r="W156" i="15"/>
  <c r="O156" i="15"/>
  <c r="Y629" i="17"/>
  <c r="O323" i="13"/>
  <c r="O847" i="13"/>
  <c r="N323" i="13"/>
  <c r="N847" i="13"/>
  <c r="Q573" i="17"/>
  <c r="W65" i="13"/>
  <c r="W869" i="13"/>
  <c r="W878" i="13"/>
  <c r="S65" i="13"/>
  <c r="S869" i="13"/>
  <c r="J640" i="17"/>
  <c r="J30" i="18"/>
  <c r="Q613" i="17"/>
  <c r="Y28" i="17"/>
  <c r="O320" i="17"/>
  <c r="O652" i="17"/>
  <c r="P221" i="17"/>
  <c r="Y59" i="18"/>
  <c r="X637" i="17"/>
  <c r="K829" i="18"/>
  <c r="K316" i="18"/>
  <c r="U848" i="18"/>
  <c r="U65" i="18"/>
  <c r="T834" i="14"/>
  <c r="T52" i="14"/>
  <c r="R24" i="19"/>
  <c r="R102" i="19"/>
  <c r="R99" i="19"/>
  <c r="V563" i="17"/>
  <c r="V79" i="17"/>
  <c r="U323" i="13"/>
  <c r="U847" i="13"/>
  <c r="X640" i="17"/>
  <c r="J439" i="17"/>
  <c r="W271" i="17"/>
  <c r="Y353" i="18"/>
  <c r="L613" i="17"/>
  <c r="Q154" i="15"/>
  <c r="L221" i="17"/>
  <c r="O573" i="17"/>
  <c r="L587" i="17"/>
  <c r="L103" i="17"/>
  <c r="N637" i="17"/>
  <c r="V65" i="18"/>
  <c r="V848" i="18"/>
  <c r="R593" i="18"/>
  <c r="R645" i="17"/>
  <c r="R145" i="17"/>
  <c r="Y428" i="17"/>
  <c r="Y871" i="13"/>
  <c r="Y137" i="17"/>
  <c r="Y292" i="18"/>
  <c r="Y883" i="14"/>
  <c r="O65" i="13"/>
  <c r="O869" i="13"/>
  <c r="Y109" i="17"/>
  <c r="V806" i="18"/>
  <c r="V18" i="18"/>
  <c r="I154" i="15"/>
  <c r="P519" i="17"/>
  <c r="P199" i="17"/>
  <c r="Y206" i="17"/>
  <c r="O439" i="17"/>
  <c r="W848" i="18"/>
  <c r="W65" i="18"/>
  <c r="W834" i="14"/>
  <c r="W52" i="14"/>
  <c r="N31" i="17"/>
  <c r="L323" i="13"/>
  <c r="L847" i="13"/>
  <c r="U18" i="18"/>
  <c r="U806" i="18"/>
  <c r="M320" i="17"/>
  <c r="M652" i="17"/>
  <c r="T439" i="17"/>
  <c r="U199" i="17"/>
  <c r="U519" i="17"/>
  <c r="X522" i="17"/>
  <c r="X31" i="17"/>
  <c r="N835" i="13"/>
  <c r="Q439" i="17"/>
  <c r="M645" i="17"/>
  <c r="M145" i="17"/>
  <c r="X834" i="14"/>
  <c r="X847" i="14"/>
  <c r="X52" i="14"/>
  <c r="T24" i="19"/>
  <c r="T102" i="19"/>
  <c r="T99" i="19"/>
  <c r="J591" i="17"/>
  <c r="J147" i="21"/>
  <c r="M156" i="15"/>
  <c r="M591" i="17"/>
  <c r="K323" i="13"/>
  <c r="K847" i="13"/>
  <c r="Y529" i="17"/>
  <c r="Q65" i="13"/>
  <c r="Q869" i="13"/>
  <c r="V613" i="17"/>
  <c r="U613" i="17"/>
  <c r="Y591" i="18"/>
  <c r="T52" i="13"/>
  <c r="M415" i="17"/>
  <c r="P18" i="18"/>
  <c r="P806" i="18"/>
  <c r="Q18" i="18"/>
  <c r="Q806" i="18"/>
  <c r="L154" i="15"/>
  <c r="T154" i="15"/>
  <c r="J294" i="18"/>
  <c r="R320" i="17"/>
  <c r="R652" i="17"/>
  <c r="J652" i="17"/>
  <c r="J320" i="17"/>
  <c r="Q221" i="17"/>
  <c r="V588" i="17"/>
  <c r="V439" i="17"/>
  <c r="M519" i="17"/>
  <c r="M199" i="17"/>
  <c r="N519" i="17"/>
  <c r="N199" i="17"/>
  <c r="N221" i="17"/>
  <c r="N591" i="17"/>
  <c r="J879" i="18"/>
  <c r="Y87" i="18"/>
  <c r="Y97" i="17"/>
  <c r="U587" i="17"/>
  <c r="U103" i="17"/>
  <c r="Y83" i="17"/>
  <c r="J637" i="17"/>
  <c r="Y598" i="17"/>
  <c r="M522" i="17"/>
  <c r="M31" i="17"/>
  <c r="S30" i="18"/>
  <c r="Y56" i="18"/>
  <c r="Q848" i="18"/>
  <c r="Q65" i="18"/>
  <c r="E141" i="21"/>
  <c r="W30" i="18"/>
  <c r="S645" i="17"/>
  <c r="S145" i="17"/>
  <c r="Q645" i="17"/>
  <c r="Q145" i="17"/>
  <c r="O247" i="17"/>
  <c r="R834" i="14"/>
  <c r="R52" i="14"/>
  <c r="R329" i="18"/>
  <c r="O24" i="19"/>
  <c r="O102" i="19"/>
  <c r="O99" i="19"/>
  <c r="V24" i="19"/>
  <c r="V102" i="19"/>
  <c r="V99" i="19"/>
  <c r="T829" i="18"/>
  <c r="V271" i="17"/>
  <c r="Q835" i="13"/>
  <c r="S853" i="13"/>
  <c r="S52" i="13"/>
  <c r="M271" i="17"/>
  <c r="Q808" i="18"/>
  <c r="Q546" i="18"/>
  <c r="X301" i="13"/>
  <c r="X835" i="13"/>
  <c r="U301" i="13"/>
  <c r="U835" i="13"/>
  <c r="P573" i="17"/>
  <c r="T52" i="18"/>
  <c r="K31" i="17"/>
  <c r="Y67" i="17"/>
  <c r="N156" i="15"/>
  <c r="T156" i="15"/>
  <c r="O329" i="18"/>
  <c r="Y612" i="17"/>
  <c r="Y305" i="13"/>
  <c r="R323" i="13"/>
  <c r="R847" i="13"/>
  <c r="X869" i="13"/>
  <c r="X878" i="13"/>
  <c r="X65" i="13"/>
  <c r="L65" i="13"/>
  <c r="L869" i="13"/>
  <c r="Q31" i="17"/>
  <c r="X593" i="18"/>
  <c r="K640" i="17"/>
  <c r="N329" i="18"/>
  <c r="V247" i="17"/>
  <c r="O294" i="18"/>
  <c r="Y27" i="18"/>
  <c r="J154" i="15"/>
  <c r="X199" i="17"/>
  <c r="X519" i="17"/>
  <c r="Q587" i="17"/>
  <c r="Q103" i="17"/>
  <c r="Y38" i="18"/>
  <c r="L645" i="17"/>
  <c r="L145" i="17"/>
  <c r="U24" i="19"/>
  <c r="U102" i="19"/>
  <c r="U99" i="19"/>
  <c r="R301" i="13"/>
  <c r="R835" i="13"/>
  <c r="M65" i="13"/>
  <c r="M869" i="13"/>
  <c r="M878" i="13"/>
  <c r="O613" i="17"/>
  <c r="Y532" i="17"/>
  <c r="S154" i="15"/>
  <c r="M221" i="17"/>
  <c r="Y288" i="18"/>
  <c r="L65" i="18"/>
  <c r="L848" i="18"/>
  <c r="J593" i="18"/>
  <c r="Y26" i="17"/>
  <c r="U580" i="18"/>
  <c r="U826" i="18"/>
  <c r="U271" i="17"/>
  <c r="Y461" i="17"/>
  <c r="M323" i="13"/>
  <c r="M847" i="13"/>
  <c r="M865" i="13"/>
  <c r="Y361" i="17"/>
  <c r="L640" i="17"/>
  <c r="J52" i="13"/>
  <c r="Y653" i="17"/>
  <c r="Y531" i="17"/>
  <c r="M247" i="17"/>
  <c r="U320" i="17"/>
  <c r="U652" i="17"/>
  <c r="J519" i="17"/>
  <c r="J199" i="17"/>
  <c r="T879" i="18"/>
  <c r="V522" i="17"/>
  <c r="V31" i="17"/>
  <c r="T65" i="18"/>
  <c r="T848" i="18"/>
  <c r="R294" i="18"/>
  <c r="U31" i="17"/>
  <c r="Y62" i="17"/>
  <c r="X645" i="17"/>
  <c r="X145" i="17"/>
  <c r="Y530" i="17"/>
  <c r="Q99" i="19"/>
  <c r="Q24" i="19"/>
  <c r="Q102" i="19"/>
  <c r="Y544" i="18"/>
  <c r="X47" i="19"/>
  <c r="Q156" i="15"/>
  <c r="S439" i="17"/>
  <c r="S323" i="13"/>
  <c r="S847" i="13"/>
  <c r="N65" i="13"/>
  <c r="N869" i="13"/>
  <c r="Y534" i="17"/>
  <c r="Y572" i="13"/>
  <c r="J52" i="18"/>
  <c r="K806" i="18"/>
  <c r="K18" i="18"/>
  <c r="L320" i="17"/>
  <c r="L652" i="17"/>
  <c r="S519" i="17"/>
  <c r="S199" i="17"/>
  <c r="X155" i="15"/>
  <c r="Y48" i="17"/>
  <c r="O591" i="17"/>
  <c r="X294" i="18"/>
  <c r="P581" i="17"/>
  <c r="P247" i="17"/>
  <c r="I156" i="15"/>
  <c r="P323" i="13"/>
  <c r="P847" i="13"/>
  <c r="J65" i="13"/>
  <c r="J869" i="13"/>
  <c r="L147" i="21"/>
  <c r="L31" i="17"/>
  <c r="P826" i="18"/>
  <c r="Y881" i="18"/>
  <c r="U294" i="18"/>
  <c r="J613" i="17"/>
  <c r="M613" i="17"/>
  <c r="Y73" i="17"/>
  <c r="R806" i="18"/>
  <c r="R18" i="18"/>
  <c r="S18" i="18"/>
  <c r="S810" i="18"/>
  <c r="S806" i="18"/>
  <c r="V154" i="15"/>
  <c r="R154" i="15"/>
  <c r="P320" i="17"/>
  <c r="P652" i="17"/>
  <c r="Y316" i="17"/>
  <c r="P30" i="18"/>
  <c r="Y420" i="17"/>
  <c r="Q519" i="17"/>
  <c r="Q199" i="17"/>
  <c r="V199" i="17"/>
  <c r="V519" i="17"/>
  <c r="J221" i="17"/>
  <c r="P879" i="18"/>
  <c r="V879" i="18"/>
  <c r="K294" i="18"/>
  <c r="T587" i="17"/>
  <c r="T103" i="17"/>
  <c r="X587" i="17"/>
  <c r="X103" i="17"/>
  <c r="K637" i="17"/>
  <c r="P637" i="17"/>
  <c r="J522" i="17"/>
  <c r="J31" i="17"/>
  <c r="Y533" i="17"/>
  <c r="J316" i="18"/>
  <c r="N848" i="18"/>
  <c r="N65" i="18"/>
  <c r="P65" i="18"/>
  <c r="P848" i="18"/>
  <c r="K145" i="17"/>
  <c r="K645" i="17"/>
  <c r="Y141" i="17"/>
  <c r="U439" i="17"/>
  <c r="Y210" i="17"/>
  <c r="X247" i="17"/>
  <c r="U834" i="14"/>
  <c r="U52" i="14"/>
  <c r="N271" i="17"/>
  <c r="R31" i="17"/>
  <c r="S24" i="19"/>
  <c r="S102" i="19"/>
  <c r="S99" i="19"/>
  <c r="I24" i="19"/>
  <c r="I102" i="19"/>
  <c r="I99" i="19"/>
  <c r="Y19" i="17"/>
  <c r="T247" i="17"/>
  <c r="L52" i="13"/>
  <c r="R271" i="17"/>
  <c r="L808" i="18"/>
  <c r="L546" i="18"/>
  <c r="K808" i="18"/>
  <c r="K546" i="18"/>
  <c r="M546" i="18"/>
  <c r="R52" i="18"/>
  <c r="Y71" i="17"/>
  <c r="Y245" i="17"/>
  <c r="E132" i="21"/>
  <c r="P52" i="13"/>
  <c r="K156" i="15"/>
  <c r="U156" i="15"/>
  <c r="W329" i="18"/>
  <c r="W852" i="18"/>
  <c r="J852" i="18"/>
  <c r="J329" i="18"/>
  <c r="X323" i="13"/>
  <c r="X847" i="13"/>
  <c r="V323" i="13"/>
  <c r="V847" i="13"/>
  <c r="M826" i="18"/>
  <c r="U65" i="13"/>
  <c r="U869" i="13"/>
  <c r="K65" i="13"/>
  <c r="K869" i="13"/>
  <c r="Q30" i="18"/>
  <c r="T640" i="17"/>
  <c r="N546" i="18"/>
  <c r="G120" i="21"/>
  <c r="Y342" i="13"/>
  <c r="R108" i="21"/>
  <c r="Y338" i="14"/>
  <c r="Y343" i="13"/>
  <c r="I120" i="21"/>
  <c r="Y619" i="18"/>
  <c r="Y335" i="18"/>
  <c r="Y337" i="18"/>
  <c r="M120" i="21"/>
  <c r="Q633" i="13"/>
  <c r="M57" i="21"/>
  <c r="M633" i="13"/>
  <c r="I57" i="21"/>
  <c r="Y343" i="18"/>
  <c r="Y349" i="13"/>
  <c r="Y337" i="14"/>
  <c r="Y351" i="13"/>
  <c r="Y350" i="13"/>
  <c r="J120" i="21"/>
  <c r="Y335" i="14"/>
  <c r="Y345" i="18"/>
  <c r="Y341" i="18"/>
  <c r="V633" i="13"/>
  <c r="R57" i="21"/>
  <c r="P633" i="13"/>
  <c r="L57" i="21"/>
  <c r="Y343" i="14"/>
  <c r="N633" i="13"/>
  <c r="J57" i="21"/>
  <c r="Y347" i="13"/>
  <c r="O120" i="21"/>
  <c r="S633" i="13"/>
  <c r="O57" i="21"/>
  <c r="K633" i="13"/>
  <c r="G57" i="21"/>
  <c r="Y346" i="14"/>
  <c r="P120" i="21"/>
  <c r="Y345" i="14"/>
  <c r="Y341" i="14"/>
  <c r="Y346" i="13"/>
  <c r="Y340" i="18"/>
  <c r="Y341" i="13"/>
  <c r="U633" i="13"/>
  <c r="Q57" i="21"/>
  <c r="Q120" i="21"/>
  <c r="Y336" i="18"/>
  <c r="P108" i="21"/>
  <c r="L108" i="21"/>
  <c r="Y342" i="14"/>
  <c r="Y347" i="14"/>
  <c r="I362" i="13"/>
  <c r="G30" i="23"/>
  <c r="P69" i="18"/>
  <c r="W69" i="18"/>
  <c r="X69" i="18"/>
  <c r="R69" i="18"/>
  <c r="T69" i="18"/>
  <c r="N69" i="18"/>
  <c r="O69" i="18"/>
  <c r="Q69" i="18"/>
  <c r="J69" i="18"/>
  <c r="U69" i="18"/>
  <c r="K69" i="18"/>
  <c r="V69" i="18"/>
  <c r="L69" i="18"/>
  <c r="S69" i="18"/>
  <c r="M69" i="18"/>
  <c r="X74" i="13"/>
  <c r="X887" i="13"/>
  <c r="N74" i="13"/>
  <c r="N887" i="13"/>
  <c r="S74" i="13"/>
  <c r="S887" i="13"/>
  <c r="P74" i="13"/>
  <c r="P887" i="13"/>
  <c r="U74" i="13"/>
  <c r="U887" i="13"/>
  <c r="M74" i="13"/>
  <c r="M887" i="13"/>
  <c r="O74" i="13"/>
  <c r="O887" i="13"/>
  <c r="V74" i="13"/>
  <c r="V887" i="13"/>
  <c r="Q74" i="13"/>
  <c r="Q887" i="13"/>
  <c r="L74" i="13"/>
  <c r="L887" i="13"/>
  <c r="K74" i="13"/>
  <c r="K887" i="13"/>
  <c r="J74" i="13"/>
  <c r="J887" i="13"/>
  <c r="R74" i="13"/>
  <c r="R887" i="13"/>
  <c r="T74" i="13"/>
  <c r="T887" i="13"/>
  <c r="W74" i="13"/>
  <c r="W887" i="13"/>
  <c r="Y352" i="13"/>
  <c r="Y342" i="18"/>
  <c r="L80" i="14"/>
  <c r="N80" i="14"/>
  <c r="N875" i="14"/>
  <c r="U80" i="14"/>
  <c r="U875" i="14"/>
  <c r="P80" i="14"/>
  <c r="P875" i="14"/>
  <c r="R80" i="14"/>
  <c r="R875" i="14"/>
  <c r="O80" i="14"/>
  <c r="O875" i="14"/>
  <c r="T80" i="14"/>
  <c r="T875" i="14"/>
  <c r="S80" i="14"/>
  <c r="S875" i="14"/>
  <c r="W80" i="14"/>
  <c r="W875" i="14"/>
  <c r="K80" i="14"/>
  <c r="K875" i="14"/>
  <c r="Q80" i="14"/>
  <c r="Q875" i="14"/>
  <c r="M80" i="14"/>
  <c r="M875" i="14"/>
  <c r="V80" i="14"/>
  <c r="V875" i="14"/>
  <c r="J80" i="14"/>
  <c r="X80" i="14"/>
  <c r="X875" i="14"/>
  <c r="W73" i="13"/>
  <c r="W886" i="13"/>
  <c r="V73" i="13"/>
  <c r="V886" i="13"/>
  <c r="S73" i="13"/>
  <c r="S886" i="13"/>
  <c r="J73" i="13"/>
  <c r="J886" i="13"/>
  <c r="T73" i="13"/>
  <c r="T886" i="13"/>
  <c r="N73" i="13"/>
  <c r="N886" i="13"/>
  <c r="K73" i="13"/>
  <c r="K886" i="13"/>
  <c r="Q73" i="13"/>
  <c r="Q886" i="13"/>
  <c r="X73" i="13"/>
  <c r="X886" i="13"/>
  <c r="R73" i="13"/>
  <c r="R886" i="13"/>
  <c r="O73" i="13"/>
  <c r="O886" i="13"/>
  <c r="M73" i="13"/>
  <c r="M886" i="13"/>
  <c r="L73" i="13"/>
  <c r="L886" i="13"/>
  <c r="U73" i="13"/>
  <c r="U886" i="13"/>
  <c r="P73" i="13"/>
  <c r="P886" i="13"/>
  <c r="X79" i="13"/>
  <c r="X892" i="13"/>
  <c r="R79" i="13"/>
  <c r="R892" i="13"/>
  <c r="Q79" i="13"/>
  <c r="Q892" i="13"/>
  <c r="P79" i="13"/>
  <c r="P892" i="13"/>
  <c r="L79" i="13"/>
  <c r="L892" i="13"/>
  <c r="U79" i="13"/>
  <c r="U892" i="13"/>
  <c r="J79" i="13"/>
  <c r="V79" i="13"/>
  <c r="V892" i="13"/>
  <c r="M79" i="13"/>
  <c r="M892" i="13"/>
  <c r="K79" i="13"/>
  <c r="K892" i="13"/>
  <c r="N79" i="13"/>
  <c r="N892" i="13"/>
  <c r="O79" i="13"/>
  <c r="O892" i="13"/>
  <c r="S79" i="13"/>
  <c r="S892" i="13"/>
  <c r="W79" i="13"/>
  <c r="W892" i="13"/>
  <c r="T79" i="13"/>
  <c r="T892" i="13"/>
  <c r="Y344" i="13"/>
  <c r="S70" i="14"/>
  <c r="S865" i="14"/>
  <c r="Q70" i="14"/>
  <c r="Q865" i="14"/>
  <c r="J70" i="14"/>
  <c r="X70" i="14"/>
  <c r="X865" i="14"/>
  <c r="R70" i="14"/>
  <c r="R865" i="14"/>
  <c r="N70" i="14"/>
  <c r="N865" i="14"/>
  <c r="V70" i="14"/>
  <c r="V865" i="14"/>
  <c r="O70" i="14"/>
  <c r="O865" i="14"/>
  <c r="K70" i="14"/>
  <c r="K865" i="14"/>
  <c r="T70" i="14"/>
  <c r="T865" i="14"/>
  <c r="M70" i="14"/>
  <c r="M865" i="14"/>
  <c r="L70" i="14"/>
  <c r="L865" i="14"/>
  <c r="W70" i="14"/>
  <c r="W865" i="14"/>
  <c r="P70" i="14"/>
  <c r="P865" i="14"/>
  <c r="U70" i="14"/>
  <c r="U865" i="14"/>
  <c r="S76" i="14"/>
  <c r="S871" i="14"/>
  <c r="N76" i="14"/>
  <c r="N871" i="14"/>
  <c r="T76" i="14"/>
  <c r="T871" i="14"/>
  <c r="L76" i="14"/>
  <c r="L871" i="14"/>
  <c r="O76" i="14"/>
  <c r="O871" i="14"/>
  <c r="V76" i="14"/>
  <c r="V871" i="14"/>
  <c r="X76" i="14"/>
  <c r="X871" i="14"/>
  <c r="R76" i="14"/>
  <c r="R871" i="14"/>
  <c r="P76" i="14"/>
  <c r="P871" i="14"/>
  <c r="W76" i="14"/>
  <c r="W871" i="14"/>
  <c r="J76" i="14"/>
  <c r="Q76" i="14"/>
  <c r="Q871" i="14"/>
  <c r="M76" i="14"/>
  <c r="M871" i="14"/>
  <c r="U76" i="14"/>
  <c r="U871" i="14"/>
  <c r="K76" i="14"/>
  <c r="K871" i="14"/>
  <c r="V81" i="14"/>
  <c r="V876" i="14"/>
  <c r="Q81" i="14"/>
  <c r="Q876" i="14"/>
  <c r="P81" i="14"/>
  <c r="P876" i="14"/>
  <c r="N81" i="14"/>
  <c r="N876" i="14"/>
  <c r="K81" i="14"/>
  <c r="K876" i="14"/>
  <c r="T81" i="14"/>
  <c r="T876" i="14"/>
  <c r="L81" i="14"/>
  <c r="L876" i="14"/>
  <c r="R81" i="14"/>
  <c r="R876" i="14"/>
  <c r="O81" i="14"/>
  <c r="O876" i="14"/>
  <c r="S81" i="14"/>
  <c r="S876" i="14"/>
  <c r="X81" i="14"/>
  <c r="X876" i="14"/>
  <c r="J81" i="14"/>
  <c r="M81" i="14"/>
  <c r="M876" i="14"/>
  <c r="W81" i="14"/>
  <c r="W876" i="14"/>
  <c r="U81" i="14"/>
  <c r="U876" i="14"/>
  <c r="Y344" i="14"/>
  <c r="Y334" i="18"/>
  <c r="Y339" i="18"/>
  <c r="Y339" i="14"/>
  <c r="O77" i="14"/>
  <c r="O872" i="14"/>
  <c r="Q77" i="14"/>
  <c r="Q872" i="14"/>
  <c r="T77" i="14"/>
  <c r="T872" i="14"/>
  <c r="M77" i="14"/>
  <c r="M872" i="14"/>
  <c r="R77" i="14"/>
  <c r="R872" i="14"/>
  <c r="U77" i="14"/>
  <c r="U872" i="14"/>
  <c r="W77" i="14"/>
  <c r="W872" i="14"/>
  <c r="L77" i="14"/>
  <c r="L872" i="14"/>
  <c r="P77" i="14"/>
  <c r="P872" i="14"/>
  <c r="V77" i="14"/>
  <c r="V872" i="14"/>
  <c r="X77" i="14"/>
  <c r="X872" i="14"/>
  <c r="K77" i="14"/>
  <c r="K872" i="14"/>
  <c r="N77" i="14"/>
  <c r="N872" i="14"/>
  <c r="S77" i="14"/>
  <c r="S872" i="14"/>
  <c r="J77" i="14"/>
  <c r="Y353" i="13"/>
  <c r="L633" i="13"/>
  <c r="H57" i="21"/>
  <c r="H120" i="21"/>
  <c r="R76" i="18"/>
  <c r="R868" i="18"/>
  <c r="P76" i="18"/>
  <c r="P868" i="18"/>
  <c r="U76" i="18"/>
  <c r="U868" i="18"/>
  <c r="J76" i="18"/>
  <c r="L76" i="18"/>
  <c r="L868" i="18"/>
  <c r="T76" i="18"/>
  <c r="T868" i="18"/>
  <c r="N76" i="18"/>
  <c r="N868" i="18"/>
  <c r="W76" i="18"/>
  <c r="W868" i="18"/>
  <c r="X76" i="18"/>
  <c r="X868" i="18"/>
  <c r="O76" i="18"/>
  <c r="O868" i="18"/>
  <c r="V76" i="18"/>
  <c r="V868" i="18"/>
  <c r="S76" i="18"/>
  <c r="S868" i="18"/>
  <c r="K76" i="18"/>
  <c r="K868" i="18"/>
  <c r="M76" i="18"/>
  <c r="M868" i="18"/>
  <c r="Q76" i="18"/>
  <c r="Q868" i="18"/>
  <c r="L875" i="14"/>
  <c r="Y345" i="13"/>
  <c r="X75" i="14"/>
  <c r="X870" i="14"/>
  <c r="T75" i="14"/>
  <c r="T870" i="14"/>
  <c r="W75" i="14"/>
  <c r="W870" i="14"/>
  <c r="U75" i="14"/>
  <c r="U870" i="14"/>
  <c r="P75" i="14"/>
  <c r="P870" i="14"/>
  <c r="J75" i="14"/>
  <c r="M75" i="14"/>
  <c r="M870" i="14"/>
  <c r="V75" i="14"/>
  <c r="V870" i="14"/>
  <c r="N75" i="14"/>
  <c r="N870" i="14"/>
  <c r="K75" i="14"/>
  <c r="K870" i="14"/>
  <c r="O75" i="14"/>
  <c r="O870" i="14"/>
  <c r="Q75" i="14"/>
  <c r="Q870" i="14"/>
  <c r="R75" i="14"/>
  <c r="R870" i="14"/>
  <c r="S75" i="14"/>
  <c r="S870" i="14"/>
  <c r="L75" i="14"/>
  <c r="L870" i="14"/>
  <c r="X69" i="14"/>
  <c r="U69" i="14"/>
  <c r="K69" i="14"/>
  <c r="S69" i="14"/>
  <c r="V69" i="14"/>
  <c r="T69" i="14"/>
  <c r="L69" i="14"/>
  <c r="Q69" i="14"/>
  <c r="N69" i="14"/>
  <c r="O69" i="14"/>
  <c r="J69" i="14"/>
  <c r="P69" i="14"/>
  <c r="W69" i="14"/>
  <c r="R69" i="14"/>
  <c r="M69" i="14"/>
  <c r="K120" i="21"/>
  <c r="K108" i="21"/>
  <c r="M70" i="18"/>
  <c r="M862" i="18"/>
  <c r="U70" i="18"/>
  <c r="U862" i="18"/>
  <c r="Q70" i="18"/>
  <c r="Q862" i="18"/>
  <c r="N70" i="18"/>
  <c r="N862" i="18"/>
  <c r="K70" i="18"/>
  <c r="K862" i="18"/>
  <c r="O70" i="18"/>
  <c r="O862" i="18"/>
  <c r="R70" i="18"/>
  <c r="R862" i="18"/>
  <c r="S70" i="18"/>
  <c r="S862" i="18"/>
  <c r="V70" i="18"/>
  <c r="V862" i="18"/>
  <c r="W70" i="18"/>
  <c r="W862" i="18"/>
  <c r="X70" i="18"/>
  <c r="X862" i="18"/>
  <c r="T70" i="18"/>
  <c r="T862" i="18"/>
  <c r="J70" i="18"/>
  <c r="P70" i="18"/>
  <c r="P862" i="18"/>
  <c r="L70" i="18"/>
  <c r="L862" i="18"/>
  <c r="P77" i="13"/>
  <c r="J77" i="13"/>
  <c r="L77" i="13"/>
  <c r="K77" i="13"/>
  <c r="T77" i="13"/>
  <c r="N77" i="13"/>
  <c r="O77" i="13"/>
  <c r="V77" i="13"/>
  <c r="R77" i="13"/>
  <c r="U77" i="13"/>
  <c r="W77" i="13"/>
  <c r="S77" i="13"/>
  <c r="X77" i="13"/>
  <c r="M77" i="13"/>
  <c r="Q77" i="13"/>
  <c r="S82" i="13"/>
  <c r="S895" i="13"/>
  <c r="L82" i="13"/>
  <c r="L895" i="13"/>
  <c r="J82" i="13"/>
  <c r="X82" i="13"/>
  <c r="X895" i="13"/>
  <c r="P82" i="13"/>
  <c r="P895" i="13"/>
  <c r="N82" i="13"/>
  <c r="N895" i="13"/>
  <c r="W82" i="13"/>
  <c r="W895" i="13"/>
  <c r="V82" i="13"/>
  <c r="V895" i="13"/>
  <c r="R82" i="13"/>
  <c r="R895" i="13"/>
  <c r="Q82" i="13"/>
  <c r="Q895" i="13"/>
  <c r="T82" i="13"/>
  <c r="T895" i="13"/>
  <c r="K82" i="13"/>
  <c r="K895" i="13"/>
  <c r="U82" i="13"/>
  <c r="U895" i="13"/>
  <c r="M82" i="13"/>
  <c r="M895" i="13"/>
  <c r="O82" i="13"/>
  <c r="O895" i="13"/>
  <c r="N73" i="18"/>
  <c r="N865" i="18"/>
  <c r="U73" i="18"/>
  <c r="U865" i="18"/>
  <c r="J73" i="18"/>
  <c r="S73" i="18"/>
  <c r="S865" i="18"/>
  <c r="X73" i="18"/>
  <c r="X865" i="18"/>
  <c r="P73" i="18"/>
  <c r="P865" i="18"/>
  <c r="L73" i="18"/>
  <c r="L865" i="18"/>
  <c r="R73" i="18"/>
  <c r="R865" i="18"/>
  <c r="V73" i="18"/>
  <c r="V865" i="18"/>
  <c r="Q73" i="18"/>
  <c r="Q865" i="18"/>
  <c r="K73" i="18"/>
  <c r="K865" i="18"/>
  <c r="W73" i="18"/>
  <c r="W865" i="18"/>
  <c r="T73" i="18"/>
  <c r="T865" i="18"/>
  <c r="M73" i="18"/>
  <c r="M865" i="18"/>
  <c r="O73" i="18"/>
  <c r="O865" i="18"/>
  <c r="Y344" i="18"/>
  <c r="U75" i="18"/>
  <c r="U867" i="18"/>
  <c r="Q75" i="18"/>
  <c r="Q867" i="18"/>
  <c r="K75" i="18"/>
  <c r="K867" i="18"/>
  <c r="T75" i="18"/>
  <c r="T867" i="18"/>
  <c r="N75" i="18"/>
  <c r="N867" i="18"/>
  <c r="X75" i="18"/>
  <c r="X867" i="18"/>
  <c r="R75" i="18"/>
  <c r="R867" i="18"/>
  <c r="W75" i="18"/>
  <c r="W867" i="18"/>
  <c r="J75" i="18"/>
  <c r="S75" i="18"/>
  <c r="S867" i="18"/>
  <c r="V75" i="18"/>
  <c r="V867" i="18"/>
  <c r="L75" i="18"/>
  <c r="L867" i="18"/>
  <c r="P75" i="18"/>
  <c r="P867" i="18"/>
  <c r="O75" i="18"/>
  <c r="O867" i="18"/>
  <c r="M75" i="18"/>
  <c r="M867" i="18"/>
  <c r="Q80" i="13"/>
  <c r="Q893" i="13"/>
  <c r="L80" i="13"/>
  <c r="L893" i="13"/>
  <c r="N80" i="13"/>
  <c r="N893" i="13"/>
  <c r="V80" i="13"/>
  <c r="V893" i="13"/>
  <c r="S80" i="13"/>
  <c r="S893" i="13"/>
  <c r="P80" i="13"/>
  <c r="P893" i="13"/>
  <c r="O80" i="13"/>
  <c r="O893" i="13"/>
  <c r="M80" i="13"/>
  <c r="M893" i="13"/>
  <c r="T80" i="13"/>
  <c r="T893" i="13"/>
  <c r="X80" i="13"/>
  <c r="X893" i="13"/>
  <c r="K80" i="13"/>
  <c r="K893" i="13"/>
  <c r="W80" i="13"/>
  <c r="W893" i="13"/>
  <c r="U80" i="13"/>
  <c r="U893" i="13"/>
  <c r="J80" i="13"/>
  <c r="R80" i="13"/>
  <c r="R893" i="13"/>
  <c r="Y620" i="13"/>
  <c r="J633" i="13"/>
  <c r="F57" i="21"/>
  <c r="F108" i="21"/>
  <c r="N108" i="21"/>
  <c r="R633" i="13"/>
  <c r="Y338" i="18"/>
  <c r="W306" i="17"/>
  <c r="W642" i="17"/>
  <c r="W639" i="17"/>
  <c r="Y340" i="14"/>
  <c r="T71" i="13"/>
  <c r="T884" i="13"/>
  <c r="R71" i="13"/>
  <c r="R884" i="13"/>
  <c r="S71" i="13"/>
  <c r="S884" i="13"/>
  <c r="V71" i="13"/>
  <c r="V884" i="13"/>
  <c r="J71" i="13"/>
  <c r="J884" i="13"/>
  <c r="X71" i="13"/>
  <c r="X884" i="13"/>
  <c r="W71" i="13"/>
  <c r="W884" i="13"/>
  <c r="L71" i="13"/>
  <c r="L884" i="13"/>
  <c r="U71" i="13"/>
  <c r="U884" i="13"/>
  <c r="P71" i="13"/>
  <c r="P884" i="13"/>
  <c r="Q71" i="13"/>
  <c r="Q884" i="13"/>
  <c r="K71" i="13"/>
  <c r="K884" i="13"/>
  <c r="N71" i="13"/>
  <c r="N884" i="13"/>
  <c r="O71" i="13"/>
  <c r="O884" i="13"/>
  <c r="M71" i="13"/>
  <c r="S340" i="13"/>
  <c r="U340" i="13"/>
  <c r="L340" i="13"/>
  <c r="K340" i="13"/>
  <c r="V340" i="13"/>
  <c r="J340" i="13"/>
  <c r="M340" i="13"/>
  <c r="W340" i="13"/>
  <c r="X340" i="13"/>
  <c r="Q340" i="13"/>
  <c r="T340" i="13"/>
  <c r="R340" i="13"/>
  <c r="N340" i="13"/>
  <c r="O340" i="13"/>
  <c r="P340" i="13"/>
  <c r="N71" i="14"/>
  <c r="N866" i="14"/>
  <c r="M71" i="14"/>
  <c r="M866" i="14"/>
  <c r="U71" i="14"/>
  <c r="U866" i="14"/>
  <c r="O71" i="14"/>
  <c r="O866" i="14"/>
  <c r="L71" i="14"/>
  <c r="L866" i="14"/>
  <c r="K71" i="14"/>
  <c r="K866" i="14"/>
  <c r="W71" i="14"/>
  <c r="W866" i="14"/>
  <c r="V71" i="14"/>
  <c r="V866" i="14"/>
  <c r="Q71" i="14"/>
  <c r="Q866" i="14"/>
  <c r="J71" i="14"/>
  <c r="P71" i="14"/>
  <c r="P866" i="14"/>
  <c r="R71" i="14"/>
  <c r="R866" i="14"/>
  <c r="S71" i="14"/>
  <c r="S866" i="14"/>
  <c r="T71" i="14"/>
  <c r="T866" i="14"/>
  <c r="X71" i="14"/>
  <c r="X866" i="14"/>
  <c r="Y346" i="18"/>
  <c r="Y336" i="14"/>
  <c r="N69" i="13"/>
  <c r="K69" i="13"/>
  <c r="S69" i="13"/>
  <c r="Q69" i="13"/>
  <c r="R69" i="13"/>
  <c r="J69" i="13"/>
  <c r="L69" i="13"/>
  <c r="U69" i="13"/>
  <c r="O69" i="13"/>
  <c r="P69" i="13"/>
  <c r="W69" i="13"/>
  <c r="M69" i="13"/>
  <c r="T69" i="13"/>
  <c r="V69" i="13"/>
  <c r="X69" i="13"/>
  <c r="Q348" i="13"/>
  <c r="M105" i="21"/>
  <c r="O348" i="13"/>
  <c r="K105" i="21"/>
  <c r="V348" i="13"/>
  <c r="R105" i="21"/>
  <c r="J348" i="13"/>
  <c r="L348" i="13"/>
  <c r="H105" i="21"/>
  <c r="N348" i="13"/>
  <c r="J105" i="21"/>
  <c r="T348" i="13"/>
  <c r="P105" i="21"/>
  <c r="W348" i="13"/>
  <c r="R348" i="13"/>
  <c r="N105" i="21"/>
  <c r="X348" i="13"/>
  <c r="U348" i="13"/>
  <c r="Q105" i="21"/>
  <c r="M348" i="13"/>
  <c r="I105" i="21"/>
  <c r="S348" i="13"/>
  <c r="O105" i="21"/>
  <c r="P348" i="13"/>
  <c r="L105" i="21"/>
  <c r="K348" i="13"/>
  <c r="G105" i="21"/>
  <c r="T70" i="13"/>
  <c r="T883" i="13"/>
  <c r="O70" i="13"/>
  <c r="O883" i="13"/>
  <c r="X70" i="13"/>
  <c r="X883" i="13"/>
  <c r="W70" i="13"/>
  <c r="W883" i="13"/>
  <c r="S70" i="13"/>
  <c r="S883" i="13"/>
  <c r="J70" i="13"/>
  <c r="Q70" i="13"/>
  <c r="Q883" i="13"/>
  <c r="V70" i="13"/>
  <c r="V883" i="13"/>
  <c r="U70" i="13"/>
  <c r="U883" i="13"/>
  <c r="K70" i="13"/>
  <c r="K883" i="13"/>
  <c r="L70" i="13"/>
  <c r="L883" i="13"/>
  <c r="R70" i="13"/>
  <c r="R883" i="13"/>
  <c r="P70" i="13"/>
  <c r="P883" i="13"/>
  <c r="M70" i="13"/>
  <c r="M883" i="13"/>
  <c r="N70" i="13"/>
  <c r="N883" i="13"/>
  <c r="X333" i="18"/>
  <c r="X355" i="18"/>
  <c r="M333" i="18"/>
  <c r="M355" i="18"/>
  <c r="W333" i="18"/>
  <c r="W355" i="18"/>
  <c r="P333" i="18"/>
  <c r="S333" i="18"/>
  <c r="K333" i="18"/>
  <c r="N333" i="18"/>
  <c r="R333" i="18"/>
  <c r="U333" i="18"/>
  <c r="L333" i="18"/>
  <c r="J333" i="18"/>
  <c r="Q333" i="18"/>
  <c r="T333" i="18"/>
  <c r="V333" i="18"/>
  <c r="O333" i="18"/>
  <c r="R74" i="18"/>
  <c r="R866" i="18"/>
  <c r="P74" i="18"/>
  <c r="P866" i="18"/>
  <c r="K74" i="18"/>
  <c r="K866" i="18"/>
  <c r="U74" i="18"/>
  <c r="U866" i="18"/>
  <c r="X74" i="18"/>
  <c r="X866" i="18"/>
  <c r="T74" i="18"/>
  <c r="T866" i="18"/>
  <c r="O74" i="18"/>
  <c r="O866" i="18"/>
  <c r="L74" i="18"/>
  <c r="L866" i="18"/>
  <c r="Q74" i="18"/>
  <c r="Q866" i="18"/>
  <c r="J74" i="18"/>
  <c r="J866" i="18"/>
  <c r="S74" i="18"/>
  <c r="S866" i="18"/>
  <c r="W74" i="18"/>
  <c r="W866" i="18"/>
  <c r="N74" i="18"/>
  <c r="N866" i="18"/>
  <c r="V74" i="18"/>
  <c r="V866" i="18"/>
  <c r="M74" i="18"/>
  <c r="W74" i="14"/>
  <c r="W869" i="14"/>
  <c r="L74" i="14"/>
  <c r="L869" i="14"/>
  <c r="Q74" i="14"/>
  <c r="Q869" i="14"/>
  <c r="M74" i="14"/>
  <c r="M869" i="14"/>
  <c r="X74" i="14"/>
  <c r="X869" i="14"/>
  <c r="P74" i="14"/>
  <c r="P869" i="14"/>
  <c r="U74" i="14"/>
  <c r="U869" i="14"/>
  <c r="J74" i="14"/>
  <c r="V74" i="14"/>
  <c r="V869" i="14"/>
  <c r="O74" i="14"/>
  <c r="O869" i="14"/>
  <c r="N74" i="14"/>
  <c r="N869" i="14"/>
  <c r="S74" i="14"/>
  <c r="S869" i="14"/>
  <c r="R74" i="14"/>
  <c r="R869" i="14"/>
  <c r="T74" i="14"/>
  <c r="T869" i="14"/>
  <c r="K74" i="14"/>
  <c r="K869" i="14"/>
  <c r="I91" i="18"/>
  <c r="M91" i="10"/>
  <c r="F30" i="23"/>
  <c r="I91" i="13"/>
  <c r="M91" i="5"/>
  <c r="X72" i="13"/>
  <c r="X885" i="13"/>
  <c r="U72" i="13"/>
  <c r="U885" i="13"/>
  <c r="V72" i="13"/>
  <c r="V885" i="13"/>
  <c r="M72" i="13"/>
  <c r="M885" i="13"/>
  <c r="T72" i="13"/>
  <c r="T885" i="13"/>
  <c r="P72" i="13"/>
  <c r="P885" i="13"/>
  <c r="S72" i="13"/>
  <c r="S885" i="13"/>
  <c r="Q72" i="13"/>
  <c r="Q885" i="13"/>
  <c r="K72" i="13"/>
  <c r="K885" i="13"/>
  <c r="N72" i="13"/>
  <c r="N885" i="13"/>
  <c r="R72" i="13"/>
  <c r="R885" i="13"/>
  <c r="O72" i="13"/>
  <c r="O885" i="13"/>
  <c r="W72" i="13"/>
  <c r="W885" i="13"/>
  <c r="L72" i="13"/>
  <c r="L885" i="13"/>
  <c r="J72" i="13"/>
  <c r="K76" i="13"/>
  <c r="K889" i="13"/>
  <c r="M76" i="13"/>
  <c r="M889" i="13"/>
  <c r="O76" i="13"/>
  <c r="O889" i="13"/>
  <c r="P76" i="13"/>
  <c r="P889" i="13"/>
  <c r="V76" i="13"/>
  <c r="V889" i="13"/>
  <c r="R76" i="13"/>
  <c r="R889" i="13"/>
  <c r="J76" i="13"/>
  <c r="S76" i="13"/>
  <c r="S889" i="13"/>
  <c r="N76" i="13"/>
  <c r="N889" i="13"/>
  <c r="X76" i="13"/>
  <c r="X889" i="13"/>
  <c r="W76" i="13"/>
  <c r="W889" i="13"/>
  <c r="T76" i="13"/>
  <c r="T889" i="13"/>
  <c r="U76" i="13"/>
  <c r="U889" i="13"/>
  <c r="Q76" i="13"/>
  <c r="Q889" i="13"/>
  <c r="L76" i="13"/>
  <c r="L889" i="13"/>
  <c r="P72" i="14"/>
  <c r="P867" i="14"/>
  <c r="Q72" i="14"/>
  <c r="Q867" i="14"/>
  <c r="L72" i="14"/>
  <c r="L867" i="14"/>
  <c r="X72" i="14"/>
  <c r="X867" i="14"/>
  <c r="N72" i="14"/>
  <c r="N867" i="14"/>
  <c r="K72" i="14"/>
  <c r="K867" i="14"/>
  <c r="W72" i="14"/>
  <c r="W867" i="14"/>
  <c r="R72" i="14"/>
  <c r="R867" i="14"/>
  <c r="J72" i="14"/>
  <c r="U72" i="14"/>
  <c r="U867" i="14"/>
  <c r="S72" i="14"/>
  <c r="S867" i="14"/>
  <c r="T72" i="14"/>
  <c r="T867" i="14"/>
  <c r="O72" i="14"/>
  <c r="O867" i="14"/>
  <c r="V72" i="14"/>
  <c r="V867" i="14"/>
  <c r="M72" i="14"/>
  <c r="M867" i="14"/>
  <c r="K78" i="18"/>
  <c r="K870" i="18"/>
  <c r="S78" i="18"/>
  <c r="S870" i="18"/>
  <c r="T78" i="18"/>
  <c r="T870" i="18"/>
  <c r="X78" i="18"/>
  <c r="X870" i="18"/>
  <c r="V78" i="18"/>
  <c r="V870" i="18"/>
  <c r="N78" i="18"/>
  <c r="N870" i="18"/>
  <c r="R78" i="18"/>
  <c r="R870" i="18"/>
  <c r="J78" i="18"/>
  <c r="J870" i="18"/>
  <c r="O78" i="18"/>
  <c r="O870" i="18"/>
  <c r="Q78" i="18"/>
  <c r="Q870" i="18"/>
  <c r="L78" i="18"/>
  <c r="L870" i="18"/>
  <c r="W78" i="18"/>
  <c r="W870" i="18"/>
  <c r="U78" i="18"/>
  <c r="U870" i="18"/>
  <c r="P78" i="18"/>
  <c r="P870" i="18"/>
  <c r="M78" i="18"/>
  <c r="W82" i="18"/>
  <c r="W874" i="18"/>
  <c r="Q82" i="18"/>
  <c r="Q874" i="18"/>
  <c r="P82" i="18"/>
  <c r="P874" i="18"/>
  <c r="O82" i="18"/>
  <c r="O874" i="18"/>
  <c r="S82" i="18"/>
  <c r="S874" i="18"/>
  <c r="X82" i="18"/>
  <c r="X874" i="18"/>
  <c r="M82" i="18"/>
  <c r="M874" i="18"/>
  <c r="L82" i="18"/>
  <c r="L874" i="18"/>
  <c r="J82" i="18"/>
  <c r="N82" i="18"/>
  <c r="N874" i="18"/>
  <c r="T82" i="18"/>
  <c r="T874" i="18"/>
  <c r="R82" i="18"/>
  <c r="R874" i="18"/>
  <c r="K82" i="18"/>
  <c r="K874" i="18"/>
  <c r="U82" i="18"/>
  <c r="U874" i="18"/>
  <c r="V82" i="18"/>
  <c r="V874" i="18"/>
  <c r="N81" i="18"/>
  <c r="N873" i="18"/>
  <c r="J81" i="18"/>
  <c r="S81" i="18"/>
  <c r="S873" i="18"/>
  <c r="R81" i="18"/>
  <c r="R873" i="18"/>
  <c r="X81" i="18"/>
  <c r="X873" i="18"/>
  <c r="U81" i="18"/>
  <c r="U873" i="18"/>
  <c r="L81" i="18"/>
  <c r="L873" i="18"/>
  <c r="O81" i="18"/>
  <c r="O873" i="18"/>
  <c r="V81" i="18"/>
  <c r="V873" i="18"/>
  <c r="M81" i="18"/>
  <c r="M873" i="18"/>
  <c r="P81" i="18"/>
  <c r="P873" i="18"/>
  <c r="K81" i="18"/>
  <c r="K873" i="18"/>
  <c r="Q81" i="18"/>
  <c r="Q873" i="18"/>
  <c r="T81" i="18"/>
  <c r="T873" i="18"/>
  <c r="W81" i="18"/>
  <c r="W873" i="18"/>
  <c r="S73" i="14"/>
  <c r="S868" i="14"/>
  <c r="J73" i="14"/>
  <c r="V73" i="14"/>
  <c r="V868" i="14"/>
  <c r="K73" i="14"/>
  <c r="K868" i="14"/>
  <c r="M73" i="14"/>
  <c r="M868" i="14"/>
  <c r="X73" i="14"/>
  <c r="X868" i="14"/>
  <c r="T73" i="14"/>
  <c r="T868" i="14"/>
  <c r="O73" i="14"/>
  <c r="O868" i="14"/>
  <c r="W73" i="14"/>
  <c r="W868" i="14"/>
  <c r="R73" i="14"/>
  <c r="R868" i="14"/>
  <c r="L73" i="14"/>
  <c r="L868" i="14"/>
  <c r="U73" i="14"/>
  <c r="U868" i="14"/>
  <c r="P73" i="14"/>
  <c r="P868" i="14"/>
  <c r="Q73" i="14"/>
  <c r="Q868" i="14"/>
  <c r="N73" i="14"/>
  <c r="N868" i="14"/>
  <c r="P75" i="13"/>
  <c r="P888" i="13"/>
  <c r="Q75" i="13"/>
  <c r="Q888" i="13"/>
  <c r="X75" i="13"/>
  <c r="X888" i="13"/>
  <c r="W75" i="13"/>
  <c r="W888" i="13"/>
  <c r="S75" i="13"/>
  <c r="S888" i="13"/>
  <c r="V75" i="13"/>
  <c r="V888" i="13"/>
  <c r="O75" i="13"/>
  <c r="O888" i="13"/>
  <c r="L75" i="13"/>
  <c r="L888" i="13"/>
  <c r="T75" i="13"/>
  <c r="T888" i="13"/>
  <c r="U75" i="13"/>
  <c r="U888" i="13"/>
  <c r="N75" i="13"/>
  <c r="N888" i="13"/>
  <c r="R75" i="13"/>
  <c r="R888" i="13"/>
  <c r="K75" i="13"/>
  <c r="K888" i="13"/>
  <c r="J75" i="13"/>
  <c r="J888" i="13"/>
  <c r="M75" i="13"/>
  <c r="S82" i="14"/>
  <c r="S877" i="14"/>
  <c r="X82" i="14"/>
  <c r="X877" i="14"/>
  <c r="V82" i="14"/>
  <c r="V877" i="14"/>
  <c r="M82" i="14"/>
  <c r="M877" i="14"/>
  <c r="P82" i="14"/>
  <c r="P877" i="14"/>
  <c r="W82" i="14"/>
  <c r="W877" i="14"/>
  <c r="L82" i="14"/>
  <c r="L877" i="14"/>
  <c r="Q82" i="14"/>
  <c r="Q877" i="14"/>
  <c r="O82" i="14"/>
  <c r="O877" i="14"/>
  <c r="K82" i="14"/>
  <c r="K877" i="14"/>
  <c r="T82" i="14"/>
  <c r="T877" i="14"/>
  <c r="N82" i="14"/>
  <c r="N877" i="14"/>
  <c r="J82" i="14"/>
  <c r="U82" i="14"/>
  <c r="U877" i="14"/>
  <c r="R82" i="14"/>
  <c r="R877" i="14"/>
  <c r="E42" i="23"/>
  <c r="O71" i="18"/>
  <c r="O863" i="18"/>
  <c r="W71" i="18"/>
  <c r="W863" i="18"/>
  <c r="J71" i="18"/>
  <c r="L71" i="18"/>
  <c r="L863" i="18"/>
  <c r="K71" i="18"/>
  <c r="K863" i="18"/>
  <c r="P71" i="18"/>
  <c r="P863" i="18"/>
  <c r="M71" i="18"/>
  <c r="M863" i="18"/>
  <c r="U71" i="18"/>
  <c r="U863" i="18"/>
  <c r="T71" i="18"/>
  <c r="T863" i="18"/>
  <c r="N71" i="18"/>
  <c r="N863" i="18"/>
  <c r="S71" i="18"/>
  <c r="S863" i="18"/>
  <c r="Q71" i="18"/>
  <c r="Q863" i="18"/>
  <c r="X71" i="18"/>
  <c r="X863" i="18"/>
  <c r="V71" i="18"/>
  <c r="V863" i="18"/>
  <c r="R71" i="18"/>
  <c r="R863" i="18"/>
  <c r="V80" i="18"/>
  <c r="V872" i="18"/>
  <c r="T80" i="18"/>
  <c r="T872" i="18"/>
  <c r="O80" i="18"/>
  <c r="O872" i="18"/>
  <c r="X80" i="18"/>
  <c r="X872" i="18"/>
  <c r="S80" i="18"/>
  <c r="S872" i="18"/>
  <c r="P80" i="18"/>
  <c r="P872" i="18"/>
  <c r="K80" i="18"/>
  <c r="K872" i="18"/>
  <c r="Q80" i="18"/>
  <c r="Q872" i="18"/>
  <c r="J80" i="18"/>
  <c r="L80" i="18"/>
  <c r="L872" i="18"/>
  <c r="M80" i="18"/>
  <c r="M872" i="18"/>
  <c r="R80" i="18"/>
  <c r="R872" i="18"/>
  <c r="N80" i="18"/>
  <c r="N872" i="18"/>
  <c r="W80" i="18"/>
  <c r="W872" i="18"/>
  <c r="U80" i="18"/>
  <c r="U872" i="18"/>
  <c r="W334" i="14"/>
  <c r="W356" i="14"/>
  <c r="X334" i="14"/>
  <c r="M334" i="14"/>
  <c r="M356" i="14"/>
  <c r="O334" i="14"/>
  <c r="O356" i="14"/>
  <c r="S334" i="14"/>
  <c r="J334" i="14"/>
  <c r="L334" i="14"/>
  <c r="Q334" i="14"/>
  <c r="V334" i="14"/>
  <c r="R334" i="14"/>
  <c r="R356" i="14"/>
  <c r="P334" i="14"/>
  <c r="T334" i="14"/>
  <c r="U334" i="14"/>
  <c r="N334" i="14"/>
  <c r="K334" i="14"/>
  <c r="U78" i="14"/>
  <c r="U873" i="14"/>
  <c r="N78" i="14"/>
  <c r="N873" i="14"/>
  <c r="S78" i="14"/>
  <c r="S873" i="14"/>
  <c r="P78" i="14"/>
  <c r="P873" i="14"/>
  <c r="R78" i="14"/>
  <c r="R873" i="14"/>
  <c r="L78" i="14"/>
  <c r="L873" i="14"/>
  <c r="X78" i="14"/>
  <c r="X873" i="14"/>
  <c r="V78" i="14"/>
  <c r="V873" i="14"/>
  <c r="M78" i="14"/>
  <c r="M873" i="14"/>
  <c r="T78" i="14"/>
  <c r="T873" i="14"/>
  <c r="J78" i="14"/>
  <c r="W78" i="14"/>
  <c r="W873" i="14"/>
  <c r="O78" i="14"/>
  <c r="O873" i="14"/>
  <c r="Q78" i="14"/>
  <c r="Q873" i="14"/>
  <c r="K78" i="14"/>
  <c r="K873" i="14"/>
  <c r="W78" i="13"/>
  <c r="W891" i="13"/>
  <c r="R78" i="13"/>
  <c r="R891" i="13"/>
  <c r="V78" i="13"/>
  <c r="V891" i="13"/>
  <c r="J78" i="13"/>
  <c r="X78" i="13"/>
  <c r="X891" i="13"/>
  <c r="L78" i="13"/>
  <c r="L891" i="13"/>
  <c r="N78" i="13"/>
  <c r="N891" i="13"/>
  <c r="T78" i="13"/>
  <c r="T891" i="13"/>
  <c r="S78" i="13"/>
  <c r="S891" i="13"/>
  <c r="K78" i="13"/>
  <c r="K891" i="13"/>
  <c r="O78" i="13"/>
  <c r="O891" i="13"/>
  <c r="P78" i="13"/>
  <c r="P891" i="13"/>
  <c r="M78" i="13"/>
  <c r="M891" i="13"/>
  <c r="Q78" i="13"/>
  <c r="Q891" i="13"/>
  <c r="U78" i="13"/>
  <c r="U891" i="13"/>
  <c r="S79" i="14"/>
  <c r="S874" i="14"/>
  <c r="J79" i="14"/>
  <c r="J874" i="14"/>
  <c r="O79" i="14"/>
  <c r="O874" i="14"/>
  <c r="K79" i="14"/>
  <c r="K874" i="14"/>
  <c r="L79" i="14"/>
  <c r="L874" i="14"/>
  <c r="R79" i="14"/>
  <c r="R874" i="14"/>
  <c r="Q79" i="14"/>
  <c r="Q874" i="14"/>
  <c r="P79" i="14"/>
  <c r="P874" i="14"/>
  <c r="T79" i="14"/>
  <c r="T874" i="14"/>
  <c r="V79" i="14"/>
  <c r="V874" i="14"/>
  <c r="N79" i="14"/>
  <c r="N874" i="14"/>
  <c r="U79" i="14"/>
  <c r="U874" i="14"/>
  <c r="M79" i="14"/>
  <c r="M874" i="14"/>
  <c r="W79" i="14"/>
  <c r="W874" i="14"/>
  <c r="X79" i="14"/>
  <c r="X874" i="14"/>
  <c r="X81" i="13"/>
  <c r="X894" i="13"/>
  <c r="S81" i="13"/>
  <c r="S894" i="13"/>
  <c r="U81" i="13"/>
  <c r="U894" i="13"/>
  <c r="J81" i="13"/>
  <c r="M81" i="13"/>
  <c r="M894" i="13"/>
  <c r="O81" i="13"/>
  <c r="O894" i="13"/>
  <c r="P81" i="13"/>
  <c r="P894" i="13"/>
  <c r="V81" i="13"/>
  <c r="V894" i="13"/>
  <c r="Q81" i="13"/>
  <c r="Q894" i="13"/>
  <c r="K81" i="13"/>
  <c r="K894" i="13"/>
  <c r="W81" i="13"/>
  <c r="W894" i="13"/>
  <c r="N81" i="13"/>
  <c r="N894" i="13"/>
  <c r="R81" i="13"/>
  <c r="R894" i="13"/>
  <c r="T81" i="13"/>
  <c r="T894" i="13"/>
  <c r="L81" i="13"/>
  <c r="L894" i="13"/>
  <c r="T72" i="18"/>
  <c r="T864" i="18"/>
  <c r="W72" i="18"/>
  <c r="W864" i="18"/>
  <c r="M72" i="18"/>
  <c r="M864" i="18"/>
  <c r="N72" i="18"/>
  <c r="N864" i="18"/>
  <c r="V72" i="18"/>
  <c r="V864" i="18"/>
  <c r="S72" i="18"/>
  <c r="S864" i="18"/>
  <c r="O72" i="18"/>
  <c r="O864" i="18"/>
  <c r="R72" i="18"/>
  <c r="R864" i="18"/>
  <c r="P72" i="18"/>
  <c r="P864" i="18"/>
  <c r="U72" i="18"/>
  <c r="U864" i="18"/>
  <c r="K72" i="18"/>
  <c r="K864" i="18"/>
  <c r="L72" i="18"/>
  <c r="L864" i="18"/>
  <c r="X72" i="18"/>
  <c r="X864" i="18"/>
  <c r="Q72" i="18"/>
  <c r="Q864" i="18"/>
  <c r="J72" i="18"/>
  <c r="E27" i="23"/>
  <c r="U77" i="18"/>
  <c r="U869" i="18"/>
  <c r="N77" i="18"/>
  <c r="N869" i="18"/>
  <c r="V77" i="18"/>
  <c r="V869" i="18"/>
  <c r="W77" i="18"/>
  <c r="W869" i="18"/>
  <c r="K77" i="18"/>
  <c r="K869" i="18"/>
  <c r="J77" i="18"/>
  <c r="J869" i="18"/>
  <c r="R77" i="18"/>
  <c r="R869" i="18"/>
  <c r="O77" i="18"/>
  <c r="O869" i="18"/>
  <c r="T77" i="18"/>
  <c r="T869" i="18"/>
  <c r="S77" i="18"/>
  <c r="S869" i="18"/>
  <c r="L77" i="18"/>
  <c r="L869" i="18"/>
  <c r="Q77" i="18"/>
  <c r="Q869" i="18"/>
  <c r="P77" i="18"/>
  <c r="P869" i="18"/>
  <c r="X77" i="18"/>
  <c r="X869" i="18"/>
  <c r="M77" i="18"/>
  <c r="N79" i="18"/>
  <c r="N871" i="18"/>
  <c r="L79" i="18"/>
  <c r="L871" i="18"/>
  <c r="M79" i="18"/>
  <c r="M871" i="18"/>
  <c r="X79" i="18"/>
  <c r="X871" i="18"/>
  <c r="O79" i="18"/>
  <c r="O871" i="18"/>
  <c r="T79" i="18"/>
  <c r="T871" i="18"/>
  <c r="W79" i="18"/>
  <c r="W871" i="18"/>
  <c r="S79" i="18"/>
  <c r="S871" i="18"/>
  <c r="Q79" i="18"/>
  <c r="Q871" i="18"/>
  <c r="P79" i="18"/>
  <c r="P871" i="18"/>
  <c r="U79" i="18"/>
  <c r="U871" i="18"/>
  <c r="V79" i="18"/>
  <c r="V871" i="18"/>
  <c r="R79" i="18"/>
  <c r="R871" i="18"/>
  <c r="J79" i="18"/>
  <c r="K79" i="18"/>
  <c r="K871" i="18"/>
  <c r="M91" i="6"/>
  <c r="I91" i="14"/>
  <c r="F169" i="21"/>
  <c r="J373" i="17"/>
  <c r="J541" i="17"/>
  <c r="Y647" i="17"/>
  <c r="N825" i="14"/>
  <c r="L639" i="17"/>
  <c r="N639" i="17"/>
  <c r="Y471" i="17"/>
  <c r="V639" i="17"/>
  <c r="O639" i="17"/>
  <c r="Y474" i="17"/>
  <c r="S639" i="17"/>
  <c r="P649" i="17"/>
  <c r="T639" i="17"/>
  <c r="O878" i="13"/>
  <c r="Y836" i="18"/>
  <c r="N860" i="14"/>
  <c r="J847" i="14"/>
  <c r="T825" i="14"/>
  <c r="V825" i="14"/>
  <c r="Y827" i="18"/>
  <c r="S377" i="17"/>
  <c r="S545" i="17"/>
  <c r="S380" i="17"/>
  <c r="S548" i="17"/>
  <c r="J825" i="14"/>
  <c r="N865" i="13"/>
  <c r="J843" i="13"/>
  <c r="N847" i="14"/>
  <c r="H169" i="21"/>
  <c r="L373" i="17"/>
  <c r="L541" i="17"/>
  <c r="Y627" i="17"/>
  <c r="R169" i="21"/>
  <c r="V373" i="17"/>
  <c r="V541" i="17"/>
  <c r="Y568" i="17"/>
  <c r="Y852" i="13"/>
  <c r="S374" i="17"/>
  <c r="S542" i="17"/>
  <c r="V843" i="13"/>
  <c r="S379" i="17"/>
  <c r="S547" i="17"/>
  <c r="Y863" i="13"/>
  <c r="S386" i="17"/>
  <c r="S554" i="17"/>
  <c r="O865" i="13"/>
  <c r="S378" i="17"/>
  <c r="S546" i="17"/>
  <c r="S384" i="17"/>
  <c r="S552" i="17"/>
  <c r="S372" i="17"/>
  <c r="S540" i="17"/>
  <c r="I169" i="21"/>
  <c r="M373" i="17"/>
  <c r="M541" i="17"/>
  <c r="N169" i="21"/>
  <c r="R355" i="17"/>
  <c r="R367" i="17"/>
  <c r="R535" i="17"/>
  <c r="Y817" i="18"/>
  <c r="Y821" i="14"/>
  <c r="S388" i="17"/>
  <c r="S556" i="17"/>
  <c r="S376" i="17"/>
  <c r="S544" i="17"/>
  <c r="U843" i="13"/>
  <c r="K843" i="13"/>
  <c r="L169" i="21"/>
  <c r="P380" i="17"/>
  <c r="P548" i="17"/>
  <c r="Y840" i="18"/>
  <c r="Y831" i="14"/>
  <c r="Y831" i="18"/>
  <c r="S371" i="17"/>
  <c r="K169" i="21"/>
  <c r="O373" i="17"/>
  <c r="O541" i="17"/>
  <c r="G169" i="21"/>
  <c r="K373" i="17"/>
  <c r="K541" i="17"/>
  <c r="S385" i="17"/>
  <c r="S553" i="17"/>
  <c r="S375" i="17"/>
  <c r="S543" i="17"/>
  <c r="J169" i="21"/>
  <c r="N382" i="17"/>
  <c r="N550" i="17"/>
  <c r="P169" i="21"/>
  <c r="T373" i="17"/>
  <c r="T541" i="17"/>
  <c r="M169" i="21"/>
  <c r="Q373" i="17"/>
  <c r="Q541" i="17"/>
  <c r="Q169" i="21"/>
  <c r="U382" i="17"/>
  <c r="U550" i="17"/>
  <c r="S383" i="17"/>
  <c r="S551" i="17"/>
  <c r="L878" i="13"/>
  <c r="X169" i="15"/>
  <c r="Y874" i="13"/>
  <c r="Y560" i="14"/>
  <c r="S355" i="17"/>
  <c r="S367" i="17"/>
  <c r="S535" i="17"/>
  <c r="S382" i="17"/>
  <c r="S550" i="17"/>
  <c r="S381" i="17"/>
  <c r="S549" i="17"/>
  <c r="Y855" i="13"/>
  <c r="X649" i="17"/>
  <c r="L843" i="13"/>
  <c r="Y822" i="14"/>
  <c r="T843" i="13"/>
  <c r="U825" i="14"/>
  <c r="Y856" i="13"/>
  <c r="R860" i="14"/>
  <c r="Y844" i="14"/>
  <c r="Y849" i="13"/>
  <c r="Y845" i="14"/>
  <c r="Y595" i="17"/>
  <c r="Y567" i="17"/>
  <c r="Y592" i="17"/>
  <c r="Y858" i="13"/>
  <c r="Y837" i="13"/>
  <c r="Y850" i="13"/>
  <c r="Y601" i="17"/>
  <c r="T860" i="14"/>
  <c r="Y848" i="13"/>
  <c r="Y861" i="13"/>
  <c r="Y833" i="18"/>
  <c r="Y604" i="17"/>
  <c r="U878" i="13"/>
  <c r="Y638" i="17"/>
  <c r="Y850" i="18"/>
  <c r="Y579" i="17"/>
  <c r="Y605" i="17"/>
  <c r="T865" i="13"/>
  <c r="Y840" i="13"/>
  <c r="Y859" i="13"/>
  <c r="Y875" i="13"/>
  <c r="Y819" i="18"/>
  <c r="Y841" i="14"/>
  <c r="P860" i="14"/>
  <c r="Y872" i="13"/>
  <c r="Y571" i="17"/>
  <c r="Y860" i="13"/>
  <c r="Y837" i="14"/>
  <c r="Y829" i="14"/>
  <c r="R825" i="14"/>
  <c r="Y851" i="13"/>
  <c r="Y596" i="17"/>
  <c r="Y580" i="17"/>
  <c r="Y833" i="14"/>
  <c r="Y594" i="17"/>
  <c r="V860" i="14"/>
  <c r="Y851" i="18"/>
  <c r="R847" i="14"/>
  <c r="T878" i="13"/>
  <c r="V847" i="14"/>
  <c r="S843" i="13"/>
  <c r="Y839" i="13"/>
  <c r="Y575" i="17"/>
  <c r="V865" i="13"/>
  <c r="R843" i="13"/>
  <c r="Y590" i="17"/>
  <c r="S825" i="14"/>
  <c r="Y876" i="13"/>
  <c r="Y566" i="17"/>
  <c r="Y823" i="14"/>
  <c r="Y602" i="17"/>
  <c r="U865" i="13"/>
  <c r="Y837" i="18"/>
  <c r="K878" i="13"/>
  <c r="R878" i="13"/>
  <c r="L865" i="13"/>
  <c r="Y841" i="13"/>
  <c r="Y835" i="18"/>
  <c r="K860" i="14"/>
  <c r="V878" i="13"/>
  <c r="P825" i="14"/>
  <c r="Y851" i="14"/>
  <c r="P847" i="14"/>
  <c r="Y857" i="13"/>
  <c r="Y835" i="14"/>
  <c r="M649" i="17"/>
  <c r="K649" i="17"/>
  <c r="M656" i="17"/>
  <c r="J656" i="17"/>
  <c r="O649" i="17"/>
  <c r="T649" i="17"/>
  <c r="X656" i="17"/>
  <c r="Q639" i="17"/>
  <c r="X639" i="17"/>
  <c r="Y655" i="17"/>
  <c r="S138" i="17"/>
  <c r="S642" i="17"/>
  <c r="O138" i="17"/>
  <c r="O642" i="17"/>
  <c r="S649" i="17"/>
  <c r="X306" i="17"/>
  <c r="X642" i="17"/>
  <c r="Y303" i="17"/>
  <c r="M639" i="17"/>
  <c r="W649" i="17"/>
  <c r="N649" i="17"/>
  <c r="K306" i="17"/>
  <c r="K642" i="17"/>
  <c r="N138" i="17"/>
  <c r="N642" i="17"/>
  <c r="Y669" i="17"/>
  <c r="U649" i="17"/>
  <c r="K639" i="17"/>
  <c r="Y488" i="17"/>
  <c r="S656" i="17"/>
  <c r="T656" i="17"/>
  <c r="L649" i="17"/>
  <c r="L656" i="17"/>
  <c r="P639" i="17"/>
  <c r="R656" i="17"/>
  <c r="R639" i="17"/>
  <c r="Y481" i="17"/>
  <c r="Q649" i="17"/>
  <c r="Y135" i="17"/>
  <c r="U639" i="17"/>
  <c r="T138" i="17"/>
  <c r="T642" i="17"/>
  <c r="R649" i="17"/>
  <c r="J138" i="17"/>
  <c r="J642" i="17"/>
  <c r="Y589" i="17"/>
  <c r="V138" i="17"/>
  <c r="V642" i="17"/>
  <c r="J639" i="17"/>
  <c r="Y617" i="17"/>
  <c r="Y603" i="17"/>
  <c r="L79" i="17"/>
  <c r="L583" i="17"/>
  <c r="M79" i="17"/>
  <c r="M583" i="17"/>
  <c r="J563" i="17"/>
  <c r="Q79" i="17"/>
  <c r="Q583" i="17"/>
  <c r="R79" i="17"/>
  <c r="R583" i="17"/>
  <c r="O79" i="17"/>
  <c r="O583" i="17"/>
  <c r="W79" i="17"/>
  <c r="W583" i="17"/>
  <c r="X79" i="17"/>
  <c r="X583" i="17"/>
  <c r="Y565" i="17"/>
  <c r="N79" i="17"/>
  <c r="N583" i="17"/>
  <c r="Y564" i="17"/>
  <c r="Y562" i="17"/>
  <c r="T79" i="17"/>
  <c r="T583" i="17"/>
  <c r="P79" i="17"/>
  <c r="P583" i="17"/>
  <c r="S79" i="17"/>
  <c r="S583" i="17"/>
  <c r="Y59" i="17"/>
  <c r="K563" i="17"/>
  <c r="U79" i="17"/>
  <c r="U583" i="17"/>
  <c r="Y577" i="17"/>
  <c r="Y572" i="17"/>
  <c r="L847" i="14"/>
  <c r="W53" i="17"/>
  <c r="W557" i="17"/>
  <c r="Y44" i="17"/>
  <c r="G16" i="24"/>
  <c r="N53" i="17"/>
  <c r="X53" i="17"/>
  <c r="X557" i="17"/>
  <c r="L825" i="14"/>
  <c r="L860" i="14"/>
  <c r="T847" i="14"/>
  <c r="V822" i="18"/>
  <c r="M860" i="14"/>
  <c r="M25" i="20"/>
  <c r="M30" i="20"/>
  <c r="M32" i="20"/>
  <c r="K13" i="1"/>
  <c r="W847" i="14"/>
  <c r="K847" i="14"/>
  <c r="Y832" i="14"/>
  <c r="K865" i="13"/>
  <c r="S847" i="14"/>
  <c r="Y820" i="14"/>
  <c r="K825" i="14"/>
  <c r="W810" i="18"/>
  <c r="P57" i="21"/>
  <c r="Y857" i="14"/>
  <c r="Y838" i="14"/>
  <c r="O847" i="14"/>
  <c r="Y582" i="14"/>
  <c r="T810" i="18"/>
  <c r="Q656" i="17"/>
  <c r="O860" i="14"/>
  <c r="P843" i="13"/>
  <c r="W822" i="18"/>
  <c r="J860" i="14"/>
  <c r="K656" i="17"/>
  <c r="O656" i="17"/>
  <c r="K57" i="21"/>
  <c r="Y819" i="14"/>
  <c r="N26" i="20"/>
  <c r="N30" i="20"/>
  <c r="N32" i="20"/>
  <c r="L13" i="1"/>
  <c r="K857" i="18"/>
  <c r="U847" i="14"/>
  <c r="Y870" i="13"/>
  <c r="Y840" i="14"/>
  <c r="L857" i="18"/>
  <c r="Y896" i="13"/>
  <c r="Q825" i="14"/>
  <c r="Q860" i="14"/>
  <c r="Y899" i="13"/>
  <c r="Y295" i="14"/>
  <c r="Q25" i="20"/>
  <c r="Q30" i="20"/>
  <c r="Q32" i="20"/>
  <c r="O13" i="1"/>
  <c r="W844" i="18"/>
  <c r="Y654" i="17"/>
  <c r="P865" i="13"/>
  <c r="T26" i="20"/>
  <c r="T30" i="20"/>
  <c r="T32" i="20"/>
  <c r="R13" i="1"/>
  <c r="Y856" i="14"/>
  <c r="O844" i="18"/>
  <c r="Y65" i="14"/>
  <c r="P656" i="17"/>
  <c r="U25" i="20"/>
  <c r="U30" i="20"/>
  <c r="U32" i="20"/>
  <c r="S13" i="1"/>
  <c r="X843" i="13"/>
  <c r="S822" i="18"/>
  <c r="O25" i="20"/>
  <c r="O30" i="20"/>
  <c r="O32" i="20"/>
  <c r="M13" i="1"/>
  <c r="V656" i="17"/>
  <c r="S860" i="14"/>
  <c r="Y830" i="18"/>
  <c r="K844" i="18"/>
  <c r="L822" i="18"/>
  <c r="K583" i="17"/>
  <c r="Y317" i="14"/>
  <c r="R26" i="20"/>
  <c r="R30" i="20"/>
  <c r="R32" i="20"/>
  <c r="P13" i="1"/>
  <c r="Y152" i="17"/>
  <c r="E172" i="21"/>
  <c r="S878" i="13"/>
  <c r="V25" i="20"/>
  <c r="V30" i="20"/>
  <c r="V32" i="20"/>
  <c r="T13" i="1"/>
  <c r="W656" i="17"/>
  <c r="Y818" i="14"/>
  <c r="P857" i="18"/>
  <c r="U822" i="18"/>
  <c r="Q847" i="14"/>
  <c r="Y330" i="14"/>
  <c r="U860" i="14"/>
  <c r="Y854" i="14"/>
  <c r="N656" i="17"/>
  <c r="M642" i="17"/>
  <c r="Y853" i="14"/>
  <c r="Y30" i="14"/>
  <c r="E126" i="21"/>
  <c r="K127" i="21"/>
  <c r="P844" i="18"/>
  <c r="Y621" i="14"/>
  <c r="O825" i="14"/>
  <c r="U656" i="17"/>
  <c r="Y336" i="13"/>
  <c r="L844" i="18"/>
  <c r="Y594" i="13"/>
  <c r="J25" i="20"/>
  <c r="J30" i="20"/>
  <c r="P878" i="13"/>
  <c r="W860" i="14"/>
  <c r="S844" i="18"/>
  <c r="Q878" i="13"/>
  <c r="U857" i="18"/>
  <c r="Y817" i="14"/>
  <c r="Q843" i="13"/>
  <c r="Q857" i="18"/>
  <c r="Y816" i="18"/>
  <c r="Y838" i="13"/>
  <c r="N822" i="18"/>
  <c r="X860" i="14"/>
  <c r="Y569" i="17"/>
  <c r="P822" i="18"/>
  <c r="R865" i="13"/>
  <c r="Q642" i="17"/>
  <c r="W843" i="13"/>
  <c r="Y415" i="17"/>
  <c r="Y595" i="14"/>
  <c r="S25" i="20"/>
  <c r="S30" i="20"/>
  <c r="S32" i="20"/>
  <c r="Q13" i="1"/>
  <c r="P25" i="20"/>
  <c r="P30" i="20"/>
  <c r="P32" i="20"/>
  <c r="N13" i="1"/>
  <c r="N59" i="1"/>
  <c r="M822" i="18"/>
  <c r="Y65" i="18"/>
  <c r="W535" i="17"/>
  <c r="L26" i="20"/>
  <c r="Q844" i="18"/>
  <c r="Y581" i="17"/>
  <c r="Y814" i="18"/>
  <c r="X607" i="17"/>
  <c r="P810" i="18"/>
  <c r="Y30" i="13"/>
  <c r="Y558" i="18"/>
  <c r="Y808" i="18"/>
  <c r="K822" i="18"/>
  <c r="N878" i="13"/>
  <c r="R822" i="18"/>
  <c r="T844" i="18"/>
  <c r="K25" i="20"/>
  <c r="K30" i="20"/>
  <c r="K32" i="20"/>
  <c r="I13" i="1"/>
  <c r="I63" i="1"/>
  <c r="V857" i="18"/>
  <c r="Y573" i="17"/>
  <c r="Y588" i="17"/>
  <c r="Y855" i="14"/>
  <c r="V810" i="18"/>
  <c r="Q822" i="18"/>
  <c r="E123" i="21"/>
  <c r="Q124" i="21"/>
  <c r="N857" i="18"/>
  <c r="U810" i="18"/>
  <c r="R844" i="18"/>
  <c r="X24" i="19"/>
  <c r="N843" i="13"/>
  <c r="R642" i="17"/>
  <c r="X844" i="18"/>
  <c r="Y853" i="13"/>
  <c r="Y852" i="18"/>
  <c r="S865" i="13"/>
  <c r="V844" i="18"/>
  <c r="O843" i="13"/>
  <c r="L642" i="17"/>
  <c r="Y580" i="18"/>
  <c r="Y829" i="18"/>
  <c r="U844" i="18"/>
  <c r="K607" i="17"/>
  <c r="E147" i="21"/>
  <c r="M148" i="21"/>
  <c r="Y316" i="18"/>
  <c r="Y65" i="13"/>
  <c r="Y855" i="18"/>
  <c r="N607" i="17"/>
  <c r="V607" i="17"/>
  <c r="Y247" i="17"/>
  <c r="J822" i="18"/>
  <c r="Y271" i="17"/>
  <c r="E138" i="21"/>
  <c r="G139" i="21"/>
  <c r="Y613" i="17"/>
  <c r="L607" i="17"/>
  <c r="N844" i="18"/>
  <c r="Y52" i="14"/>
  <c r="R607" i="17"/>
  <c r="S857" i="18"/>
  <c r="T822" i="18"/>
  <c r="Y869" i="13"/>
  <c r="J878" i="13"/>
  <c r="Y52" i="13"/>
  <c r="J865" i="13"/>
  <c r="Y847" i="13"/>
  <c r="R857" i="18"/>
  <c r="Y323" i="13"/>
  <c r="J607" i="17"/>
  <c r="Y103" i="17"/>
  <c r="X99" i="19"/>
  <c r="Y199" i="17"/>
  <c r="Y652" i="17"/>
  <c r="Y52" i="18"/>
  <c r="Y587" i="17"/>
  <c r="X102" i="19"/>
  <c r="K810" i="18"/>
  <c r="Y519" i="17"/>
  <c r="Q810" i="18"/>
  <c r="X535" i="17"/>
  <c r="W857" i="18"/>
  <c r="Y640" i="17"/>
  <c r="P642" i="17"/>
  <c r="U642" i="17"/>
  <c r="M810" i="18"/>
  <c r="O822" i="18"/>
  <c r="N810" i="18"/>
  <c r="M844" i="18"/>
  <c r="Y879" i="18"/>
  <c r="Y835" i="13"/>
  <c r="Y637" i="17"/>
  <c r="X822" i="18"/>
  <c r="O133" i="21"/>
  <c r="L133" i="21"/>
  <c r="Q133" i="21"/>
  <c r="P133" i="21"/>
  <c r="M133" i="21"/>
  <c r="J133" i="21"/>
  <c r="K133" i="21"/>
  <c r="H133" i="21"/>
  <c r="F133" i="21"/>
  <c r="I133" i="21"/>
  <c r="N133" i="21"/>
  <c r="R133" i="21"/>
  <c r="G133" i="21"/>
  <c r="X865" i="13"/>
  <c r="J583" i="17"/>
  <c r="Q142" i="21"/>
  <c r="U295" i="17"/>
  <c r="H142" i="21"/>
  <c r="L295" i="17"/>
  <c r="K142" i="21"/>
  <c r="O295" i="17"/>
  <c r="M142" i="21"/>
  <c r="Q295" i="17"/>
  <c r="L142" i="21"/>
  <c r="P295" i="17"/>
  <c r="J142" i="21"/>
  <c r="N295" i="17"/>
  <c r="G142" i="21"/>
  <c r="K295" i="17"/>
  <c r="P142" i="21"/>
  <c r="T295" i="17"/>
  <c r="I142" i="21"/>
  <c r="M295" i="17"/>
  <c r="N142" i="21"/>
  <c r="R295" i="17"/>
  <c r="R142" i="21"/>
  <c r="V295" i="17"/>
  <c r="F142" i="21"/>
  <c r="O142" i="21"/>
  <c r="S295" i="17"/>
  <c r="U607" i="17"/>
  <c r="Y591" i="17"/>
  <c r="I130" i="21"/>
  <c r="N130" i="21"/>
  <c r="Q130" i="21"/>
  <c r="L130" i="21"/>
  <c r="G130" i="21"/>
  <c r="F130" i="21"/>
  <c r="O130" i="21"/>
  <c r="R130" i="21"/>
  <c r="J130" i="21"/>
  <c r="P130" i="21"/>
  <c r="K130" i="21"/>
  <c r="H130" i="21"/>
  <c r="M130" i="21"/>
  <c r="W607" i="17"/>
  <c r="W865" i="13"/>
  <c r="X154" i="15"/>
  <c r="Y848" i="18"/>
  <c r="Y806" i="18"/>
  <c r="Y834" i="14"/>
  <c r="G145" i="21"/>
  <c r="O145" i="21"/>
  <c r="H145" i="21"/>
  <c r="Q145" i="21"/>
  <c r="L145" i="21"/>
  <c r="P145" i="21"/>
  <c r="K145" i="21"/>
  <c r="F145" i="21"/>
  <c r="N145" i="21"/>
  <c r="M145" i="21"/>
  <c r="I145" i="21"/>
  <c r="J145" i="21"/>
  <c r="R145" i="21"/>
  <c r="J810" i="18"/>
  <c r="Y18" i="18"/>
  <c r="E135" i="21"/>
  <c r="Y546" i="18"/>
  <c r="T607" i="17"/>
  <c r="Y221" i="17"/>
  <c r="X156" i="15"/>
  <c r="J844" i="18"/>
  <c r="T857" i="18"/>
  <c r="Y294" i="18"/>
  <c r="M607" i="17"/>
  <c r="P607" i="17"/>
  <c r="Y826" i="18"/>
  <c r="M857" i="18"/>
  <c r="Y645" i="17"/>
  <c r="Y301" i="13"/>
  <c r="O857" i="18"/>
  <c r="Y320" i="17"/>
  <c r="X857" i="18"/>
  <c r="Y329" i="18"/>
  <c r="Y522" i="17"/>
  <c r="R810" i="18"/>
  <c r="Y31" i="17"/>
  <c r="Y593" i="18"/>
  <c r="Q607" i="17"/>
  <c r="Y439" i="17"/>
  <c r="V583" i="17"/>
  <c r="J857" i="18"/>
  <c r="O607" i="17"/>
  <c r="J649" i="17"/>
  <c r="Y145" i="17"/>
  <c r="Q865" i="13"/>
  <c r="Y30" i="18"/>
  <c r="S607" i="17"/>
  <c r="L810" i="18"/>
  <c r="E30" i="23"/>
  <c r="J377" i="17"/>
  <c r="J545" i="17"/>
  <c r="J386" i="17"/>
  <c r="J554" i="17"/>
  <c r="J374" i="17"/>
  <c r="J542" i="17"/>
  <c r="J380" i="17"/>
  <c r="J548" i="17"/>
  <c r="J372" i="17"/>
  <c r="J540" i="17"/>
  <c r="X890" i="13"/>
  <c r="J371" i="17"/>
  <c r="J539" i="17"/>
  <c r="J375" i="17"/>
  <c r="J543" i="17"/>
  <c r="J378" i="17"/>
  <c r="J546" i="17"/>
  <c r="J383" i="17"/>
  <c r="J551" i="17"/>
  <c r="J355" i="17"/>
  <c r="J523" i="17"/>
  <c r="J382" i="17"/>
  <c r="J550" i="17"/>
  <c r="J376" i="17"/>
  <c r="J388" i="17"/>
  <c r="J556" i="17"/>
  <c r="J381" i="17"/>
  <c r="J549" i="17"/>
  <c r="J384" i="17"/>
  <c r="J552" i="17"/>
  <c r="J385" i="17"/>
  <c r="J553" i="17"/>
  <c r="J379" i="17"/>
  <c r="J547" i="17"/>
  <c r="Q91" i="14"/>
  <c r="Y633" i="13"/>
  <c r="E120" i="21"/>
  <c r="I121" i="21"/>
  <c r="Y874" i="14"/>
  <c r="P102" i="21"/>
  <c r="P99" i="21"/>
  <c r="T890" i="13"/>
  <c r="Y81" i="13"/>
  <c r="J894" i="13"/>
  <c r="Y894" i="13"/>
  <c r="Y78" i="13"/>
  <c r="J891" i="13"/>
  <c r="Y891" i="13"/>
  <c r="Y78" i="14"/>
  <c r="J873" i="14"/>
  <c r="Y873" i="14"/>
  <c r="N864" i="14"/>
  <c r="N886" i="14"/>
  <c r="N356" i="14"/>
  <c r="J864" i="14"/>
  <c r="Y334" i="14"/>
  <c r="J356" i="14"/>
  <c r="T861" i="18"/>
  <c r="T355" i="18"/>
  <c r="S861" i="18"/>
  <c r="S355" i="18"/>
  <c r="U882" i="13"/>
  <c r="U91" i="13"/>
  <c r="Q51" i="21"/>
  <c r="Q114" i="21"/>
  <c r="N882" i="13"/>
  <c r="J117" i="21"/>
  <c r="N362" i="13"/>
  <c r="J54" i="21"/>
  <c r="V362" i="13"/>
  <c r="R54" i="21"/>
  <c r="R117" i="21"/>
  <c r="Y82" i="13"/>
  <c r="J895" i="13"/>
  <c r="Y895" i="13"/>
  <c r="O102" i="21"/>
  <c r="O99" i="21"/>
  <c r="S890" i="13"/>
  <c r="K890" i="13"/>
  <c r="G102" i="21"/>
  <c r="G99" i="21"/>
  <c r="M864" i="14"/>
  <c r="M886" i="14"/>
  <c r="M91" i="14"/>
  <c r="L91" i="14"/>
  <c r="Y77" i="14"/>
  <c r="J872" i="14"/>
  <c r="Y872" i="14"/>
  <c r="K91" i="18"/>
  <c r="X861" i="18"/>
  <c r="X91" i="18"/>
  <c r="X883" i="18"/>
  <c r="U864" i="14"/>
  <c r="U886" i="14"/>
  <c r="U356" i="14"/>
  <c r="S864" i="14"/>
  <c r="S886" i="14"/>
  <c r="S356" i="14"/>
  <c r="Q861" i="18"/>
  <c r="Q355" i="18"/>
  <c r="P861" i="18"/>
  <c r="P355" i="18"/>
  <c r="X882" i="13"/>
  <c r="X904" i="13"/>
  <c r="X91" i="13"/>
  <c r="H114" i="21"/>
  <c r="L91" i="13"/>
  <c r="H51" i="21"/>
  <c r="L882" i="13"/>
  <c r="N117" i="21"/>
  <c r="R362" i="13"/>
  <c r="N54" i="21"/>
  <c r="K362" i="13"/>
  <c r="G54" i="21"/>
  <c r="G117" i="21"/>
  <c r="Y73" i="18"/>
  <c r="J865" i="18"/>
  <c r="Y865" i="18"/>
  <c r="W890" i="13"/>
  <c r="L890" i="13"/>
  <c r="H102" i="21"/>
  <c r="H99" i="21"/>
  <c r="R864" i="14"/>
  <c r="R91" i="14"/>
  <c r="T91" i="14"/>
  <c r="Y76" i="18"/>
  <c r="J868" i="18"/>
  <c r="Y868" i="18"/>
  <c r="U91" i="18"/>
  <c r="W861" i="18"/>
  <c r="W91" i="18"/>
  <c r="W883" i="18"/>
  <c r="J869" i="14"/>
  <c r="Y869" i="14"/>
  <c r="Y74" i="14"/>
  <c r="K861" i="18"/>
  <c r="K355" i="18"/>
  <c r="J114" i="21"/>
  <c r="N91" i="13"/>
  <c r="J51" i="21"/>
  <c r="J362" i="13"/>
  <c r="Y340" i="13"/>
  <c r="F117" i="21"/>
  <c r="V91" i="18"/>
  <c r="V882" i="13"/>
  <c r="V91" i="13"/>
  <c r="R51" i="21"/>
  <c r="R114" i="21"/>
  <c r="T362" i="13"/>
  <c r="P54" i="21"/>
  <c r="P117" i="21"/>
  <c r="U890" i="13"/>
  <c r="Q102" i="21"/>
  <c r="Q99" i="21"/>
  <c r="V91" i="14"/>
  <c r="N57" i="21"/>
  <c r="E57" i="21"/>
  <c r="M58" i="21"/>
  <c r="Y79" i="14"/>
  <c r="L861" i="18"/>
  <c r="L355" i="18"/>
  <c r="Y71" i="14"/>
  <c r="U362" i="13"/>
  <c r="Q54" i="21"/>
  <c r="Q117" i="21"/>
  <c r="E108" i="21"/>
  <c r="J867" i="18"/>
  <c r="Y867" i="18"/>
  <c r="Y75" i="18"/>
  <c r="P890" i="13"/>
  <c r="L102" i="21"/>
  <c r="L99" i="21"/>
  <c r="S91" i="14"/>
  <c r="J892" i="13"/>
  <c r="Y892" i="13"/>
  <c r="Y79" i="13"/>
  <c r="H28" i="23"/>
  <c r="L111" i="8"/>
  <c r="I447" i="17"/>
  <c r="G28" i="23"/>
  <c r="K111" i="8"/>
  <c r="I279" i="17"/>
  <c r="F28" i="23"/>
  <c r="X864" i="14"/>
  <c r="X886" i="14"/>
  <c r="X356" i="14"/>
  <c r="Y75" i="13"/>
  <c r="M888" i="13"/>
  <c r="Y888" i="13"/>
  <c r="Y73" i="14"/>
  <c r="J868" i="14"/>
  <c r="Y868" i="14"/>
  <c r="Y81" i="18"/>
  <c r="Y76" i="13"/>
  <c r="J889" i="13"/>
  <c r="Y889" i="13"/>
  <c r="U861" i="18"/>
  <c r="U355" i="18"/>
  <c r="Y348" i="13"/>
  <c r="F105" i="21"/>
  <c r="E105" i="21"/>
  <c r="Q106" i="21"/>
  <c r="U278" i="17"/>
  <c r="I114" i="21"/>
  <c r="M91" i="13"/>
  <c r="I51" i="21"/>
  <c r="M882" i="13"/>
  <c r="Q882" i="13"/>
  <c r="M114" i="21"/>
  <c r="Q91" i="13"/>
  <c r="M51" i="21"/>
  <c r="X362" i="13"/>
  <c r="S362" i="13"/>
  <c r="O54" i="21"/>
  <c r="O117" i="21"/>
  <c r="R102" i="21"/>
  <c r="R99" i="21"/>
  <c r="V890" i="13"/>
  <c r="J91" i="14"/>
  <c r="Y69" i="14"/>
  <c r="K91" i="14"/>
  <c r="Y75" i="14"/>
  <c r="J870" i="14"/>
  <c r="Y870" i="14"/>
  <c r="Y887" i="13"/>
  <c r="Y69" i="18"/>
  <c r="M861" i="18"/>
  <c r="M91" i="18"/>
  <c r="M883" i="18"/>
  <c r="O91" i="18"/>
  <c r="K864" i="14"/>
  <c r="K886" i="14"/>
  <c r="K356" i="14"/>
  <c r="F43" i="23"/>
  <c r="H43" i="23"/>
  <c r="G43" i="23"/>
  <c r="V861" i="18"/>
  <c r="V355" i="18"/>
  <c r="O91" i="13"/>
  <c r="K51" i="21"/>
  <c r="O882" i="13"/>
  <c r="K114" i="21"/>
  <c r="K117" i="21"/>
  <c r="O362" i="13"/>
  <c r="K54" i="21"/>
  <c r="Y70" i="18"/>
  <c r="J862" i="18"/>
  <c r="Y862" i="18"/>
  <c r="J871" i="14"/>
  <c r="Y871" i="14"/>
  <c r="Y76" i="14"/>
  <c r="J875" i="14"/>
  <c r="Y875" i="14"/>
  <c r="Y80" i="14"/>
  <c r="R91" i="18"/>
  <c r="T864" i="14"/>
  <c r="T886" i="14"/>
  <c r="T356" i="14"/>
  <c r="J861" i="18"/>
  <c r="Y333" i="18"/>
  <c r="J355" i="18"/>
  <c r="J882" i="13"/>
  <c r="Y69" i="13"/>
  <c r="F114" i="21"/>
  <c r="J91" i="13"/>
  <c r="H117" i="21"/>
  <c r="L362" i="13"/>
  <c r="H54" i="21"/>
  <c r="F102" i="21"/>
  <c r="J890" i="13"/>
  <c r="Y77" i="13"/>
  <c r="J91" i="18"/>
  <c r="J867" i="14"/>
  <c r="Y867" i="14"/>
  <c r="Y72" i="14"/>
  <c r="Y70" i="13"/>
  <c r="J883" i="13"/>
  <c r="Y883" i="13"/>
  <c r="P114" i="21"/>
  <c r="T882" i="13"/>
  <c r="T91" i="13"/>
  <c r="P51" i="21"/>
  <c r="Q362" i="13"/>
  <c r="M54" i="21"/>
  <c r="M117" i="21"/>
  <c r="P91" i="14"/>
  <c r="Q91" i="18"/>
  <c r="Y77" i="18"/>
  <c r="M869" i="18"/>
  <c r="Y869" i="18"/>
  <c r="V864" i="14"/>
  <c r="V886" i="14"/>
  <c r="V356" i="14"/>
  <c r="Y82" i="14"/>
  <c r="J877" i="14"/>
  <c r="Y877" i="14"/>
  <c r="Y82" i="18"/>
  <c r="J874" i="18"/>
  <c r="Y874" i="18"/>
  <c r="R861" i="18"/>
  <c r="R355" i="18"/>
  <c r="W91" i="13"/>
  <c r="W882" i="13"/>
  <c r="S882" i="13"/>
  <c r="O114" i="21"/>
  <c r="S91" i="13"/>
  <c r="O51" i="21"/>
  <c r="J873" i="18"/>
  <c r="Y873" i="18"/>
  <c r="W362" i="13"/>
  <c r="Q890" i="13"/>
  <c r="M102" i="21"/>
  <c r="M99" i="21"/>
  <c r="K102" i="21"/>
  <c r="K99" i="21"/>
  <c r="O890" i="13"/>
  <c r="O864" i="14"/>
  <c r="O886" i="14"/>
  <c r="O91" i="14"/>
  <c r="U91" i="14"/>
  <c r="S91" i="18"/>
  <c r="N91" i="18"/>
  <c r="L864" i="14"/>
  <c r="L886" i="14"/>
  <c r="L356" i="14"/>
  <c r="Y74" i="18"/>
  <c r="M866" i="18"/>
  <c r="Y866" i="18"/>
  <c r="J893" i="13"/>
  <c r="Y893" i="13"/>
  <c r="Y80" i="13"/>
  <c r="Y886" i="13"/>
  <c r="W864" i="14"/>
  <c r="W886" i="14"/>
  <c r="W91" i="14"/>
  <c r="Y73" i="13"/>
  <c r="P91" i="18"/>
  <c r="Y79" i="18"/>
  <c r="J871" i="18"/>
  <c r="Y871" i="18"/>
  <c r="P864" i="14"/>
  <c r="P886" i="14"/>
  <c r="P356" i="14"/>
  <c r="J863" i="18"/>
  <c r="Y863" i="18"/>
  <c r="Y71" i="18"/>
  <c r="Y72" i="13"/>
  <c r="J885" i="13"/>
  <c r="Y885" i="13"/>
  <c r="R882" i="13"/>
  <c r="N114" i="21"/>
  <c r="R91" i="13"/>
  <c r="N51" i="21"/>
  <c r="R890" i="13"/>
  <c r="N102" i="21"/>
  <c r="N99" i="21"/>
  <c r="J864" i="18"/>
  <c r="Y864" i="18"/>
  <c r="Y72" i="18"/>
  <c r="Q864" i="14"/>
  <c r="Q886" i="14"/>
  <c r="Q356" i="14"/>
  <c r="Y80" i="18"/>
  <c r="J872" i="18"/>
  <c r="Y872" i="18"/>
  <c r="Y78" i="18"/>
  <c r="M870" i="18"/>
  <c r="Y870" i="18"/>
  <c r="J866" i="14"/>
  <c r="Y866" i="14"/>
  <c r="O861" i="18"/>
  <c r="O355" i="18"/>
  <c r="N861" i="18"/>
  <c r="N355" i="18"/>
  <c r="L114" i="21"/>
  <c r="P91" i="13"/>
  <c r="L51" i="21"/>
  <c r="P882" i="13"/>
  <c r="K882" i="13"/>
  <c r="K91" i="13"/>
  <c r="G51" i="21"/>
  <c r="G114" i="21"/>
  <c r="P362" i="13"/>
  <c r="L54" i="21"/>
  <c r="L117" i="21"/>
  <c r="I117" i="21"/>
  <c r="M362" i="13"/>
  <c r="I54" i="21"/>
  <c r="Y71" i="13"/>
  <c r="M884" i="13"/>
  <c r="Y884" i="13"/>
  <c r="I102" i="21"/>
  <c r="I99" i="21"/>
  <c r="M890" i="13"/>
  <c r="J102" i="21"/>
  <c r="J99" i="21"/>
  <c r="N890" i="13"/>
  <c r="N91" i="14"/>
  <c r="X91" i="14"/>
  <c r="Y81" i="14"/>
  <c r="J876" i="14"/>
  <c r="Y876" i="14"/>
  <c r="Y70" i="14"/>
  <c r="J865" i="14"/>
  <c r="Y865" i="14"/>
  <c r="Y74" i="13"/>
  <c r="L91" i="18"/>
  <c r="T91" i="18"/>
  <c r="P378" i="17"/>
  <c r="P546" i="17"/>
  <c r="V384" i="17"/>
  <c r="V552" i="17"/>
  <c r="K388" i="17"/>
  <c r="K556" i="17"/>
  <c r="V388" i="17"/>
  <c r="V556" i="17"/>
  <c r="L381" i="17"/>
  <c r="L549" i="17"/>
  <c r="L379" i="17"/>
  <c r="L547" i="17"/>
  <c r="T384" i="17"/>
  <c r="T552" i="17"/>
  <c r="L371" i="17"/>
  <c r="L539" i="17"/>
  <c r="V375" i="17"/>
  <c r="V543" i="17"/>
  <c r="Q371" i="17"/>
  <c r="Q539" i="17"/>
  <c r="L375" i="17"/>
  <c r="L543" i="17"/>
  <c r="T386" i="17"/>
  <c r="T554" i="17"/>
  <c r="V376" i="17"/>
  <c r="V544" i="17"/>
  <c r="L385" i="17"/>
  <c r="L553" i="17"/>
  <c r="L377" i="17"/>
  <c r="L545" i="17"/>
  <c r="R381" i="17"/>
  <c r="R549" i="17"/>
  <c r="L388" i="17"/>
  <c r="L556" i="17"/>
  <c r="T382" i="17"/>
  <c r="T550" i="17"/>
  <c r="K385" i="17"/>
  <c r="K553" i="17"/>
  <c r="S523" i="17"/>
  <c r="T379" i="17"/>
  <c r="T547" i="17"/>
  <c r="T385" i="17"/>
  <c r="T553" i="17"/>
  <c r="K374" i="17"/>
  <c r="K542" i="17"/>
  <c r="T376" i="17"/>
  <c r="T544" i="17"/>
  <c r="T371" i="17"/>
  <c r="T539" i="17"/>
  <c r="V386" i="17"/>
  <c r="V554" i="17"/>
  <c r="V374" i="17"/>
  <c r="V542" i="17"/>
  <c r="V380" i="17"/>
  <c r="V548" i="17"/>
  <c r="P372" i="17"/>
  <c r="P540" i="17"/>
  <c r="M388" i="17"/>
  <c r="M556" i="17"/>
  <c r="M385" i="17"/>
  <c r="M553" i="17"/>
  <c r="O386" i="17"/>
  <c r="O554" i="17"/>
  <c r="M377" i="17"/>
  <c r="M545" i="17"/>
  <c r="M380" i="17"/>
  <c r="M548" i="17"/>
  <c r="L380" i="17"/>
  <c r="L548" i="17"/>
  <c r="M384" i="17"/>
  <c r="M552" i="17"/>
  <c r="L378" i="17"/>
  <c r="L546" i="17"/>
  <c r="P375" i="17"/>
  <c r="P543" i="17"/>
  <c r="V371" i="17"/>
  <c r="V539" i="17"/>
  <c r="L386" i="17"/>
  <c r="L554" i="17"/>
  <c r="L355" i="17"/>
  <c r="L367" i="17"/>
  <c r="L535" i="17"/>
  <c r="V377" i="17"/>
  <c r="V545" i="17"/>
  <c r="L382" i="17"/>
  <c r="L550" i="17"/>
  <c r="N375" i="17"/>
  <c r="N543" i="17"/>
  <c r="L383" i="17"/>
  <c r="L551" i="17"/>
  <c r="L372" i="17"/>
  <c r="L540" i="17"/>
  <c r="L374" i="17"/>
  <c r="L542" i="17"/>
  <c r="P379" i="17"/>
  <c r="P547" i="17"/>
  <c r="L384" i="17"/>
  <c r="L552" i="17"/>
  <c r="P385" i="17"/>
  <c r="P553" i="17"/>
  <c r="M371" i="17"/>
  <c r="M539" i="17"/>
  <c r="P386" i="17"/>
  <c r="P554" i="17"/>
  <c r="L376" i="17"/>
  <c r="L544" i="17"/>
  <c r="M382" i="17"/>
  <c r="M550" i="17"/>
  <c r="M378" i="17"/>
  <c r="M546" i="17"/>
  <c r="N383" i="17"/>
  <c r="N551" i="17"/>
  <c r="P377" i="17"/>
  <c r="P545" i="17"/>
  <c r="R380" i="17"/>
  <c r="R548" i="17"/>
  <c r="N381" i="17"/>
  <c r="N549" i="17"/>
  <c r="P384" i="17"/>
  <c r="P552" i="17"/>
  <c r="P383" i="17"/>
  <c r="P551" i="17"/>
  <c r="N372" i="17"/>
  <c r="N540" i="17"/>
  <c r="Q385" i="17"/>
  <c r="Q553" i="17"/>
  <c r="Q380" i="17"/>
  <c r="Q548" i="17"/>
  <c r="P376" i="17"/>
  <c r="P544" i="17"/>
  <c r="M379" i="17"/>
  <c r="M547" i="17"/>
  <c r="V381" i="17"/>
  <c r="V549" i="17"/>
  <c r="P382" i="17"/>
  <c r="P550" i="17"/>
  <c r="R375" i="17"/>
  <c r="R543" i="17"/>
  <c r="M372" i="17"/>
  <c r="M540" i="17"/>
  <c r="V385" i="17"/>
  <c r="V553" i="17"/>
  <c r="P373" i="17"/>
  <c r="P541" i="17"/>
  <c r="P355" i="17"/>
  <c r="P367" i="17"/>
  <c r="P535" i="17"/>
  <c r="P371" i="17"/>
  <c r="P539" i="17"/>
  <c r="V355" i="17"/>
  <c r="V367" i="17"/>
  <c r="V535" i="17"/>
  <c r="P388" i="17"/>
  <c r="P556" i="17"/>
  <c r="N379" i="17"/>
  <c r="N547" i="17"/>
  <c r="M376" i="17"/>
  <c r="M544" i="17"/>
  <c r="R386" i="17"/>
  <c r="R554" i="17"/>
  <c r="R383" i="17"/>
  <c r="R551" i="17"/>
  <c r="P374" i="17"/>
  <c r="P542" i="17"/>
  <c r="M375" i="17"/>
  <c r="M543" i="17"/>
  <c r="Q375" i="17"/>
  <c r="Q543" i="17"/>
  <c r="V378" i="17"/>
  <c r="V546" i="17"/>
  <c r="P381" i="17"/>
  <c r="P549" i="17"/>
  <c r="V379" i="17"/>
  <c r="V547" i="17"/>
  <c r="V382" i="17"/>
  <c r="V550" i="17"/>
  <c r="M374" i="17"/>
  <c r="M542" i="17"/>
  <c r="M386" i="17"/>
  <c r="M554" i="17"/>
  <c r="R382" i="17"/>
  <c r="R550" i="17"/>
  <c r="V383" i="17"/>
  <c r="V551" i="17"/>
  <c r="N355" i="17"/>
  <c r="N367" i="17"/>
  <c r="N535" i="17"/>
  <c r="Q384" i="17"/>
  <c r="Q552" i="17"/>
  <c r="V372" i="17"/>
  <c r="V540" i="17"/>
  <c r="M383" i="17"/>
  <c r="M551" i="17"/>
  <c r="M355" i="17"/>
  <c r="M367" i="17"/>
  <c r="M535" i="17"/>
  <c r="M381" i="17"/>
  <c r="M549" i="17"/>
  <c r="K379" i="17"/>
  <c r="K547" i="17"/>
  <c r="S389" i="17"/>
  <c r="S557" i="17"/>
  <c r="N377" i="17"/>
  <c r="N545" i="17"/>
  <c r="N386" i="17"/>
  <c r="N554" i="17"/>
  <c r="R372" i="17"/>
  <c r="R540" i="17"/>
  <c r="K381" i="17"/>
  <c r="K549" i="17"/>
  <c r="K371" i="17"/>
  <c r="K539" i="17"/>
  <c r="O355" i="17"/>
  <c r="O367" i="17"/>
  <c r="O535" i="17"/>
  <c r="R374" i="17"/>
  <c r="R542" i="17"/>
  <c r="K384" i="17"/>
  <c r="K552" i="17"/>
  <c r="K378" i="17"/>
  <c r="K546" i="17"/>
  <c r="K372" i="17"/>
  <c r="K540" i="17"/>
  <c r="K383" i="17"/>
  <c r="K551" i="17"/>
  <c r="O383" i="17"/>
  <c r="O551" i="17"/>
  <c r="K382" i="17"/>
  <c r="K550" i="17"/>
  <c r="R385" i="17"/>
  <c r="R553" i="17"/>
  <c r="K377" i="17"/>
  <c r="K545" i="17"/>
  <c r="N385" i="17"/>
  <c r="N553" i="17"/>
  <c r="O385" i="17"/>
  <c r="O553" i="17"/>
  <c r="U355" i="17"/>
  <c r="U367" i="17"/>
  <c r="U535" i="17"/>
  <c r="K386" i="17"/>
  <c r="K554" i="17"/>
  <c r="K376" i="17"/>
  <c r="K544" i="17"/>
  <c r="K380" i="17"/>
  <c r="K548" i="17"/>
  <c r="K355" i="17"/>
  <c r="K367" i="17"/>
  <c r="K535" i="17"/>
  <c r="S539" i="17"/>
  <c r="R384" i="17"/>
  <c r="R552" i="17"/>
  <c r="K375" i="17"/>
  <c r="K543" i="17"/>
  <c r="R379" i="17"/>
  <c r="R547" i="17"/>
  <c r="U373" i="17"/>
  <c r="U541" i="17"/>
  <c r="Q374" i="17"/>
  <c r="Q542" i="17"/>
  <c r="U371" i="17"/>
  <c r="U539" i="17"/>
  <c r="U376" i="17"/>
  <c r="U544" i="17"/>
  <c r="T383" i="17"/>
  <c r="T551" i="17"/>
  <c r="Q383" i="17"/>
  <c r="Q551" i="17"/>
  <c r="U377" i="17"/>
  <c r="U545" i="17"/>
  <c r="R378" i="17"/>
  <c r="R546" i="17"/>
  <c r="N376" i="17"/>
  <c r="N544" i="17"/>
  <c r="O375" i="17"/>
  <c r="O543" i="17"/>
  <c r="O372" i="17"/>
  <c r="O540" i="17"/>
  <c r="O380" i="17"/>
  <c r="O548" i="17"/>
  <c r="R388" i="17"/>
  <c r="R556" i="17"/>
  <c r="O388" i="17"/>
  <c r="O556" i="17"/>
  <c r="T372" i="17"/>
  <c r="T540" i="17"/>
  <c r="O382" i="17"/>
  <c r="O550" i="17"/>
  <c r="T381" i="17"/>
  <c r="T549" i="17"/>
  <c r="Q376" i="17"/>
  <c r="Q544" i="17"/>
  <c r="Q381" i="17"/>
  <c r="Q549" i="17"/>
  <c r="Q377" i="17"/>
  <c r="Q545" i="17"/>
  <c r="Q378" i="17"/>
  <c r="Q546" i="17"/>
  <c r="R376" i="17"/>
  <c r="R544" i="17"/>
  <c r="N374" i="17"/>
  <c r="N542" i="17"/>
  <c r="Q355" i="17"/>
  <c r="Q367" i="17"/>
  <c r="Q535" i="17"/>
  <c r="R373" i="17"/>
  <c r="R541" i="17"/>
  <c r="R377" i="17"/>
  <c r="R545" i="17"/>
  <c r="Q388" i="17"/>
  <c r="Q556" i="17"/>
  <c r="T375" i="17"/>
  <c r="T543" i="17"/>
  <c r="O384" i="17"/>
  <c r="O552" i="17"/>
  <c r="U375" i="17"/>
  <c r="U543" i="17"/>
  <c r="E169" i="21"/>
  <c r="U381" i="17"/>
  <c r="U549" i="17"/>
  <c r="O379" i="17"/>
  <c r="O547" i="17"/>
  <c r="U378" i="17"/>
  <c r="U546" i="17"/>
  <c r="T378" i="17"/>
  <c r="T546" i="17"/>
  <c r="R523" i="17"/>
  <c r="T380" i="17"/>
  <c r="T548" i="17"/>
  <c r="T388" i="17"/>
  <c r="T556" i="17"/>
  <c r="R371" i="17"/>
  <c r="R539" i="17"/>
  <c r="N378" i="17"/>
  <c r="N546" i="17"/>
  <c r="N384" i="17"/>
  <c r="N552" i="17"/>
  <c r="O376" i="17"/>
  <c r="O544" i="17"/>
  <c r="O381" i="17"/>
  <c r="O549" i="17"/>
  <c r="T374" i="17"/>
  <c r="T542" i="17"/>
  <c r="Q379" i="17"/>
  <c r="Q547" i="17"/>
  <c r="Q382" i="17"/>
  <c r="Q550" i="17"/>
  <c r="T377" i="17"/>
  <c r="T545" i="17"/>
  <c r="U385" i="17"/>
  <c r="U553" i="17"/>
  <c r="U374" i="17"/>
  <c r="U542" i="17"/>
  <c r="U379" i="17"/>
  <c r="U547" i="17"/>
  <c r="U388" i="17"/>
  <c r="U556" i="17"/>
  <c r="U384" i="17"/>
  <c r="U552" i="17"/>
  <c r="T355" i="17"/>
  <c r="T367" i="17"/>
  <c r="T535" i="17"/>
  <c r="U372" i="17"/>
  <c r="U540" i="17"/>
  <c r="O371" i="17"/>
  <c r="O539" i="17"/>
  <c r="O378" i="17"/>
  <c r="O546" i="17"/>
  <c r="O377" i="17"/>
  <c r="O545" i="17"/>
  <c r="N380" i="17"/>
  <c r="N548" i="17"/>
  <c r="N373" i="17"/>
  <c r="N541" i="17"/>
  <c r="N371" i="17"/>
  <c r="N539" i="17"/>
  <c r="O374" i="17"/>
  <c r="O542" i="17"/>
  <c r="Q372" i="17"/>
  <c r="Q540" i="17"/>
  <c r="Q386" i="17"/>
  <c r="Q554" i="17"/>
  <c r="N388" i="17"/>
  <c r="N556" i="17"/>
  <c r="U383" i="17"/>
  <c r="U551" i="17"/>
  <c r="U380" i="17"/>
  <c r="U548" i="17"/>
  <c r="U386" i="17"/>
  <c r="U554" i="17"/>
  <c r="Y306" i="17"/>
  <c r="Y138" i="17"/>
  <c r="Y649" i="17"/>
  <c r="Y639" i="17"/>
  <c r="Y563" i="17"/>
  <c r="Y79" i="17"/>
  <c r="Y53" i="17"/>
  <c r="Y825" i="14"/>
  <c r="L59" i="1"/>
  <c r="Q127" i="21"/>
  <c r="U115" i="17"/>
  <c r="Y847" i="14"/>
  <c r="I59" i="1"/>
  <c r="Y26" i="20"/>
  <c r="Y656" i="17"/>
  <c r="M124" i="21"/>
  <c r="S59" i="1"/>
  <c r="S52" i="1"/>
  <c r="S63" i="1"/>
  <c r="P127" i="21"/>
  <c r="T115" i="17"/>
  <c r="O127" i="21"/>
  <c r="S128" i="17"/>
  <c r="L127" i="21"/>
  <c r="P128" i="17"/>
  <c r="Y843" i="13"/>
  <c r="Y860" i="14"/>
  <c r="G127" i="21"/>
  <c r="Q139" i="21"/>
  <c r="U127" i="17"/>
  <c r="I127" i="21"/>
  <c r="M464" i="17"/>
  <c r="J127" i="21"/>
  <c r="N464" i="17"/>
  <c r="J139" i="21"/>
  <c r="N463" i="17"/>
  <c r="I139" i="21"/>
  <c r="M463" i="17"/>
  <c r="M127" i="21"/>
  <c r="Q115" i="17"/>
  <c r="F127" i="21"/>
  <c r="J128" i="17"/>
  <c r="P139" i="21"/>
  <c r="T127" i="17"/>
  <c r="R127" i="21"/>
  <c r="V115" i="17"/>
  <c r="H127" i="21"/>
  <c r="L128" i="17"/>
  <c r="O139" i="21"/>
  <c r="S463" i="17"/>
  <c r="N127" i="21"/>
  <c r="R115" i="17"/>
  <c r="G148" i="21"/>
  <c r="H124" i="21"/>
  <c r="L63" i="1"/>
  <c r="P124" i="21"/>
  <c r="K124" i="21"/>
  <c r="O124" i="21"/>
  <c r="G124" i="21"/>
  <c r="R124" i="21"/>
  <c r="N124" i="21"/>
  <c r="Y878" i="13"/>
  <c r="Q148" i="21"/>
  <c r="J148" i="21"/>
  <c r="L30" i="20"/>
  <c r="L32" i="20"/>
  <c r="J13" i="1"/>
  <c r="J63" i="1"/>
  <c r="F124" i="21"/>
  <c r="Y865" i="13"/>
  <c r="R148" i="21"/>
  <c r="O148" i="21"/>
  <c r="Y25" i="20"/>
  <c r="L148" i="21"/>
  <c r="P148" i="21"/>
  <c r="L124" i="21"/>
  <c r="J124" i="21"/>
  <c r="N52" i="1"/>
  <c r="F148" i="21"/>
  <c r="K148" i="21"/>
  <c r="N148" i="21"/>
  <c r="N63" i="1"/>
  <c r="H148" i="21"/>
  <c r="I124" i="21"/>
  <c r="I148" i="21"/>
  <c r="Y810" i="18"/>
  <c r="Y844" i="18"/>
  <c r="Y822" i="18"/>
  <c r="K139" i="21"/>
  <c r="O463" i="17"/>
  <c r="L139" i="21"/>
  <c r="P463" i="17"/>
  <c r="M139" i="21"/>
  <c r="Q463" i="17"/>
  <c r="H139" i="21"/>
  <c r="L127" i="17"/>
  <c r="F139" i="21"/>
  <c r="J463" i="17"/>
  <c r="N139" i="21"/>
  <c r="R127" i="17"/>
  <c r="R139" i="21"/>
  <c r="V463" i="17"/>
  <c r="T283" i="17"/>
  <c r="T296" i="17"/>
  <c r="M52" i="1"/>
  <c r="M59" i="1"/>
  <c r="M63" i="1"/>
  <c r="J283" i="17"/>
  <c r="E130" i="21"/>
  <c r="J296" i="17"/>
  <c r="J32" i="20"/>
  <c r="H13" i="1"/>
  <c r="R283" i="17"/>
  <c r="R296" i="17"/>
  <c r="E145" i="21"/>
  <c r="R52" i="1"/>
  <c r="R63" i="1"/>
  <c r="R59" i="1"/>
  <c r="P52" i="1"/>
  <c r="P59" i="1"/>
  <c r="P63" i="1"/>
  <c r="O464" i="17"/>
  <c r="O128" i="17"/>
  <c r="O115" i="17"/>
  <c r="Y857" i="18"/>
  <c r="Q136" i="21"/>
  <c r="J136" i="21"/>
  <c r="I136" i="21"/>
  <c r="O136" i="21"/>
  <c r="P136" i="21"/>
  <c r="K136" i="21"/>
  <c r="L136" i="21"/>
  <c r="M136" i="21"/>
  <c r="R136" i="21"/>
  <c r="F136" i="21"/>
  <c r="H136" i="21"/>
  <c r="G136" i="21"/>
  <c r="N136" i="21"/>
  <c r="K59" i="1"/>
  <c r="K63" i="1"/>
  <c r="Q283" i="17"/>
  <c r="Q296" i="17"/>
  <c r="K283" i="17"/>
  <c r="K296" i="17"/>
  <c r="Y583" i="17"/>
  <c r="E133" i="21"/>
  <c r="M283" i="17"/>
  <c r="M296" i="17"/>
  <c r="S283" i="17"/>
  <c r="S296" i="17"/>
  <c r="T63" i="1"/>
  <c r="T52" i="1"/>
  <c r="T59" i="1"/>
  <c r="L283" i="17"/>
  <c r="L296" i="17"/>
  <c r="P283" i="17"/>
  <c r="P296" i="17"/>
  <c r="O63" i="1"/>
  <c r="O52" i="1"/>
  <c r="O59" i="1"/>
  <c r="Y607" i="17"/>
  <c r="N283" i="17"/>
  <c r="N296" i="17"/>
  <c r="V283" i="17"/>
  <c r="V296" i="17"/>
  <c r="Y642" i="17"/>
  <c r="K463" i="17"/>
  <c r="K127" i="17"/>
  <c r="Q63" i="1"/>
  <c r="Q52" i="1"/>
  <c r="Q59" i="1"/>
  <c r="O283" i="17"/>
  <c r="O296" i="17"/>
  <c r="U283" i="17"/>
  <c r="U296" i="17"/>
  <c r="J295" i="17"/>
  <c r="Y295" i="17"/>
  <c r="E142" i="21"/>
  <c r="R111" i="21"/>
  <c r="F31" i="23"/>
  <c r="G31" i="23"/>
  <c r="H31" i="23"/>
  <c r="J367" i="17"/>
  <c r="J535" i="17"/>
  <c r="Y535" i="17"/>
  <c r="J121" i="21"/>
  <c r="J389" i="17"/>
  <c r="J557" i="17"/>
  <c r="G48" i="21"/>
  <c r="O111" i="21"/>
  <c r="P883" i="18"/>
  <c r="J544" i="17"/>
  <c r="Y544" i="17"/>
  <c r="J106" i="21"/>
  <c r="N278" i="17"/>
  <c r="I106" i="21"/>
  <c r="M278" i="17"/>
  <c r="P106" i="21"/>
  <c r="T278" i="17"/>
  <c r="Q121" i="21"/>
  <c r="F106" i="21"/>
  <c r="J278" i="17"/>
  <c r="R48" i="21"/>
  <c r="F121" i="21"/>
  <c r="R121" i="21"/>
  <c r="L106" i="21"/>
  <c r="P278" i="17"/>
  <c r="M106" i="21"/>
  <c r="Q278" i="17"/>
  <c r="Q111" i="21"/>
  <c r="O121" i="21"/>
  <c r="K48" i="21"/>
  <c r="N121" i="21"/>
  <c r="T883" i="18"/>
  <c r="N48" i="21"/>
  <c r="G111" i="21"/>
  <c r="J48" i="21"/>
  <c r="H121" i="21"/>
  <c r="O48" i="21"/>
  <c r="L111" i="21"/>
  <c r="S883" i="18"/>
  <c r="T904" i="13"/>
  <c r="O883" i="18"/>
  <c r="M111" i="21"/>
  <c r="H48" i="21"/>
  <c r="Q48" i="21"/>
  <c r="I48" i="21"/>
  <c r="L883" i="18"/>
  <c r="M121" i="21"/>
  <c r="K106" i="21"/>
  <c r="O278" i="17"/>
  <c r="R106" i="21"/>
  <c r="V278" i="17"/>
  <c r="G121" i="21"/>
  <c r="L121" i="21"/>
  <c r="G106" i="21"/>
  <c r="K278" i="17"/>
  <c r="O106" i="21"/>
  <c r="S278" i="17"/>
  <c r="K121" i="21"/>
  <c r="L124" i="8"/>
  <c r="I460" i="17"/>
  <c r="O460" i="17"/>
  <c r="K883" i="18"/>
  <c r="P121" i="21"/>
  <c r="H106" i="21"/>
  <c r="L278" i="17"/>
  <c r="N106" i="21"/>
  <c r="R278" i="17"/>
  <c r="L48" i="21"/>
  <c r="N883" i="18"/>
  <c r="P48" i="21"/>
  <c r="O904" i="13"/>
  <c r="M48" i="21"/>
  <c r="Y882" i="13"/>
  <c r="J904" i="13"/>
  <c r="Y890" i="13"/>
  <c r="N111" i="21"/>
  <c r="U883" i="18"/>
  <c r="R904" i="13"/>
  <c r="L122" i="8"/>
  <c r="I458" i="17"/>
  <c r="O458" i="17"/>
  <c r="N904" i="13"/>
  <c r="E102" i="21"/>
  <c r="F99" i="21"/>
  <c r="E99" i="21"/>
  <c r="J100" i="21"/>
  <c r="Y356" i="14"/>
  <c r="M904" i="13"/>
  <c r="K122" i="8"/>
  <c r="I290" i="17"/>
  <c r="K121" i="8"/>
  <c r="I289" i="17"/>
  <c r="K112" i="8"/>
  <c r="K114" i="8"/>
  <c r="I282" i="17"/>
  <c r="K124" i="8"/>
  <c r="I292" i="17"/>
  <c r="K126" i="8"/>
  <c r="I294" i="17"/>
  <c r="W279" i="17"/>
  <c r="X279" i="17"/>
  <c r="H111" i="21"/>
  <c r="J886" i="14"/>
  <c r="S904" i="13"/>
  <c r="F51" i="21"/>
  <c r="Y91" i="13"/>
  <c r="L121" i="8"/>
  <c r="I457" i="17"/>
  <c r="M457" i="17"/>
  <c r="L114" i="8"/>
  <c r="I450" i="17"/>
  <c r="L112" i="8"/>
  <c r="L126" i="8"/>
  <c r="I462" i="17"/>
  <c r="M462" i="17"/>
  <c r="I111" i="21"/>
  <c r="T447" i="17"/>
  <c r="L447" i="17"/>
  <c r="W447" i="17"/>
  <c r="R447" i="17"/>
  <c r="M447" i="17"/>
  <c r="S447" i="17"/>
  <c r="V447" i="17"/>
  <c r="X447" i="17"/>
  <c r="K447" i="17"/>
  <c r="O447" i="17"/>
  <c r="J447" i="17"/>
  <c r="Q447" i="17"/>
  <c r="P447" i="17"/>
  <c r="N447" i="17"/>
  <c r="U447" i="17"/>
  <c r="J109" i="21"/>
  <c r="I109" i="21"/>
  <c r="Q109" i="21"/>
  <c r="H109" i="21"/>
  <c r="O109" i="21"/>
  <c r="F109" i="21"/>
  <c r="R109" i="21"/>
  <c r="L109" i="21"/>
  <c r="K109" i="21"/>
  <c r="G109" i="21"/>
  <c r="M109" i="21"/>
  <c r="P109" i="21"/>
  <c r="N109" i="21"/>
  <c r="V904" i="13"/>
  <c r="U904" i="13"/>
  <c r="Y355" i="18"/>
  <c r="Q904" i="13"/>
  <c r="K904" i="13"/>
  <c r="W904" i="13"/>
  <c r="F111" i="21"/>
  <c r="E114" i="21"/>
  <c r="R883" i="18"/>
  <c r="J122" i="8"/>
  <c r="J124" i="8"/>
  <c r="J114" i="8"/>
  <c r="J112" i="8"/>
  <c r="J121" i="8"/>
  <c r="J126" i="8"/>
  <c r="E43" i="23"/>
  <c r="V883" i="18"/>
  <c r="Y362" i="13"/>
  <c r="F54" i="21"/>
  <c r="E54" i="21"/>
  <c r="O55" i="21"/>
  <c r="P111" i="21"/>
  <c r="Y91" i="14"/>
  <c r="L904" i="13"/>
  <c r="Y861" i="18"/>
  <c r="E28" i="23"/>
  <c r="J111" i="8"/>
  <c r="J111" i="21"/>
  <c r="Q883" i="18"/>
  <c r="P904" i="13"/>
  <c r="J883" i="18"/>
  <c r="Y91" i="18"/>
  <c r="K111" i="21"/>
  <c r="E117" i="21"/>
  <c r="Y864" i="14"/>
  <c r="R886" i="14"/>
  <c r="N523" i="17"/>
  <c r="L389" i="17"/>
  <c r="L557" i="17"/>
  <c r="Y549" i="17"/>
  <c r="Y547" i="17"/>
  <c r="L523" i="17"/>
  <c r="M523" i="17"/>
  <c r="P389" i="17"/>
  <c r="P557" i="17"/>
  <c r="P523" i="17"/>
  <c r="V389" i="17"/>
  <c r="V557" i="17"/>
  <c r="U523" i="17"/>
  <c r="V523" i="17"/>
  <c r="M389" i="17"/>
  <c r="M557" i="17"/>
  <c r="Y543" i="17"/>
  <c r="Y545" i="17"/>
  <c r="Y554" i="17"/>
  <c r="Y541" i="17"/>
  <c r="Y548" i="17"/>
  <c r="R389" i="17"/>
  <c r="R557" i="17"/>
  <c r="Y376" i="17"/>
  <c r="K523" i="17"/>
  <c r="T389" i="17"/>
  <c r="T557" i="17"/>
  <c r="Y373" i="17"/>
  <c r="K389" i="17"/>
  <c r="K557" i="17"/>
  <c r="Y556" i="17"/>
  <c r="Y553" i="17"/>
  <c r="Y546" i="17"/>
  <c r="Y550" i="17"/>
  <c r="Y540" i="17"/>
  <c r="O523" i="17"/>
  <c r="Y379" i="17"/>
  <c r="Y542" i="17"/>
  <c r="Y377" i="17"/>
  <c r="Y552" i="17"/>
  <c r="Y551" i="17"/>
  <c r="N389" i="17"/>
  <c r="N557" i="17"/>
  <c r="Y381" i="17"/>
  <c r="Y539" i="17"/>
  <c r="Y378" i="17"/>
  <c r="T523" i="17"/>
  <c r="Y374" i="17"/>
  <c r="O389" i="17"/>
  <c r="O557" i="17"/>
  <c r="Y385" i="17"/>
  <c r="Y386" i="17"/>
  <c r="Q389" i="17"/>
  <c r="Q557" i="17"/>
  <c r="Y355" i="17"/>
  <c r="Y388" i="17"/>
  <c r="Y375" i="17"/>
  <c r="Y372" i="17"/>
  <c r="Y383" i="17"/>
  <c r="Q523" i="17"/>
  <c r="U389" i="17"/>
  <c r="U557" i="17"/>
  <c r="Y382" i="17"/>
  <c r="Y380" i="17"/>
  <c r="Y371" i="17"/>
  <c r="Y384" i="17"/>
  <c r="G66" i="1"/>
  <c r="H66" i="1"/>
  <c r="V464" i="17"/>
  <c r="K58" i="21"/>
  <c r="O58" i="21"/>
  <c r="J59" i="1"/>
  <c r="V128" i="17"/>
  <c r="G58" i="21"/>
  <c r="S127" i="17"/>
  <c r="S631" i="17"/>
  <c r="L58" i="21"/>
  <c r="I58" i="21"/>
  <c r="M127" i="17"/>
  <c r="M631" i="17"/>
  <c r="R128" i="17"/>
  <c r="J58" i="21"/>
  <c r="H58" i="21"/>
  <c r="R58" i="21"/>
  <c r="Q58" i="21"/>
  <c r="N58" i="21"/>
  <c r="F58" i="21"/>
  <c r="U128" i="17"/>
  <c r="P58" i="21"/>
  <c r="U464" i="17"/>
  <c r="P464" i="17"/>
  <c r="P632" i="17"/>
  <c r="J115" i="17"/>
  <c r="J619" i="17"/>
  <c r="L115" i="17"/>
  <c r="L619" i="17"/>
  <c r="N128" i="17"/>
  <c r="N632" i="17"/>
  <c r="N127" i="17"/>
  <c r="N631" i="17"/>
  <c r="J464" i="17"/>
  <c r="J632" i="17"/>
  <c r="L464" i="17"/>
  <c r="L632" i="17"/>
  <c r="N115" i="17"/>
  <c r="N619" i="17"/>
  <c r="P115" i="17"/>
  <c r="P619" i="17"/>
  <c r="Q128" i="17"/>
  <c r="Q464" i="17"/>
  <c r="L463" i="17"/>
  <c r="L631" i="17"/>
  <c r="R464" i="17"/>
  <c r="U463" i="17"/>
  <c r="U631" i="17"/>
  <c r="R463" i="17"/>
  <c r="R631" i="17"/>
  <c r="E127" i="21"/>
  <c r="K115" i="17"/>
  <c r="K619" i="17"/>
  <c r="T128" i="17"/>
  <c r="K128" i="17"/>
  <c r="I30" i="20"/>
  <c r="M115" i="17"/>
  <c r="K464" i="17"/>
  <c r="S115" i="17"/>
  <c r="S619" i="17"/>
  <c r="S464" i="17"/>
  <c r="S632" i="17"/>
  <c r="M128" i="17"/>
  <c r="P127" i="17"/>
  <c r="P631" i="17"/>
  <c r="E148" i="21"/>
  <c r="T463" i="17"/>
  <c r="T464" i="17"/>
  <c r="J127" i="17"/>
  <c r="J631" i="17"/>
  <c r="T619" i="17"/>
  <c r="E124" i="21"/>
  <c r="O127" i="17"/>
  <c r="O631" i="17"/>
  <c r="O619" i="17"/>
  <c r="Q127" i="17"/>
  <c r="Q631" i="17"/>
  <c r="E139" i="21"/>
  <c r="V127" i="17"/>
  <c r="V631" i="17"/>
  <c r="Y296" i="17"/>
  <c r="R619" i="17"/>
  <c r="K631" i="17"/>
  <c r="V619" i="17"/>
  <c r="M460" i="17"/>
  <c r="E136" i="21"/>
  <c r="Y283" i="17"/>
  <c r="H59" i="1"/>
  <c r="H63" i="1"/>
  <c r="U619" i="17"/>
  <c r="O632" i="17"/>
  <c r="Q619" i="17"/>
  <c r="Y367" i="17"/>
  <c r="K129" i="6"/>
  <c r="I394" i="14"/>
  <c r="K171" i="5"/>
  <c r="I442" i="13"/>
  <c r="S442" i="13"/>
  <c r="K251" i="5"/>
  <c r="I522" i="13"/>
  <c r="K157" i="6"/>
  <c r="I422" i="14"/>
  <c r="S422" i="14"/>
  <c r="K233" i="6"/>
  <c r="I498" i="14"/>
  <c r="K124" i="5"/>
  <c r="I395" i="13"/>
  <c r="S395" i="13"/>
  <c r="K205" i="5"/>
  <c r="I476" i="13"/>
  <c r="S476" i="13"/>
  <c r="K104" i="6"/>
  <c r="I369" i="14"/>
  <c r="K197" i="6"/>
  <c r="I462" i="14"/>
  <c r="K95" i="5"/>
  <c r="K176" i="5"/>
  <c r="I447" i="13"/>
  <c r="K256" i="5"/>
  <c r="I527" i="13"/>
  <c r="S527" i="13"/>
  <c r="K154" i="6"/>
  <c r="I419" i="14"/>
  <c r="S419" i="14"/>
  <c r="K224" i="6"/>
  <c r="I489" i="14"/>
  <c r="S489" i="14"/>
  <c r="K154" i="5"/>
  <c r="I425" i="13"/>
  <c r="K105" i="6"/>
  <c r="I370" i="14"/>
  <c r="K220" i="6"/>
  <c r="I485" i="14"/>
  <c r="K169" i="5"/>
  <c r="I440" i="13"/>
  <c r="K106" i="6"/>
  <c r="I371" i="14"/>
  <c r="K222" i="6"/>
  <c r="I487" i="14"/>
  <c r="S487" i="14"/>
  <c r="K158" i="5"/>
  <c r="I429" i="13"/>
  <c r="S429" i="13"/>
  <c r="K108" i="6"/>
  <c r="I373" i="14"/>
  <c r="S373" i="14"/>
  <c r="K242" i="6"/>
  <c r="I507" i="14"/>
  <c r="K207" i="5"/>
  <c r="I478" i="13"/>
  <c r="K140" i="6"/>
  <c r="K258" i="6"/>
  <c r="I523" i="14"/>
  <c r="S523" i="14"/>
  <c r="K191" i="6"/>
  <c r="I456" i="14"/>
  <c r="S456" i="14"/>
  <c r="K265" i="5"/>
  <c r="I536" i="13"/>
  <c r="S536" i="13"/>
  <c r="K175" i="5"/>
  <c r="I446" i="13"/>
  <c r="K102" i="5"/>
  <c r="I373" i="13"/>
  <c r="S373" i="13"/>
  <c r="K148" i="6"/>
  <c r="K116" i="6"/>
  <c r="I381" i="14"/>
  <c r="K99" i="5"/>
  <c r="I370" i="13"/>
  <c r="K212" i="5"/>
  <c r="I483" i="13"/>
  <c r="K212" i="6"/>
  <c r="I477" i="14"/>
  <c r="S477" i="14"/>
  <c r="K158" i="6"/>
  <c r="I423" i="14"/>
  <c r="S423" i="14"/>
  <c r="K118" i="5"/>
  <c r="I389" i="13"/>
  <c r="K255" i="10"/>
  <c r="I519" i="18"/>
  <c r="S519" i="18"/>
  <c r="K115" i="10"/>
  <c r="I379" i="18"/>
  <c r="S379" i="18"/>
  <c r="K102" i="10"/>
  <c r="I366" i="18"/>
  <c r="K238" i="10"/>
  <c r="I502" i="18"/>
  <c r="K124" i="10"/>
  <c r="I388" i="18"/>
  <c r="S388" i="18"/>
  <c r="K203" i="10"/>
  <c r="I467" i="18"/>
  <c r="K163" i="10"/>
  <c r="I427" i="18"/>
  <c r="S427" i="18"/>
  <c r="K176" i="10"/>
  <c r="I440" i="18"/>
  <c r="K244" i="10"/>
  <c r="I508" i="18"/>
  <c r="S508" i="18"/>
  <c r="K216" i="10"/>
  <c r="I480" i="18"/>
  <c r="K156" i="10"/>
  <c r="I420" i="18"/>
  <c r="K170" i="10"/>
  <c r="I434" i="18"/>
  <c r="K261" i="10"/>
  <c r="I525" i="18"/>
  <c r="K213" i="10"/>
  <c r="I477" i="18"/>
  <c r="K103" i="10"/>
  <c r="I367" i="18"/>
  <c r="S367" i="18"/>
  <c r="K208" i="10"/>
  <c r="I472" i="18"/>
  <c r="K125" i="10"/>
  <c r="I389" i="18"/>
  <c r="S389" i="18"/>
  <c r="K98" i="5"/>
  <c r="I369" i="13"/>
  <c r="S369" i="13"/>
  <c r="K179" i="5"/>
  <c r="I450" i="13"/>
  <c r="K259" i="5"/>
  <c r="I530" i="13"/>
  <c r="K165" i="6"/>
  <c r="I430" i="14"/>
  <c r="K241" i="6"/>
  <c r="I506" i="14"/>
  <c r="K15" i="5"/>
  <c r="I286" i="13"/>
  <c r="S286" i="13"/>
  <c r="K213" i="5"/>
  <c r="I484" i="13"/>
  <c r="K112" i="6"/>
  <c r="I377" i="14"/>
  <c r="S377" i="14"/>
  <c r="K205" i="6"/>
  <c r="I470" i="14"/>
  <c r="S470" i="14"/>
  <c r="K103" i="5"/>
  <c r="I374" i="13"/>
  <c r="K192" i="5"/>
  <c r="K264" i="5"/>
  <c r="I535" i="13"/>
  <c r="S535" i="13"/>
  <c r="K162" i="6"/>
  <c r="I427" i="14"/>
  <c r="S427" i="14"/>
  <c r="K238" i="6"/>
  <c r="I503" i="14"/>
  <c r="S503" i="14"/>
  <c r="K167" i="5"/>
  <c r="I438" i="13"/>
  <c r="K117" i="6"/>
  <c r="I382" i="14"/>
  <c r="S382" i="14"/>
  <c r="K239" i="6"/>
  <c r="I504" i="14"/>
  <c r="S504" i="14"/>
  <c r="K182" i="5"/>
  <c r="I453" i="13"/>
  <c r="K119" i="6"/>
  <c r="I384" i="14"/>
  <c r="K240" i="6"/>
  <c r="I505" i="14"/>
  <c r="S505" i="14"/>
  <c r="K170" i="5"/>
  <c r="I441" i="13"/>
  <c r="S441" i="13"/>
  <c r="K121" i="6"/>
  <c r="I386" i="14"/>
  <c r="S386" i="14"/>
  <c r="K255" i="6"/>
  <c r="I520" i="14"/>
  <c r="S520" i="14"/>
  <c r="K220" i="5"/>
  <c r="I491" i="13"/>
  <c r="S491" i="13"/>
  <c r="K156" i="6"/>
  <c r="I421" i="14"/>
  <c r="S421" i="14"/>
  <c r="K112" i="5"/>
  <c r="I383" i="13"/>
  <c r="K217" i="6"/>
  <c r="I482" i="14"/>
  <c r="K109" i="6"/>
  <c r="I374" i="14"/>
  <c r="S374" i="14"/>
  <c r="K209" i="5"/>
  <c r="I480" i="13"/>
  <c r="S480" i="13"/>
  <c r="K128" i="5"/>
  <c r="I399" i="13"/>
  <c r="S399" i="13"/>
  <c r="K174" i="6"/>
  <c r="I439" i="14"/>
  <c r="K172" i="6"/>
  <c r="I437" i="14"/>
  <c r="S437" i="14"/>
  <c r="K151" i="5"/>
  <c r="I422" i="13"/>
  <c r="S422" i="13"/>
  <c r="K135" i="5"/>
  <c r="K162" i="5"/>
  <c r="I433" i="13"/>
  <c r="S433" i="13"/>
  <c r="K164" i="5"/>
  <c r="I435" i="13"/>
  <c r="S435" i="13"/>
  <c r="K244" i="5"/>
  <c r="I515" i="13"/>
  <c r="K251" i="10"/>
  <c r="I515" i="18"/>
  <c r="S515" i="18"/>
  <c r="K107" i="10"/>
  <c r="I371" i="18"/>
  <c r="S371" i="18"/>
  <c r="K140" i="10"/>
  <c r="I404" i="18"/>
  <c r="K234" i="10"/>
  <c r="I498" i="18"/>
  <c r="S498" i="18"/>
  <c r="K116" i="10"/>
  <c r="I380" i="18"/>
  <c r="K199" i="10"/>
  <c r="I463" i="18"/>
  <c r="K155" i="10"/>
  <c r="I419" i="18"/>
  <c r="S419" i="18"/>
  <c r="K151" i="10"/>
  <c r="I415" i="18"/>
  <c r="K237" i="10"/>
  <c r="I501" i="18"/>
  <c r="S501" i="18"/>
  <c r="K197" i="10"/>
  <c r="I461" i="18"/>
  <c r="K202" i="10"/>
  <c r="I466" i="18"/>
  <c r="S466" i="18"/>
  <c r="K117" i="10"/>
  <c r="I381" i="18"/>
  <c r="K240" i="10"/>
  <c r="I504" i="18"/>
  <c r="K262" i="10"/>
  <c r="I526" i="18"/>
  <c r="S526" i="18"/>
  <c r="K120" i="10"/>
  <c r="I384" i="18"/>
  <c r="S384" i="18"/>
  <c r="K236" i="10"/>
  <c r="I500" i="18"/>
  <c r="S500" i="18"/>
  <c r="K196" i="10"/>
  <c r="I460" i="18"/>
  <c r="S460" i="18"/>
  <c r="K114" i="5"/>
  <c r="I385" i="13"/>
  <c r="S385" i="13"/>
  <c r="K203" i="5"/>
  <c r="I474" i="13"/>
  <c r="S474" i="13"/>
  <c r="K102" i="6"/>
  <c r="I367" i="14"/>
  <c r="S367" i="14"/>
  <c r="K181" i="6"/>
  <c r="I446" i="14"/>
  <c r="K257" i="6"/>
  <c r="I522" i="14"/>
  <c r="K157" i="5"/>
  <c r="I428" i="13"/>
  <c r="S428" i="13"/>
  <c r="K237" i="5"/>
  <c r="I508" i="13"/>
  <c r="K130" i="6"/>
  <c r="I395" i="14"/>
  <c r="S395" i="14"/>
  <c r="K221" i="6"/>
  <c r="I486" i="14"/>
  <c r="K119" i="5"/>
  <c r="I390" i="13"/>
  <c r="S390" i="13"/>
  <c r="K208" i="5"/>
  <c r="I479" i="13"/>
  <c r="K99" i="6"/>
  <c r="I364" i="14"/>
  <c r="K178" i="6"/>
  <c r="I443" i="14"/>
  <c r="K254" i="6"/>
  <c r="I519" i="14"/>
  <c r="K201" i="5"/>
  <c r="I472" i="13"/>
  <c r="S472" i="13"/>
  <c r="K150" i="6"/>
  <c r="I415" i="14"/>
  <c r="S415" i="14"/>
  <c r="K264" i="6"/>
  <c r="I529" i="14"/>
  <c r="S529" i="14"/>
  <c r="K215" i="5"/>
  <c r="I486" i="13"/>
  <c r="S486" i="13"/>
  <c r="K152" i="6"/>
  <c r="I417" i="14"/>
  <c r="S417" i="14"/>
  <c r="K266" i="6"/>
  <c r="I531" i="14"/>
  <c r="K217" i="5"/>
  <c r="I488" i="13"/>
  <c r="S488" i="13"/>
  <c r="K166" i="6"/>
  <c r="I431" i="14"/>
  <c r="K113" i="5"/>
  <c r="I384" i="13"/>
  <c r="K254" i="5"/>
  <c r="I525" i="13"/>
  <c r="S525" i="13"/>
  <c r="K182" i="6"/>
  <c r="I447" i="14"/>
  <c r="S447" i="14"/>
  <c r="K199" i="5"/>
  <c r="I470" i="13"/>
  <c r="S470" i="13"/>
  <c r="K115" i="5"/>
  <c r="I386" i="13"/>
  <c r="S386" i="13"/>
  <c r="K193" i="6"/>
  <c r="I458" i="14"/>
  <c r="K268" i="5"/>
  <c r="I539" i="13"/>
  <c r="K193" i="5"/>
  <c r="I464" i="13"/>
  <c r="S464" i="13"/>
  <c r="K237" i="6"/>
  <c r="I502" i="14"/>
  <c r="K198" i="5"/>
  <c r="I469" i="13"/>
  <c r="S469" i="13"/>
  <c r="K141" i="6"/>
  <c r="I406" i="14"/>
  <c r="K261" i="6"/>
  <c r="I526" i="14"/>
  <c r="S526" i="14"/>
  <c r="K215" i="6"/>
  <c r="I480" i="14"/>
  <c r="S480" i="14"/>
  <c r="K196" i="5"/>
  <c r="I467" i="13"/>
  <c r="K155" i="6"/>
  <c r="I420" i="14"/>
  <c r="S420" i="14"/>
  <c r="K243" i="10"/>
  <c r="I507" i="18"/>
  <c r="K160" i="10"/>
  <c r="I424" i="18"/>
  <c r="K259" i="10"/>
  <c r="I523" i="18"/>
  <c r="S523" i="18"/>
  <c r="K113" i="10"/>
  <c r="I377" i="18"/>
  <c r="K100" i="10"/>
  <c r="I364" i="18"/>
  <c r="S364" i="18"/>
  <c r="K191" i="10"/>
  <c r="I455" i="18"/>
  <c r="K218" i="10"/>
  <c r="I482" i="18"/>
  <c r="K148" i="10"/>
  <c r="I412" i="18"/>
  <c r="S412" i="18"/>
  <c r="K168" i="10"/>
  <c r="I432" i="18"/>
  <c r="K256" i="10"/>
  <c r="I520" i="18"/>
  <c r="K233" i="10"/>
  <c r="I497" i="18"/>
  <c r="S497" i="18"/>
  <c r="K106" i="10"/>
  <c r="I370" i="18"/>
  <c r="S370" i="18"/>
  <c r="K169" i="10"/>
  <c r="I433" i="18"/>
  <c r="K109" i="10"/>
  <c r="I373" i="18"/>
  <c r="S373" i="18"/>
  <c r="K173" i="10"/>
  <c r="I437" i="18"/>
  <c r="K198" i="10"/>
  <c r="I462" i="18"/>
  <c r="K194" i="10"/>
  <c r="I458" i="18"/>
  <c r="S458" i="18"/>
  <c r="K122" i="5"/>
  <c r="I393" i="13"/>
  <c r="S393" i="13"/>
  <c r="K211" i="5"/>
  <c r="I482" i="13"/>
  <c r="S482" i="13"/>
  <c r="K110" i="6"/>
  <c r="I375" i="14"/>
  <c r="S375" i="14"/>
  <c r="K195" i="6"/>
  <c r="I460" i="14"/>
  <c r="S460" i="14"/>
  <c r="K265" i="6"/>
  <c r="I530" i="14"/>
  <c r="K165" i="5"/>
  <c r="I436" i="13"/>
  <c r="K245" i="5"/>
  <c r="I516" i="13"/>
  <c r="K151" i="6"/>
  <c r="I416" i="14"/>
  <c r="S416" i="14"/>
  <c r="K235" i="6"/>
  <c r="I500" i="14"/>
  <c r="S500" i="14"/>
  <c r="K127" i="5"/>
  <c r="I398" i="13"/>
  <c r="S398" i="13"/>
  <c r="K216" i="5"/>
  <c r="I487" i="13"/>
  <c r="K107" i="6"/>
  <c r="I372" i="14"/>
  <c r="S372" i="14"/>
  <c r="K192" i="6"/>
  <c r="I457" i="14"/>
  <c r="K262" i="6"/>
  <c r="I527" i="14"/>
  <c r="K214" i="5"/>
  <c r="I485" i="13"/>
  <c r="K163" i="6"/>
  <c r="I428" i="14"/>
  <c r="S428" i="14"/>
  <c r="K96" i="5"/>
  <c r="I367" i="13"/>
  <c r="S367" i="13"/>
  <c r="K236" i="5"/>
  <c r="I507" i="13"/>
  <c r="S507" i="13"/>
  <c r="K164" i="6"/>
  <c r="I429" i="14"/>
  <c r="S429" i="14"/>
  <c r="K97" i="5"/>
  <c r="I368" i="13"/>
  <c r="S368" i="13"/>
  <c r="K238" i="5"/>
  <c r="I509" i="13"/>
  <c r="S509" i="13"/>
  <c r="K179" i="6"/>
  <c r="I444" i="14"/>
  <c r="K126" i="5"/>
  <c r="I397" i="13"/>
  <c r="K266" i="5"/>
  <c r="I537" i="13"/>
  <c r="S537" i="13"/>
  <c r="K201" i="6"/>
  <c r="I466" i="14"/>
  <c r="K225" i="5"/>
  <c r="I496" i="13"/>
  <c r="S496" i="13"/>
  <c r="K142" i="5"/>
  <c r="I413" i="13"/>
  <c r="S413" i="13"/>
  <c r="K218" i="6"/>
  <c r="I483" i="14"/>
  <c r="S483" i="14"/>
  <c r="K113" i="6"/>
  <c r="I378" i="14"/>
  <c r="K218" i="5"/>
  <c r="I489" i="13"/>
  <c r="K263" i="6"/>
  <c r="I528" i="14"/>
  <c r="K257" i="5"/>
  <c r="I528" i="13"/>
  <c r="S528" i="13"/>
  <c r="K202" i="6"/>
  <c r="I467" i="14"/>
  <c r="S467" i="14"/>
  <c r="K125" i="5"/>
  <c r="I396" i="13"/>
  <c r="K177" i="5"/>
  <c r="I448" i="13"/>
  <c r="S448" i="13"/>
  <c r="K222" i="5"/>
  <c r="I493" i="13"/>
  <c r="S493" i="13"/>
  <c r="K258" i="10"/>
  <c r="I522" i="18"/>
  <c r="K239" i="10"/>
  <c r="I503" i="18"/>
  <c r="K152" i="10"/>
  <c r="I416" i="18"/>
  <c r="K254" i="10"/>
  <c r="I518" i="18"/>
  <c r="S518" i="18"/>
  <c r="K105" i="10"/>
  <c r="I369" i="18"/>
  <c r="S369" i="18"/>
  <c r="K219" i="10"/>
  <c r="I483" i="18"/>
  <c r="S483" i="18"/>
  <c r="K179" i="10"/>
  <c r="I443" i="18"/>
  <c r="S443" i="18"/>
  <c r="K212" i="10"/>
  <c r="I476" i="18"/>
  <c r="S476" i="18"/>
  <c r="J16" i="11"/>
  <c r="H41" i="19"/>
  <c r="R41" i="19"/>
  <c r="K127" i="10"/>
  <c r="I391" i="18"/>
  <c r="K249" i="10"/>
  <c r="I513" i="18"/>
  <c r="S513" i="18"/>
  <c r="K172" i="10"/>
  <c r="I436" i="18"/>
  <c r="S436" i="18"/>
  <c r="K220" i="10"/>
  <c r="I484" i="18"/>
  <c r="K153" i="10"/>
  <c r="I417" i="18"/>
  <c r="S417" i="18"/>
  <c r="K96" i="10"/>
  <c r="I360" i="18"/>
  <c r="S360" i="18"/>
  <c r="K149" i="10"/>
  <c r="I413" i="18"/>
  <c r="S413" i="18"/>
  <c r="K232" i="10"/>
  <c r="I496" i="18"/>
  <c r="S496" i="18"/>
  <c r="K177" i="10"/>
  <c r="I441" i="18"/>
  <c r="K106" i="5"/>
  <c r="I377" i="13"/>
  <c r="S377" i="13"/>
  <c r="K267" i="5"/>
  <c r="I538" i="13"/>
  <c r="S538" i="13"/>
  <c r="K249" i="6"/>
  <c r="I514" i="14"/>
  <c r="S514" i="14"/>
  <c r="K221" i="5"/>
  <c r="I492" i="13"/>
  <c r="S492" i="13"/>
  <c r="K213" i="6"/>
  <c r="I478" i="14"/>
  <c r="S478" i="14"/>
  <c r="K200" i="5"/>
  <c r="I471" i="13"/>
  <c r="S471" i="13"/>
  <c r="K170" i="6"/>
  <c r="I435" i="14"/>
  <c r="K180" i="5"/>
  <c r="I451" i="13"/>
  <c r="K252" i="6"/>
  <c r="I517" i="14"/>
  <c r="K15" i="6"/>
  <c r="I280" i="14"/>
  <c r="S280" i="14"/>
  <c r="K204" i="5"/>
  <c r="I475" i="13"/>
  <c r="S475" i="13"/>
  <c r="K101" i="5"/>
  <c r="I372" i="13"/>
  <c r="S372" i="13"/>
  <c r="K169" i="6"/>
  <c r="I434" i="14"/>
  <c r="S434" i="14"/>
  <c r="K248" i="6"/>
  <c r="I513" i="14"/>
  <c r="S513" i="14"/>
  <c r="K242" i="5"/>
  <c r="I513" i="13"/>
  <c r="S513" i="13"/>
  <c r="K206" i="6"/>
  <c r="I471" i="14"/>
  <c r="K210" i="5"/>
  <c r="I481" i="13"/>
  <c r="K100" i="6"/>
  <c r="I365" i="14"/>
  <c r="S365" i="14"/>
  <c r="K125" i="6"/>
  <c r="I390" i="14"/>
  <c r="S390" i="14"/>
  <c r="K99" i="10"/>
  <c r="I363" i="18"/>
  <c r="S363" i="18"/>
  <c r="K121" i="10"/>
  <c r="I385" i="18"/>
  <c r="K195" i="10"/>
  <c r="I459" i="18"/>
  <c r="S459" i="18"/>
  <c r="K162" i="10"/>
  <c r="I426" i="18"/>
  <c r="S426" i="18"/>
  <c r="K190" i="10"/>
  <c r="I454" i="18"/>
  <c r="K95" i="10"/>
  <c r="K164" i="10"/>
  <c r="I428" i="18"/>
  <c r="S428" i="18"/>
  <c r="K165" i="10"/>
  <c r="I429" i="18"/>
  <c r="S429" i="18"/>
  <c r="K143" i="5"/>
  <c r="I414" i="13"/>
  <c r="S414" i="13"/>
  <c r="K118" i="6"/>
  <c r="I383" i="14"/>
  <c r="S383" i="14"/>
  <c r="K100" i="5"/>
  <c r="I371" i="13"/>
  <c r="S371" i="13"/>
  <c r="K253" i="5"/>
  <c r="I524" i="13"/>
  <c r="K243" i="6"/>
  <c r="I508" i="14"/>
  <c r="K224" i="5"/>
  <c r="I495" i="13"/>
  <c r="S495" i="13"/>
  <c r="K200" i="6"/>
  <c r="I465" i="14"/>
  <c r="S465" i="14"/>
  <c r="K247" i="5"/>
  <c r="I518" i="13"/>
  <c r="S518" i="13"/>
  <c r="K109" i="5"/>
  <c r="I380" i="13"/>
  <c r="S380" i="13"/>
  <c r="K177" i="6"/>
  <c r="I442" i="14"/>
  <c r="S442" i="14"/>
  <c r="K250" i="5"/>
  <c r="I521" i="13"/>
  <c r="S521" i="13"/>
  <c r="K161" i="5"/>
  <c r="I432" i="13"/>
  <c r="K214" i="6"/>
  <c r="I479" i="14"/>
  <c r="K172" i="5"/>
  <c r="I443" i="13"/>
  <c r="K168" i="6"/>
  <c r="I433" i="14"/>
  <c r="K129" i="5"/>
  <c r="I400" i="13"/>
  <c r="S400" i="13"/>
  <c r="K260" i="6"/>
  <c r="I525" i="14"/>
  <c r="S525" i="14"/>
  <c r="K114" i="6"/>
  <c r="I379" i="14"/>
  <c r="K141" i="10"/>
  <c r="I405" i="18"/>
  <c r="K126" i="10"/>
  <c r="I390" i="18"/>
  <c r="K97" i="10"/>
  <c r="I361" i="18"/>
  <c r="K175" i="10"/>
  <c r="I439" i="18"/>
  <c r="S439" i="18"/>
  <c r="K217" i="10"/>
  <c r="I481" i="18"/>
  <c r="S481" i="18"/>
  <c r="K180" i="10"/>
  <c r="I444" i="18"/>
  <c r="S444" i="18"/>
  <c r="K209" i="10"/>
  <c r="I473" i="18"/>
  <c r="S473" i="18"/>
  <c r="K192" i="10"/>
  <c r="I456" i="18"/>
  <c r="S456" i="18"/>
  <c r="K205" i="10"/>
  <c r="I469" i="18"/>
  <c r="S469" i="18"/>
  <c r="K163" i="5"/>
  <c r="I434" i="13"/>
  <c r="S434" i="13"/>
  <c r="K149" i="6"/>
  <c r="I414" i="14"/>
  <c r="K116" i="5"/>
  <c r="I387" i="13"/>
  <c r="S387" i="13"/>
  <c r="K96" i="6"/>
  <c r="I361" i="14"/>
  <c r="S361" i="14"/>
  <c r="K259" i="6"/>
  <c r="I524" i="14"/>
  <c r="S524" i="14"/>
  <c r="K248" i="5"/>
  <c r="I519" i="13"/>
  <c r="S519" i="13"/>
  <c r="K216" i="6"/>
  <c r="I481" i="14"/>
  <c r="K229" i="5"/>
  <c r="I500" i="13"/>
  <c r="S500" i="13"/>
  <c r="K156" i="5"/>
  <c r="I427" i="13"/>
  <c r="S427" i="13"/>
  <c r="K209" i="6"/>
  <c r="I474" i="14"/>
  <c r="K95" i="6"/>
  <c r="K194" i="5"/>
  <c r="I465" i="13"/>
  <c r="S465" i="13"/>
  <c r="K245" i="6"/>
  <c r="I510" i="14"/>
  <c r="S510" i="14"/>
  <c r="K239" i="5"/>
  <c r="I510" i="13"/>
  <c r="S510" i="13"/>
  <c r="K256" i="6"/>
  <c r="I521" i="14"/>
  <c r="K246" i="5"/>
  <c r="I517" i="13"/>
  <c r="S517" i="13"/>
  <c r="K153" i="5"/>
  <c r="I424" i="13"/>
  <c r="K14" i="5"/>
  <c r="K260" i="10"/>
  <c r="I524" i="18"/>
  <c r="S524" i="18"/>
  <c r="K110" i="10"/>
  <c r="I374" i="18"/>
  <c r="S374" i="18"/>
  <c r="K150" i="10"/>
  <c r="I414" i="18"/>
  <c r="S414" i="18"/>
  <c r="K167" i="10"/>
  <c r="I431" i="18"/>
  <c r="K204" i="10"/>
  <c r="I468" i="18"/>
  <c r="K101" i="10"/>
  <c r="I365" i="18"/>
  <c r="S365" i="18"/>
  <c r="K189" i="10"/>
  <c r="K241" i="10"/>
  <c r="I505" i="18"/>
  <c r="K248" i="10"/>
  <c r="I512" i="18"/>
  <c r="K195" i="5"/>
  <c r="I466" i="13"/>
  <c r="S466" i="13"/>
  <c r="K173" i="6"/>
  <c r="I438" i="14"/>
  <c r="S438" i="14"/>
  <c r="K149" i="5"/>
  <c r="K120" i="6"/>
  <c r="I385" i="14"/>
  <c r="S385" i="14"/>
  <c r="K111" i="5"/>
  <c r="I382" i="13"/>
  <c r="S382" i="13"/>
  <c r="K186" i="5"/>
  <c r="I457" i="13"/>
  <c r="S457" i="13"/>
  <c r="K246" i="6"/>
  <c r="I511" i="14"/>
  <c r="K14" i="6"/>
  <c r="K202" i="5"/>
  <c r="I473" i="13"/>
  <c r="S473" i="13"/>
  <c r="K253" i="6"/>
  <c r="I518" i="14"/>
  <c r="K153" i="6"/>
  <c r="I418" i="14"/>
  <c r="S418" i="14"/>
  <c r="K241" i="5"/>
  <c r="I512" i="13"/>
  <c r="K166" i="5"/>
  <c r="I437" i="13"/>
  <c r="S437" i="13"/>
  <c r="K161" i="6"/>
  <c r="I426" i="14"/>
  <c r="K159" i="5"/>
  <c r="I430" i="13"/>
  <c r="K236" i="6"/>
  <c r="I501" i="14"/>
  <c r="S501" i="14"/>
  <c r="K204" i="6"/>
  <c r="I469" i="14"/>
  <c r="S469" i="14"/>
  <c r="K234" i="6"/>
  <c r="I499" i="14"/>
  <c r="S499" i="14"/>
  <c r="K247" i="10"/>
  <c r="I511" i="18"/>
  <c r="S511" i="18"/>
  <c r="K263" i="10"/>
  <c r="I527" i="18"/>
  <c r="S527" i="18"/>
  <c r="K108" i="10"/>
  <c r="I372" i="18"/>
  <c r="S372" i="18"/>
  <c r="K147" i="10"/>
  <c r="K174" i="10"/>
  <c r="I438" i="18"/>
  <c r="K253" i="10"/>
  <c r="I517" i="18"/>
  <c r="K178" i="10"/>
  <c r="I442" i="18"/>
  <c r="S442" i="18"/>
  <c r="K206" i="10"/>
  <c r="I470" i="18"/>
  <c r="S470" i="18"/>
  <c r="K119" i="10"/>
  <c r="I383" i="18"/>
  <c r="S383" i="18"/>
  <c r="K155" i="5"/>
  <c r="I426" i="13"/>
  <c r="K108" i="5"/>
  <c r="I379" i="13"/>
  <c r="S379" i="13"/>
  <c r="K251" i="6"/>
  <c r="I516" i="14"/>
  <c r="K208" i="6"/>
  <c r="I473" i="14"/>
  <c r="K121" i="5"/>
  <c r="I392" i="13"/>
  <c r="K263" i="5"/>
  <c r="I534" i="13"/>
  <c r="S534" i="13"/>
  <c r="K232" i="6"/>
  <c r="K199" i="6"/>
  <c r="I464" i="14"/>
  <c r="S464" i="14"/>
  <c r="K104" i="5"/>
  <c r="I375" i="13"/>
  <c r="K264" i="10"/>
  <c r="I528" i="18"/>
  <c r="S528" i="18"/>
  <c r="K158" i="10"/>
  <c r="I422" i="18"/>
  <c r="S422" i="18"/>
  <c r="K210" i="10"/>
  <c r="I474" i="18"/>
  <c r="K200" i="10"/>
  <c r="I464" i="18"/>
  <c r="K157" i="10"/>
  <c r="I421" i="18"/>
  <c r="S421" i="18"/>
  <c r="K219" i="5"/>
  <c r="I490" i="13"/>
  <c r="S490" i="13"/>
  <c r="K173" i="5"/>
  <c r="I444" i="13"/>
  <c r="S444" i="13"/>
  <c r="K152" i="5"/>
  <c r="I423" i="13"/>
  <c r="K128" i="6"/>
  <c r="I393" i="14"/>
  <c r="S393" i="14"/>
  <c r="K249" i="5"/>
  <c r="I520" i="13"/>
  <c r="S520" i="13"/>
  <c r="K198" i="6"/>
  <c r="I463" i="14"/>
  <c r="K258" i="5"/>
  <c r="I529" i="13"/>
  <c r="S529" i="13"/>
  <c r="K252" i="5"/>
  <c r="I523" i="13"/>
  <c r="K223" i="5"/>
  <c r="I494" i="13"/>
  <c r="S494" i="13"/>
  <c r="K235" i="10"/>
  <c r="I499" i="18"/>
  <c r="S499" i="18"/>
  <c r="K215" i="10"/>
  <c r="I479" i="18"/>
  <c r="K128" i="10"/>
  <c r="I392" i="18"/>
  <c r="S392" i="18"/>
  <c r="K111" i="10"/>
  <c r="I375" i="18"/>
  <c r="S375" i="18"/>
  <c r="K154" i="10"/>
  <c r="I418" i="18"/>
  <c r="K243" i="5"/>
  <c r="I514" i="13"/>
  <c r="K197" i="5"/>
  <c r="I468" i="13"/>
  <c r="K168" i="5"/>
  <c r="I439" i="13"/>
  <c r="K120" i="5"/>
  <c r="I391" i="13"/>
  <c r="S391" i="13"/>
  <c r="K272" i="5"/>
  <c r="I543" i="13"/>
  <c r="S543" i="13"/>
  <c r="K223" i="6"/>
  <c r="I488" i="14"/>
  <c r="S488" i="14"/>
  <c r="K160" i="6"/>
  <c r="I425" i="14"/>
  <c r="K122" i="6"/>
  <c r="I387" i="14"/>
  <c r="K255" i="5"/>
  <c r="I526" i="13"/>
  <c r="S526" i="13"/>
  <c r="K123" i="10"/>
  <c r="I387" i="18"/>
  <c r="K207" i="10"/>
  <c r="I471" i="18"/>
  <c r="K222" i="10"/>
  <c r="I486" i="18"/>
  <c r="S486" i="18"/>
  <c r="K104" i="10"/>
  <c r="I368" i="18"/>
  <c r="K112" i="10"/>
  <c r="I376" i="18"/>
  <c r="S376" i="18"/>
  <c r="K126" i="6"/>
  <c r="I391" i="14"/>
  <c r="S391" i="14"/>
  <c r="K261" i="5"/>
  <c r="I532" i="13"/>
  <c r="K240" i="5"/>
  <c r="I511" i="13"/>
  <c r="K260" i="5"/>
  <c r="I531" i="13"/>
  <c r="K196" i="6"/>
  <c r="I461" i="14"/>
  <c r="K174" i="5"/>
  <c r="I445" i="13"/>
  <c r="S445" i="13"/>
  <c r="K206" i="5"/>
  <c r="I477" i="13"/>
  <c r="K178" i="5"/>
  <c r="I449" i="13"/>
  <c r="S449" i="13"/>
  <c r="K244" i="6"/>
  <c r="I509" i="14"/>
  <c r="S509" i="14"/>
  <c r="K118" i="10"/>
  <c r="I382" i="18"/>
  <c r="K171" i="10"/>
  <c r="I435" i="18"/>
  <c r="K159" i="10"/>
  <c r="I423" i="18"/>
  <c r="S423" i="18"/>
  <c r="K257" i="10"/>
  <c r="I521" i="18"/>
  <c r="S521" i="18"/>
  <c r="K235" i="5"/>
  <c r="K160" i="5"/>
  <c r="I431" i="13"/>
  <c r="K262" i="5"/>
  <c r="I533" i="13"/>
  <c r="S533" i="13"/>
  <c r="K103" i="6"/>
  <c r="I368" i="14"/>
  <c r="S368" i="14"/>
  <c r="K171" i="6"/>
  <c r="I436" i="14"/>
  <c r="K211" i="10"/>
  <c r="I475" i="18"/>
  <c r="S475" i="18"/>
  <c r="K122" i="10"/>
  <c r="I386" i="18"/>
  <c r="K211" i="6"/>
  <c r="I476" i="14"/>
  <c r="S476" i="14"/>
  <c r="K123" i="6"/>
  <c r="I388" i="14"/>
  <c r="S388" i="14"/>
  <c r="K123" i="5"/>
  <c r="I394" i="13"/>
  <c r="K180" i="6"/>
  <c r="I445" i="14"/>
  <c r="S445" i="14"/>
  <c r="K166" i="10"/>
  <c r="I430" i="18"/>
  <c r="S430" i="18"/>
  <c r="K194" i="6"/>
  <c r="I459" i="14"/>
  <c r="K190" i="6"/>
  <c r="K221" i="10"/>
  <c r="I485" i="18"/>
  <c r="S485" i="18"/>
  <c r="K207" i="6"/>
  <c r="I472" i="14"/>
  <c r="S472" i="14"/>
  <c r="K247" i="6"/>
  <c r="I512" i="14"/>
  <c r="S512" i="14"/>
  <c r="K203" i="6"/>
  <c r="I468" i="14"/>
  <c r="K115" i="6"/>
  <c r="I380" i="14"/>
  <c r="S380" i="14"/>
  <c r="K110" i="5"/>
  <c r="I381" i="13"/>
  <c r="K250" i="6"/>
  <c r="I515" i="14"/>
  <c r="K101" i="6"/>
  <c r="I366" i="14"/>
  <c r="K193" i="10"/>
  <c r="I457" i="18"/>
  <c r="S457" i="18"/>
  <c r="K139" i="10"/>
  <c r="K117" i="5"/>
  <c r="I388" i="13"/>
  <c r="S388" i="13"/>
  <c r="K252" i="10"/>
  <c r="I516" i="18"/>
  <c r="K175" i="6"/>
  <c r="I440" i="14"/>
  <c r="S440" i="14"/>
  <c r="K242" i="10"/>
  <c r="I506" i="18"/>
  <c r="S506" i="18"/>
  <c r="K219" i="6"/>
  <c r="I484" i="14"/>
  <c r="K142" i="6"/>
  <c r="I407" i="14"/>
  <c r="K141" i="5"/>
  <c r="K150" i="5"/>
  <c r="I421" i="13"/>
  <c r="S421" i="13"/>
  <c r="K105" i="5"/>
  <c r="I376" i="13"/>
  <c r="S376" i="13"/>
  <c r="K245" i="10"/>
  <c r="I509" i="18"/>
  <c r="S509" i="18"/>
  <c r="K98" i="10"/>
  <c r="I362" i="18"/>
  <c r="S362" i="18"/>
  <c r="K98" i="6"/>
  <c r="I363" i="14"/>
  <c r="K161" i="10"/>
  <c r="I425" i="18"/>
  <c r="K167" i="6"/>
  <c r="I432" i="14"/>
  <c r="S432" i="14"/>
  <c r="K111" i="6"/>
  <c r="I376" i="14"/>
  <c r="S376" i="14"/>
  <c r="K246" i="10"/>
  <c r="I510" i="18"/>
  <c r="K124" i="6"/>
  <c r="I389" i="14"/>
  <c r="S389" i="14"/>
  <c r="K201" i="10"/>
  <c r="I465" i="18"/>
  <c r="S465" i="18"/>
  <c r="K181" i="5"/>
  <c r="I452" i="13"/>
  <c r="S452" i="13"/>
  <c r="K107" i="5"/>
  <c r="I378" i="13"/>
  <c r="K210" i="6"/>
  <c r="I475" i="14"/>
  <c r="K97" i="6"/>
  <c r="I362" i="14"/>
  <c r="S362" i="14"/>
  <c r="K231" i="10"/>
  <c r="K114" i="10"/>
  <c r="I378" i="18"/>
  <c r="K214" i="10"/>
  <c r="I478" i="18"/>
  <c r="S478" i="18"/>
  <c r="K159" i="6"/>
  <c r="I424" i="14"/>
  <c r="K176" i="6"/>
  <c r="I441" i="14"/>
  <c r="S441" i="14"/>
  <c r="K127" i="6"/>
  <c r="I392" i="14"/>
  <c r="K250" i="10"/>
  <c r="I514" i="18"/>
  <c r="K458" i="17"/>
  <c r="L155" i="5"/>
  <c r="I697" i="13"/>
  <c r="V697" i="13"/>
  <c r="L235" i="5"/>
  <c r="L165" i="5"/>
  <c r="I707" i="13"/>
  <c r="L707" i="13"/>
  <c r="L245" i="5"/>
  <c r="I787" i="13"/>
  <c r="O787" i="13"/>
  <c r="L151" i="6"/>
  <c r="I681" i="14"/>
  <c r="M681" i="14"/>
  <c r="L235" i="6"/>
  <c r="I765" i="14"/>
  <c r="L160" i="5"/>
  <c r="I702" i="13"/>
  <c r="L240" i="5"/>
  <c r="I782" i="13"/>
  <c r="L123" i="6"/>
  <c r="I653" i="14"/>
  <c r="L163" i="5"/>
  <c r="I705" i="13"/>
  <c r="V705" i="13"/>
  <c r="L100" i="5"/>
  <c r="I642" i="13"/>
  <c r="T642" i="13"/>
  <c r="L173" i="5"/>
  <c r="I715" i="13"/>
  <c r="K715" i="13"/>
  <c r="L253" i="5"/>
  <c r="I795" i="13"/>
  <c r="L159" i="6"/>
  <c r="I689" i="14"/>
  <c r="L243" i="6"/>
  <c r="I773" i="14"/>
  <c r="L168" i="5"/>
  <c r="I710" i="13"/>
  <c r="L248" i="5"/>
  <c r="I790" i="13"/>
  <c r="L98" i="5"/>
  <c r="I640" i="13"/>
  <c r="L179" i="5"/>
  <c r="I721" i="13"/>
  <c r="S721" i="13"/>
  <c r="L116" i="5"/>
  <c r="I658" i="13"/>
  <c r="L197" i="5"/>
  <c r="I739" i="13"/>
  <c r="L96" i="6"/>
  <c r="I626" i="14"/>
  <c r="L175" i="6"/>
  <c r="I705" i="14"/>
  <c r="L103" i="5"/>
  <c r="I645" i="13"/>
  <c r="L192" i="5"/>
  <c r="L264" i="5"/>
  <c r="I806" i="13"/>
  <c r="L115" i="5"/>
  <c r="I657" i="13"/>
  <c r="L242" i="5"/>
  <c r="I784" i="13"/>
  <c r="L161" i="6"/>
  <c r="I691" i="14"/>
  <c r="L246" i="6"/>
  <c r="I776" i="14"/>
  <c r="L177" i="5"/>
  <c r="I719" i="13"/>
  <c r="L116" i="6"/>
  <c r="I646" i="14"/>
  <c r="L199" i="5"/>
  <c r="I741" i="13"/>
  <c r="L117" i="6"/>
  <c r="I647" i="14"/>
  <c r="P647" i="14"/>
  <c r="L206" i="6"/>
  <c r="I736" i="14"/>
  <c r="L109" i="5"/>
  <c r="I651" i="13"/>
  <c r="V651" i="13"/>
  <c r="L106" i="5"/>
  <c r="I648" i="13"/>
  <c r="U648" i="13"/>
  <c r="L195" i="5"/>
  <c r="I737" i="13"/>
  <c r="L124" i="5"/>
  <c r="I666" i="13"/>
  <c r="L205" i="5"/>
  <c r="I747" i="13"/>
  <c r="L104" i="6"/>
  <c r="I634" i="14"/>
  <c r="L197" i="6"/>
  <c r="I727" i="14"/>
  <c r="L111" i="5"/>
  <c r="I653" i="13"/>
  <c r="L653" i="13"/>
  <c r="L200" i="5"/>
  <c r="I742" i="13"/>
  <c r="L186" i="5"/>
  <c r="I728" i="13"/>
  <c r="L128" i="5"/>
  <c r="I670" i="13"/>
  <c r="L252" i="5"/>
  <c r="I794" i="13"/>
  <c r="L170" i="6"/>
  <c r="I700" i="14"/>
  <c r="L254" i="6"/>
  <c r="I784" i="14"/>
  <c r="L198" i="5"/>
  <c r="I740" i="13"/>
  <c r="S740" i="13"/>
  <c r="L126" i="6"/>
  <c r="I656" i="14"/>
  <c r="L212" i="5"/>
  <c r="I754" i="13"/>
  <c r="L127" i="6"/>
  <c r="I657" i="14"/>
  <c r="L215" i="6"/>
  <c r="I745" i="14"/>
  <c r="L219" i="5"/>
  <c r="I761" i="13"/>
  <c r="L237" i="5"/>
  <c r="I779" i="13"/>
  <c r="L221" i="6"/>
  <c r="I751" i="14"/>
  <c r="L224" i="5"/>
  <c r="I766" i="13"/>
  <c r="V766" i="13"/>
  <c r="L162" i="5"/>
  <c r="I704" i="13"/>
  <c r="K704" i="13"/>
  <c r="L114" i="6"/>
  <c r="I644" i="14"/>
  <c r="L237" i="6"/>
  <c r="I767" i="14"/>
  <c r="S767" i="14"/>
  <c r="L223" i="5"/>
  <c r="I765" i="13"/>
  <c r="L153" i="5"/>
  <c r="I695" i="13"/>
  <c r="L106" i="6"/>
  <c r="I636" i="14"/>
  <c r="L239" i="6"/>
  <c r="I769" i="14"/>
  <c r="L182" i="5"/>
  <c r="I724" i="13"/>
  <c r="L125" i="5"/>
  <c r="I667" i="13"/>
  <c r="P667" i="13"/>
  <c r="L158" i="6"/>
  <c r="I688" i="14"/>
  <c r="L266" i="6"/>
  <c r="I796" i="14"/>
  <c r="P796" i="14"/>
  <c r="L110" i="6"/>
  <c r="I640" i="14"/>
  <c r="L245" i="6"/>
  <c r="I775" i="14"/>
  <c r="L149" i="6"/>
  <c r="I679" i="14"/>
  <c r="L258" i="6"/>
  <c r="I788" i="14"/>
  <c r="L155" i="6"/>
  <c r="I685" i="14"/>
  <c r="V685" i="14"/>
  <c r="L261" i="6"/>
  <c r="I791" i="14"/>
  <c r="L218" i="6"/>
  <c r="I748" i="14"/>
  <c r="L199" i="6"/>
  <c r="I729" i="14"/>
  <c r="L253" i="6"/>
  <c r="I783" i="14"/>
  <c r="L236" i="6"/>
  <c r="I766" i="14"/>
  <c r="L195" i="6"/>
  <c r="I725" i="14"/>
  <c r="L157" i="6"/>
  <c r="I687" i="14"/>
  <c r="L267" i="5"/>
  <c r="I809" i="13"/>
  <c r="R809" i="13"/>
  <c r="L238" i="6"/>
  <c r="I768" i="14"/>
  <c r="P768" i="14"/>
  <c r="L261" i="10"/>
  <c r="I789" i="18"/>
  <c r="L127" i="10"/>
  <c r="I655" i="18"/>
  <c r="L655" i="18"/>
  <c r="L95" i="10"/>
  <c r="L239" i="10"/>
  <c r="I767" i="18"/>
  <c r="L106" i="10"/>
  <c r="I634" i="18"/>
  <c r="L192" i="10"/>
  <c r="I720" i="18"/>
  <c r="O720" i="18"/>
  <c r="L152" i="10"/>
  <c r="I680" i="18"/>
  <c r="O680" i="18"/>
  <c r="L162" i="10"/>
  <c r="I690" i="18"/>
  <c r="L190" i="10"/>
  <c r="I718" i="18"/>
  <c r="L109" i="10"/>
  <c r="I637" i="18"/>
  <c r="L166" i="10"/>
  <c r="I694" i="18"/>
  <c r="L199" i="10"/>
  <c r="I727" i="18"/>
  <c r="L197" i="10"/>
  <c r="I725" i="18"/>
  <c r="L245" i="10"/>
  <c r="I773" i="18"/>
  <c r="L100" i="10"/>
  <c r="I628" i="18"/>
  <c r="S628" i="18"/>
  <c r="L101" i="10"/>
  <c r="I629" i="18"/>
  <c r="L253" i="10"/>
  <c r="I781" i="18"/>
  <c r="V781" i="18"/>
  <c r="L170" i="10"/>
  <c r="I698" i="18"/>
  <c r="L98" i="10"/>
  <c r="I626" i="18"/>
  <c r="L626" i="18"/>
  <c r="L140" i="10"/>
  <c r="I668" i="18"/>
  <c r="L174" i="10"/>
  <c r="I702" i="18"/>
  <c r="L207" i="10"/>
  <c r="I735" i="18"/>
  <c r="L128" i="6"/>
  <c r="I658" i="14"/>
  <c r="O658" i="14"/>
  <c r="L108" i="5"/>
  <c r="I650" i="13"/>
  <c r="L261" i="5"/>
  <c r="I803" i="13"/>
  <c r="L95" i="5"/>
  <c r="L256" i="5"/>
  <c r="I798" i="13"/>
  <c r="L175" i="5"/>
  <c r="I717" i="13"/>
  <c r="L125" i="6"/>
  <c r="I655" i="14"/>
  <c r="L262" i="6"/>
  <c r="I792" i="14"/>
  <c r="U792" i="14"/>
  <c r="L243" i="5"/>
  <c r="I785" i="13"/>
  <c r="K785" i="13"/>
  <c r="L166" i="5"/>
  <c r="I708" i="13"/>
  <c r="L141" i="6"/>
  <c r="I671" i="14"/>
  <c r="L248" i="6"/>
  <c r="I778" i="14"/>
  <c r="J778" i="14"/>
  <c r="L202" i="5"/>
  <c r="I744" i="13"/>
  <c r="L159" i="5"/>
  <c r="I701" i="13"/>
  <c r="L171" i="6"/>
  <c r="I701" i="14"/>
  <c r="L101" i="5"/>
  <c r="I643" i="13"/>
  <c r="S643" i="13"/>
  <c r="L148" i="6"/>
  <c r="L257" i="6"/>
  <c r="I787" i="14"/>
  <c r="L162" i="6"/>
  <c r="I692" i="14"/>
  <c r="L113" i="5"/>
  <c r="I655" i="13"/>
  <c r="V655" i="13"/>
  <c r="L166" i="6"/>
  <c r="I696" i="14"/>
  <c r="L112" i="5"/>
  <c r="I654" i="13"/>
  <c r="L249" i="6"/>
  <c r="I779" i="14"/>
  <c r="L223" i="6"/>
  <c r="I753" i="14"/>
  <c r="L141" i="5"/>
  <c r="L259" i="6"/>
  <c r="I789" i="14"/>
  <c r="L250" i="6"/>
  <c r="I780" i="14"/>
  <c r="L211" i="6"/>
  <c r="I741" i="14"/>
  <c r="L182" i="6"/>
  <c r="I712" i="14"/>
  <c r="L154" i="5"/>
  <c r="I696" i="13"/>
  <c r="L256" i="10"/>
  <c r="I784" i="18"/>
  <c r="L123" i="10"/>
  <c r="I651" i="18"/>
  <c r="L141" i="10"/>
  <c r="I669" i="18"/>
  <c r="L235" i="10"/>
  <c r="I763" i="18"/>
  <c r="P763" i="18"/>
  <c r="L220" i="10"/>
  <c r="I748" i="18"/>
  <c r="L180" i="10"/>
  <c r="I708" i="18"/>
  <c r="L708" i="18"/>
  <c r="L148" i="10"/>
  <c r="I676" i="18"/>
  <c r="L155" i="10"/>
  <c r="I683" i="18"/>
  <c r="L249" i="10"/>
  <c r="I777" i="18"/>
  <c r="L159" i="10"/>
  <c r="I687" i="18"/>
  <c r="L139" i="10"/>
  <c r="L194" i="10"/>
  <c r="I722" i="18"/>
  <c r="L722" i="18"/>
  <c r="L102" i="10"/>
  <c r="I630" i="18"/>
  <c r="L122" i="5"/>
  <c r="I664" i="13"/>
  <c r="U664" i="13"/>
  <c r="L149" i="5"/>
  <c r="L120" i="6"/>
  <c r="I650" i="14"/>
  <c r="L127" i="5"/>
  <c r="I669" i="13"/>
  <c r="K669" i="13"/>
  <c r="L107" i="6"/>
  <c r="I637" i="14"/>
  <c r="L209" i="5"/>
  <c r="I751" i="13"/>
  <c r="L179" i="6"/>
  <c r="I709" i="14"/>
  <c r="L117" i="5"/>
  <c r="I659" i="13"/>
  <c r="L265" i="5"/>
  <c r="I807" i="13"/>
  <c r="L225" i="5"/>
  <c r="I767" i="13"/>
  <c r="L163" i="6"/>
  <c r="I693" i="14"/>
  <c r="L264" i="6"/>
  <c r="I794" i="14"/>
  <c r="L236" i="5"/>
  <c r="I778" i="13"/>
  <c r="S778" i="13"/>
  <c r="L218" i="5"/>
  <c r="I760" i="13"/>
  <c r="S760" i="13"/>
  <c r="L201" i="6"/>
  <c r="I731" i="14"/>
  <c r="M731" i="14"/>
  <c r="L161" i="5"/>
  <c r="I703" i="13"/>
  <c r="K703" i="13"/>
  <c r="L173" i="6"/>
  <c r="I703" i="14"/>
  <c r="K703" i="14"/>
  <c r="L167" i="5"/>
  <c r="I709" i="13"/>
  <c r="L192" i="6"/>
  <c r="I722" i="14"/>
  <c r="L207" i="5"/>
  <c r="I749" i="13"/>
  <c r="L198" i="6"/>
  <c r="I728" i="14"/>
  <c r="O728" i="14"/>
  <c r="L238" i="5"/>
  <c r="I780" i="13"/>
  <c r="K780" i="13"/>
  <c r="L180" i="5"/>
  <c r="I722" i="13"/>
  <c r="N722" i="13"/>
  <c r="L249" i="5"/>
  <c r="I791" i="13"/>
  <c r="L259" i="5"/>
  <c r="I801" i="13"/>
  <c r="L214" i="5"/>
  <c r="I756" i="13"/>
  <c r="L260" i="5"/>
  <c r="I802" i="13"/>
  <c r="L172" i="5"/>
  <c r="I714" i="13"/>
  <c r="L100" i="6"/>
  <c r="I630" i="14"/>
  <c r="L118" i="6"/>
  <c r="I648" i="14"/>
  <c r="L248" i="10"/>
  <c r="I776" i="18"/>
  <c r="V776" i="18"/>
  <c r="L115" i="10"/>
  <c r="I643" i="18"/>
  <c r="L260" i="10"/>
  <c r="I788" i="18"/>
  <c r="R788" i="18"/>
  <c r="L126" i="10"/>
  <c r="I654" i="18"/>
  <c r="L212" i="10"/>
  <c r="I740" i="18"/>
  <c r="L172" i="10"/>
  <c r="I700" i="18"/>
  <c r="L217" i="10"/>
  <c r="I745" i="18"/>
  <c r="L124" i="10"/>
  <c r="I652" i="18"/>
  <c r="L179" i="10"/>
  <c r="I707" i="18"/>
  <c r="L202" i="10"/>
  <c r="I730" i="18"/>
  <c r="L128" i="10"/>
  <c r="I656" i="18"/>
  <c r="L238" i="10"/>
  <c r="I766" i="18"/>
  <c r="L175" i="10"/>
  <c r="I703" i="18"/>
  <c r="L113" i="10"/>
  <c r="I641" i="18"/>
  <c r="L161" i="10"/>
  <c r="I689" i="18"/>
  <c r="L120" i="10"/>
  <c r="I648" i="18"/>
  <c r="L158" i="10"/>
  <c r="I686" i="18"/>
  <c r="L143" i="5"/>
  <c r="I685" i="13"/>
  <c r="O685" i="13"/>
  <c r="L157" i="5"/>
  <c r="I699" i="13"/>
  <c r="N699" i="13"/>
  <c r="L130" i="6"/>
  <c r="I660" i="14"/>
  <c r="L152" i="5"/>
  <c r="I694" i="13"/>
  <c r="L115" i="6"/>
  <c r="I645" i="14"/>
  <c r="L222" i="5"/>
  <c r="I764" i="13"/>
  <c r="L194" i="6"/>
  <c r="I724" i="14"/>
  <c r="R724" i="14"/>
  <c r="L129" i="5"/>
  <c r="I671" i="13"/>
  <c r="L105" i="6"/>
  <c r="I635" i="14"/>
  <c r="L244" i="5"/>
  <c r="I786" i="13"/>
  <c r="R786" i="13"/>
  <c r="L172" i="6"/>
  <c r="I702" i="14"/>
  <c r="L96" i="5"/>
  <c r="I638" i="13"/>
  <c r="L247" i="5"/>
  <c r="I789" i="13"/>
  <c r="L250" i="5"/>
  <c r="I792" i="13"/>
  <c r="V792" i="13"/>
  <c r="L214" i="6"/>
  <c r="I744" i="14"/>
  <c r="O744" i="14"/>
  <c r="L194" i="5"/>
  <c r="I736" i="13"/>
  <c r="L191" i="6"/>
  <c r="I721" i="14"/>
  <c r="L201" i="5"/>
  <c r="I743" i="13"/>
  <c r="L204" i="6"/>
  <c r="I734" i="14"/>
  <c r="L241" i="5"/>
  <c r="I783" i="13"/>
  <c r="L209" i="6"/>
  <c r="I739" i="14"/>
  <c r="L98" i="6"/>
  <c r="I628" i="14"/>
  <c r="L246" i="5"/>
  <c r="I788" i="13"/>
  <c r="O788" i="13"/>
  <c r="L108" i="6"/>
  <c r="I638" i="14"/>
  <c r="T638" i="14"/>
  <c r="L113" i="6"/>
  <c r="I643" i="14"/>
  <c r="L121" i="6"/>
  <c r="I651" i="14"/>
  <c r="L153" i="6"/>
  <c r="I683" i="14"/>
  <c r="P683" i="14"/>
  <c r="L156" i="6"/>
  <c r="I686" i="14"/>
  <c r="L210" i="6"/>
  <c r="I740" i="14"/>
  <c r="L120" i="5"/>
  <c r="I662" i="13"/>
  <c r="L244" i="10"/>
  <c r="I772" i="18"/>
  <c r="O772" i="18"/>
  <c r="L111" i="10"/>
  <c r="I639" i="18"/>
  <c r="T639" i="18"/>
  <c r="L255" i="10"/>
  <c r="I783" i="18"/>
  <c r="L122" i="10"/>
  <c r="I650" i="18"/>
  <c r="V650" i="18"/>
  <c r="L208" i="10"/>
  <c r="I736" i="18"/>
  <c r="L168" i="10"/>
  <c r="I696" i="18"/>
  <c r="L198" i="10"/>
  <c r="I726" i="18"/>
  <c r="L117" i="10"/>
  <c r="I645" i="18"/>
  <c r="U645" i="18"/>
  <c r="L173" i="10"/>
  <c r="I701" i="18"/>
  <c r="V701" i="18"/>
  <c r="L195" i="10"/>
  <c r="I723" i="18"/>
  <c r="L121" i="10"/>
  <c r="I649" i="18"/>
  <c r="L177" i="10"/>
  <c r="I705" i="18"/>
  <c r="V705" i="18"/>
  <c r="L125" i="10"/>
  <c r="I653" i="18"/>
  <c r="L104" i="10"/>
  <c r="I632" i="18"/>
  <c r="L211" i="10"/>
  <c r="I739" i="18"/>
  <c r="L201" i="10"/>
  <c r="I729" i="18"/>
  <c r="L246" i="10"/>
  <c r="I774" i="18"/>
  <c r="S774" i="18"/>
  <c r="L181" i="5"/>
  <c r="I723" i="13"/>
  <c r="M723" i="13"/>
  <c r="L176" i="5"/>
  <c r="I718" i="13"/>
  <c r="L263" i="5"/>
  <c r="I805" i="13"/>
  <c r="L805" i="13"/>
  <c r="L151" i="5"/>
  <c r="I693" i="13"/>
  <c r="L255" i="5"/>
  <c r="I797" i="13"/>
  <c r="L121" i="5"/>
  <c r="I663" i="13"/>
  <c r="L135" i="5"/>
  <c r="L220" i="5"/>
  <c r="I762" i="13"/>
  <c r="L257" i="5"/>
  <c r="I799" i="13"/>
  <c r="L799" i="13"/>
  <c r="L262" i="5"/>
  <c r="I804" i="13"/>
  <c r="L15" i="6"/>
  <c r="I545" i="14"/>
  <c r="L142" i="6"/>
  <c r="I672" i="14"/>
  <c r="L180" i="6"/>
  <c r="I710" i="14"/>
  <c r="L263" i="6"/>
  <c r="I793" i="14"/>
  <c r="L206" i="5"/>
  <c r="I748" i="13"/>
  <c r="O748" i="13"/>
  <c r="L107" i="10"/>
  <c r="I635" i="18"/>
  <c r="S635" i="18"/>
  <c r="L118" i="10"/>
  <c r="I646" i="18"/>
  <c r="L164" i="10"/>
  <c r="I692" i="18"/>
  <c r="L222" i="10"/>
  <c r="I750" i="18"/>
  <c r="L189" i="10"/>
  <c r="L167" i="10"/>
  <c r="I695" i="18"/>
  <c r="N695" i="18"/>
  <c r="L214" i="10"/>
  <c r="I742" i="18"/>
  <c r="L233" i="10"/>
  <c r="I761" i="18"/>
  <c r="L263" i="10"/>
  <c r="I791" i="18"/>
  <c r="O791" i="18"/>
  <c r="L216" i="5"/>
  <c r="I758" i="13"/>
  <c r="P758" i="13"/>
  <c r="L103" i="6"/>
  <c r="I633" i="14"/>
  <c r="L95" i="6"/>
  <c r="L124" i="6"/>
  <c r="I654" i="14"/>
  <c r="L111" i="6"/>
  <c r="I641" i="14"/>
  <c r="L193" i="6"/>
  <c r="I723" i="14"/>
  <c r="L239" i="5"/>
  <c r="I781" i="13"/>
  <c r="L258" i="10"/>
  <c r="I786" i="18"/>
  <c r="S786" i="18"/>
  <c r="L110" i="10"/>
  <c r="I638" i="18"/>
  <c r="L209" i="10"/>
  <c r="I737" i="18"/>
  <c r="L218" i="10"/>
  <c r="I746" i="18"/>
  <c r="L205" i="10"/>
  <c r="I733" i="18"/>
  <c r="L211" i="5"/>
  <c r="I753" i="13"/>
  <c r="L224" i="6"/>
  <c r="I754" i="14"/>
  <c r="L247" i="6"/>
  <c r="I777" i="14"/>
  <c r="O777" i="14"/>
  <c r="L158" i="5"/>
  <c r="I700" i="13"/>
  <c r="O700" i="13"/>
  <c r="L196" i="10"/>
  <c r="I724" i="18"/>
  <c r="T724" i="18"/>
  <c r="L206" i="10"/>
  <c r="I734" i="18"/>
  <c r="L15" i="5"/>
  <c r="I557" i="13"/>
  <c r="V557" i="13"/>
  <c r="L178" i="5"/>
  <c r="I720" i="13"/>
  <c r="L107" i="5"/>
  <c r="I649" i="13"/>
  <c r="L110" i="5"/>
  <c r="I652" i="13"/>
  <c r="O652" i="13"/>
  <c r="L231" i="10"/>
  <c r="L259" i="10"/>
  <c r="I787" i="18"/>
  <c r="L213" i="5"/>
  <c r="I755" i="13"/>
  <c r="M755" i="13"/>
  <c r="L208" i="5"/>
  <c r="I750" i="13"/>
  <c r="L272" i="5"/>
  <c r="I814" i="13"/>
  <c r="L164" i="5"/>
  <c r="I706" i="13"/>
  <c r="L266" i="5"/>
  <c r="I808" i="13"/>
  <c r="L156" i="5"/>
  <c r="I698" i="13"/>
  <c r="L109" i="6"/>
  <c r="I639" i="14"/>
  <c r="L251" i="5"/>
  <c r="I793" i="13"/>
  <c r="O793" i="13"/>
  <c r="L97" i="6"/>
  <c r="I627" i="14"/>
  <c r="L101" i="6"/>
  <c r="I631" i="14"/>
  <c r="L164" i="6"/>
  <c r="I694" i="14"/>
  <c r="N694" i="14"/>
  <c r="L169" i="6"/>
  <c r="I699" i="14"/>
  <c r="L241" i="6"/>
  <c r="I771" i="14"/>
  <c r="L217" i="5"/>
  <c r="I759" i="13"/>
  <c r="L219" i="6"/>
  <c r="I749" i="14"/>
  <c r="O749" i="14"/>
  <c r="L103" i="10"/>
  <c r="I631" i="18"/>
  <c r="O631" i="18"/>
  <c r="L114" i="10"/>
  <c r="I642" i="18"/>
  <c r="M642" i="18"/>
  <c r="L160" i="10"/>
  <c r="I688" i="18"/>
  <c r="L215" i="10"/>
  <c r="I743" i="18"/>
  <c r="L743" i="18"/>
  <c r="L262" i="10"/>
  <c r="I790" i="18"/>
  <c r="L157" i="10"/>
  <c r="I685" i="18"/>
  <c r="L165" i="10"/>
  <c r="I693" i="18"/>
  <c r="L112" i="10"/>
  <c r="I640" i="18"/>
  <c r="O640" i="18"/>
  <c r="L221" i="5"/>
  <c r="I763" i="13"/>
  <c r="L210" i="5"/>
  <c r="I752" i="13"/>
  <c r="N752" i="13"/>
  <c r="L169" i="5"/>
  <c r="I711" i="13"/>
  <c r="L229" i="5"/>
  <c r="I771" i="13"/>
  <c r="L119" i="6"/>
  <c r="I649" i="14"/>
  <c r="L200" i="6"/>
  <c r="I730" i="14"/>
  <c r="L177" i="6"/>
  <c r="I707" i="14"/>
  <c r="L99" i="10"/>
  <c r="I627" i="18"/>
  <c r="L156" i="10"/>
  <c r="I684" i="18"/>
  <c r="O684" i="18"/>
  <c r="L254" i="10"/>
  <c r="I782" i="18"/>
  <c r="L150" i="10"/>
  <c r="I678" i="18"/>
  <c r="O678" i="18"/>
  <c r="L150" i="5"/>
  <c r="I692" i="13"/>
  <c r="N692" i="13"/>
  <c r="L99" i="5"/>
  <c r="I641" i="13"/>
  <c r="L251" i="6"/>
  <c r="I781" i="14"/>
  <c r="L165" i="6"/>
  <c r="I695" i="14"/>
  <c r="L250" i="10"/>
  <c r="I778" i="18"/>
  <c r="L108" i="10"/>
  <c r="I636" i="18"/>
  <c r="L119" i="5"/>
  <c r="I661" i="13"/>
  <c r="P661" i="13"/>
  <c r="L256" i="6"/>
  <c r="I786" i="14"/>
  <c r="L174" i="5"/>
  <c r="I716" i="13"/>
  <c r="P716" i="13"/>
  <c r="L265" i="6"/>
  <c r="I795" i="14"/>
  <c r="L176" i="10"/>
  <c r="I704" i="18"/>
  <c r="L163" i="10"/>
  <c r="I691" i="18"/>
  <c r="L114" i="5"/>
  <c r="I656" i="13"/>
  <c r="L112" i="6"/>
  <c r="I642" i="14"/>
  <c r="S642" i="14"/>
  <c r="L99" i="6"/>
  <c r="I629" i="14"/>
  <c r="P629" i="14"/>
  <c r="L152" i="6"/>
  <c r="I682" i="14"/>
  <c r="V682" i="14"/>
  <c r="L254" i="5"/>
  <c r="I796" i="13"/>
  <c r="M796" i="13"/>
  <c r="L154" i="6"/>
  <c r="I684" i="14"/>
  <c r="L215" i="5"/>
  <c r="I757" i="13"/>
  <c r="L190" i="6"/>
  <c r="L160" i="6"/>
  <c r="I690" i="14"/>
  <c r="L174" i="6"/>
  <c r="I704" i="14"/>
  <c r="O704" i="14"/>
  <c r="L178" i="6"/>
  <c r="I708" i="14"/>
  <c r="R708" i="14"/>
  <c r="L123" i="5"/>
  <c r="I665" i="13"/>
  <c r="L204" i="5"/>
  <c r="I746" i="13"/>
  <c r="L142" i="5"/>
  <c r="I684" i="13"/>
  <c r="L97" i="5"/>
  <c r="I639" i="13"/>
  <c r="L252" i="10"/>
  <c r="I780" i="18"/>
  <c r="L264" i="10"/>
  <c r="I792" i="18"/>
  <c r="L216" i="10"/>
  <c r="I744" i="18"/>
  <c r="O744" i="18"/>
  <c r="K16" i="11"/>
  <c r="H67" i="19"/>
  <c r="L242" i="10"/>
  <c r="I770" i="18"/>
  <c r="L153" i="10"/>
  <c r="I681" i="18"/>
  <c r="N681" i="18"/>
  <c r="L234" i="10"/>
  <c r="I762" i="18"/>
  <c r="L178" i="10"/>
  <c r="I706" i="18"/>
  <c r="L203" i="10"/>
  <c r="I731" i="18"/>
  <c r="L205" i="6"/>
  <c r="I735" i="14"/>
  <c r="L102" i="5"/>
  <c r="I644" i="13"/>
  <c r="L118" i="5"/>
  <c r="I660" i="13"/>
  <c r="R660" i="13"/>
  <c r="L268" i="5"/>
  <c r="I810" i="13"/>
  <c r="L216" i="6"/>
  <c r="I746" i="14"/>
  <c r="L240" i="6"/>
  <c r="I770" i="14"/>
  <c r="L176" i="6"/>
  <c r="I706" i="14"/>
  <c r="L14" i="6"/>
  <c r="L247" i="10"/>
  <c r="I775" i="18"/>
  <c r="L257" i="10"/>
  <c r="I785" i="18"/>
  <c r="L219" i="10"/>
  <c r="I747" i="18"/>
  <c r="J747" i="18"/>
  <c r="L241" i="10"/>
  <c r="I769" i="18"/>
  <c r="K769" i="18"/>
  <c r="L222" i="6"/>
  <c r="I752" i="14"/>
  <c r="N752" i="14"/>
  <c r="L255" i="6"/>
  <c r="I785" i="14"/>
  <c r="L168" i="6"/>
  <c r="I698" i="14"/>
  <c r="L232" i="10"/>
  <c r="I760" i="18"/>
  <c r="L116" i="10"/>
  <c r="I644" i="18"/>
  <c r="V644" i="18"/>
  <c r="L237" i="10"/>
  <c r="I765" i="18"/>
  <c r="S765" i="18"/>
  <c r="L196" i="5"/>
  <c r="I738" i="13"/>
  <c r="L193" i="5"/>
  <c r="I735" i="13"/>
  <c r="L170" i="5"/>
  <c r="I712" i="13"/>
  <c r="L242" i="6"/>
  <c r="I772" i="14"/>
  <c r="L149" i="10"/>
  <c r="I677" i="18"/>
  <c r="L169" i="10"/>
  <c r="I697" i="18"/>
  <c r="L171" i="5"/>
  <c r="I713" i="13"/>
  <c r="K713" i="13"/>
  <c r="L167" i="6"/>
  <c r="I697" i="14"/>
  <c r="O697" i="14"/>
  <c r="L129" i="6"/>
  <c r="I659" i="14"/>
  <c r="N659" i="14"/>
  <c r="L203" i="6"/>
  <c r="I733" i="14"/>
  <c r="L105" i="5"/>
  <c r="I647" i="13"/>
  <c r="T647" i="13"/>
  <c r="L181" i="6"/>
  <c r="I711" i="14"/>
  <c r="L258" i="5"/>
  <c r="I800" i="13"/>
  <c r="U800" i="13"/>
  <c r="L232" i="6"/>
  <c r="L202" i="6"/>
  <c r="I732" i="14"/>
  <c r="L217" i="6"/>
  <c r="I747" i="14"/>
  <c r="S747" i="14"/>
  <c r="L220" i="6"/>
  <c r="I750" i="14"/>
  <c r="L102" i="6"/>
  <c r="I632" i="14"/>
  <c r="O632" i="14"/>
  <c r="L150" i="6"/>
  <c r="I680" i="14"/>
  <c r="N680" i="14"/>
  <c r="L208" i="6"/>
  <c r="I738" i="14"/>
  <c r="R738" i="14"/>
  <c r="L122" i="6"/>
  <c r="I652" i="14"/>
  <c r="L240" i="10"/>
  <c r="I768" i="18"/>
  <c r="L251" i="10"/>
  <c r="I779" i="18"/>
  <c r="R779" i="18"/>
  <c r="L204" i="10"/>
  <c r="I732" i="18"/>
  <c r="L191" i="10"/>
  <c r="I719" i="18"/>
  <c r="L154" i="10"/>
  <c r="I682" i="18"/>
  <c r="L97" i="10"/>
  <c r="I625" i="18"/>
  <c r="R625" i="18"/>
  <c r="L105" i="10"/>
  <c r="I633" i="18"/>
  <c r="L193" i="10"/>
  <c r="I721" i="18"/>
  <c r="L151" i="10"/>
  <c r="I679" i="18"/>
  <c r="L203" i="5"/>
  <c r="I745" i="13"/>
  <c r="V745" i="13"/>
  <c r="L212" i="6"/>
  <c r="I742" i="14"/>
  <c r="S742" i="14"/>
  <c r="L196" i="6"/>
  <c r="I726" i="14"/>
  <c r="L244" i="6"/>
  <c r="I774" i="14"/>
  <c r="L234" i="6"/>
  <c r="I764" i="14"/>
  <c r="P764" i="14"/>
  <c r="L140" i="6"/>
  <c r="L260" i="6"/>
  <c r="I790" i="14"/>
  <c r="L236" i="10"/>
  <c r="I764" i="18"/>
  <c r="L200" i="10"/>
  <c r="I728" i="18"/>
  <c r="L147" i="10"/>
  <c r="L96" i="10"/>
  <c r="I624" i="18"/>
  <c r="N624" i="18"/>
  <c r="L171" i="10"/>
  <c r="I699" i="18"/>
  <c r="L213" i="6"/>
  <c r="I743" i="14"/>
  <c r="L14" i="5"/>
  <c r="L233" i="6"/>
  <c r="I763" i="14"/>
  <c r="L207" i="6"/>
  <c r="I737" i="14"/>
  <c r="L243" i="10"/>
  <c r="I771" i="18"/>
  <c r="R771" i="18"/>
  <c r="L210" i="10"/>
  <c r="I738" i="18"/>
  <c r="L104" i="5"/>
  <c r="I646" i="13"/>
  <c r="L126" i="5"/>
  <c r="I668" i="13"/>
  <c r="L252" i="6"/>
  <c r="I782" i="14"/>
  <c r="T782" i="14"/>
  <c r="L119" i="10"/>
  <c r="I647" i="18"/>
  <c r="L221" i="10"/>
  <c r="I749" i="18"/>
  <c r="L213" i="10"/>
  <c r="I741" i="18"/>
  <c r="T458" i="17"/>
  <c r="J458" i="17"/>
  <c r="J150" i="5"/>
  <c r="J255" i="5"/>
  <c r="J152" i="5"/>
  <c r="J229" i="5"/>
  <c r="J161" i="5"/>
  <c r="J263" i="5"/>
  <c r="J160" i="6"/>
  <c r="J245" i="6"/>
  <c r="J168" i="5"/>
  <c r="J97" i="6"/>
  <c r="J114" i="5"/>
  <c r="J202" i="5"/>
  <c r="J118" i="6"/>
  <c r="J210" i="6"/>
  <c r="J164" i="5"/>
  <c r="J247" i="5"/>
  <c r="J163" i="6"/>
  <c r="J242" i="6"/>
  <c r="J216" i="5"/>
  <c r="J241" i="6"/>
  <c r="J238" i="5"/>
  <c r="J194" i="6"/>
  <c r="J153" i="5"/>
  <c r="J106" i="6"/>
  <c r="J218" i="6"/>
  <c r="J224" i="5"/>
  <c r="J125" i="6"/>
  <c r="J246" i="5"/>
  <c r="J175" i="5"/>
  <c r="J155" i="5"/>
  <c r="J135" i="5"/>
  <c r="J157" i="5"/>
  <c r="J98" i="6"/>
  <c r="J173" i="5"/>
  <c r="J268" i="5"/>
  <c r="J171" i="6"/>
  <c r="J252" i="6"/>
  <c r="J194" i="5"/>
  <c r="J108" i="6"/>
  <c r="J122" i="5"/>
  <c r="J237" i="5"/>
  <c r="J150" i="6"/>
  <c r="J234" i="6"/>
  <c r="J176" i="5"/>
  <c r="J105" i="6"/>
  <c r="J196" i="6"/>
  <c r="J255" i="6"/>
  <c r="J249" i="5"/>
  <c r="J251" i="6"/>
  <c r="J251" i="5"/>
  <c r="J204" i="6"/>
  <c r="J172" i="5"/>
  <c r="J122" i="6"/>
  <c r="J244" i="6"/>
  <c r="J240" i="5"/>
  <c r="J140" i="6"/>
  <c r="J114" i="6"/>
  <c r="J196" i="5"/>
  <c r="J197" i="5"/>
  <c r="J101" i="5"/>
  <c r="J193" i="5"/>
  <c r="J96" i="5"/>
  <c r="J207" i="5"/>
  <c r="J101" i="6"/>
  <c r="J181" i="6"/>
  <c r="J103" i="5"/>
  <c r="J208" i="5"/>
  <c r="J130" i="6"/>
  <c r="J162" i="5"/>
  <c r="J253" i="5"/>
  <c r="J161" i="6"/>
  <c r="J118" i="5"/>
  <c r="J205" i="5"/>
  <c r="J121" i="6"/>
  <c r="J206" i="6"/>
  <c r="J264" i="6"/>
  <c r="J120" i="6"/>
  <c r="J99" i="5"/>
  <c r="J151" i="6"/>
  <c r="J222" i="6"/>
  <c r="J211" i="5"/>
  <c r="J159" i="6"/>
  <c r="J111" i="5"/>
  <c r="J261" i="5"/>
  <c r="J175" i="6"/>
  <c r="J164" i="6"/>
  <c r="J262" i="5"/>
  <c r="J177" i="5"/>
  <c r="J209" i="6"/>
  <c r="J128" i="6"/>
  <c r="J203" i="5"/>
  <c r="J117" i="5"/>
  <c r="J198" i="5"/>
  <c r="J102" i="5"/>
  <c r="J236" i="5"/>
  <c r="J107" i="6"/>
  <c r="J193" i="6"/>
  <c r="J109" i="5"/>
  <c r="J215" i="5"/>
  <c r="J149" i="6"/>
  <c r="J170" i="5"/>
  <c r="J259" i="5"/>
  <c r="J167" i="6"/>
  <c r="J125" i="5"/>
  <c r="J213" i="5"/>
  <c r="J126" i="6"/>
  <c r="J212" i="6"/>
  <c r="J107" i="5"/>
  <c r="J192" i="6"/>
  <c r="J108" i="5"/>
  <c r="J158" i="6"/>
  <c r="J236" i="6"/>
  <c r="J239" i="5"/>
  <c r="J168" i="6"/>
  <c r="J120" i="5"/>
  <c r="J186" i="5"/>
  <c r="J219" i="6"/>
  <c r="J190" i="6"/>
  <c r="J165" i="6"/>
  <c r="J212" i="5"/>
  <c r="J209" i="5"/>
  <c r="J210" i="5"/>
  <c r="J241" i="5"/>
  <c r="J208" i="6"/>
  <c r="J219" i="5"/>
  <c r="J174" i="5"/>
  <c r="J172" i="6"/>
  <c r="J217" i="5"/>
  <c r="J216" i="6"/>
  <c r="J198" i="6"/>
  <c r="J166" i="6"/>
  <c r="J260" i="5"/>
  <c r="J14" i="5"/>
  <c r="J248" i="6"/>
  <c r="J215" i="6"/>
  <c r="J154" i="6"/>
  <c r="J148" i="6"/>
  <c r="J159" i="5"/>
  <c r="J111" i="6"/>
  <c r="J246" i="6"/>
  <c r="J257" i="5"/>
  <c r="J258" i="10"/>
  <c r="J105" i="10"/>
  <c r="J118" i="10"/>
  <c r="J148" i="10"/>
  <c r="J161" i="10"/>
  <c r="J178" i="10"/>
  <c r="J199" i="10"/>
  <c r="J172" i="10"/>
  <c r="E31" i="23"/>
  <c r="J211" i="10"/>
  <c r="J123" i="10"/>
  <c r="J210" i="10"/>
  <c r="J150" i="10"/>
  <c r="J260" i="10"/>
  <c r="J176" i="10"/>
  <c r="J250" i="10"/>
  <c r="J203" i="10"/>
  <c r="I16" i="11"/>
  <c r="J235" i="5"/>
  <c r="J242" i="5"/>
  <c r="J252" i="5"/>
  <c r="J233" i="6"/>
  <c r="J223" i="5"/>
  <c r="J179" i="5"/>
  <c r="J177" i="6"/>
  <c r="J221" i="5"/>
  <c r="J220" i="6"/>
  <c r="J217" i="6"/>
  <c r="J173" i="6"/>
  <c r="J266" i="5"/>
  <c r="J165" i="5"/>
  <c r="J265" i="6"/>
  <c r="J237" i="6"/>
  <c r="J174" i="6"/>
  <c r="J170" i="6"/>
  <c r="J214" i="5"/>
  <c r="J169" i="6"/>
  <c r="J195" i="6"/>
  <c r="J272" i="5"/>
  <c r="J248" i="10"/>
  <c r="J262" i="10"/>
  <c r="J102" i="10"/>
  <c r="J117" i="10"/>
  <c r="J140" i="10"/>
  <c r="J162" i="10"/>
  <c r="J175" i="10"/>
  <c r="J139" i="10"/>
  <c r="J256" i="10"/>
  <c r="J179" i="10"/>
  <c r="J95" i="10"/>
  <c r="J156" i="10"/>
  <c r="J264" i="10"/>
  <c r="J207" i="10"/>
  <c r="J109" i="10"/>
  <c r="J119" i="10"/>
  <c r="J158" i="10"/>
  <c r="J236" i="10"/>
  <c r="J97" i="5"/>
  <c r="J102" i="6"/>
  <c r="J96" i="6"/>
  <c r="J129" i="6"/>
  <c r="J124" i="6"/>
  <c r="J244" i="5"/>
  <c r="J247" i="6"/>
  <c r="J115" i="6"/>
  <c r="J260" i="6"/>
  <c r="J257" i="6"/>
  <c r="J213" i="6"/>
  <c r="J15" i="6"/>
  <c r="J256" i="5"/>
  <c r="J127" i="6"/>
  <c r="J259" i="6"/>
  <c r="J200" i="6"/>
  <c r="J240" i="6"/>
  <c r="J249" i="6"/>
  <c r="J232" i="6"/>
  <c r="J204" i="5"/>
  <c r="J223" i="6"/>
  <c r="J208" i="10"/>
  <c r="J221" i="10"/>
  <c r="J244" i="10"/>
  <c r="J257" i="10"/>
  <c r="J98" i="10"/>
  <c r="J115" i="10"/>
  <c r="J128" i="10"/>
  <c r="J251" i="10"/>
  <c r="J198" i="10"/>
  <c r="J110" i="10"/>
  <c r="J209" i="10"/>
  <c r="J233" i="10"/>
  <c r="J167" i="10"/>
  <c r="J104" i="10"/>
  <c r="J116" i="10"/>
  <c r="J216" i="10"/>
  <c r="J154" i="10"/>
  <c r="J235" i="10"/>
  <c r="J100" i="5"/>
  <c r="J123" i="5"/>
  <c r="J113" i="5"/>
  <c r="J112" i="6"/>
  <c r="J127" i="5"/>
  <c r="J98" i="5"/>
  <c r="J264" i="5"/>
  <c r="J15" i="5"/>
  <c r="J142" i="6"/>
  <c r="J160" i="5"/>
  <c r="J116" i="5"/>
  <c r="J243" i="6"/>
  <c r="J180" i="6"/>
  <c r="J100" i="6"/>
  <c r="J207" i="6"/>
  <c r="J112" i="5"/>
  <c r="J266" i="6"/>
  <c r="J262" i="6"/>
  <c r="J119" i="5"/>
  <c r="J261" i="6"/>
  <c r="J95" i="6"/>
  <c r="J104" i="6"/>
  <c r="J192" i="10"/>
  <c r="J205" i="10"/>
  <c r="J220" i="10"/>
  <c r="J241" i="10"/>
  <c r="J259" i="10"/>
  <c r="J99" i="10"/>
  <c r="J112" i="10"/>
  <c r="J219" i="10"/>
  <c r="J166" i="10"/>
  <c r="J254" i="10"/>
  <c r="J173" i="10"/>
  <c r="J171" i="10"/>
  <c r="J106" i="10"/>
  <c r="J212" i="10"/>
  <c r="J263" i="10"/>
  <c r="J155" i="10"/>
  <c r="J147" i="10"/>
  <c r="J214" i="10"/>
  <c r="J105" i="5"/>
  <c r="J121" i="5"/>
  <c r="J143" i="5"/>
  <c r="J103" i="6"/>
  <c r="J152" i="6"/>
  <c r="J126" i="5"/>
  <c r="J199" i="6"/>
  <c r="J221" i="6"/>
  <c r="J95" i="5"/>
  <c r="J149" i="5"/>
  <c r="J162" i="6"/>
  <c r="J168" i="10"/>
  <c r="J204" i="10"/>
  <c r="J242" i="10"/>
  <c r="J96" i="10"/>
  <c r="J125" i="10"/>
  <c r="J151" i="10"/>
  <c r="J240" i="10"/>
  <c r="J174" i="10"/>
  <c r="J111" i="10"/>
  <c r="J115" i="5"/>
  <c r="J142" i="5"/>
  <c r="J154" i="5"/>
  <c r="J113" i="6"/>
  <c r="J157" i="6"/>
  <c r="J222" i="5"/>
  <c r="J205" i="6"/>
  <c r="J163" i="5"/>
  <c r="J106" i="5"/>
  <c r="J200" i="5"/>
  <c r="J180" i="5"/>
  <c r="J152" i="10"/>
  <c r="J180" i="10"/>
  <c r="J218" i="10"/>
  <c r="J238" i="10"/>
  <c r="J97" i="10"/>
  <c r="J108" i="10"/>
  <c r="J190" i="10"/>
  <c r="J195" i="10"/>
  <c r="J124" i="10"/>
  <c r="J248" i="5"/>
  <c r="J258" i="5"/>
  <c r="J243" i="5"/>
  <c r="J182" i="6"/>
  <c r="J224" i="6"/>
  <c r="J179" i="6"/>
  <c r="J182" i="5"/>
  <c r="J250" i="6"/>
  <c r="J178" i="6"/>
  <c r="J211" i="6"/>
  <c r="J119" i="6"/>
  <c r="J245" i="10"/>
  <c r="J101" i="10"/>
  <c r="J141" i="10"/>
  <c r="J107" i="10"/>
  <c r="J153" i="10"/>
  <c r="J103" i="10"/>
  <c r="J163" i="10"/>
  <c r="J191" i="10"/>
  <c r="J249" i="10"/>
  <c r="J128" i="5"/>
  <c r="J117" i="6"/>
  <c r="J104" i="5"/>
  <c r="J151" i="5"/>
  <c r="J171" i="5"/>
  <c r="J253" i="6"/>
  <c r="J109" i="6"/>
  <c r="J166" i="5"/>
  <c r="J156" i="5"/>
  <c r="J192" i="5"/>
  <c r="J156" i="6"/>
  <c r="J189" i="10"/>
  <c r="J217" i="10"/>
  <c r="J255" i="10"/>
  <c r="J193" i="10"/>
  <c r="J222" i="10"/>
  <c r="J122" i="10"/>
  <c r="J113" i="10"/>
  <c r="J170" i="10"/>
  <c r="J238" i="6"/>
  <c r="J225" i="5"/>
  <c r="J99" i="6"/>
  <c r="J191" i="6"/>
  <c r="J254" i="6"/>
  <c r="J261" i="10"/>
  <c r="J159" i="10"/>
  <c r="J243" i="10"/>
  <c r="J197" i="10"/>
  <c r="J110" i="5"/>
  <c r="J116" i="6"/>
  <c r="J214" i="6"/>
  <c r="J157" i="10"/>
  <c r="J237" i="10"/>
  <c r="J254" i="5"/>
  <c r="J239" i="10"/>
  <c r="J167" i="5"/>
  <c r="J201" i="5"/>
  <c r="J201" i="6"/>
  <c r="J258" i="6"/>
  <c r="J267" i="5"/>
  <c r="J239" i="6"/>
  <c r="J164" i="10"/>
  <c r="J206" i="10"/>
  <c r="J252" i="10"/>
  <c r="J100" i="10"/>
  <c r="J141" i="5"/>
  <c r="J206" i="5"/>
  <c r="J203" i="6"/>
  <c r="J201" i="10"/>
  <c r="J246" i="10"/>
  <c r="J158" i="5"/>
  <c r="J196" i="10"/>
  <c r="J181" i="5"/>
  <c r="J110" i="6"/>
  <c r="J215" i="10"/>
  <c r="J169" i="5"/>
  <c r="J129" i="5"/>
  <c r="J265" i="5"/>
  <c r="J153" i="6"/>
  <c r="J256" i="6"/>
  <c r="J141" i="6"/>
  <c r="J177" i="10"/>
  <c r="J120" i="10"/>
  <c r="J194" i="10"/>
  <c r="J200" i="10"/>
  <c r="J155" i="6"/>
  <c r="J218" i="5"/>
  <c r="J121" i="10"/>
  <c r="J247" i="10"/>
  <c r="J253" i="10"/>
  <c r="J123" i="6"/>
  <c r="J220" i="5"/>
  <c r="J231" i="10"/>
  <c r="J199" i="5"/>
  <c r="J149" i="10"/>
  <c r="J126" i="10"/>
  <c r="J250" i="5"/>
  <c r="J195" i="5"/>
  <c r="J235" i="6"/>
  <c r="J124" i="5"/>
  <c r="J197" i="6"/>
  <c r="J232" i="10"/>
  <c r="J114" i="10"/>
  <c r="J234" i="10"/>
  <c r="J213" i="10"/>
  <c r="J169" i="10"/>
  <c r="J178" i="5"/>
  <c r="J14" i="6"/>
  <c r="J245" i="5"/>
  <c r="J202" i="10"/>
  <c r="J127" i="10"/>
  <c r="J263" i="6"/>
  <c r="J165" i="10"/>
  <c r="J176" i="6"/>
  <c r="J202" i="6"/>
  <c r="J160" i="10"/>
  <c r="Q458" i="17"/>
  <c r="R458" i="17"/>
  <c r="O457" i="17"/>
  <c r="V458" i="17"/>
  <c r="S460" i="17"/>
  <c r="U460" i="17"/>
  <c r="L462" i="17"/>
  <c r="N458" i="17"/>
  <c r="P458" i="17"/>
  <c r="O462" i="17"/>
  <c r="N462" i="17"/>
  <c r="L458" i="17"/>
  <c r="V457" i="17"/>
  <c r="N460" i="17"/>
  <c r="N457" i="17"/>
  <c r="R462" i="17"/>
  <c r="V462" i="17"/>
  <c r="T462" i="17"/>
  <c r="K100" i="21"/>
  <c r="J462" i="17"/>
  <c r="M100" i="21"/>
  <c r="J460" i="17"/>
  <c r="U458" i="17"/>
  <c r="P462" i="17"/>
  <c r="U462" i="17"/>
  <c r="P100" i="21"/>
  <c r="R460" i="17"/>
  <c r="S462" i="17"/>
  <c r="Q462" i="17"/>
  <c r="S458" i="17"/>
  <c r="S457" i="17"/>
  <c r="S420" i="18"/>
  <c r="L457" i="17"/>
  <c r="L460" i="17"/>
  <c r="S384" i="14"/>
  <c r="S477" i="18"/>
  <c r="Y278" i="17"/>
  <c r="E121" i="21"/>
  <c r="I100" i="21"/>
  <c r="S522" i="14"/>
  <c r="S453" i="13"/>
  <c r="S481" i="14"/>
  <c r="H100" i="21"/>
  <c r="I55" i="21"/>
  <c r="S439" i="14"/>
  <c r="M55" i="21"/>
  <c r="Q428" i="18"/>
  <c r="Q55" i="21"/>
  <c r="N100" i="21"/>
  <c r="F100" i="21"/>
  <c r="Y883" i="18"/>
  <c r="E106" i="21"/>
  <c r="G100" i="21"/>
  <c r="L100" i="21"/>
  <c r="E109" i="21"/>
  <c r="K462" i="17"/>
  <c r="R100" i="21"/>
  <c r="O100" i="21"/>
  <c r="Q100" i="21"/>
  <c r="I112" i="17"/>
  <c r="M112" i="8"/>
  <c r="S467" i="13"/>
  <c r="S503" i="18"/>
  <c r="S378" i="18"/>
  <c r="S431" i="18"/>
  <c r="S467" i="18"/>
  <c r="P55" i="21"/>
  <c r="F55" i="21"/>
  <c r="N118" i="21"/>
  <c r="R290" i="17"/>
  <c r="F118" i="21"/>
  <c r="J294" i="17"/>
  <c r="K118" i="21"/>
  <c r="I118" i="21"/>
  <c r="P118" i="21"/>
  <c r="T290" i="17"/>
  <c r="J118" i="21"/>
  <c r="Q118" i="21"/>
  <c r="M118" i="21"/>
  <c r="Q290" i="17"/>
  <c r="O118" i="21"/>
  <c r="S290" i="17"/>
  <c r="G118" i="21"/>
  <c r="K290" i="17"/>
  <c r="R118" i="21"/>
  <c r="V290" i="17"/>
  <c r="H118" i="21"/>
  <c r="L290" i="17"/>
  <c r="L118" i="21"/>
  <c r="F39" i="23"/>
  <c r="I111" i="17"/>
  <c r="M111" i="8"/>
  <c r="I114" i="17"/>
  <c r="M114" i="8"/>
  <c r="W460" i="17"/>
  <c r="X460" i="17"/>
  <c r="S433" i="18"/>
  <c r="S371" i="14"/>
  <c r="P460" i="17"/>
  <c r="S523" i="13"/>
  <c r="U457" i="17"/>
  <c r="V460" i="17"/>
  <c r="S440" i="13"/>
  <c r="G55" i="21"/>
  <c r="I124" i="17"/>
  <c r="M124" i="8"/>
  <c r="Y447" i="17"/>
  <c r="N450" i="17"/>
  <c r="M450" i="17"/>
  <c r="X450" i="17"/>
  <c r="R450" i="17"/>
  <c r="S450" i="17"/>
  <c r="O450" i="17"/>
  <c r="K450" i="17"/>
  <c r="L450" i="17"/>
  <c r="V450" i="17"/>
  <c r="W450" i="17"/>
  <c r="P450" i="17"/>
  <c r="T450" i="17"/>
  <c r="Q450" i="17"/>
  <c r="J450" i="17"/>
  <c r="U450" i="17"/>
  <c r="X290" i="17"/>
  <c r="W290" i="17"/>
  <c r="S520" i="18"/>
  <c r="S431" i="14"/>
  <c r="S484" i="18"/>
  <c r="S369" i="14"/>
  <c r="S514" i="18"/>
  <c r="S471" i="18"/>
  <c r="S461" i="14"/>
  <c r="S375" i="13"/>
  <c r="S498" i="14"/>
  <c r="S466" i="14"/>
  <c r="P457" i="17"/>
  <c r="S468" i="13"/>
  <c r="S518" i="14"/>
  <c r="S446" i="14"/>
  <c r="K460" i="17"/>
  <c r="S416" i="18"/>
  <c r="S439" i="13"/>
  <c r="S387" i="18"/>
  <c r="Q457" i="17"/>
  <c r="S510" i="18"/>
  <c r="L55" i="21"/>
  <c r="I115" i="21"/>
  <c r="H115" i="21"/>
  <c r="O115" i="21"/>
  <c r="F115" i="21"/>
  <c r="M115" i="21"/>
  <c r="N115" i="21"/>
  <c r="L115" i="21"/>
  <c r="K115" i="21"/>
  <c r="J115" i="21"/>
  <c r="P115" i="21"/>
  <c r="Q115" i="21"/>
  <c r="R115" i="21"/>
  <c r="G115" i="21"/>
  <c r="E51" i="21"/>
  <c r="F48" i="21"/>
  <c r="E48" i="21"/>
  <c r="F49" i="21"/>
  <c r="X282" i="17"/>
  <c r="W282" i="17"/>
  <c r="S424" i="18"/>
  <c r="S525" i="18"/>
  <c r="S512" i="18"/>
  <c r="W294" i="17"/>
  <c r="X294" i="17"/>
  <c r="S483" i="13"/>
  <c r="S430" i="14"/>
  <c r="S386" i="18"/>
  <c r="X292" i="17"/>
  <c r="W292" i="17"/>
  <c r="S508" i="13"/>
  <c r="S384" i="13"/>
  <c r="S502" i="14"/>
  <c r="S507" i="18"/>
  <c r="S432" i="18"/>
  <c r="T457" i="17"/>
  <c r="S528" i="14"/>
  <c r="S447" i="13"/>
  <c r="Q460" i="17"/>
  <c r="S472" i="18"/>
  <c r="S383" i="13"/>
  <c r="S515" i="13"/>
  <c r="S506" i="14"/>
  <c r="J55" i="21"/>
  <c r="K55" i="21"/>
  <c r="H55" i="21"/>
  <c r="I126" i="17"/>
  <c r="M126" i="8"/>
  <c r="E111" i="21"/>
  <c r="W462" i="17"/>
  <c r="X462" i="17"/>
  <c r="I280" i="17"/>
  <c r="G39" i="23"/>
  <c r="Q103" i="21"/>
  <c r="U110" i="17"/>
  <c r="U614" i="17"/>
  <c r="I103" i="21"/>
  <c r="M110" i="17"/>
  <c r="M614" i="17"/>
  <c r="N103" i="21"/>
  <c r="R110" i="17"/>
  <c r="R614" i="17"/>
  <c r="M103" i="21"/>
  <c r="Q110" i="17"/>
  <c r="Q614" i="17"/>
  <c r="R103" i="21"/>
  <c r="V110" i="17"/>
  <c r="V614" i="17"/>
  <c r="K103" i="21"/>
  <c r="O110" i="17"/>
  <c r="O614" i="17"/>
  <c r="J103" i="21"/>
  <c r="N110" i="17"/>
  <c r="N614" i="17"/>
  <c r="P103" i="21"/>
  <c r="T110" i="17"/>
  <c r="T614" i="17"/>
  <c r="H103" i="21"/>
  <c r="L110" i="17"/>
  <c r="L614" i="17"/>
  <c r="L103" i="21"/>
  <c r="P110" i="17"/>
  <c r="P614" i="17"/>
  <c r="O103" i="21"/>
  <c r="S110" i="17"/>
  <c r="S614" i="17"/>
  <c r="G103" i="21"/>
  <c r="K110" i="17"/>
  <c r="K614" i="17"/>
  <c r="F103" i="21"/>
  <c r="Y904" i="13"/>
  <c r="I448" i="17"/>
  <c r="H39" i="23"/>
  <c r="S519" i="14"/>
  <c r="N55" i="21"/>
  <c r="I122" i="17"/>
  <c r="M122" i="8"/>
  <c r="W457" i="17"/>
  <c r="X457" i="17"/>
  <c r="S481" i="13"/>
  <c r="S415" i="18"/>
  <c r="R457" i="17"/>
  <c r="S366" i="14"/>
  <c r="S451" i="13"/>
  <c r="S374" i="13"/>
  <c r="S377" i="18"/>
  <c r="K457" i="17"/>
  <c r="T460" i="17"/>
  <c r="S396" i="13"/>
  <c r="S484" i="14"/>
  <c r="S450" i="13"/>
  <c r="S433" i="14"/>
  <c r="J457" i="17"/>
  <c r="S531" i="13"/>
  <c r="S522" i="13"/>
  <c r="R55" i="21"/>
  <c r="I121" i="17"/>
  <c r="M121" i="8"/>
  <c r="X458" i="17"/>
  <c r="M458" i="17"/>
  <c r="W458" i="17"/>
  <c r="Y886" i="14"/>
  <c r="X289" i="17"/>
  <c r="W289" i="17"/>
  <c r="Y389" i="17"/>
  <c r="Y557" i="17"/>
  <c r="Y523" i="17"/>
  <c r="I32" i="20"/>
  <c r="G13" i="1"/>
  <c r="S695" i="13"/>
  <c r="S763" i="13"/>
  <c r="S724" i="14"/>
  <c r="S683" i="18"/>
  <c r="S649" i="13"/>
  <c r="S695" i="18"/>
  <c r="S794" i="13"/>
  <c r="S754" i="13"/>
  <c r="S638" i="13"/>
  <c r="L772" i="18"/>
  <c r="S698" i="14"/>
  <c r="S749" i="18"/>
  <c r="S710" i="14"/>
  <c r="S631" i="14"/>
  <c r="P705" i="14"/>
  <c r="R740" i="14"/>
  <c r="O652" i="14"/>
  <c r="O715" i="13"/>
  <c r="O704" i="18"/>
  <c r="O724" i="14"/>
  <c r="O719" i="13"/>
  <c r="O797" i="13"/>
  <c r="O677" i="18"/>
  <c r="V632" i="17"/>
  <c r="O760" i="13"/>
  <c r="O781" i="13"/>
  <c r="O717" i="13"/>
  <c r="O652" i="18"/>
  <c r="O710" i="13"/>
  <c r="O800" i="13"/>
  <c r="O740" i="18"/>
  <c r="O650" i="14"/>
  <c r="O702" i="13"/>
  <c r="O771" i="14"/>
  <c r="O635" i="18"/>
  <c r="O747" i="14"/>
  <c r="O740" i="13"/>
  <c r="O646" i="14"/>
  <c r="O685" i="14"/>
  <c r="O787" i="18"/>
  <c r="O766" i="13"/>
  <c r="O765" i="18"/>
  <c r="O641" i="14"/>
  <c r="O696" i="13"/>
  <c r="O742" i="18"/>
  <c r="O695" i="18"/>
  <c r="O666" i="13"/>
  <c r="O783" i="13"/>
  <c r="O743" i="13"/>
  <c r="O651" i="13"/>
  <c r="O647" i="14"/>
  <c r="O802" i="13"/>
  <c r="O785" i="18"/>
  <c r="O759" i="13"/>
  <c r="O727" i="18"/>
  <c r="O766" i="14"/>
  <c r="O636" i="18"/>
  <c r="O710" i="14"/>
  <c r="O780" i="13"/>
  <c r="O645" i="13"/>
  <c r="O722" i="14"/>
  <c r="O757" i="13"/>
  <c r="O753" i="14"/>
  <c r="O738" i="18"/>
  <c r="O669" i="13"/>
  <c r="O694" i="13"/>
  <c r="O748" i="18"/>
  <c r="O775" i="14"/>
  <c r="O693" i="14"/>
  <c r="O698" i="14"/>
  <c r="O763" i="14"/>
  <c r="O703" i="18"/>
  <c r="O767" i="18"/>
  <c r="O721" i="18"/>
  <c r="O648" i="14"/>
  <c r="O749" i="18"/>
  <c r="O701" i="18"/>
  <c r="O696" i="18"/>
  <c r="O691" i="18"/>
  <c r="O649" i="13"/>
  <c r="O648" i="18"/>
  <c r="O714" i="13"/>
  <c r="O749" i="13"/>
  <c r="O638" i="13"/>
  <c r="O706" i="18"/>
  <c r="O808" i="13"/>
  <c r="O686" i="14"/>
  <c r="O794" i="13"/>
  <c r="O790" i="14"/>
  <c r="O685" i="18"/>
  <c r="O640" i="13"/>
  <c r="O701" i="13"/>
  <c r="O682" i="18"/>
  <c r="O706" i="14"/>
  <c r="O679" i="14"/>
  <c r="O753" i="13"/>
  <c r="O628" i="18"/>
  <c r="O781" i="14"/>
  <c r="O705" i="13"/>
  <c r="O642" i="14"/>
  <c r="O654" i="13"/>
  <c r="O707" i="14"/>
  <c r="O639" i="13"/>
  <c r="O705" i="14"/>
  <c r="O632" i="18"/>
  <c r="O641" i="18"/>
  <c r="O659" i="13"/>
  <c r="O763" i="13"/>
  <c r="O761" i="13"/>
  <c r="O683" i="18"/>
  <c r="O773" i="14"/>
  <c r="O695" i="13"/>
  <c r="O730" i="14"/>
  <c r="V780" i="13"/>
  <c r="S719" i="13"/>
  <c r="S788" i="13"/>
  <c r="S797" i="13"/>
  <c r="S703" i="18"/>
  <c r="S808" i="13"/>
  <c r="S640" i="13"/>
  <c r="S785" i="18"/>
  <c r="S753" i="13"/>
  <c r="S647" i="14"/>
  <c r="S630" i="14"/>
  <c r="S775" i="14"/>
  <c r="K783" i="13"/>
  <c r="V705" i="14"/>
  <c r="K744" i="14"/>
  <c r="K648" i="14"/>
  <c r="V800" i="13"/>
  <c r="K784" i="13"/>
  <c r="V698" i="13"/>
  <c r="V740" i="13"/>
  <c r="V749" i="18"/>
  <c r="V642" i="14"/>
  <c r="V635" i="18"/>
  <c r="V686" i="14"/>
  <c r="V790" i="14"/>
  <c r="V636" i="14"/>
  <c r="V696" i="18"/>
  <c r="V654" i="13"/>
  <c r="V663" i="13"/>
  <c r="V772" i="18"/>
  <c r="K735" i="14"/>
  <c r="K710" i="14"/>
  <c r="K794" i="13"/>
  <c r="K797" i="13"/>
  <c r="K732" i="18"/>
  <c r="K686" i="14"/>
  <c r="K701" i="13"/>
  <c r="S705" i="14"/>
  <c r="S806" i="13"/>
  <c r="K774" i="18"/>
  <c r="S648" i="14"/>
  <c r="K635" i="18"/>
  <c r="V658" i="14"/>
  <c r="S706" i="14"/>
  <c r="S685" i="13"/>
  <c r="S694" i="13"/>
  <c r="S702" i="13"/>
  <c r="S654" i="13"/>
  <c r="N632" i="14"/>
  <c r="T636" i="14"/>
  <c r="T632" i="18"/>
  <c r="S809" i="13"/>
  <c r="S763" i="14"/>
  <c r="S669" i="13"/>
  <c r="S790" i="14"/>
  <c r="S771" i="14"/>
  <c r="S800" i="13"/>
  <c r="S666" i="13"/>
  <c r="S701" i="13"/>
  <c r="S701" i="18"/>
  <c r="S686" i="14"/>
  <c r="S739" i="14"/>
  <c r="S773" i="14"/>
  <c r="S634" i="18"/>
  <c r="S781" i="14"/>
  <c r="S650" i="14"/>
  <c r="S794" i="14"/>
  <c r="S685" i="18"/>
  <c r="S694" i="14"/>
  <c r="S696" i="18"/>
  <c r="S740" i="18"/>
  <c r="S704" i="14"/>
  <c r="S730" i="14"/>
  <c r="S641" i="14"/>
  <c r="S731" i="18"/>
  <c r="S631" i="18"/>
  <c r="S658" i="14"/>
  <c r="S780" i="14"/>
  <c r="S652" i="14"/>
  <c r="S643" i="14"/>
  <c r="S766" i="13"/>
  <c r="S677" i="18"/>
  <c r="S767" i="18"/>
  <c r="S704" i="18"/>
  <c r="S780" i="13"/>
  <c r="S739" i="18"/>
  <c r="S783" i="13"/>
  <c r="S744" i="14"/>
  <c r="S632" i="18"/>
  <c r="S724" i="13"/>
  <c r="U641" i="14"/>
  <c r="S777" i="14"/>
  <c r="S787" i="18"/>
  <c r="K705" i="14"/>
  <c r="K719" i="13"/>
  <c r="S748" i="13"/>
  <c r="K695" i="18"/>
  <c r="S721" i="18"/>
  <c r="S652" i="18"/>
  <c r="S787" i="13"/>
  <c r="V641" i="14"/>
  <c r="S734" i="18"/>
  <c r="S766" i="14"/>
  <c r="S772" i="18"/>
  <c r="V729" i="18"/>
  <c r="S791" i="18"/>
  <c r="S717" i="13"/>
  <c r="S773" i="18"/>
  <c r="S696" i="13"/>
  <c r="S693" i="14"/>
  <c r="R631" i="14"/>
  <c r="R762" i="13"/>
  <c r="R632" i="18"/>
  <c r="P749" i="18"/>
  <c r="V665" i="13"/>
  <c r="V649" i="13"/>
  <c r="V628" i="18"/>
  <c r="V638" i="13"/>
  <c r="V808" i="13"/>
  <c r="V765" i="18"/>
  <c r="V730" i="14"/>
  <c r="V698" i="14"/>
  <c r="V652" i="13"/>
  <c r="V648" i="18"/>
  <c r="V785" i="13"/>
  <c r="V678" i="18"/>
  <c r="V738" i="18"/>
  <c r="V744" i="18"/>
  <c r="V693" i="14"/>
  <c r="V740" i="18"/>
  <c r="V773" i="14"/>
  <c r="V786" i="14"/>
  <c r="V725" i="14"/>
  <c r="V703" i="13"/>
  <c r="V706" i="18"/>
  <c r="V802" i="13"/>
  <c r="V727" i="18"/>
  <c r="V803" i="13"/>
  <c r="V697" i="14"/>
  <c r="V767" i="14"/>
  <c r="V763" i="14"/>
  <c r="V643" i="13"/>
  <c r="V695" i="13"/>
  <c r="V760" i="13"/>
  <c r="V775" i="14"/>
  <c r="V700" i="18"/>
  <c r="V737" i="14"/>
  <c r="V677" i="18"/>
  <c r="V696" i="13"/>
  <c r="V761" i="13"/>
  <c r="V766" i="14"/>
  <c r="V684" i="18"/>
  <c r="V786" i="18"/>
  <c r="V723" i="14"/>
  <c r="V702" i="13"/>
  <c r="V679" i="14"/>
  <c r="V797" i="13"/>
  <c r="V685" i="18"/>
  <c r="V728" i="18"/>
  <c r="V652" i="18"/>
  <c r="V710" i="13"/>
  <c r="V692" i="18"/>
  <c r="V704" i="14"/>
  <c r="V680" i="18"/>
  <c r="V809" i="13"/>
  <c r="V669" i="13"/>
  <c r="V635" i="14"/>
  <c r="V794" i="14"/>
  <c r="V785" i="18"/>
  <c r="V771" i="14"/>
  <c r="V631" i="14"/>
  <c r="V721" i="18"/>
  <c r="V742" i="18"/>
  <c r="V700" i="13"/>
  <c r="V781" i="14"/>
  <c r="V759" i="13"/>
  <c r="V791" i="13"/>
  <c r="V791" i="18"/>
  <c r="V695" i="18"/>
  <c r="V787" i="18"/>
  <c r="V763" i="13"/>
  <c r="V703" i="18"/>
  <c r="V694" i="13"/>
  <c r="V685" i="13"/>
  <c r="V769" i="18"/>
  <c r="V666" i="13"/>
  <c r="V651" i="18"/>
  <c r="V724" i="14"/>
  <c r="V650" i="14"/>
  <c r="V787" i="13"/>
  <c r="V767" i="18"/>
  <c r="V727" i="14"/>
  <c r="K802" i="13"/>
  <c r="K644" i="13"/>
  <c r="K727" i="18"/>
  <c r="K725" i="14"/>
  <c r="K700" i="18"/>
  <c r="K695" i="14"/>
  <c r="K740" i="18"/>
  <c r="K761" i="13"/>
  <c r="K787" i="18"/>
  <c r="K751" i="13"/>
  <c r="K680" i="18"/>
  <c r="K809" i="13"/>
  <c r="K684" i="18"/>
  <c r="K786" i="18"/>
  <c r="K773" i="14"/>
  <c r="K779" i="14"/>
  <c r="K808" i="13"/>
  <c r="K766" i="14"/>
  <c r="K697" i="14"/>
  <c r="K744" i="18"/>
  <c r="K742" i="14"/>
  <c r="K738" i="18"/>
  <c r="K730" i="14"/>
  <c r="K763" i="13"/>
  <c r="K696" i="13"/>
  <c r="K695" i="13"/>
  <c r="K697" i="18"/>
  <c r="K693" i="14"/>
  <c r="K780" i="18"/>
  <c r="K628" i="18"/>
  <c r="K775" i="14"/>
  <c r="K688" i="14"/>
  <c r="K766" i="13"/>
  <c r="K765" i="18"/>
  <c r="K769" i="14"/>
  <c r="K753" i="13"/>
  <c r="K757" i="13"/>
  <c r="K685" i="14"/>
  <c r="K638" i="13"/>
  <c r="K639" i="13"/>
  <c r="K737" i="18"/>
  <c r="K781" i="14"/>
  <c r="K650" i="14"/>
  <c r="K683" i="18"/>
  <c r="K702" i="14"/>
  <c r="K782" i="13"/>
  <c r="K654" i="13"/>
  <c r="K767" i="18"/>
  <c r="K706" i="14"/>
  <c r="K689" i="18"/>
  <c r="K658" i="14"/>
  <c r="K791" i="18"/>
  <c r="K742" i="18"/>
  <c r="K649" i="13"/>
  <c r="K705" i="13"/>
  <c r="K700" i="13"/>
  <c r="K724" i="14"/>
  <c r="K694" i="13"/>
  <c r="K636" i="14"/>
  <c r="K722" i="14"/>
  <c r="K652" i="13"/>
  <c r="K665" i="13"/>
  <c r="K737" i="14"/>
  <c r="K703" i="18"/>
  <c r="K724" i="13"/>
  <c r="K685" i="18"/>
  <c r="K785" i="18"/>
  <c r="K631" i="18"/>
  <c r="K793" i="13"/>
  <c r="K642" i="14"/>
  <c r="K652" i="18"/>
  <c r="K700" i="14"/>
  <c r="K641" i="18"/>
  <c r="K704" i="14"/>
  <c r="K723" i="14"/>
  <c r="K641" i="14"/>
  <c r="K763" i="14"/>
  <c r="K717" i="13"/>
  <c r="K779" i="13"/>
  <c r="K704" i="18"/>
  <c r="K780" i="14"/>
  <c r="K652" i="14"/>
  <c r="K784" i="14"/>
  <c r="K645" i="14"/>
  <c r="K706" i="18"/>
  <c r="K698" i="14"/>
  <c r="K731" i="18"/>
  <c r="K702" i="13"/>
  <c r="K659" i="13"/>
  <c r="K771" i="14"/>
  <c r="K791" i="13"/>
  <c r="K793" i="14"/>
  <c r="K800" i="13"/>
  <c r="R643" i="14"/>
  <c r="U657" i="14"/>
  <c r="K741" i="18"/>
  <c r="V735" i="13"/>
  <c r="V659" i="13"/>
  <c r="K806" i="13"/>
  <c r="V777" i="18"/>
  <c r="K740" i="13"/>
  <c r="K721" i="18"/>
  <c r="V656" i="13"/>
  <c r="V706" i="14"/>
  <c r="K790" i="14"/>
  <c r="V735" i="18"/>
  <c r="K728" i="14"/>
  <c r="V753" i="13"/>
  <c r="K711" i="13"/>
  <c r="K648" i="18"/>
  <c r="P688" i="14"/>
  <c r="P704" i="14"/>
  <c r="P744" i="14"/>
  <c r="U680" i="18"/>
  <c r="U700" i="13"/>
  <c r="U722" i="14"/>
  <c r="U809" i="13"/>
  <c r="U678" i="18"/>
  <c r="U769" i="14"/>
  <c r="U705" i="13"/>
  <c r="U763" i="13"/>
  <c r="U769" i="18"/>
  <c r="U781" i="14"/>
  <c r="U781" i="18"/>
  <c r="U652" i="14"/>
  <c r="M784" i="13"/>
  <c r="K647" i="14"/>
  <c r="V783" i="13"/>
  <c r="K788" i="13"/>
  <c r="V742" i="14"/>
  <c r="V734" i="14"/>
  <c r="V643" i="14"/>
  <c r="K749" i="18"/>
  <c r="K640" i="13"/>
  <c r="U705" i="14"/>
  <c r="K772" i="18"/>
  <c r="V736" i="18"/>
  <c r="K696" i="18"/>
  <c r="J726" i="18"/>
  <c r="V649" i="18"/>
  <c r="V774" i="18"/>
  <c r="V745" i="18"/>
  <c r="K666" i="13"/>
  <c r="V794" i="13"/>
  <c r="V754" i="13"/>
  <c r="V652" i="14"/>
  <c r="V625" i="18"/>
  <c r="V704" i="18"/>
  <c r="R791" i="13"/>
  <c r="V754" i="14"/>
  <c r="V793" i="13"/>
  <c r="K781" i="18"/>
  <c r="V683" i="18"/>
  <c r="K682" i="14"/>
  <c r="V778" i="13"/>
  <c r="V757" i="13"/>
  <c r="V722" i="14"/>
  <c r="J739" i="18"/>
  <c r="V701" i="13"/>
  <c r="V790" i="13"/>
  <c r="V684" i="13"/>
  <c r="K747" i="13"/>
  <c r="K762" i="13"/>
  <c r="V710" i="14"/>
  <c r="U689" i="18"/>
  <c r="V749" i="14"/>
  <c r="V717" i="13"/>
  <c r="V744" i="14"/>
  <c r="V788" i="13"/>
  <c r="K740" i="14"/>
  <c r="V726" i="18"/>
  <c r="K632" i="18"/>
  <c r="K630" i="18"/>
  <c r="K745" i="18"/>
  <c r="V640" i="13"/>
  <c r="P645" i="13"/>
  <c r="V719" i="13"/>
  <c r="V741" i="13"/>
  <c r="U792" i="13"/>
  <c r="K739" i="14"/>
  <c r="M772" i="18"/>
  <c r="K701" i="18"/>
  <c r="V632" i="18"/>
  <c r="V739" i="18"/>
  <c r="R774" i="18"/>
  <c r="U692" i="14"/>
  <c r="R780" i="13"/>
  <c r="V648" i="14"/>
  <c r="K747" i="14"/>
  <c r="V632" i="14"/>
  <c r="V644" i="14"/>
  <c r="V774" i="14"/>
  <c r="V631" i="18"/>
  <c r="K685" i="13"/>
  <c r="K677" i="18"/>
  <c r="V639" i="13"/>
  <c r="S680" i="18"/>
  <c r="S779" i="14"/>
  <c r="S722" i="14"/>
  <c r="S711" i="14"/>
  <c r="S648" i="18"/>
  <c r="S761" i="13"/>
  <c r="S727" i="18"/>
  <c r="S757" i="13"/>
  <c r="S697" i="18"/>
  <c r="S780" i="18"/>
  <c r="S652" i="13"/>
  <c r="S685" i="14"/>
  <c r="S733" i="14"/>
  <c r="S645" i="14"/>
  <c r="S785" i="13"/>
  <c r="S633" i="14"/>
  <c r="S771" i="18"/>
  <c r="S697" i="14"/>
  <c r="S639" i="13"/>
  <c r="S705" i="13"/>
  <c r="S760" i="18"/>
  <c r="S700" i="13"/>
  <c r="S644" i="13"/>
  <c r="S706" i="18"/>
  <c r="S751" i="13"/>
  <c r="S702" i="18"/>
  <c r="S738" i="18"/>
  <c r="S684" i="18"/>
  <c r="S695" i="14"/>
  <c r="S784" i="18"/>
  <c r="S802" i="13"/>
  <c r="P651" i="13"/>
  <c r="P739" i="14"/>
  <c r="R649" i="18"/>
  <c r="L718" i="13"/>
  <c r="R648" i="14"/>
  <c r="R740" i="13"/>
  <c r="R715" i="13"/>
  <c r="R631" i="18"/>
  <c r="P783" i="13"/>
  <c r="L701" i="13"/>
  <c r="R777" i="18"/>
  <c r="P635" i="14"/>
  <c r="P640" i="13"/>
  <c r="P727" i="14"/>
  <c r="R766" i="13"/>
  <c r="P639" i="13"/>
  <c r="R783" i="13"/>
  <c r="R701" i="13"/>
  <c r="N790" i="13"/>
  <c r="P793" i="14"/>
  <c r="T768" i="18"/>
  <c r="T697" i="18"/>
  <c r="T793" i="14"/>
  <c r="T781" i="18"/>
  <c r="J644" i="14"/>
  <c r="J767" i="18"/>
  <c r="J701" i="13"/>
  <c r="J739" i="14"/>
  <c r="M693" i="18"/>
  <c r="M742" i="18"/>
  <c r="M740" i="14"/>
  <c r="M732" i="18"/>
  <c r="T647" i="14"/>
  <c r="U740" i="14"/>
  <c r="U766" i="14"/>
  <c r="T641" i="18"/>
  <c r="T635" i="18"/>
  <c r="U640" i="13"/>
  <c r="T806" i="13"/>
  <c r="U719" i="13"/>
  <c r="U721" i="14"/>
  <c r="U783" i="13"/>
  <c r="U739" i="14"/>
  <c r="U772" i="18"/>
  <c r="M736" i="18"/>
  <c r="T747" i="13"/>
  <c r="U644" i="14"/>
  <c r="U780" i="14"/>
  <c r="U767" i="18"/>
  <c r="U650" i="14"/>
  <c r="T679" i="14"/>
  <c r="T685" i="13"/>
  <c r="T769" i="18"/>
  <c r="T632" i="14"/>
  <c r="T737" i="18"/>
  <c r="T683" i="18"/>
  <c r="T702" i="13"/>
  <c r="T631" i="14"/>
  <c r="T692" i="18"/>
  <c r="T652" i="14"/>
  <c r="T747" i="14"/>
  <c r="T633" i="14"/>
  <c r="T790" i="14"/>
  <c r="T754" i="14"/>
  <c r="T750" i="13"/>
  <c r="T741" i="18"/>
  <c r="T721" i="18"/>
  <c r="T784" i="14"/>
  <c r="T678" i="18"/>
  <c r="T694" i="13"/>
  <c r="T699" i="18"/>
  <c r="T791" i="13"/>
  <c r="T704" i="18"/>
  <c r="T634" i="14"/>
  <c r="T697" i="14"/>
  <c r="T636" i="18"/>
  <c r="T803" i="13"/>
  <c r="T654" i="13"/>
  <c r="T679" i="18"/>
  <c r="T727" i="14"/>
  <c r="T630" i="18"/>
  <c r="T701" i="13"/>
  <c r="T744" i="14"/>
  <c r="T645" i="13"/>
  <c r="T640" i="13"/>
  <c r="T810" i="13"/>
  <c r="T698" i="13"/>
  <c r="T658" i="14"/>
  <c r="T749" i="18"/>
  <c r="T774" i="18"/>
  <c r="T696" i="18"/>
  <c r="T772" i="18"/>
  <c r="T686" i="14"/>
  <c r="T719" i="13"/>
  <c r="T705" i="14"/>
  <c r="T789" i="18"/>
  <c r="T642" i="14"/>
  <c r="T648" i="14"/>
  <c r="T645" i="18"/>
  <c r="T789" i="13"/>
  <c r="T783" i="13"/>
  <c r="T651" i="13"/>
  <c r="U802" i="13"/>
  <c r="U697" i="14"/>
  <c r="U697" i="18"/>
  <c r="U727" i="18"/>
  <c r="U703" i="13"/>
  <c r="U638" i="13"/>
  <c r="U706" i="18"/>
  <c r="U634" i="18"/>
  <c r="U707" i="14"/>
  <c r="U753" i="13"/>
  <c r="U682" i="14"/>
  <c r="U697" i="13"/>
  <c r="U771" i="14"/>
  <c r="U706" i="14"/>
  <c r="U631" i="14"/>
  <c r="U748" i="18"/>
  <c r="U721" i="18"/>
  <c r="U748" i="13"/>
  <c r="U738" i="14"/>
  <c r="U762" i="13"/>
  <c r="U740" i="13"/>
  <c r="U742" i="13"/>
  <c r="U780" i="13"/>
  <c r="U665" i="13"/>
  <c r="U649" i="13"/>
  <c r="U701" i="14"/>
  <c r="U808" i="13"/>
  <c r="U742" i="14"/>
  <c r="U785" i="13"/>
  <c r="U627" i="18"/>
  <c r="U669" i="13"/>
  <c r="U635" i="14"/>
  <c r="U735" i="18"/>
  <c r="U787" i="13"/>
  <c r="U679" i="14"/>
  <c r="U785" i="18"/>
  <c r="U793" i="13"/>
  <c r="U698" i="13"/>
  <c r="U791" i="13"/>
  <c r="U695" i="18"/>
  <c r="U682" i="18"/>
  <c r="U641" i="18"/>
  <c r="U780" i="18"/>
  <c r="U652" i="13"/>
  <c r="U628" i="18"/>
  <c r="U685" i="14"/>
  <c r="U648" i="18"/>
  <c r="U751" i="13"/>
  <c r="U738" i="18"/>
  <c r="U677" i="18"/>
  <c r="U789" i="18"/>
  <c r="U652" i="18"/>
  <c r="U636" i="14"/>
  <c r="U744" i="13"/>
  <c r="U679" i="18"/>
  <c r="U692" i="18"/>
  <c r="U635" i="18"/>
  <c r="U727" i="14"/>
  <c r="U747" i="13"/>
  <c r="U648" i="14"/>
  <c r="U773" i="14"/>
  <c r="U653" i="14"/>
  <c r="U761" i="13"/>
  <c r="U700" i="18"/>
  <c r="U714" i="13"/>
  <c r="U787" i="18"/>
  <c r="U704" i="14"/>
  <c r="U782" i="13"/>
  <c r="U788" i="14"/>
  <c r="U693" i="14"/>
  <c r="U730" i="14"/>
  <c r="U703" i="18"/>
  <c r="U683" i="18"/>
  <c r="U654" i="13"/>
  <c r="U702" i="13"/>
  <c r="U779" i="13"/>
  <c r="U685" i="13"/>
  <c r="U631" i="18"/>
  <c r="U749" i="14"/>
  <c r="U754" i="14"/>
  <c r="U750" i="13"/>
  <c r="U642" i="14"/>
  <c r="U658" i="14"/>
  <c r="U715" i="13"/>
  <c r="U761" i="18"/>
  <c r="U732" i="18"/>
  <c r="U632" i="14"/>
  <c r="U745" i="14"/>
  <c r="U749" i="13"/>
  <c r="U765" i="18"/>
  <c r="U786" i="18"/>
  <c r="U696" i="13"/>
  <c r="U791" i="18"/>
  <c r="U710" i="13"/>
  <c r="U747" i="14"/>
  <c r="U794" i="13"/>
  <c r="U644" i="13"/>
  <c r="U691" i="18"/>
  <c r="U639" i="13"/>
  <c r="U684" i="18"/>
  <c r="U643" i="13"/>
  <c r="U663" i="13"/>
  <c r="U774" i="18"/>
  <c r="U729" i="18"/>
  <c r="U788" i="13"/>
  <c r="U784" i="13"/>
  <c r="U643" i="18"/>
  <c r="U760" i="13"/>
  <c r="U688" i="14"/>
  <c r="U737" i="18"/>
  <c r="U698" i="14"/>
  <c r="U724" i="13"/>
  <c r="U694" i="13"/>
  <c r="U764" i="13"/>
  <c r="U704" i="18"/>
  <c r="U742" i="18"/>
  <c r="U710" i="14"/>
  <c r="U666" i="13"/>
  <c r="U749" i="18"/>
  <c r="U649" i="18"/>
  <c r="U701" i="18"/>
  <c r="U783" i="18"/>
  <c r="U740" i="18"/>
  <c r="U744" i="18"/>
  <c r="U757" i="13"/>
  <c r="U775" i="14"/>
  <c r="U645" i="14"/>
  <c r="U766" i="13"/>
  <c r="U636" i="18"/>
  <c r="U763" i="14"/>
  <c r="U728" i="14"/>
  <c r="U797" i="13"/>
  <c r="U717" i="13"/>
  <c r="U693" i="18"/>
  <c r="U777" i="18"/>
  <c r="U632" i="18"/>
  <c r="U696" i="18"/>
  <c r="U686" i="14"/>
  <c r="U789" i="13"/>
  <c r="U647" i="14"/>
  <c r="T658" i="13"/>
  <c r="U744" i="14"/>
  <c r="T788" i="13"/>
  <c r="T662" i="13"/>
  <c r="T701" i="18"/>
  <c r="U701" i="13"/>
  <c r="U630" i="18"/>
  <c r="T740" i="13"/>
  <c r="T749" i="14"/>
  <c r="T693" i="18"/>
  <c r="T739" i="14"/>
  <c r="T740" i="14"/>
  <c r="M649" i="18"/>
  <c r="T780" i="13"/>
  <c r="T666" i="13"/>
  <c r="U656" i="13"/>
  <c r="U790" i="14"/>
  <c r="U759" i="13"/>
  <c r="U685" i="18"/>
  <c r="U695" i="13"/>
  <c r="U724" i="14"/>
  <c r="U779" i="14"/>
  <c r="R632" i="17"/>
  <c r="M679" i="18"/>
  <c r="R722" i="14"/>
  <c r="R644" i="13"/>
  <c r="R697" i="18"/>
  <c r="R653" i="14"/>
  <c r="R725" i="14"/>
  <c r="R648" i="18"/>
  <c r="R787" i="18"/>
  <c r="R704" i="14"/>
  <c r="R700" i="13"/>
  <c r="R763" i="14"/>
  <c r="R669" i="13"/>
  <c r="R763" i="13"/>
  <c r="R677" i="18"/>
  <c r="R683" i="18"/>
  <c r="R654" i="13"/>
  <c r="R643" i="13"/>
  <c r="R643" i="18"/>
  <c r="R649" i="13"/>
  <c r="R753" i="14"/>
  <c r="R727" i="18"/>
  <c r="R688" i="14"/>
  <c r="R713" i="13"/>
  <c r="R706" i="18"/>
  <c r="R639" i="13"/>
  <c r="R751" i="13"/>
  <c r="R808" i="13"/>
  <c r="R766" i="14"/>
  <c r="R786" i="18"/>
  <c r="R695" i="14"/>
  <c r="R695" i="13"/>
  <c r="R740" i="18"/>
  <c r="R655" i="14"/>
  <c r="R761" i="13"/>
  <c r="R749" i="13"/>
  <c r="R668" i="13"/>
  <c r="R705" i="13"/>
  <c r="R725" i="18"/>
  <c r="R680" i="18"/>
  <c r="R693" i="14"/>
  <c r="R785" i="13"/>
  <c r="R678" i="18"/>
  <c r="R769" i="14"/>
  <c r="R685" i="14"/>
  <c r="R751" i="14"/>
  <c r="R634" i="18"/>
  <c r="R633" i="14"/>
  <c r="R636" i="18"/>
  <c r="R738" i="18"/>
  <c r="R760" i="18"/>
  <c r="R707" i="14"/>
  <c r="R781" i="14"/>
  <c r="R728" i="14"/>
  <c r="R735" i="18"/>
  <c r="R652" i="13"/>
  <c r="R628" i="18"/>
  <c r="R803" i="13"/>
  <c r="R742" i="14"/>
  <c r="R767" i="18"/>
  <c r="R679" i="14"/>
  <c r="R759" i="13"/>
  <c r="R658" i="14"/>
  <c r="R697" i="14"/>
  <c r="R744" i="18"/>
  <c r="R700" i="18"/>
  <c r="R638" i="13"/>
  <c r="R765" i="18"/>
  <c r="R684" i="18"/>
  <c r="R698" i="14"/>
  <c r="R711" i="13"/>
  <c r="R724" i="13"/>
  <c r="R717" i="13"/>
  <c r="R769" i="18"/>
  <c r="R706" i="14"/>
  <c r="R774" i="14"/>
  <c r="R656" i="13"/>
  <c r="R802" i="13"/>
  <c r="R691" i="18"/>
  <c r="R703" i="13"/>
  <c r="R778" i="18"/>
  <c r="R753" i="13"/>
  <c r="R696" i="13"/>
  <c r="R789" i="18"/>
  <c r="R779" i="13"/>
  <c r="R693" i="18"/>
  <c r="R685" i="18"/>
  <c r="R785" i="18"/>
  <c r="R764" i="18"/>
  <c r="R771" i="14"/>
  <c r="R793" i="13"/>
  <c r="R754" i="14"/>
  <c r="R730" i="18"/>
  <c r="R733" i="14"/>
  <c r="R714" i="13"/>
  <c r="R702" i="18"/>
  <c r="R782" i="13"/>
  <c r="R734" i="18"/>
  <c r="R703" i="18"/>
  <c r="R702" i="14"/>
  <c r="R685" i="13"/>
  <c r="R790" i="14"/>
  <c r="R760" i="13"/>
  <c r="R788" i="14"/>
  <c r="R723" i="14"/>
  <c r="R702" i="13"/>
  <c r="R787" i="13"/>
  <c r="R694" i="13"/>
  <c r="R780" i="14"/>
  <c r="R692" i="18"/>
  <c r="R768" i="18"/>
  <c r="R710" i="14"/>
  <c r="R747" i="14"/>
  <c r="R800" i="13"/>
  <c r="R727" i="14"/>
  <c r="R775" i="14"/>
  <c r="R645" i="14"/>
  <c r="R778" i="13"/>
  <c r="R781" i="18"/>
  <c r="R652" i="18"/>
  <c r="R791" i="18"/>
  <c r="R695" i="18"/>
  <c r="R757" i="13"/>
  <c r="R701" i="14"/>
  <c r="R737" i="18"/>
  <c r="R730" i="14"/>
  <c r="R641" i="14"/>
  <c r="R635" i="14"/>
  <c r="R688" i="18"/>
  <c r="R749" i="14"/>
  <c r="R710" i="13"/>
  <c r="R741" i="18"/>
  <c r="R754" i="13"/>
  <c r="R794" i="13"/>
  <c r="R747" i="13"/>
  <c r="R794" i="14"/>
  <c r="R687" i="14"/>
  <c r="R728" i="18"/>
  <c r="R721" i="18"/>
  <c r="R804" i="13"/>
  <c r="R666" i="13"/>
  <c r="R773" i="14"/>
  <c r="R718" i="18"/>
  <c r="R781" i="13"/>
  <c r="R682" i="14"/>
  <c r="R797" i="13"/>
  <c r="R699" i="18"/>
  <c r="R636" i="14"/>
  <c r="R652" i="14"/>
  <c r="R663" i="13"/>
  <c r="R742" i="13"/>
  <c r="R696" i="18"/>
  <c r="R788" i="13"/>
  <c r="R628" i="14"/>
  <c r="R744" i="14"/>
  <c r="R789" i="13"/>
  <c r="R647" i="14"/>
  <c r="R806" i="13"/>
  <c r="R645" i="13"/>
  <c r="R810" i="13"/>
  <c r="R679" i="18"/>
  <c r="R793" i="14"/>
  <c r="R749" i="18"/>
  <c r="R686" i="14"/>
  <c r="R721" i="14"/>
  <c r="R665" i="13"/>
  <c r="R642" i="14"/>
  <c r="R682" i="18"/>
  <c r="R732" i="18"/>
  <c r="R692" i="14"/>
  <c r="R701" i="18"/>
  <c r="R783" i="18"/>
  <c r="R739" i="14"/>
  <c r="R705" i="14"/>
  <c r="R780" i="18"/>
  <c r="R650" i="14"/>
  <c r="R698" i="13"/>
  <c r="R635" i="18"/>
  <c r="R772" i="18"/>
  <c r="R651" i="13"/>
  <c r="N640" i="13"/>
  <c r="M640" i="13"/>
  <c r="R658" i="13"/>
  <c r="J645" i="13"/>
  <c r="R719" i="13"/>
  <c r="J783" i="13"/>
  <c r="M783" i="13"/>
  <c r="M739" i="14"/>
  <c r="R650" i="18"/>
  <c r="P696" i="18"/>
  <c r="R726" i="18"/>
  <c r="P632" i="18"/>
  <c r="M739" i="18"/>
  <c r="J790" i="13"/>
  <c r="R641" i="18"/>
  <c r="R700" i="14"/>
  <c r="P800" i="13"/>
  <c r="R632" i="14"/>
  <c r="P742" i="18"/>
  <c r="M715" i="13"/>
  <c r="N685" i="13"/>
  <c r="R630" i="14"/>
  <c r="M722" i="14"/>
  <c r="M628" i="18"/>
  <c r="M795" i="13"/>
  <c r="M737" i="18"/>
  <c r="M684" i="18"/>
  <c r="M685" i="14"/>
  <c r="M678" i="18"/>
  <c r="M781" i="13"/>
  <c r="M769" i="14"/>
  <c r="M788" i="14"/>
  <c r="M738" i="18"/>
  <c r="M781" i="14"/>
  <c r="M641" i="14"/>
  <c r="M630" i="14"/>
  <c r="M695" i="13"/>
  <c r="M787" i="13"/>
  <c r="M700" i="13"/>
  <c r="M763" i="14"/>
  <c r="M703" i="18"/>
  <c r="M682" i="14"/>
  <c r="M794" i="14"/>
  <c r="M683" i="18"/>
  <c r="M781" i="18"/>
  <c r="M802" i="13"/>
  <c r="M773" i="14"/>
  <c r="M720" i="18"/>
  <c r="M695" i="14"/>
  <c r="M730" i="14"/>
  <c r="M650" i="14"/>
  <c r="M643" i="13"/>
  <c r="M773" i="18"/>
  <c r="M789" i="18"/>
  <c r="M699" i="18"/>
  <c r="M769" i="18"/>
  <c r="M685" i="18"/>
  <c r="M688" i="18"/>
  <c r="M749" i="14"/>
  <c r="M790" i="14"/>
  <c r="M771" i="14"/>
  <c r="M631" i="14"/>
  <c r="M698" i="13"/>
  <c r="M636" i="14"/>
  <c r="M680" i="18"/>
  <c r="M707" i="14"/>
  <c r="M677" i="18"/>
  <c r="M767" i="18"/>
  <c r="M629" i="14"/>
  <c r="M698" i="14"/>
  <c r="M685" i="13"/>
  <c r="M750" i="13"/>
  <c r="M642" i="14"/>
  <c r="M652" i="18"/>
  <c r="M635" i="14"/>
  <c r="M679" i="14"/>
  <c r="M797" i="13"/>
  <c r="M810" i="13"/>
  <c r="M754" i="14"/>
  <c r="M735" i="14"/>
  <c r="M731" i="18"/>
  <c r="M724" i="13"/>
  <c r="M775" i="18"/>
  <c r="M774" i="14"/>
  <c r="M791" i="13"/>
  <c r="M682" i="18"/>
  <c r="M754" i="13"/>
  <c r="M742" i="13"/>
  <c r="M725" i="18"/>
  <c r="M706" i="14"/>
  <c r="M639" i="14"/>
  <c r="M721" i="18"/>
  <c r="M768" i="18"/>
  <c r="M652" i="14"/>
  <c r="M800" i="13"/>
  <c r="M659" i="13"/>
  <c r="M717" i="13"/>
  <c r="M745" i="13"/>
  <c r="M791" i="18"/>
  <c r="M704" i="18"/>
  <c r="M780" i="14"/>
  <c r="M695" i="18"/>
  <c r="M727" i="14"/>
  <c r="M669" i="13"/>
  <c r="M779" i="13"/>
  <c r="M785" i="18"/>
  <c r="M764" i="18"/>
  <c r="M735" i="13"/>
  <c r="M710" i="13"/>
  <c r="M635" i="18"/>
  <c r="M748" i="13"/>
  <c r="M700" i="14"/>
  <c r="M724" i="14"/>
  <c r="M728" i="14"/>
  <c r="M687" i="14"/>
  <c r="M632" i="14"/>
  <c r="M762" i="13"/>
  <c r="M747" i="13"/>
  <c r="M648" i="14"/>
  <c r="M792" i="18"/>
  <c r="M777" i="18"/>
  <c r="M651" i="13"/>
  <c r="M719" i="13"/>
  <c r="M787" i="18"/>
  <c r="M793" i="13"/>
  <c r="M655" i="13"/>
  <c r="M780" i="13"/>
  <c r="M692" i="14"/>
  <c r="M726" i="18"/>
  <c r="M662" i="13"/>
  <c r="M647" i="14"/>
  <c r="M705" i="14"/>
  <c r="M696" i="13"/>
  <c r="M654" i="13"/>
  <c r="M741" i="18"/>
  <c r="M687" i="18"/>
  <c r="M644" i="14"/>
  <c r="M641" i="18"/>
  <c r="M718" i="13"/>
  <c r="M749" i="18"/>
  <c r="M701" i="13"/>
  <c r="M774" i="18"/>
  <c r="M628" i="14"/>
  <c r="M744" i="14"/>
  <c r="M789" i="13"/>
  <c r="M645" i="13"/>
  <c r="M702" i="13"/>
  <c r="M631" i="18"/>
  <c r="M804" i="13"/>
  <c r="M732" i="14"/>
  <c r="M745" i="18"/>
  <c r="M632" i="18"/>
  <c r="M701" i="18"/>
  <c r="M792" i="13"/>
  <c r="M683" i="14"/>
  <c r="J740" i="14"/>
  <c r="J696" i="18"/>
  <c r="J649" i="18"/>
  <c r="J633" i="14"/>
  <c r="J658" i="13"/>
  <c r="R784" i="13"/>
  <c r="M776" i="14"/>
  <c r="J744" i="14"/>
  <c r="J662" i="13"/>
  <c r="M783" i="18"/>
  <c r="M696" i="18"/>
  <c r="M666" i="13"/>
  <c r="J727" i="14"/>
  <c r="M794" i="13"/>
  <c r="P784" i="14"/>
  <c r="J784" i="14"/>
  <c r="N747" i="14"/>
  <c r="P804" i="13"/>
  <c r="M692" i="18"/>
  <c r="J695" i="18"/>
  <c r="M658" i="14"/>
  <c r="R737" i="14"/>
  <c r="J691" i="18"/>
  <c r="J652" i="13"/>
  <c r="J655" i="14"/>
  <c r="J714" i="13"/>
  <c r="J787" i="18"/>
  <c r="J680" i="18"/>
  <c r="J809" i="13"/>
  <c r="J644" i="18"/>
  <c r="J696" i="13"/>
  <c r="J781" i="18"/>
  <c r="J763" i="13"/>
  <c r="J630" i="14"/>
  <c r="J728" i="14"/>
  <c r="J635" i="14"/>
  <c r="J761" i="13"/>
  <c r="J785" i="13"/>
  <c r="J703" i="18"/>
  <c r="J762" i="18"/>
  <c r="J695" i="13"/>
  <c r="J778" i="18"/>
  <c r="J723" i="14"/>
  <c r="J731" i="18"/>
  <c r="J684" i="18"/>
  <c r="J730" i="14"/>
  <c r="J769" i="14"/>
  <c r="J682" i="14"/>
  <c r="J694" i="13"/>
  <c r="J693" i="18"/>
  <c r="J785" i="18"/>
  <c r="J774" i="14"/>
  <c r="J639" i="14"/>
  <c r="J652" i="18"/>
  <c r="J744" i="18"/>
  <c r="J641" i="14"/>
  <c r="J797" i="13"/>
  <c r="J685" i="18"/>
  <c r="J750" i="13"/>
  <c r="J781" i="13"/>
  <c r="J697" i="13"/>
  <c r="J789" i="18"/>
  <c r="J717" i="13"/>
  <c r="J706" i="14"/>
  <c r="J810" i="13"/>
  <c r="J656" i="13"/>
  <c r="J658" i="14"/>
  <c r="J760" i="18"/>
  <c r="J711" i="13"/>
  <c r="J654" i="13"/>
  <c r="J679" i="14"/>
  <c r="J659" i="13"/>
  <c r="J779" i="13"/>
  <c r="J685" i="13"/>
  <c r="J699" i="18"/>
  <c r="J769" i="18"/>
  <c r="J631" i="18"/>
  <c r="J749" i="14"/>
  <c r="J793" i="13"/>
  <c r="J754" i="14"/>
  <c r="J678" i="18"/>
  <c r="J695" i="14"/>
  <c r="J669" i="13"/>
  <c r="J759" i="13"/>
  <c r="J631" i="14"/>
  <c r="J698" i="13"/>
  <c r="J679" i="18"/>
  <c r="J692" i="18"/>
  <c r="J652" i="14"/>
  <c r="J632" i="14"/>
  <c r="J804" i="13"/>
  <c r="J663" i="13"/>
  <c r="J748" i="14"/>
  <c r="J702" i="13"/>
  <c r="J728" i="18"/>
  <c r="J790" i="14"/>
  <c r="J735" i="13"/>
  <c r="J710" i="13"/>
  <c r="J741" i="18"/>
  <c r="J742" i="18"/>
  <c r="J682" i="18"/>
  <c r="J700" i="14"/>
  <c r="J666" i="13"/>
  <c r="J694" i="18"/>
  <c r="J764" i="18"/>
  <c r="J642" i="14"/>
  <c r="J764" i="13"/>
  <c r="J768" i="18"/>
  <c r="J747" i="14"/>
  <c r="J800" i="13"/>
  <c r="J787" i="13"/>
  <c r="J636" i="14"/>
  <c r="J791" i="18"/>
  <c r="J704" i="18"/>
  <c r="J687" i="18"/>
  <c r="J780" i="14"/>
  <c r="J719" i="18"/>
  <c r="J732" i="18"/>
  <c r="J762" i="13"/>
  <c r="J754" i="13"/>
  <c r="J794" i="13"/>
  <c r="J779" i="14"/>
  <c r="J724" i="14"/>
  <c r="J748" i="18"/>
  <c r="J635" i="18"/>
  <c r="J793" i="14"/>
  <c r="J740" i="13"/>
  <c r="J641" i="18"/>
  <c r="J632" i="18"/>
  <c r="J649" i="13"/>
  <c r="J734" i="18"/>
  <c r="J753" i="13"/>
  <c r="J683" i="18"/>
  <c r="J724" i="13"/>
  <c r="J688" i="18"/>
  <c r="J771" i="14"/>
  <c r="J710" i="14"/>
  <c r="J780" i="13"/>
  <c r="J701" i="18"/>
  <c r="J645" i="18"/>
  <c r="J643" i="14"/>
  <c r="J788" i="13"/>
  <c r="J789" i="13"/>
  <c r="J677" i="18"/>
  <c r="J742" i="13"/>
  <c r="J634" i="14"/>
  <c r="J630" i="18"/>
  <c r="J783" i="18"/>
  <c r="J772" i="18"/>
  <c r="J719" i="13"/>
  <c r="J747" i="13"/>
  <c r="J749" i="18"/>
  <c r="J792" i="18"/>
  <c r="J777" i="18"/>
  <c r="J774" i="18"/>
  <c r="J686" i="14"/>
  <c r="J721" i="14"/>
  <c r="J640" i="13"/>
  <c r="M658" i="13"/>
  <c r="J647" i="14"/>
  <c r="M721" i="14"/>
  <c r="M748" i="18"/>
  <c r="P760" i="13"/>
  <c r="P780" i="18"/>
  <c r="P645" i="14"/>
  <c r="P751" i="14"/>
  <c r="P761" i="13"/>
  <c r="P705" i="13"/>
  <c r="P702" i="18"/>
  <c r="P779" i="14"/>
  <c r="P680" i="18"/>
  <c r="P693" i="14"/>
  <c r="P785" i="13"/>
  <c r="P733" i="18"/>
  <c r="P636" i="18"/>
  <c r="P711" i="13"/>
  <c r="P724" i="14"/>
  <c r="P703" i="18"/>
  <c r="P778" i="13"/>
  <c r="P677" i="18"/>
  <c r="P794" i="14"/>
  <c r="P654" i="13"/>
  <c r="P757" i="13"/>
  <c r="P655" i="14"/>
  <c r="P701" i="14"/>
  <c r="P742" i="14"/>
  <c r="P781" i="14"/>
  <c r="P641" i="14"/>
  <c r="P740" i="18"/>
  <c r="P722" i="14"/>
  <c r="P652" i="13"/>
  <c r="P651" i="18"/>
  <c r="P685" i="14"/>
  <c r="P638" i="13"/>
  <c r="P803" i="13"/>
  <c r="P706" i="18"/>
  <c r="P766" i="14"/>
  <c r="P633" i="14"/>
  <c r="P737" i="18"/>
  <c r="P684" i="18"/>
  <c r="P707" i="14"/>
  <c r="P700" i="13"/>
  <c r="P730" i="14"/>
  <c r="P698" i="14"/>
  <c r="P723" i="14"/>
  <c r="P697" i="13"/>
  <c r="P781" i="18"/>
  <c r="P643" i="18"/>
  <c r="P644" i="13"/>
  <c r="P697" i="14"/>
  <c r="P628" i="18"/>
  <c r="P718" i="18"/>
  <c r="P714" i="13"/>
  <c r="P787" i="18"/>
  <c r="P751" i="13"/>
  <c r="P634" i="18"/>
  <c r="P766" i="13"/>
  <c r="P765" i="18"/>
  <c r="P734" i="18"/>
  <c r="P669" i="13"/>
  <c r="P763" i="13"/>
  <c r="P630" i="14"/>
  <c r="P728" i="14"/>
  <c r="P683" i="18"/>
  <c r="P695" i="13"/>
  <c r="P787" i="13"/>
  <c r="P802" i="13"/>
  <c r="P744" i="18"/>
  <c r="P786" i="14"/>
  <c r="P678" i="18"/>
  <c r="P737" i="14"/>
  <c r="P650" i="14"/>
  <c r="P756" i="13"/>
  <c r="P731" i="18"/>
  <c r="P769" i="18"/>
  <c r="P728" i="18"/>
  <c r="P764" i="18"/>
  <c r="P810" i="13"/>
  <c r="P642" i="14"/>
  <c r="P689" i="18"/>
  <c r="P791" i="13"/>
  <c r="P697" i="18"/>
  <c r="P733" i="14"/>
  <c r="P648" i="18"/>
  <c r="P786" i="18"/>
  <c r="P696" i="13"/>
  <c r="P790" i="14"/>
  <c r="P735" i="14"/>
  <c r="P730" i="18"/>
  <c r="P770" i="18"/>
  <c r="P725" i="14"/>
  <c r="P748" i="14"/>
  <c r="P738" i="18"/>
  <c r="P637" i="14"/>
  <c r="P694" i="13"/>
  <c r="P631" i="18"/>
  <c r="P774" i="14"/>
  <c r="P656" i="13"/>
  <c r="P726" i="14"/>
  <c r="P773" i="14"/>
  <c r="P753" i="14"/>
  <c r="P653" i="14"/>
  <c r="P775" i="14"/>
  <c r="P749" i="13"/>
  <c r="P809" i="13"/>
  <c r="P767" i="18"/>
  <c r="P717" i="13"/>
  <c r="P785" i="18"/>
  <c r="P706" i="14"/>
  <c r="P631" i="14"/>
  <c r="P793" i="13"/>
  <c r="P750" i="13"/>
  <c r="P745" i="13"/>
  <c r="P691" i="18"/>
  <c r="P703" i="13"/>
  <c r="P784" i="18"/>
  <c r="P789" i="18"/>
  <c r="P699" i="18"/>
  <c r="P693" i="18"/>
  <c r="P652" i="18"/>
  <c r="P636" i="14"/>
  <c r="P723" i="13"/>
  <c r="P741" i="18"/>
  <c r="P761" i="18"/>
  <c r="P635" i="18"/>
  <c r="P710" i="14"/>
  <c r="P632" i="14"/>
  <c r="P732" i="14"/>
  <c r="P740" i="13"/>
  <c r="P679" i="14"/>
  <c r="P659" i="13"/>
  <c r="P685" i="13"/>
  <c r="P658" i="14"/>
  <c r="P748" i="18"/>
  <c r="P780" i="14"/>
  <c r="P644" i="14"/>
  <c r="P692" i="18"/>
  <c r="P732" i="18"/>
  <c r="P754" i="13"/>
  <c r="P794" i="13"/>
  <c r="P742" i="13"/>
  <c r="P725" i="18"/>
  <c r="P682" i="14"/>
  <c r="P702" i="14"/>
  <c r="P773" i="18"/>
  <c r="P797" i="13"/>
  <c r="P779" i="13"/>
  <c r="P754" i="14"/>
  <c r="P735" i="13"/>
  <c r="P721" i="18"/>
  <c r="P762" i="13"/>
  <c r="P700" i="14"/>
  <c r="P665" i="13"/>
  <c r="P649" i="13"/>
  <c r="P808" i="13"/>
  <c r="P760" i="18"/>
  <c r="P763" i="14"/>
  <c r="P753" i="13"/>
  <c r="P702" i="13"/>
  <c r="P698" i="13"/>
  <c r="P695" i="18"/>
  <c r="P747" i="14"/>
  <c r="P663" i="13"/>
  <c r="P666" i="13"/>
  <c r="P727" i="18"/>
  <c r="P724" i="13"/>
  <c r="P694" i="14"/>
  <c r="P791" i="18"/>
  <c r="P768" i="18"/>
  <c r="P718" i="13"/>
  <c r="P692" i="14"/>
  <c r="P701" i="13"/>
  <c r="P701" i="18"/>
  <c r="P643" i="14"/>
  <c r="P721" i="14"/>
  <c r="P646" i="14"/>
  <c r="P784" i="13"/>
  <c r="P668" i="13"/>
  <c r="P790" i="13"/>
  <c r="P630" i="18"/>
  <c r="P774" i="18"/>
  <c r="P686" i="14"/>
  <c r="P806" i="13"/>
  <c r="P695" i="14"/>
  <c r="P771" i="14"/>
  <c r="P652" i="14"/>
  <c r="P648" i="14"/>
  <c r="P780" i="13"/>
  <c r="P772" i="18"/>
  <c r="P662" i="13"/>
  <c r="P776" i="14"/>
  <c r="P700" i="18"/>
  <c r="P685" i="18"/>
  <c r="P688" i="18"/>
  <c r="P704" i="18"/>
  <c r="P679" i="18"/>
  <c r="P633" i="18"/>
  <c r="P682" i="18"/>
  <c r="P634" i="14"/>
  <c r="P641" i="18"/>
  <c r="P739" i="18"/>
  <c r="P789" i="13"/>
  <c r="P719" i="13"/>
  <c r="R640" i="13"/>
  <c r="M806" i="13"/>
  <c r="M646" i="14"/>
  <c r="J651" i="13"/>
  <c r="P788" i="13"/>
  <c r="M686" i="14"/>
  <c r="P736" i="18"/>
  <c r="P777" i="18"/>
  <c r="P745" i="18"/>
  <c r="M663" i="13"/>
  <c r="R644" i="14"/>
  <c r="P715" i="13"/>
  <c r="P710" i="13"/>
  <c r="R735" i="13"/>
  <c r="P759" i="13"/>
  <c r="M694" i="13"/>
  <c r="J692" i="14"/>
  <c r="M740" i="13"/>
  <c r="M747" i="14"/>
  <c r="J715" i="13"/>
  <c r="M759" i="13"/>
  <c r="J775" i="18"/>
  <c r="U632" i="17"/>
  <c r="N738" i="18"/>
  <c r="N679" i="14"/>
  <c r="N640" i="18"/>
  <c r="N655" i="14"/>
  <c r="N697" i="18"/>
  <c r="N688" i="18"/>
  <c r="N749" i="14"/>
  <c r="N790" i="14"/>
  <c r="N682" i="18"/>
  <c r="N735" i="14"/>
  <c r="N644" i="14"/>
  <c r="N663" i="13"/>
  <c r="N642" i="14"/>
  <c r="N800" i="13"/>
  <c r="N727" i="14"/>
  <c r="N710" i="13"/>
  <c r="N749" i="18"/>
  <c r="N776" i="14"/>
  <c r="N645" i="13"/>
  <c r="N754" i="13"/>
  <c r="N747" i="13"/>
  <c r="N647" i="14"/>
  <c r="N692" i="18"/>
  <c r="N641" i="18"/>
  <c r="N630" i="18"/>
  <c r="N777" i="18"/>
  <c r="N686" i="14"/>
  <c r="N788" i="13"/>
  <c r="N696" i="18"/>
  <c r="N783" i="18"/>
  <c r="N792" i="13"/>
  <c r="J705" i="14"/>
  <c r="J806" i="13"/>
  <c r="J784" i="13"/>
  <c r="M788" i="13"/>
  <c r="N701" i="18"/>
  <c r="R739" i="18"/>
  <c r="M630" i="18"/>
  <c r="J648" i="14"/>
  <c r="P747" i="13"/>
  <c r="M793" i="14"/>
  <c r="M779" i="18"/>
  <c r="J721" i="18"/>
  <c r="R704" i="18"/>
  <c r="L651" i="13"/>
  <c r="L754" i="13"/>
  <c r="L696" i="18"/>
  <c r="L692" i="14"/>
  <c r="L740" i="13"/>
  <c r="L645" i="18"/>
  <c r="L658" i="13"/>
  <c r="L686" i="14"/>
  <c r="L697" i="14"/>
  <c r="L697" i="18"/>
  <c r="L653" i="14"/>
  <c r="L787" i="18"/>
  <c r="L730" i="18"/>
  <c r="L643" i="18"/>
  <c r="L644" i="13"/>
  <c r="L652" i="13"/>
  <c r="L786" i="14"/>
  <c r="L693" i="14"/>
  <c r="L725" i="14"/>
  <c r="L703" i="13"/>
  <c r="L742" i="14"/>
  <c r="L725" i="18"/>
  <c r="L680" i="18"/>
  <c r="L634" i="18"/>
  <c r="L809" i="13"/>
  <c r="L785" i="13"/>
  <c r="L722" i="14"/>
  <c r="L760" i="13"/>
  <c r="L691" i="18"/>
  <c r="L770" i="18"/>
  <c r="L773" i="14"/>
  <c r="L798" i="13"/>
  <c r="L706" i="18"/>
  <c r="L808" i="13"/>
  <c r="L748" i="14"/>
  <c r="L665" i="13"/>
  <c r="L649" i="13"/>
  <c r="L628" i="18"/>
  <c r="L718" i="18"/>
  <c r="L775" i="14"/>
  <c r="L761" i="13"/>
  <c r="L700" i="18"/>
  <c r="L714" i="13"/>
  <c r="L766" i="13"/>
  <c r="L636" i="18"/>
  <c r="L734" i="18"/>
  <c r="L760" i="18"/>
  <c r="L668" i="13"/>
  <c r="L702" i="18"/>
  <c r="L744" i="18"/>
  <c r="L645" i="14"/>
  <c r="L705" i="13"/>
  <c r="L740" i="18"/>
  <c r="L757" i="13"/>
  <c r="L727" i="18"/>
  <c r="L685" i="14"/>
  <c r="L704" i="14"/>
  <c r="L701" i="14"/>
  <c r="L633" i="14"/>
  <c r="L678" i="18"/>
  <c r="L644" i="18"/>
  <c r="L781" i="13"/>
  <c r="L802" i="13"/>
  <c r="L723" i="14"/>
  <c r="L669" i="13"/>
  <c r="L753" i="13"/>
  <c r="L654" i="13"/>
  <c r="L724" i="13"/>
  <c r="L797" i="13"/>
  <c r="L728" i="18"/>
  <c r="L638" i="13"/>
  <c r="L779" i="14"/>
  <c r="L684" i="18"/>
  <c r="L700" i="13"/>
  <c r="L630" i="14"/>
  <c r="L635" i="14"/>
  <c r="L731" i="18"/>
  <c r="L772" i="14"/>
  <c r="L702" i="14"/>
  <c r="L695" i="13"/>
  <c r="L685" i="18"/>
  <c r="L631" i="18"/>
  <c r="L733" i="14"/>
  <c r="K67" i="19"/>
  <c r="L765" i="18"/>
  <c r="L627" i="18"/>
  <c r="L688" i="14"/>
  <c r="L803" i="13"/>
  <c r="L784" i="18"/>
  <c r="L738" i="18"/>
  <c r="L695" i="14"/>
  <c r="L737" i="14"/>
  <c r="L711" i="13"/>
  <c r="L703" i="18"/>
  <c r="L677" i="18"/>
  <c r="L690" i="14"/>
  <c r="L794" i="14"/>
  <c r="L696" i="13"/>
  <c r="L655" i="14"/>
  <c r="L788" i="14"/>
  <c r="L786" i="18"/>
  <c r="L698" i="14"/>
  <c r="L781" i="14"/>
  <c r="L763" i="14"/>
  <c r="L650" i="14"/>
  <c r="L659" i="13"/>
  <c r="L752" i="13"/>
  <c r="L557" i="13"/>
  <c r="L709" i="13"/>
  <c r="L791" i="18"/>
  <c r="L748" i="18"/>
  <c r="L682" i="18"/>
  <c r="L732" i="18"/>
  <c r="L782" i="13"/>
  <c r="L702" i="13"/>
  <c r="L679" i="14"/>
  <c r="L717" i="13"/>
  <c r="L699" i="18"/>
  <c r="L764" i="18"/>
  <c r="L639" i="14"/>
  <c r="L754" i="14"/>
  <c r="L652" i="18"/>
  <c r="L704" i="18"/>
  <c r="L735" i="13"/>
  <c r="L780" i="14"/>
  <c r="L695" i="18"/>
  <c r="L742" i="13"/>
  <c r="L747" i="13"/>
  <c r="L648" i="18"/>
  <c r="L730" i="14"/>
  <c r="L790" i="14"/>
  <c r="L642" i="14"/>
  <c r="L710" i="13"/>
  <c r="L692" i="18"/>
  <c r="L793" i="14"/>
  <c r="L728" i="14"/>
  <c r="L785" i="18"/>
  <c r="L771" i="14"/>
  <c r="L631" i="14"/>
  <c r="L792" i="14"/>
  <c r="L658" i="14"/>
  <c r="L635" i="18"/>
  <c r="L747" i="14"/>
  <c r="L663" i="13"/>
  <c r="L794" i="13"/>
  <c r="L749" i="13"/>
  <c r="L641" i="14"/>
  <c r="L787" i="13"/>
  <c r="L697" i="13"/>
  <c r="L689" i="18"/>
  <c r="L636" i="14"/>
  <c r="L721" i="18"/>
  <c r="L768" i="18"/>
  <c r="L800" i="13"/>
  <c r="L700" i="14"/>
  <c r="L780" i="13"/>
  <c r="L720" i="13"/>
  <c r="L777" i="18"/>
  <c r="L774" i="18"/>
  <c r="L783" i="18"/>
  <c r="L647" i="14"/>
  <c r="L719" i="13"/>
  <c r="L685" i="13"/>
  <c r="L739" i="18"/>
  <c r="L788" i="13"/>
  <c r="L767" i="18"/>
  <c r="L789" i="18"/>
  <c r="L769" i="18"/>
  <c r="L693" i="18"/>
  <c r="L698" i="13"/>
  <c r="L750" i="13"/>
  <c r="L648" i="14"/>
  <c r="L749" i="18"/>
  <c r="L643" i="14"/>
  <c r="L721" i="14"/>
  <c r="L744" i="14"/>
  <c r="L646" i="14"/>
  <c r="L778" i="18"/>
  <c r="L688" i="18"/>
  <c r="L780" i="18"/>
  <c r="L737" i="18"/>
  <c r="L781" i="18"/>
  <c r="L773" i="18"/>
  <c r="L759" i="13"/>
  <c r="L791" i="13"/>
  <c r="L715" i="13"/>
  <c r="L632" i="14"/>
  <c r="L792" i="18"/>
  <c r="L701" i="18"/>
  <c r="L726" i="18"/>
  <c r="L739" i="14"/>
  <c r="L784" i="13"/>
  <c r="L639" i="13"/>
  <c r="L766" i="14"/>
  <c r="L748" i="13"/>
  <c r="L751" i="13"/>
  <c r="L763" i="13"/>
  <c r="L682" i="14"/>
  <c r="L683" i="18"/>
  <c r="L779" i="13"/>
  <c r="L749" i="14"/>
  <c r="L774" i="14"/>
  <c r="L764" i="13"/>
  <c r="L679" i="18"/>
  <c r="L779" i="18"/>
  <c r="L652" i="14"/>
  <c r="L804" i="13"/>
  <c r="L641" i="18"/>
  <c r="L740" i="14"/>
  <c r="L806" i="13"/>
  <c r="L705" i="14"/>
  <c r="L640" i="13"/>
  <c r="L707" i="14"/>
  <c r="L724" i="14"/>
  <c r="L694" i="13"/>
  <c r="L793" i="13"/>
  <c r="L644" i="14"/>
  <c r="L742" i="18"/>
  <c r="L710" i="14"/>
  <c r="L750" i="14"/>
  <c r="L727" i="14"/>
  <c r="L666" i="13"/>
  <c r="L632" i="18"/>
  <c r="L729" i="18"/>
  <c r="L745" i="18"/>
  <c r="L684" i="14"/>
  <c r="L741" i="18"/>
  <c r="L783" i="13"/>
  <c r="L705" i="18"/>
  <c r="E58" i="21"/>
  <c r="L649" i="18"/>
  <c r="L762" i="13"/>
  <c r="L810" i="13"/>
  <c r="L789" i="13"/>
  <c r="L630" i="18"/>
  <c r="L706" i="14"/>
  <c r="N686" i="18"/>
  <c r="N643" i="18"/>
  <c r="N644" i="13"/>
  <c r="N697" i="14"/>
  <c r="N770" i="18"/>
  <c r="N749" i="13"/>
  <c r="N647" i="18"/>
  <c r="N751" i="13"/>
  <c r="N626" i="18"/>
  <c r="N748" i="14"/>
  <c r="N633" i="14"/>
  <c r="N740" i="18"/>
  <c r="N650" i="13"/>
  <c r="N691" i="18"/>
  <c r="N744" i="18"/>
  <c r="N665" i="13"/>
  <c r="N653" i="14"/>
  <c r="N628" i="18"/>
  <c r="N775" i="14"/>
  <c r="N761" i="13"/>
  <c r="N648" i="18"/>
  <c r="N700" i="18"/>
  <c r="N714" i="13"/>
  <c r="N704" i="14"/>
  <c r="N779" i="14"/>
  <c r="N785" i="13"/>
  <c r="N802" i="13"/>
  <c r="N649" i="13"/>
  <c r="N676" i="18"/>
  <c r="N696" i="14"/>
  <c r="N720" i="18"/>
  <c r="N725" i="14"/>
  <c r="N706" i="18"/>
  <c r="N787" i="18"/>
  <c r="N639" i="13"/>
  <c r="N705" i="13"/>
  <c r="N808" i="13"/>
  <c r="N651" i="18"/>
  <c r="N688" i="14"/>
  <c r="N784" i="18"/>
  <c r="N725" i="18"/>
  <c r="N753" i="14"/>
  <c r="N786" i="14"/>
  <c r="N803" i="13"/>
  <c r="N668" i="13"/>
  <c r="N702" i="18"/>
  <c r="N809" i="13"/>
  <c r="N678" i="18"/>
  <c r="N760" i="18"/>
  <c r="N695" i="14"/>
  <c r="N700" i="13"/>
  <c r="N737" i="14"/>
  <c r="N723" i="14"/>
  <c r="N753" i="13"/>
  <c r="N780" i="18"/>
  <c r="N638" i="13"/>
  <c r="N730" i="18"/>
  <c r="N760" i="13"/>
  <c r="N685" i="14"/>
  <c r="N782" i="13"/>
  <c r="N781" i="14"/>
  <c r="N724" i="14"/>
  <c r="N650" i="14"/>
  <c r="N722" i="14"/>
  <c r="N757" i="13"/>
  <c r="N766" i="13"/>
  <c r="N734" i="18"/>
  <c r="N737" i="18"/>
  <c r="N684" i="18"/>
  <c r="N730" i="14"/>
  <c r="N711" i="13"/>
  <c r="N652" i="13"/>
  <c r="N707" i="14"/>
  <c r="N641" i="14"/>
  <c r="N699" i="18"/>
  <c r="N785" i="18"/>
  <c r="N645" i="14"/>
  <c r="N756" i="13"/>
  <c r="N693" i="18"/>
  <c r="N773" i="14"/>
  <c r="N718" i="18"/>
  <c r="N733" i="14"/>
  <c r="N708" i="18"/>
  <c r="N682" i="14"/>
  <c r="N643" i="13"/>
  <c r="N702" i="14"/>
  <c r="N702" i="13"/>
  <c r="N697" i="13"/>
  <c r="N801" i="13"/>
  <c r="N795" i="13"/>
  <c r="N634" i="18"/>
  <c r="N766" i="14"/>
  <c r="N640" i="14"/>
  <c r="N763" i="14"/>
  <c r="N703" i="18"/>
  <c r="N635" i="14"/>
  <c r="N731" i="18"/>
  <c r="N683" i="18"/>
  <c r="N781" i="18"/>
  <c r="N769" i="18"/>
  <c r="N764" i="18"/>
  <c r="N763" i="13"/>
  <c r="N717" i="13"/>
  <c r="N685" i="18"/>
  <c r="N759" i="13"/>
  <c r="N631" i="14"/>
  <c r="N754" i="14"/>
  <c r="N636" i="14"/>
  <c r="N715" i="13"/>
  <c r="N744" i="13"/>
  <c r="N721" i="18"/>
  <c r="N742" i="18"/>
  <c r="N703" i="13"/>
  <c r="N636" i="18"/>
  <c r="N669" i="13"/>
  <c r="N659" i="13"/>
  <c r="N694" i="13"/>
  <c r="N779" i="13"/>
  <c r="N658" i="14"/>
  <c r="N687" i="18"/>
  <c r="N719" i="18"/>
  <c r="N779" i="18"/>
  <c r="N635" i="18"/>
  <c r="N700" i="14"/>
  <c r="N727" i="18"/>
  <c r="N786" i="18"/>
  <c r="N698" i="14"/>
  <c r="N778" i="13"/>
  <c r="N654" i="13"/>
  <c r="N767" i="18"/>
  <c r="N706" i="14"/>
  <c r="N792" i="14"/>
  <c r="N750" i="13"/>
  <c r="N745" i="13"/>
  <c r="N656" i="13"/>
  <c r="N791" i="18"/>
  <c r="N735" i="13"/>
  <c r="N741" i="18"/>
  <c r="N748" i="18"/>
  <c r="N679" i="18"/>
  <c r="N761" i="18"/>
  <c r="N793" i="14"/>
  <c r="N735" i="18"/>
  <c r="N810" i="13"/>
  <c r="N698" i="13"/>
  <c r="N647" i="13"/>
  <c r="N689" i="18"/>
  <c r="N652" i="18"/>
  <c r="N791" i="13"/>
  <c r="N768" i="18"/>
  <c r="N710" i="14"/>
  <c r="N762" i="13"/>
  <c r="N705" i="14"/>
  <c r="N806" i="13"/>
  <c r="N643" i="14"/>
  <c r="N772" i="18"/>
  <c r="N726" i="18"/>
  <c r="N739" i="18"/>
  <c r="N774" i="18"/>
  <c r="N693" i="13"/>
  <c r="N780" i="13"/>
  <c r="N794" i="13"/>
  <c r="N804" i="13"/>
  <c r="N774" i="14"/>
  <c r="N793" i="13"/>
  <c r="N631" i="18"/>
  <c r="N797" i="13"/>
  <c r="N724" i="13"/>
  <c r="N789" i="18"/>
  <c r="N787" i="13"/>
  <c r="N693" i="14"/>
  <c r="T766" i="18"/>
  <c r="T644" i="13"/>
  <c r="T652" i="13"/>
  <c r="T649" i="13"/>
  <c r="T773" i="14"/>
  <c r="T645" i="14"/>
  <c r="T668" i="13"/>
  <c r="T784" i="18"/>
  <c r="T782" i="13"/>
  <c r="T802" i="13"/>
  <c r="T696" i="14"/>
  <c r="T685" i="14"/>
  <c r="T711" i="14"/>
  <c r="T742" i="14"/>
  <c r="T634" i="18"/>
  <c r="T785" i="13"/>
  <c r="T740" i="18"/>
  <c r="T786" i="14"/>
  <c r="T768" i="14"/>
  <c r="T688" i="14"/>
  <c r="T761" i="13"/>
  <c r="T751" i="13"/>
  <c r="T705" i="13"/>
  <c r="T779" i="14"/>
  <c r="T760" i="13"/>
  <c r="T780" i="18"/>
  <c r="T727" i="18"/>
  <c r="T788" i="18"/>
  <c r="T703" i="13"/>
  <c r="T808" i="13"/>
  <c r="T766" i="14"/>
  <c r="T693" i="14"/>
  <c r="T770" i="18"/>
  <c r="T775" i="14"/>
  <c r="T787" i="18"/>
  <c r="T788" i="14"/>
  <c r="T698" i="14"/>
  <c r="T641" i="14"/>
  <c r="T669" i="13"/>
  <c r="T744" i="18"/>
  <c r="T778" i="14"/>
  <c r="T700" i="18"/>
  <c r="T704" i="14"/>
  <c r="T691" i="18"/>
  <c r="T757" i="13"/>
  <c r="T733" i="14"/>
  <c r="T706" i="18"/>
  <c r="T702" i="18"/>
  <c r="T699" i="13"/>
  <c r="T695" i="14"/>
  <c r="T700" i="13"/>
  <c r="T730" i="18"/>
  <c r="T643" i="18"/>
  <c r="T665" i="13"/>
  <c r="T655" i="14"/>
  <c r="T656" i="18"/>
  <c r="T749" i="13"/>
  <c r="T734" i="18"/>
  <c r="T738" i="18"/>
  <c r="T737" i="14"/>
  <c r="T781" i="14"/>
  <c r="T641" i="13"/>
  <c r="T765" i="13"/>
  <c r="T763" i="13"/>
  <c r="T725" i="14"/>
  <c r="T680" i="18"/>
  <c r="T809" i="13"/>
  <c r="T703" i="18"/>
  <c r="T635" i="14"/>
  <c r="T695" i="13"/>
  <c r="T694" i="18"/>
  <c r="T797" i="13"/>
  <c r="T648" i="18"/>
  <c r="T748" i="14"/>
  <c r="T765" i="18"/>
  <c r="T644" i="18"/>
  <c r="T786" i="18"/>
  <c r="T743" i="14"/>
  <c r="T778" i="13"/>
  <c r="T731" i="18"/>
  <c r="T643" i="13"/>
  <c r="T787" i="13"/>
  <c r="T684" i="18"/>
  <c r="T723" i="14"/>
  <c r="T711" i="13"/>
  <c r="T718" i="18"/>
  <c r="T639" i="13"/>
  <c r="T701" i="14"/>
  <c r="T707" i="14"/>
  <c r="T753" i="13"/>
  <c r="T690" i="14"/>
  <c r="T697" i="13"/>
  <c r="T767" i="18"/>
  <c r="T783" i="14"/>
  <c r="T724" i="13"/>
  <c r="T722" i="14"/>
  <c r="T638" i="13"/>
  <c r="T627" i="18"/>
  <c r="T650" i="14"/>
  <c r="T779" i="13"/>
  <c r="T785" i="18"/>
  <c r="T771" i="14"/>
  <c r="T710" i="13"/>
  <c r="T695" i="18"/>
  <c r="T750" i="18"/>
  <c r="T714" i="13"/>
  <c r="T766" i="13"/>
  <c r="T730" i="14"/>
  <c r="T717" i="13"/>
  <c r="T706" i="14"/>
  <c r="T735" i="14"/>
  <c r="T557" i="13"/>
  <c r="T795" i="14"/>
  <c r="T742" i="18"/>
  <c r="T748" i="13"/>
  <c r="T663" i="13"/>
  <c r="T628" i="18"/>
  <c r="T763" i="14"/>
  <c r="T769" i="14"/>
  <c r="T724" i="14"/>
  <c r="T682" i="14"/>
  <c r="T696" i="13"/>
  <c r="T685" i="18"/>
  <c r="T631" i="18"/>
  <c r="T764" i="18"/>
  <c r="T689" i="18"/>
  <c r="T652" i="18"/>
  <c r="T715" i="13"/>
  <c r="T732" i="18"/>
  <c r="T710" i="14"/>
  <c r="T762" i="13"/>
  <c r="T771" i="18"/>
  <c r="T677" i="18"/>
  <c r="T793" i="13"/>
  <c r="T791" i="18"/>
  <c r="T735" i="13"/>
  <c r="T748" i="18"/>
  <c r="T761" i="18"/>
  <c r="T800" i="13"/>
  <c r="T700" i="14"/>
  <c r="T794" i="13"/>
  <c r="N637" i="18"/>
  <c r="N658" i="13"/>
  <c r="N719" i="13"/>
  <c r="N789" i="13"/>
  <c r="N628" i="14"/>
  <c r="N742" i="13"/>
  <c r="N740" i="13"/>
  <c r="N780" i="14"/>
  <c r="N794" i="14"/>
  <c r="N739" i="14"/>
  <c r="N740" i="14"/>
  <c r="N666" i="13"/>
  <c r="N771" i="14"/>
  <c r="N695" i="13"/>
  <c r="N696" i="13"/>
  <c r="N677" i="18"/>
  <c r="N765" i="18"/>
  <c r="N680" i="18"/>
  <c r="N784" i="13"/>
  <c r="N646" i="14"/>
  <c r="N651" i="13"/>
  <c r="N744" i="14"/>
  <c r="N736" i="13"/>
  <c r="N783" i="13"/>
  <c r="N649" i="18"/>
  <c r="N632" i="18"/>
  <c r="N701" i="13"/>
  <c r="N692" i="14"/>
  <c r="N648" i="14"/>
  <c r="N652" i="14"/>
  <c r="N704" i="18"/>
  <c r="N777" i="14"/>
  <c r="T760" i="18"/>
  <c r="N742" i="14"/>
  <c r="N701" i="14"/>
  <c r="M751" i="13"/>
  <c r="M801" i="13"/>
  <c r="J788" i="18"/>
  <c r="J727" i="18"/>
  <c r="J651" i="18"/>
  <c r="J786" i="14"/>
  <c r="J718" i="18"/>
  <c r="J700" i="18"/>
  <c r="J713" i="13"/>
  <c r="J706" i="18"/>
  <c r="J705" i="13"/>
  <c r="J702" i="18"/>
  <c r="J693" i="14"/>
  <c r="J770" i="18"/>
  <c r="J773" i="14"/>
  <c r="J753" i="14"/>
  <c r="J751" i="14"/>
  <c r="J803" i="13"/>
  <c r="J639" i="13"/>
  <c r="J668" i="13"/>
  <c r="J742" i="14"/>
  <c r="J782" i="13"/>
  <c r="J725" i="18"/>
  <c r="J722" i="14"/>
  <c r="J757" i="13"/>
  <c r="J628" i="18"/>
  <c r="J733" i="14"/>
  <c r="J730" i="18"/>
  <c r="J802" i="13"/>
  <c r="J665" i="13"/>
  <c r="J768" i="14"/>
  <c r="J685" i="14"/>
  <c r="J645" i="14"/>
  <c r="J648" i="18"/>
  <c r="J749" i="13"/>
  <c r="J704" i="14"/>
  <c r="J711" i="14"/>
  <c r="J640" i="14"/>
  <c r="J644" i="13"/>
  <c r="J653" i="14"/>
  <c r="J703" i="13"/>
  <c r="J784" i="18"/>
  <c r="J786" i="18"/>
  <c r="J698" i="14"/>
  <c r="J781" i="14"/>
  <c r="J650" i="14"/>
  <c r="J751" i="13"/>
  <c r="J741" i="14"/>
  <c r="J808" i="13"/>
  <c r="J697" i="14"/>
  <c r="J725" i="14"/>
  <c r="J775" i="14"/>
  <c r="J701" i="14"/>
  <c r="J634" i="18"/>
  <c r="J765" i="18"/>
  <c r="J636" i="18"/>
  <c r="J738" i="18"/>
  <c r="J707" i="14"/>
  <c r="J737" i="14"/>
  <c r="J760" i="13"/>
  <c r="J697" i="18"/>
  <c r="J767" i="14"/>
  <c r="J766" i="14"/>
  <c r="J766" i="13"/>
  <c r="J737" i="18"/>
  <c r="J771" i="18"/>
  <c r="J700" i="13"/>
  <c r="J777" i="14"/>
  <c r="J763" i="14"/>
  <c r="J785" i="14"/>
  <c r="M730" i="18"/>
  <c r="M652" i="13"/>
  <c r="M718" i="18"/>
  <c r="M725" i="14"/>
  <c r="M688" i="14"/>
  <c r="M798" i="13"/>
  <c r="M639" i="13"/>
  <c r="M668" i="13"/>
  <c r="M784" i="18"/>
  <c r="M766" i="14"/>
  <c r="M693" i="14"/>
  <c r="M785" i="13"/>
  <c r="M760" i="13"/>
  <c r="M644" i="13"/>
  <c r="M697" i="14"/>
  <c r="M733" i="14"/>
  <c r="M700" i="18"/>
  <c r="M706" i="18"/>
  <c r="M809" i="13"/>
  <c r="M633" i="14"/>
  <c r="M740" i="18"/>
  <c r="M753" i="14"/>
  <c r="M727" i="18"/>
  <c r="M645" i="14"/>
  <c r="M761" i="13"/>
  <c r="M704" i="14"/>
  <c r="M702" i="18"/>
  <c r="M808" i="13"/>
  <c r="M634" i="18"/>
  <c r="M766" i="18"/>
  <c r="M697" i="18"/>
  <c r="M665" i="13"/>
  <c r="M649" i="13"/>
  <c r="M676" i="18"/>
  <c r="M786" i="14"/>
  <c r="M775" i="14"/>
  <c r="M778" i="14"/>
  <c r="M749" i="13"/>
  <c r="M638" i="13"/>
  <c r="M803" i="13"/>
  <c r="M742" i="14"/>
  <c r="M782" i="13"/>
  <c r="M780" i="18"/>
  <c r="M779" i="14"/>
  <c r="M748" i="14"/>
  <c r="M723" i="14"/>
  <c r="M643" i="18"/>
  <c r="M691" i="18"/>
  <c r="M757" i="13"/>
  <c r="M655" i="14"/>
  <c r="M703" i="13"/>
  <c r="M713" i="13"/>
  <c r="M766" i="13"/>
  <c r="M765" i="18"/>
  <c r="M734" i="18"/>
  <c r="M760" i="18"/>
  <c r="M786" i="18"/>
  <c r="M771" i="13"/>
  <c r="M711" i="13"/>
  <c r="M763" i="13"/>
  <c r="M753" i="13"/>
  <c r="M770" i="18"/>
  <c r="M651" i="18"/>
  <c r="M653" i="14"/>
  <c r="M705" i="13"/>
  <c r="M626" i="18"/>
  <c r="M701" i="14"/>
  <c r="M636" i="18"/>
  <c r="M778" i="18"/>
  <c r="M737" i="14"/>
  <c r="M648" i="18"/>
  <c r="J688" i="14"/>
  <c r="J729" i="14"/>
  <c r="M729" i="14"/>
  <c r="J780" i="18"/>
  <c r="J740" i="18"/>
  <c r="J638" i="13"/>
  <c r="M714" i="13"/>
  <c r="M744" i="18"/>
  <c r="J643" i="18"/>
  <c r="Q632" i="17"/>
  <c r="T632" i="17"/>
  <c r="Y115" i="17"/>
  <c r="M619" i="17"/>
  <c r="Y619" i="17"/>
  <c r="Y463" i="17"/>
  <c r="Y464" i="17"/>
  <c r="M632" i="17"/>
  <c r="Y128" i="17"/>
  <c r="T631" i="17"/>
  <c r="Y631" i="17"/>
  <c r="Y30" i="20"/>
  <c r="K632" i="17"/>
  <c r="Y127" i="17"/>
  <c r="J66" i="1"/>
  <c r="N788" i="18"/>
  <c r="L716" i="13"/>
  <c r="L752" i="14"/>
  <c r="R767" i="14"/>
  <c r="P681" i="18"/>
  <c r="P767" i="14"/>
  <c r="R680" i="14"/>
  <c r="O647" i="18"/>
  <c r="U647" i="18"/>
  <c r="P647" i="18"/>
  <c r="L647" i="18"/>
  <c r="T647" i="18"/>
  <c r="R633" i="18"/>
  <c r="J633" i="18"/>
  <c r="M633" i="18"/>
  <c r="N633" i="18"/>
  <c r="U633" i="18"/>
  <c r="L633" i="18"/>
  <c r="P711" i="14"/>
  <c r="K711" i="14"/>
  <c r="U711" i="14"/>
  <c r="O772" i="14"/>
  <c r="M772" i="14"/>
  <c r="U772" i="14"/>
  <c r="J772" i="14"/>
  <c r="N772" i="14"/>
  <c r="K785" i="14"/>
  <c r="R785" i="14"/>
  <c r="P785" i="14"/>
  <c r="O770" i="14"/>
  <c r="V770" i="14"/>
  <c r="U770" i="14"/>
  <c r="R770" i="14"/>
  <c r="V762" i="18"/>
  <c r="N762" i="18"/>
  <c r="K762" i="18"/>
  <c r="P762" i="18"/>
  <c r="R762" i="18"/>
  <c r="T762" i="18"/>
  <c r="T684" i="13"/>
  <c r="L684" i="13"/>
  <c r="P684" i="13"/>
  <c r="R684" i="13"/>
  <c r="S684" i="14"/>
  <c r="O684" i="14"/>
  <c r="R684" i="14"/>
  <c r="J684" i="14"/>
  <c r="K684" i="14"/>
  <c r="V684" i="14"/>
  <c r="M684" i="14"/>
  <c r="P684" i="14"/>
  <c r="K795" i="14"/>
  <c r="S795" i="14"/>
  <c r="U795" i="14"/>
  <c r="R649" i="14"/>
  <c r="L649" i="14"/>
  <c r="N649" i="14"/>
  <c r="J649" i="14"/>
  <c r="R790" i="18"/>
  <c r="O790" i="18"/>
  <c r="V699" i="14"/>
  <c r="U699" i="14"/>
  <c r="O706" i="13"/>
  <c r="P706" i="13"/>
  <c r="J720" i="13"/>
  <c r="O720" i="13"/>
  <c r="S720" i="13"/>
  <c r="N720" i="13"/>
  <c r="J733" i="18"/>
  <c r="O733" i="18"/>
  <c r="V733" i="18"/>
  <c r="M733" i="18"/>
  <c r="U654" i="14"/>
  <c r="L654" i="14"/>
  <c r="M654" i="14"/>
  <c r="T654" i="14"/>
  <c r="V693" i="13"/>
  <c r="R693" i="13"/>
  <c r="T693" i="13"/>
  <c r="P693" i="13"/>
  <c r="K693" i="13"/>
  <c r="K653" i="18"/>
  <c r="N653" i="18"/>
  <c r="V653" i="18"/>
  <c r="M653" i="18"/>
  <c r="J736" i="18"/>
  <c r="U736" i="18"/>
  <c r="U734" i="14"/>
  <c r="T734" i="14"/>
  <c r="M734" i="14"/>
  <c r="J734" i="14"/>
  <c r="J702" i="14"/>
  <c r="M702" i="14"/>
  <c r="U702" i="14"/>
  <c r="U660" i="14"/>
  <c r="K660" i="14"/>
  <c r="M660" i="14"/>
  <c r="S766" i="18"/>
  <c r="J766" i="18"/>
  <c r="N654" i="18"/>
  <c r="L654" i="18"/>
  <c r="K756" i="13"/>
  <c r="U756" i="13"/>
  <c r="R756" i="13"/>
  <c r="M709" i="13"/>
  <c r="P709" i="13"/>
  <c r="K709" i="13"/>
  <c r="N709" i="13"/>
  <c r="K767" i="13"/>
  <c r="M767" i="13"/>
  <c r="K676" i="18"/>
  <c r="S676" i="18"/>
  <c r="P676" i="18"/>
  <c r="L712" i="14"/>
  <c r="J712" i="14"/>
  <c r="S712" i="14"/>
  <c r="R712" i="14"/>
  <c r="S696" i="14"/>
  <c r="P696" i="14"/>
  <c r="U696" i="14"/>
  <c r="J696" i="14"/>
  <c r="M696" i="14"/>
  <c r="R744" i="13"/>
  <c r="K744" i="13"/>
  <c r="L744" i="13"/>
  <c r="T744" i="13"/>
  <c r="T798" i="13"/>
  <c r="K798" i="13"/>
  <c r="J798" i="13"/>
  <c r="R798" i="13"/>
  <c r="U694" i="18"/>
  <c r="L694" i="18"/>
  <c r="V783" i="14"/>
  <c r="P783" i="14"/>
  <c r="L783" i="14"/>
  <c r="T640" i="14"/>
  <c r="U640" i="14"/>
  <c r="P640" i="14"/>
  <c r="L640" i="14"/>
  <c r="K640" i="14"/>
  <c r="O765" i="13"/>
  <c r="V765" i="13"/>
  <c r="N765" i="13"/>
  <c r="R765" i="13"/>
  <c r="M765" i="13"/>
  <c r="J765" i="13"/>
  <c r="S745" i="14"/>
  <c r="J745" i="14"/>
  <c r="N670" i="13"/>
  <c r="J670" i="13"/>
  <c r="M670" i="13"/>
  <c r="S670" i="13"/>
  <c r="L670" i="13"/>
  <c r="V670" i="13"/>
  <c r="R670" i="13"/>
  <c r="V737" i="13"/>
  <c r="S737" i="13"/>
  <c r="O737" i="13"/>
  <c r="U737" i="13"/>
  <c r="P737" i="13"/>
  <c r="N737" i="13"/>
  <c r="T776" i="14"/>
  <c r="J776" i="14"/>
  <c r="R776" i="14"/>
  <c r="U776" i="14"/>
  <c r="L776" i="14"/>
  <c r="T626" i="14"/>
  <c r="L626" i="14"/>
  <c r="P626" i="14"/>
  <c r="N689" i="14"/>
  <c r="P689" i="14"/>
  <c r="L689" i="14"/>
  <c r="O689" i="14"/>
  <c r="R689" i="14"/>
  <c r="R765" i="14"/>
  <c r="P765" i="14"/>
  <c r="N765" i="14"/>
  <c r="O625" i="18"/>
  <c r="U625" i="18"/>
  <c r="K625" i="18"/>
  <c r="J625" i="18"/>
  <c r="L625" i="18"/>
  <c r="T625" i="18"/>
  <c r="M625" i="18"/>
  <c r="S712" i="13"/>
  <c r="R712" i="13"/>
  <c r="U712" i="13"/>
  <c r="T712" i="13"/>
  <c r="N712" i="13"/>
  <c r="J712" i="13"/>
  <c r="K712" i="13"/>
  <c r="P712" i="13"/>
  <c r="K746" i="13"/>
  <c r="M746" i="13"/>
  <c r="L746" i="13"/>
  <c r="U746" i="13"/>
  <c r="T746" i="13"/>
  <c r="R746" i="13"/>
  <c r="V771" i="13"/>
  <c r="R771" i="13"/>
  <c r="P771" i="13"/>
  <c r="L771" i="13"/>
  <c r="J771" i="13"/>
  <c r="U771" i="13"/>
  <c r="O814" i="13"/>
  <c r="T814" i="13"/>
  <c r="J814" i="13"/>
  <c r="M814" i="13"/>
  <c r="U814" i="13"/>
  <c r="R814" i="13"/>
  <c r="N814" i="13"/>
  <c r="P814" i="13"/>
  <c r="L814" i="13"/>
  <c r="S750" i="18"/>
  <c r="M750" i="18"/>
  <c r="J750" i="18"/>
  <c r="N750" i="18"/>
  <c r="U750" i="18"/>
  <c r="L750" i="18"/>
  <c r="V750" i="18"/>
  <c r="O750" i="18"/>
  <c r="P750" i="18"/>
  <c r="O705" i="18"/>
  <c r="U705" i="18"/>
  <c r="R705" i="18"/>
  <c r="T705" i="18"/>
  <c r="V786" i="13"/>
  <c r="K786" i="13"/>
  <c r="S786" i="13"/>
  <c r="U786" i="13"/>
  <c r="P786" i="13"/>
  <c r="M786" i="13"/>
  <c r="J801" i="13"/>
  <c r="P801" i="13"/>
  <c r="L801" i="13"/>
  <c r="R801" i="13"/>
  <c r="S801" i="13"/>
  <c r="U801" i="13"/>
  <c r="O807" i="13"/>
  <c r="P807" i="13"/>
  <c r="R807" i="13"/>
  <c r="M807" i="13"/>
  <c r="K807" i="13"/>
  <c r="J807" i="13"/>
  <c r="K655" i="13"/>
  <c r="J655" i="13"/>
  <c r="P655" i="13"/>
  <c r="R655" i="13"/>
  <c r="L655" i="13"/>
  <c r="U655" i="13"/>
  <c r="N655" i="13"/>
  <c r="O698" i="18"/>
  <c r="S698" i="18"/>
  <c r="M698" i="18"/>
  <c r="U698" i="18"/>
  <c r="N698" i="18"/>
  <c r="J698" i="18"/>
  <c r="S729" i="14"/>
  <c r="L729" i="14"/>
  <c r="U729" i="14"/>
  <c r="R729" i="14"/>
  <c r="T729" i="14"/>
  <c r="O729" i="14"/>
  <c r="V729" i="14"/>
  <c r="P729" i="14"/>
  <c r="N729" i="14"/>
  <c r="K728" i="13"/>
  <c r="P728" i="13"/>
  <c r="M728" i="13"/>
  <c r="R728" i="13"/>
  <c r="T728" i="13"/>
  <c r="U728" i="13"/>
  <c r="J728" i="13"/>
  <c r="O728" i="13"/>
  <c r="N728" i="13"/>
  <c r="O739" i="13"/>
  <c r="U739" i="13"/>
  <c r="T739" i="13"/>
  <c r="P739" i="13"/>
  <c r="V739" i="13"/>
  <c r="K739" i="13"/>
  <c r="R739" i="13"/>
  <c r="J739" i="13"/>
  <c r="N739" i="13"/>
  <c r="L739" i="13"/>
  <c r="K681" i="14"/>
  <c r="O681" i="14"/>
  <c r="R681" i="14"/>
  <c r="V681" i="14"/>
  <c r="U681" i="14"/>
  <c r="J681" i="14"/>
  <c r="T681" i="14"/>
  <c r="P681" i="14"/>
  <c r="L681" i="14"/>
  <c r="T655" i="13"/>
  <c r="L698" i="18"/>
  <c r="M739" i="13"/>
  <c r="T801" i="13"/>
  <c r="T786" i="13"/>
  <c r="M712" i="13"/>
  <c r="P699" i="13"/>
  <c r="R750" i="18"/>
  <c r="V664" i="13"/>
  <c r="K767" i="14"/>
  <c r="K788" i="18"/>
  <c r="K698" i="18"/>
  <c r="O786" i="13"/>
  <c r="M750" i="14"/>
  <c r="N750" i="14"/>
  <c r="N782" i="18"/>
  <c r="P782" i="18"/>
  <c r="T627" i="14"/>
  <c r="M627" i="14"/>
  <c r="L627" i="14"/>
  <c r="R646" i="18"/>
  <c r="T646" i="18"/>
  <c r="V671" i="13"/>
  <c r="P671" i="13"/>
  <c r="L686" i="18"/>
  <c r="R686" i="18"/>
  <c r="J707" i="18"/>
  <c r="R707" i="18"/>
  <c r="R789" i="14"/>
  <c r="L789" i="14"/>
  <c r="N787" i="14"/>
  <c r="S787" i="14"/>
  <c r="L787" i="14"/>
  <c r="J708" i="13"/>
  <c r="M708" i="13"/>
  <c r="P650" i="13"/>
  <c r="M650" i="13"/>
  <c r="M690" i="18"/>
  <c r="N690" i="18"/>
  <c r="O743" i="14"/>
  <c r="J743" i="14"/>
  <c r="P743" i="14"/>
  <c r="U743" i="14"/>
  <c r="R743" i="14"/>
  <c r="N743" i="14"/>
  <c r="M743" i="14"/>
  <c r="R746" i="14"/>
  <c r="N746" i="14"/>
  <c r="V746" i="14"/>
  <c r="M746" i="14"/>
  <c r="P746" i="14"/>
  <c r="O746" i="14"/>
  <c r="K746" i="14"/>
  <c r="T746" i="14"/>
  <c r="K716" i="13"/>
  <c r="N716" i="13"/>
  <c r="V716" i="13"/>
  <c r="M716" i="13"/>
  <c r="J716" i="13"/>
  <c r="P746" i="18"/>
  <c r="V746" i="18"/>
  <c r="J746" i="18"/>
  <c r="R746" i="18"/>
  <c r="K746" i="18"/>
  <c r="M651" i="14"/>
  <c r="U651" i="14"/>
  <c r="R651" i="14"/>
  <c r="V651" i="14"/>
  <c r="K651" i="14"/>
  <c r="J651" i="14"/>
  <c r="T651" i="14"/>
  <c r="N651" i="14"/>
  <c r="S656" i="18"/>
  <c r="U656" i="18"/>
  <c r="L656" i="18"/>
  <c r="R656" i="18"/>
  <c r="P656" i="18"/>
  <c r="J656" i="18"/>
  <c r="V741" i="14"/>
  <c r="R741" i="14"/>
  <c r="P741" i="14"/>
  <c r="K741" i="14"/>
  <c r="U741" i="14"/>
  <c r="N741" i="14"/>
  <c r="T741" i="14"/>
  <c r="U655" i="18"/>
  <c r="P655" i="18"/>
  <c r="S655" i="18"/>
  <c r="K655" i="18"/>
  <c r="R655" i="18"/>
  <c r="N655" i="18"/>
  <c r="M655" i="18"/>
  <c r="T655" i="18"/>
  <c r="S657" i="14"/>
  <c r="O657" i="14"/>
  <c r="K657" i="14"/>
  <c r="R657" i="14"/>
  <c r="P657" i="14"/>
  <c r="L657" i="14"/>
  <c r="N657" i="14"/>
  <c r="T657" i="14"/>
  <c r="M657" i="14"/>
  <c r="O795" i="13"/>
  <c r="P795" i="13"/>
  <c r="U795" i="13"/>
  <c r="S795" i="13"/>
  <c r="L795" i="13"/>
  <c r="L680" i="14"/>
  <c r="V657" i="14"/>
  <c r="T746" i="18"/>
  <c r="N796" i="14"/>
  <c r="N746" i="18"/>
  <c r="T764" i="14"/>
  <c r="T771" i="13"/>
  <c r="N807" i="13"/>
  <c r="N705" i="18"/>
  <c r="P705" i="18"/>
  <c r="P795" i="14"/>
  <c r="J746" i="13"/>
  <c r="J746" i="14"/>
  <c r="J709" i="13"/>
  <c r="J655" i="18"/>
  <c r="M746" i="18"/>
  <c r="U699" i="13"/>
  <c r="U626" i="18"/>
  <c r="T767" i="14"/>
  <c r="U767" i="13"/>
  <c r="V782" i="14"/>
  <c r="J782" i="14"/>
  <c r="K782" i="14"/>
  <c r="P782" i="14"/>
  <c r="L782" i="14"/>
  <c r="N782" i="14"/>
  <c r="M782" i="14"/>
  <c r="O680" i="14"/>
  <c r="J680" i="14"/>
  <c r="T680" i="14"/>
  <c r="V680" i="14"/>
  <c r="M680" i="14"/>
  <c r="P680" i="14"/>
  <c r="U680" i="14"/>
  <c r="M752" i="14"/>
  <c r="P752" i="14"/>
  <c r="U752" i="14"/>
  <c r="J752" i="14"/>
  <c r="T752" i="14"/>
  <c r="S796" i="13"/>
  <c r="V796" i="13"/>
  <c r="O796" i="13"/>
  <c r="R796" i="13"/>
  <c r="K796" i="13"/>
  <c r="P796" i="13"/>
  <c r="U796" i="13"/>
  <c r="L796" i="13"/>
  <c r="N796" i="13"/>
  <c r="U743" i="18"/>
  <c r="K743" i="18"/>
  <c r="P743" i="18"/>
  <c r="J743" i="18"/>
  <c r="M743" i="18"/>
  <c r="V743" i="18"/>
  <c r="T743" i="18"/>
  <c r="S557" i="13"/>
  <c r="P557" i="13"/>
  <c r="U557" i="13"/>
  <c r="M557" i="13"/>
  <c r="J557" i="13"/>
  <c r="O805" i="13"/>
  <c r="R805" i="13"/>
  <c r="S805" i="13"/>
  <c r="P805" i="13"/>
  <c r="N805" i="13"/>
  <c r="M805" i="13"/>
  <c r="J805" i="13"/>
  <c r="T805" i="13"/>
  <c r="T743" i="13"/>
  <c r="V743" i="13"/>
  <c r="U743" i="13"/>
  <c r="R743" i="13"/>
  <c r="M743" i="13"/>
  <c r="J743" i="13"/>
  <c r="K743" i="13"/>
  <c r="P743" i="13"/>
  <c r="N743" i="13"/>
  <c r="V788" i="18"/>
  <c r="L788" i="18"/>
  <c r="P788" i="18"/>
  <c r="M788" i="18"/>
  <c r="U788" i="18"/>
  <c r="K664" i="13"/>
  <c r="L664" i="13"/>
  <c r="T664" i="13"/>
  <c r="R664" i="13"/>
  <c r="M664" i="13"/>
  <c r="T691" i="14"/>
  <c r="U691" i="14"/>
  <c r="P691" i="14"/>
  <c r="R691" i="14"/>
  <c r="L691" i="14"/>
  <c r="J691" i="14"/>
  <c r="M691" i="14"/>
  <c r="L651" i="14"/>
  <c r="P664" i="13"/>
  <c r="R743" i="18"/>
  <c r="L767" i="14"/>
  <c r="J786" i="13"/>
  <c r="N743" i="18"/>
  <c r="L728" i="13"/>
  <c r="L741" i="14"/>
  <c r="R782" i="14"/>
  <c r="U805" i="13"/>
  <c r="M705" i="18"/>
  <c r="P625" i="18"/>
  <c r="P651" i="14"/>
  <c r="M689" i="14"/>
  <c r="M706" i="13"/>
  <c r="M767" i="14"/>
  <c r="T807" i="13"/>
  <c r="T795" i="13"/>
  <c r="N681" i="14"/>
  <c r="L743" i="13"/>
  <c r="L743" i="14"/>
  <c r="L746" i="18"/>
  <c r="L660" i="14"/>
  <c r="N746" i="13"/>
  <c r="J738" i="14"/>
  <c r="J660" i="14"/>
  <c r="M765" i="14"/>
  <c r="M756" i="13"/>
  <c r="M776" i="18"/>
  <c r="R795" i="13"/>
  <c r="U626" i="14"/>
  <c r="U716" i="13"/>
  <c r="U746" i="14"/>
  <c r="K557" i="13"/>
  <c r="V807" i="13"/>
  <c r="V746" i="13"/>
  <c r="V756" i="13"/>
  <c r="J764" i="14"/>
  <c r="M764" i="14"/>
  <c r="V764" i="14"/>
  <c r="U764" i="14"/>
  <c r="R764" i="14"/>
  <c r="L764" i="14"/>
  <c r="N764" i="14"/>
  <c r="J647" i="13"/>
  <c r="P647" i="13"/>
  <c r="U647" i="13"/>
  <c r="R647" i="13"/>
  <c r="K681" i="18"/>
  <c r="U681" i="18"/>
  <c r="J681" i="18"/>
  <c r="T681" i="18"/>
  <c r="L681" i="18"/>
  <c r="M681" i="18"/>
  <c r="R681" i="18"/>
  <c r="P692" i="13"/>
  <c r="M692" i="13"/>
  <c r="K692" i="13"/>
  <c r="O692" i="13"/>
  <c r="R692" i="13"/>
  <c r="T692" i="13"/>
  <c r="U692" i="13"/>
  <c r="J692" i="13"/>
  <c r="L692" i="13"/>
  <c r="O694" i="14"/>
  <c r="R694" i="14"/>
  <c r="M694" i="14"/>
  <c r="V694" i="14"/>
  <c r="K694" i="14"/>
  <c r="J694" i="14"/>
  <c r="U694" i="14"/>
  <c r="U545" i="14"/>
  <c r="M545" i="14"/>
  <c r="S545" i="14"/>
  <c r="R545" i="14"/>
  <c r="J545" i="14"/>
  <c r="K545" i="14"/>
  <c r="P545" i="14"/>
  <c r="P650" i="18"/>
  <c r="T650" i="18"/>
  <c r="U650" i="18"/>
  <c r="M650" i="18"/>
  <c r="L650" i="18"/>
  <c r="N650" i="18"/>
  <c r="J650" i="18"/>
  <c r="O699" i="13"/>
  <c r="M699" i="13"/>
  <c r="J699" i="13"/>
  <c r="L699" i="13"/>
  <c r="S703" i="14"/>
  <c r="M703" i="14"/>
  <c r="J703" i="14"/>
  <c r="U703" i="14"/>
  <c r="P703" i="14"/>
  <c r="L703" i="14"/>
  <c r="N703" i="14"/>
  <c r="R703" i="14"/>
  <c r="V708" i="18"/>
  <c r="U708" i="18"/>
  <c r="R708" i="18"/>
  <c r="K708" i="18"/>
  <c r="S708" i="18"/>
  <c r="J708" i="18"/>
  <c r="M708" i="18"/>
  <c r="P708" i="18"/>
  <c r="T708" i="18"/>
  <c r="O778" i="14"/>
  <c r="S778" i="14"/>
  <c r="K778" i="14"/>
  <c r="P778" i="14"/>
  <c r="N778" i="14"/>
  <c r="V778" i="14"/>
  <c r="U778" i="14"/>
  <c r="R778" i="14"/>
  <c r="R637" i="18"/>
  <c r="V637" i="18"/>
  <c r="L637" i="18"/>
  <c r="K637" i="18"/>
  <c r="S637" i="18"/>
  <c r="J637" i="18"/>
  <c r="U637" i="18"/>
  <c r="M637" i="18"/>
  <c r="P637" i="18"/>
  <c r="T637" i="18"/>
  <c r="O796" i="14"/>
  <c r="K796" i="14"/>
  <c r="T796" i="14"/>
  <c r="J796" i="14"/>
  <c r="M796" i="14"/>
  <c r="R796" i="14"/>
  <c r="L796" i="14"/>
  <c r="R648" i="13"/>
  <c r="P648" i="13"/>
  <c r="J648" i="13"/>
  <c r="S648" i="13"/>
  <c r="V648" i="13"/>
  <c r="N648" i="13"/>
  <c r="L648" i="13"/>
  <c r="T648" i="13"/>
  <c r="M648" i="13"/>
  <c r="J796" i="13"/>
  <c r="L712" i="13"/>
  <c r="L545" i="14"/>
  <c r="L807" i="13"/>
  <c r="L778" i="14"/>
  <c r="P746" i="13"/>
  <c r="J664" i="13"/>
  <c r="U807" i="13"/>
  <c r="O743" i="18"/>
  <c r="T694" i="14"/>
  <c r="N767" i="14"/>
  <c r="L786" i="13"/>
  <c r="L746" i="14"/>
  <c r="T796" i="13"/>
  <c r="N625" i="18"/>
  <c r="M656" i="18"/>
  <c r="J795" i="13"/>
  <c r="T545" i="14"/>
  <c r="N771" i="13"/>
  <c r="L647" i="13"/>
  <c r="R716" i="13"/>
  <c r="N545" i="14"/>
  <c r="J657" i="14"/>
  <c r="R557" i="13"/>
  <c r="U796" i="14"/>
  <c r="T716" i="13"/>
  <c r="S807" i="13"/>
  <c r="K814" i="13"/>
  <c r="M647" i="18"/>
  <c r="M741" i="14"/>
  <c r="N699" i="14"/>
  <c r="N684" i="14"/>
  <c r="N691" i="14"/>
  <c r="T703" i="14"/>
  <c r="T706" i="13"/>
  <c r="T698" i="18"/>
  <c r="N656" i="18"/>
  <c r="N786" i="13"/>
  <c r="N724" i="18"/>
  <c r="N664" i="13"/>
  <c r="N706" i="13"/>
  <c r="L706" i="13"/>
  <c r="L694" i="14"/>
  <c r="P698" i="18"/>
  <c r="J684" i="13"/>
  <c r="J705" i="18"/>
  <c r="M647" i="13"/>
  <c r="R698" i="18"/>
  <c r="U767" i="14"/>
  <c r="U720" i="13"/>
  <c r="U746" i="18"/>
  <c r="U782" i="14"/>
  <c r="T767" i="13"/>
  <c r="V703" i="14"/>
  <c r="V744" i="13"/>
  <c r="V814" i="13"/>
  <c r="O488" i="14"/>
  <c r="P395" i="14"/>
  <c r="O742" i="14"/>
  <c r="V747" i="14"/>
  <c r="S744" i="18"/>
  <c r="O786" i="18"/>
  <c r="O774" i="18"/>
  <c r="P708" i="14"/>
  <c r="J799" i="13"/>
  <c r="M721" i="13"/>
  <c r="M708" i="14"/>
  <c r="M752" i="13"/>
  <c r="R752" i="13"/>
  <c r="K659" i="14"/>
  <c r="L671" i="13"/>
  <c r="L667" i="13"/>
  <c r="J660" i="13"/>
  <c r="M799" i="13"/>
  <c r="R723" i="13"/>
  <c r="R768" i="14"/>
  <c r="K650" i="13"/>
  <c r="V758" i="13"/>
  <c r="O646" i="13"/>
  <c r="K646" i="13"/>
  <c r="S646" i="13"/>
  <c r="M646" i="13"/>
  <c r="N646" i="13"/>
  <c r="T646" i="13"/>
  <c r="L646" i="13"/>
  <c r="J646" i="13"/>
  <c r="P646" i="13"/>
  <c r="V719" i="18"/>
  <c r="U719" i="18"/>
  <c r="L719" i="18"/>
  <c r="P719" i="18"/>
  <c r="M719" i="18"/>
  <c r="O738" i="13"/>
  <c r="T738" i="13"/>
  <c r="V738" i="13"/>
  <c r="J738" i="13"/>
  <c r="K738" i="13"/>
  <c r="P738" i="13"/>
  <c r="L738" i="13"/>
  <c r="M738" i="13"/>
  <c r="U738" i="13"/>
  <c r="R738" i="13"/>
  <c r="N738" i="13"/>
  <c r="O67" i="19"/>
  <c r="U67" i="19"/>
  <c r="R67" i="19"/>
  <c r="T67" i="19"/>
  <c r="M67" i="19"/>
  <c r="L67" i="19"/>
  <c r="S67" i="19"/>
  <c r="I67" i="19"/>
  <c r="Q67" i="19"/>
  <c r="O661" i="13"/>
  <c r="K661" i="13"/>
  <c r="T661" i="13"/>
  <c r="V661" i="13"/>
  <c r="L661" i="13"/>
  <c r="U661" i="13"/>
  <c r="J661" i="13"/>
  <c r="N661" i="13"/>
  <c r="S661" i="13"/>
  <c r="M661" i="13"/>
  <c r="T642" i="18"/>
  <c r="U642" i="18"/>
  <c r="R642" i="18"/>
  <c r="L642" i="18"/>
  <c r="J642" i="18"/>
  <c r="P642" i="18"/>
  <c r="O642" i="18"/>
  <c r="O724" i="18"/>
  <c r="K724" i="18"/>
  <c r="R724" i="18"/>
  <c r="P724" i="18"/>
  <c r="L724" i="18"/>
  <c r="U724" i="18"/>
  <c r="M724" i="18"/>
  <c r="V646" i="18"/>
  <c r="K646" i="18"/>
  <c r="O646" i="18"/>
  <c r="N646" i="18"/>
  <c r="S646" i="18"/>
  <c r="M646" i="18"/>
  <c r="J646" i="18"/>
  <c r="P646" i="18"/>
  <c r="L646" i="18"/>
  <c r="S723" i="18"/>
  <c r="V723" i="18"/>
  <c r="J723" i="18"/>
  <c r="U723" i="18"/>
  <c r="M723" i="18"/>
  <c r="T723" i="18"/>
  <c r="U736" i="13"/>
  <c r="T736" i="13"/>
  <c r="M736" i="13"/>
  <c r="J736" i="13"/>
  <c r="R736" i="13"/>
  <c r="P736" i="13"/>
  <c r="L736" i="13"/>
  <c r="K736" i="13"/>
  <c r="S707" i="18"/>
  <c r="V707" i="18"/>
  <c r="O707" i="18"/>
  <c r="P707" i="18"/>
  <c r="N707" i="18"/>
  <c r="T707" i="18"/>
  <c r="K731" i="14"/>
  <c r="T731" i="14"/>
  <c r="S731" i="14"/>
  <c r="V731" i="14"/>
  <c r="U731" i="14"/>
  <c r="R731" i="14"/>
  <c r="L731" i="14"/>
  <c r="N731" i="14"/>
  <c r="J731" i="14"/>
  <c r="U763" i="18"/>
  <c r="T763" i="18"/>
  <c r="L763" i="18"/>
  <c r="M763" i="18"/>
  <c r="R763" i="18"/>
  <c r="K763" i="18"/>
  <c r="J763" i="18"/>
  <c r="O708" i="13"/>
  <c r="R708" i="13"/>
  <c r="N708" i="13"/>
  <c r="U708" i="13"/>
  <c r="L708" i="13"/>
  <c r="T708" i="13"/>
  <c r="S690" i="18"/>
  <c r="T690" i="18"/>
  <c r="L690" i="18"/>
  <c r="U690" i="18"/>
  <c r="O690" i="18"/>
  <c r="P690" i="18"/>
  <c r="V690" i="18"/>
  <c r="U667" i="13"/>
  <c r="S667" i="13"/>
  <c r="R667" i="13"/>
  <c r="T667" i="13"/>
  <c r="J667" i="13"/>
  <c r="K667" i="13"/>
  <c r="O667" i="13"/>
  <c r="O653" i="13"/>
  <c r="N653" i="13"/>
  <c r="T653" i="13"/>
  <c r="K653" i="13"/>
  <c r="U653" i="13"/>
  <c r="V653" i="13"/>
  <c r="M653" i="13"/>
  <c r="R653" i="13"/>
  <c r="J653" i="13"/>
  <c r="R719" i="18"/>
  <c r="U707" i="18"/>
  <c r="K629" i="14"/>
  <c r="N67" i="19"/>
  <c r="J722" i="18"/>
  <c r="L768" i="14"/>
  <c r="P731" i="14"/>
  <c r="J650" i="13"/>
  <c r="M707" i="18"/>
  <c r="R646" i="13"/>
  <c r="U646" i="18"/>
  <c r="U646" i="13"/>
  <c r="O624" i="18"/>
  <c r="V624" i="18"/>
  <c r="S624" i="18"/>
  <c r="K624" i="18"/>
  <c r="R624" i="18"/>
  <c r="P624" i="18"/>
  <c r="M624" i="18"/>
  <c r="J624" i="18"/>
  <c r="T624" i="18"/>
  <c r="V750" i="14"/>
  <c r="K750" i="14"/>
  <c r="S750" i="14"/>
  <c r="T750" i="14"/>
  <c r="P750" i="14"/>
  <c r="U750" i="14"/>
  <c r="J750" i="14"/>
  <c r="V747" i="18"/>
  <c r="S747" i="18"/>
  <c r="U747" i="18"/>
  <c r="T747" i="18"/>
  <c r="M747" i="18"/>
  <c r="P747" i="18"/>
  <c r="K747" i="18"/>
  <c r="R747" i="18"/>
  <c r="N747" i="18"/>
  <c r="L747" i="18"/>
  <c r="K708" i="14"/>
  <c r="L708" i="14"/>
  <c r="N708" i="14"/>
  <c r="T708" i="14"/>
  <c r="U708" i="14"/>
  <c r="S782" i="18"/>
  <c r="L782" i="18"/>
  <c r="M782" i="18"/>
  <c r="R782" i="18"/>
  <c r="O782" i="18"/>
  <c r="V782" i="18"/>
  <c r="T782" i="18"/>
  <c r="J782" i="18"/>
  <c r="U782" i="18"/>
  <c r="S627" i="14"/>
  <c r="O627" i="14"/>
  <c r="R627" i="14"/>
  <c r="U627" i="14"/>
  <c r="N627" i="14"/>
  <c r="J627" i="14"/>
  <c r="P627" i="14"/>
  <c r="S638" i="18"/>
  <c r="K638" i="18"/>
  <c r="T638" i="18"/>
  <c r="U638" i="18"/>
  <c r="P638" i="18"/>
  <c r="M638" i="18"/>
  <c r="R638" i="18"/>
  <c r="J638" i="18"/>
  <c r="L638" i="18"/>
  <c r="N638" i="18"/>
  <c r="S799" i="13"/>
  <c r="T799" i="13"/>
  <c r="U799" i="13"/>
  <c r="P799" i="13"/>
  <c r="N799" i="13"/>
  <c r="O639" i="18"/>
  <c r="P639" i="18"/>
  <c r="L639" i="18"/>
  <c r="N639" i="18"/>
  <c r="J639" i="18"/>
  <c r="U639" i="18"/>
  <c r="R639" i="18"/>
  <c r="K639" i="18"/>
  <c r="M639" i="18"/>
  <c r="K671" i="13"/>
  <c r="S671" i="13"/>
  <c r="U671" i="13"/>
  <c r="M671" i="13"/>
  <c r="J671" i="13"/>
  <c r="T671" i="13"/>
  <c r="R671" i="13"/>
  <c r="K776" i="18"/>
  <c r="P776" i="18"/>
  <c r="L776" i="18"/>
  <c r="N776" i="18"/>
  <c r="R776" i="18"/>
  <c r="J776" i="18"/>
  <c r="T776" i="18"/>
  <c r="R709" i="14"/>
  <c r="V709" i="14"/>
  <c r="U709" i="14"/>
  <c r="N709" i="14"/>
  <c r="J709" i="14"/>
  <c r="P709" i="14"/>
  <c r="T709" i="14"/>
  <c r="V789" i="14"/>
  <c r="T789" i="14"/>
  <c r="N789" i="14"/>
  <c r="J789" i="14"/>
  <c r="M789" i="14"/>
  <c r="P789" i="14"/>
  <c r="K629" i="18"/>
  <c r="P629" i="18"/>
  <c r="S629" i="18"/>
  <c r="J629" i="18"/>
  <c r="V629" i="18"/>
  <c r="M629" i="18"/>
  <c r="U629" i="18"/>
  <c r="T629" i="18"/>
  <c r="L629" i="18"/>
  <c r="N629" i="18"/>
  <c r="S791" i="14"/>
  <c r="U791" i="14"/>
  <c r="M791" i="14"/>
  <c r="T791" i="14"/>
  <c r="J791" i="14"/>
  <c r="P791" i="14"/>
  <c r="K791" i="14"/>
  <c r="V791" i="14"/>
  <c r="L791" i="14"/>
  <c r="S656" i="14"/>
  <c r="K656" i="14"/>
  <c r="V656" i="14"/>
  <c r="T656" i="14"/>
  <c r="U656" i="14"/>
  <c r="P656" i="14"/>
  <c r="R656" i="14"/>
  <c r="L656" i="14"/>
  <c r="J656" i="14"/>
  <c r="O656" i="14"/>
  <c r="N656" i="14"/>
  <c r="T657" i="13"/>
  <c r="N657" i="13"/>
  <c r="L657" i="13"/>
  <c r="U657" i="13"/>
  <c r="S657" i="13"/>
  <c r="R657" i="13"/>
  <c r="P657" i="13"/>
  <c r="M657" i="13"/>
  <c r="J657" i="13"/>
  <c r="S642" i="13"/>
  <c r="K642" i="13"/>
  <c r="V642" i="13"/>
  <c r="R642" i="13"/>
  <c r="U642" i="13"/>
  <c r="N642" i="13"/>
  <c r="J642" i="13"/>
  <c r="M642" i="13"/>
  <c r="P642" i="13"/>
  <c r="M667" i="13"/>
  <c r="R791" i="14"/>
  <c r="N667" i="13"/>
  <c r="L723" i="18"/>
  <c r="N723" i="18"/>
  <c r="P653" i="13"/>
  <c r="J690" i="18"/>
  <c r="J724" i="18"/>
  <c r="R661" i="13"/>
  <c r="R750" i="14"/>
  <c r="V726" i="14"/>
  <c r="S726" i="14"/>
  <c r="N726" i="14"/>
  <c r="M726" i="14"/>
  <c r="R726" i="14"/>
  <c r="U726" i="14"/>
  <c r="L726" i="14"/>
  <c r="J726" i="14"/>
  <c r="K726" i="14"/>
  <c r="T726" i="14"/>
  <c r="V659" i="14"/>
  <c r="U659" i="14"/>
  <c r="T659" i="14"/>
  <c r="M659" i="14"/>
  <c r="L659" i="14"/>
  <c r="J659" i="14"/>
  <c r="P659" i="14"/>
  <c r="O660" i="13"/>
  <c r="V660" i="13"/>
  <c r="K660" i="13"/>
  <c r="U660" i="13"/>
  <c r="M660" i="13"/>
  <c r="L660" i="13"/>
  <c r="N660" i="13"/>
  <c r="P660" i="13"/>
  <c r="T660" i="13"/>
  <c r="O629" i="14"/>
  <c r="S629" i="14"/>
  <c r="T629" i="14"/>
  <c r="U629" i="14"/>
  <c r="N629" i="14"/>
  <c r="J629" i="14"/>
  <c r="L629" i="14"/>
  <c r="R629" i="14"/>
  <c r="V752" i="13"/>
  <c r="O752" i="13"/>
  <c r="S752" i="13"/>
  <c r="K752" i="13"/>
  <c r="T752" i="13"/>
  <c r="J752" i="13"/>
  <c r="P752" i="13"/>
  <c r="U752" i="13"/>
  <c r="S755" i="13"/>
  <c r="T755" i="13"/>
  <c r="V755" i="13"/>
  <c r="J755" i="13"/>
  <c r="O755" i="13"/>
  <c r="R755" i="13"/>
  <c r="N755" i="13"/>
  <c r="U755" i="13"/>
  <c r="L755" i="13"/>
  <c r="P755" i="13"/>
  <c r="S758" i="13"/>
  <c r="U758" i="13"/>
  <c r="N758" i="13"/>
  <c r="L758" i="13"/>
  <c r="J758" i="13"/>
  <c r="T758" i="13"/>
  <c r="R758" i="13"/>
  <c r="M758" i="13"/>
  <c r="O758" i="13"/>
  <c r="S723" i="13"/>
  <c r="V723" i="13"/>
  <c r="K723" i="13"/>
  <c r="U723" i="13"/>
  <c r="N723" i="13"/>
  <c r="L723" i="13"/>
  <c r="J723" i="13"/>
  <c r="T723" i="13"/>
  <c r="J638" i="14"/>
  <c r="K638" i="14"/>
  <c r="R638" i="14"/>
  <c r="U638" i="14"/>
  <c r="L638" i="14"/>
  <c r="N638" i="14"/>
  <c r="P638" i="14"/>
  <c r="M638" i="14"/>
  <c r="V686" i="18"/>
  <c r="K686" i="18"/>
  <c r="T686" i="18"/>
  <c r="M686" i="18"/>
  <c r="J686" i="18"/>
  <c r="P686" i="18"/>
  <c r="U686" i="18"/>
  <c r="O722" i="13"/>
  <c r="K722" i="13"/>
  <c r="U722" i="13"/>
  <c r="P722" i="13"/>
  <c r="J722" i="13"/>
  <c r="R722" i="13"/>
  <c r="M722" i="13"/>
  <c r="R722" i="18"/>
  <c r="N722" i="18"/>
  <c r="T722" i="18"/>
  <c r="M722" i="18"/>
  <c r="P722" i="18"/>
  <c r="K722" i="18"/>
  <c r="S722" i="18"/>
  <c r="V787" i="14"/>
  <c r="O787" i="14"/>
  <c r="K787" i="14"/>
  <c r="U787" i="14"/>
  <c r="M787" i="14"/>
  <c r="P787" i="14"/>
  <c r="T787" i="14"/>
  <c r="R787" i="14"/>
  <c r="J787" i="14"/>
  <c r="V650" i="13"/>
  <c r="R650" i="13"/>
  <c r="T650" i="13"/>
  <c r="L650" i="13"/>
  <c r="U768" i="14"/>
  <c r="V768" i="14"/>
  <c r="K768" i="14"/>
  <c r="M768" i="14"/>
  <c r="S768" i="14"/>
  <c r="N768" i="14"/>
  <c r="V704" i="13"/>
  <c r="S704" i="13"/>
  <c r="U704" i="13"/>
  <c r="N704" i="13"/>
  <c r="T704" i="13"/>
  <c r="J704" i="13"/>
  <c r="M704" i="13"/>
  <c r="L704" i="13"/>
  <c r="R704" i="13"/>
  <c r="K736" i="14"/>
  <c r="T736" i="14"/>
  <c r="S736" i="14"/>
  <c r="V736" i="14"/>
  <c r="N736" i="14"/>
  <c r="J736" i="14"/>
  <c r="P736" i="14"/>
  <c r="M736" i="14"/>
  <c r="U736" i="14"/>
  <c r="L736" i="14"/>
  <c r="R736" i="14"/>
  <c r="V721" i="13"/>
  <c r="R721" i="13"/>
  <c r="T721" i="13"/>
  <c r="N721" i="13"/>
  <c r="P721" i="13"/>
  <c r="L721" i="13"/>
  <c r="U721" i="13"/>
  <c r="J721" i="13"/>
  <c r="U707" i="13"/>
  <c r="V707" i="13"/>
  <c r="T707" i="13"/>
  <c r="M707" i="13"/>
  <c r="J707" i="13"/>
  <c r="P707" i="13"/>
  <c r="N707" i="13"/>
  <c r="T722" i="13"/>
  <c r="L642" i="13"/>
  <c r="P704" i="13"/>
  <c r="P708" i="13"/>
  <c r="M709" i="14"/>
  <c r="R690" i="18"/>
  <c r="U624" i="18"/>
  <c r="N671" i="13"/>
  <c r="N642" i="18"/>
  <c r="L709" i="14"/>
  <c r="L624" i="18"/>
  <c r="L722" i="13"/>
  <c r="J708" i="14"/>
  <c r="R707" i="13"/>
  <c r="M656" i="14"/>
  <c r="R629" i="18"/>
  <c r="R659" i="14"/>
  <c r="U650" i="13"/>
  <c r="U776" i="18"/>
  <c r="U722" i="18"/>
  <c r="V639" i="18"/>
  <c r="O791" i="14"/>
  <c r="O668" i="13"/>
  <c r="S668" i="13"/>
  <c r="U668" i="13"/>
  <c r="S699" i="18"/>
  <c r="V699" i="18"/>
  <c r="K699" i="18"/>
  <c r="U699" i="18"/>
  <c r="O774" i="14"/>
  <c r="S774" i="14"/>
  <c r="U774" i="14"/>
  <c r="V682" i="18"/>
  <c r="S682" i="18"/>
  <c r="T682" i="18"/>
  <c r="K733" i="14"/>
  <c r="U733" i="14"/>
  <c r="S735" i="13"/>
  <c r="O735" i="13"/>
  <c r="U735" i="13"/>
  <c r="K735" i="13"/>
  <c r="S810" i="13"/>
  <c r="O810" i="13"/>
  <c r="K810" i="13"/>
  <c r="V810" i="13"/>
  <c r="U810" i="13"/>
  <c r="S770" i="18"/>
  <c r="U770" i="18"/>
  <c r="S665" i="13"/>
  <c r="O665" i="13"/>
  <c r="O786" i="14"/>
  <c r="S786" i="14"/>
  <c r="U786" i="14"/>
  <c r="R786" i="14"/>
  <c r="O711" i="13"/>
  <c r="S711" i="13"/>
  <c r="U711" i="13"/>
  <c r="V688" i="18"/>
  <c r="O688" i="18"/>
  <c r="S688" i="18"/>
  <c r="K688" i="18"/>
  <c r="U688" i="18"/>
  <c r="T688" i="18"/>
  <c r="O631" i="14"/>
  <c r="K631" i="14"/>
  <c r="V750" i="13"/>
  <c r="R750" i="13"/>
  <c r="K734" i="18"/>
  <c r="U734" i="18"/>
  <c r="O734" i="18"/>
  <c r="V737" i="18"/>
  <c r="S737" i="18"/>
  <c r="U633" i="14"/>
  <c r="V633" i="14"/>
  <c r="O692" i="18"/>
  <c r="S692" i="18"/>
  <c r="K804" i="13"/>
  <c r="U804" i="13"/>
  <c r="S718" i="13"/>
  <c r="O718" i="13"/>
  <c r="K718" i="13"/>
  <c r="R718" i="13"/>
  <c r="U718" i="13"/>
  <c r="J718" i="13"/>
  <c r="T718" i="13"/>
  <c r="K649" i="18"/>
  <c r="P649" i="18"/>
  <c r="T649" i="18"/>
  <c r="P783" i="18"/>
  <c r="K783" i="18"/>
  <c r="O783" i="18"/>
  <c r="V783" i="18"/>
  <c r="S783" i="18"/>
  <c r="T783" i="18"/>
  <c r="K643" i="14"/>
  <c r="O643" i="14"/>
  <c r="U643" i="14"/>
  <c r="T643" i="14"/>
  <c r="M643" i="14"/>
  <c r="K721" i="14"/>
  <c r="N721" i="14"/>
  <c r="T721" i="14"/>
  <c r="O721" i="14"/>
  <c r="V721" i="14"/>
  <c r="S730" i="18"/>
  <c r="U730" i="18"/>
  <c r="O643" i="18"/>
  <c r="S643" i="18"/>
  <c r="T659" i="13"/>
  <c r="S659" i="13"/>
  <c r="U659" i="13"/>
  <c r="R659" i="13"/>
  <c r="O630" i="18"/>
  <c r="S630" i="18"/>
  <c r="V748" i="18"/>
  <c r="K748" i="18"/>
  <c r="R748" i="18"/>
  <c r="O780" i="14"/>
  <c r="V780" i="14"/>
  <c r="T780" i="14"/>
  <c r="O692" i="14"/>
  <c r="K692" i="14"/>
  <c r="V692" i="14"/>
  <c r="S803" i="13"/>
  <c r="U803" i="13"/>
  <c r="O803" i="13"/>
  <c r="S718" i="18"/>
  <c r="V718" i="18"/>
  <c r="K718" i="18"/>
  <c r="U718" i="18"/>
  <c r="S789" i="18"/>
  <c r="V789" i="18"/>
  <c r="O748" i="14"/>
  <c r="U748" i="14"/>
  <c r="R748" i="14"/>
  <c r="V688" i="14"/>
  <c r="S688" i="14"/>
  <c r="S644" i="14"/>
  <c r="K644" i="14"/>
  <c r="T644" i="14"/>
  <c r="K754" i="13"/>
  <c r="T754" i="13"/>
  <c r="S742" i="13"/>
  <c r="O742" i="13"/>
  <c r="K742" i="13"/>
  <c r="V742" i="13"/>
  <c r="T742" i="13"/>
  <c r="S784" i="13"/>
  <c r="V784" i="13"/>
  <c r="T784" i="13"/>
  <c r="S658" i="13"/>
  <c r="V658" i="13"/>
  <c r="U658" i="13"/>
  <c r="K728" i="18"/>
  <c r="U728" i="18"/>
  <c r="K732" i="14"/>
  <c r="V732" i="14"/>
  <c r="K775" i="18"/>
  <c r="S775" i="18"/>
  <c r="T775" i="18"/>
  <c r="S792" i="18"/>
  <c r="P792" i="18"/>
  <c r="K690" i="14"/>
  <c r="R690" i="14"/>
  <c r="S627" i="18"/>
  <c r="K627" i="18"/>
  <c r="V781" i="13"/>
  <c r="S781" i="13"/>
  <c r="S761" i="18"/>
  <c r="K761" i="18"/>
  <c r="S729" i="18"/>
  <c r="T729" i="18"/>
  <c r="V662" i="13"/>
  <c r="U662" i="13"/>
  <c r="S628" i="14"/>
  <c r="J628" i="14"/>
  <c r="T628" i="14"/>
  <c r="O689" i="18"/>
  <c r="S689" i="18"/>
  <c r="S745" i="18"/>
  <c r="T745" i="18"/>
  <c r="U745" i="18"/>
  <c r="O630" i="14"/>
  <c r="V630" i="14"/>
  <c r="K637" i="14"/>
  <c r="O637" i="14"/>
  <c r="U637" i="14"/>
  <c r="K651" i="18"/>
  <c r="U651" i="18"/>
  <c r="S741" i="13"/>
  <c r="U741" i="13"/>
  <c r="T790" i="13"/>
  <c r="U790" i="13"/>
  <c r="O653" i="14"/>
  <c r="V653" i="14"/>
  <c r="V741" i="18"/>
  <c r="O741" i="18"/>
  <c r="S741" i="18"/>
  <c r="U741" i="18"/>
  <c r="O737" i="14"/>
  <c r="S737" i="14"/>
  <c r="U737" i="14"/>
  <c r="S764" i="18"/>
  <c r="K764" i="18"/>
  <c r="V764" i="18"/>
  <c r="O764" i="18"/>
  <c r="U764" i="18"/>
  <c r="O679" i="18"/>
  <c r="V679" i="18"/>
  <c r="K679" i="18"/>
  <c r="S768" i="18"/>
  <c r="V768" i="18"/>
  <c r="K768" i="18"/>
  <c r="U768" i="18"/>
  <c r="O768" i="18"/>
  <c r="O697" i="18"/>
  <c r="V697" i="18"/>
  <c r="O760" i="18"/>
  <c r="U760" i="18"/>
  <c r="V760" i="18"/>
  <c r="K760" i="18"/>
  <c r="R731" i="18"/>
  <c r="V731" i="18"/>
  <c r="U731" i="18"/>
  <c r="O731" i="18"/>
  <c r="O780" i="18"/>
  <c r="V780" i="18"/>
  <c r="V691" i="18"/>
  <c r="K691" i="18"/>
  <c r="S691" i="18"/>
  <c r="V695" i="14"/>
  <c r="O695" i="14"/>
  <c r="U695" i="14"/>
  <c r="V707" i="14"/>
  <c r="S707" i="14"/>
  <c r="K707" i="14"/>
  <c r="S693" i="18"/>
  <c r="O693" i="18"/>
  <c r="V693" i="18"/>
  <c r="S759" i="13"/>
  <c r="K759" i="13"/>
  <c r="T759" i="13"/>
  <c r="O698" i="13"/>
  <c r="K698" i="13"/>
  <c r="S698" i="13"/>
  <c r="O754" i="14"/>
  <c r="S754" i="14"/>
  <c r="K754" i="14"/>
  <c r="S723" i="14"/>
  <c r="O723" i="14"/>
  <c r="U723" i="14"/>
  <c r="S742" i="18"/>
  <c r="R742" i="18"/>
  <c r="U793" i="14"/>
  <c r="O793" i="14"/>
  <c r="S793" i="14"/>
  <c r="V793" i="14"/>
  <c r="O663" i="13"/>
  <c r="K663" i="13"/>
  <c r="S663" i="13"/>
  <c r="O739" i="18"/>
  <c r="T739" i="18"/>
  <c r="K739" i="18"/>
  <c r="U739" i="18"/>
  <c r="P726" i="18"/>
  <c r="S726" i="18"/>
  <c r="K726" i="18"/>
  <c r="O726" i="18"/>
  <c r="T726" i="18"/>
  <c r="U726" i="18"/>
  <c r="S740" i="14"/>
  <c r="V740" i="14"/>
  <c r="O740" i="14"/>
  <c r="P740" i="14"/>
  <c r="O739" i="14"/>
  <c r="V739" i="14"/>
  <c r="S789" i="13"/>
  <c r="K789" i="13"/>
  <c r="O789" i="13"/>
  <c r="V789" i="13"/>
  <c r="O645" i="14"/>
  <c r="V645" i="14"/>
  <c r="V641" i="18"/>
  <c r="S641" i="18"/>
  <c r="O700" i="18"/>
  <c r="S700" i="18"/>
  <c r="S714" i="13"/>
  <c r="V714" i="13"/>
  <c r="K714" i="13"/>
  <c r="K749" i="13"/>
  <c r="S749" i="13"/>
  <c r="O794" i="14"/>
  <c r="J794" i="14"/>
  <c r="K794" i="14"/>
  <c r="U794" i="14"/>
  <c r="T794" i="14"/>
  <c r="S777" i="18"/>
  <c r="O777" i="18"/>
  <c r="K777" i="18"/>
  <c r="T777" i="18"/>
  <c r="O784" i="18"/>
  <c r="U784" i="18"/>
  <c r="K784" i="18"/>
  <c r="V784" i="18"/>
  <c r="R784" i="18"/>
  <c r="O779" i="14"/>
  <c r="V779" i="14"/>
  <c r="R779" i="14"/>
  <c r="S701" i="14"/>
  <c r="K701" i="14"/>
  <c r="V701" i="14"/>
  <c r="O655" i="14"/>
  <c r="V655" i="14"/>
  <c r="S655" i="14"/>
  <c r="U655" i="14"/>
  <c r="K655" i="14"/>
  <c r="O702" i="18"/>
  <c r="K702" i="18"/>
  <c r="V702" i="18"/>
  <c r="U702" i="18"/>
  <c r="V725" i="18"/>
  <c r="S725" i="18"/>
  <c r="K725" i="18"/>
  <c r="O725" i="18"/>
  <c r="T725" i="18"/>
  <c r="U725" i="18"/>
  <c r="V634" i="18"/>
  <c r="K634" i="18"/>
  <c r="O634" i="18"/>
  <c r="O725" i="14"/>
  <c r="S725" i="14"/>
  <c r="U725" i="14"/>
  <c r="K679" i="14"/>
  <c r="S679" i="14"/>
  <c r="O636" i="14"/>
  <c r="S636" i="14"/>
  <c r="S779" i="13"/>
  <c r="V779" i="13"/>
  <c r="O779" i="13"/>
  <c r="O700" i="14"/>
  <c r="U700" i="14"/>
  <c r="S700" i="14"/>
  <c r="V700" i="14"/>
  <c r="V747" i="13"/>
  <c r="S747" i="13"/>
  <c r="O747" i="13"/>
  <c r="U646" i="14"/>
  <c r="S646" i="14"/>
  <c r="K646" i="14"/>
  <c r="V646" i="14"/>
  <c r="R646" i="14"/>
  <c r="T646" i="14"/>
  <c r="J646" i="14"/>
  <c r="V645" i="13"/>
  <c r="K645" i="13"/>
  <c r="S645" i="13"/>
  <c r="L645" i="13"/>
  <c r="U645" i="13"/>
  <c r="K710" i="13"/>
  <c r="S710" i="13"/>
  <c r="O782" i="13"/>
  <c r="V782" i="13"/>
  <c r="P782" i="13"/>
  <c r="S782" i="13"/>
  <c r="R770" i="18"/>
  <c r="U745" i="13"/>
  <c r="U630" i="14"/>
  <c r="T774" i="14"/>
  <c r="T804" i="13"/>
  <c r="S720" i="18"/>
  <c r="V748" i="14"/>
  <c r="K790" i="13"/>
  <c r="K645" i="18"/>
  <c r="M645" i="18"/>
  <c r="U754" i="13"/>
  <c r="K750" i="13"/>
  <c r="V715" i="13"/>
  <c r="V749" i="13"/>
  <c r="S637" i="14"/>
  <c r="S679" i="18"/>
  <c r="K693" i="18"/>
  <c r="O778" i="13"/>
  <c r="O701" i="14"/>
  <c r="L464" i="13"/>
  <c r="U429" i="14"/>
  <c r="K434" i="18"/>
  <c r="P480" i="14"/>
  <c r="S647" i="18"/>
  <c r="V647" i="18"/>
  <c r="K647" i="18"/>
  <c r="J647" i="18"/>
  <c r="R647" i="18"/>
  <c r="S633" i="18"/>
  <c r="O633" i="18"/>
  <c r="T633" i="18"/>
  <c r="K633" i="18"/>
  <c r="V633" i="18"/>
  <c r="O738" i="14"/>
  <c r="S738" i="14"/>
  <c r="V738" i="14"/>
  <c r="L738" i="14"/>
  <c r="K738" i="14"/>
  <c r="N738" i="14"/>
  <c r="T738" i="14"/>
  <c r="M738" i="14"/>
  <c r="P738" i="14"/>
  <c r="R711" i="14"/>
  <c r="M711" i="14"/>
  <c r="V711" i="14"/>
  <c r="L711" i="14"/>
  <c r="N711" i="14"/>
  <c r="O711" i="14"/>
  <c r="S772" i="14"/>
  <c r="K772" i="14"/>
  <c r="V772" i="14"/>
  <c r="T772" i="14"/>
  <c r="R772" i="14"/>
  <c r="P772" i="14"/>
  <c r="S785" i="14"/>
  <c r="O785" i="14"/>
  <c r="V785" i="14"/>
  <c r="U785" i="14"/>
  <c r="T785" i="14"/>
  <c r="M785" i="14"/>
  <c r="L785" i="14"/>
  <c r="N785" i="14"/>
  <c r="S770" i="14"/>
  <c r="J770" i="14"/>
  <c r="M770" i="14"/>
  <c r="P770" i="14"/>
  <c r="K770" i="14"/>
  <c r="L770" i="14"/>
  <c r="N770" i="14"/>
  <c r="T770" i="14"/>
  <c r="S762" i="18"/>
  <c r="O762" i="18"/>
  <c r="M762" i="18"/>
  <c r="U762" i="18"/>
  <c r="L762" i="18"/>
  <c r="U684" i="13"/>
  <c r="O684" i="13"/>
  <c r="S684" i="13"/>
  <c r="M684" i="13"/>
  <c r="K684" i="13"/>
  <c r="N684" i="13"/>
  <c r="U684" i="14"/>
  <c r="T684" i="14"/>
  <c r="L795" i="14"/>
  <c r="O795" i="14"/>
  <c r="V795" i="14"/>
  <c r="N795" i="14"/>
  <c r="R795" i="14"/>
  <c r="M795" i="14"/>
  <c r="J795" i="14"/>
  <c r="S641" i="13"/>
  <c r="K641" i="13"/>
  <c r="U641" i="13"/>
  <c r="J641" i="13"/>
  <c r="N641" i="13"/>
  <c r="V641" i="13"/>
  <c r="O641" i="13"/>
  <c r="P641" i="13"/>
  <c r="L641" i="13"/>
  <c r="R641" i="13"/>
  <c r="M641" i="13"/>
  <c r="O649" i="14"/>
  <c r="T649" i="14"/>
  <c r="V649" i="14"/>
  <c r="M649" i="14"/>
  <c r="K649" i="14"/>
  <c r="S649" i="14"/>
  <c r="P649" i="14"/>
  <c r="U649" i="14"/>
  <c r="U790" i="18"/>
  <c r="P790" i="18"/>
  <c r="L790" i="18"/>
  <c r="S790" i="18"/>
  <c r="V790" i="18"/>
  <c r="T790" i="18"/>
  <c r="M790" i="18"/>
  <c r="N790" i="18"/>
  <c r="K790" i="18"/>
  <c r="J790" i="18"/>
  <c r="S699" i="14"/>
  <c r="R699" i="14"/>
  <c r="O699" i="14"/>
  <c r="K699" i="14"/>
  <c r="T699" i="14"/>
  <c r="L699" i="14"/>
  <c r="M699" i="14"/>
  <c r="J699" i="14"/>
  <c r="P699" i="14"/>
  <c r="S706" i="13"/>
  <c r="V706" i="13"/>
  <c r="U706" i="13"/>
  <c r="R706" i="13"/>
  <c r="J706" i="13"/>
  <c r="K706" i="13"/>
  <c r="V720" i="13"/>
  <c r="R720" i="13"/>
  <c r="K720" i="13"/>
  <c r="M720" i="13"/>
  <c r="T720" i="13"/>
  <c r="P720" i="13"/>
  <c r="R733" i="18"/>
  <c r="K733" i="18"/>
  <c r="L733" i="18"/>
  <c r="S733" i="18"/>
  <c r="T733" i="18"/>
  <c r="U733" i="18"/>
  <c r="N733" i="18"/>
  <c r="O654" i="14"/>
  <c r="S654" i="14"/>
  <c r="V654" i="14"/>
  <c r="K654" i="14"/>
  <c r="J654" i="14"/>
  <c r="P654" i="14"/>
  <c r="N654" i="14"/>
  <c r="R654" i="14"/>
  <c r="U693" i="13"/>
  <c r="O693" i="13"/>
  <c r="L693" i="13"/>
  <c r="S693" i="13"/>
  <c r="M693" i="13"/>
  <c r="J693" i="13"/>
  <c r="S653" i="18"/>
  <c r="U653" i="18"/>
  <c r="J653" i="18"/>
  <c r="P653" i="18"/>
  <c r="L653" i="18"/>
  <c r="O653" i="18"/>
  <c r="T653" i="18"/>
  <c r="R653" i="18"/>
  <c r="S736" i="18"/>
  <c r="K736" i="18"/>
  <c r="T736" i="18"/>
  <c r="L736" i="18"/>
  <c r="O736" i="18"/>
  <c r="R736" i="18"/>
  <c r="N736" i="18"/>
  <c r="O683" i="14"/>
  <c r="V683" i="14"/>
  <c r="S683" i="14"/>
  <c r="J683" i="14"/>
  <c r="N683" i="14"/>
  <c r="U683" i="14"/>
  <c r="R683" i="14"/>
  <c r="K683" i="14"/>
  <c r="L683" i="14"/>
  <c r="T683" i="14"/>
  <c r="R734" i="14"/>
  <c r="P734" i="14"/>
  <c r="L734" i="14"/>
  <c r="N734" i="14"/>
  <c r="O734" i="14"/>
  <c r="K734" i="14"/>
  <c r="S734" i="14"/>
  <c r="O702" i="14"/>
  <c r="S702" i="14"/>
  <c r="V702" i="14"/>
  <c r="T702" i="14"/>
  <c r="S660" i="14"/>
  <c r="P660" i="14"/>
  <c r="V660" i="14"/>
  <c r="R660" i="14"/>
  <c r="N660" i="14"/>
  <c r="T660" i="14"/>
  <c r="O766" i="18"/>
  <c r="V766" i="18"/>
  <c r="K766" i="18"/>
  <c r="U766" i="18"/>
  <c r="P766" i="18"/>
  <c r="N766" i="18"/>
  <c r="R766" i="18"/>
  <c r="L766" i="18"/>
  <c r="S654" i="18"/>
  <c r="K654" i="18"/>
  <c r="R654" i="18"/>
  <c r="O654" i="18"/>
  <c r="M654" i="18"/>
  <c r="V654" i="18"/>
  <c r="U654" i="18"/>
  <c r="J654" i="18"/>
  <c r="P654" i="18"/>
  <c r="T654" i="18"/>
  <c r="S756" i="13"/>
  <c r="O756" i="13"/>
  <c r="L756" i="13"/>
  <c r="T756" i="13"/>
  <c r="J756" i="13"/>
  <c r="S709" i="13"/>
  <c r="U709" i="13"/>
  <c r="T709" i="13"/>
  <c r="O709" i="13"/>
  <c r="R709" i="13"/>
  <c r="V709" i="13"/>
  <c r="S767" i="13"/>
  <c r="P767" i="13"/>
  <c r="L767" i="13"/>
  <c r="N767" i="13"/>
  <c r="O767" i="13"/>
  <c r="R767" i="13"/>
  <c r="V767" i="13"/>
  <c r="J767" i="13"/>
  <c r="O676" i="18"/>
  <c r="R676" i="18"/>
  <c r="U676" i="18"/>
  <c r="L676" i="18"/>
  <c r="T676" i="18"/>
  <c r="J676" i="18"/>
  <c r="V676" i="18"/>
  <c r="T712" i="14"/>
  <c r="V712" i="14"/>
  <c r="O712" i="14"/>
  <c r="K712" i="14"/>
  <c r="U712" i="14"/>
  <c r="M712" i="14"/>
  <c r="P712" i="14"/>
  <c r="N712" i="14"/>
  <c r="L696" i="14"/>
  <c r="K696" i="14"/>
  <c r="O696" i="14"/>
  <c r="R696" i="14"/>
  <c r="V696" i="14"/>
  <c r="S744" i="13"/>
  <c r="O744" i="13"/>
  <c r="P744" i="13"/>
  <c r="M744" i="13"/>
  <c r="J744" i="13"/>
  <c r="V798" i="13"/>
  <c r="P798" i="13"/>
  <c r="O798" i="13"/>
  <c r="N798" i="13"/>
  <c r="S798" i="13"/>
  <c r="U798" i="13"/>
  <c r="O626" i="18"/>
  <c r="V626" i="18"/>
  <c r="S626" i="18"/>
  <c r="R626" i="18"/>
  <c r="J626" i="18"/>
  <c r="K626" i="18"/>
  <c r="P626" i="18"/>
  <c r="T626" i="18"/>
  <c r="V694" i="18"/>
  <c r="O694" i="18"/>
  <c r="P694" i="18"/>
  <c r="M694" i="18"/>
  <c r="N694" i="18"/>
  <c r="S694" i="18"/>
  <c r="K694" i="18"/>
  <c r="R694" i="18"/>
  <c r="K783" i="14"/>
  <c r="U783" i="14"/>
  <c r="J783" i="14"/>
  <c r="R783" i="14"/>
  <c r="M783" i="14"/>
  <c r="S783" i="14"/>
  <c r="O783" i="14"/>
  <c r="N783" i="14"/>
  <c r="O660" i="14"/>
  <c r="N745" i="14"/>
  <c r="L765" i="14"/>
  <c r="M745" i="14"/>
  <c r="R626" i="14"/>
  <c r="R745" i="14"/>
  <c r="R640" i="14"/>
  <c r="M640" i="14"/>
  <c r="U689" i="14"/>
  <c r="P765" i="13"/>
  <c r="K689" i="14"/>
  <c r="V689" i="14"/>
  <c r="K765" i="13"/>
  <c r="S765" i="14"/>
  <c r="O719" i="18"/>
  <c r="S719" i="18"/>
  <c r="S659" i="14"/>
  <c r="O659" i="14"/>
  <c r="V724" i="18"/>
  <c r="S724" i="18"/>
  <c r="O638" i="18"/>
  <c r="V638" i="18"/>
  <c r="P723" i="18"/>
  <c r="O723" i="18"/>
  <c r="S776" i="18"/>
  <c r="O776" i="18"/>
  <c r="K789" i="14"/>
  <c r="O789" i="14"/>
  <c r="S789" i="14"/>
  <c r="V657" i="13"/>
  <c r="O657" i="13"/>
  <c r="K657" i="13"/>
  <c r="T689" i="14"/>
  <c r="N626" i="14"/>
  <c r="M626" i="14"/>
  <c r="P670" i="13"/>
  <c r="J689" i="14"/>
  <c r="L737" i="13"/>
  <c r="J737" i="13"/>
  <c r="U765" i="14"/>
  <c r="U670" i="13"/>
  <c r="U765" i="13"/>
  <c r="S640" i="14"/>
  <c r="V732" i="18"/>
  <c r="S732" i="18"/>
  <c r="N732" i="18"/>
  <c r="O644" i="13"/>
  <c r="V644" i="13"/>
  <c r="S636" i="18"/>
  <c r="V636" i="18"/>
  <c r="S762" i="13"/>
  <c r="O762" i="13"/>
  <c r="V751" i="13"/>
  <c r="O751" i="13"/>
  <c r="V724" i="13"/>
  <c r="O724" i="13"/>
  <c r="K727" i="14"/>
  <c r="S727" i="14"/>
  <c r="O727" i="14"/>
  <c r="U806" i="13"/>
  <c r="O806" i="13"/>
  <c r="V806" i="13"/>
  <c r="K745" i="14"/>
  <c r="V745" i="14"/>
  <c r="L745" i="14"/>
  <c r="L765" i="13"/>
  <c r="P745" i="14"/>
  <c r="J765" i="14"/>
  <c r="J626" i="14"/>
  <c r="T719" i="18"/>
  <c r="S689" i="14"/>
  <c r="K723" i="18"/>
  <c r="U789" i="14"/>
  <c r="V627" i="14"/>
  <c r="K719" i="18"/>
  <c r="K760" i="13"/>
  <c r="K636" i="18"/>
  <c r="V762" i="13"/>
  <c r="K708" i="13"/>
  <c r="S650" i="13"/>
  <c r="S765" i="13"/>
  <c r="S741" i="14"/>
  <c r="S793" i="13"/>
  <c r="V647" i="14"/>
  <c r="O732" i="18"/>
  <c r="O809" i="13"/>
  <c r="O686" i="18"/>
  <c r="O642" i="13"/>
  <c r="O785" i="13"/>
  <c r="S776" i="14"/>
  <c r="O776" i="14"/>
  <c r="K776" i="14"/>
  <c r="V776" i="14"/>
  <c r="K765" i="14"/>
  <c r="O765" i="14"/>
  <c r="V765" i="14"/>
  <c r="O640" i="14"/>
  <c r="V640" i="14"/>
  <c r="O670" i="13"/>
  <c r="K670" i="13"/>
  <c r="T737" i="13"/>
  <c r="K737" i="13"/>
  <c r="K626" i="14"/>
  <c r="O626" i="14"/>
  <c r="T745" i="14"/>
  <c r="M737" i="13"/>
  <c r="R737" i="13"/>
  <c r="T765" i="14"/>
  <c r="T670" i="13"/>
  <c r="V626" i="14"/>
  <c r="O745" i="14"/>
  <c r="S626" i="14"/>
  <c r="S647" i="13"/>
  <c r="V647" i="13"/>
  <c r="O681" i="18"/>
  <c r="S681" i="18"/>
  <c r="S655" i="13"/>
  <c r="O655" i="13"/>
  <c r="V655" i="18"/>
  <c r="O655" i="18"/>
  <c r="V691" i="14"/>
  <c r="S691" i="14"/>
  <c r="T456" i="14"/>
  <c r="E39" i="23"/>
  <c r="P525" i="13"/>
  <c r="P522" i="14"/>
  <c r="P432" i="18"/>
  <c r="P418" i="18"/>
  <c r="P528" i="18"/>
  <c r="P376" i="14"/>
  <c r="R458" i="18"/>
  <c r="R382" i="13"/>
  <c r="M176" i="6"/>
  <c r="I176" i="14"/>
  <c r="M169" i="10"/>
  <c r="I169" i="18"/>
  <c r="M195" i="5"/>
  <c r="I195" i="13"/>
  <c r="I253" i="18"/>
  <c r="M253" i="10"/>
  <c r="I177" i="18"/>
  <c r="M177" i="10"/>
  <c r="M110" i="6"/>
  <c r="I110" i="14"/>
  <c r="J145" i="5"/>
  <c r="M141" i="5"/>
  <c r="I141" i="13"/>
  <c r="M201" i="6"/>
  <c r="I201" i="14"/>
  <c r="I116" i="14"/>
  <c r="M116" i="6"/>
  <c r="M99" i="6"/>
  <c r="I99" i="14"/>
  <c r="M255" i="10"/>
  <c r="I255" i="18"/>
  <c r="M253" i="6"/>
  <c r="I253" i="14"/>
  <c r="I163" i="18"/>
  <c r="M163" i="10"/>
  <c r="M211" i="6"/>
  <c r="I211" i="14"/>
  <c r="M258" i="5"/>
  <c r="I258" i="13"/>
  <c r="I218" i="18"/>
  <c r="M218" i="10"/>
  <c r="I222" i="13"/>
  <c r="M222" i="5"/>
  <c r="M240" i="10"/>
  <c r="I240" i="18"/>
  <c r="J184" i="5"/>
  <c r="M149" i="5"/>
  <c r="I149" i="13"/>
  <c r="I121" i="13"/>
  <c r="M121" i="5"/>
  <c r="I171" i="18"/>
  <c r="M171" i="10"/>
  <c r="I241" i="18"/>
  <c r="M241" i="10"/>
  <c r="I262" i="14"/>
  <c r="M262" i="6"/>
  <c r="M160" i="5"/>
  <c r="I160" i="13"/>
  <c r="I123" i="13"/>
  <c r="M123" i="5"/>
  <c r="I233" i="18"/>
  <c r="M233" i="10"/>
  <c r="I257" i="18"/>
  <c r="M257" i="10"/>
  <c r="I240" i="14"/>
  <c r="M240" i="6"/>
  <c r="I260" i="14"/>
  <c r="M260" i="6"/>
  <c r="I97" i="13"/>
  <c r="M97" i="5"/>
  <c r="J131" i="10"/>
  <c r="M95" i="10"/>
  <c r="I95" i="18"/>
  <c r="I102" i="18"/>
  <c r="M102" i="10"/>
  <c r="I174" i="14"/>
  <c r="M174" i="6"/>
  <c r="I221" i="13"/>
  <c r="M221" i="5"/>
  <c r="L16" i="11"/>
  <c r="H15" i="19"/>
  <c r="I211" i="18"/>
  <c r="M211" i="10"/>
  <c r="I105" i="18"/>
  <c r="M105" i="10"/>
  <c r="M215" i="6"/>
  <c r="I215" i="14"/>
  <c r="I172" i="14"/>
  <c r="M172" i="6"/>
  <c r="I165" i="14"/>
  <c r="M165" i="6"/>
  <c r="M158" i="6"/>
  <c r="I158" i="14"/>
  <c r="I167" i="14"/>
  <c r="M167" i="6"/>
  <c r="M236" i="5"/>
  <c r="I236" i="13"/>
  <c r="I262" i="13"/>
  <c r="M262" i="5"/>
  <c r="I151" i="14"/>
  <c r="M151" i="6"/>
  <c r="M161" i="6"/>
  <c r="I161" i="14"/>
  <c r="M207" i="5"/>
  <c r="I207" i="13"/>
  <c r="I240" i="13"/>
  <c r="M240" i="5"/>
  <c r="I255" i="14"/>
  <c r="M255" i="6"/>
  <c r="M108" i="6"/>
  <c r="I108" i="14"/>
  <c r="J276" i="5"/>
  <c r="I135" i="13"/>
  <c r="M135" i="5"/>
  <c r="I153" i="13"/>
  <c r="M153" i="5"/>
  <c r="I164" i="13"/>
  <c r="M164" i="5"/>
  <c r="I160" i="14"/>
  <c r="M160" i="6"/>
  <c r="Q771" i="18"/>
  <c r="W771" i="18"/>
  <c r="X771" i="18"/>
  <c r="V771" i="18"/>
  <c r="O771" i="18"/>
  <c r="K771" i="18"/>
  <c r="U771" i="18"/>
  <c r="P771" i="18"/>
  <c r="L771" i="18"/>
  <c r="N771" i="18"/>
  <c r="M771" i="18"/>
  <c r="X728" i="18"/>
  <c r="Q728" i="18"/>
  <c r="W728" i="18"/>
  <c r="O728" i="18"/>
  <c r="S728" i="18"/>
  <c r="N728" i="18"/>
  <c r="M728" i="18"/>
  <c r="T728" i="18"/>
  <c r="Q745" i="13"/>
  <c r="W745" i="13"/>
  <c r="X745" i="13"/>
  <c r="S745" i="13"/>
  <c r="K745" i="13"/>
  <c r="R745" i="13"/>
  <c r="T745" i="13"/>
  <c r="J745" i="13"/>
  <c r="L745" i="13"/>
  <c r="O745" i="13"/>
  <c r="Q779" i="18"/>
  <c r="W779" i="18"/>
  <c r="X779" i="18"/>
  <c r="O779" i="18"/>
  <c r="S779" i="18"/>
  <c r="V779" i="18"/>
  <c r="K779" i="18"/>
  <c r="T779" i="18"/>
  <c r="U779" i="18"/>
  <c r="J779" i="18"/>
  <c r="P779" i="18"/>
  <c r="X732" i="14"/>
  <c r="W732" i="14"/>
  <c r="Q732" i="14"/>
  <c r="O732" i="14"/>
  <c r="R732" i="14"/>
  <c r="T732" i="14"/>
  <c r="U732" i="14"/>
  <c r="L732" i="14"/>
  <c r="S732" i="14"/>
  <c r="J732" i="14"/>
  <c r="N732" i="14"/>
  <c r="X713" i="13"/>
  <c r="Q713" i="13"/>
  <c r="W713" i="13"/>
  <c r="V713" i="13"/>
  <c r="O713" i="13"/>
  <c r="P713" i="13"/>
  <c r="L713" i="13"/>
  <c r="N713" i="13"/>
  <c r="S713" i="13"/>
  <c r="U713" i="13"/>
  <c r="T713" i="13"/>
  <c r="W644" i="18"/>
  <c r="Q644" i="18"/>
  <c r="X644" i="18"/>
  <c r="S644" i="18"/>
  <c r="P644" i="18"/>
  <c r="R644" i="18"/>
  <c r="U644" i="18"/>
  <c r="M644" i="18"/>
  <c r="K644" i="18"/>
  <c r="N644" i="18"/>
  <c r="X775" i="18"/>
  <c r="Q775" i="18"/>
  <c r="W775" i="18"/>
  <c r="R775" i="18"/>
  <c r="P775" i="18"/>
  <c r="N775" i="18"/>
  <c r="O775" i="18"/>
  <c r="V775" i="18"/>
  <c r="U775" i="18"/>
  <c r="L775" i="18"/>
  <c r="Q735" i="14"/>
  <c r="W735" i="14"/>
  <c r="X735" i="14"/>
  <c r="O735" i="14"/>
  <c r="S735" i="14"/>
  <c r="V735" i="14"/>
  <c r="U735" i="14"/>
  <c r="R735" i="14"/>
  <c r="J735" i="14"/>
  <c r="L735" i="14"/>
  <c r="X792" i="18"/>
  <c r="W792" i="18"/>
  <c r="Q792" i="18"/>
  <c r="O792" i="18"/>
  <c r="U792" i="18"/>
  <c r="R792" i="18"/>
  <c r="T792" i="18"/>
  <c r="V792" i="18"/>
  <c r="K792" i="18"/>
  <c r="N792" i="18"/>
  <c r="W690" i="14"/>
  <c r="X690" i="14"/>
  <c r="Q690" i="14"/>
  <c r="V690" i="14"/>
  <c r="O690" i="14"/>
  <c r="M690" i="14"/>
  <c r="P690" i="14"/>
  <c r="U690" i="14"/>
  <c r="J690" i="14"/>
  <c r="S690" i="14"/>
  <c r="N690" i="14"/>
  <c r="W656" i="13"/>
  <c r="X656" i="13"/>
  <c r="Q656" i="13"/>
  <c r="O656" i="13"/>
  <c r="S656" i="13"/>
  <c r="T656" i="13"/>
  <c r="L656" i="13"/>
  <c r="K656" i="13"/>
  <c r="M656" i="13"/>
  <c r="X778" i="18"/>
  <c r="Q778" i="18"/>
  <c r="W778" i="18"/>
  <c r="V778" i="18"/>
  <c r="O778" i="18"/>
  <c r="S778" i="18"/>
  <c r="K778" i="18"/>
  <c r="U778" i="18"/>
  <c r="P778" i="18"/>
  <c r="N778" i="18"/>
  <c r="T778" i="18"/>
  <c r="Q627" i="18"/>
  <c r="W627" i="18"/>
  <c r="X627" i="18"/>
  <c r="V627" i="18"/>
  <c r="O627" i="18"/>
  <c r="M627" i="18"/>
  <c r="P627" i="18"/>
  <c r="N627" i="18"/>
  <c r="R627" i="18"/>
  <c r="J627" i="18"/>
  <c r="Q640" i="18"/>
  <c r="X640" i="18"/>
  <c r="W640" i="18"/>
  <c r="V640" i="18"/>
  <c r="P640" i="18"/>
  <c r="R640" i="18"/>
  <c r="K640" i="18"/>
  <c r="M640" i="18"/>
  <c r="T640" i="18"/>
  <c r="S640" i="18"/>
  <c r="U640" i="18"/>
  <c r="J640" i="18"/>
  <c r="L640" i="18"/>
  <c r="Q749" i="14"/>
  <c r="X749" i="14"/>
  <c r="W749" i="14"/>
  <c r="K749" i="14"/>
  <c r="S749" i="14"/>
  <c r="P749" i="14"/>
  <c r="X639" i="14"/>
  <c r="W639" i="14"/>
  <c r="Q639" i="14"/>
  <c r="O639" i="14"/>
  <c r="T639" i="14"/>
  <c r="R639" i="14"/>
  <c r="P639" i="14"/>
  <c r="K639" i="14"/>
  <c r="U639" i="14"/>
  <c r="V639" i="14"/>
  <c r="S639" i="14"/>
  <c r="N639" i="14"/>
  <c r="I759" i="18"/>
  <c r="L267" i="10"/>
  <c r="I795" i="18"/>
  <c r="Q777" i="14"/>
  <c r="X777" i="14"/>
  <c r="W777" i="14"/>
  <c r="K777" i="14"/>
  <c r="U777" i="14"/>
  <c r="P777" i="14"/>
  <c r="M777" i="14"/>
  <c r="T777" i="14"/>
  <c r="V777" i="14"/>
  <c r="R777" i="14"/>
  <c r="L777" i="14"/>
  <c r="Q781" i="13"/>
  <c r="X781" i="13"/>
  <c r="W781" i="13"/>
  <c r="K781" i="13"/>
  <c r="U781" i="13"/>
  <c r="P781" i="13"/>
  <c r="T781" i="13"/>
  <c r="N781" i="13"/>
  <c r="Q761" i="18"/>
  <c r="X761" i="18"/>
  <c r="W761" i="18"/>
  <c r="M761" i="18"/>
  <c r="J761" i="18"/>
  <c r="V761" i="18"/>
  <c r="O761" i="18"/>
  <c r="R761" i="18"/>
  <c r="L761" i="18"/>
  <c r="W748" i="13"/>
  <c r="X748" i="13"/>
  <c r="Q748" i="13"/>
  <c r="V748" i="13"/>
  <c r="P748" i="13"/>
  <c r="N748" i="13"/>
  <c r="K748" i="13"/>
  <c r="R748" i="13"/>
  <c r="J748" i="13"/>
  <c r="I677" i="13"/>
  <c r="L276" i="5"/>
  <c r="I818" i="13"/>
  <c r="W729" i="18"/>
  <c r="X729" i="18"/>
  <c r="Q729" i="18"/>
  <c r="P729" i="18"/>
  <c r="O729" i="18"/>
  <c r="K729" i="18"/>
  <c r="M729" i="18"/>
  <c r="J729" i="18"/>
  <c r="N729" i="18"/>
  <c r="R729" i="18"/>
  <c r="X645" i="18"/>
  <c r="Q645" i="18"/>
  <c r="W645" i="18"/>
  <c r="V645" i="18"/>
  <c r="O645" i="18"/>
  <c r="S645" i="18"/>
  <c r="P645" i="18"/>
  <c r="N645" i="18"/>
  <c r="R645" i="18"/>
  <c r="W662" i="13"/>
  <c r="Q662" i="13"/>
  <c r="X662" i="13"/>
  <c r="O662" i="13"/>
  <c r="R662" i="13"/>
  <c r="K662" i="13"/>
  <c r="N662" i="13"/>
  <c r="S662" i="13"/>
  <c r="L662" i="13"/>
  <c r="Q628" i="14"/>
  <c r="W628" i="14"/>
  <c r="X628" i="14"/>
  <c r="O628" i="14"/>
  <c r="V628" i="14"/>
  <c r="P628" i="14"/>
  <c r="L628" i="14"/>
  <c r="K628" i="14"/>
  <c r="U628" i="14"/>
  <c r="Q792" i="13"/>
  <c r="W792" i="13"/>
  <c r="X792" i="13"/>
  <c r="S792" i="13"/>
  <c r="T792" i="13"/>
  <c r="R792" i="13"/>
  <c r="L792" i="13"/>
  <c r="O792" i="13"/>
  <c r="K792" i="13"/>
  <c r="P792" i="13"/>
  <c r="J792" i="13"/>
  <c r="W764" i="13"/>
  <c r="X764" i="13"/>
  <c r="Q764" i="13"/>
  <c r="O764" i="13"/>
  <c r="S764" i="13"/>
  <c r="T764" i="13"/>
  <c r="N764" i="13"/>
  <c r="K764" i="13"/>
  <c r="M764" i="13"/>
  <c r="P764" i="13"/>
  <c r="V764" i="13"/>
  <c r="R764" i="13"/>
  <c r="W689" i="18"/>
  <c r="Q689" i="18"/>
  <c r="X689" i="18"/>
  <c r="V689" i="18"/>
  <c r="M689" i="18"/>
  <c r="J689" i="18"/>
  <c r="R689" i="18"/>
  <c r="W745" i="18"/>
  <c r="Q745" i="18"/>
  <c r="X745" i="18"/>
  <c r="R745" i="18"/>
  <c r="J745" i="18"/>
  <c r="N745" i="18"/>
  <c r="O745" i="18"/>
  <c r="Q630" i="14"/>
  <c r="W630" i="14"/>
  <c r="X630" i="14"/>
  <c r="K630" i="14"/>
  <c r="T630" i="14"/>
  <c r="N630" i="14"/>
  <c r="X728" i="14"/>
  <c r="W728" i="14"/>
  <c r="Q728" i="14"/>
  <c r="N728" i="14"/>
  <c r="S728" i="14"/>
  <c r="V728" i="14"/>
  <c r="T728" i="14"/>
  <c r="Q778" i="13"/>
  <c r="W778" i="13"/>
  <c r="X778" i="13"/>
  <c r="K778" i="13"/>
  <c r="J778" i="13"/>
  <c r="M778" i="13"/>
  <c r="U778" i="13"/>
  <c r="L778" i="13"/>
  <c r="Q637" i="14"/>
  <c r="X637" i="14"/>
  <c r="W637" i="14"/>
  <c r="V637" i="14"/>
  <c r="J637" i="14"/>
  <c r="M637" i="14"/>
  <c r="R637" i="14"/>
  <c r="L637" i="14"/>
  <c r="T637" i="14"/>
  <c r="N637" i="14"/>
  <c r="Q687" i="18"/>
  <c r="X687" i="18"/>
  <c r="W687" i="18"/>
  <c r="V687" i="18"/>
  <c r="S687" i="18"/>
  <c r="U687" i="18"/>
  <c r="L687" i="18"/>
  <c r="O687" i="18"/>
  <c r="K687" i="18"/>
  <c r="T687" i="18"/>
  <c r="R687" i="18"/>
  <c r="P687" i="18"/>
  <c r="W651" i="18"/>
  <c r="X651" i="18"/>
  <c r="Q651" i="18"/>
  <c r="T651" i="18"/>
  <c r="O651" i="18"/>
  <c r="S651" i="18"/>
  <c r="R651" i="18"/>
  <c r="L651" i="18"/>
  <c r="X753" i="14"/>
  <c r="W753" i="14"/>
  <c r="Q753" i="14"/>
  <c r="K753" i="14"/>
  <c r="S753" i="14"/>
  <c r="L753" i="14"/>
  <c r="T753" i="14"/>
  <c r="V753" i="14"/>
  <c r="U753" i="14"/>
  <c r="X643" i="13"/>
  <c r="W643" i="13"/>
  <c r="Q643" i="13"/>
  <c r="O643" i="13"/>
  <c r="P643" i="13"/>
  <c r="K643" i="13"/>
  <c r="L643" i="13"/>
  <c r="J643" i="13"/>
  <c r="Q792" i="14"/>
  <c r="X792" i="14"/>
  <c r="W792" i="14"/>
  <c r="S792" i="14"/>
  <c r="K792" i="14"/>
  <c r="R792" i="14"/>
  <c r="M792" i="14"/>
  <c r="V792" i="14"/>
  <c r="T792" i="14"/>
  <c r="J792" i="14"/>
  <c r="P792" i="14"/>
  <c r="O792" i="14"/>
  <c r="X735" i="18"/>
  <c r="Q735" i="18"/>
  <c r="W735" i="18"/>
  <c r="O735" i="18"/>
  <c r="S735" i="18"/>
  <c r="L735" i="18"/>
  <c r="J735" i="18"/>
  <c r="P735" i="18"/>
  <c r="K735" i="18"/>
  <c r="T735" i="18"/>
  <c r="M735" i="18"/>
  <c r="X773" i="18"/>
  <c r="Q773" i="18"/>
  <c r="W773" i="18"/>
  <c r="O773" i="18"/>
  <c r="V773" i="18"/>
  <c r="J773" i="18"/>
  <c r="U773" i="18"/>
  <c r="R773" i="18"/>
  <c r="T773" i="18"/>
  <c r="K773" i="18"/>
  <c r="N773" i="18"/>
  <c r="Q720" i="18"/>
  <c r="X720" i="18"/>
  <c r="W720" i="18"/>
  <c r="K720" i="18"/>
  <c r="V720" i="18"/>
  <c r="L720" i="18"/>
  <c r="U720" i="18"/>
  <c r="T720" i="18"/>
  <c r="P720" i="18"/>
  <c r="R720" i="18"/>
  <c r="J720" i="18"/>
  <c r="W687" i="14"/>
  <c r="X687" i="14"/>
  <c r="Q687" i="14"/>
  <c r="V687" i="14"/>
  <c r="K687" i="14"/>
  <c r="S687" i="14"/>
  <c r="L687" i="14"/>
  <c r="U687" i="14"/>
  <c r="J687" i="14"/>
  <c r="P687" i="14"/>
  <c r="N687" i="14"/>
  <c r="T687" i="14"/>
  <c r="O687" i="14"/>
  <c r="Q788" i="14"/>
  <c r="W788" i="14"/>
  <c r="X788" i="14"/>
  <c r="O788" i="14"/>
  <c r="K788" i="14"/>
  <c r="V788" i="14"/>
  <c r="S788" i="14"/>
  <c r="N788" i="14"/>
  <c r="P788" i="14"/>
  <c r="J788" i="14"/>
  <c r="Q769" i="14"/>
  <c r="W769" i="14"/>
  <c r="X769" i="14"/>
  <c r="S769" i="14"/>
  <c r="O769" i="14"/>
  <c r="V769" i="14"/>
  <c r="L769" i="14"/>
  <c r="P769" i="14"/>
  <c r="N769" i="14"/>
  <c r="W751" i="14"/>
  <c r="X751" i="14"/>
  <c r="Q751" i="14"/>
  <c r="O751" i="14"/>
  <c r="K751" i="14"/>
  <c r="S751" i="14"/>
  <c r="V751" i="14"/>
  <c r="N751" i="14"/>
  <c r="U751" i="14"/>
  <c r="L751" i="14"/>
  <c r="T751" i="14"/>
  <c r="M751" i="14"/>
  <c r="Q784" i="14"/>
  <c r="W784" i="14"/>
  <c r="X784" i="14"/>
  <c r="S784" i="14"/>
  <c r="L784" i="14"/>
  <c r="R784" i="14"/>
  <c r="O784" i="14"/>
  <c r="V784" i="14"/>
  <c r="U784" i="14"/>
  <c r="M784" i="14"/>
  <c r="N784" i="14"/>
  <c r="Q634" i="14"/>
  <c r="W634" i="14"/>
  <c r="X634" i="14"/>
  <c r="O634" i="14"/>
  <c r="K634" i="14"/>
  <c r="S634" i="14"/>
  <c r="M634" i="14"/>
  <c r="R634" i="14"/>
  <c r="N634" i="14"/>
  <c r="L634" i="14"/>
  <c r="V634" i="14"/>
  <c r="U634" i="14"/>
  <c r="Q741" i="13"/>
  <c r="W741" i="13"/>
  <c r="X741" i="13"/>
  <c r="O741" i="13"/>
  <c r="T741" i="13"/>
  <c r="R741" i="13"/>
  <c r="N741" i="13"/>
  <c r="M741" i="13"/>
  <c r="P741" i="13"/>
  <c r="J741" i="13"/>
  <c r="K741" i="13"/>
  <c r="L741" i="13"/>
  <c r="L227" i="5"/>
  <c r="I769" i="13"/>
  <c r="I734" i="13"/>
  <c r="Q790" i="13"/>
  <c r="X790" i="13"/>
  <c r="W790" i="13"/>
  <c r="M790" i="13"/>
  <c r="O790" i="13"/>
  <c r="S790" i="13"/>
  <c r="R790" i="13"/>
  <c r="L790" i="13"/>
  <c r="Q653" i="14"/>
  <c r="W653" i="14"/>
  <c r="X653" i="14"/>
  <c r="S653" i="14"/>
  <c r="T653" i="14"/>
  <c r="K653" i="14"/>
  <c r="W697" i="13"/>
  <c r="X697" i="13"/>
  <c r="Q697" i="13"/>
  <c r="S697" i="13"/>
  <c r="R697" i="13"/>
  <c r="O697" i="13"/>
  <c r="M697" i="13"/>
  <c r="K697" i="13"/>
  <c r="N392" i="13"/>
  <c r="N464" i="13"/>
  <c r="N464" i="18"/>
  <c r="I263" i="14"/>
  <c r="M263" i="6"/>
  <c r="I121" i="18"/>
  <c r="M121" i="10"/>
  <c r="M252" i="10"/>
  <c r="I252" i="18"/>
  <c r="M238" i="6"/>
  <c r="I238" i="14"/>
  <c r="M153" i="10"/>
  <c r="I153" i="18"/>
  <c r="M152" i="10"/>
  <c r="I152" i="18"/>
  <c r="I221" i="14"/>
  <c r="M221" i="6"/>
  <c r="I205" i="18"/>
  <c r="M205" i="10"/>
  <c r="I235" i="18"/>
  <c r="M235" i="10"/>
  <c r="M259" i="6"/>
  <c r="I259" i="14"/>
  <c r="M256" i="10"/>
  <c r="I256" i="18"/>
  <c r="I179" i="13"/>
  <c r="M179" i="5"/>
  <c r="I257" i="13"/>
  <c r="M257" i="5"/>
  <c r="I219" i="14"/>
  <c r="M219" i="6"/>
  <c r="M198" i="5"/>
  <c r="I198" i="13"/>
  <c r="I162" i="13"/>
  <c r="M162" i="5"/>
  <c r="I193" i="13"/>
  <c r="M193" i="5"/>
  <c r="M122" i="6"/>
  <c r="I122" i="14"/>
  <c r="I105" i="14"/>
  <c r="M105" i="6"/>
  <c r="I252" i="14"/>
  <c r="M252" i="6"/>
  <c r="I118" i="14"/>
  <c r="M118" i="6"/>
  <c r="I161" i="13"/>
  <c r="M161" i="5"/>
  <c r="W514" i="18"/>
  <c r="X514" i="18"/>
  <c r="W475" i="14"/>
  <c r="X475" i="14"/>
  <c r="S475" i="14"/>
  <c r="W425" i="18"/>
  <c r="X425" i="18"/>
  <c r="W484" i="14"/>
  <c r="X484" i="14"/>
  <c r="X515" i="14"/>
  <c r="W515" i="14"/>
  <c r="S515" i="14"/>
  <c r="W459" i="14"/>
  <c r="X459" i="14"/>
  <c r="S459" i="14"/>
  <c r="X436" i="14"/>
  <c r="W436" i="14"/>
  <c r="S436" i="14"/>
  <c r="W382" i="18"/>
  <c r="X382" i="18"/>
  <c r="S382" i="18"/>
  <c r="X532" i="13"/>
  <c r="W532" i="13"/>
  <c r="S532" i="13"/>
  <c r="W387" i="14"/>
  <c r="X387" i="14"/>
  <c r="W418" i="18"/>
  <c r="X418" i="18"/>
  <c r="S418" i="18"/>
  <c r="W463" i="14"/>
  <c r="X463" i="14"/>
  <c r="W474" i="18"/>
  <c r="X474" i="18"/>
  <c r="S474" i="18"/>
  <c r="X473" i="14"/>
  <c r="W473" i="14"/>
  <c r="S473" i="14"/>
  <c r="X438" i="18"/>
  <c r="W438" i="18"/>
  <c r="S438" i="18"/>
  <c r="W430" i="13"/>
  <c r="X430" i="13"/>
  <c r="X511" i="14"/>
  <c r="W511" i="14"/>
  <c r="S511" i="14"/>
  <c r="W505" i="18"/>
  <c r="X505" i="18"/>
  <c r="S505" i="18"/>
  <c r="I285" i="13"/>
  <c r="L285" i="13"/>
  <c r="K18" i="5"/>
  <c r="I289" i="13"/>
  <c r="W474" i="14"/>
  <c r="X474" i="14"/>
  <c r="S474" i="14"/>
  <c r="X414" i="14"/>
  <c r="W414" i="14"/>
  <c r="S414" i="14"/>
  <c r="X361" i="18"/>
  <c r="W361" i="18"/>
  <c r="S361" i="18"/>
  <c r="X479" i="14"/>
  <c r="W479" i="14"/>
  <c r="S479" i="14"/>
  <c r="W508" i="14"/>
  <c r="X508" i="14"/>
  <c r="S508" i="14"/>
  <c r="W454" i="18"/>
  <c r="X454" i="18"/>
  <c r="S454" i="18"/>
  <c r="X471" i="14"/>
  <c r="W471" i="14"/>
  <c r="S471" i="14"/>
  <c r="W451" i="13"/>
  <c r="X451" i="13"/>
  <c r="X441" i="18"/>
  <c r="W441" i="18"/>
  <c r="S441" i="18"/>
  <c r="W391" i="18"/>
  <c r="X391" i="18"/>
  <c r="S391" i="18"/>
  <c r="X503" i="18"/>
  <c r="W503" i="18"/>
  <c r="W489" i="13"/>
  <c r="X489" i="13"/>
  <c r="S489" i="13"/>
  <c r="X444" i="14"/>
  <c r="W444" i="14"/>
  <c r="S444" i="14"/>
  <c r="W527" i="14"/>
  <c r="X527" i="14"/>
  <c r="S527" i="14"/>
  <c r="W436" i="13"/>
  <c r="X436" i="13"/>
  <c r="S436" i="13"/>
  <c r="X437" i="18"/>
  <c r="W437" i="18"/>
  <c r="S437" i="18"/>
  <c r="W482" i="18"/>
  <c r="X482" i="18"/>
  <c r="S482" i="18"/>
  <c r="W467" i="13"/>
  <c r="X467" i="13"/>
  <c r="W458" i="14"/>
  <c r="X458" i="14"/>
  <c r="S458" i="14"/>
  <c r="X531" i="14"/>
  <c r="W531" i="14"/>
  <c r="S531" i="14"/>
  <c r="W364" i="14"/>
  <c r="X364" i="14"/>
  <c r="S364" i="14"/>
  <c r="X446" i="14"/>
  <c r="W446" i="14"/>
  <c r="W504" i="18"/>
  <c r="X504" i="18"/>
  <c r="S504" i="18"/>
  <c r="W380" i="18"/>
  <c r="X380" i="18"/>
  <c r="S380" i="18"/>
  <c r="I406" i="13"/>
  <c r="Q406" i="13"/>
  <c r="K276" i="5"/>
  <c r="I547" i="13"/>
  <c r="W383" i="13"/>
  <c r="X383" i="13"/>
  <c r="W453" i="13"/>
  <c r="X453" i="13"/>
  <c r="X374" i="13"/>
  <c r="W374" i="13"/>
  <c r="W450" i="13"/>
  <c r="X450" i="13"/>
  <c r="W420" i="18"/>
  <c r="X420" i="18"/>
  <c r="W366" i="18"/>
  <c r="X366" i="18"/>
  <c r="S366" i="18"/>
  <c r="X381" i="14"/>
  <c r="W381" i="14"/>
  <c r="S381" i="14"/>
  <c r="X478" i="13"/>
  <c r="W478" i="13"/>
  <c r="S478" i="13"/>
  <c r="W370" i="14"/>
  <c r="X370" i="14"/>
  <c r="S370" i="14"/>
  <c r="W369" i="14"/>
  <c r="X369" i="14"/>
  <c r="I234" i="18"/>
  <c r="M234" i="10"/>
  <c r="I256" i="14"/>
  <c r="M256" i="6"/>
  <c r="M167" i="5"/>
  <c r="I167" i="13"/>
  <c r="J225" i="10"/>
  <c r="M189" i="10"/>
  <c r="I189" i="18"/>
  <c r="M250" i="6"/>
  <c r="I250" i="14"/>
  <c r="I113" i="14"/>
  <c r="M113" i="6"/>
  <c r="M214" i="10"/>
  <c r="I214" i="18"/>
  <c r="I112" i="13"/>
  <c r="M112" i="5"/>
  <c r="I110" i="18"/>
  <c r="M110" i="10"/>
  <c r="I247" i="14"/>
  <c r="M247" i="6"/>
  <c r="M248" i="10"/>
  <c r="I248" i="18"/>
  <c r="M250" i="10"/>
  <c r="I250" i="18"/>
  <c r="I14" i="13"/>
  <c r="M14" i="5"/>
  <c r="J18" i="5"/>
  <c r="M192" i="6"/>
  <c r="I192" i="14"/>
  <c r="I175" i="14"/>
  <c r="M175" i="6"/>
  <c r="I238" i="13"/>
  <c r="M238" i="5"/>
  <c r="S430" i="13"/>
  <c r="S463" i="14"/>
  <c r="I126" i="18"/>
  <c r="M126" i="10"/>
  <c r="M196" i="10"/>
  <c r="I196" i="18"/>
  <c r="I197" i="18"/>
  <c r="M197" i="10"/>
  <c r="M151" i="5"/>
  <c r="I151" i="13"/>
  <c r="I124" i="18"/>
  <c r="M124" i="10"/>
  <c r="M125" i="10"/>
  <c r="I125" i="18"/>
  <c r="M254" i="10"/>
  <c r="I254" i="18"/>
  <c r="M15" i="5"/>
  <c r="I15" i="13"/>
  <c r="M221" i="10"/>
  <c r="I221" i="18"/>
  <c r="M158" i="10"/>
  <c r="I158" i="18"/>
  <c r="I265" i="14"/>
  <c r="M265" i="6"/>
  <c r="I172" i="18"/>
  <c r="M172" i="10"/>
  <c r="I219" i="13"/>
  <c r="M219" i="5"/>
  <c r="I170" i="13"/>
  <c r="M170" i="5"/>
  <c r="I120" i="14"/>
  <c r="M120" i="6"/>
  <c r="I175" i="13"/>
  <c r="M175" i="5"/>
  <c r="N372" i="18"/>
  <c r="O644" i="18"/>
  <c r="S387" i="14"/>
  <c r="S425" i="18"/>
  <c r="W362" i="14"/>
  <c r="X362" i="14"/>
  <c r="X432" i="14"/>
  <c r="W432" i="14"/>
  <c r="S407" i="14"/>
  <c r="N407" i="14"/>
  <c r="V407" i="14"/>
  <c r="P407" i="14"/>
  <c r="X407" i="14"/>
  <c r="L407" i="14"/>
  <c r="T407" i="14"/>
  <c r="Q407" i="14"/>
  <c r="U407" i="14"/>
  <c r="W407" i="14"/>
  <c r="M407" i="14"/>
  <c r="R407" i="14"/>
  <c r="O407" i="14"/>
  <c r="K407" i="14"/>
  <c r="J407" i="14"/>
  <c r="W366" i="14"/>
  <c r="X366" i="14"/>
  <c r="I455" i="14"/>
  <c r="N455" i="14"/>
  <c r="K226" i="6"/>
  <c r="I491" i="14"/>
  <c r="W475" i="18"/>
  <c r="X475" i="18"/>
  <c r="X435" i="18"/>
  <c r="W435" i="18"/>
  <c r="S435" i="18"/>
  <c r="X511" i="13"/>
  <c r="W511" i="13"/>
  <c r="S511" i="13"/>
  <c r="X526" i="13"/>
  <c r="W526" i="13"/>
  <c r="X514" i="13"/>
  <c r="W514" i="13"/>
  <c r="S514" i="13"/>
  <c r="W529" i="13"/>
  <c r="X529" i="13"/>
  <c r="X464" i="18"/>
  <c r="W464" i="18"/>
  <c r="S464" i="18"/>
  <c r="X392" i="13"/>
  <c r="W392" i="13"/>
  <c r="S392" i="13"/>
  <c r="W517" i="18"/>
  <c r="X517" i="18"/>
  <c r="S517" i="18"/>
  <c r="W501" i="14"/>
  <c r="X501" i="14"/>
  <c r="K18" i="6"/>
  <c r="I283" i="14"/>
  <c r="I279" i="14"/>
  <c r="V279" i="14"/>
  <c r="X512" i="18"/>
  <c r="W512" i="18"/>
  <c r="X524" i="18"/>
  <c r="W524" i="18"/>
  <c r="K132" i="6"/>
  <c r="I360" i="14"/>
  <c r="U360" i="14"/>
  <c r="X387" i="13"/>
  <c r="W387" i="13"/>
  <c r="W439" i="18"/>
  <c r="X439" i="18"/>
  <c r="W443" i="13"/>
  <c r="X443" i="13"/>
  <c r="S443" i="13"/>
  <c r="X495" i="13"/>
  <c r="W495" i="13"/>
  <c r="K131" i="10"/>
  <c r="I359" i="18"/>
  <c r="U359" i="18"/>
  <c r="X481" i="13"/>
  <c r="W481" i="13"/>
  <c r="X517" i="14"/>
  <c r="W517" i="14"/>
  <c r="S517" i="14"/>
  <c r="W377" i="13"/>
  <c r="X377" i="13"/>
  <c r="W513" i="18"/>
  <c r="X513" i="18"/>
  <c r="X416" i="18"/>
  <c r="W416" i="18"/>
  <c r="W528" i="14"/>
  <c r="X528" i="14"/>
  <c r="X397" i="13"/>
  <c r="W397" i="13"/>
  <c r="S397" i="13"/>
  <c r="X485" i="13"/>
  <c r="W485" i="13"/>
  <c r="S485" i="13"/>
  <c r="W516" i="13"/>
  <c r="X516" i="13"/>
  <c r="S516" i="13"/>
  <c r="X462" i="18"/>
  <c r="W462" i="18"/>
  <c r="S462" i="18"/>
  <c r="X412" i="18"/>
  <c r="W412" i="18"/>
  <c r="X420" i="14"/>
  <c r="W420" i="14"/>
  <c r="W539" i="13"/>
  <c r="X539" i="13"/>
  <c r="S539" i="13"/>
  <c r="W488" i="13"/>
  <c r="X488" i="13"/>
  <c r="W443" i="14"/>
  <c r="X443" i="14"/>
  <c r="S443" i="14"/>
  <c r="W522" i="14"/>
  <c r="X522" i="14"/>
  <c r="X526" i="18"/>
  <c r="W526" i="18"/>
  <c r="X463" i="18"/>
  <c r="W463" i="18"/>
  <c r="S463" i="18"/>
  <c r="X433" i="13"/>
  <c r="W433" i="13"/>
  <c r="W482" i="14"/>
  <c r="X482" i="14"/>
  <c r="S482" i="14"/>
  <c r="W384" i="14"/>
  <c r="X384" i="14"/>
  <c r="K227" i="5"/>
  <c r="I498" i="13"/>
  <c r="I463" i="13"/>
  <c r="N463" i="13"/>
  <c r="W530" i="13"/>
  <c r="X530" i="13"/>
  <c r="S530" i="13"/>
  <c r="W434" i="18"/>
  <c r="X434" i="18"/>
  <c r="S434" i="18"/>
  <c r="X502" i="18"/>
  <c r="W502" i="18"/>
  <c r="S502" i="18"/>
  <c r="X370" i="13"/>
  <c r="W370" i="13"/>
  <c r="S370" i="13"/>
  <c r="I405" i="14"/>
  <c r="K144" i="6"/>
  <c r="W485" i="14"/>
  <c r="X485" i="14"/>
  <c r="S485" i="14"/>
  <c r="W462" i="14"/>
  <c r="X462" i="14"/>
  <c r="S462" i="14"/>
  <c r="X394" i="14"/>
  <c r="W394" i="14"/>
  <c r="S394" i="14"/>
  <c r="Q782" i="14"/>
  <c r="W782" i="14"/>
  <c r="X782" i="14"/>
  <c r="S782" i="14"/>
  <c r="O782" i="14"/>
  <c r="X743" i="14"/>
  <c r="W743" i="14"/>
  <c r="Q743" i="14"/>
  <c r="K743" i="14"/>
  <c r="S743" i="14"/>
  <c r="V743" i="14"/>
  <c r="Q764" i="14"/>
  <c r="W764" i="14"/>
  <c r="X764" i="14"/>
  <c r="K764" i="14"/>
  <c r="O764" i="14"/>
  <c r="S764" i="14"/>
  <c r="Q625" i="18"/>
  <c r="W625" i="18"/>
  <c r="X625" i="18"/>
  <c r="S625" i="18"/>
  <c r="X680" i="14"/>
  <c r="Q680" i="14"/>
  <c r="W680" i="14"/>
  <c r="S680" i="14"/>
  <c r="K680" i="14"/>
  <c r="X647" i="13"/>
  <c r="W647" i="13"/>
  <c r="Q647" i="13"/>
  <c r="O647" i="13"/>
  <c r="K647" i="13"/>
  <c r="Q712" i="13"/>
  <c r="X712" i="13"/>
  <c r="W712" i="13"/>
  <c r="O712" i="13"/>
  <c r="V712" i="13"/>
  <c r="X752" i="14"/>
  <c r="Q752" i="14"/>
  <c r="W752" i="14"/>
  <c r="S752" i="14"/>
  <c r="O752" i="14"/>
  <c r="R752" i="14"/>
  <c r="V752" i="14"/>
  <c r="K752" i="14"/>
  <c r="X746" i="14"/>
  <c r="W746" i="14"/>
  <c r="Q746" i="14"/>
  <c r="S746" i="14"/>
  <c r="Q681" i="18"/>
  <c r="W681" i="18"/>
  <c r="X681" i="18"/>
  <c r="V681" i="18"/>
  <c r="Q746" i="13"/>
  <c r="X746" i="13"/>
  <c r="W746" i="13"/>
  <c r="O746" i="13"/>
  <c r="S746" i="13"/>
  <c r="Q796" i="13"/>
  <c r="W796" i="13"/>
  <c r="X796" i="13"/>
  <c r="Q716" i="13"/>
  <c r="X716" i="13"/>
  <c r="W716" i="13"/>
  <c r="S716" i="13"/>
  <c r="O716" i="13"/>
  <c r="Q692" i="13"/>
  <c r="X692" i="13"/>
  <c r="W692" i="13"/>
  <c r="V692" i="13"/>
  <c r="S692" i="13"/>
  <c r="X771" i="13"/>
  <c r="W771" i="13"/>
  <c r="Q771" i="13"/>
  <c r="S771" i="13"/>
  <c r="O771" i="13"/>
  <c r="K771" i="13"/>
  <c r="W743" i="18"/>
  <c r="X743" i="18"/>
  <c r="Q743" i="18"/>
  <c r="S743" i="18"/>
  <c r="W694" i="14"/>
  <c r="X694" i="14"/>
  <c r="Q694" i="14"/>
  <c r="X814" i="13"/>
  <c r="W814" i="13"/>
  <c r="Q814" i="13"/>
  <c r="S814" i="13"/>
  <c r="Q557" i="13"/>
  <c r="X557" i="13"/>
  <c r="W557" i="13"/>
  <c r="N557" i="13"/>
  <c r="O557" i="13"/>
  <c r="X746" i="18"/>
  <c r="W746" i="18"/>
  <c r="Q746" i="18"/>
  <c r="O746" i="18"/>
  <c r="S746" i="18"/>
  <c r="I625" i="14"/>
  <c r="L132" i="6"/>
  <c r="Q750" i="18"/>
  <c r="X750" i="18"/>
  <c r="W750" i="18"/>
  <c r="K750" i="18"/>
  <c r="Q545" i="14"/>
  <c r="X545" i="14"/>
  <c r="W545" i="14"/>
  <c r="O545" i="14"/>
  <c r="V545" i="14"/>
  <c r="Q805" i="13"/>
  <c r="W805" i="13"/>
  <c r="X805" i="13"/>
  <c r="V805" i="13"/>
  <c r="K805" i="13"/>
  <c r="X705" i="18"/>
  <c r="Q705" i="18"/>
  <c r="W705" i="18"/>
  <c r="K705" i="18"/>
  <c r="S705" i="18"/>
  <c r="X650" i="18"/>
  <c r="Q650" i="18"/>
  <c r="W650" i="18"/>
  <c r="S650" i="18"/>
  <c r="O650" i="18"/>
  <c r="K650" i="18"/>
  <c r="Q651" i="14"/>
  <c r="X651" i="14"/>
  <c r="W651" i="14"/>
  <c r="O651" i="14"/>
  <c r="S651" i="14"/>
  <c r="Q743" i="13"/>
  <c r="X743" i="13"/>
  <c r="W743" i="13"/>
  <c r="S743" i="13"/>
  <c r="X786" i="13"/>
  <c r="W786" i="13"/>
  <c r="Q786" i="13"/>
  <c r="Q699" i="13"/>
  <c r="W699" i="13"/>
  <c r="X699" i="13"/>
  <c r="K699" i="13"/>
  <c r="R699" i="13"/>
  <c r="S699" i="13"/>
  <c r="V699" i="13"/>
  <c r="W656" i="18"/>
  <c r="X656" i="18"/>
  <c r="Q656" i="18"/>
  <c r="O656" i="18"/>
  <c r="K656" i="18"/>
  <c r="V656" i="18"/>
  <c r="W788" i="18"/>
  <c r="X788" i="18"/>
  <c r="Q788" i="18"/>
  <c r="O788" i="18"/>
  <c r="S788" i="18"/>
  <c r="Q801" i="13"/>
  <c r="X801" i="13"/>
  <c r="W801" i="13"/>
  <c r="V801" i="13"/>
  <c r="O801" i="13"/>
  <c r="K801" i="13"/>
  <c r="W703" i="14"/>
  <c r="X703" i="14"/>
  <c r="Q703" i="14"/>
  <c r="O703" i="14"/>
  <c r="Q807" i="13"/>
  <c r="X807" i="13"/>
  <c r="W807" i="13"/>
  <c r="Q664" i="13"/>
  <c r="W664" i="13"/>
  <c r="X664" i="13"/>
  <c r="S664" i="13"/>
  <c r="O664" i="13"/>
  <c r="X708" i="18"/>
  <c r="W708" i="18"/>
  <c r="Q708" i="18"/>
  <c r="O708" i="18"/>
  <c r="W741" i="14"/>
  <c r="Q741" i="14"/>
  <c r="X741" i="14"/>
  <c r="O741" i="14"/>
  <c r="Q655" i="13"/>
  <c r="X655" i="13"/>
  <c r="W655" i="13"/>
  <c r="Q778" i="14"/>
  <c r="X778" i="14"/>
  <c r="W778" i="14"/>
  <c r="L131" i="5"/>
  <c r="I637" i="13"/>
  <c r="Q698" i="18"/>
  <c r="W698" i="18"/>
  <c r="X698" i="18"/>
  <c r="V698" i="18"/>
  <c r="X637" i="18"/>
  <c r="W637" i="18"/>
  <c r="Q637" i="18"/>
  <c r="O637" i="18"/>
  <c r="X655" i="18"/>
  <c r="W655" i="18"/>
  <c r="Q655" i="18"/>
  <c r="Q729" i="14"/>
  <c r="W729" i="14"/>
  <c r="X729" i="14"/>
  <c r="K729" i="14"/>
  <c r="W796" i="14"/>
  <c r="Q796" i="14"/>
  <c r="X796" i="14"/>
  <c r="S796" i="14"/>
  <c r="V796" i="14"/>
  <c r="W767" i="14"/>
  <c r="X767" i="14"/>
  <c r="Q767" i="14"/>
  <c r="O767" i="14"/>
  <c r="Q657" i="14"/>
  <c r="X657" i="14"/>
  <c r="W657" i="14"/>
  <c r="Q728" i="13"/>
  <c r="X728" i="13"/>
  <c r="W728" i="13"/>
  <c r="S728" i="13"/>
  <c r="V728" i="13"/>
  <c r="X648" i="13"/>
  <c r="W648" i="13"/>
  <c r="Q648" i="13"/>
  <c r="K648" i="13"/>
  <c r="O648" i="13"/>
  <c r="W691" i="14"/>
  <c r="X691" i="14"/>
  <c r="Q691" i="14"/>
  <c r="O691" i="14"/>
  <c r="K691" i="14"/>
  <c r="W739" i="13"/>
  <c r="Q739" i="13"/>
  <c r="X739" i="13"/>
  <c r="S739" i="13"/>
  <c r="W795" i="13"/>
  <c r="X795" i="13"/>
  <c r="Q795" i="13"/>
  <c r="K795" i="13"/>
  <c r="V795" i="13"/>
  <c r="Q681" i="14"/>
  <c r="W681" i="14"/>
  <c r="X681" i="14"/>
  <c r="S681" i="14"/>
  <c r="X392" i="14"/>
  <c r="W392" i="14"/>
  <c r="S392" i="14"/>
  <c r="W378" i="13"/>
  <c r="X378" i="13"/>
  <c r="S378" i="13"/>
  <c r="W363" i="14"/>
  <c r="X363" i="14"/>
  <c r="S363" i="14"/>
  <c r="W506" i="18"/>
  <c r="X506" i="18"/>
  <c r="W381" i="13"/>
  <c r="X381" i="13"/>
  <c r="S381" i="13"/>
  <c r="W430" i="18"/>
  <c r="X430" i="18"/>
  <c r="X368" i="14"/>
  <c r="W368" i="14"/>
  <c r="W509" i="14"/>
  <c r="X509" i="14"/>
  <c r="X391" i="14"/>
  <c r="W391" i="14"/>
  <c r="W425" i="14"/>
  <c r="X425" i="14"/>
  <c r="S425" i="14"/>
  <c r="X375" i="18"/>
  <c r="W375" i="18"/>
  <c r="W520" i="13"/>
  <c r="X520" i="13"/>
  <c r="W422" i="18"/>
  <c r="X422" i="18"/>
  <c r="X516" i="14"/>
  <c r="W516" i="14"/>
  <c r="S516" i="14"/>
  <c r="K183" i="10"/>
  <c r="I447" i="18"/>
  <c r="I411" i="18"/>
  <c r="N411" i="18"/>
  <c r="X426" i="14"/>
  <c r="W426" i="14"/>
  <c r="S426" i="14"/>
  <c r="W457" i="13"/>
  <c r="X457" i="13"/>
  <c r="K225" i="10"/>
  <c r="I489" i="18"/>
  <c r="I453" i="18"/>
  <c r="R453" i="18"/>
  <c r="W424" i="13"/>
  <c r="X424" i="13"/>
  <c r="S424" i="13"/>
  <c r="W427" i="13"/>
  <c r="X427" i="13"/>
  <c r="W434" i="13"/>
  <c r="X434" i="13"/>
  <c r="X390" i="18"/>
  <c r="W390" i="18"/>
  <c r="S390" i="18"/>
  <c r="X432" i="13"/>
  <c r="W432" i="13"/>
  <c r="S432" i="13"/>
  <c r="W524" i="13"/>
  <c r="X524" i="13"/>
  <c r="S524" i="13"/>
  <c r="X426" i="18"/>
  <c r="W426" i="18"/>
  <c r="W513" i="13"/>
  <c r="X513" i="13"/>
  <c r="W435" i="14"/>
  <c r="X435" i="14"/>
  <c r="S435" i="14"/>
  <c r="X496" i="18"/>
  <c r="W496" i="18"/>
  <c r="W41" i="19"/>
  <c r="V41" i="19"/>
  <c r="X522" i="18"/>
  <c r="W522" i="18"/>
  <c r="S522" i="18"/>
  <c r="X378" i="14"/>
  <c r="W378" i="14"/>
  <c r="S378" i="14"/>
  <c r="W509" i="13"/>
  <c r="X509" i="13"/>
  <c r="X457" i="14"/>
  <c r="W457" i="14"/>
  <c r="S457" i="14"/>
  <c r="X530" i="14"/>
  <c r="W530" i="14"/>
  <c r="S530" i="14"/>
  <c r="X373" i="18"/>
  <c r="W373" i="18"/>
  <c r="X455" i="18"/>
  <c r="W455" i="18"/>
  <c r="S455" i="18"/>
  <c r="W480" i="14"/>
  <c r="X480" i="14"/>
  <c r="X386" i="13"/>
  <c r="W386" i="13"/>
  <c r="X417" i="14"/>
  <c r="W417" i="14"/>
  <c r="X479" i="13"/>
  <c r="W479" i="13"/>
  <c r="S479" i="13"/>
  <c r="X367" i="14"/>
  <c r="W367" i="14"/>
  <c r="W381" i="18"/>
  <c r="X381" i="18"/>
  <c r="S381" i="18"/>
  <c r="W498" i="18"/>
  <c r="X498" i="18"/>
  <c r="W422" i="13"/>
  <c r="X422" i="13"/>
  <c r="X421" i="14"/>
  <c r="W421" i="14"/>
  <c r="W504" i="14"/>
  <c r="X504" i="14"/>
  <c r="X470" i="14"/>
  <c r="W470" i="14"/>
  <c r="X369" i="13"/>
  <c r="W369" i="13"/>
  <c r="X480" i="18"/>
  <c r="W480" i="18"/>
  <c r="S480" i="18"/>
  <c r="X379" i="18"/>
  <c r="W379" i="18"/>
  <c r="I413" i="14"/>
  <c r="O413" i="14"/>
  <c r="K184" i="6"/>
  <c r="I449" i="14"/>
  <c r="X507" i="14"/>
  <c r="W507" i="14"/>
  <c r="S507" i="14"/>
  <c r="X425" i="13"/>
  <c r="W425" i="13"/>
  <c r="S425" i="13"/>
  <c r="X476" i="13"/>
  <c r="W476" i="13"/>
  <c r="M160" i="10"/>
  <c r="I160" i="18"/>
  <c r="I14" i="14"/>
  <c r="M14" i="6"/>
  <c r="J18" i="6"/>
  <c r="M124" i="5"/>
  <c r="I124" i="13"/>
  <c r="M220" i="5"/>
  <c r="I220" i="13"/>
  <c r="M194" i="10"/>
  <c r="I194" i="18"/>
  <c r="I169" i="13"/>
  <c r="M169" i="5"/>
  <c r="I203" i="14"/>
  <c r="M203" i="6"/>
  <c r="M267" i="5"/>
  <c r="I267" i="13"/>
  <c r="M157" i="10"/>
  <c r="I157" i="18"/>
  <c r="I254" i="14"/>
  <c r="M254" i="6"/>
  <c r="M222" i="10"/>
  <c r="I222" i="18"/>
  <c r="I166" i="13"/>
  <c r="M166" i="5"/>
  <c r="I249" i="18"/>
  <c r="M249" i="10"/>
  <c r="M245" i="10"/>
  <c r="I245" i="18"/>
  <c r="M182" i="6"/>
  <c r="I182" i="14"/>
  <c r="M97" i="10"/>
  <c r="I97" i="18"/>
  <c r="I163" i="13"/>
  <c r="M163" i="5"/>
  <c r="I111" i="18"/>
  <c r="M111" i="10"/>
  <c r="M168" i="10"/>
  <c r="I168" i="18"/>
  <c r="I103" i="14"/>
  <c r="M103" i="6"/>
  <c r="I212" i="18"/>
  <c r="M212" i="10"/>
  <c r="M99" i="10"/>
  <c r="I99" i="18"/>
  <c r="I261" i="14"/>
  <c r="M261" i="6"/>
  <c r="I243" i="14"/>
  <c r="M243" i="6"/>
  <c r="I112" i="14"/>
  <c r="M112" i="6"/>
  <c r="I104" i="18"/>
  <c r="M104" i="10"/>
  <c r="I115" i="18"/>
  <c r="M115" i="10"/>
  <c r="I232" i="14"/>
  <c r="M232" i="6"/>
  <c r="J268" i="6"/>
  <c r="I213" i="14"/>
  <c r="M213" i="6"/>
  <c r="M96" i="6"/>
  <c r="I96" i="14"/>
  <c r="M264" i="10"/>
  <c r="I264" i="18"/>
  <c r="I140" i="18"/>
  <c r="M140" i="10"/>
  <c r="I214" i="13"/>
  <c r="M214" i="5"/>
  <c r="I217" i="14"/>
  <c r="M217" i="6"/>
  <c r="I242" i="13"/>
  <c r="M242" i="5"/>
  <c r="M210" i="10"/>
  <c r="I210" i="18"/>
  <c r="I148" i="18"/>
  <c r="M148" i="10"/>
  <c r="J184" i="6"/>
  <c r="M148" i="6"/>
  <c r="I148" i="14"/>
  <c r="I216" i="14"/>
  <c r="M216" i="6"/>
  <c r="I209" i="13"/>
  <c r="M209" i="5"/>
  <c r="I239" i="13"/>
  <c r="M239" i="5"/>
  <c r="I213" i="13"/>
  <c r="M213" i="5"/>
  <c r="I193" i="14"/>
  <c r="M193" i="6"/>
  <c r="I209" i="14"/>
  <c r="M209" i="6"/>
  <c r="I211" i="13"/>
  <c r="M211" i="5"/>
  <c r="I205" i="13"/>
  <c r="M205" i="5"/>
  <c r="I181" i="14"/>
  <c r="M181" i="6"/>
  <c r="M114" i="6"/>
  <c r="I114" i="14"/>
  <c r="I251" i="14"/>
  <c r="M251" i="6"/>
  <c r="I237" i="13"/>
  <c r="M237" i="5"/>
  <c r="I98" i="14"/>
  <c r="M98" i="6"/>
  <c r="I218" i="14"/>
  <c r="M218" i="6"/>
  <c r="I163" i="14"/>
  <c r="M163" i="6"/>
  <c r="I168" i="13"/>
  <c r="M168" i="5"/>
  <c r="I150" i="13"/>
  <c r="M150" i="5"/>
  <c r="X668" i="13"/>
  <c r="W668" i="13"/>
  <c r="Q668" i="13"/>
  <c r="V668" i="13"/>
  <c r="K668" i="13"/>
  <c r="Q699" i="18"/>
  <c r="X699" i="18"/>
  <c r="W699" i="18"/>
  <c r="O699" i="18"/>
  <c r="Q774" i="14"/>
  <c r="W774" i="14"/>
  <c r="X774" i="14"/>
  <c r="K774" i="14"/>
  <c r="X682" i="18"/>
  <c r="W682" i="18"/>
  <c r="Q682" i="18"/>
  <c r="K682" i="18"/>
  <c r="Q632" i="14"/>
  <c r="X632" i="14"/>
  <c r="W632" i="14"/>
  <c r="K632" i="14"/>
  <c r="S632" i="14"/>
  <c r="Q733" i="14"/>
  <c r="W733" i="14"/>
  <c r="X733" i="14"/>
  <c r="O733" i="14"/>
  <c r="V733" i="14"/>
  <c r="Q735" i="13"/>
  <c r="X735" i="13"/>
  <c r="W735" i="13"/>
  <c r="Q769" i="18"/>
  <c r="W769" i="18"/>
  <c r="X769" i="18"/>
  <c r="S769" i="18"/>
  <c r="O769" i="18"/>
  <c r="X810" i="13"/>
  <c r="W810" i="13"/>
  <c r="Q810" i="13"/>
  <c r="X770" i="18"/>
  <c r="Q770" i="18"/>
  <c r="W770" i="18"/>
  <c r="K770" i="18"/>
  <c r="O770" i="18"/>
  <c r="V770" i="18"/>
  <c r="Q665" i="13"/>
  <c r="X665" i="13"/>
  <c r="W665" i="13"/>
  <c r="W682" i="14"/>
  <c r="X682" i="14"/>
  <c r="Q682" i="14"/>
  <c r="O682" i="14"/>
  <c r="S682" i="14"/>
  <c r="W786" i="14"/>
  <c r="X786" i="14"/>
  <c r="Q786" i="14"/>
  <c r="K786" i="14"/>
  <c r="W678" i="18"/>
  <c r="X678" i="18"/>
  <c r="Q678" i="18"/>
  <c r="K678" i="18"/>
  <c r="S678" i="18"/>
  <c r="W711" i="13"/>
  <c r="Q711" i="13"/>
  <c r="X711" i="13"/>
  <c r="V711" i="13"/>
  <c r="W688" i="18"/>
  <c r="Q688" i="18"/>
  <c r="X688" i="18"/>
  <c r="Q631" i="14"/>
  <c r="X631" i="14"/>
  <c r="W631" i="14"/>
  <c r="X750" i="13"/>
  <c r="W750" i="13"/>
  <c r="Q750" i="13"/>
  <c r="O750" i="13"/>
  <c r="S750" i="13"/>
  <c r="X734" i="18"/>
  <c r="W734" i="18"/>
  <c r="Q734" i="18"/>
  <c r="V734" i="18"/>
  <c r="X737" i="18"/>
  <c r="Q737" i="18"/>
  <c r="W737" i="18"/>
  <c r="O737" i="18"/>
  <c r="X633" i="14"/>
  <c r="W633" i="14"/>
  <c r="Q633" i="14"/>
  <c r="K633" i="14"/>
  <c r="O633" i="14"/>
  <c r="X692" i="18"/>
  <c r="Q692" i="18"/>
  <c r="W692" i="18"/>
  <c r="K692" i="18"/>
  <c r="Q804" i="13"/>
  <c r="X804" i="13"/>
  <c r="W804" i="13"/>
  <c r="O804" i="13"/>
  <c r="V804" i="13"/>
  <c r="S804" i="13"/>
  <c r="Q718" i="13"/>
  <c r="X718" i="13"/>
  <c r="W718" i="13"/>
  <c r="V718" i="13"/>
  <c r="N718" i="13"/>
  <c r="Q649" i="18"/>
  <c r="W649" i="18"/>
  <c r="X649" i="18"/>
  <c r="O649" i="18"/>
  <c r="S649" i="18"/>
  <c r="X783" i="18"/>
  <c r="W783" i="18"/>
  <c r="Q783" i="18"/>
  <c r="Q643" i="14"/>
  <c r="X643" i="14"/>
  <c r="W643" i="14"/>
  <c r="Q721" i="14"/>
  <c r="W721" i="14"/>
  <c r="X721" i="14"/>
  <c r="S721" i="14"/>
  <c r="Q635" i="14"/>
  <c r="W635" i="14"/>
  <c r="X635" i="14"/>
  <c r="O635" i="14"/>
  <c r="K635" i="14"/>
  <c r="S635" i="14"/>
  <c r="Q685" i="13"/>
  <c r="W685" i="13"/>
  <c r="X685" i="13"/>
  <c r="X730" i="18"/>
  <c r="W730" i="18"/>
  <c r="Q730" i="18"/>
  <c r="O730" i="18"/>
  <c r="V730" i="18"/>
  <c r="K730" i="18"/>
  <c r="Q643" i="18"/>
  <c r="X643" i="18"/>
  <c r="W643" i="18"/>
  <c r="K643" i="18"/>
  <c r="V643" i="18"/>
  <c r="Q791" i="13"/>
  <c r="W791" i="13"/>
  <c r="X791" i="13"/>
  <c r="J791" i="13"/>
  <c r="O791" i="13"/>
  <c r="S791" i="13"/>
  <c r="W703" i="13"/>
  <c r="X703" i="13"/>
  <c r="Q703" i="13"/>
  <c r="O703" i="13"/>
  <c r="S703" i="13"/>
  <c r="X659" i="13"/>
  <c r="W659" i="13"/>
  <c r="Q659" i="13"/>
  <c r="W630" i="18"/>
  <c r="X630" i="18"/>
  <c r="Q630" i="18"/>
  <c r="V630" i="18"/>
  <c r="R630" i="18"/>
  <c r="W748" i="18"/>
  <c r="X748" i="18"/>
  <c r="Q748" i="18"/>
  <c r="S748" i="18"/>
  <c r="Q780" i="14"/>
  <c r="W780" i="14"/>
  <c r="X780" i="14"/>
  <c r="Q692" i="14"/>
  <c r="W692" i="14"/>
  <c r="X692" i="14"/>
  <c r="T692" i="14"/>
  <c r="S692" i="14"/>
  <c r="M671" i="14"/>
  <c r="Q671" i="14"/>
  <c r="P671" i="14"/>
  <c r="T671" i="14"/>
  <c r="K671" i="14"/>
  <c r="S671" i="14"/>
  <c r="L671" i="14"/>
  <c r="U671" i="14"/>
  <c r="O671" i="14"/>
  <c r="J671" i="14"/>
  <c r="V671" i="14"/>
  <c r="W671" i="14"/>
  <c r="N671" i="14"/>
  <c r="X671" i="14"/>
  <c r="R671" i="14"/>
  <c r="Q803" i="13"/>
  <c r="X803" i="13"/>
  <c r="W803" i="13"/>
  <c r="K803" i="13"/>
  <c r="W781" i="18"/>
  <c r="Q781" i="18"/>
  <c r="X781" i="18"/>
  <c r="O781" i="18"/>
  <c r="S781" i="18"/>
  <c r="Q718" i="18"/>
  <c r="W718" i="18"/>
  <c r="X718" i="18"/>
  <c r="O718" i="18"/>
  <c r="W789" i="18"/>
  <c r="X789" i="18"/>
  <c r="Q789" i="18"/>
  <c r="O789" i="18"/>
  <c r="K789" i="18"/>
  <c r="Q748" i="14"/>
  <c r="X748" i="14"/>
  <c r="W748" i="14"/>
  <c r="S748" i="14"/>
  <c r="K748" i="14"/>
  <c r="Q688" i="14"/>
  <c r="W688" i="14"/>
  <c r="X688" i="14"/>
  <c r="O688" i="14"/>
  <c r="Q644" i="14"/>
  <c r="W644" i="14"/>
  <c r="X644" i="14"/>
  <c r="O644" i="14"/>
  <c r="Q754" i="13"/>
  <c r="X754" i="13"/>
  <c r="W754" i="13"/>
  <c r="O754" i="13"/>
  <c r="Q742" i="13"/>
  <c r="X742" i="13"/>
  <c r="W742" i="13"/>
  <c r="W651" i="13"/>
  <c r="X651" i="13"/>
  <c r="Q651" i="13"/>
  <c r="S651" i="13"/>
  <c r="U651" i="13"/>
  <c r="K651" i="13"/>
  <c r="X784" i="13"/>
  <c r="W784" i="13"/>
  <c r="Q784" i="13"/>
  <c r="O784" i="13"/>
  <c r="Q658" i="13"/>
  <c r="X658" i="13"/>
  <c r="W658" i="13"/>
  <c r="P658" i="13"/>
  <c r="O658" i="13"/>
  <c r="K658" i="13"/>
  <c r="Q715" i="13"/>
  <c r="X715" i="13"/>
  <c r="W715" i="13"/>
  <c r="S715" i="13"/>
  <c r="Q787" i="13"/>
  <c r="X787" i="13"/>
  <c r="W787" i="13"/>
  <c r="K787" i="13"/>
  <c r="I202" i="14"/>
  <c r="M202" i="6"/>
  <c r="M178" i="5"/>
  <c r="I178" i="13"/>
  <c r="M235" i="6"/>
  <c r="I235" i="14"/>
  <c r="I123" i="14"/>
  <c r="M123" i="6"/>
  <c r="M120" i="10"/>
  <c r="I120" i="18"/>
  <c r="M215" i="10"/>
  <c r="I215" i="18"/>
  <c r="I206" i="13"/>
  <c r="M206" i="5"/>
  <c r="M258" i="6"/>
  <c r="I258" i="14"/>
  <c r="I214" i="14"/>
  <c r="M214" i="6"/>
  <c r="I191" i="14"/>
  <c r="M191" i="6"/>
  <c r="I193" i="18"/>
  <c r="M193" i="10"/>
  <c r="M109" i="6"/>
  <c r="I109" i="14"/>
  <c r="M191" i="10"/>
  <c r="I191" i="18"/>
  <c r="I119" i="14"/>
  <c r="M119" i="6"/>
  <c r="I243" i="13"/>
  <c r="M243" i="5"/>
  <c r="M238" i="10"/>
  <c r="I238" i="18"/>
  <c r="I205" i="14"/>
  <c r="M205" i="6"/>
  <c r="I174" i="18"/>
  <c r="M174" i="10"/>
  <c r="I162" i="14"/>
  <c r="M162" i="6"/>
  <c r="I143" i="13"/>
  <c r="M143" i="5"/>
  <c r="I106" i="18"/>
  <c r="M106" i="10"/>
  <c r="M259" i="10"/>
  <c r="I259" i="18"/>
  <c r="M119" i="5"/>
  <c r="I119" i="13"/>
  <c r="M116" i="5"/>
  <c r="I116" i="13"/>
  <c r="I113" i="13"/>
  <c r="M113" i="5"/>
  <c r="I167" i="18"/>
  <c r="M167" i="10"/>
  <c r="I98" i="18"/>
  <c r="M98" i="10"/>
  <c r="I249" i="14"/>
  <c r="M249" i="6"/>
  <c r="I257" i="14"/>
  <c r="M257" i="6"/>
  <c r="I102" i="14"/>
  <c r="M102" i="6"/>
  <c r="M156" i="10"/>
  <c r="I156" i="18"/>
  <c r="I117" i="18"/>
  <c r="M117" i="10"/>
  <c r="I170" i="14"/>
  <c r="M170" i="6"/>
  <c r="I220" i="14"/>
  <c r="M220" i="6"/>
  <c r="J270" i="5"/>
  <c r="M235" i="5"/>
  <c r="I235" i="13"/>
  <c r="M123" i="10"/>
  <c r="I123" i="18"/>
  <c r="I118" i="18"/>
  <c r="M118" i="10"/>
  <c r="I154" i="14"/>
  <c r="M154" i="6"/>
  <c r="I217" i="13"/>
  <c r="M217" i="5"/>
  <c r="M212" i="5"/>
  <c r="I212" i="13"/>
  <c r="M236" i="6"/>
  <c r="I236" i="14"/>
  <c r="I125" i="13"/>
  <c r="M125" i="5"/>
  <c r="I107" i="14"/>
  <c r="M107" i="6"/>
  <c r="M177" i="5"/>
  <c r="I177" i="13"/>
  <c r="M222" i="6"/>
  <c r="I222" i="14"/>
  <c r="M118" i="5"/>
  <c r="I118" i="13"/>
  <c r="M101" i="6"/>
  <c r="I101" i="14"/>
  <c r="I140" i="14"/>
  <c r="M140" i="6"/>
  <c r="J144" i="6"/>
  <c r="M249" i="5"/>
  <c r="I249" i="13"/>
  <c r="I122" i="13"/>
  <c r="M122" i="5"/>
  <c r="I157" i="13"/>
  <c r="M157" i="5"/>
  <c r="M106" i="6"/>
  <c r="I106" i="14"/>
  <c r="M247" i="5"/>
  <c r="I247" i="13"/>
  <c r="M245" i="6"/>
  <c r="I245" i="14"/>
  <c r="Q646" i="13"/>
  <c r="X646" i="13"/>
  <c r="W646" i="13"/>
  <c r="V646" i="13"/>
  <c r="W624" i="18"/>
  <c r="X624" i="18"/>
  <c r="Q624" i="18"/>
  <c r="X726" i="14"/>
  <c r="W726" i="14"/>
  <c r="Q726" i="14"/>
  <c r="O726" i="14"/>
  <c r="Q719" i="18"/>
  <c r="X719" i="18"/>
  <c r="W719" i="18"/>
  <c r="W750" i="14"/>
  <c r="Q750" i="14"/>
  <c r="X750" i="14"/>
  <c r="O750" i="14"/>
  <c r="W659" i="14"/>
  <c r="X659" i="14"/>
  <c r="Q659" i="14"/>
  <c r="W738" i="13"/>
  <c r="Q738" i="13"/>
  <c r="X738" i="13"/>
  <c r="S738" i="13"/>
  <c r="W747" i="18"/>
  <c r="Q747" i="18"/>
  <c r="X747" i="18"/>
  <c r="O747" i="18"/>
  <c r="W660" i="13"/>
  <c r="X660" i="13"/>
  <c r="Q660" i="13"/>
  <c r="S660" i="13"/>
  <c r="V67" i="19"/>
  <c r="W67" i="19"/>
  <c r="P67" i="19"/>
  <c r="J67" i="19"/>
  <c r="Q708" i="14"/>
  <c r="W708" i="14"/>
  <c r="X708" i="14"/>
  <c r="O708" i="14"/>
  <c r="V708" i="14"/>
  <c r="S708" i="14"/>
  <c r="X629" i="14"/>
  <c r="W629" i="14"/>
  <c r="Q629" i="14"/>
  <c r="V629" i="14"/>
  <c r="Q661" i="13"/>
  <c r="W661" i="13"/>
  <c r="X661" i="13"/>
  <c r="Q782" i="18"/>
  <c r="W782" i="18"/>
  <c r="X782" i="18"/>
  <c r="K782" i="18"/>
  <c r="Q752" i="13"/>
  <c r="X752" i="13"/>
  <c r="W752" i="13"/>
  <c r="X642" i="18"/>
  <c r="W642" i="18"/>
  <c r="Q642" i="18"/>
  <c r="S642" i="18"/>
  <c r="V642" i="18"/>
  <c r="K642" i="18"/>
  <c r="Q627" i="14"/>
  <c r="X627" i="14"/>
  <c r="W627" i="14"/>
  <c r="K627" i="14"/>
  <c r="X755" i="13"/>
  <c r="Q755" i="13"/>
  <c r="W755" i="13"/>
  <c r="K755" i="13"/>
  <c r="W724" i="18"/>
  <c r="Q724" i="18"/>
  <c r="X724" i="18"/>
  <c r="W638" i="18"/>
  <c r="Q638" i="18"/>
  <c r="X638" i="18"/>
  <c r="X758" i="13"/>
  <c r="W758" i="13"/>
  <c r="Q758" i="13"/>
  <c r="K758" i="13"/>
  <c r="X646" i="18"/>
  <c r="Q646" i="18"/>
  <c r="W646" i="18"/>
  <c r="X799" i="13"/>
  <c r="W799" i="13"/>
  <c r="Q799" i="13"/>
  <c r="R799" i="13"/>
  <c r="V799" i="13"/>
  <c r="K799" i="13"/>
  <c r="O799" i="13"/>
  <c r="X723" i="13"/>
  <c r="W723" i="13"/>
  <c r="Q723" i="13"/>
  <c r="O723" i="13"/>
  <c r="W723" i="18"/>
  <c r="Q723" i="18"/>
  <c r="X723" i="18"/>
  <c r="R723" i="18"/>
  <c r="Q639" i="18"/>
  <c r="X639" i="18"/>
  <c r="W639" i="18"/>
  <c r="S639" i="18"/>
  <c r="W638" i="14"/>
  <c r="Q638" i="14"/>
  <c r="X638" i="14"/>
  <c r="V638" i="14"/>
  <c r="S638" i="14"/>
  <c r="O638" i="14"/>
  <c r="X736" i="13"/>
  <c r="W736" i="13"/>
  <c r="Q736" i="13"/>
  <c r="V736" i="13"/>
  <c r="O736" i="13"/>
  <c r="S736" i="13"/>
  <c r="Q671" i="13"/>
  <c r="X671" i="13"/>
  <c r="W671" i="13"/>
  <c r="O671" i="13"/>
  <c r="W686" i="18"/>
  <c r="Q686" i="18"/>
  <c r="X686" i="18"/>
  <c r="S686" i="18"/>
  <c r="Q707" i="18"/>
  <c r="W707" i="18"/>
  <c r="X707" i="18"/>
  <c r="L707" i="18"/>
  <c r="K707" i="18"/>
  <c r="W776" i="18"/>
  <c r="X776" i="18"/>
  <c r="Q776" i="18"/>
  <c r="Q722" i="13"/>
  <c r="W722" i="13"/>
  <c r="X722" i="13"/>
  <c r="S722" i="13"/>
  <c r="V722" i="13"/>
  <c r="X731" i="14"/>
  <c r="Q731" i="14"/>
  <c r="W731" i="14"/>
  <c r="O731" i="14"/>
  <c r="X709" i="14"/>
  <c r="W709" i="14"/>
  <c r="Q709" i="14"/>
  <c r="O709" i="14"/>
  <c r="K709" i="14"/>
  <c r="S709" i="14"/>
  <c r="X722" i="18"/>
  <c r="Q722" i="18"/>
  <c r="W722" i="18"/>
  <c r="O722" i="18"/>
  <c r="V722" i="18"/>
  <c r="W763" i="18"/>
  <c r="X763" i="18"/>
  <c r="Q763" i="18"/>
  <c r="S763" i="18"/>
  <c r="O763" i="18"/>
  <c r="V763" i="18"/>
  <c r="N763" i="18"/>
  <c r="W789" i="14"/>
  <c r="X789" i="14"/>
  <c r="Q789" i="14"/>
  <c r="Q787" i="14"/>
  <c r="X787" i="14"/>
  <c r="W787" i="14"/>
  <c r="Q708" i="13"/>
  <c r="W708" i="13"/>
  <c r="X708" i="13"/>
  <c r="S708" i="13"/>
  <c r="V708" i="13"/>
  <c r="Q650" i="13"/>
  <c r="W650" i="13"/>
  <c r="X650" i="13"/>
  <c r="O650" i="13"/>
  <c r="X629" i="18"/>
  <c r="W629" i="18"/>
  <c r="Q629" i="18"/>
  <c r="O629" i="18"/>
  <c r="W690" i="18"/>
  <c r="X690" i="18"/>
  <c r="Q690" i="18"/>
  <c r="K690" i="18"/>
  <c r="X768" i="14"/>
  <c r="W768" i="14"/>
  <c r="Q768" i="14"/>
  <c r="O768" i="14"/>
  <c r="Q791" i="14"/>
  <c r="X791" i="14"/>
  <c r="W791" i="14"/>
  <c r="N791" i="14"/>
  <c r="X667" i="13"/>
  <c r="Q667" i="13"/>
  <c r="W667" i="13"/>
  <c r="V667" i="13"/>
  <c r="Q704" i="13"/>
  <c r="X704" i="13"/>
  <c r="W704" i="13"/>
  <c r="O704" i="13"/>
  <c r="Q656" i="14"/>
  <c r="X656" i="14"/>
  <c r="W656" i="14"/>
  <c r="Q653" i="13"/>
  <c r="X653" i="13"/>
  <c r="W653" i="13"/>
  <c r="S653" i="13"/>
  <c r="Q736" i="14"/>
  <c r="X736" i="14"/>
  <c r="W736" i="14"/>
  <c r="O736" i="14"/>
  <c r="Q657" i="13"/>
  <c r="W657" i="13"/>
  <c r="X657" i="13"/>
  <c r="Q721" i="13"/>
  <c r="X721" i="13"/>
  <c r="W721" i="13"/>
  <c r="O721" i="13"/>
  <c r="K721" i="13"/>
  <c r="W642" i="13"/>
  <c r="Q642" i="13"/>
  <c r="X642" i="13"/>
  <c r="Q707" i="13"/>
  <c r="X707" i="13"/>
  <c r="W707" i="13"/>
  <c r="S707" i="13"/>
  <c r="O707" i="13"/>
  <c r="K707" i="13"/>
  <c r="X424" i="14"/>
  <c r="W424" i="14"/>
  <c r="S424" i="14"/>
  <c r="X465" i="18"/>
  <c r="W465" i="18"/>
  <c r="W509" i="18"/>
  <c r="X509" i="18"/>
  <c r="X516" i="18"/>
  <c r="W516" i="18"/>
  <c r="S516" i="18"/>
  <c r="W468" i="14"/>
  <c r="X468" i="14"/>
  <c r="S468" i="14"/>
  <c r="X394" i="13"/>
  <c r="W394" i="13"/>
  <c r="S394" i="13"/>
  <c r="W431" i="13"/>
  <c r="X431" i="13"/>
  <c r="S431" i="13"/>
  <c r="W477" i="13"/>
  <c r="X477" i="13"/>
  <c r="S477" i="13"/>
  <c r="X368" i="18"/>
  <c r="W368" i="18"/>
  <c r="S368" i="18"/>
  <c r="X543" i="13"/>
  <c r="W543" i="13"/>
  <c r="X479" i="18"/>
  <c r="W479" i="18"/>
  <c r="S479" i="18"/>
  <c r="X423" i="13"/>
  <c r="W423" i="13"/>
  <c r="S423" i="13"/>
  <c r="X375" i="13"/>
  <c r="W375" i="13"/>
  <c r="X426" i="13"/>
  <c r="W426" i="13"/>
  <c r="S426" i="13"/>
  <c r="X527" i="18"/>
  <c r="W527" i="18"/>
  <c r="W512" i="13"/>
  <c r="X512" i="13"/>
  <c r="S512" i="13"/>
  <c r="X385" i="14"/>
  <c r="W385" i="14"/>
  <c r="W468" i="18"/>
  <c r="X468" i="18"/>
  <c r="S468" i="18"/>
  <c r="W521" i="14"/>
  <c r="X521" i="14"/>
  <c r="S521" i="14"/>
  <c r="W481" i="14"/>
  <c r="X481" i="14"/>
  <c r="X456" i="18"/>
  <c r="W456" i="18"/>
  <c r="X379" i="14"/>
  <c r="W379" i="14"/>
  <c r="S379" i="14"/>
  <c r="X442" i="14"/>
  <c r="W442" i="14"/>
  <c r="X383" i="14"/>
  <c r="W383" i="14"/>
  <c r="X385" i="18"/>
  <c r="W385" i="18"/>
  <c r="S385" i="18"/>
  <c r="X434" i="14"/>
  <c r="W434" i="14"/>
  <c r="X478" i="14"/>
  <c r="W478" i="14"/>
  <c r="W360" i="18"/>
  <c r="X360" i="18"/>
  <c r="W443" i="18"/>
  <c r="X443" i="18"/>
  <c r="X448" i="13"/>
  <c r="W448" i="13"/>
  <c r="X413" i="13"/>
  <c r="W413" i="13"/>
  <c r="X429" i="14"/>
  <c r="W429" i="14"/>
  <c r="X487" i="13"/>
  <c r="W487" i="13"/>
  <c r="S487" i="13"/>
  <c r="W375" i="14"/>
  <c r="X375" i="14"/>
  <c r="W370" i="18"/>
  <c r="X370" i="18"/>
  <c r="W377" i="18"/>
  <c r="X377" i="18"/>
  <c r="W406" i="14"/>
  <c r="P406" i="14"/>
  <c r="Q406" i="14"/>
  <c r="V406" i="14"/>
  <c r="S406" i="14"/>
  <c r="N406" i="14"/>
  <c r="T406" i="14"/>
  <c r="K406" i="14"/>
  <c r="M406" i="14"/>
  <c r="X406" i="14"/>
  <c r="R406" i="14"/>
  <c r="O406" i="14"/>
  <c r="J406" i="14"/>
  <c r="U406" i="14"/>
  <c r="L406" i="14"/>
  <c r="X447" i="14"/>
  <c r="W447" i="14"/>
  <c r="W529" i="14"/>
  <c r="X529" i="14"/>
  <c r="X486" i="14"/>
  <c r="W486" i="14"/>
  <c r="S486" i="14"/>
  <c r="W385" i="13"/>
  <c r="X385" i="13"/>
  <c r="W461" i="18"/>
  <c r="X461" i="18"/>
  <c r="S461" i="18"/>
  <c r="W371" i="18"/>
  <c r="X371" i="18"/>
  <c r="W439" i="14"/>
  <c r="X439" i="14"/>
  <c r="X520" i="14"/>
  <c r="W520" i="14"/>
  <c r="W438" i="13"/>
  <c r="X438" i="13"/>
  <c r="S438" i="13"/>
  <c r="W484" i="13"/>
  <c r="X484" i="13"/>
  <c r="S484" i="13"/>
  <c r="X472" i="18"/>
  <c r="W472" i="18"/>
  <c r="W440" i="18"/>
  <c r="X440" i="18"/>
  <c r="S440" i="18"/>
  <c r="W389" i="13"/>
  <c r="X389" i="13"/>
  <c r="S389" i="13"/>
  <c r="W446" i="13"/>
  <c r="X446" i="13"/>
  <c r="S446" i="13"/>
  <c r="W429" i="13"/>
  <c r="X429" i="13"/>
  <c r="W419" i="14"/>
  <c r="X419" i="14"/>
  <c r="W498" i="14"/>
  <c r="X498" i="14"/>
  <c r="I165" i="18"/>
  <c r="M165" i="10"/>
  <c r="M213" i="10"/>
  <c r="I213" i="18"/>
  <c r="M250" i="5"/>
  <c r="I250" i="13"/>
  <c r="I247" i="18"/>
  <c r="M247" i="10"/>
  <c r="I141" i="14"/>
  <c r="M141" i="6"/>
  <c r="I181" i="13"/>
  <c r="M181" i="5"/>
  <c r="I100" i="18"/>
  <c r="M100" i="10"/>
  <c r="I201" i="13"/>
  <c r="M201" i="5"/>
  <c r="I110" i="13"/>
  <c r="M110" i="5"/>
  <c r="M225" i="5"/>
  <c r="I225" i="13"/>
  <c r="M217" i="10"/>
  <c r="I217" i="18"/>
  <c r="M171" i="5"/>
  <c r="I171" i="13"/>
  <c r="I103" i="18"/>
  <c r="M103" i="10"/>
  <c r="M178" i="6"/>
  <c r="I178" i="14"/>
  <c r="M248" i="5"/>
  <c r="I248" i="13"/>
  <c r="M180" i="10"/>
  <c r="I180" i="18"/>
  <c r="I157" i="14"/>
  <c r="M157" i="6"/>
  <c r="M151" i="10"/>
  <c r="I151" i="18"/>
  <c r="I95" i="13"/>
  <c r="M95" i="5"/>
  <c r="J131" i="5"/>
  <c r="M105" i="5"/>
  <c r="I105" i="13"/>
  <c r="I173" i="18"/>
  <c r="M173" i="10"/>
  <c r="I220" i="18"/>
  <c r="M220" i="10"/>
  <c r="I266" i="14"/>
  <c r="M266" i="6"/>
  <c r="M142" i="6"/>
  <c r="I142" i="14"/>
  <c r="I100" i="13"/>
  <c r="M100" i="5"/>
  <c r="M209" i="10"/>
  <c r="I209" i="18"/>
  <c r="M244" i="10"/>
  <c r="I244" i="18"/>
  <c r="I200" i="14"/>
  <c r="M200" i="6"/>
  <c r="I115" i="14"/>
  <c r="M115" i="6"/>
  <c r="M236" i="10"/>
  <c r="I236" i="18"/>
  <c r="I179" i="18"/>
  <c r="M179" i="10"/>
  <c r="M262" i="10"/>
  <c r="I262" i="18"/>
  <c r="I237" i="14"/>
  <c r="M237" i="6"/>
  <c r="I177" i="14"/>
  <c r="M177" i="6"/>
  <c r="I203" i="18"/>
  <c r="M203" i="10"/>
  <c r="I258" i="18"/>
  <c r="M258" i="10"/>
  <c r="I248" i="14"/>
  <c r="M248" i="6"/>
  <c r="I174" i="13"/>
  <c r="M174" i="5"/>
  <c r="I190" i="14"/>
  <c r="M190" i="6"/>
  <c r="J226" i="6"/>
  <c r="I108" i="13"/>
  <c r="M108" i="5"/>
  <c r="I259" i="13"/>
  <c r="M259" i="5"/>
  <c r="M102" i="5"/>
  <c r="I102" i="13"/>
  <c r="M164" i="6"/>
  <c r="I164" i="14"/>
  <c r="I99" i="13"/>
  <c r="M99" i="5"/>
  <c r="M253" i="5"/>
  <c r="I253" i="13"/>
  <c r="I96" i="13"/>
  <c r="M96" i="5"/>
  <c r="I244" i="14"/>
  <c r="M244" i="6"/>
  <c r="I196" i="14"/>
  <c r="M196" i="6"/>
  <c r="M194" i="5"/>
  <c r="I194" i="13"/>
  <c r="I155" i="13"/>
  <c r="M155" i="5"/>
  <c r="M194" i="6"/>
  <c r="I194" i="14"/>
  <c r="M210" i="6"/>
  <c r="I210" i="14"/>
  <c r="M263" i="5"/>
  <c r="I263" i="13"/>
  <c r="Q738" i="18"/>
  <c r="X738" i="18"/>
  <c r="W738" i="18"/>
  <c r="L183" i="10"/>
  <c r="I711" i="18"/>
  <c r="I675" i="18"/>
  <c r="Q742" i="14"/>
  <c r="W742" i="14"/>
  <c r="X742" i="14"/>
  <c r="W732" i="18"/>
  <c r="X732" i="18"/>
  <c r="Q732" i="18"/>
  <c r="Q747" i="14"/>
  <c r="X747" i="14"/>
  <c r="W747" i="14"/>
  <c r="X697" i="14"/>
  <c r="Q697" i="14"/>
  <c r="W697" i="14"/>
  <c r="Q765" i="18"/>
  <c r="X765" i="18"/>
  <c r="W765" i="18"/>
  <c r="X785" i="18"/>
  <c r="W785" i="18"/>
  <c r="Q785" i="18"/>
  <c r="Q644" i="13"/>
  <c r="X644" i="13"/>
  <c r="W644" i="13"/>
  <c r="W744" i="18"/>
  <c r="Q744" i="18"/>
  <c r="X744" i="18"/>
  <c r="X704" i="14"/>
  <c r="W704" i="14"/>
  <c r="Q704" i="14"/>
  <c r="Q642" i="14"/>
  <c r="W642" i="14"/>
  <c r="X642" i="14"/>
  <c r="W636" i="18"/>
  <c r="Q636" i="18"/>
  <c r="X636" i="18"/>
  <c r="Q684" i="18"/>
  <c r="W684" i="18"/>
  <c r="X684" i="18"/>
  <c r="Q763" i="13"/>
  <c r="X763" i="13"/>
  <c r="W763" i="13"/>
  <c r="Q631" i="18"/>
  <c r="W631" i="18"/>
  <c r="X631" i="18"/>
  <c r="Q793" i="13"/>
  <c r="X793" i="13"/>
  <c r="W793" i="13"/>
  <c r="W787" i="18"/>
  <c r="X787" i="18"/>
  <c r="Q787" i="18"/>
  <c r="Q700" i="13"/>
  <c r="W700" i="13"/>
  <c r="X700" i="13"/>
  <c r="X786" i="18"/>
  <c r="W786" i="18"/>
  <c r="Q786" i="18"/>
  <c r="X791" i="18"/>
  <c r="W791" i="18"/>
  <c r="Q791" i="18"/>
  <c r="W635" i="18"/>
  <c r="Q635" i="18"/>
  <c r="X635" i="18"/>
  <c r="Q762" i="13"/>
  <c r="X762" i="13"/>
  <c r="W762" i="13"/>
  <c r="X774" i="18"/>
  <c r="Q774" i="18"/>
  <c r="W774" i="18"/>
  <c r="Q701" i="18"/>
  <c r="X701" i="18"/>
  <c r="W701" i="18"/>
  <c r="Q772" i="18"/>
  <c r="W772" i="18"/>
  <c r="X772" i="18"/>
  <c r="Q788" i="13"/>
  <c r="W788" i="13"/>
  <c r="X788" i="13"/>
  <c r="Q744" i="14"/>
  <c r="W744" i="14"/>
  <c r="X744" i="14"/>
  <c r="Q724" i="14"/>
  <c r="W724" i="14"/>
  <c r="X724" i="14"/>
  <c r="X648" i="18"/>
  <c r="Q648" i="18"/>
  <c r="W648" i="18"/>
  <c r="Q652" i="18"/>
  <c r="X652" i="18"/>
  <c r="W652" i="18"/>
  <c r="Q648" i="14"/>
  <c r="W648" i="14"/>
  <c r="X648" i="14"/>
  <c r="Q780" i="13"/>
  <c r="W780" i="13"/>
  <c r="X780" i="13"/>
  <c r="X760" i="13"/>
  <c r="W760" i="13"/>
  <c r="Q760" i="13"/>
  <c r="Q751" i="13"/>
  <c r="X751" i="13"/>
  <c r="W751" i="13"/>
  <c r="L143" i="10"/>
  <c r="I671" i="18"/>
  <c r="I667" i="18"/>
  <c r="J669" i="18"/>
  <c r="R669" i="18"/>
  <c r="M669" i="18"/>
  <c r="X669" i="18"/>
  <c r="Q669" i="18"/>
  <c r="L669" i="18"/>
  <c r="P669" i="18"/>
  <c r="T669" i="18"/>
  <c r="U669" i="18"/>
  <c r="O669" i="18"/>
  <c r="V669" i="18"/>
  <c r="W669" i="18"/>
  <c r="N669" i="18"/>
  <c r="K669" i="18"/>
  <c r="S669" i="18"/>
  <c r="L145" i="5"/>
  <c r="I687" i="13"/>
  <c r="I683" i="13"/>
  <c r="L184" i="6"/>
  <c r="I714" i="14"/>
  <c r="I678" i="14"/>
  <c r="Q785" i="13"/>
  <c r="W785" i="13"/>
  <c r="X785" i="13"/>
  <c r="X658" i="14"/>
  <c r="Q658" i="14"/>
  <c r="W658" i="14"/>
  <c r="X628" i="18"/>
  <c r="W628" i="18"/>
  <c r="Q628" i="18"/>
  <c r="Q680" i="18"/>
  <c r="X680" i="18"/>
  <c r="W680" i="18"/>
  <c r="W809" i="13"/>
  <c r="X809" i="13"/>
  <c r="Q809" i="13"/>
  <c r="Q685" i="14"/>
  <c r="W685" i="14"/>
  <c r="X685" i="14"/>
  <c r="Q724" i="13"/>
  <c r="W724" i="13"/>
  <c r="X724" i="13"/>
  <c r="W766" i="13"/>
  <c r="X766" i="13"/>
  <c r="Q766" i="13"/>
  <c r="W740" i="13"/>
  <c r="Q740" i="13"/>
  <c r="X740" i="13"/>
  <c r="X727" i="14"/>
  <c r="Q727" i="14"/>
  <c r="W727" i="14"/>
  <c r="Q647" i="14"/>
  <c r="X647" i="14"/>
  <c r="W647" i="14"/>
  <c r="Q806" i="13"/>
  <c r="W806" i="13"/>
  <c r="X806" i="13"/>
  <c r="W640" i="13"/>
  <c r="X640" i="13"/>
  <c r="Q640" i="13"/>
  <c r="Q705" i="13"/>
  <c r="X705" i="13"/>
  <c r="W705" i="13"/>
  <c r="I777" i="13"/>
  <c r="L270" i="5"/>
  <c r="I812" i="13"/>
  <c r="W441" i="14"/>
  <c r="X441" i="14"/>
  <c r="W452" i="13"/>
  <c r="X452" i="13"/>
  <c r="W362" i="18"/>
  <c r="X362" i="18"/>
  <c r="X440" i="14"/>
  <c r="W440" i="14"/>
  <c r="W380" i="14"/>
  <c r="X380" i="14"/>
  <c r="X445" i="14"/>
  <c r="W445" i="14"/>
  <c r="W533" i="13"/>
  <c r="X533" i="13"/>
  <c r="X449" i="13"/>
  <c r="W449" i="13"/>
  <c r="W376" i="18"/>
  <c r="X376" i="18"/>
  <c r="W488" i="14"/>
  <c r="X488" i="14"/>
  <c r="X392" i="18"/>
  <c r="W392" i="18"/>
  <c r="W393" i="14"/>
  <c r="X393" i="14"/>
  <c r="X528" i="18"/>
  <c r="W528" i="18"/>
  <c r="W379" i="13"/>
  <c r="X379" i="13"/>
  <c r="W372" i="18"/>
  <c r="X372" i="18"/>
  <c r="W437" i="13"/>
  <c r="X437" i="13"/>
  <c r="X382" i="13"/>
  <c r="W382" i="13"/>
  <c r="X365" i="18"/>
  <c r="W365" i="18"/>
  <c r="W517" i="13"/>
  <c r="X517" i="13"/>
  <c r="W500" i="13"/>
  <c r="X500" i="13"/>
  <c r="W469" i="18"/>
  <c r="X469" i="18"/>
  <c r="O405" i="18"/>
  <c r="T405" i="18"/>
  <c r="P405" i="18"/>
  <c r="S405" i="18"/>
  <c r="K405" i="18"/>
  <c r="X405" i="18"/>
  <c r="V405" i="18"/>
  <c r="N405" i="18"/>
  <c r="R405" i="18"/>
  <c r="U405" i="18"/>
  <c r="L405" i="18"/>
  <c r="M405" i="18"/>
  <c r="Q405" i="18"/>
  <c r="W405" i="18"/>
  <c r="J405" i="18"/>
  <c r="X521" i="13"/>
  <c r="W521" i="13"/>
  <c r="W371" i="13"/>
  <c r="X371" i="13"/>
  <c r="X459" i="18"/>
  <c r="W459" i="18"/>
  <c r="X513" i="14"/>
  <c r="W513" i="14"/>
  <c r="X471" i="13"/>
  <c r="W471" i="13"/>
  <c r="X413" i="18"/>
  <c r="W413" i="18"/>
  <c r="W476" i="18"/>
  <c r="X476" i="18"/>
  <c r="W493" i="13"/>
  <c r="X493" i="13"/>
  <c r="W483" i="14"/>
  <c r="X483" i="14"/>
  <c r="X368" i="13"/>
  <c r="W368" i="13"/>
  <c r="W372" i="14"/>
  <c r="X372" i="14"/>
  <c r="W460" i="14"/>
  <c r="X460" i="14"/>
  <c r="W433" i="18"/>
  <c r="X433" i="18"/>
  <c r="X364" i="18"/>
  <c r="W364" i="18"/>
  <c r="W526" i="14"/>
  <c r="X526" i="14"/>
  <c r="X470" i="13"/>
  <c r="W470" i="13"/>
  <c r="W486" i="13"/>
  <c r="X486" i="13"/>
  <c r="X390" i="13"/>
  <c r="W390" i="13"/>
  <c r="X474" i="13"/>
  <c r="W474" i="13"/>
  <c r="X466" i="18"/>
  <c r="W466" i="18"/>
  <c r="L404" i="18"/>
  <c r="J404" i="18"/>
  <c r="U404" i="18"/>
  <c r="O404" i="18"/>
  <c r="R404" i="18"/>
  <c r="T404" i="18"/>
  <c r="S404" i="18"/>
  <c r="N404" i="18"/>
  <c r="X404" i="18"/>
  <c r="P404" i="18"/>
  <c r="M404" i="18"/>
  <c r="Q404" i="18"/>
  <c r="K404" i="18"/>
  <c r="W404" i="18"/>
  <c r="V404" i="18"/>
  <c r="W437" i="14"/>
  <c r="X437" i="14"/>
  <c r="W491" i="13"/>
  <c r="X491" i="13"/>
  <c r="W382" i="14"/>
  <c r="X382" i="14"/>
  <c r="X377" i="14"/>
  <c r="W377" i="14"/>
  <c r="W389" i="18"/>
  <c r="X389" i="18"/>
  <c r="X508" i="18"/>
  <c r="W508" i="18"/>
  <c r="X519" i="18"/>
  <c r="W519" i="18"/>
  <c r="X373" i="13"/>
  <c r="W373" i="13"/>
  <c r="W373" i="14"/>
  <c r="X373" i="14"/>
  <c r="W489" i="14"/>
  <c r="X489" i="14"/>
  <c r="W395" i="13"/>
  <c r="X395" i="13"/>
  <c r="M127" i="10"/>
  <c r="I127" i="18"/>
  <c r="I114" i="18"/>
  <c r="M114" i="10"/>
  <c r="M149" i="10"/>
  <c r="I149" i="18"/>
  <c r="I218" i="13"/>
  <c r="M218" i="5"/>
  <c r="M153" i="6"/>
  <c r="I153" i="14"/>
  <c r="I158" i="13"/>
  <c r="M158" i="5"/>
  <c r="I206" i="18"/>
  <c r="M206" i="10"/>
  <c r="M239" i="10"/>
  <c r="I239" i="18"/>
  <c r="M243" i="10"/>
  <c r="I243" i="18"/>
  <c r="M170" i="10"/>
  <c r="I170" i="18"/>
  <c r="I156" i="14"/>
  <c r="M156" i="6"/>
  <c r="M104" i="5"/>
  <c r="I104" i="13"/>
  <c r="M107" i="10"/>
  <c r="I107" i="18"/>
  <c r="I182" i="13"/>
  <c r="M182" i="5"/>
  <c r="M195" i="10"/>
  <c r="I195" i="18"/>
  <c r="I180" i="13"/>
  <c r="M180" i="5"/>
  <c r="I154" i="13"/>
  <c r="M154" i="5"/>
  <c r="M96" i="10"/>
  <c r="I96" i="18"/>
  <c r="I199" i="14"/>
  <c r="M199" i="6"/>
  <c r="M147" i="10"/>
  <c r="J183" i="10"/>
  <c r="I147" i="18"/>
  <c r="M166" i="10"/>
  <c r="I166" i="18"/>
  <c r="M192" i="10"/>
  <c r="I192" i="18"/>
  <c r="I207" i="14"/>
  <c r="M207" i="6"/>
  <c r="I264" i="13"/>
  <c r="M264" i="5"/>
  <c r="M154" i="10"/>
  <c r="I154" i="18"/>
  <c r="M198" i="10"/>
  <c r="I198" i="18"/>
  <c r="M208" i="10"/>
  <c r="I208" i="18"/>
  <c r="I127" i="14"/>
  <c r="M127" i="6"/>
  <c r="I244" i="13"/>
  <c r="M244" i="5"/>
  <c r="M119" i="10"/>
  <c r="I119" i="18"/>
  <c r="I139" i="18"/>
  <c r="J143" i="10"/>
  <c r="M139" i="10"/>
  <c r="I272" i="13"/>
  <c r="M272" i="5"/>
  <c r="I165" i="13"/>
  <c r="M165" i="5"/>
  <c r="I223" i="13"/>
  <c r="M223" i="5"/>
  <c r="I176" i="18"/>
  <c r="M176" i="10"/>
  <c r="I199" i="18"/>
  <c r="M199" i="10"/>
  <c r="I246" i="14"/>
  <c r="M246" i="6"/>
  <c r="I260" i="13"/>
  <c r="M260" i="5"/>
  <c r="I208" i="14"/>
  <c r="M208" i="6"/>
  <c r="I186" i="13"/>
  <c r="M186" i="5"/>
  <c r="M107" i="5"/>
  <c r="I107" i="13"/>
  <c r="M149" i="6"/>
  <c r="I149" i="14"/>
  <c r="I117" i="13"/>
  <c r="M117" i="5"/>
  <c r="M261" i="5"/>
  <c r="I261" i="13"/>
  <c r="I264" i="14"/>
  <c r="M264" i="6"/>
  <c r="I130" i="14"/>
  <c r="M130" i="6"/>
  <c r="M101" i="5"/>
  <c r="I101" i="13"/>
  <c r="M172" i="5"/>
  <c r="I172" i="13"/>
  <c r="M176" i="5"/>
  <c r="I176" i="13"/>
  <c r="I171" i="14"/>
  <c r="M171" i="6"/>
  <c r="M246" i="5"/>
  <c r="I246" i="13"/>
  <c r="M241" i="6"/>
  <c r="I241" i="14"/>
  <c r="M202" i="5"/>
  <c r="I202" i="13"/>
  <c r="M229" i="5"/>
  <c r="I229" i="13"/>
  <c r="Q741" i="18"/>
  <c r="X741" i="18"/>
  <c r="W741" i="18"/>
  <c r="X737" i="14"/>
  <c r="W737" i="14"/>
  <c r="Q737" i="14"/>
  <c r="X764" i="18"/>
  <c r="W764" i="18"/>
  <c r="Q764" i="18"/>
  <c r="W679" i="18"/>
  <c r="X679" i="18"/>
  <c r="Q679" i="18"/>
  <c r="W768" i="18"/>
  <c r="Q768" i="18"/>
  <c r="X768" i="18"/>
  <c r="L268" i="6"/>
  <c r="I798" i="14"/>
  <c r="I762" i="14"/>
  <c r="W697" i="18"/>
  <c r="Q697" i="18"/>
  <c r="X697" i="18"/>
  <c r="W760" i="18"/>
  <c r="Q760" i="18"/>
  <c r="X760" i="18"/>
  <c r="L18" i="6"/>
  <c r="I548" i="14"/>
  <c r="I544" i="14"/>
  <c r="Q731" i="18"/>
  <c r="W731" i="18"/>
  <c r="X731" i="18"/>
  <c r="W780" i="18"/>
  <c r="Q780" i="18"/>
  <c r="X780" i="18"/>
  <c r="L226" i="6"/>
  <c r="I756" i="14"/>
  <c r="I720" i="14"/>
  <c r="X691" i="18"/>
  <c r="Q691" i="18"/>
  <c r="W691" i="18"/>
  <c r="Q695" i="14"/>
  <c r="W695" i="14"/>
  <c r="X695" i="14"/>
  <c r="X707" i="14"/>
  <c r="Q707" i="14"/>
  <c r="W707" i="14"/>
  <c r="W693" i="18"/>
  <c r="Q693" i="18"/>
  <c r="X693" i="18"/>
  <c r="W759" i="13"/>
  <c r="X759" i="13"/>
  <c r="Q759" i="13"/>
  <c r="Q698" i="13"/>
  <c r="W698" i="13"/>
  <c r="X698" i="13"/>
  <c r="W652" i="13"/>
  <c r="Q652" i="13"/>
  <c r="X652" i="13"/>
  <c r="Q754" i="14"/>
  <c r="X754" i="14"/>
  <c r="W754" i="14"/>
  <c r="X723" i="14"/>
  <c r="W723" i="14"/>
  <c r="Q723" i="14"/>
  <c r="Q742" i="18"/>
  <c r="W742" i="18"/>
  <c r="X742" i="18"/>
  <c r="X793" i="14"/>
  <c r="Q793" i="14"/>
  <c r="W793" i="14"/>
  <c r="X663" i="13"/>
  <c r="W663" i="13"/>
  <c r="Q663" i="13"/>
  <c r="W739" i="18"/>
  <c r="Q739" i="18"/>
  <c r="X739" i="18"/>
  <c r="X726" i="18"/>
  <c r="Q726" i="18"/>
  <c r="W726" i="18"/>
  <c r="W740" i="14"/>
  <c r="X740" i="14"/>
  <c r="Q740" i="14"/>
  <c r="W739" i="14"/>
  <c r="X739" i="14"/>
  <c r="Q739" i="14"/>
  <c r="W789" i="13"/>
  <c r="X789" i="13"/>
  <c r="Q789" i="13"/>
  <c r="Q645" i="14"/>
  <c r="W645" i="14"/>
  <c r="X645" i="14"/>
  <c r="W641" i="18"/>
  <c r="X641" i="18"/>
  <c r="Q641" i="18"/>
  <c r="X700" i="18"/>
  <c r="Q700" i="18"/>
  <c r="W700" i="18"/>
  <c r="W714" i="13"/>
  <c r="Q714" i="13"/>
  <c r="X714" i="13"/>
  <c r="Q749" i="13"/>
  <c r="X749" i="13"/>
  <c r="W749" i="13"/>
  <c r="Q794" i="14"/>
  <c r="X794" i="14"/>
  <c r="W794" i="14"/>
  <c r="W669" i="13"/>
  <c r="X669" i="13"/>
  <c r="Q669" i="13"/>
  <c r="W777" i="18"/>
  <c r="Q777" i="18"/>
  <c r="X777" i="18"/>
  <c r="Q784" i="18"/>
  <c r="W784" i="18"/>
  <c r="X784" i="18"/>
  <c r="Q779" i="14"/>
  <c r="X779" i="14"/>
  <c r="W779" i="14"/>
  <c r="X701" i="14"/>
  <c r="W701" i="14"/>
  <c r="Q701" i="14"/>
  <c r="Q655" i="14"/>
  <c r="W655" i="14"/>
  <c r="X655" i="14"/>
  <c r="X702" i="18"/>
  <c r="Q702" i="18"/>
  <c r="W702" i="18"/>
  <c r="X725" i="18"/>
  <c r="W725" i="18"/>
  <c r="Q725" i="18"/>
  <c r="X634" i="18"/>
  <c r="W634" i="18"/>
  <c r="Q634" i="18"/>
  <c r="Q725" i="14"/>
  <c r="X725" i="14"/>
  <c r="W725" i="14"/>
  <c r="Q679" i="14"/>
  <c r="X679" i="14"/>
  <c r="W679" i="14"/>
  <c r="X636" i="14"/>
  <c r="W636" i="14"/>
  <c r="Q636" i="14"/>
  <c r="Q779" i="13"/>
  <c r="X779" i="13"/>
  <c r="W779" i="13"/>
  <c r="Q700" i="14"/>
  <c r="X700" i="14"/>
  <c r="W700" i="14"/>
  <c r="Q747" i="13"/>
  <c r="X747" i="13"/>
  <c r="W747" i="13"/>
  <c r="W646" i="14"/>
  <c r="X646" i="14"/>
  <c r="Q646" i="14"/>
  <c r="Q645" i="13"/>
  <c r="X645" i="13"/>
  <c r="W645" i="13"/>
  <c r="Q710" i="13"/>
  <c r="X710" i="13"/>
  <c r="W710" i="13"/>
  <c r="Q782" i="13"/>
  <c r="W782" i="13"/>
  <c r="X782" i="13"/>
  <c r="X478" i="18"/>
  <c r="W478" i="18"/>
  <c r="W389" i="14"/>
  <c r="X389" i="14"/>
  <c r="W376" i="13"/>
  <c r="X376" i="13"/>
  <c r="W388" i="13"/>
  <c r="X388" i="13"/>
  <c r="W512" i="14"/>
  <c r="X512" i="14"/>
  <c r="X388" i="14"/>
  <c r="W388" i="14"/>
  <c r="K270" i="5"/>
  <c r="I541" i="13"/>
  <c r="I506" i="13"/>
  <c r="N506" i="13"/>
  <c r="W445" i="13"/>
  <c r="X445" i="13"/>
  <c r="X486" i="18"/>
  <c r="W486" i="18"/>
  <c r="X391" i="13"/>
  <c r="W391" i="13"/>
  <c r="X499" i="18"/>
  <c r="W499" i="18"/>
  <c r="X444" i="13"/>
  <c r="W444" i="13"/>
  <c r="X464" i="14"/>
  <c r="W464" i="14"/>
  <c r="X383" i="18"/>
  <c r="W383" i="18"/>
  <c r="X511" i="18"/>
  <c r="W511" i="18"/>
  <c r="X418" i="14"/>
  <c r="W418" i="14"/>
  <c r="K184" i="5"/>
  <c r="I455" i="13"/>
  <c r="I420" i="13"/>
  <c r="T420" i="13"/>
  <c r="W431" i="18"/>
  <c r="X431" i="18"/>
  <c r="W510" i="13"/>
  <c r="X510" i="13"/>
  <c r="W519" i="13"/>
  <c r="X519" i="13"/>
  <c r="W473" i="18"/>
  <c r="X473" i="18"/>
  <c r="W525" i="14"/>
  <c r="X525" i="14"/>
  <c r="W380" i="13"/>
  <c r="X380" i="13"/>
  <c r="X414" i="13"/>
  <c r="W414" i="13"/>
  <c r="W363" i="18"/>
  <c r="X363" i="18"/>
  <c r="X372" i="13"/>
  <c r="W372" i="13"/>
  <c r="X492" i="13"/>
  <c r="W492" i="13"/>
  <c r="X417" i="18"/>
  <c r="W417" i="18"/>
  <c r="W483" i="18"/>
  <c r="X483" i="18"/>
  <c r="W396" i="13"/>
  <c r="X396" i="13"/>
  <c r="X496" i="13"/>
  <c r="W496" i="13"/>
  <c r="X507" i="13"/>
  <c r="W507" i="13"/>
  <c r="X398" i="13"/>
  <c r="W398" i="13"/>
  <c r="X482" i="13"/>
  <c r="W482" i="13"/>
  <c r="X497" i="18"/>
  <c r="W497" i="18"/>
  <c r="W523" i="18"/>
  <c r="X523" i="18"/>
  <c r="X469" i="13"/>
  <c r="W469" i="13"/>
  <c r="X525" i="13"/>
  <c r="W525" i="13"/>
  <c r="X415" i="14"/>
  <c r="W415" i="14"/>
  <c r="W395" i="14"/>
  <c r="X395" i="14"/>
  <c r="X460" i="18"/>
  <c r="W460" i="18"/>
  <c r="X501" i="18"/>
  <c r="W501" i="18"/>
  <c r="W515" i="18"/>
  <c r="X515" i="18"/>
  <c r="W399" i="13"/>
  <c r="X399" i="13"/>
  <c r="X386" i="14"/>
  <c r="W386" i="14"/>
  <c r="W503" i="14"/>
  <c r="X503" i="14"/>
  <c r="W286" i="13"/>
  <c r="X286" i="13"/>
  <c r="W367" i="18"/>
  <c r="X367" i="18"/>
  <c r="W427" i="18"/>
  <c r="X427" i="18"/>
  <c r="W423" i="14"/>
  <c r="X423" i="14"/>
  <c r="W536" i="13"/>
  <c r="X536" i="13"/>
  <c r="X487" i="14"/>
  <c r="W487" i="14"/>
  <c r="X527" i="13"/>
  <c r="W527" i="13"/>
  <c r="W422" i="14"/>
  <c r="X422" i="14"/>
  <c r="I202" i="18"/>
  <c r="M202" i="10"/>
  <c r="M232" i="10"/>
  <c r="I232" i="18"/>
  <c r="M199" i="5"/>
  <c r="I199" i="13"/>
  <c r="M155" i="6"/>
  <c r="I155" i="14"/>
  <c r="M265" i="5"/>
  <c r="I265" i="13"/>
  <c r="M246" i="10"/>
  <c r="I246" i="18"/>
  <c r="I164" i="18"/>
  <c r="M164" i="10"/>
  <c r="I254" i="13"/>
  <c r="M254" i="5"/>
  <c r="M159" i="10"/>
  <c r="I159" i="18"/>
  <c r="M113" i="10"/>
  <c r="I113" i="18"/>
  <c r="J227" i="5"/>
  <c r="M192" i="5"/>
  <c r="I192" i="13"/>
  <c r="M117" i="6"/>
  <c r="I117" i="14"/>
  <c r="I141" i="18"/>
  <c r="M141" i="10"/>
  <c r="M179" i="6"/>
  <c r="I179" i="14"/>
  <c r="M190" i="10"/>
  <c r="I190" i="18"/>
  <c r="I200" i="13"/>
  <c r="M200" i="5"/>
  <c r="I142" i="13"/>
  <c r="M142" i="5"/>
  <c r="M242" i="10"/>
  <c r="I242" i="18"/>
  <c r="I126" i="13"/>
  <c r="M126" i="5"/>
  <c r="M155" i="10"/>
  <c r="I155" i="18"/>
  <c r="I219" i="18"/>
  <c r="M219" i="10"/>
  <c r="M104" i="6"/>
  <c r="I104" i="14"/>
  <c r="I100" i="14"/>
  <c r="M100" i="6"/>
  <c r="I98" i="13"/>
  <c r="M98" i="5"/>
  <c r="I216" i="18"/>
  <c r="M216" i="10"/>
  <c r="M251" i="10"/>
  <c r="I251" i="18"/>
  <c r="I223" i="14"/>
  <c r="M223" i="6"/>
  <c r="I256" i="13"/>
  <c r="M256" i="5"/>
  <c r="I124" i="14"/>
  <c r="M124" i="6"/>
  <c r="M109" i="10"/>
  <c r="I109" i="18"/>
  <c r="I175" i="18"/>
  <c r="M175" i="10"/>
  <c r="M195" i="6"/>
  <c r="I195" i="14"/>
  <c r="I266" i="13"/>
  <c r="M266" i="5"/>
  <c r="I233" i="14"/>
  <c r="M233" i="6"/>
  <c r="I260" i="18"/>
  <c r="M260" i="10"/>
  <c r="I178" i="18"/>
  <c r="M178" i="10"/>
  <c r="M111" i="6"/>
  <c r="I111" i="14"/>
  <c r="I166" i="14"/>
  <c r="M166" i="6"/>
  <c r="I241" i="13"/>
  <c r="M241" i="5"/>
  <c r="M120" i="5"/>
  <c r="I120" i="13"/>
  <c r="I212" i="14"/>
  <c r="M212" i="6"/>
  <c r="M215" i="5"/>
  <c r="I215" i="13"/>
  <c r="I203" i="13"/>
  <c r="M203" i="5"/>
  <c r="M111" i="5"/>
  <c r="I111" i="13"/>
  <c r="I206" i="14"/>
  <c r="M206" i="6"/>
  <c r="M208" i="5"/>
  <c r="I208" i="13"/>
  <c r="I197" i="13"/>
  <c r="M197" i="5"/>
  <c r="I204" i="14"/>
  <c r="M204" i="6"/>
  <c r="I234" i="14"/>
  <c r="M234" i="6"/>
  <c r="I268" i="13"/>
  <c r="M268" i="5"/>
  <c r="I125" i="14"/>
  <c r="M125" i="6"/>
  <c r="I216" i="13"/>
  <c r="M216" i="5"/>
  <c r="I114" i="13"/>
  <c r="M114" i="5"/>
  <c r="I152" i="13"/>
  <c r="M152" i="5"/>
  <c r="Q749" i="18"/>
  <c r="W749" i="18"/>
  <c r="X749" i="18"/>
  <c r="W763" i="14"/>
  <c r="X763" i="14"/>
  <c r="Q763" i="14"/>
  <c r="Q790" i="14"/>
  <c r="W790" i="14"/>
  <c r="X790" i="14"/>
  <c r="X721" i="18"/>
  <c r="W721" i="18"/>
  <c r="Q721" i="18"/>
  <c r="X652" i="14"/>
  <c r="W652" i="14"/>
  <c r="Q652" i="14"/>
  <c r="Q800" i="13"/>
  <c r="W800" i="13"/>
  <c r="X800" i="13"/>
  <c r="X677" i="18"/>
  <c r="W677" i="18"/>
  <c r="Q677" i="18"/>
  <c r="X698" i="14"/>
  <c r="W698" i="14"/>
  <c r="Q698" i="14"/>
  <c r="X706" i="14"/>
  <c r="W706" i="14"/>
  <c r="Q706" i="14"/>
  <c r="X706" i="18"/>
  <c r="W706" i="18"/>
  <c r="Q706" i="18"/>
  <c r="Q639" i="13"/>
  <c r="X639" i="13"/>
  <c r="W639" i="13"/>
  <c r="X757" i="13"/>
  <c r="W757" i="13"/>
  <c r="Q757" i="13"/>
  <c r="W704" i="18"/>
  <c r="Q704" i="18"/>
  <c r="X704" i="18"/>
  <c r="Q781" i="14"/>
  <c r="X781" i="14"/>
  <c r="W781" i="14"/>
  <c r="W730" i="14"/>
  <c r="X730" i="14"/>
  <c r="Q730" i="14"/>
  <c r="W685" i="18"/>
  <c r="X685" i="18"/>
  <c r="Q685" i="18"/>
  <c r="Q771" i="14"/>
  <c r="W771" i="14"/>
  <c r="X771" i="14"/>
  <c r="X808" i="13"/>
  <c r="W808" i="13"/>
  <c r="Q808" i="13"/>
  <c r="Q649" i="13"/>
  <c r="X649" i="13"/>
  <c r="W649" i="13"/>
  <c r="Q753" i="13"/>
  <c r="W753" i="13"/>
  <c r="X753" i="13"/>
  <c r="Q641" i="14"/>
  <c r="W641" i="14"/>
  <c r="X641" i="14"/>
  <c r="W695" i="18"/>
  <c r="Q695" i="18"/>
  <c r="X695" i="18"/>
  <c r="Q710" i="14"/>
  <c r="W710" i="14"/>
  <c r="X710" i="14"/>
  <c r="Q797" i="13"/>
  <c r="X797" i="13"/>
  <c r="W797" i="13"/>
  <c r="X632" i="18"/>
  <c r="Q632" i="18"/>
  <c r="W632" i="18"/>
  <c r="Q696" i="18"/>
  <c r="X696" i="18"/>
  <c r="W696" i="18"/>
  <c r="W686" i="14"/>
  <c r="X686" i="14"/>
  <c r="Q686" i="14"/>
  <c r="X783" i="13"/>
  <c r="W783" i="13"/>
  <c r="Q783" i="13"/>
  <c r="X638" i="13"/>
  <c r="W638" i="13"/>
  <c r="Q638" i="13"/>
  <c r="X694" i="13"/>
  <c r="W694" i="13"/>
  <c r="Q694" i="13"/>
  <c r="W703" i="18"/>
  <c r="Q703" i="18"/>
  <c r="X703" i="18"/>
  <c r="W740" i="18"/>
  <c r="X740" i="18"/>
  <c r="Q740" i="18"/>
  <c r="Q802" i="13"/>
  <c r="X802" i="13"/>
  <c r="W802" i="13"/>
  <c r="W722" i="14"/>
  <c r="X722" i="14"/>
  <c r="Q722" i="14"/>
  <c r="Q693" i="14"/>
  <c r="X693" i="14"/>
  <c r="W693" i="14"/>
  <c r="Q650" i="14"/>
  <c r="X650" i="14"/>
  <c r="W650" i="14"/>
  <c r="W683" i="18"/>
  <c r="X683" i="18"/>
  <c r="Q683" i="18"/>
  <c r="X696" i="13"/>
  <c r="W696" i="13"/>
  <c r="Q696" i="13"/>
  <c r="X654" i="13"/>
  <c r="W654" i="13"/>
  <c r="Q654" i="13"/>
  <c r="Q701" i="13"/>
  <c r="W701" i="13"/>
  <c r="X701" i="13"/>
  <c r="X717" i="13"/>
  <c r="W717" i="13"/>
  <c r="Q717" i="13"/>
  <c r="R668" i="18"/>
  <c r="U668" i="18"/>
  <c r="V668" i="18"/>
  <c r="P668" i="18"/>
  <c r="S668" i="18"/>
  <c r="J668" i="18"/>
  <c r="T668" i="18"/>
  <c r="L668" i="18"/>
  <c r="X668" i="18"/>
  <c r="K668" i="18"/>
  <c r="N668" i="18"/>
  <c r="M668" i="18"/>
  <c r="Q668" i="18"/>
  <c r="W668" i="18"/>
  <c r="O668" i="18"/>
  <c r="X727" i="18"/>
  <c r="Q727" i="18"/>
  <c r="W727" i="18"/>
  <c r="X767" i="18"/>
  <c r="Q767" i="18"/>
  <c r="W767" i="18"/>
  <c r="W766" i="14"/>
  <c r="X766" i="14"/>
  <c r="Q766" i="14"/>
  <c r="W775" i="14"/>
  <c r="Q775" i="14"/>
  <c r="X775" i="14"/>
  <c r="Q695" i="13"/>
  <c r="X695" i="13"/>
  <c r="W695" i="13"/>
  <c r="X761" i="13"/>
  <c r="W761" i="13"/>
  <c r="Q761" i="13"/>
  <c r="W794" i="13"/>
  <c r="X794" i="13"/>
  <c r="Q794" i="13"/>
  <c r="W666" i="13"/>
  <c r="X666" i="13"/>
  <c r="Q666" i="13"/>
  <c r="Q719" i="13"/>
  <c r="X719" i="13"/>
  <c r="W719" i="13"/>
  <c r="Q705" i="14"/>
  <c r="X705" i="14"/>
  <c r="W705" i="14"/>
  <c r="X773" i="14"/>
  <c r="W773" i="14"/>
  <c r="Q773" i="14"/>
  <c r="Q702" i="13"/>
  <c r="W702" i="13"/>
  <c r="X702" i="13"/>
  <c r="W378" i="18"/>
  <c r="X378" i="18"/>
  <c r="W510" i="18"/>
  <c r="X510" i="18"/>
  <c r="W421" i="13"/>
  <c r="X421" i="13"/>
  <c r="I403" i="18"/>
  <c r="K143" i="10"/>
  <c r="I407" i="18"/>
  <c r="X472" i="14"/>
  <c r="W472" i="14"/>
  <c r="X476" i="14"/>
  <c r="W476" i="14"/>
  <c r="W521" i="18"/>
  <c r="X521" i="18"/>
  <c r="W461" i="14"/>
  <c r="X461" i="14"/>
  <c r="X471" i="18"/>
  <c r="W471" i="18"/>
  <c r="X439" i="13"/>
  <c r="W439" i="13"/>
  <c r="W494" i="13"/>
  <c r="X494" i="13"/>
  <c r="W490" i="13"/>
  <c r="X490" i="13"/>
  <c r="K268" i="6"/>
  <c r="I533" i="14"/>
  <c r="I497" i="14"/>
  <c r="O497" i="14"/>
  <c r="X470" i="18"/>
  <c r="W470" i="18"/>
  <c r="W499" i="14"/>
  <c r="X499" i="14"/>
  <c r="X518" i="14"/>
  <c r="W518" i="14"/>
  <c r="W438" i="14"/>
  <c r="X438" i="14"/>
  <c r="W414" i="18"/>
  <c r="X414" i="18"/>
  <c r="X510" i="14"/>
  <c r="W510" i="14"/>
  <c r="W524" i="14"/>
  <c r="X524" i="14"/>
  <c r="X444" i="18"/>
  <c r="W444" i="18"/>
  <c r="W400" i="13"/>
  <c r="X400" i="13"/>
  <c r="W518" i="13"/>
  <c r="X518" i="13"/>
  <c r="X429" i="18"/>
  <c r="W429" i="18"/>
  <c r="W390" i="14"/>
  <c r="X390" i="14"/>
  <c r="W475" i="13"/>
  <c r="X475" i="13"/>
  <c r="W514" i="14"/>
  <c r="X514" i="14"/>
  <c r="X484" i="18"/>
  <c r="W484" i="18"/>
  <c r="X369" i="18"/>
  <c r="W369" i="18"/>
  <c r="X467" i="14"/>
  <c r="W467" i="14"/>
  <c r="X466" i="14"/>
  <c r="W466" i="14"/>
  <c r="X367" i="13"/>
  <c r="W367" i="13"/>
  <c r="X500" i="14"/>
  <c r="W500" i="14"/>
  <c r="W393" i="13"/>
  <c r="X393" i="13"/>
  <c r="X520" i="18"/>
  <c r="W520" i="18"/>
  <c r="W424" i="18"/>
  <c r="X424" i="18"/>
  <c r="W502" i="14"/>
  <c r="X502" i="14"/>
  <c r="X384" i="13"/>
  <c r="W384" i="13"/>
  <c r="X472" i="13"/>
  <c r="W472" i="13"/>
  <c r="X508" i="13"/>
  <c r="W508" i="13"/>
  <c r="W500" i="18"/>
  <c r="X500" i="18"/>
  <c r="W415" i="18"/>
  <c r="X415" i="18"/>
  <c r="W515" i="13"/>
  <c r="X515" i="13"/>
  <c r="X480" i="13"/>
  <c r="W480" i="13"/>
  <c r="X441" i="13"/>
  <c r="W441" i="13"/>
  <c r="X427" i="14"/>
  <c r="W427" i="14"/>
  <c r="W506" i="14"/>
  <c r="X506" i="14"/>
  <c r="W477" i="18"/>
  <c r="X477" i="18"/>
  <c r="W467" i="18"/>
  <c r="X467" i="18"/>
  <c r="W477" i="14"/>
  <c r="X477" i="14"/>
  <c r="W456" i="14"/>
  <c r="X456" i="14"/>
  <c r="W371" i="14"/>
  <c r="X371" i="14"/>
  <c r="W447" i="13"/>
  <c r="X447" i="13"/>
  <c r="W522" i="13"/>
  <c r="X522" i="13"/>
  <c r="M710" i="14"/>
  <c r="I245" i="13"/>
  <c r="M245" i="5"/>
  <c r="M197" i="6"/>
  <c r="I197" i="14"/>
  <c r="M231" i="10"/>
  <c r="J267" i="10"/>
  <c r="I231" i="18"/>
  <c r="I200" i="18"/>
  <c r="M200" i="10"/>
  <c r="I129" i="13"/>
  <c r="M129" i="5"/>
  <c r="M201" i="10"/>
  <c r="I201" i="18"/>
  <c r="M239" i="6"/>
  <c r="I239" i="14"/>
  <c r="M237" i="10"/>
  <c r="I237" i="18"/>
  <c r="I261" i="18"/>
  <c r="M261" i="10"/>
  <c r="I122" i="18"/>
  <c r="M122" i="10"/>
  <c r="I156" i="13"/>
  <c r="M156" i="5"/>
  <c r="M128" i="5"/>
  <c r="I128" i="13"/>
  <c r="M101" i="10"/>
  <c r="I101" i="18"/>
  <c r="I224" i="14"/>
  <c r="M224" i="6"/>
  <c r="I108" i="18"/>
  <c r="M108" i="10"/>
  <c r="I106" i="13"/>
  <c r="M106" i="5"/>
  <c r="I115" i="13"/>
  <c r="M115" i="5"/>
  <c r="I204" i="18"/>
  <c r="M204" i="10"/>
  <c r="I152" i="14"/>
  <c r="M152" i="6"/>
  <c r="M263" i="10"/>
  <c r="I263" i="18"/>
  <c r="I112" i="18"/>
  <c r="M112" i="10"/>
  <c r="J132" i="6"/>
  <c r="I95" i="14"/>
  <c r="M95" i="6"/>
  <c r="M180" i="6"/>
  <c r="I180" i="14"/>
  <c r="M127" i="5"/>
  <c r="I127" i="13"/>
  <c r="I116" i="18"/>
  <c r="M116" i="10"/>
  <c r="M128" i="10"/>
  <c r="I128" i="18"/>
  <c r="I204" i="13"/>
  <c r="M204" i="5"/>
  <c r="I15" i="14"/>
  <c r="M15" i="6"/>
  <c r="I129" i="14"/>
  <c r="M129" i="6"/>
  <c r="I207" i="18"/>
  <c r="M207" i="10"/>
  <c r="M162" i="10"/>
  <c r="I162" i="18"/>
  <c r="M169" i="6"/>
  <c r="I169" i="14"/>
  <c r="I173" i="14"/>
  <c r="M173" i="6"/>
  <c r="I252" i="13"/>
  <c r="M252" i="5"/>
  <c r="M150" i="10"/>
  <c r="I150" i="18"/>
  <c r="I161" i="18"/>
  <c r="M161" i="10"/>
  <c r="M159" i="5"/>
  <c r="I159" i="13"/>
  <c r="I198" i="14"/>
  <c r="M198" i="6"/>
  <c r="I210" i="13"/>
  <c r="M210" i="5"/>
  <c r="I168" i="14"/>
  <c r="M168" i="6"/>
  <c r="I126" i="14"/>
  <c r="M126" i="6"/>
  <c r="I109" i="13"/>
  <c r="M109" i="5"/>
  <c r="I128" i="14"/>
  <c r="M128" i="6"/>
  <c r="I159" i="14"/>
  <c r="M159" i="6"/>
  <c r="I121" i="14"/>
  <c r="M121" i="6"/>
  <c r="I103" i="13"/>
  <c r="M103" i="5"/>
  <c r="M196" i="5"/>
  <c r="I196" i="13"/>
  <c r="I251" i="13"/>
  <c r="M251" i="5"/>
  <c r="I150" i="14"/>
  <c r="M150" i="6"/>
  <c r="M173" i="5"/>
  <c r="I173" i="13"/>
  <c r="I224" i="13"/>
  <c r="M224" i="5"/>
  <c r="I242" i="14"/>
  <c r="M242" i="6"/>
  <c r="I97" i="14"/>
  <c r="M97" i="6"/>
  <c r="I255" i="13"/>
  <c r="M255" i="5"/>
  <c r="Q647" i="18"/>
  <c r="W647" i="18"/>
  <c r="X647" i="18"/>
  <c r="I556" i="13"/>
  <c r="L18" i="5"/>
  <c r="I560" i="13"/>
  <c r="L144" i="6"/>
  <c r="I670" i="14"/>
  <c r="Q633" i="18"/>
  <c r="X633" i="18"/>
  <c r="W633" i="18"/>
  <c r="Q738" i="14"/>
  <c r="W738" i="14"/>
  <c r="X738" i="14"/>
  <c r="Q711" i="14"/>
  <c r="W711" i="14"/>
  <c r="X711" i="14"/>
  <c r="W772" i="14"/>
  <c r="X772" i="14"/>
  <c r="Q772" i="14"/>
  <c r="W785" i="14"/>
  <c r="X785" i="14"/>
  <c r="Q785" i="14"/>
  <c r="W770" i="14"/>
  <c r="X770" i="14"/>
  <c r="Q770" i="14"/>
  <c r="X762" i="18"/>
  <c r="Q762" i="18"/>
  <c r="W762" i="18"/>
  <c r="Q684" i="13"/>
  <c r="X684" i="13"/>
  <c r="W684" i="13"/>
  <c r="Q684" i="14"/>
  <c r="X684" i="14"/>
  <c r="W684" i="14"/>
  <c r="X795" i="14"/>
  <c r="W795" i="14"/>
  <c r="Q795" i="14"/>
  <c r="Q641" i="13"/>
  <c r="X641" i="13"/>
  <c r="W641" i="13"/>
  <c r="W649" i="14"/>
  <c r="X649" i="14"/>
  <c r="Q649" i="14"/>
  <c r="X790" i="18"/>
  <c r="Q790" i="18"/>
  <c r="W790" i="18"/>
  <c r="W699" i="14"/>
  <c r="X699" i="14"/>
  <c r="Q699" i="14"/>
  <c r="Q706" i="13"/>
  <c r="W706" i="13"/>
  <c r="X706" i="13"/>
  <c r="Q720" i="13"/>
  <c r="W720" i="13"/>
  <c r="X720" i="13"/>
  <c r="Q733" i="18"/>
  <c r="X733" i="18"/>
  <c r="W733" i="18"/>
  <c r="Q654" i="14"/>
  <c r="X654" i="14"/>
  <c r="W654" i="14"/>
  <c r="L225" i="10"/>
  <c r="I753" i="18"/>
  <c r="I717" i="18"/>
  <c r="X672" i="14"/>
  <c r="P672" i="14"/>
  <c r="K672" i="14"/>
  <c r="V672" i="14"/>
  <c r="S672" i="14"/>
  <c r="W672" i="14"/>
  <c r="J672" i="14"/>
  <c r="L672" i="14"/>
  <c r="R672" i="14"/>
  <c r="Q672" i="14"/>
  <c r="N672" i="14"/>
  <c r="T672" i="14"/>
  <c r="U672" i="14"/>
  <c r="M672" i="14"/>
  <c r="O672" i="14"/>
  <c r="Q693" i="13"/>
  <c r="X693" i="13"/>
  <c r="W693" i="13"/>
  <c r="X653" i="18"/>
  <c r="Q653" i="18"/>
  <c r="W653" i="18"/>
  <c r="X736" i="18"/>
  <c r="W736" i="18"/>
  <c r="Q736" i="18"/>
  <c r="Q683" i="14"/>
  <c r="X683" i="14"/>
  <c r="W683" i="14"/>
  <c r="Q734" i="14"/>
  <c r="W734" i="14"/>
  <c r="X734" i="14"/>
  <c r="Q702" i="14"/>
  <c r="W702" i="14"/>
  <c r="X702" i="14"/>
  <c r="Q660" i="14"/>
  <c r="W660" i="14"/>
  <c r="X660" i="14"/>
  <c r="X766" i="18"/>
  <c r="W766" i="18"/>
  <c r="Q766" i="18"/>
  <c r="W654" i="18"/>
  <c r="X654" i="18"/>
  <c r="Q654" i="18"/>
  <c r="X756" i="13"/>
  <c r="W756" i="13"/>
  <c r="Q756" i="13"/>
  <c r="Q709" i="13"/>
  <c r="X709" i="13"/>
  <c r="W709" i="13"/>
  <c r="X767" i="13"/>
  <c r="W767" i="13"/>
  <c r="Q767" i="13"/>
  <c r="L184" i="5"/>
  <c r="I726" i="13"/>
  <c r="I691" i="13"/>
  <c r="X676" i="18"/>
  <c r="W676" i="18"/>
  <c r="Q676" i="18"/>
  <c r="X712" i="14"/>
  <c r="W712" i="14"/>
  <c r="Q712" i="14"/>
  <c r="W696" i="14"/>
  <c r="X696" i="14"/>
  <c r="Q696" i="14"/>
  <c r="W744" i="13"/>
  <c r="Q744" i="13"/>
  <c r="X744" i="13"/>
  <c r="Q798" i="13"/>
  <c r="X798" i="13"/>
  <c r="W798" i="13"/>
  <c r="X626" i="18"/>
  <c r="W626" i="18"/>
  <c r="Q626" i="18"/>
  <c r="X694" i="18"/>
  <c r="Q694" i="18"/>
  <c r="W694" i="18"/>
  <c r="L131" i="10"/>
  <c r="I623" i="18"/>
  <c r="X783" i="14"/>
  <c r="W783" i="14"/>
  <c r="Q783" i="14"/>
  <c r="Q640" i="14"/>
  <c r="W640" i="14"/>
  <c r="X640" i="14"/>
  <c r="W765" i="13"/>
  <c r="X765" i="13"/>
  <c r="Q765" i="13"/>
  <c r="X745" i="14"/>
  <c r="W745" i="14"/>
  <c r="Q745" i="14"/>
  <c r="X670" i="13"/>
  <c r="W670" i="13"/>
  <c r="Q670" i="13"/>
  <c r="Q737" i="13"/>
  <c r="W737" i="13"/>
  <c r="X737" i="13"/>
  <c r="Q776" i="14"/>
  <c r="X776" i="14"/>
  <c r="W776" i="14"/>
  <c r="Q626" i="14"/>
  <c r="X626" i="14"/>
  <c r="W626" i="14"/>
  <c r="W689" i="14"/>
  <c r="X689" i="14"/>
  <c r="Q689" i="14"/>
  <c r="W765" i="14"/>
  <c r="Q765" i="14"/>
  <c r="X765" i="14"/>
  <c r="K267" i="10"/>
  <c r="I531" i="18"/>
  <c r="I495" i="18"/>
  <c r="R495" i="18"/>
  <c r="W376" i="14"/>
  <c r="X376" i="14"/>
  <c r="K145" i="5"/>
  <c r="I416" i="13"/>
  <c r="I412" i="13"/>
  <c r="X457" i="18"/>
  <c r="W457" i="18"/>
  <c r="X485" i="18"/>
  <c r="W485" i="18"/>
  <c r="W386" i="18"/>
  <c r="X386" i="18"/>
  <c r="W423" i="18"/>
  <c r="X423" i="18"/>
  <c r="X531" i="13"/>
  <c r="W531" i="13"/>
  <c r="W387" i="18"/>
  <c r="X387" i="18"/>
  <c r="W468" i="13"/>
  <c r="X468" i="13"/>
  <c r="W523" i="13"/>
  <c r="X523" i="13"/>
  <c r="W421" i="18"/>
  <c r="X421" i="18"/>
  <c r="W534" i="13"/>
  <c r="X534" i="13"/>
  <c r="W442" i="18"/>
  <c r="X442" i="18"/>
  <c r="W469" i="14"/>
  <c r="X469" i="14"/>
  <c r="W473" i="13"/>
  <c r="X473" i="13"/>
  <c r="X466" i="13"/>
  <c r="W466" i="13"/>
  <c r="X374" i="18"/>
  <c r="W374" i="18"/>
  <c r="X465" i="13"/>
  <c r="W465" i="13"/>
  <c r="X361" i="14"/>
  <c r="W361" i="14"/>
  <c r="W481" i="18"/>
  <c r="X481" i="18"/>
  <c r="W433" i="14"/>
  <c r="X433" i="14"/>
  <c r="W465" i="14"/>
  <c r="X465" i="14"/>
  <c r="X428" i="18"/>
  <c r="W428" i="18"/>
  <c r="X365" i="14"/>
  <c r="W365" i="14"/>
  <c r="X280" i="14"/>
  <c r="W280" i="14"/>
  <c r="W538" i="13"/>
  <c r="X538" i="13"/>
  <c r="X436" i="18"/>
  <c r="W436" i="18"/>
  <c r="X518" i="18"/>
  <c r="W518" i="18"/>
  <c r="X528" i="13"/>
  <c r="W528" i="13"/>
  <c r="W537" i="13"/>
  <c r="X537" i="13"/>
  <c r="X428" i="14"/>
  <c r="W428" i="14"/>
  <c r="W416" i="14"/>
  <c r="X416" i="14"/>
  <c r="W458" i="18"/>
  <c r="X458" i="18"/>
  <c r="W432" i="18"/>
  <c r="X432" i="18"/>
  <c r="W507" i="18"/>
  <c r="X507" i="18"/>
  <c r="W464" i="13"/>
  <c r="X464" i="13"/>
  <c r="W431" i="14"/>
  <c r="X431" i="14"/>
  <c r="X519" i="14"/>
  <c r="W519" i="14"/>
  <c r="W428" i="13"/>
  <c r="X428" i="13"/>
  <c r="X384" i="18"/>
  <c r="W384" i="18"/>
  <c r="X419" i="18"/>
  <c r="W419" i="18"/>
  <c r="X435" i="13"/>
  <c r="W435" i="13"/>
  <c r="X374" i="14"/>
  <c r="W374" i="14"/>
  <c r="W505" i="14"/>
  <c r="X505" i="14"/>
  <c r="W535" i="13"/>
  <c r="X535" i="13"/>
  <c r="W430" i="14"/>
  <c r="X430" i="14"/>
  <c r="X525" i="18"/>
  <c r="W525" i="18"/>
  <c r="W388" i="18"/>
  <c r="X388" i="18"/>
  <c r="X483" i="13"/>
  <c r="W483" i="13"/>
  <c r="X523" i="14"/>
  <c r="W523" i="14"/>
  <c r="W440" i="13"/>
  <c r="X440" i="13"/>
  <c r="K131" i="5"/>
  <c r="I366" i="13"/>
  <c r="V366" i="13"/>
  <c r="W442" i="13"/>
  <c r="X442" i="13"/>
  <c r="N377" i="13"/>
  <c r="N387" i="13"/>
  <c r="U456" i="14"/>
  <c r="U431" i="13"/>
  <c r="O495" i="18"/>
  <c r="P280" i="14"/>
  <c r="P504" i="18"/>
  <c r="P507" i="14"/>
  <c r="P431" i="14"/>
  <c r="P393" i="13"/>
  <c r="P537" i="13"/>
  <c r="P519" i="18"/>
  <c r="P376" i="13"/>
  <c r="P390" i="18"/>
  <c r="P413" i="13"/>
  <c r="P427" i="18"/>
  <c r="P515" i="14"/>
  <c r="P527" i="14"/>
  <c r="P367" i="13"/>
  <c r="P450" i="13"/>
  <c r="P445" i="13"/>
  <c r="K488" i="14"/>
  <c r="Q380" i="14"/>
  <c r="Q543" i="13"/>
  <c r="Q524" i="13"/>
  <c r="Q368" i="18"/>
  <c r="Q440" i="14"/>
  <c r="Q426" i="13"/>
  <c r="Q476" i="14"/>
  <c r="N366" i="14"/>
  <c r="Q473" i="13"/>
  <c r="Q415" i="14"/>
  <c r="Q414" i="14"/>
  <c r="Q517" i="18"/>
  <c r="Q439" i="13"/>
  <c r="Q425" i="13"/>
  <c r="N467" i="18"/>
  <c r="Q526" i="14"/>
  <c r="Q534" i="13"/>
  <c r="Q420" i="14"/>
  <c r="Q425" i="18"/>
  <c r="Q429" i="18"/>
  <c r="Q426" i="14"/>
  <c r="Q380" i="13"/>
  <c r="Q462" i="14"/>
  <c r="N473" i="13"/>
  <c r="N474" i="13"/>
  <c r="Q514" i="14"/>
  <c r="Q415" i="18"/>
  <c r="Q504" i="18"/>
  <c r="Q371" i="14"/>
  <c r="Q523" i="13"/>
  <c r="Q389" i="18"/>
  <c r="Q518" i="18"/>
  <c r="Q434" i="18"/>
  <c r="Q497" i="18"/>
  <c r="Q416" i="18"/>
  <c r="Q373" i="13"/>
  <c r="Q461" i="14"/>
  <c r="Q458" i="14"/>
  <c r="Q475" i="13"/>
  <c r="Q523" i="14"/>
  <c r="Q496" i="13"/>
  <c r="Q369" i="18"/>
  <c r="Q473" i="14"/>
  <c r="Q382" i="13"/>
  <c r="Q366" i="13"/>
  <c r="Q387" i="13"/>
  <c r="Q388" i="18"/>
  <c r="Q432" i="18"/>
  <c r="Q394" i="14"/>
  <c r="Q485" i="13"/>
  <c r="Q433" i="13"/>
  <c r="Q464" i="14"/>
  <c r="T472" i="13"/>
  <c r="Q412" i="18"/>
  <c r="Q378" i="18"/>
  <c r="Q507" i="14"/>
  <c r="Q422" i="18"/>
  <c r="Q427" i="18"/>
  <c r="T412" i="18"/>
  <c r="Q378" i="14"/>
  <c r="Q444" i="13"/>
  <c r="Q456" i="18"/>
  <c r="Q435" i="18"/>
  <c r="Q512" i="18"/>
  <c r="Q479" i="13"/>
  <c r="Q430" i="14"/>
  <c r="Q489" i="13"/>
  <c r="Q467" i="14"/>
  <c r="Q441" i="13"/>
  <c r="O478" i="14"/>
  <c r="O513" i="14"/>
  <c r="P372" i="14"/>
  <c r="P463" i="18"/>
  <c r="P505" i="18"/>
  <c r="P435" i="13"/>
  <c r="O511" i="13"/>
  <c r="P475" i="13"/>
  <c r="L378" i="13"/>
  <c r="R385" i="14"/>
  <c r="R391" i="14"/>
  <c r="P483" i="14"/>
  <c r="O372" i="13"/>
  <c r="P486" i="13"/>
  <c r="P471" i="18"/>
  <c r="P485" i="14"/>
  <c r="P431" i="18"/>
  <c r="P383" i="14"/>
  <c r="U470" i="13"/>
  <c r="P508" i="13"/>
  <c r="L514" i="18"/>
  <c r="P424" i="14"/>
  <c r="P400" i="13"/>
  <c r="P373" i="18"/>
  <c r="P361" i="14"/>
  <c r="P517" i="13"/>
  <c r="P531" i="13"/>
  <c r="P491" i="13"/>
  <c r="P374" i="18"/>
  <c r="K394" i="14"/>
  <c r="O366" i="13"/>
  <c r="P377" i="18"/>
  <c r="P425" i="14"/>
  <c r="P483" i="13"/>
  <c r="P444" i="14"/>
  <c r="P381" i="18"/>
  <c r="P379" i="18"/>
  <c r="P368" i="14"/>
  <c r="K489" i="14"/>
  <c r="V360" i="18"/>
  <c r="V528" i="13"/>
  <c r="V524" i="18"/>
  <c r="V429" i="13"/>
  <c r="V505" i="14"/>
  <c r="V413" i="18"/>
  <c r="V451" i="13"/>
  <c r="V372" i="14"/>
  <c r="V521" i="18"/>
  <c r="V520" i="18"/>
  <c r="V534" i="13"/>
  <c r="V510" i="14"/>
  <c r="V391" i="13"/>
  <c r="V370" i="13"/>
  <c r="V440" i="14"/>
  <c r="T466" i="13"/>
  <c r="T510" i="14"/>
  <c r="T505" i="18"/>
  <c r="T534" i="13"/>
  <c r="T373" i="18"/>
  <c r="T411" i="18"/>
  <c r="T468" i="14"/>
  <c r="T533" i="13"/>
  <c r="T428" i="18"/>
  <c r="T481" i="18"/>
  <c r="T286" i="13"/>
  <c r="T442" i="14"/>
  <c r="T475" i="13"/>
  <c r="T465" i="18"/>
  <c r="T525" i="18"/>
  <c r="T493" i="13"/>
  <c r="M380" i="13"/>
  <c r="M368" i="13"/>
  <c r="M524" i="13"/>
  <c r="M372" i="13"/>
  <c r="M414" i="14"/>
  <c r="M370" i="14"/>
  <c r="M485" i="18"/>
  <c r="M438" i="18"/>
  <c r="M487" i="14"/>
  <c r="M481" i="14"/>
  <c r="V533" i="13"/>
  <c r="T516" i="13"/>
  <c r="T484" i="13"/>
  <c r="M400" i="13"/>
  <c r="Q368" i="13"/>
  <c r="V285" i="13"/>
  <c r="Q438" i="13"/>
  <c r="Q437" i="14"/>
  <c r="Q389" i="14"/>
  <c r="V463" i="18"/>
  <c r="Q517" i="13"/>
  <c r="Q485" i="18"/>
  <c r="Q510" i="18"/>
  <c r="Q395" i="13"/>
  <c r="V432" i="18"/>
  <c r="Q386" i="14"/>
  <c r="T514" i="18"/>
  <c r="Q463" i="14"/>
  <c r="Q486" i="13"/>
  <c r="Q482" i="13"/>
  <c r="Q498" i="14"/>
  <c r="Q487" i="14"/>
  <c r="Q383" i="14"/>
  <c r="Q441" i="18"/>
  <c r="Q472" i="14"/>
  <c r="Q515" i="14"/>
  <c r="Q375" i="13"/>
  <c r="Q467" i="18"/>
  <c r="M396" i="13"/>
  <c r="Q387" i="18"/>
  <c r="Q418" i="14"/>
  <c r="Q457" i="14"/>
  <c r="Q511" i="14"/>
  <c r="Q471" i="13"/>
  <c r="Q388" i="14"/>
  <c r="Q377" i="14"/>
  <c r="Q450" i="13"/>
  <c r="Q432" i="14"/>
  <c r="Q515" i="13"/>
  <c r="Q468" i="14"/>
  <c r="Q375" i="18"/>
  <c r="Q376" i="13"/>
  <c r="Q413" i="18"/>
  <c r="Q422" i="13"/>
  <c r="Q519" i="18"/>
  <c r="Q528" i="13"/>
  <c r="Q465" i="18"/>
  <c r="Q481" i="14"/>
  <c r="Q367" i="13"/>
  <c r="Q464" i="13"/>
  <c r="Q454" i="18"/>
  <c r="Q538" i="13"/>
  <c r="Q537" i="13"/>
  <c r="Q469" i="13"/>
  <c r="Q463" i="18"/>
  <c r="Q504" i="14"/>
  <c r="Q474" i="18"/>
  <c r="Q444" i="14"/>
  <c r="Q443" i="14"/>
  <c r="Q442" i="18"/>
  <c r="Q466" i="13"/>
  <c r="Q377" i="18"/>
  <c r="Q501" i="14"/>
  <c r="Q508" i="13"/>
  <c r="Q360" i="18"/>
  <c r="Q451" i="13"/>
  <c r="Q505" i="14"/>
  <c r="Q466" i="18"/>
  <c r="Q436" i="14"/>
  <c r="Q484" i="13"/>
  <c r="Q423" i="18"/>
  <c r="Q530" i="13"/>
  <c r="Q488" i="14"/>
  <c r="Q459" i="14"/>
  <c r="Q510" i="13"/>
  <c r="Q477" i="13"/>
  <c r="Q384" i="18"/>
  <c r="Q471" i="18"/>
  <c r="Q473" i="18"/>
  <c r="Q479" i="18"/>
  <c r="Q465" i="14"/>
  <c r="Q484" i="14"/>
  <c r="Q396" i="13"/>
  <c r="Q527" i="18"/>
  <c r="Q531" i="14"/>
  <c r="Q499" i="18"/>
  <c r="Q492" i="13"/>
  <c r="Q373" i="18"/>
  <c r="Q457" i="13"/>
  <c r="Q438" i="14"/>
  <c r="Q478" i="13"/>
  <c r="Q485" i="14"/>
  <c r="Q422" i="14"/>
  <c r="Q479" i="14"/>
  <c r="Q424" i="13"/>
  <c r="Q482" i="14"/>
  <c r="Q495" i="13"/>
  <c r="Q443" i="13"/>
  <c r="Q484" i="18"/>
  <c r="Q536" i="13"/>
  <c r="Q369" i="14"/>
  <c r="Q429" i="14"/>
  <c r="Q379" i="14"/>
  <c r="Q443" i="18"/>
  <c r="Q416" i="14"/>
  <c r="Q386" i="13"/>
  <c r="Q426" i="18"/>
  <c r="Q526" i="13"/>
  <c r="Q527" i="14"/>
  <c r="Q470" i="13"/>
  <c r="Q386" i="18"/>
  <c r="Q502" i="18"/>
  <c r="Q418" i="18"/>
  <c r="Q372" i="14"/>
  <c r="Q367" i="14"/>
  <c r="Q448" i="13"/>
  <c r="Q519" i="14"/>
  <c r="Q470" i="18"/>
  <c r="Q390" i="13"/>
  <c r="Q529" i="13"/>
  <c r="Q363" i="18"/>
  <c r="Q516" i="13"/>
  <c r="Q535" i="13"/>
  <c r="Q374" i="14"/>
  <c r="Q394" i="13"/>
  <c r="Q477" i="18"/>
  <c r="Q475" i="18"/>
  <c r="Q440" i="18"/>
  <c r="Q427" i="13"/>
  <c r="Q452" i="13"/>
  <c r="Q383" i="13"/>
  <c r="Q387" i="14"/>
  <c r="Q509" i="14"/>
  <c r="Q361" i="18"/>
  <c r="Q376" i="18"/>
  <c r="Q520" i="13"/>
  <c r="Q442" i="14"/>
  <c r="Q447" i="13"/>
  <c r="Q380" i="18"/>
  <c r="Q518" i="13"/>
  <c r="Q474" i="13"/>
  <c r="Q500" i="18"/>
  <c r="Q419" i="14"/>
  <c r="Q382" i="14"/>
  <c r="Q499" i="14"/>
  <c r="Q459" i="18"/>
  <c r="Q433" i="14"/>
  <c r="Q532" i="13"/>
  <c r="Q520" i="14"/>
  <c r="Q432" i="13"/>
  <c r="Q457" i="18"/>
  <c r="Q373" i="14"/>
  <c r="Q480" i="18"/>
  <c r="Q363" i="14"/>
  <c r="P41" i="19"/>
  <c r="Q286" i="13"/>
  <c r="Q414" i="18"/>
  <c r="Q507" i="13"/>
  <c r="Q381" i="13"/>
  <c r="Q522" i="18"/>
  <c r="Q461" i="18"/>
  <c r="Q529" i="14"/>
  <c r="Q372" i="18"/>
  <c r="Q525" i="14"/>
  <c r="Q436" i="13"/>
  <c r="Q431" i="14"/>
  <c r="Q370" i="14"/>
  <c r="Q423" i="14"/>
  <c r="Q392" i="18"/>
  <c r="Q369" i="13"/>
  <c r="Q421" i="14"/>
  <c r="Q446" i="13"/>
  <c r="Q372" i="13"/>
  <c r="Q514" i="13"/>
  <c r="Q377" i="13"/>
  <c r="Q472" i="13"/>
  <c r="Q417" i="14"/>
  <c r="Q385" i="18"/>
  <c r="Q428" i="14"/>
  <c r="Q477" i="14"/>
  <c r="Q486" i="18"/>
  <c r="Q531" i="13"/>
  <c r="Q508" i="18"/>
  <c r="Q362" i="14"/>
  <c r="Q506" i="14"/>
  <c r="Q516" i="18"/>
  <c r="Q460" i="18"/>
  <c r="Q379" i="13"/>
  <c r="Q505" i="18"/>
  <c r="Q464" i="18"/>
  <c r="Q439" i="18"/>
  <c r="Q525" i="18"/>
  <c r="Q522" i="13"/>
  <c r="Q468" i="13"/>
  <c r="Q466" i="14"/>
  <c r="Q398" i="13"/>
  <c r="Q371" i="18"/>
  <c r="Q367" i="18"/>
  <c r="Q400" i="13"/>
  <c r="Q433" i="18"/>
  <c r="Q384" i="14"/>
  <c r="Q435" i="13"/>
  <c r="Q393" i="14"/>
  <c r="Q390" i="18"/>
  <c r="Q388" i="13"/>
  <c r="Q490" i="13"/>
  <c r="Q392" i="14"/>
  <c r="Q449" i="13"/>
  <c r="Q361" i="14"/>
  <c r="Q474" i="14"/>
  <c r="Q487" i="13"/>
  <c r="Q508" i="14"/>
  <c r="Q436" i="18"/>
  <c r="Q430" i="18"/>
  <c r="Q362" i="18"/>
  <c r="Q528" i="14"/>
  <c r="Q462" i="18"/>
  <c r="Q366" i="18"/>
  <c r="Q437" i="13"/>
  <c r="Q493" i="13"/>
  <c r="Q458" i="18"/>
  <c r="Q526" i="18"/>
  <c r="Q496" i="18"/>
  <c r="Q455" i="18"/>
  <c r="Q513" i="18"/>
  <c r="Q507" i="18"/>
  <c r="Q489" i="14"/>
  <c r="Q511" i="18"/>
  <c r="Q514" i="18"/>
  <c r="Q430" i="13"/>
  <c r="Q503" i="14"/>
  <c r="Q385" i="13"/>
  <c r="Q513" i="13"/>
  <c r="Q393" i="13"/>
  <c r="Q476" i="18"/>
  <c r="Q446" i="14"/>
  <c r="Q465" i="13"/>
  <c r="Q421" i="13"/>
  <c r="Q524" i="18"/>
  <c r="Q389" i="13"/>
  <c r="Q391" i="13"/>
  <c r="Q453" i="13"/>
  <c r="Q476" i="13"/>
  <c r="Q368" i="14"/>
  <c r="Q374" i="18"/>
  <c r="Q524" i="14"/>
  <c r="Q382" i="18"/>
  <c r="Q478" i="18"/>
  <c r="Q456" i="14"/>
  <c r="Q506" i="18"/>
  <c r="V531" i="13"/>
  <c r="Q374" i="13"/>
  <c r="Q365" i="18"/>
  <c r="Q364" i="18"/>
  <c r="T527" i="13"/>
  <c r="Q383" i="18"/>
  <c r="Q413" i="13"/>
  <c r="Q509" i="18"/>
  <c r="Q483" i="14"/>
  <c r="Q523" i="18"/>
  <c r="Q381" i="18"/>
  <c r="Q424" i="14"/>
  <c r="Q468" i="18"/>
  <c r="Q494" i="13"/>
  <c r="Q521" i="13"/>
  <c r="M513" i="18"/>
  <c r="Q391" i="14"/>
  <c r="Q421" i="18"/>
  <c r="Q511" i="13"/>
  <c r="V477" i="13"/>
  <c r="Q379" i="18"/>
  <c r="Q440" i="13"/>
  <c r="Q431" i="18"/>
  <c r="Q425" i="14"/>
  <c r="Q391" i="18"/>
  <c r="Q469" i="14"/>
  <c r="Q424" i="18"/>
  <c r="T415" i="18"/>
  <c r="T460" i="18"/>
  <c r="Q435" i="14"/>
  <c r="Q483" i="18"/>
  <c r="Q483" i="13"/>
  <c r="Q521" i="14"/>
  <c r="Q482" i="18"/>
  <c r="Q429" i="13"/>
  <c r="Q423" i="13"/>
  <c r="Q516" i="14"/>
  <c r="Q431" i="13"/>
  <c r="Q444" i="18"/>
  <c r="M543" i="13"/>
  <c r="Q437" i="18"/>
  <c r="V528" i="18"/>
  <c r="T390" i="18"/>
  <c r="M373" i="18"/>
  <c r="Q445" i="14"/>
  <c r="V456" i="14"/>
  <c r="Q510" i="14"/>
  <c r="V387" i="14"/>
  <c r="Q475" i="14"/>
  <c r="Q527" i="13"/>
  <c r="Q392" i="13"/>
  <c r="Q470" i="14"/>
  <c r="Q498" i="18"/>
  <c r="Q378" i="13"/>
  <c r="Q434" i="13"/>
  <c r="Q520" i="18"/>
  <c r="Q280" i="14"/>
  <c r="Q447" i="14"/>
  <c r="T511" i="18"/>
  <c r="T371" i="14"/>
  <c r="T389" i="14"/>
  <c r="V519" i="18"/>
  <c r="Q417" i="18"/>
  <c r="Q420" i="18"/>
  <c r="Q518" i="14"/>
  <c r="Q491" i="13"/>
  <c r="Q480" i="13"/>
  <c r="Q375" i="14"/>
  <c r="Q512" i="14"/>
  <c r="Q376" i="14"/>
  <c r="Q419" i="18"/>
  <c r="M394" i="14"/>
  <c r="Q384" i="13"/>
  <c r="Q420" i="13"/>
  <c r="Q519" i="13"/>
  <c r="Q478" i="14"/>
  <c r="Q411" i="18"/>
  <c r="Q500" i="13"/>
  <c r="Q472" i="18"/>
  <c r="Q442" i="13"/>
  <c r="Q445" i="13"/>
  <c r="Q427" i="14"/>
  <c r="Q370" i="13"/>
  <c r="Q533" i="13"/>
  <c r="Q503" i="18"/>
  <c r="Q539" i="13"/>
  <c r="Q517" i="14"/>
  <c r="Q515" i="18"/>
  <c r="Q390" i="14"/>
  <c r="T488" i="13"/>
  <c r="T520" i="13"/>
  <c r="V378" i="13"/>
  <c r="Q502" i="14"/>
  <c r="Q428" i="13"/>
  <c r="Q434" i="14"/>
  <c r="Q397" i="13"/>
  <c r="Q530" i="14"/>
  <c r="Q500" i="14"/>
  <c r="Q469" i="18"/>
  <c r="Q371" i="13"/>
  <c r="Q414" i="13"/>
  <c r="Q370" i="18"/>
  <c r="P467" i="13"/>
  <c r="P492" i="13"/>
  <c r="P509" i="13"/>
  <c r="P472" i="13"/>
  <c r="P520" i="18"/>
  <c r="P369" i="14"/>
  <c r="P530" i="14"/>
  <c r="P452" i="13"/>
  <c r="P509" i="14"/>
  <c r="P465" i="14"/>
  <c r="P383" i="13"/>
  <c r="P526" i="13"/>
  <c r="P397" i="13"/>
  <c r="K426" i="14"/>
  <c r="P439" i="14"/>
  <c r="P364" i="14"/>
  <c r="P515" i="18"/>
  <c r="P517" i="18"/>
  <c r="P473" i="14"/>
  <c r="P532" i="13"/>
  <c r="P384" i="14"/>
  <c r="P367" i="18"/>
  <c r="P440" i="13"/>
  <c r="P477" i="14"/>
  <c r="P395" i="13"/>
  <c r="P381" i="14"/>
  <c r="P522" i="18"/>
  <c r="P437" i="13"/>
  <c r="P426" i="18"/>
  <c r="P459" i="18"/>
  <c r="P454" i="18"/>
  <c r="P518" i="13"/>
  <c r="P386" i="18"/>
  <c r="P414" i="13"/>
  <c r="P524" i="14"/>
  <c r="P389" i="18"/>
  <c r="P427" i="13"/>
  <c r="P470" i="18"/>
  <c r="P456" i="18"/>
  <c r="P422" i="14"/>
  <c r="P380" i="13"/>
  <c r="P512" i="13"/>
  <c r="P370" i="18"/>
  <c r="P417" i="18"/>
  <c r="P385" i="14"/>
  <c r="P494" i="13"/>
  <c r="P455" i="18"/>
  <c r="P490" i="13"/>
  <c r="P423" i="18"/>
  <c r="P429" i="13"/>
  <c r="P453" i="13"/>
  <c r="K375" i="18"/>
  <c r="L452" i="13"/>
  <c r="R515" i="18"/>
  <c r="L389" i="18"/>
  <c r="R482" i="18"/>
  <c r="P360" i="14"/>
  <c r="P443" i="13"/>
  <c r="P486" i="14"/>
  <c r="N385" i="14"/>
  <c r="P514" i="14"/>
  <c r="P369" i="13"/>
  <c r="P471" i="13"/>
  <c r="P429" i="18"/>
  <c r="N417" i="14"/>
  <c r="P529" i="14"/>
  <c r="P441" i="14"/>
  <c r="P498" i="14"/>
  <c r="P470" i="13"/>
  <c r="P468" i="13"/>
  <c r="P468" i="18"/>
  <c r="P377" i="14"/>
  <c r="P432" i="13"/>
  <c r="P441" i="13"/>
  <c r="P456" i="14"/>
  <c r="P510" i="14"/>
  <c r="P527" i="18"/>
  <c r="P500" i="14"/>
  <c r="K434" i="13"/>
  <c r="K468" i="14"/>
  <c r="P495" i="13"/>
  <c r="R361" i="18"/>
  <c r="R376" i="14"/>
  <c r="R537" i="13"/>
  <c r="R432" i="13"/>
  <c r="P386" i="14"/>
  <c r="O523" i="14"/>
  <c r="P439" i="18"/>
  <c r="P384" i="13"/>
  <c r="P420" i="14"/>
  <c r="P364" i="18"/>
  <c r="O383" i="14"/>
  <c r="P523" i="14"/>
  <c r="P504" i="14"/>
  <c r="P457" i="14"/>
  <c r="P416" i="14"/>
  <c r="P416" i="18"/>
  <c r="P368" i="18"/>
  <c r="P373" i="13"/>
  <c r="P376" i="18"/>
  <c r="P379" i="14"/>
  <c r="P521" i="18"/>
  <c r="P516" i="14"/>
  <c r="P374" i="14"/>
  <c r="O424" i="18"/>
  <c r="N509" i="14"/>
  <c r="K415" i="18"/>
  <c r="L486" i="14"/>
  <c r="L413" i="18"/>
  <c r="R421" i="13"/>
  <c r="R437" i="13"/>
  <c r="L366" i="13"/>
  <c r="P285" i="13"/>
  <c r="P463" i="13"/>
  <c r="P411" i="18"/>
  <c r="P368" i="13"/>
  <c r="P487" i="14"/>
  <c r="N522" i="18"/>
  <c r="P421" i="14"/>
  <c r="P386" i="13"/>
  <c r="P507" i="18"/>
  <c r="P514" i="13"/>
  <c r="P471" i="14"/>
  <c r="P375" i="14"/>
  <c r="P371" i="13"/>
  <c r="P503" i="18"/>
  <c r="P391" i="18"/>
  <c r="P474" i="14"/>
  <c r="P533" i="13"/>
  <c r="P436" i="14"/>
  <c r="P375" i="18"/>
  <c r="P486" i="18"/>
  <c r="P435" i="18"/>
  <c r="P448" i="13"/>
  <c r="N396" i="13"/>
  <c r="P524" i="13"/>
  <c r="P521" i="14"/>
  <c r="K488" i="13"/>
  <c r="L484" i="14"/>
  <c r="P469" i="13"/>
  <c r="R487" i="13"/>
  <c r="R469" i="13"/>
  <c r="R528" i="18"/>
  <c r="R414" i="14"/>
  <c r="R479" i="18"/>
  <c r="R366" i="18"/>
  <c r="R525" i="14"/>
  <c r="R457" i="13"/>
  <c r="R420" i="14"/>
  <c r="R519" i="18"/>
  <c r="R486" i="14"/>
  <c r="R378" i="14"/>
  <c r="R429" i="18"/>
  <c r="R447" i="14"/>
  <c r="R479" i="13"/>
  <c r="R422" i="13"/>
  <c r="R422" i="14"/>
  <c r="R435" i="18"/>
  <c r="R527" i="13"/>
  <c r="R468" i="13"/>
  <c r="R470" i="14"/>
  <c r="R521" i="18"/>
  <c r="R388" i="18"/>
  <c r="R477" i="14"/>
  <c r="R525" i="18"/>
  <c r="R433" i="14"/>
  <c r="R414" i="18"/>
  <c r="R427" i="14"/>
  <c r="R430" i="18"/>
  <c r="R523" i="13"/>
  <c r="R506" i="18"/>
  <c r="R515" i="13"/>
  <c r="R520" i="13"/>
  <c r="R423" i="18"/>
  <c r="R518" i="13"/>
  <c r="R393" i="13"/>
  <c r="R390" i="18"/>
  <c r="R360" i="18"/>
  <c r="R520" i="14"/>
  <c r="R450" i="13"/>
  <c r="R462" i="18"/>
  <c r="R499" i="18"/>
  <c r="R372" i="14"/>
  <c r="R523" i="18"/>
  <c r="R427" i="13"/>
  <c r="R439" i="13"/>
  <c r="R531" i="14"/>
  <c r="R487" i="14"/>
  <c r="R435" i="14"/>
  <c r="R428" i="13"/>
  <c r="R522" i="18"/>
  <c r="R499" i="14"/>
  <c r="R512" i="13"/>
  <c r="R416" i="18"/>
  <c r="R384" i="18"/>
  <c r="R375" i="18"/>
  <c r="R514" i="18"/>
  <c r="R377" i="18"/>
  <c r="R478" i="14"/>
  <c r="R480" i="14"/>
  <c r="R397" i="13"/>
  <c r="R508" i="13"/>
  <c r="R432" i="18"/>
  <c r="R529" i="14"/>
  <c r="R433" i="18"/>
  <c r="R509" i="18"/>
  <c r="R488" i="13"/>
  <c r="R511" i="14"/>
  <c r="R395" i="13"/>
  <c r="R465" i="14"/>
  <c r="R474" i="13"/>
  <c r="R449" i="13"/>
  <c r="R505" i="14"/>
  <c r="R421" i="18"/>
  <c r="R370" i="13"/>
  <c r="R464" i="18"/>
  <c r="R478" i="13"/>
  <c r="R507" i="14"/>
  <c r="R442" i="13"/>
  <c r="R443" i="13"/>
  <c r="R512" i="14"/>
  <c r="R376" i="18"/>
  <c r="R445" i="13"/>
  <c r="R479" i="14"/>
  <c r="R440" i="14"/>
  <c r="R440" i="18"/>
  <c r="R393" i="14"/>
  <c r="R368" i="14"/>
  <c r="R383" i="14"/>
  <c r="R504" i="14"/>
  <c r="R379" i="14"/>
  <c r="R528" i="13"/>
  <c r="R501" i="18"/>
  <c r="R381" i="14"/>
  <c r="R370" i="18"/>
  <c r="R494" i="13"/>
  <c r="R530" i="14"/>
  <c r="R467" i="13"/>
  <c r="R457" i="18"/>
  <c r="R391" i="18"/>
  <c r="R472" i="13"/>
  <c r="R439" i="14"/>
  <c r="R517" i="14"/>
  <c r="R415" i="14"/>
  <c r="R416" i="14"/>
  <c r="R381" i="18"/>
  <c r="R481" i="13"/>
  <c r="R483" i="13"/>
  <c r="R369" i="18"/>
  <c r="R387" i="13"/>
  <c r="R438" i="18"/>
  <c r="R511" i="18"/>
  <c r="R470" i="18"/>
  <c r="R363" i="14"/>
  <c r="R486" i="18"/>
  <c r="R382" i="14"/>
  <c r="R489" i="14"/>
  <c r="R385" i="13"/>
  <c r="R476" i="18"/>
  <c r="R485" i="13"/>
  <c r="R509" i="13"/>
  <c r="R438" i="13"/>
  <c r="R458" i="14"/>
  <c r="R484" i="13"/>
  <c r="R511" i="13"/>
  <c r="R425" i="13"/>
  <c r="R509" i="14"/>
  <c r="R498" i="18"/>
  <c r="R516" i="18"/>
  <c r="R505" i="18"/>
  <c r="R485" i="18"/>
  <c r="R471" i="18"/>
  <c r="R423" i="13"/>
  <c r="R475" i="18"/>
  <c r="R435" i="13"/>
  <c r="R480" i="13"/>
  <c r="R386" i="14"/>
  <c r="R445" i="14"/>
  <c r="R373" i="13"/>
  <c r="R508" i="14"/>
  <c r="R444" i="18"/>
  <c r="R441" i="18"/>
  <c r="R423" i="14"/>
  <c r="R524" i="13"/>
  <c r="R466" i="14"/>
  <c r="R391" i="13"/>
  <c r="R483" i="14"/>
  <c r="R470" i="13"/>
  <c r="R434" i="13"/>
  <c r="R371" i="18"/>
  <c r="R539" i="13"/>
  <c r="R371" i="13"/>
  <c r="R527" i="14"/>
  <c r="R395" i="14"/>
  <c r="R387" i="14"/>
  <c r="R513" i="13"/>
  <c r="R455" i="18"/>
  <c r="R467" i="14"/>
  <c r="R384" i="13"/>
  <c r="R468" i="14"/>
  <c r="R538" i="13"/>
  <c r="R415" i="18"/>
  <c r="R463" i="14"/>
  <c r="R480" i="18"/>
  <c r="R419" i="18"/>
  <c r="R536" i="13"/>
  <c r="R426" i="18"/>
  <c r="R525" i="13"/>
  <c r="R506" i="14"/>
  <c r="R383" i="13"/>
  <c r="R459" i="14"/>
  <c r="R378" i="18"/>
  <c r="R510" i="13"/>
  <c r="R500" i="13"/>
  <c r="R369" i="14"/>
  <c r="R389" i="18"/>
  <c r="R399" i="13"/>
  <c r="R461" i="14"/>
  <c r="R490" i="13"/>
  <c r="R380" i="13"/>
  <c r="R388" i="13"/>
  <c r="R489" i="13"/>
  <c r="R452" i="13"/>
  <c r="R417" i="14"/>
  <c r="R496" i="13"/>
  <c r="R390" i="13"/>
  <c r="R448" i="13"/>
  <c r="R434" i="14"/>
  <c r="R471" i="14"/>
  <c r="R374" i="13"/>
  <c r="R513" i="18"/>
  <c r="R476" i="13"/>
  <c r="R426" i="14"/>
  <c r="R503" i="18"/>
  <c r="R500" i="14"/>
  <c r="R433" i="13"/>
  <c r="R473" i="13"/>
  <c r="R465" i="13"/>
  <c r="R441" i="14"/>
  <c r="R368" i="18"/>
  <c r="R379" i="18"/>
  <c r="R378" i="13"/>
  <c r="R382" i="18"/>
  <c r="R477" i="18"/>
  <c r="R425" i="18"/>
  <c r="R467" i="18"/>
  <c r="R526" i="13"/>
  <c r="R367" i="18"/>
  <c r="R392" i="13"/>
  <c r="R427" i="18"/>
  <c r="R447" i="13"/>
  <c r="R376" i="13"/>
  <c r="R428" i="14"/>
  <c r="R515" i="14"/>
  <c r="R364" i="14"/>
  <c r="R500" i="18"/>
  <c r="R522" i="14"/>
  <c r="R516" i="13"/>
  <c r="R527" i="18"/>
  <c r="R372" i="18"/>
  <c r="R377" i="13"/>
  <c r="R439" i="18"/>
  <c r="R437" i="18"/>
  <c r="R387" i="18"/>
  <c r="R464" i="13"/>
  <c r="R459" i="18"/>
  <c r="R442" i="18"/>
  <c r="R469" i="14"/>
  <c r="R478" i="18"/>
  <c r="R431" i="18"/>
  <c r="R466" i="18"/>
  <c r="R534" i="13"/>
  <c r="R510" i="18"/>
  <c r="R366" i="14"/>
  <c r="R532" i="13"/>
  <c r="R473" i="14"/>
  <c r="R361" i="14"/>
  <c r="R418" i="18"/>
  <c r="R514" i="13"/>
  <c r="R436" i="18"/>
  <c r="R400" i="13"/>
  <c r="R498" i="14"/>
  <c r="R444" i="14"/>
  <c r="R474" i="18"/>
  <c r="R502" i="18"/>
  <c r="R380" i="14"/>
  <c r="R526" i="14"/>
  <c r="R413" i="18"/>
  <c r="R471" i="13"/>
  <c r="R280" i="14"/>
  <c r="R420" i="18"/>
  <c r="R519" i="14"/>
  <c r="R475" i="14"/>
  <c r="R440" i="13"/>
  <c r="R518" i="18"/>
  <c r="R529" i="13"/>
  <c r="R365" i="14"/>
  <c r="R514" i="14"/>
  <c r="R394" i="14"/>
  <c r="R517" i="13"/>
  <c r="R522" i="13"/>
  <c r="R380" i="18"/>
  <c r="R531" i="13"/>
  <c r="R524" i="14"/>
  <c r="R456" i="18"/>
  <c r="R442" i="14"/>
  <c r="R373" i="14"/>
  <c r="R425" i="14"/>
  <c r="Q41" i="19"/>
  <c r="R482" i="14"/>
  <c r="R518" i="14"/>
  <c r="R486" i="13"/>
  <c r="R365" i="18"/>
  <c r="R461" i="18"/>
  <c r="R483" i="18"/>
  <c r="R377" i="14"/>
  <c r="R390" i="14"/>
  <c r="R451" i="13"/>
  <c r="R372" i="13"/>
  <c r="R488" i="14"/>
  <c r="R375" i="13"/>
  <c r="R530" i="13"/>
  <c r="R379" i="13"/>
  <c r="R392" i="14"/>
  <c r="R473" i="18"/>
  <c r="R496" i="18"/>
  <c r="R521" i="14"/>
  <c r="R368" i="13"/>
  <c r="R443" i="18"/>
  <c r="R384" i="14"/>
  <c r="R520" i="18"/>
  <c r="R476" i="14"/>
  <c r="R424" i="18"/>
  <c r="R497" i="18"/>
  <c r="R398" i="13"/>
  <c r="R375" i="14"/>
  <c r="R394" i="13"/>
  <c r="R477" i="13"/>
  <c r="R370" i="14"/>
  <c r="R392" i="18"/>
  <c r="R424" i="13"/>
  <c r="R374" i="14"/>
  <c r="R495" i="13"/>
  <c r="R507" i="13"/>
  <c r="R436" i="13"/>
  <c r="R419" i="14"/>
  <c r="R373" i="18"/>
  <c r="R472" i="14"/>
  <c r="R472" i="18"/>
  <c r="R492" i="13"/>
  <c r="R482" i="13"/>
  <c r="L447" i="13"/>
  <c r="L543" i="13"/>
  <c r="L431" i="14"/>
  <c r="L473" i="13"/>
  <c r="L438" i="18"/>
  <c r="R513" i="14"/>
  <c r="R431" i="14"/>
  <c r="R389" i="13"/>
  <c r="R422" i="18"/>
  <c r="O419" i="14"/>
  <c r="O481" i="14"/>
  <c r="O370" i="14"/>
  <c r="O475" i="14"/>
  <c r="O476" i="14"/>
  <c r="O380" i="14"/>
  <c r="O425" i="18"/>
  <c r="O489" i="13"/>
  <c r="O476" i="13"/>
  <c r="O479" i="13"/>
  <c r="O379" i="18"/>
  <c r="O526" i="13"/>
  <c r="O428" i="14"/>
  <c r="O372" i="18"/>
  <c r="R411" i="18"/>
  <c r="L472" i="18"/>
  <c r="L368" i="18"/>
  <c r="R434" i="18"/>
  <c r="R374" i="18"/>
  <c r="R454" i="18"/>
  <c r="R493" i="13"/>
  <c r="U523" i="13"/>
  <c r="U510" i="18"/>
  <c r="U436" i="18"/>
  <c r="U388" i="14"/>
  <c r="U438" i="14"/>
  <c r="U486" i="18"/>
  <c r="U416" i="14"/>
  <c r="U493" i="13"/>
  <c r="U389" i="14"/>
  <c r="U506" i="18"/>
  <c r="U481" i="14"/>
  <c r="U434" i="13"/>
  <c r="U479" i="13"/>
  <c r="O411" i="18"/>
  <c r="N480" i="18"/>
  <c r="N461" i="18"/>
  <c r="N531" i="14"/>
  <c r="O415" i="14"/>
  <c r="N389" i="18"/>
  <c r="O528" i="18"/>
  <c r="O535" i="13"/>
  <c r="N417" i="18"/>
  <c r="N515" i="13"/>
  <c r="U529" i="13"/>
  <c r="U443" i="14"/>
  <c r="L433" i="13"/>
  <c r="L372" i="14"/>
  <c r="L375" i="13"/>
  <c r="L439" i="18"/>
  <c r="L470" i="14"/>
  <c r="L517" i="18"/>
  <c r="L525" i="13"/>
  <c r="R469" i="18"/>
  <c r="R421" i="14"/>
  <c r="R389" i="14"/>
  <c r="R438" i="14"/>
  <c r="R364" i="18"/>
  <c r="R431" i="13"/>
  <c r="R413" i="13"/>
  <c r="R436" i="14"/>
  <c r="R485" i="14"/>
  <c r="R468" i="18"/>
  <c r="R504" i="18"/>
  <c r="R523" i="14"/>
  <c r="R475" i="13"/>
  <c r="V385" i="18"/>
  <c r="V514" i="18"/>
  <c r="V526" i="14"/>
  <c r="V368" i="18"/>
  <c r="V383" i="14"/>
  <c r="V484" i="13"/>
  <c r="V419" i="18"/>
  <c r="V429" i="14"/>
  <c r="V442" i="18"/>
  <c r="V368" i="14"/>
  <c r="V386" i="18"/>
  <c r="V459" i="14"/>
  <c r="V471" i="18"/>
  <c r="V482" i="14"/>
  <c r="V509" i="18"/>
  <c r="V444" i="13"/>
  <c r="V506" i="14"/>
  <c r="V464" i="14"/>
  <c r="V422" i="18"/>
  <c r="V411" i="18"/>
  <c r="V474" i="14"/>
  <c r="V443" i="14"/>
  <c r="V415" i="18"/>
  <c r="J500" i="14"/>
  <c r="N406" i="13"/>
  <c r="R360" i="14"/>
  <c r="V511" i="13"/>
  <c r="V506" i="18"/>
  <c r="P441" i="18"/>
  <c r="P417" i="14"/>
  <c r="P434" i="14"/>
  <c r="P438" i="14"/>
  <c r="P423" i="14"/>
  <c r="P526" i="18"/>
  <c r="P422" i="13"/>
  <c r="P479" i="13"/>
  <c r="P513" i="14"/>
  <c r="P367" i="14"/>
  <c r="N418" i="14"/>
  <c r="P428" i="14"/>
  <c r="P382" i="14"/>
  <c r="P365" i="14"/>
  <c r="P487" i="13"/>
  <c r="P391" i="14"/>
  <c r="P499" i="18"/>
  <c r="P485" i="13"/>
  <c r="P446" i="14"/>
  <c r="P446" i="13"/>
  <c r="P421" i="13"/>
  <c r="P393" i="14"/>
  <c r="P461" i="14"/>
  <c r="P520" i="13"/>
  <c r="P425" i="13"/>
  <c r="P425" i="18"/>
  <c r="P389" i="13"/>
  <c r="P384" i="18"/>
  <c r="P438" i="13"/>
  <c r="P459" i="14"/>
  <c r="P513" i="18"/>
  <c r="P428" i="18"/>
  <c r="O467" i="13"/>
  <c r="P463" i="14"/>
  <c r="P523" i="18"/>
  <c r="N442" i="13"/>
  <c r="P516" i="18"/>
  <c r="V369" i="18"/>
  <c r="U444" i="18"/>
  <c r="V439" i="18"/>
  <c r="P371" i="18"/>
  <c r="K379" i="14"/>
  <c r="L474" i="18"/>
  <c r="L511" i="13"/>
  <c r="L425" i="14"/>
  <c r="L465" i="18"/>
  <c r="L526" i="13"/>
  <c r="L383" i="18"/>
  <c r="R528" i="14"/>
  <c r="R517" i="18"/>
  <c r="R443" i="14"/>
  <c r="R369" i="13"/>
  <c r="R508" i="18"/>
  <c r="R521" i="13"/>
  <c r="R386" i="18"/>
  <c r="R444" i="13"/>
  <c r="R460" i="18"/>
  <c r="R426" i="13"/>
  <c r="R474" i="14"/>
  <c r="L382" i="13"/>
  <c r="L465" i="13"/>
  <c r="L515" i="18"/>
  <c r="L415" i="18"/>
  <c r="L361" i="18"/>
  <c r="L485" i="13"/>
  <c r="L461" i="14"/>
  <c r="L422" i="13"/>
  <c r="L416" i="14"/>
  <c r="L511" i="14"/>
  <c r="L439" i="14"/>
  <c r="L418" i="14"/>
  <c r="L435" i="14"/>
  <c r="L368" i="14"/>
  <c r="L391" i="13"/>
  <c r="L475" i="18"/>
  <c r="L362" i="14"/>
  <c r="L463" i="14"/>
  <c r="L427" i="14"/>
  <c r="L524" i="18"/>
  <c r="L438" i="13"/>
  <c r="L426" i="13"/>
  <c r="L468" i="14"/>
  <c r="L514" i="13"/>
  <c r="L528" i="14"/>
  <c r="L503" i="18"/>
  <c r="L441" i="18"/>
  <c r="L474" i="14"/>
  <c r="L496" i="18"/>
  <c r="L384" i="18"/>
  <c r="L371" i="13"/>
  <c r="L371" i="18"/>
  <c r="L459" i="14"/>
  <c r="L455" i="18"/>
  <c r="L472" i="13"/>
  <c r="L511" i="18"/>
  <c r="L518" i="14"/>
  <c r="L458" i="14"/>
  <c r="L443" i="18"/>
  <c r="L434" i="14"/>
  <c r="L514" i="14"/>
  <c r="L376" i="14"/>
  <c r="L509" i="14"/>
  <c r="L445" i="14"/>
  <c r="L533" i="13"/>
  <c r="L441" i="14"/>
  <c r="L478" i="13"/>
  <c r="L478" i="18"/>
  <c r="L535" i="13"/>
  <c r="L383" i="14"/>
  <c r="L381" i="18"/>
  <c r="L434" i="13"/>
  <c r="L496" i="13"/>
  <c r="L522" i="18"/>
  <c r="L461" i="18"/>
  <c r="L528" i="13"/>
  <c r="L479" i="14"/>
  <c r="L493" i="13"/>
  <c r="L370" i="18"/>
  <c r="L523" i="18"/>
  <c r="L420" i="18"/>
  <c r="L446" i="14"/>
  <c r="L395" i="13"/>
  <c r="L376" i="18"/>
  <c r="L532" i="13"/>
  <c r="L391" i="14"/>
  <c r="L389" i="14"/>
  <c r="L462" i="14"/>
  <c r="L418" i="18"/>
  <c r="L392" i="14"/>
  <c r="L449" i="13"/>
  <c r="L472" i="14"/>
  <c r="L362" i="18"/>
  <c r="L487" i="13"/>
  <c r="L375" i="14"/>
  <c r="L516" i="13"/>
  <c r="L469" i="18"/>
  <c r="L448" i="13"/>
  <c r="L412" i="18"/>
  <c r="L529" i="14"/>
  <c r="L501" i="14"/>
  <c r="L517" i="14"/>
  <c r="L393" i="13"/>
  <c r="L435" i="18"/>
  <c r="L524" i="14"/>
  <c r="L376" i="13"/>
  <c r="L422" i="18"/>
  <c r="L521" i="13"/>
  <c r="L361" i="14"/>
  <c r="L444" i="18"/>
  <c r="L530" i="14"/>
  <c r="L424" i="14"/>
  <c r="L440" i="13"/>
  <c r="L392" i="18"/>
  <c r="L424" i="18"/>
  <c r="L467" i="13"/>
  <c r="L443" i="14"/>
  <c r="L417" i="14"/>
  <c r="L437" i="13"/>
  <c r="L426" i="14"/>
  <c r="L518" i="18"/>
  <c r="L368" i="13"/>
  <c r="L447" i="14"/>
  <c r="L469" i="13"/>
  <c r="L470" i="18"/>
  <c r="L459" i="18"/>
  <c r="L470" i="13"/>
  <c r="L442" i="18"/>
  <c r="L492" i="13"/>
  <c r="L502" i="14"/>
  <c r="L367" i="14"/>
  <c r="L280" i="14"/>
  <c r="L456" i="14"/>
  <c r="L489" i="14"/>
  <c r="L387" i="13"/>
  <c r="L468" i="18"/>
  <c r="L473" i="14"/>
  <c r="L373" i="13"/>
  <c r="L365" i="18"/>
  <c r="L377" i="14"/>
  <c r="L502" i="18"/>
  <c r="L509" i="13"/>
  <c r="L488" i="13"/>
  <c r="L433" i="18"/>
  <c r="L506" i="18"/>
  <c r="L374" i="18"/>
  <c r="L435" i="13"/>
  <c r="L525" i="14"/>
  <c r="L521" i="14"/>
  <c r="L480" i="18"/>
  <c r="L482" i="14"/>
  <c r="L428" i="14"/>
  <c r="L411" i="18"/>
  <c r="L479" i="18"/>
  <c r="L513" i="18"/>
  <c r="L377" i="18"/>
  <c r="L526" i="14"/>
  <c r="L499" i="14"/>
  <c r="L374" i="13"/>
  <c r="L457" i="13"/>
  <c r="L498" i="18"/>
  <c r="L392" i="13"/>
  <c r="L427" i="13"/>
  <c r="L382" i="18"/>
  <c r="L414" i="13"/>
  <c r="L530" i="13"/>
  <c r="L386" i="18"/>
  <c r="L527" i="14"/>
  <c r="L434" i="18"/>
  <c r="R406" i="13"/>
  <c r="L491" i="13"/>
  <c r="L488" i="14"/>
  <c r="R491" i="13"/>
  <c r="R286" i="13"/>
  <c r="O427" i="13"/>
  <c r="L433" i="14"/>
  <c r="L481" i="13"/>
  <c r="R526" i="18"/>
  <c r="R502" i="14"/>
  <c r="R464" i="14"/>
  <c r="R512" i="18"/>
  <c r="R533" i="13"/>
  <c r="N371" i="13"/>
  <c r="N362" i="18"/>
  <c r="N502" i="18"/>
  <c r="N397" i="13"/>
  <c r="N438" i="14"/>
  <c r="N519" i="13"/>
  <c r="N475" i="18"/>
  <c r="N416" i="14"/>
  <c r="N471" i="18"/>
  <c r="N459" i="18"/>
  <c r="N469" i="13"/>
  <c r="N526" i="18"/>
  <c r="N502" i="14"/>
  <c r="N360" i="18"/>
  <c r="N486" i="14"/>
  <c r="N391" i="14"/>
  <c r="N468" i="18"/>
  <c r="N525" i="14"/>
  <c r="N473" i="18"/>
  <c r="N372" i="14"/>
  <c r="N428" i="18"/>
  <c r="N364" i="18"/>
  <c r="N492" i="13"/>
  <c r="N442" i="18"/>
  <c r="N370" i="18"/>
  <c r="N442" i="14"/>
  <c r="N526" i="13"/>
  <c r="N508" i="14"/>
  <c r="N500" i="14"/>
  <c r="N520" i="18"/>
  <c r="N495" i="18"/>
  <c r="N280" i="14"/>
  <c r="N470" i="14"/>
  <c r="O518" i="13"/>
  <c r="N488" i="13"/>
  <c r="N435" i="13"/>
  <c r="L498" i="14"/>
  <c r="L495" i="13"/>
  <c r="L387" i="14"/>
  <c r="L474" i="13"/>
  <c r="R383" i="18"/>
  <c r="R417" i="18"/>
  <c r="R481" i="18"/>
  <c r="R424" i="14"/>
  <c r="R516" i="14"/>
  <c r="R453" i="13"/>
  <c r="R367" i="13"/>
  <c r="V294" i="17"/>
  <c r="K527" i="14"/>
  <c r="K374" i="14"/>
  <c r="K418" i="18"/>
  <c r="K362" i="18"/>
  <c r="K524" i="18"/>
  <c r="K385" i="18"/>
  <c r="K473" i="14"/>
  <c r="K472" i="13"/>
  <c r="K511" i="18"/>
  <c r="K370" i="18"/>
  <c r="K467" i="13"/>
  <c r="K521" i="14"/>
  <c r="P366" i="13"/>
  <c r="V466" i="18"/>
  <c r="N433" i="18"/>
  <c r="P474" i="13"/>
  <c r="P473" i="13"/>
  <c r="P361" i="18"/>
  <c r="P366" i="18"/>
  <c r="P370" i="14"/>
  <c r="P434" i="18"/>
  <c r="P374" i="13"/>
  <c r="P475" i="18"/>
  <c r="P372" i="18"/>
  <c r="P462" i="14"/>
  <c r="O423" i="14"/>
  <c r="P394" i="14"/>
  <c r="P415" i="14"/>
  <c r="P493" i="13"/>
  <c r="P505" i="14"/>
  <c r="P506" i="18"/>
  <c r="P436" i="18"/>
  <c r="P458" i="14"/>
  <c r="P521" i="13"/>
  <c r="P512" i="18"/>
  <c r="P469" i="18"/>
  <c r="P485" i="18"/>
  <c r="P543" i="13"/>
  <c r="P481" i="14"/>
  <c r="P500" i="13"/>
  <c r="P432" i="14"/>
  <c r="P501" i="18"/>
  <c r="P392" i="13"/>
  <c r="P445" i="14"/>
  <c r="P500" i="18"/>
  <c r="P478" i="14"/>
  <c r="O376" i="18"/>
  <c r="P482" i="14"/>
  <c r="N441" i="18"/>
  <c r="N506" i="18"/>
  <c r="N468" i="14"/>
  <c r="U521" i="14"/>
  <c r="V466" i="14"/>
  <c r="V423" i="13"/>
  <c r="P489" i="13"/>
  <c r="K480" i="14"/>
  <c r="K442" i="18"/>
  <c r="L367" i="18"/>
  <c r="L442" i="14"/>
  <c r="L515" i="13"/>
  <c r="L464" i="18"/>
  <c r="L388" i="18"/>
  <c r="L372" i="18"/>
  <c r="L531" i="14"/>
  <c r="L395" i="14"/>
  <c r="L482" i="18"/>
  <c r="R412" i="18"/>
  <c r="R418" i="14"/>
  <c r="R429" i="14"/>
  <c r="R507" i="18"/>
  <c r="R414" i="13"/>
  <c r="R484" i="14"/>
  <c r="R388" i="14"/>
  <c r="R543" i="13"/>
  <c r="R381" i="13"/>
  <c r="R535" i="13"/>
  <c r="R519" i="13"/>
  <c r="R362" i="14"/>
  <c r="R430" i="13"/>
  <c r="L515" i="14"/>
  <c r="L500" i="18"/>
  <c r="R462" i="14"/>
  <c r="R371" i="14"/>
  <c r="R524" i="18"/>
  <c r="R396" i="13"/>
  <c r="O371" i="14"/>
  <c r="L484" i="18"/>
  <c r="L437" i="14"/>
  <c r="L477" i="13"/>
  <c r="R466" i="13"/>
  <c r="R432" i="14"/>
  <c r="R441" i="13"/>
  <c r="R367" i="14"/>
  <c r="R385" i="18"/>
  <c r="L360" i="14"/>
  <c r="R463" i="13"/>
  <c r="N399" i="13"/>
  <c r="U432" i="14"/>
  <c r="L373" i="14"/>
  <c r="L445" i="13"/>
  <c r="L507" i="18"/>
  <c r="R460" i="14"/>
  <c r="R484" i="18"/>
  <c r="R386" i="13"/>
  <c r="R463" i="18"/>
  <c r="R362" i="18"/>
  <c r="R456" i="14"/>
  <c r="P496" i="13"/>
  <c r="P383" i="18"/>
  <c r="P372" i="13"/>
  <c r="P457" i="13"/>
  <c r="P499" i="14"/>
  <c r="P466" i="14"/>
  <c r="P430" i="13"/>
  <c r="P484" i="14"/>
  <c r="P481" i="13"/>
  <c r="P465" i="18"/>
  <c r="P390" i="13"/>
  <c r="P394" i="13"/>
  <c r="P363" i="18"/>
  <c r="P429" i="14"/>
  <c r="P388" i="14"/>
  <c r="P513" i="13"/>
  <c r="P420" i="18"/>
  <c r="P476" i="13"/>
  <c r="P362" i="14"/>
  <c r="P414" i="14"/>
  <c r="P525" i="18"/>
  <c r="P421" i="18"/>
  <c r="P520" i="14"/>
  <c r="P431" i="13"/>
  <c r="P484" i="13"/>
  <c r="P389" i="14"/>
  <c r="P433" i="14"/>
  <c r="P413" i="18"/>
  <c r="P489" i="14"/>
  <c r="P511" i="18"/>
  <c r="O41" i="19"/>
  <c r="P396" i="13"/>
  <c r="P509" i="18"/>
  <c r="P475" i="14"/>
  <c r="P398" i="13"/>
  <c r="P508" i="14"/>
  <c r="P501" i="14"/>
  <c r="P428" i="13"/>
  <c r="P519" i="13"/>
  <c r="P388" i="18"/>
  <c r="P530" i="13"/>
  <c r="P488" i="14"/>
  <c r="P506" i="14"/>
  <c r="P379" i="13"/>
  <c r="P440" i="14"/>
  <c r="P444" i="18"/>
  <c r="P362" i="18"/>
  <c r="P510" i="18"/>
  <c r="P392" i="18"/>
  <c r="P414" i="18"/>
  <c r="P476" i="14"/>
  <c r="P473" i="18"/>
  <c r="P373" i="14"/>
  <c r="P474" i="18"/>
  <c r="P527" i="13"/>
  <c r="P443" i="18"/>
  <c r="P488" i="13"/>
  <c r="P366" i="14"/>
  <c r="P516" i="13"/>
  <c r="P430" i="18"/>
  <c r="P365" i="18"/>
  <c r="P387" i="14"/>
  <c r="P434" i="13"/>
  <c r="P502" i="18"/>
  <c r="P518" i="14"/>
  <c r="P424" i="18"/>
  <c r="P483" i="18"/>
  <c r="P388" i="13"/>
  <c r="P447" i="13"/>
  <c r="P435" i="14"/>
  <c r="P462" i="18"/>
  <c r="P528" i="13"/>
  <c r="P447" i="14"/>
  <c r="P511" i="14"/>
  <c r="P438" i="18"/>
  <c r="P497" i="18"/>
  <c r="P538" i="13"/>
  <c r="P430" i="14"/>
  <c r="P503" i="14"/>
  <c r="P481" i="18"/>
  <c r="P381" i="13"/>
  <c r="P390" i="14"/>
  <c r="P519" i="14"/>
  <c r="P378" i="18"/>
  <c r="P437" i="14"/>
  <c r="P472" i="18"/>
  <c r="P422" i="18"/>
  <c r="P467" i="18"/>
  <c r="P380" i="18"/>
  <c r="P477" i="13"/>
  <c r="P457" i="18"/>
  <c r="P512" i="14"/>
  <c r="P382" i="18"/>
  <c r="P479" i="14"/>
  <c r="P472" i="14"/>
  <c r="P460" i="18"/>
  <c r="P514" i="18"/>
  <c r="P387" i="18"/>
  <c r="P515" i="13"/>
  <c r="P442" i="13"/>
  <c r="P369" i="18"/>
  <c r="P531" i="14"/>
  <c r="P392" i="14"/>
  <c r="P436" i="13"/>
  <c r="P370" i="13"/>
  <c r="P378" i="14"/>
  <c r="P529" i="13"/>
  <c r="P360" i="18"/>
  <c r="P371" i="14"/>
  <c r="P426" i="14"/>
  <c r="P484" i="18"/>
  <c r="P382" i="13"/>
  <c r="P433" i="13"/>
  <c r="P517" i="14"/>
  <c r="P385" i="13"/>
  <c r="P419" i="14"/>
  <c r="P467" i="14"/>
  <c r="P539" i="13"/>
  <c r="P536" i="13"/>
  <c r="P419" i="18"/>
  <c r="P451" i="13"/>
  <c r="P385" i="18"/>
  <c r="P399" i="13"/>
  <c r="P442" i="14"/>
  <c r="P507" i="13"/>
  <c r="P482" i="18"/>
  <c r="P498" i="18"/>
  <c r="P375" i="13"/>
  <c r="P464" i="18"/>
  <c r="P477" i="18"/>
  <c r="P426" i="13"/>
  <c r="P524" i="18"/>
  <c r="P440" i="18"/>
  <c r="P378" i="13"/>
  <c r="P523" i="13"/>
  <c r="P508" i="18"/>
  <c r="P480" i="13"/>
  <c r="P468" i="14"/>
  <c r="P478" i="18"/>
  <c r="P478" i="13"/>
  <c r="P525" i="14"/>
  <c r="P466" i="18"/>
  <c r="P510" i="13"/>
  <c r="P380" i="14"/>
  <c r="P412" i="18"/>
  <c r="P522" i="13"/>
  <c r="P496" i="18"/>
  <c r="P482" i="13"/>
  <c r="P479" i="18"/>
  <c r="P460" i="14"/>
  <c r="P423" i="13"/>
  <c r="P528" i="14"/>
  <c r="P526" i="14"/>
  <c r="N413" i="14"/>
  <c r="V476" i="14"/>
  <c r="V376" i="14"/>
  <c r="O364" i="18"/>
  <c r="P415" i="18"/>
  <c r="P377" i="13"/>
  <c r="P518" i="18"/>
  <c r="P442" i="18"/>
  <c r="N379" i="14"/>
  <c r="P433" i="18"/>
  <c r="N523" i="14"/>
  <c r="P449" i="13"/>
  <c r="P464" i="13"/>
  <c r="P363" i="14"/>
  <c r="P458" i="18"/>
  <c r="P469" i="14"/>
  <c r="P443" i="14"/>
  <c r="P465" i="13"/>
  <c r="P461" i="18"/>
  <c r="P286" i="13"/>
  <c r="P444" i="13"/>
  <c r="P502" i="14"/>
  <c r="P470" i="14"/>
  <c r="P535" i="13"/>
  <c r="P387" i="13"/>
  <c r="P439" i="13"/>
  <c r="P424" i="13"/>
  <c r="P480" i="18"/>
  <c r="P427" i="14"/>
  <c r="P511" i="13"/>
  <c r="P464" i="14"/>
  <c r="P534" i="13"/>
  <c r="P391" i="13"/>
  <c r="P437" i="18"/>
  <c r="P466" i="13"/>
  <c r="O510" i="18"/>
  <c r="P476" i="18"/>
  <c r="N528" i="14"/>
  <c r="N434" i="13"/>
  <c r="N457" i="18"/>
  <c r="U382" i="13"/>
  <c r="U368" i="18"/>
  <c r="V519" i="14"/>
  <c r="P418" i="14"/>
  <c r="K475" i="18"/>
  <c r="L507" i="14"/>
  <c r="L369" i="13"/>
  <c r="L400" i="13"/>
  <c r="L466" i="18"/>
  <c r="L512" i="18"/>
  <c r="L423" i="18"/>
  <c r="L466" i="13"/>
  <c r="L384" i="13"/>
  <c r="R446" i="14"/>
  <c r="R457" i="14"/>
  <c r="R446" i="13"/>
  <c r="R510" i="14"/>
  <c r="R503" i="14"/>
  <c r="R481" i="14"/>
  <c r="R429" i="13"/>
  <c r="R465" i="18"/>
  <c r="R437" i="14"/>
  <c r="R501" i="14"/>
  <c r="R428" i="18"/>
  <c r="R430" i="14"/>
  <c r="R363" i="18"/>
  <c r="Y457" i="17"/>
  <c r="T433" i="18"/>
  <c r="T536" i="13"/>
  <c r="T441" i="13"/>
  <c r="T370" i="14"/>
  <c r="M459" i="18"/>
  <c r="T472" i="14"/>
  <c r="T369" i="14"/>
  <c r="T424" i="18"/>
  <c r="T474" i="13"/>
  <c r="T399" i="13"/>
  <c r="T502" i="18"/>
  <c r="T439" i="14"/>
  <c r="T416" i="14"/>
  <c r="T376" i="14"/>
  <c r="T431" i="13"/>
  <c r="T524" i="18"/>
  <c r="T532" i="13"/>
  <c r="T429" i="13"/>
  <c r="T530" i="13"/>
  <c r="T521" i="13"/>
  <c r="T437" i="14"/>
  <c r="M539" i="13"/>
  <c r="M510" i="18"/>
  <c r="M449" i="13"/>
  <c r="M504" i="18"/>
  <c r="M446" i="14"/>
  <c r="M422" i="13"/>
  <c r="M388" i="18"/>
  <c r="T526" i="14"/>
  <c r="T418" i="14"/>
  <c r="J532" i="13"/>
  <c r="J425" i="13"/>
  <c r="J396" i="13"/>
  <c r="J364" i="14"/>
  <c r="J499" i="14"/>
  <c r="J444" i="14"/>
  <c r="J512" i="14"/>
  <c r="J481" i="14"/>
  <c r="J439" i="14"/>
  <c r="J503" i="14"/>
  <c r="J483" i="13"/>
  <c r="J482" i="18"/>
  <c r="J488" i="14"/>
  <c r="J466" i="14"/>
  <c r="J391" i="14"/>
  <c r="J528" i="14"/>
  <c r="J429" i="14"/>
  <c r="U294" i="17"/>
  <c r="U290" i="17"/>
  <c r="U292" i="17"/>
  <c r="M478" i="14"/>
  <c r="M508" i="13"/>
  <c r="M477" i="13"/>
  <c r="M412" i="18"/>
  <c r="M509" i="13"/>
  <c r="M432" i="13"/>
  <c r="M477" i="14"/>
  <c r="M501" i="18"/>
  <c r="M447" i="13"/>
  <c r="M397" i="13"/>
  <c r="M428" i="18"/>
  <c r="M506" i="18"/>
  <c r="M424" i="14"/>
  <c r="M486" i="13"/>
  <c r="M363" i="14"/>
  <c r="M440" i="13"/>
  <c r="M460" i="18"/>
  <c r="M457" i="18"/>
  <c r="M503" i="18"/>
  <c r="M482" i="13"/>
  <c r="M395" i="14"/>
  <c r="M392" i="14"/>
  <c r="M467" i="14"/>
  <c r="M461" i="14"/>
  <c r="M484" i="13"/>
  <c r="M530" i="13"/>
  <c r="M366" i="14"/>
  <c r="M367" i="13"/>
  <c r="M447" i="14"/>
  <c r="M518" i="14"/>
  <c r="M453" i="13"/>
  <c r="M438" i="14"/>
  <c r="M438" i="13"/>
  <c r="M379" i="13"/>
  <c r="M381" i="13"/>
  <c r="M514" i="13"/>
  <c r="M434" i="18"/>
  <c r="M443" i="14"/>
  <c r="M363" i="18"/>
  <c r="M488" i="14"/>
  <c r="M415" i="14"/>
  <c r="M439" i="18"/>
  <c r="M469" i="14"/>
  <c r="M421" i="14"/>
  <c r="M413" i="18"/>
  <c r="M431" i="18"/>
  <c r="M462" i="18"/>
  <c r="M474" i="18"/>
  <c r="M505" i="14"/>
  <c r="M437" i="13"/>
  <c r="M502" i="18"/>
  <c r="M445" i="13"/>
  <c r="M483" i="13"/>
  <c r="M368" i="14"/>
  <c r="M479" i="18"/>
  <c r="M489" i="13"/>
  <c r="M529" i="13"/>
  <c r="M425" i="13"/>
  <c r="M465" i="18"/>
  <c r="M474" i="14"/>
  <c r="M369" i="13"/>
  <c r="M454" i="18"/>
  <c r="M510" i="14"/>
  <c r="M381" i="14"/>
  <c r="M479" i="13"/>
  <c r="M503" i="14"/>
  <c r="M476" i="13"/>
  <c r="M383" i="13"/>
  <c r="M379" i="14"/>
  <c r="M537" i="13"/>
  <c r="M393" i="13"/>
  <c r="M382" i="14"/>
  <c r="M463" i="14"/>
  <c r="M466" i="14"/>
  <c r="M426" i="13"/>
  <c r="M519" i="13"/>
  <c r="M472" i="18"/>
  <c r="M523" i="13"/>
  <c r="M527" i="14"/>
  <c r="M431" i="14"/>
  <c r="M471" i="13"/>
  <c r="M514" i="18"/>
  <c r="M508" i="18"/>
  <c r="M535" i="13"/>
  <c r="M476" i="14"/>
  <c r="M441" i="14"/>
  <c r="M434" i="13"/>
  <c r="M520" i="18"/>
  <c r="M522" i="14"/>
  <c r="M511" i="18"/>
  <c r="M440" i="14"/>
  <c r="M415" i="18"/>
  <c r="M390" i="18"/>
  <c r="M422" i="14"/>
  <c r="M479" i="14"/>
  <c r="M521" i="14"/>
  <c r="M507" i="14"/>
  <c r="M385" i="18"/>
  <c r="M423" i="18"/>
  <c r="M500" i="18"/>
  <c r="M369" i="14"/>
  <c r="M524" i="14"/>
  <c r="M483" i="18"/>
  <c r="M367" i="14"/>
  <c r="M381" i="18"/>
  <c r="M376" i="18"/>
  <c r="M421" i="18"/>
  <c r="M433" i="14"/>
  <c r="M369" i="18"/>
  <c r="M370" i="18"/>
  <c r="M434" i="14"/>
  <c r="M376" i="13"/>
  <c r="M528" i="13"/>
  <c r="M421" i="13"/>
  <c r="M498" i="18"/>
  <c r="M516" i="18"/>
  <c r="M374" i="18"/>
  <c r="M399" i="13"/>
  <c r="M485" i="13"/>
  <c r="M455" i="18"/>
  <c r="M499" i="14"/>
  <c r="M419" i="18"/>
  <c r="M424" i="18"/>
  <c r="M392" i="18"/>
  <c r="M362" i="14"/>
  <c r="M373" i="13"/>
  <c r="M446" i="13"/>
  <c r="M433" i="18"/>
  <c r="M489" i="14"/>
  <c r="M468" i="13"/>
  <c r="M483" i="14"/>
  <c r="M393" i="14"/>
  <c r="M524" i="18"/>
  <c r="M505" i="18"/>
  <c r="M485" i="14"/>
  <c r="M528" i="14"/>
  <c r="M480" i="14"/>
  <c r="M429" i="18"/>
  <c r="M435" i="14"/>
  <c r="M533" i="13"/>
  <c r="M513" i="14"/>
  <c r="M480" i="18"/>
  <c r="M385" i="13"/>
  <c r="M457" i="13"/>
  <c r="M494" i="13"/>
  <c r="M475" i="13"/>
  <c r="M502" i="14"/>
  <c r="M517" i="14"/>
  <c r="M462" i="14"/>
  <c r="M417" i="14"/>
  <c r="M391" i="18"/>
  <c r="M435" i="13"/>
  <c r="M429" i="13"/>
  <c r="M495" i="13"/>
  <c r="M478" i="18"/>
  <c r="M383" i="14"/>
  <c r="M420" i="14"/>
  <c r="M475" i="18"/>
  <c r="M416" i="14"/>
  <c r="M518" i="18"/>
  <c r="M431" i="13"/>
  <c r="M365" i="18"/>
  <c r="M371" i="18"/>
  <c r="M466" i="18"/>
  <c r="M498" i="14"/>
  <c r="M463" i="18"/>
  <c r="M468" i="18"/>
  <c r="M460" i="14"/>
  <c r="M426" i="14"/>
  <c r="M414" i="18"/>
  <c r="M371" i="14"/>
  <c r="M389" i="14"/>
  <c r="M441" i="18"/>
  <c r="M531" i="14"/>
  <c r="M280" i="14"/>
  <c r="M437" i="18"/>
  <c r="M487" i="13"/>
  <c r="M473" i="13"/>
  <c r="M380" i="18"/>
  <c r="M384" i="13"/>
  <c r="M418" i="18"/>
  <c r="M523" i="14"/>
  <c r="M436" i="18"/>
  <c r="M384" i="14"/>
  <c r="M529" i="14"/>
  <c r="M526" i="18"/>
  <c r="M364" i="18"/>
  <c r="M516" i="14"/>
  <c r="M471" i="18"/>
  <c r="M522" i="18"/>
  <c r="M513" i="13"/>
  <c r="M521" i="13"/>
  <c r="M394" i="13"/>
  <c r="M522" i="13"/>
  <c r="M469" i="18"/>
  <c r="M429" i="14"/>
  <c r="M525" i="13"/>
  <c r="M512" i="14"/>
  <c r="M470" i="14"/>
  <c r="M473" i="14"/>
  <c r="M433" i="13"/>
  <c r="M470" i="13"/>
  <c r="M382" i="18"/>
  <c r="M486" i="18"/>
  <c r="M436" i="14"/>
  <c r="M450" i="13"/>
  <c r="M504" i="14"/>
  <c r="M442" i="18"/>
  <c r="M430" i="18"/>
  <c r="M435" i="18"/>
  <c r="M365" i="14"/>
  <c r="M444" i="14"/>
  <c r="M501" i="14"/>
  <c r="M506" i="14"/>
  <c r="M528" i="18"/>
  <c r="M536" i="13"/>
  <c r="M388" i="13"/>
  <c r="M391" i="13"/>
  <c r="M442" i="13"/>
  <c r="M386" i="18"/>
  <c r="M423" i="13"/>
  <c r="M383" i="18"/>
  <c r="M360" i="18"/>
  <c r="M373" i="14"/>
  <c r="M478" i="13"/>
  <c r="M516" i="13"/>
  <c r="M377" i="13"/>
  <c r="M379" i="18"/>
  <c r="M391" i="14"/>
  <c r="M443" i="18"/>
  <c r="M514" i="14"/>
  <c r="M378" i="18"/>
  <c r="M427" i="14"/>
  <c r="M457" i="14"/>
  <c r="M517" i="18"/>
  <c r="M375" i="14"/>
  <c r="M471" i="14"/>
  <c r="M465" i="14"/>
  <c r="M488" i="13"/>
  <c r="M364" i="14"/>
  <c r="M428" i="14"/>
  <c r="M366" i="13"/>
  <c r="M441" i="13"/>
  <c r="M442" i="14"/>
  <c r="M526" i="13"/>
  <c r="M511" i="14"/>
  <c r="M286" i="13"/>
  <c r="M530" i="14"/>
  <c r="M527" i="13"/>
  <c r="M507" i="18"/>
  <c r="M378" i="14"/>
  <c r="M432" i="18"/>
  <c r="M430" i="13"/>
  <c r="M440" i="18"/>
  <c r="M470" i="18"/>
  <c r="M517" i="13"/>
  <c r="M439" i="14"/>
  <c r="M374" i="14"/>
  <c r="M484" i="14"/>
  <c r="M372" i="18"/>
  <c r="M493" i="13"/>
  <c r="M437" i="14"/>
  <c r="M500" i="13"/>
  <c r="M436" i="13"/>
  <c r="M389" i="13"/>
  <c r="M464" i="18"/>
  <c r="M525" i="18"/>
  <c r="M461" i="18"/>
  <c r="M477" i="18"/>
  <c r="M508" i="14"/>
  <c r="M425" i="18"/>
  <c r="M500" i="14"/>
  <c r="M426" i="18"/>
  <c r="M527" i="18"/>
  <c r="M422" i="18"/>
  <c r="M525" i="14"/>
  <c r="M398" i="13"/>
  <c r="M509" i="18"/>
  <c r="M507" i="13"/>
  <c r="M519" i="18"/>
  <c r="M496" i="18"/>
  <c r="M372" i="14"/>
  <c r="M375" i="18"/>
  <c r="M520" i="13"/>
  <c r="M370" i="13"/>
  <c r="M375" i="13"/>
  <c r="M444" i="18"/>
  <c r="M481" i="13"/>
  <c r="M482" i="18"/>
  <c r="M417" i="18"/>
  <c r="L41" i="19"/>
  <c r="M482" i="14"/>
  <c r="M385" i="14"/>
  <c r="M427" i="18"/>
  <c r="M378" i="13"/>
  <c r="M416" i="18"/>
  <c r="M492" i="13"/>
  <c r="M491" i="13"/>
  <c r="M456" i="14"/>
  <c r="M468" i="14"/>
  <c r="M497" i="18"/>
  <c r="M371" i="13"/>
  <c r="M465" i="13"/>
  <c r="M387" i="14"/>
  <c r="M464" i="13"/>
  <c r="M432" i="14"/>
  <c r="M467" i="18"/>
  <c r="M377" i="14"/>
  <c r="M523" i="18"/>
  <c r="M382" i="13"/>
  <c r="M512" i="18"/>
  <c r="M367" i="18"/>
  <c r="M392" i="13"/>
  <c r="M480" i="13"/>
  <c r="M512" i="13"/>
  <c r="M386" i="14"/>
  <c r="M411" i="18"/>
  <c r="M360" i="14"/>
  <c r="M380" i="14"/>
  <c r="M419" i="14"/>
  <c r="M520" i="14"/>
  <c r="M413" i="13"/>
  <c r="M534" i="13"/>
  <c r="M414" i="13"/>
  <c r="M511" i="13"/>
  <c r="M448" i="13"/>
  <c r="M384" i="18"/>
  <c r="M418" i="14"/>
  <c r="M521" i="18"/>
  <c r="M490" i="13"/>
  <c r="M467" i="13"/>
  <c r="M361" i="14"/>
  <c r="M496" i="13"/>
  <c r="M510" i="13"/>
  <c r="M519" i="14"/>
  <c r="M515" i="14"/>
  <c r="M368" i="18"/>
  <c r="M387" i="18"/>
  <c r="M469" i="13"/>
  <c r="M538" i="13"/>
  <c r="M475" i="14"/>
  <c r="M445" i="14"/>
  <c r="M444" i="13"/>
  <c r="M474" i="13"/>
  <c r="M390" i="14"/>
  <c r="M387" i="13"/>
  <c r="M451" i="13"/>
  <c r="M452" i="13"/>
  <c r="M532" i="13"/>
  <c r="M531" i="13"/>
  <c r="T526" i="18"/>
  <c r="T466" i="18"/>
  <c r="T452" i="13"/>
  <c r="T374" i="14"/>
  <c r="M425" i="14"/>
  <c r="T495" i="18"/>
  <c r="J411" i="18"/>
  <c r="T523" i="18"/>
  <c r="T374" i="18"/>
  <c r="T522" i="18"/>
  <c r="T422" i="13"/>
  <c r="T467" i="14"/>
  <c r="T498" i="14"/>
  <c r="T425" i="13"/>
  <c r="T381" i="14"/>
  <c r="T394" i="13"/>
  <c r="T477" i="13"/>
  <c r="T475" i="14"/>
  <c r="T366" i="14"/>
  <c r="M458" i="14"/>
  <c r="M526" i="14"/>
  <c r="M389" i="18"/>
  <c r="M464" i="14"/>
  <c r="M476" i="18"/>
  <c r="M484" i="18"/>
  <c r="M388" i="14"/>
  <c r="M481" i="18"/>
  <c r="T512" i="18"/>
  <c r="Y460" i="17"/>
  <c r="T477" i="14"/>
  <c r="T417" i="18"/>
  <c r="T501" i="18"/>
  <c r="T442" i="13"/>
  <c r="M376" i="14"/>
  <c r="M472" i="14"/>
  <c r="M439" i="13"/>
  <c r="T445" i="14"/>
  <c r="J406" i="13"/>
  <c r="T519" i="18"/>
  <c r="T368" i="14"/>
  <c r="T487" i="13"/>
  <c r="T424" i="14"/>
  <c r="T512" i="14"/>
  <c r="T441" i="18"/>
  <c r="T520" i="14"/>
  <c r="T464" i="18"/>
  <c r="M486" i="14"/>
  <c r="M427" i="13"/>
  <c r="M430" i="14"/>
  <c r="M473" i="18"/>
  <c r="T440" i="13"/>
  <c r="T519" i="14"/>
  <c r="T445" i="13"/>
  <c r="T506" i="18"/>
  <c r="T511" i="14"/>
  <c r="T391" i="18"/>
  <c r="T487" i="14"/>
  <c r="T463" i="14"/>
  <c r="T484" i="14"/>
  <c r="T362" i="18"/>
  <c r="T503" i="18"/>
  <c r="T425" i="14"/>
  <c r="T380" i="13"/>
  <c r="T480" i="18"/>
  <c r="T506" i="14"/>
  <c r="T430" i="18"/>
  <c r="T472" i="18"/>
  <c r="M515" i="18"/>
  <c r="M466" i="13"/>
  <c r="M366" i="18"/>
  <c r="M390" i="13"/>
  <c r="M518" i="13"/>
  <c r="M374" i="13"/>
  <c r="M515" i="13"/>
  <c r="M499" i="18"/>
  <c r="T363" i="18"/>
  <c r="T383" i="18"/>
  <c r="T372" i="18"/>
  <c r="T469" i="14"/>
  <c r="T518" i="14"/>
  <c r="T381" i="13"/>
  <c r="T489" i="13"/>
  <c r="T511" i="13"/>
  <c r="T530" i="14"/>
  <c r="T426" i="14"/>
  <c r="T360" i="18"/>
  <c r="T528" i="13"/>
  <c r="T382" i="13"/>
  <c r="T385" i="13"/>
  <c r="T459" i="18"/>
  <c r="T435" i="14"/>
  <c r="T421" i="14"/>
  <c r="T423" i="13"/>
  <c r="T444" i="14"/>
  <c r="T497" i="18"/>
  <c r="T480" i="14"/>
  <c r="T367" i="14"/>
  <c r="T513" i="13"/>
  <c r="T446" i="14"/>
  <c r="T431" i="14"/>
  <c r="T486" i="14"/>
  <c r="T527" i="18"/>
  <c r="T422" i="18"/>
  <c r="T418" i="18"/>
  <c r="T440" i="14"/>
  <c r="T432" i="18"/>
  <c r="T433" i="14"/>
  <c r="T499" i="14"/>
  <c r="T470" i="13"/>
  <c r="T385" i="18"/>
  <c r="T464" i="13"/>
  <c r="T438" i="14"/>
  <c r="T455" i="18"/>
  <c r="T481" i="13"/>
  <c r="T429" i="18"/>
  <c r="T426" i="13"/>
  <c r="T509" i="13"/>
  <c r="T422" i="14"/>
  <c r="T507" i="13"/>
  <c r="T364" i="14"/>
  <c r="T501" i="14"/>
  <c r="T457" i="13"/>
  <c r="T514" i="14"/>
  <c r="T280" i="14"/>
  <c r="T518" i="18"/>
  <c r="T419" i="14"/>
  <c r="T478" i="14"/>
  <c r="T476" i="13"/>
  <c r="T383" i="13"/>
  <c r="T529" i="13"/>
  <c r="T435" i="13"/>
  <c r="T528" i="18"/>
  <c r="T373" i="13"/>
  <c r="T503" i="14"/>
  <c r="T362" i="14"/>
  <c r="T468" i="18"/>
  <c r="T367" i="18"/>
  <c r="T388" i="14"/>
  <c r="T388" i="18"/>
  <c r="T490" i="13"/>
  <c r="T526" i="13"/>
  <c r="T365" i="18"/>
  <c r="T477" i="18"/>
  <c r="T387" i="14"/>
  <c r="T416" i="18"/>
  <c r="T521" i="18"/>
  <c r="T479" i="18"/>
  <c r="T521" i="14"/>
  <c r="T434" i="18"/>
  <c r="T393" i="14"/>
  <c r="T500" i="14"/>
  <c r="T390" i="14"/>
  <c r="T474" i="18"/>
  <c r="T378" i="14"/>
  <c r="T525" i="13"/>
  <c r="T517" i="13"/>
  <c r="T361" i="14"/>
  <c r="T467" i="18"/>
  <c r="T458" i="18"/>
  <c r="T515" i="18"/>
  <c r="T473" i="13"/>
  <c r="T454" i="18"/>
  <c r="T384" i="13"/>
  <c r="T367" i="13"/>
  <c r="T531" i="14"/>
  <c r="T482" i="13"/>
  <c r="T414" i="13"/>
  <c r="T522" i="14"/>
  <c r="T448" i="13"/>
  <c r="T516" i="18"/>
  <c r="T385" i="14"/>
  <c r="T442" i="18"/>
  <c r="T438" i="13"/>
  <c r="T520" i="18"/>
  <c r="T395" i="14"/>
  <c r="T430" i="13"/>
  <c r="T467" i="13"/>
  <c r="T524" i="13"/>
  <c r="T436" i="13"/>
  <c r="T461" i="18"/>
  <c r="T512" i="13"/>
  <c r="T384" i="18"/>
  <c r="T391" i="13"/>
  <c r="T392" i="18"/>
  <c r="T508" i="14"/>
  <c r="T519" i="13"/>
  <c r="T392" i="13"/>
  <c r="T525" i="14"/>
  <c r="T507" i="14"/>
  <c r="T478" i="13"/>
  <c r="T375" i="18"/>
  <c r="T378" i="18"/>
  <c r="T391" i="14"/>
  <c r="T361" i="18"/>
  <c r="T446" i="13"/>
  <c r="T515" i="13"/>
  <c r="T434" i="13"/>
  <c r="T378" i="13"/>
  <c r="T441" i="14"/>
  <c r="T491" i="13"/>
  <c r="T427" i="14"/>
  <c r="T371" i="13"/>
  <c r="T528" i="14"/>
  <c r="T468" i="13"/>
  <c r="T386" i="14"/>
  <c r="T415" i="14"/>
  <c r="T451" i="13"/>
  <c r="T413" i="18"/>
  <c r="T370" i="18"/>
  <c r="T366" i="18"/>
  <c r="T424" i="13"/>
  <c r="T457" i="14"/>
  <c r="T476" i="18"/>
  <c r="T529" i="14"/>
  <c r="T428" i="13"/>
  <c r="T473" i="14"/>
  <c r="T482" i="18"/>
  <c r="T470" i="14"/>
  <c r="T469" i="13"/>
  <c r="T522" i="13"/>
  <c r="T524" i="14"/>
  <c r="T383" i="14"/>
  <c r="T449" i="13"/>
  <c r="T494" i="13"/>
  <c r="T386" i="18"/>
  <c r="T471" i="18"/>
  <c r="T508" i="18"/>
  <c r="T480" i="13"/>
  <c r="T381" i="18"/>
  <c r="T531" i="13"/>
  <c r="T496" i="18"/>
  <c r="T473" i="18"/>
  <c r="T429" i="14"/>
  <c r="T462" i="14"/>
  <c r="T439" i="13"/>
  <c r="T379" i="18"/>
  <c r="S41" i="19"/>
  <c r="T513" i="14"/>
  <c r="T509" i="18"/>
  <c r="T502" i="14"/>
  <c r="T375" i="13"/>
  <c r="T483" i="14"/>
  <c r="T375" i="14"/>
  <c r="T517" i="18"/>
  <c r="T434" i="14"/>
  <c r="T489" i="14"/>
  <c r="T372" i="14"/>
  <c r="T443" i="13"/>
  <c r="T438" i="18"/>
  <c r="T462" i="18"/>
  <c r="T479" i="13"/>
  <c r="T483" i="13"/>
  <c r="T537" i="13"/>
  <c r="T390" i="13"/>
  <c r="T369" i="13"/>
  <c r="T368" i="18"/>
  <c r="T457" i="18"/>
  <c r="T463" i="18"/>
  <c r="T464" i="14"/>
  <c r="T363" i="14"/>
  <c r="T475" i="18"/>
  <c r="T510" i="13"/>
  <c r="T436" i="14"/>
  <c r="T440" i="18"/>
  <c r="T419" i="18"/>
  <c r="T444" i="18"/>
  <c r="T513" i="18"/>
  <c r="T425" i="18"/>
  <c r="T423" i="14"/>
  <c r="T456" i="18"/>
  <c r="T443" i="18"/>
  <c r="T423" i="18"/>
  <c r="T428" i="14"/>
  <c r="T372" i="13"/>
  <c r="T484" i="18"/>
  <c r="T447" i="14"/>
  <c r="T388" i="13"/>
  <c r="T398" i="13"/>
  <c r="T393" i="13"/>
  <c r="T426" i="18"/>
  <c r="T437" i="13"/>
  <c r="T504" i="14"/>
  <c r="T386" i="13"/>
  <c r="T413" i="13"/>
  <c r="T543" i="13"/>
  <c r="T485" i="13"/>
  <c r="T538" i="13"/>
  <c r="T435" i="18"/>
  <c r="T514" i="13"/>
  <c r="T478" i="18"/>
  <c r="T374" i="13"/>
  <c r="T510" i="18"/>
  <c r="T523" i="13"/>
  <c r="T486" i="18"/>
  <c r="T516" i="14"/>
  <c r="T380" i="14"/>
  <c r="T453" i="13"/>
  <c r="T400" i="13"/>
  <c r="T459" i="14"/>
  <c r="T376" i="13"/>
  <c r="T485" i="14"/>
  <c r="T465" i="14"/>
  <c r="T431" i="18"/>
  <c r="T481" i="14"/>
  <c r="T498" i="18"/>
  <c r="T392" i="14"/>
  <c r="T496" i="13"/>
  <c r="T370" i="13"/>
  <c r="T364" i="18"/>
  <c r="T377" i="13"/>
  <c r="T396" i="13"/>
  <c r="T443" i="14"/>
  <c r="T439" i="18"/>
  <c r="T437" i="18"/>
  <c r="T420" i="14"/>
  <c r="T471" i="14"/>
  <c r="T417" i="14"/>
  <c r="T387" i="13"/>
  <c r="T394" i="14"/>
  <c r="T539" i="13"/>
  <c r="T369" i="18"/>
  <c r="T389" i="18"/>
  <c r="T430" i="14"/>
  <c r="T466" i="14"/>
  <c r="T406" i="13"/>
  <c r="T470" i="18"/>
  <c r="T371" i="18"/>
  <c r="T365" i="14"/>
  <c r="T382" i="14"/>
  <c r="T486" i="13"/>
  <c r="T500" i="18"/>
  <c r="T379" i="13"/>
  <c r="T432" i="13"/>
  <c r="T488" i="14"/>
  <c r="T476" i="14"/>
  <c r="T377" i="14"/>
  <c r="T389" i="13"/>
  <c r="T444" i="13"/>
  <c r="T432" i="14"/>
  <c r="T469" i="18"/>
  <c r="T535" i="13"/>
  <c r="T414" i="18"/>
  <c r="T421" i="18"/>
  <c r="T436" i="18"/>
  <c r="T382" i="18"/>
  <c r="T515" i="14"/>
  <c r="T368" i="13"/>
  <c r="T482" i="14"/>
  <c r="T507" i="18"/>
  <c r="T427" i="13"/>
  <c r="T460" i="14"/>
  <c r="T508" i="13"/>
  <c r="T433" i="13"/>
  <c r="T499" i="18"/>
  <c r="T458" i="14"/>
  <c r="T471" i="13"/>
  <c r="T474" i="14"/>
  <c r="T500" i="13"/>
  <c r="T285" i="13"/>
  <c r="T377" i="18"/>
  <c r="T420" i="18"/>
  <c r="T509" i="14"/>
  <c r="T518" i="13"/>
  <c r="M456" i="18"/>
  <c r="M428" i="13"/>
  <c r="M458" i="18"/>
  <c r="T465" i="13"/>
  <c r="T517" i="14"/>
  <c r="T505" i="14"/>
  <c r="T427" i="18"/>
  <c r="T397" i="13"/>
  <c r="T495" i="13"/>
  <c r="T421" i="13"/>
  <c r="T376" i="18"/>
  <c r="M420" i="18"/>
  <c r="M395" i="13"/>
  <c r="M362" i="18"/>
  <c r="M424" i="13"/>
  <c r="T461" i="14"/>
  <c r="T504" i="18"/>
  <c r="T527" i="14"/>
  <c r="T395" i="13"/>
  <c r="T379" i="14"/>
  <c r="T523" i="14"/>
  <c r="T485" i="18"/>
  <c r="T373" i="14"/>
  <c r="T384" i="14"/>
  <c r="T483" i="18"/>
  <c r="T387" i="18"/>
  <c r="T479" i="14"/>
  <c r="T450" i="13"/>
  <c r="T447" i="13"/>
  <c r="T414" i="14"/>
  <c r="T380" i="18"/>
  <c r="M361" i="18"/>
  <c r="M423" i="14"/>
  <c r="M472" i="13"/>
  <c r="M377" i="18"/>
  <c r="M459" i="14"/>
  <c r="M386" i="13"/>
  <c r="M443" i="13"/>
  <c r="M509" i="14"/>
  <c r="T492" i="13"/>
  <c r="K417" i="18"/>
  <c r="K478" i="13"/>
  <c r="K387" i="13"/>
  <c r="K424" i="18"/>
  <c r="K476" i="18"/>
  <c r="K427" i="13"/>
  <c r="K364" i="14"/>
  <c r="K433" i="13"/>
  <c r="K517" i="14"/>
  <c r="K413" i="13"/>
  <c r="K484" i="14"/>
  <c r="K482" i="13"/>
  <c r="K500" i="14"/>
  <c r="K512" i="13"/>
  <c r="K465" i="18"/>
  <c r="K502" i="18"/>
  <c r="K383" i="14"/>
  <c r="K440" i="14"/>
  <c r="K474" i="13"/>
  <c r="K440" i="13"/>
  <c r="K468" i="13"/>
  <c r="K525" i="13"/>
  <c r="K441" i="13"/>
  <c r="K370" i="13"/>
  <c r="K438" i="13"/>
  <c r="K374" i="18"/>
  <c r="K458" i="14"/>
  <c r="K366" i="18"/>
  <c r="K448" i="13"/>
  <c r="K520" i="13"/>
  <c r="K441" i="18"/>
  <c r="K388" i="14"/>
  <c r="K367" i="13"/>
  <c r="K477" i="13"/>
  <c r="K442" i="14"/>
  <c r="K445" i="13"/>
  <c r="K382" i="14"/>
  <c r="K421" i="13"/>
  <c r="K530" i="13"/>
  <c r="K462" i="18"/>
  <c r="K390" i="18"/>
  <c r="K525" i="14"/>
  <c r="K486" i="18"/>
  <c r="K417" i="14"/>
  <c r="K380" i="18"/>
  <c r="K384" i="14"/>
  <c r="K480" i="18"/>
  <c r="K426" i="13"/>
  <c r="K439" i="14"/>
  <c r="K372" i="14"/>
  <c r="K369" i="13"/>
  <c r="K508" i="18"/>
  <c r="K376" i="14"/>
  <c r="K539" i="13"/>
  <c r="N520" i="14"/>
  <c r="N459" i="14"/>
  <c r="N529" i="13"/>
  <c r="N477" i="13"/>
  <c r="N377" i="14"/>
  <c r="K444" i="18"/>
  <c r="K482" i="18"/>
  <c r="K465" i="14"/>
  <c r="K456" i="18"/>
  <c r="K428" i="18"/>
  <c r="K520" i="14"/>
  <c r="K472" i="14"/>
  <c r="M294" i="17"/>
  <c r="M290" i="17"/>
  <c r="Q480" i="14"/>
  <c r="Q509" i="13"/>
  <c r="Q395" i="14"/>
  <c r="Q512" i="13"/>
  <c r="Q513" i="14"/>
  <c r="Q481" i="18"/>
  <c r="Q399" i="13"/>
  <c r="Q366" i="14"/>
  <c r="Q385" i="14"/>
  <c r="Q528" i="18"/>
  <c r="Q525" i="13"/>
  <c r="Q365" i="14"/>
  <c r="Q364" i="14"/>
  <c r="Q481" i="13"/>
  <c r="Q471" i="14"/>
  <c r="Q522" i="14"/>
  <c r="Q460" i="14"/>
  <c r="Q439" i="14"/>
  <c r="Q438" i="18"/>
  <c r="Q486" i="14"/>
  <c r="Q467" i="13"/>
  <c r="Q488" i="13"/>
  <c r="Q521" i="18"/>
  <c r="Q441" i="14"/>
  <c r="Q501" i="18"/>
  <c r="Q381" i="14"/>
  <c r="Y462" i="17"/>
  <c r="U444" i="14"/>
  <c r="U468" i="18"/>
  <c r="U420" i="14"/>
  <c r="U520" i="18"/>
  <c r="U527" i="14"/>
  <c r="O420" i="14"/>
  <c r="O394" i="14"/>
  <c r="O512" i="13"/>
  <c r="O431" i="14"/>
  <c r="O528" i="14"/>
  <c r="O499" i="14"/>
  <c r="O382" i="14"/>
  <c r="O417" i="18"/>
  <c r="O431" i="18"/>
  <c r="O460" i="18"/>
  <c r="O468" i="13"/>
  <c r="O424" i="14"/>
  <c r="O381" i="18"/>
  <c r="O469" i="18"/>
  <c r="O363" i="14"/>
  <c r="O373" i="18"/>
  <c r="O423" i="13"/>
  <c r="O416" i="18"/>
  <c r="O496" i="18"/>
  <c r="O529" i="14"/>
  <c r="O468" i="18"/>
  <c r="O509" i="14"/>
  <c r="O385" i="14"/>
  <c r="O432" i="18"/>
  <c r="O368" i="18"/>
  <c r="O524" i="18"/>
  <c r="O501" i="18"/>
  <c r="O485" i="18"/>
  <c r="O468" i="14"/>
  <c r="O480" i="18"/>
  <c r="O361" i="18"/>
  <c r="O442" i="14"/>
  <c r="O507" i="18"/>
  <c r="O524" i="13"/>
  <c r="O503" i="18"/>
  <c r="O360" i="18"/>
  <c r="O448" i="13"/>
  <c r="O500" i="14"/>
  <c r="O434" i="13"/>
  <c r="O390" i="13"/>
  <c r="O532" i="13"/>
  <c r="O530" i="13"/>
  <c r="O379" i="13"/>
  <c r="O429" i="13"/>
  <c r="O445" i="13"/>
  <c r="O516" i="18"/>
  <c r="O506" i="14"/>
  <c r="O521" i="14"/>
  <c r="O421" i="13"/>
  <c r="O521" i="18"/>
  <c r="O441" i="13"/>
  <c r="O497" i="18"/>
  <c r="O385" i="13"/>
  <c r="O374" i="18"/>
  <c r="O502" i="14"/>
  <c r="Q294" i="17"/>
  <c r="Q292" i="17"/>
  <c r="J413" i="13"/>
  <c r="J475" i="13"/>
  <c r="J442" i="18"/>
  <c r="J377" i="18"/>
  <c r="J470" i="14"/>
  <c r="J388" i="14"/>
  <c r="J374" i="14"/>
  <c r="J373" i="14"/>
  <c r="J495" i="13"/>
  <c r="J394" i="13"/>
  <c r="J472" i="13"/>
  <c r="J367" i="13"/>
  <c r="J427" i="18"/>
  <c r="J368" i="13"/>
  <c r="J369" i="14"/>
  <c r="J362" i="14"/>
  <c r="J438" i="18"/>
  <c r="J431" i="14"/>
  <c r="J485" i="14"/>
  <c r="J429" i="13"/>
  <c r="J522" i="14"/>
  <c r="J537" i="13"/>
  <c r="J508" i="18"/>
  <c r="J443" i="14"/>
  <c r="J457" i="14"/>
  <c r="J392" i="18"/>
  <c r="J391" i="13"/>
  <c r="J377" i="13"/>
  <c r="J424" i="14"/>
  <c r="J442" i="13"/>
  <c r="J480" i="13"/>
  <c r="J440" i="14"/>
  <c r="J464" i="18"/>
  <c r="J450" i="13"/>
  <c r="J365" i="18"/>
  <c r="J385" i="13"/>
  <c r="J394" i="14"/>
  <c r="J518" i="14"/>
  <c r="J424" i="18"/>
  <c r="J493" i="13"/>
  <c r="J371" i="13"/>
  <c r="J519" i="13"/>
  <c r="J467" i="13"/>
  <c r="J492" i="13"/>
  <c r="J395" i="14"/>
  <c r="J472" i="14"/>
  <c r="J373" i="13"/>
  <c r="J488" i="13"/>
  <c r="J509" i="13"/>
  <c r="J374" i="18"/>
  <c r="J486" i="18"/>
  <c r="J517" i="14"/>
  <c r="J481" i="13"/>
  <c r="J382" i="14"/>
  <c r="J420" i="14"/>
  <c r="J511" i="14"/>
  <c r="J529" i="13"/>
  <c r="J443" i="18"/>
  <c r="J389" i="14"/>
  <c r="J387" i="13"/>
  <c r="J457" i="18"/>
  <c r="J369" i="18"/>
  <c r="J465" i="13"/>
  <c r="J373" i="18"/>
  <c r="J383" i="14"/>
  <c r="J523" i="14"/>
  <c r="J360" i="18"/>
  <c r="J521" i="13"/>
  <c r="J517" i="13"/>
  <c r="J523" i="18"/>
  <c r="J524" i="13"/>
  <c r="J380" i="18"/>
  <c r="J469" i="13"/>
  <c r="J519" i="18"/>
  <c r="J466" i="13"/>
  <c r="J364" i="18"/>
  <c r="J378" i="14"/>
  <c r="J465" i="18"/>
  <c r="J368" i="18"/>
  <c r="J512" i="13"/>
  <c r="J420" i="18"/>
  <c r="J442" i="14"/>
  <c r="J514" i="13"/>
  <c r="J452" i="13"/>
  <c r="J476" i="14"/>
  <c r="J427" i="13"/>
  <c r="J478" i="13"/>
  <c r="J463" i="14"/>
  <c r="J414" i="14"/>
  <c r="J436" i="13"/>
  <c r="J397" i="13"/>
  <c r="J392" i="14"/>
  <c r="J530" i="14"/>
  <c r="J428" i="13"/>
  <c r="J416" i="14"/>
  <c r="J370" i="13"/>
  <c r="J469" i="14"/>
  <c r="J526" i="14"/>
  <c r="J484" i="14"/>
  <c r="J527" i="13"/>
  <c r="J513" i="14"/>
  <c r="J522" i="18"/>
  <c r="J390" i="18"/>
  <c r="J386" i="18"/>
  <c r="J523" i="13"/>
  <c r="J376" i="14"/>
  <c r="J437" i="13"/>
  <c r="J386" i="14"/>
  <c r="J431" i="13"/>
  <c r="J520" i="13"/>
  <c r="J472" i="18"/>
  <c r="J528" i="18"/>
  <c r="J399" i="13"/>
  <c r="J530" i="13"/>
  <c r="J377" i="14"/>
  <c r="J457" i="13"/>
  <c r="J464" i="13"/>
  <c r="I41" i="19"/>
  <c r="J510" i="18"/>
  <c r="J433" i="13"/>
  <c r="J430" i="18"/>
  <c r="J370" i="14"/>
  <c r="E55" i="21"/>
  <c r="J531" i="14"/>
  <c r="J381" i="13"/>
  <c r="J446" i="14"/>
  <c r="J533" i="13"/>
  <c r="J543" i="13"/>
  <c r="J465" i="14"/>
  <c r="J386" i="13"/>
  <c r="J280" i="14"/>
  <c r="J507" i="18"/>
  <c r="J491" i="13"/>
  <c r="J453" i="13"/>
  <c r="J475" i="18"/>
  <c r="J380" i="13"/>
  <c r="J512" i="18"/>
  <c r="J426" i="13"/>
  <c r="J497" i="18"/>
  <c r="J534" i="13"/>
  <c r="J463" i="18"/>
  <c r="J513" i="18"/>
  <c r="J398" i="13"/>
  <c r="J456" i="14"/>
  <c r="J518" i="13"/>
  <c r="J466" i="18"/>
  <c r="J456" i="18"/>
  <c r="J435" i="14"/>
  <c r="J434" i="18"/>
  <c r="J388" i="13"/>
  <c r="J363" i="18"/>
  <c r="J416" i="18"/>
  <c r="J440" i="13"/>
  <c r="J444" i="18"/>
  <c r="J468" i="13"/>
  <c r="J479" i="13"/>
  <c r="J498" i="18"/>
  <c r="J432" i="13"/>
  <c r="J372" i="13"/>
  <c r="J522" i="13"/>
  <c r="O455" i="14"/>
  <c r="U406" i="13"/>
  <c r="O486" i="13"/>
  <c r="O438" i="14"/>
  <c r="O461" i="18"/>
  <c r="O523" i="18"/>
  <c r="O379" i="14"/>
  <c r="O472" i="13"/>
  <c r="O423" i="18"/>
  <c r="O427" i="18"/>
  <c r="O467" i="18"/>
  <c r="O475" i="18"/>
  <c r="U386" i="13"/>
  <c r="U446" i="14"/>
  <c r="U377" i="13"/>
  <c r="U467" i="14"/>
  <c r="U480" i="14"/>
  <c r="U413" i="18"/>
  <c r="U430" i="14"/>
  <c r="U413" i="13"/>
  <c r="U418" i="14"/>
  <c r="U526" i="14"/>
  <c r="U531" i="13"/>
  <c r="U384" i="18"/>
  <c r="U490" i="13"/>
  <c r="U433" i="14"/>
  <c r="U424" i="14"/>
  <c r="U461" i="14"/>
  <c r="U369" i="14"/>
  <c r="U438" i="13"/>
  <c r="U368" i="14"/>
  <c r="U517" i="18"/>
  <c r="U515" i="18"/>
  <c r="U531" i="14"/>
  <c r="J504" i="18"/>
  <c r="J507" i="14"/>
  <c r="J367" i="14"/>
  <c r="J430" i="13"/>
  <c r="J372" i="14"/>
  <c r="J515" i="14"/>
  <c r="J470" i="13"/>
  <c r="J447" i="14"/>
  <c r="N511" i="18"/>
  <c r="N467" i="13"/>
  <c r="N488" i="14"/>
  <c r="N452" i="13"/>
  <c r="N524" i="13"/>
  <c r="N365" i="18"/>
  <c r="N369" i="13"/>
  <c r="N531" i="13"/>
  <c r="N391" i="18"/>
  <c r="N439" i="13"/>
  <c r="N500" i="18"/>
  <c r="N472" i="13"/>
  <c r="N390" i="13"/>
  <c r="N439" i="14"/>
  <c r="N395" i="13"/>
  <c r="N483" i="13"/>
  <c r="N436" i="18"/>
  <c r="N505" i="14"/>
  <c r="N463" i="14"/>
  <c r="N446" i="13"/>
  <c r="N427" i="14"/>
  <c r="N428" i="13"/>
  <c r="N521" i="14"/>
  <c r="N422" i="13"/>
  <c r="N445" i="14"/>
  <c r="N519" i="14"/>
  <c r="N487" i="14"/>
  <c r="N523" i="18"/>
  <c r="N521" i="18"/>
  <c r="N443" i="14"/>
  <c r="N467" i="14"/>
  <c r="N466" i="18"/>
  <c r="N430" i="13"/>
  <c r="N438" i="13"/>
  <c r="N513" i="18"/>
  <c r="N375" i="14"/>
  <c r="N514" i="13"/>
  <c r="N507" i="14"/>
  <c r="N480" i="13"/>
  <c r="N440" i="14"/>
  <c r="N524" i="18"/>
  <c r="N530" i="13"/>
  <c r="N479" i="18"/>
  <c r="N393" i="13"/>
  <c r="N435" i="14"/>
  <c r="N419" i="18"/>
  <c r="N522" i="14"/>
  <c r="N489" i="13"/>
  <c r="N513" i="14"/>
  <c r="N372" i="13"/>
  <c r="N481" i="13"/>
  <c r="N458" i="18"/>
  <c r="N425" i="18"/>
  <c r="N483" i="18"/>
  <c r="N527" i="14"/>
  <c r="U502" i="14"/>
  <c r="U363" i="18"/>
  <c r="U468" i="13"/>
  <c r="U398" i="13"/>
  <c r="U394" i="13"/>
  <c r="U518" i="18"/>
  <c r="U519" i="14"/>
  <c r="U447" i="14"/>
  <c r="U383" i="18"/>
  <c r="U511" i="18"/>
  <c r="U421" i="14"/>
  <c r="U498" i="14"/>
  <c r="U524" i="18"/>
  <c r="U504" i="18"/>
  <c r="U418" i="18"/>
  <c r="U444" i="13"/>
  <c r="U526" i="13"/>
  <c r="U426" i="13"/>
  <c r="U463" i="14"/>
  <c r="U535" i="13"/>
  <c r="U525" i="18"/>
  <c r="U414" i="13"/>
  <c r="U516" i="14"/>
  <c r="U441" i="14"/>
  <c r="U474" i="18"/>
  <c r="U520" i="13"/>
  <c r="U440" i="13"/>
  <c r="U476" i="14"/>
  <c r="U482" i="14"/>
  <c r="U427" i="13"/>
  <c r="U521" i="13"/>
  <c r="U378" i="14"/>
  <c r="U419" i="14"/>
  <c r="U538" i="13"/>
  <c r="U380" i="14"/>
  <c r="U484" i="18"/>
  <c r="U379" i="18"/>
  <c r="U514" i="13"/>
  <c r="U423" i="14"/>
  <c r="U522" i="18"/>
  <c r="U472" i="13"/>
  <c r="U280" i="14"/>
  <c r="U372" i="18"/>
  <c r="U385" i="18"/>
  <c r="U430" i="18"/>
  <c r="U370" i="13"/>
  <c r="U473" i="18"/>
  <c r="U503" i="14"/>
  <c r="U391" i="13"/>
  <c r="U380" i="18"/>
  <c r="U518" i="13"/>
  <c r="U484" i="13"/>
  <c r="U543" i="13"/>
  <c r="U386" i="14"/>
  <c r="U501" i="18"/>
  <c r="U423" i="13"/>
  <c r="U445" i="14"/>
  <c r="U437" i="13"/>
  <c r="U391" i="14"/>
  <c r="U507" i="13"/>
  <c r="U477" i="13"/>
  <c r="U428" i="14"/>
  <c r="U536" i="13"/>
  <c r="U489" i="13"/>
  <c r="U434" i="14"/>
  <c r="U430" i="13"/>
  <c r="U511" i="14"/>
  <c r="U459" i="18"/>
  <c r="U454" i="18"/>
  <c r="U422" i="13"/>
  <c r="U466" i="13"/>
  <c r="U501" i="14"/>
  <c r="U516" i="18"/>
  <c r="U373" i="13"/>
  <c r="U479" i="18"/>
  <c r="U498" i="18"/>
  <c r="U485" i="18"/>
  <c r="U441" i="13"/>
  <c r="U508" i="14"/>
  <c r="U476" i="13"/>
  <c r="U500" i="13"/>
  <c r="U446" i="13"/>
  <c r="U427" i="14"/>
  <c r="U419" i="18"/>
  <c r="U511" i="13"/>
  <c r="U433" i="13"/>
  <c r="U521" i="18"/>
  <c r="U472" i="18"/>
  <c r="U416" i="18"/>
  <c r="U421" i="18"/>
  <c r="U381" i="18"/>
  <c r="U485" i="13"/>
  <c r="U506" i="14"/>
  <c r="U427" i="18"/>
  <c r="U442" i="14"/>
  <c r="U483" i="18"/>
  <c r="U412" i="18"/>
  <c r="U417" i="14"/>
  <c r="U523" i="14"/>
  <c r="U435" i="14"/>
  <c r="U471" i="13"/>
  <c r="U467" i="18"/>
  <c r="U503" i="18"/>
  <c r="U496" i="13"/>
  <c r="U517" i="14"/>
  <c r="U390" i="14"/>
  <c r="U365" i="14"/>
  <c r="U518" i="14"/>
  <c r="U513" i="14"/>
  <c r="U415" i="18"/>
  <c r="U452" i="13"/>
  <c r="U494" i="13"/>
  <c r="U378" i="18"/>
  <c r="U456" i="18"/>
  <c r="U517" i="13"/>
  <c r="U383" i="14"/>
  <c r="U375" i="18"/>
  <c r="U379" i="13"/>
  <c r="U474" i="14"/>
  <c r="U533" i="13"/>
  <c r="U483" i="14"/>
  <c r="U469" i="18"/>
  <c r="T41" i="19"/>
  <c r="U488" i="14"/>
  <c r="U425" i="14"/>
  <c r="U400" i="13"/>
  <c r="U377" i="18"/>
  <c r="U374" i="13"/>
  <c r="U478" i="14"/>
  <c r="U509" i="18"/>
  <c r="U393" i="13"/>
  <c r="U366" i="18"/>
  <c r="U481" i="18"/>
  <c r="U487" i="13"/>
  <c r="U482" i="18"/>
  <c r="U373" i="14"/>
  <c r="U436" i="13"/>
  <c r="U428" i="18"/>
  <c r="U451" i="13"/>
  <c r="U529" i="14"/>
  <c r="U524" i="14"/>
  <c r="U421" i="13"/>
  <c r="U425" i="18"/>
  <c r="U466" i="18"/>
  <c r="U519" i="13"/>
  <c r="U437" i="18"/>
  <c r="U426" i="14"/>
  <c r="U370" i="14"/>
  <c r="U479" i="14"/>
  <c r="U475" i="18"/>
  <c r="U392" i="14"/>
  <c r="U478" i="18"/>
  <c r="U389" i="18"/>
  <c r="U379" i="14"/>
  <c r="U460" i="18"/>
  <c r="U484" i="14"/>
  <c r="U383" i="13"/>
  <c r="U509" i="13"/>
  <c r="U439" i="18"/>
  <c r="U397" i="13"/>
  <c r="U392" i="13"/>
  <c r="U465" i="13"/>
  <c r="U381" i="14"/>
  <c r="U467" i="13"/>
  <c r="U487" i="14"/>
  <c r="U435" i="13"/>
  <c r="U448" i="13"/>
  <c r="U433" i="18"/>
  <c r="U394" i="14"/>
  <c r="U366" i="14"/>
  <c r="U500" i="14"/>
  <c r="U364" i="18"/>
  <c r="U361" i="14"/>
  <c r="U504" i="14"/>
  <c r="U442" i="18"/>
  <c r="U481" i="13"/>
  <c r="U371" i="18"/>
  <c r="U362" i="18"/>
  <c r="U431" i="14"/>
  <c r="U396" i="13"/>
  <c r="U527" i="13"/>
  <c r="U537" i="13"/>
  <c r="U464" i="13"/>
  <c r="U429" i="18"/>
  <c r="U425" i="13"/>
  <c r="U465" i="18"/>
  <c r="U374" i="14"/>
  <c r="U436" i="14"/>
  <c r="U468" i="14"/>
  <c r="U530" i="13"/>
  <c r="U388" i="13"/>
  <c r="U399" i="13"/>
  <c r="U390" i="18"/>
  <c r="U510" i="14"/>
  <c r="U510" i="13"/>
  <c r="U502" i="18"/>
  <c r="U512" i="14"/>
  <c r="U461" i="18"/>
  <c r="U507" i="14"/>
  <c r="U514" i="14"/>
  <c r="U528" i="18"/>
  <c r="U374" i="18"/>
  <c r="U520" i="14"/>
  <c r="U378" i="13"/>
  <c r="U384" i="14"/>
  <c r="U387" i="13"/>
  <c r="U475" i="14"/>
  <c r="U450" i="13"/>
  <c r="U443" i="13"/>
  <c r="U382" i="18"/>
  <c r="U457" i="18"/>
  <c r="U477" i="14"/>
  <c r="U472" i="14"/>
  <c r="U500" i="18"/>
  <c r="U453" i="13"/>
  <c r="U459" i="14"/>
  <c r="U482" i="13"/>
  <c r="U486" i="13"/>
  <c r="U513" i="13"/>
  <c r="U480" i="13"/>
  <c r="U466" i="14"/>
  <c r="U507" i="18"/>
  <c r="U464" i="18"/>
  <c r="U377" i="14"/>
  <c r="U434" i="18"/>
  <c r="U505" i="14"/>
  <c r="U360" i="18"/>
  <c r="U395" i="14"/>
  <c r="U372" i="13"/>
  <c r="U527" i="18"/>
  <c r="U526" i="18"/>
  <c r="U528" i="13"/>
  <c r="U371" i="13"/>
  <c r="U420" i="18"/>
  <c r="U499" i="18"/>
  <c r="U367" i="14"/>
  <c r="U463" i="13"/>
  <c r="U437" i="14"/>
  <c r="U539" i="13"/>
  <c r="U417" i="18"/>
  <c r="U445" i="13"/>
  <c r="U525" i="13"/>
  <c r="U384" i="13"/>
  <c r="U485" i="14"/>
  <c r="U373" i="18"/>
  <c r="U382" i="14"/>
  <c r="U528" i="14"/>
  <c r="U432" i="18"/>
  <c r="U435" i="18"/>
  <c r="U371" i="14"/>
  <c r="U525" i="14"/>
  <c r="U389" i="13"/>
  <c r="U424" i="13"/>
  <c r="U423" i="18"/>
  <c r="U524" i="13"/>
  <c r="U495" i="13"/>
  <c r="U286" i="13"/>
  <c r="U475" i="13"/>
  <c r="U458" i="14"/>
  <c r="U471" i="18"/>
  <c r="J285" i="13"/>
  <c r="O463" i="13"/>
  <c r="O538" i="13"/>
  <c r="O440" i="18"/>
  <c r="O536" i="13"/>
  <c r="O471" i="14"/>
  <c r="O369" i="18"/>
  <c r="O380" i="18"/>
  <c r="O457" i="14"/>
  <c r="O422" i="14"/>
  <c r="O373" i="13"/>
  <c r="O375" i="13"/>
  <c r="O389" i="13"/>
  <c r="U440" i="18"/>
  <c r="U387" i="18"/>
  <c r="U488" i="13"/>
  <c r="U426" i="18"/>
  <c r="U385" i="13"/>
  <c r="U496" i="18"/>
  <c r="U462" i="18"/>
  <c r="U432" i="13"/>
  <c r="U415" i="14"/>
  <c r="U422" i="14"/>
  <c r="U471" i="14"/>
  <c r="U497" i="18"/>
  <c r="U439" i="13"/>
  <c r="U491" i="13"/>
  <c r="U509" i="14"/>
  <c r="U376" i="14"/>
  <c r="U431" i="18"/>
  <c r="U363" i="14"/>
  <c r="U442" i="13"/>
  <c r="U514" i="18"/>
  <c r="U457" i="13"/>
  <c r="U523" i="18"/>
  <c r="J505" i="18"/>
  <c r="J536" i="13"/>
  <c r="J390" i="13"/>
  <c r="J494" i="13"/>
  <c r="U477" i="18"/>
  <c r="U457" i="14"/>
  <c r="U367" i="13"/>
  <c r="U376" i="18"/>
  <c r="U380" i="13"/>
  <c r="U463" i="18"/>
  <c r="U440" i="14"/>
  <c r="U369" i="18"/>
  <c r="O398" i="13"/>
  <c r="N41" i="19"/>
  <c r="O418" i="18"/>
  <c r="O378" i="14"/>
  <c r="O508" i="14"/>
  <c r="O425" i="13"/>
  <c r="U522" i="14"/>
  <c r="U458" i="18"/>
  <c r="U424" i="18"/>
  <c r="U489" i="14"/>
  <c r="U447" i="13"/>
  <c r="U386" i="18"/>
  <c r="U522" i="13"/>
  <c r="U462" i="14"/>
  <c r="K49" i="21"/>
  <c r="U492" i="13"/>
  <c r="U470" i="18"/>
  <c r="J459" i="14"/>
  <c r="J361" i="18"/>
  <c r="J419" i="14"/>
  <c r="J529" i="14"/>
  <c r="O509" i="13"/>
  <c r="O527" i="18"/>
  <c r="O414" i="13"/>
  <c r="O444" i="18"/>
  <c r="O450" i="13"/>
  <c r="O522" i="18"/>
  <c r="O505" i="18"/>
  <c r="O514" i="13"/>
  <c r="O388" i="18"/>
  <c r="O391" i="13"/>
  <c r="U439" i="14"/>
  <c r="U508" i="13"/>
  <c r="U393" i="14"/>
  <c r="U369" i="13"/>
  <c r="U478" i="13"/>
  <c r="U455" i="18"/>
  <c r="U387" i="14"/>
  <c r="U428" i="13"/>
  <c r="U368" i="13"/>
  <c r="U519" i="18"/>
  <c r="U372" i="14"/>
  <c r="U414" i="14"/>
  <c r="U362" i="14"/>
  <c r="U367" i="18"/>
  <c r="U392" i="18"/>
  <c r="U470" i="14"/>
  <c r="U376" i="13"/>
  <c r="O455" i="18"/>
  <c r="U385" i="14"/>
  <c r="U499" i="14"/>
  <c r="U513" i="18"/>
  <c r="J444" i="13"/>
  <c r="J474" i="13"/>
  <c r="J474" i="14"/>
  <c r="J475" i="14"/>
  <c r="J445" i="14"/>
  <c r="J418" i="14"/>
  <c r="U469" i="13"/>
  <c r="U473" i="13"/>
  <c r="U473" i="14"/>
  <c r="U365" i="18"/>
  <c r="U508" i="18"/>
  <c r="U495" i="18"/>
  <c r="U414" i="18"/>
  <c r="U474" i="13"/>
  <c r="U438" i="18"/>
  <c r="U465" i="14"/>
  <c r="U512" i="13"/>
  <c r="U285" i="13"/>
  <c r="O513" i="18"/>
  <c r="O374" i="13"/>
  <c r="O400" i="13"/>
  <c r="O466" i="14"/>
  <c r="O461" i="14"/>
  <c r="O394" i="13"/>
  <c r="U395" i="13"/>
  <c r="U441" i="18"/>
  <c r="U429" i="13"/>
  <c r="U480" i="18"/>
  <c r="U370" i="18"/>
  <c r="U460" i="14"/>
  <c r="U464" i="14"/>
  <c r="U515" i="14"/>
  <c r="U361" i="18"/>
  <c r="U512" i="18"/>
  <c r="J387" i="14"/>
  <c r="J439" i="18"/>
  <c r="J388" i="18"/>
  <c r="J507" i="13"/>
  <c r="J366" i="18"/>
  <c r="J495" i="18"/>
  <c r="J463" i="13"/>
  <c r="O384" i="13"/>
  <c r="O382" i="13"/>
  <c r="O488" i="13"/>
  <c r="O475" i="13"/>
  <c r="O377" i="18"/>
  <c r="O470" i="18"/>
  <c r="O361" i="14"/>
  <c r="O482" i="18"/>
  <c r="O453" i="13"/>
  <c r="O380" i="13"/>
  <c r="O381" i="14"/>
  <c r="O445" i="14"/>
  <c r="O386" i="14"/>
  <c r="O515" i="13"/>
  <c r="O384" i="18"/>
  <c r="U483" i="13"/>
  <c r="U390" i="13"/>
  <c r="U515" i="13"/>
  <c r="U375" i="14"/>
  <c r="U534" i="13"/>
  <c r="U516" i="13"/>
  <c r="U375" i="13"/>
  <c r="U364" i="14"/>
  <c r="U476" i="18"/>
  <c r="U388" i="18"/>
  <c r="U391" i="18"/>
  <c r="U530" i="14"/>
  <c r="U443" i="18"/>
  <c r="U381" i="13"/>
  <c r="U449" i="13"/>
  <c r="U422" i="18"/>
  <c r="U505" i="18"/>
  <c r="U486" i="14"/>
  <c r="U469" i="14"/>
  <c r="U532" i="13"/>
  <c r="J419" i="18"/>
  <c r="J527" i="18"/>
  <c r="J369" i="13"/>
  <c r="J439" i="13"/>
  <c r="J496" i="18"/>
  <c r="J435" i="18"/>
  <c r="V504" i="18"/>
  <c r="V530" i="14"/>
  <c r="V413" i="13"/>
  <c r="V438" i="13"/>
  <c r="V432" i="13"/>
  <c r="V502" i="14"/>
  <c r="V502" i="18"/>
  <c r="V392" i="18"/>
  <c r="V362" i="18"/>
  <c r="U41" i="19"/>
  <c r="V500" i="14"/>
  <c r="K534" i="13"/>
  <c r="K458" i="18"/>
  <c r="K414" i="13"/>
  <c r="K523" i="14"/>
  <c r="K387" i="14"/>
  <c r="K467" i="14"/>
  <c r="K435" i="14"/>
  <c r="K422" i="18"/>
  <c r="K395" i="14"/>
  <c r="K481" i="18"/>
  <c r="K280" i="14"/>
  <c r="K367" i="14"/>
  <c r="K419" i="18"/>
  <c r="K372" i="18"/>
  <c r="K430" i="18"/>
  <c r="K369" i="14"/>
  <c r="K375" i="13"/>
  <c r="K424" i="13"/>
  <c r="K438" i="18"/>
  <c r="K483" i="14"/>
  <c r="K470" i="13"/>
  <c r="K484" i="18"/>
  <c r="K459" i="18"/>
  <c r="K432" i="13"/>
  <c r="K377" i="18"/>
  <c r="K377" i="14"/>
  <c r="K429" i="13"/>
  <c r="K389" i="18"/>
  <c r="K523" i="13"/>
  <c r="K438" i="14"/>
  <c r="K463" i="18"/>
  <c r="K360" i="18"/>
  <c r="K476" i="13"/>
  <c r="K529" i="13"/>
  <c r="K451" i="13"/>
  <c r="K437" i="13"/>
  <c r="K517" i="18"/>
  <c r="K430" i="14"/>
  <c r="K505" i="14"/>
  <c r="K509" i="13"/>
  <c r="K384" i="18"/>
  <c r="K371" i="13"/>
  <c r="K428" i="13"/>
  <c r="K529" i="14"/>
  <c r="K381" i="13"/>
  <c r="K467" i="18"/>
  <c r="K373" i="14"/>
  <c r="K461" i="14"/>
  <c r="K517" i="13"/>
  <c r="K507" i="13"/>
  <c r="K515" i="13"/>
  <c r="K478" i="18"/>
  <c r="K383" i="18"/>
  <c r="K436" i="18"/>
  <c r="K423" i="14"/>
  <c r="R279" i="17"/>
  <c r="R294" i="17"/>
  <c r="R292" i="17"/>
  <c r="R282" i="17"/>
  <c r="R289" i="17"/>
  <c r="O459" i="14"/>
  <c r="O531" i="14"/>
  <c r="O428" i="13"/>
  <c r="O524" i="14"/>
  <c r="O516" i="13"/>
  <c r="O430" i="14"/>
  <c r="O390" i="18"/>
  <c r="O433" i="18"/>
  <c r="O522" i="14"/>
  <c r="O438" i="18"/>
  <c r="O517" i="14"/>
  <c r="O437" i="18"/>
  <c r="O495" i="13"/>
  <c r="O392" i="13"/>
  <c r="O483" i="18"/>
  <c r="O416" i="14"/>
  <c r="O465" i="14"/>
  <c r="O522" i="13"/>
  <c r="O375" i="14"/>
  <c r="O365" i="18"/>
  <c r="O438" i="13"/>
  <c r="O414" i="18"/>
  <c r="O387" i="14"/>
  <c r="O440" i="14"/>
  <c r="O443" i="13"/>
  <c r="O484" i="13"/>
  <c r="O525" i="14"/>
  <c r="O504" i="18"/>
  <c r="O510" i="14"/>
  <c r="O516" i="14"/>
  <c r="O533" i="13"/>
  <c r="O470" i="14"/>
  <c r="O440" i="13"/>
  <c r="K378" i="18"/>
  <c r="K371" i="14"/>
  <c r="K482" i="14"/>
  <c r="K372" i="13"/>
  <c r="K531" i="13"/>
  <c r="K429" i="18"/>
  <c r="K524" i="14"/>
  <c r="K516" i="14"/>
  <c r="K508" i="13"/>
  <c r="K431" i="13"/>
  <c r="K384" i="13"/>
  <c r="K537" i="13"/>
  <c r="K470" i="14"/>
  <c r="K425" i="13"/>
  <c r="K489" i="13"/>
  <c r="K506" i="14"/>
  <c r="K523" i="18"/>
  <c r="K381" i="18"/>
  <c r="K533" i="13"/>
  <c r="K435" i="13"/>
  <c r="K530" i="14"/>
  <c r="K527" i="13"/>
  <c r="K507" i="14"/>
  <c r="K520" i="18"/>
  <c r="K418" i="14"/>
  <c r="K443" i="14"/>
  <c r="J41" i="19"/>
  <c r="K424" i="14"/>
  <c r="K485" i="18"/>
  <c r="K447" i="14"/>
  <c r="K420" i="14"/>
  <c r="K397" i="13"/>
  <c r="K457" i="18"/>
  <c r="K444" i="14"/>
  <c r="K385" i="14"/>
  <c r="K382" i="13"/>
  <c r="O498" i="14"/>
  <c r="O493" i="13"/>
  <c r="O511" i="14"/>
  <c r="O458" i="18"/>
  <c r="O473" i="13"/>
  <c r="O487" i="13"/>
  <c r="O366" i="14"/>
  <c r="O467" i="14"/>
  <c r="O413" i="13"/>
  <c r="O428" i="18"/>
  <c r="O508" i="13"/>
  <c r="O513" i="13"/>
  <c r="O377" i="13"/>
  <c r="O391" i="18"/>
  <c r="O390" i="14"/>
  <c r="O387" i="13"/>
  <c r="O372" i="14"/>
  <c r="O462" i="18"/>
  <c r="O474" i="18"/>
  <c r="O484" i="14"/>
  <c r="O537" i="13"/>
  <c r="O366" i="18"/>
  <c r="O457" i="13"/>
  <c r="O487" i="14"/>
  <c r="O386" i="13"/>
  <c r="O426" i="18"/>
  <c r="O511" i="18"/>
  <c r="O526" i="18"/>
  <c r="O518" i="14"/>
  <c r="O392" i="18"/>
  <c r="O499" i="18"/>
  <c r="O436" i="13"/>
  <c r="O426" i="14"/>
  <c r="O429" i="18"/>
  <c r="O482" i="13"/>
  <c r="O437" i="13"/>
  <c r="O435" i="14"/>
  <c r="O412" i="18"/>
  <c r="O378" i="13"/>
  <c r="O385" i="18"/>
  <c r="O434" i="14"/>
  <c r="O437" i="14"/>
  <c r="O478" i="18"/>
  <c r="O466" i="18"/>
  <c r="O431" i="13"/>
  <c r="O430" i="18"/>
  <c r="O374" i="14"/>
  <c r="O422" i="18"/>
  <c r="O427" i="14"/>
  <c r="O534" i="13"/>
  <c r="O387" i="18"/>
  <c r="O480" i="13"/>
  <c r="O432" i="13"/>
  <c r="O463" i="18"/>
  <c r="O473" i="14"/>
  <c r="O463" i="14"/>
  <c r="O512" i="14"/>
  <c r="O465" i="18"/>
  <c r="O419" i="18"/>
  <c r="O396" i="13"/>
  <c r="O500" i="18"/>
  <c r="O443" i="14"/>
  <c r="O392" i="14"/>
  <c r="O384" i="14"/>
  <c r="O460" i="14"/>
  <c r="O444" i="13"/>
  <c r="O368" i="13"/>
  <c r="O442" i="13"/>
  <c r="O399" i="13"/>
  <c r="O371" i="18"/>
  <c r="O447" i="14"/>
  <c r="O474" i="13"/>
  <c r="O525" i="18"/>
  <c r="O383" i="18"/>
  <c r="O486" i="14"/>
  <c r="O508" i="18"/>
  <c r="O421" i="18"/>
  <c r="O520" i="14"/>
  <c r="O432" i="14"/>
  <c r="O464" i="18"/>
  <c r="O286" i="13"/>
  <c r="O382" i="18"/>
  <c r="O478" i="13"/>
  <c r="O527" i="13"/>
  <c r="O425" i="14"/>
  <c r="O383" i="13"/>
  <c r="O490" i="13"/>
  <c r="O512" i="18"/>
  <c r="O388" i="14"/>
  <c r="O441" i="14"/>
  <c r="O472" i="14"/>
  <c r="O543" i="13"/>
  <c r="O433" i="13"/>
  <c r="O496" i="13"/>
  <c r="O502" i="18"/>
  <c r="O435" i="13"/>
  <c r="O433" i="14"/>
  <c r="O377" i="14"/>
  <c r="O389" i="18"/>
  <c r="O369" i="14"/>
  <c r="O491" i="13"/>
  <c r="O376" i="13"/>
  <c r="O509" i="18"/>
  <c r="O422" i="13"/>
  <c r="O363" i="18"/>
  <c r="O417" i="14"/>
  <c r="O504" i="14"/>
  <c r="O503" i="14"/>
  <c r="O395" i="14"/>
  <c r="O454" i="18"/>
  <c r="O280" i="14"/>
  <c r="O482" i="14"/>
  <c r="O515" i="14"/>
  <c r="O395" i="13"/>
  <c r="O413" i="18"/>
  <c r="O518" i="18"/>
  <c r="O462" i="14"/>
  <c r="O415" i="18"/>
  <c r="M49" i="21"/>
  <c r="N49" i="21"/>
  <c r="J49" i="21"/>
  <c r="R49" i="21"/>
  <c r="G49" i="21"/>
  <c r="L49" i="21"/>
  <c r="Q49" i="21"/>
  <c r="O49" i="21"/>
  <c r="H49" i="21"/>
  <c r="K495" i="18"/>
  <c r="K360" i="14"/>
  <c r="O406" i="13"/>
  <c r="O481" i="18"/>
  <c r="O485" i="14"/>
  <c r="O480" i="14"/>
  <c r="O446" i="14"/>
  <c r="O489" i="14"/>
  <c r="O418" i="14"/>
  <c r="O483" i="14"/>
  <c r="O393" i="13"/>
  <c r="O370" i="18"/>
  <c r="O367" i="14"/>
  <c r="O483" i="13"/>
  <c r="O481" i="13"/>
  <c r="O510" i="13"/>
  <c r="O476" i="18"/>
  <c r="O459" i="18"/>
  <c r="O434" i="18"/>
  <c r="O521" i="13"/>
  <c r="O368" i="14"/>
  <c r="O436" i="18"/>
  <c r="O507" i="13"/>
  <c r="O393" i="14"/>
  <c r="O456" i="14"/>
  <c r="O530" i="14"/>
  <c r="O373" i="14"/>
  <c r="O500" i="13"/>
  <c r="O362" i="18"/>
  <c r="O424" i="13"/>
  <c r="O519" i="13"/>
  <c r="O479" i="18"/>
  <c r="O505" i="14"/>
  <c r="O514" i="18"/>
  <c r="O426" i="13"/>
  <c r="O506" i="18"/>
  <c r="O378" i="18"/>
  <c r="O362" i="14"/>
  <c r="O391" i="14"/>
  <c r="O507" i="14"/>
  <c r="P49" i="21"/>
  <c r="K425" i="18"/>
  <c r="K531" i="14"/>
  <c r="K386" i="14"/>
  <c r="K515" i="18"/>
  <c r="K389" i="13"/>
  <c r="K457" i="13"/>
  <c r="K361" i="18"/>
  <c r="K462" i="14"/>
  <c r="K390" i="13"/>
  <c r="K382" i="18"/>
  <c r="K507" i="18"/>
  <c r="K528" i="14"/>
  <c r="K427" i="14"/>
  <c r="K379" i="18"/>
  <c r="K369" i="18"/>
  <c r="K498" i="18"/>
  <c r="K432" i="18"/>
  <c r="K508" i="14"/>
  <c r="K394" i="13"/>
  <c r="K431" i="18"/>
  <c r="K416" i="14"/>
  <c r="K370" i="14"/>
  <c r="K477" i="14"/>
  <c r="K437" i="18"/>
  <c r="K434" i="14"/>
  <c r="K502" i="14"/>
  <c r="K361" i="14"/>
  <c r="K380" i="13"/>
  <c r="K421" i="18"/>
  <c r="K377" i="13"/>
  <c r="K364" i="18"/>
  <c r="K503" i="18"/>
  <c r="K392" i="18"/>
  <c r="K412" i="18"/>
  <c r="O421" i="14"/>
  <c r="O479" i="14"/>
  <c r="O485" i="13"/>
  <c r="O439" i="14"/>
  <c r="K437" i="14"/>
  <c r="K479" i="14"/>
  <c r="K518" i="14"/>
  <c r="K378" i="14"/>
  <c r="K474" i="14"/>
  <c r="K430" i="13"/>
  <c r="K479" i="18"/>
  <c r="K452" i="13"/>
  <c r="K521" i="13"/>
  <c r="K465" i="13"/>
  <c r="K516" i="13"/>
  <c r="K497" i="18"/>
  <c r="K483" i="13"/>
  <c r="K492" i="13"/>
  <c r="K286" i="13"/>
  <c r="K368" i="14"/>
  <c r="K509" i="14"/>
  <c r="K515" i="14"/>
  <c r="K475" i="13"/>
  <c r="K443" i="13"/>
  <c r="K469" i="13"/>
  <c r="K449" i="13"/>
  <c r="K532" i="13"/>
  <c r="K388" i="18"/>
  <c r="K490" i="13"/>
  <c r="K391" i="18"/>
  <c r="K504" i="14"/>
  <c r="K386" i="13"/>
  <c r="K395" i="13"/>
  <c r="K436" i="14"/>
  <c r="K512" i="18"/>
  <c r="K475" i="14"/>
  <c r="K433" i="14"/>
  <c r="K526" i="14"/>
  <c r="K485" i="13"/>
  <c r="K439" i="18"/>
  <c r="K505" i="18"/>
  <c r="K414" i="18"/>
  <c r="K436" i="13"/>
  <c r="K431" i="14"/>
  <c r="K501" i="14"/>
  <c r="K477" i="18"/>
  <c r="K391" i="14"/>
  <c r="K524" i="13"/>
  <c r="K427" i="18"/>
  <c r="K398" i="13"/>
  <c r="K385" i="13"/>
  <c r="K455" i="18"/>
  <c r="K481" i="14"/>
  <c r="K526" i="13"/>
  <c r="K386" i="18"/>
  <c r="K363" i="14"/>
  <c r="K496" i="13"/>
  <c r="K366" i="14"/>
  <c r="K510" i="14"/>
  <c r="K476" i="14"/>
  <c r="K518" i="13"/>
  <c r="K528" i="13"/>
  <c r="K479" i="13"/>
  <c r="K435" i="18"/>
  <c r="K514" i="18"/>
  <c r="K421" i="14"/>
  <c r="K516" i="18"/>
  <c r="K376" i="13"/>
  <c r="K443" i="18"/>
  <c r="K461" i="18"/>
  <c r="K486" i="13"/>
  <c r="K460" i="18"/>
  <c r="K487" i="13"/>
  <c r="K528" i="18"/>
  <c r="K491" i="13"/>
  <c r="K480" i="13"/>
  <c r="K390" i="14"/>
  <c r="K518" i="18"/>
  <c r="K368" i="18"/>
  <c r="K365" i="14"/>
  <c r="K512" i="14"/>
  <c r="K519" i="13"/>
  <c r="K396" i="13"/>
  <c r="K423" i="18"/>
  <c r="K428" i="14"/>
  <c r="K472" i="18"/>
  <c r="K468" i="18"/>
  <c r="K425" i="14"/>
  <c r="K371" i="18"/>
  <c r="K519" i="14"/>
  <c r="K513" i="13"/>
  <c r="K456" i="14"/>
  <c r="K442" i="13"/>
  <c r="K444" i="13"/>
  <c r="K446" i="13"/>
  <c r="K375" i="14"/>
  <c r="K420" i="18"/>
  <c r="K464" i="13"/>
  <c r="K522" i="18"/>
  <c r="K362" i="14"/>
  <c r="K464" i="18"/>
  <c r="K463" i="14"/>
  <c r="K429" i="14"/>
  <c r="K500" i="18"/>
  <c r="K391" i="13"/>
  <c r="K453" i="13"/>
  <c r="K380" i="14"/>
  <c r="K466" i="14"/>
  <c r="K374" i="13"/>
  <c r="K510" i="18"/>
  <c r="K422" i="14"/>
  <c r="K470" i="18"/>
  <c r="K445" i="14"/>
  <c r="K469" i="18"/>
  <c r="K483" i="18"/>
  <c r="K536" i="13"/>
  <c r="K522" i="14"/>
  <c r="K501" i="18"/>
  <c r="K373" i="18"/>
  <c r="K388" i="13"/>
  <c r="K416" i="18"/>
  <c r="K522" i="13"/>
  <c r="K363" i="18"/>
  <c r="K509" i="18"/>
  <c r="K525" i="18"/>
  <c r="K513" i="18"/>
  <c r="K387" i="18"/>
  <c r="K514" i="14"/>
  <c r="K493" i="13"/>
  <c r="K464" i="14"/>
  <c r="K441" i="14"/>
  <c r="E100" i="21"/>
  <c r="K463" i="13"/>
  <c r="O529" i="13"/>
  <c r="O484" i="18"/>
  <c r="O458" i="14"/>
  <c r="O519" i="14"/>
  <c r="O471" i="13"/>
  <c r="O514" i="14"/>
  <c r="O494" i="13"/>
  <c r="O365" i="14"/>
  <c r="O430" i="13"/>
  <c r="O498" i="18"/>
  <c r="O523" i="13"/>
  <c r="O420" i="18"/>
  <c r="O429" i="14"/>
  <c r="O439" i="18"/>
  <c r="O369" i="13"/>
  <c r="O473" i="18"/>
  <c r="O443" i="18"/>
  <c r="O381" i="13"/>
  <c r="O525" i="13"/>
  <c r="O527" i="14"/>
  <c r="O367" i="18"/>
  <c r="O376" i="14"/>
  <c r="O447" i="13"/>
  <c r="O472" i="18"/>
  <c r="O474" i="14"/>
  <c r="O375" i="18"/>
  <c r="O439" i="13"/>
  <c r="O449" i="13"/>
  <c r="O531" i="13"/>
  <c r="O477" i="18"/>
  <c r="O517" i="13"/>
  <c r="O386" i="18"/>
  <c r="O436" i="14"/>
  <c r="K392" i="14"/>
  <c r="K426" i="18"/>
  <c r="K373" i="13"/>
  <c r="K511" i="14"/>
  <c r="K365" i="18"/>
  <c r="K376" i="18"/>
  <c r="K499" i="18"/>
  <c r="K415" i="14"/>
  <c r="K495" i="13"/>
  <c r="K466" i="13"/>
  <c r="K498" i="14"/>
  <c r="K413" i="18"/>
  <c r="K383" i="13"/>
  <c r="K466" i="18"/>
  <c r="K389" i="14"/>
  <c r="K478" i="14"/>
  <c r="K457" i="14"/>
  <c r="K400" i="13"/>
  <c r="K521" i="18"/>
  <c r="K513" i="14"/>
  <c r="K485" i="14"/>
  <c r="K459" i="14"/>
  <c r="K535" i="13"/>
  <c r="K423" i="13"/>
  <c r="K469" i="14"/>
  <c r="K393" i="13"/>
  <c r="K450" i="13"/>
  <c r="K500" i="13"/>
  <c r="K506" i="18"/>
  <c r="K454" i="18"/>
  <c r="K433" i="18"/>
  <c r="K439" i="13"/>
  <c r="K379" i="13"/>
  <c r="K473" i="13"/>
  <c r="K538" i="13"/>
  <c r="K504" i="18"/>
  <c r="O520" i="18"/>
  <c r="O470" i="13"/>
  <c r="O364" i="14"/>
  <c r="O515" i="18"/>
  <c r="O492" i="13"/>
  <c r="O451" i="13"/>
  <c r="O367" i="13"/>
  <c r="O469" i="13"/>
  <c r="O469" i="14"/>
  <c r="O466" i="13"/>
  <c r="O452" i="13"/>
  <c r="O520" i="13"/>
  <c r="O526" i="14"/>
  <c r="O539" i="13"/>
  <c r="O528" i="13"/>
  <c r="O457" i="18"/>
  <c r="O444" i="14"/>
  <c r="O471" i="18"/>
  <c r="O441" i="18"/>
  <c r="O456" i="18"/>
  <c r="O464" i="13"/>
  <c r="O397" i="13"/>
  <c r="O371" i="13"/>
  <c r="O388" i="13"/>
  <c r="O446" i="13"/>
  <c r="O464" i="14"/>
  <c r="O465" i="13"/>
  <c r="O389" i="14"/>
  <c r="O519" i="18"/>
  <c r="O435" i="18"/>
  <c r="O477" i="13"/>
  <c r="O370" i="13"/>
  <c r="O486" i="18"/>
  <c r="O477" i="14"/>
  <c r="O414" i="14"/>
  <c r="K381" i="14"/>
  <c r="K378" i="13"/>
  <c r="K471" i="18"/>
  <c r="K527" i="18"/>
  <c r="K422" i="13"/>
  <c r="K543" i="13"/>
  <c r="K367" i="18"/>
  <c r="K474" i="18"/>
  <c r="K473" i="18"/>
  <c r="K471" i="14"/>
  <c r="K460" i="14"/>
  <c r="K514" i="13"/>
  <c r="K511" i="13"/>
  <c r="K526" i="18"/>
  <c r="K440" i="18"/>
  <c r="K471" i="13"/>
  <c r="K496" i="18"/>
  <c r="K494" i="13"/>
  <c r="K414" i="14"/>
  <c r="K446" i="14"/>
  <c r="K519" i="18"/>
  <c r="K392" i="13"/>
  <c r="K481" i="13"/>
  <c r="K393" i="14"/>
  <c r="K499" i="14"/>
  <c r="K368" i="13"/>
  <c r="K399" i="13"/>
  <c r="K510" i="13"/>
  <c r="K484" i="13"/>
  <c r="K487" i="14"/>
  <c r="K419" i="14"/>
  <c r="K503" i="14"/>
  <c r="K432" i="14"/>
  <c r="K447" i="13"/>
  <c r="O517" i="18"/>
  <c r="I49" i="21"/>
  <c r="O442" i="18"/>
  <c r="K486" i="14"/>
  <c r="O501" i="14"/>
  <c r="V472" i="13"/>
  <c r="V435" i="14"/>
  <c r="V367" i="14"/>
  <c r="J422" i="18"/>
  <c r="J384" i="13"/>
  <c r="J517" i="18"/>
  <c r="J509" i="18"/>
  <c r="J417" i="18"/>
  <c r="J485" i="13"/>
  <c r="J422" i="14"/>
  <c r="J471" i="13"/>
  <c r="J485" i="18"/>
  <c r="J468" i="18"/>
  <c r="J424" i="13"/>
  <c r="J427" i="14"/>
  <c r="J468" i="14"/>
  <c r="J436" i="14"/>
  <c r="J477" i="13"/>
  <c r="J500" i="13"/>
  <c r="J498" i="14"/>
  <c r="J446" i="13"/>
  <c r="J461" i="18"/>
  <c r="J484" i="18"/>
  <c r="J380" i="14"/>
  <c r="J474" i="18"/>
  <c r="J371" i="18"/>
  <c r="J481" i="18"/>
  <c r="J503" i="18"/>
  <c r="J434" i="14"/>
  <c r="J437" i="18"/>
  <c r="J502" i="18"/>
  <c r="J518" i="18"/>
  <c r="J521" i="14"/>
  <c r="J425" i="18"/>
  <c r="J531" i="13"/>
  <c r="J506" i="14"/>
  <c r="J511" i="18"/>
  <c r="J374" i="13"/>
  <c r="J455" i="18"/>
  <c r="J400" i="13"/>
  <c r="J521" i="18"/>
  <c r="J473" i="13"/>
  <c r="J415" i="14"/>
  <c r="J414" i="13"/>
  <c r="J511" i="13"/>
  <c r="J513" i="13"/>
  <c r="J539" i="13"/>
  <c r="J393" i="14"/>
  <c r="J441" i="13"/>
  <c r="J449" i="13"/>
  <c r="J389" i="18"/>
  <c r="J426" i="18"/>
  <c r="J451" i="13"/>
  <c r="J478" i="14"/>
  <c r="J363" i="14"/>
  <c r="J428" i="18"/>
  <c r="J423" i="18"/>
  <c r="J471" i="18"/>
  <c r="J520" i="14"/>
  <c r="J462" i="14"/>
  <c r="J381" i="18"/>
  <c r="J389" i="13"/>
  <c r="J501" i="18"/>
  <c r="J476" i="18"/>
  <c r="J378" i="13"/>
  <c r="J362" i="18"/>
  <c r="J438" i="13"/>
  <c r="J489" i="13"/>
  <c r="J423" i="13"/>
  <c r="J366" i="14"/>
  <c r="J486" i="13"/>
  <c r="J471" i="14"/>
  <c r="J415" i="18"/>
  <c r="J458" i="18"/>
  <c r="J436" i="18"/>
  <c r="J387" i="18"/>
  <c r="J418" i="18"/>
  <c r="J445" i="13"/>
  <c r="J437" i="14"/>
  <c r="J459" i="18"/>
  <c r="J370" i="18"/>
  <c r="J425" i="14"/>
  <c r="J525" i="14"/>
  <c r="J383" i="13"/>
  <c r="J476" i="13"/>
  <c r="J525" i="13"/>
  <c r="J428" i="14"/>
  <c r="J508" i="14"/>
  <c r="J376" i="13"/>
  <c r="J461" i="14"/>
  <c r="J365" i="14"/>
  <c r="J480" i="14"/>
  <c r="J371" i="14"/>
  <c r="J361" i="14"/>
  <c r="J514" i="18"/>
  <c r="J515" i="13"/>
  <c r="J382" i="18"/>
  <c r="J286" i="13"/>
  <c r="J526" i="18"/>
  <c r="J391" i="18"/>
  <c r="J460" i="14"/>
  <c r="J367" i="18"/>
  <c r="J482" i="14"/>
  <c r="J426" i="14"/>
  <c r="J504" i="14"/>
  <c r="J390" i="14"/>
  <c r="J385" i="14"/>
  <c r="J423" i="14"/>
  <c r="J435" i="13"/>
  <c r="J509" i="14"/>
  <c r="J535" i="13"/>
  <c r="J510" i="14"/>
  <c r="J467" i="18"/>
  <c r="J421" i="13"/>
  <c r="J441" i="14"/>
  <c r="J499" i="18"/>
  <c r="J448" i="13"/>
  <c r="J479" i="18"/>
  <c r="J434" i="13"/>
  <c r="J477" i="14"/>
  <c r="J520" i="18"/>
  <c r="J483" i="14"/>
  <c r="J413" i="18"/>
  <c r="J487" i="14"/>
  <c r="J477" i="18"/>
  <c r="J385" i="18"/>
  <c r="J393" i="13"/>
  <c r="J480" i="18"/>
  <c r="J524" i="14"/>
  <c r="J378" i="18"/>
  <c r="J384" i="18"/>
  <c r="J519" i="14"/>
  <c r="J500" i="18"/>
  <c r="J381" i="14"/>
  <c r="J473" i="18"/>
  <c r="J516" i="14"/>
  <c r="J379" i="18"/>
  <c r="J470" i="18"/>
  <c r="J430" i="14"/>
  <c r="J462" i="18"/>
  <c r="J496" i="13"/>
  <c r="J479" i="14"/>
  <c r="J440" i="18"/>
  <c r="J375" i="13"/>
  <c r="J514" i="14"/>
  <c r="J454" i="18"/>
  <c r="J412" i="18"/>
  <c r="J422" i="13"/>
  <c r="J414" i="18"/>
  <c r="J469" i="18"/>
  <c r="J379" i="13"/>
  <c r="J526" i="13"/>
  <c r="J502" i="14"/>
  <c r="J460" i="18"/>
  <c r="J395" i="13"/>
  <c r="J438" i="14"/>
  <c r="J486" i="14"/>
  <c r="J487" i="13"/>
  <c r="J508" i="13"/>
  <c r="J505" i="14"/>
  <c r="J464" i="14"/>
  <c r="J524" i="18"/>
  <c r="J421" i="18"/>
  <c r="J368" i="14"/>
  <c r="J473" i="14"/>
  <c r="J490" i="13"/>
  <c r="J379" i="14"/>
  <c r="J528" i="13"/>
  <c r="J433" i="14"/>
  <c r="J441" i="18"/>
  <c r="J431" i="18"/>
  <c r="J432" i="18"/>
  <c r="J516" i="13"/>
  <c r="J467" i="14"/>
  <c r="J501" i="14"/>
  <c r="J372" i="18"/>
  <c r="J489" i="14"/>
  <c r="J429" i="18"/>
  <c r="J458" i="14"/>
  <c r="J375" i="14"/>
  <c r="J384" i="14"/>
  <c r="J376" i="18"/>
  <c r="J478" i="18"/>
  <c r="J538" i="13"/>
  <c r="J417" i="14"/>
  <c r="J527" i="14"/>
  <c r="J375" i="18"/>
  <c r="J392" i="13"/>
  <c r="J484" i="13"/>
  <c r="J383" i="18"/>
  <c r="J421" i="14"/>
  <c r="J483" i="18"/>
  <c r="J443" i="13"/>
  <c r="J525" i="18"/>
  <c r="J516" i="18"/>
  <c r="J382" i="13"/>
  <c r="J515" i="18"/>
  <c r="J433" i="18"/>
  <c r="J482" i="13"/>
  <c r="J447" i="13"/>
  <c r="J510" i="13"/>
  <c r="J432" i="14"/>
  <c r="J506" i="18"/>
  <c r="Y450" i="17"/>
  <c r="P290" i="17"/>
  <c r="P294" i="17"/>
  <c r="V483" i="13"/>
  <c r="V527" i="14"/>
  <c r="V430" i="13"/>
  <c r="V512" i="13"/>
  <c r="V481" i="13"/>
  <c r="V466" i="13"/>
  <c r="V452" i="13"/>
  <c r="V543" i="13"/>
  <c r="V389" i="13"/>
  <c r="V381" i="13"/>
  <c r="V532" i="13"/>
  <c r="V399" i="13"/>
  <c r="V442" i="13"/>
  <c r="V524" i="13"/>
  <c r="V480" i="13"/>
  <c r="V391" i="18"/>
  <c r="V386" i="14"/>
  <c r="V489" i="13"/>
  <c r="V480" i="18"/>
  <c r="V393" i="13"/>
  <c r="V508" i="14"/>
  <c r="V381" i="18"/>
  <c r="V536" i="13"/>
  <c r="V515" i="18"/>
  <c r="V436" i="14"/>
  <c r="V491" i="13"/>
  <c r="V464" i="13"/>
  <c r="V394" i="14"/>
  <c r="V522" i="18"/>
  <c r="V481" i="18"/>
  <c r="V496" i="13"/>
  <c r="V531" i="14"/>
  <c r="V465" i="13"/>
  <c r="V469" i="14"/>
  <c r="V467" i="14"/>
  <c r="V418" i="14"/>
  <c r="V420" i="14"/>
  <c r="V366" i="18"/>
  <c r="V419" i="14"/>
  <c r="V465" i="18"/>
  <c r="V455" i="18"/>
  <c r="V474" i="18"/>
  <c r="V437" i="14"/>
  <c r="V488" i="14"/>
  <c r="V426" i="13"/>
  <c r="V526" i="13"/>
  <c r="V388" i="18"/>
  <c r="V475" i="18"/>
  <c r="V441" i="13"/>
  <c r="V435" i="18"/>
  <c r="V519" i="13"/>
  <c r="V513" i="13"/>
  <c r="V426" i="14"/>
  <c r="V517" i="14"/>
  <c r="V527" i="18"/>
  <c r="V363" i="14"/>
  <c r="V499" i="18"/>
  <c r="V510" i="13"/>
  <c r="V380" i="13"/>
  <c r="V376" i="18"/>
  <c r="V503" i="14"/>
  <c r="V524" i="14"/>
  <c r="V371" i="13"/>
  <c r="V530" i="13"/>
  <c r="V392" i="13"/>
  <c r="V446" i="13"/>
  <c r="V367" i="13"/>
  <c r="V425" i="14"/>
  <c r="V508" i="18"/>
  <c r="V414" i="13"/>
  <c r="V484" i="14"/>
  <c r="V373" i="18"/>
  <c r="V382" i="14"/>
  <c r="V373" i="14"/>
  <c r="V369" i="13"/>
  <c r="V539" i="13"/>
  <c r="V467" i="18"/>
  <c r="V528" i="14"/>
  <c r="V494" i="13"/>
  <c r="V485" i="13"/>
  <c r="V486" i="14"/>
  <c r="V504" i="14"/>
  <c r="V478" i="14"/>
  <c r="V365" i="14"/>
  <c r="V415" i="14"/>
  <c r="V471" i="14"/>
  <c r="V507" i="18"/>
  <c r="V473" i="13"/>
  <c r="V480" i="14"/>
  <c r="V441" i="18"/>
  <c r="V422" i="13"/>
  <c r="V486" i="18"/>
  <c r="V395" i="14"/>
  <c r="V512" i="14"/>
  <c r="V382" i="18"/>
  <c r="V374" i="14"/>
  <c r="V423" i="18"/>
  <c r="V515" i="13"/>
  <c r="V468" i="13"/>
  <c r="V478" i="13"/>
  <c r="V509" i="14"/>
  <c r="V453" i="13"/>
  <c r="V516" i="18"/>
  <c r="V427" i="14"/>
  <c r="V390" i="14"/>
  <c r="V446" i="14"/>
  <c r="V438" i="18"/>
  <c r="V472" i="14"/>
  <c r="V498" i="18"/>
  <c r="V392" i="14"/>
  <c r="V375" i="18"/>
  <c r="V465" i="14"/>
  <c r="V469" i="18"/>
  <c r="V377" i="14"/>
  <c r="V456" i="18"/>
  <c r="V427" i="18"/>
  <c r="V468" i="18"/>
  <c r="V432" i="14"/>
  <c r="V447" i="13"/>
  <c r="V371" i="14"/>
  <c r="V434" i="13"/>
  <c r="V512" i="18"/>
  <c r="V367" i="18"/>
  <c r="V496" i="18"/>
  <c r="V364" i="18"/>
  <c r="V517" i="18"/>
  <c r="V439" i="13"/>
  <c r="V437" i="18"/>
  <c r="V417" i="14"/>
  <c r="V433" i="14"/>
  <c r="V378" i="14"/>
  <c r="V463" i="14"/>
  <c r="V398" i="13"/>
  <c r="V439" i="14"/>
  <c r="V371" i="18"/>
  <c r="V511" i="18"/>
  <c r="V383" i="18"/>
  <c r="V518" i="14"/>
  <c r="V437" i="13"/>
  <c r="V430" i="14"/>
  <c r="V420" i="18"/>
  <c r="V503" i="18"/>
  <c r="V476" i="13"/>
  <c r="V500" i="18"/>
  <c r="V511" i="14"/>
  <c r="V372" i="13"/>
  <c r="V514" i="14"/>
  <c r="V497" i="18"/>
  <c r="V426" i="18"/>
  <c r="V438" i="14"/>
  <c r="V444" i="14"/>
  <c r="V473" i="14"/>
  <c r="V433" i="13"/>
  <c r="V366" i="14"/>
  <c r="V485" i="18"/>
  <c r="V520" i="13"/>
  <c r="V507" i="14"/>
  <c r="V400" i="13"/>
  <c r="V427" i="13"/>
  <c r="V381" i="14"/>
  <c r="V444" i="18"/>
  <c r="V387" i="18"/>
  <c r="V418" i="18"/>
  <c r="V509" i="13"/>
  <c r="V376" i="13"/>
  <c r="V361" i="14"/>
  <c r="V507" i="13"/>
  <c r="V525" i="13"/>
  <c r="V471" i="13"/>
  <c r="V396" i="13"/>
  <c r="V424" i="18"/>
  <c r="V522" i="14"/>
  <c r="V484" i="18"/>
  <c r="V434" i="18"/>
  <c r="V365" i="18"/>
  <c r="V386" i="13"/>
  <c r="V537" i="13"/>
  <c r="V523" i="14"/>
  <c r="V423" i="14"/>
  <c r="V460" i="18"/>
  <c r="V459" i="18"/>
  <c r="V489" i="14"/>
  <c r="V470" i="13"/>
  <c r="V462" i="18"/>
  <c r="V434" i="14"/>
  <c r="V514" i="13"/>
  <c r="V477" i="18"/>
  <c r="V501" i="18"/>
  <c r="V517" i="13"/>
  <c r="V461" i="14"/>
  <c r="V435" i="13"/>
  <c r="V388" i="13"/>
  <c r="V430" i="18"/>
  <c r="V379" i="13"/>
  <c r="V500" i="13"/>
  <c r="V440" i="13"/>
  <c r="V510" i="18"/>
  <c r="V475" i="14"/>
  <c r="V454" i="18"/>
  <c r="V482" i="18"/>
  <c r="V395" i="13"/>
  <c r="V391" i="14"/>
  <c r="V523" i="13"/>
  <c r="V441" i="14"/>
  <c r="V393" i="14"/>
  <c r="V436" i="18"/>
  <c r="V417" i="18"/>
  <c r="V436" i="13"/>
  <c r="V473" i="18"/>
  <c r="V385" i="13"/>
  <c r="V397" i="13"/>
  <c r="V474" i="13"/>
  <c r="V498" i="14"/>
  <c r="V384" i="13"/>
  <c r="V461" i="18"/>
  <c r="V529" i="14"/>
  <c r="V385" i="14"/>
  <c r="V458" i="18"/>
  <c r="V428" i="13"/>
  <c r="V431" i="14"/>
  <c r="V469" i="13"/>
  <c r="V374" i="18"/>
  <c r="V529" i="13"/>
  <c r="V424" i="14"/>
  <c r="V380" i="14"/>
  <c r="V513" i="18"/>
  <c r="V448" i="13"/>
  <c r="V482" i="13"/>
  <c r="V495" i="13"/>
  <c r="V526" i="18"/>
  <c r="V368" i="13"/>
  <c r="V421" i="14"/>
  <c r="V377" i="18"/>
  <c r="V488" i="13"/>
  <c r="V416" i="14"/>
  <c r="V375" i="14"/>
  <c r="V472" i="18"/>
  <c r="V445" i="14"/>
  <c r="V425" i="13"/>
  <c r="V414" i="14"/>
  <c r="V470" i="14"/>
  <c r="V538" i="13"/>
  <c r="V429" i="18"/>
  <c r="V416" i="18"/>
  <c r="V442" i="14"/>
  <c r="V490" i="13"/>
  <c r="V422" i="14"/>
  <c r="V369" i="14"/>
  <c r="V389" i="14"/>
  <c r="V505" i="18"/>
  <c r="V445" i="13"/>
  <c r="V493" i="13"/>
  <c r="V457" i="13"/>
  <c r="V523" i="18"/>
  <c r="V521" i="14"/>
  <c r="V450" i="13"/>
  <c r="V516" i="13"/>
  <c r="V443" i="13"/>
  <c r="V374" i="13"/>
  <c r="V521" i="13"/>
  <c r="V428" i="18"/>
  <c r="V486" i="13"/>
  <c r="V520" i="14"/>
  <c r="V535" i="13"/>
  <c r="V388" i="14"/>
  <c r="V375" i="13"/>
  <c r="V378" i="18"/>
  <c r="V387" i="13"/>
  <c r="V477" i="14"/>
  <c r="V370" i="14"/>
  <c r="V384" i="18"/>
  <c r="V377" i="13"/>
  <c r="V475" i="13"/>
  <c r="V372" i="18"/>
  <c r="V280" i="14"/>
  <c r="V384" i="14"/>
  <c r="V394" i="13"/>
  <c r="V431" i="18"/>
  <c r="V464" i="18"/>
  <c r="V457" i="18"/>
  <c r="V425" i="18"/>
  <c r="V361" i="18"/>
  <c r="V487" i="13"/>
  <c r="V382" i="13"/>
  <c r="V467" i="13"/>
  <c r="V443" i="18"/>
  <c r="V483" i="14"/>
  <c r="V433" i="18"/>
  <c r="V390" i="13"/>
  <c r="V362" i="14"/>
  <c r="V379" i="14"/>
  <c r="V468" i="14"/>
  <c r="V483" i="18"/>
  <c r="V447" i="14"/>
  <c r="V479" i="13"/>
  <c r="V370" i="18"/>
  <c r="V516" i="14"/>
  <c r="V431" i="13"/>
  <c r="V380" i="18"/>
  <c r="V383" i="13"/>
  <c r="V515" i="14"/>
  <c r="V485" i="14"/>
  <c r="V462" i="14"/>
  <c r="V421" i="18"/>
  <c r="V363" i="18"/>
  <c r="V518" i="13"/>
  <c r="V487" i="14"/>
  <c r="V457" i="14"/>
  <c r="V412" i="18"/>
  <c r="V501" i="14"/>
  <c r="V440" i="18"/>
  <c r="V373" i="13"/>
  <c r="V286" i="13"/>
  <c r="V525" i="18"/>
  <c r="V522" i="13"/>
  <c r="V527" i="13"/>
  <c r="V525" i="14"/>
  <c r="V479" i="14"/>
  <c r="V492" i="13"/>
  <c r="V518" i="18"/>
  <c r="V513" i="14"/>
  <c r="V364" i="14"/>
  <c r="V470" i="18"/>
  <c r="V508" i="13"/>
  <c r="V499" i="14"/>
  <c r="V428" i="14"/>
  <c r="V458" i="14"/>
  <c r="V479" i="18"/>
  <c r="V390" i="18"/>
  <c r="V414" i="18"/>
  <c r="V481" i="14"/>
  <c r="V476" i="18"/>
  <c r="V460" i="14"/>
  <c r="V379" i="18"/>
  <c r="V421" i="13"/>
  <c r="V389" i="18"/>
  <c r="V449" i="13"/>
  <c r="V478" i="18"/>
  <c r="V424" i="13"/>
  <c r="X124" i="17"/>
  <c r="X628" i="17"/>
  <c r="W124" i="17"/>
  <c r="W628" i="17"/>
  <c r="V124" i="17"/>
  <c r="L124" i="17"/>
  <c r="U124" i="17"/>
  <c r="N124" i="17"/>
  <c r="O124" i="17"/>
  <c r="P124" i="17"/>
  <c r="J124" i="17"/>
  <c r="S124" i="17"/>
  <c r="Q124" i="17"/>
  <c r="M124" i="17"/>
  <c r="T124" i="17"/>
  <c r="K124" i="17"/>
  <c r="R124" i="17"/>
  <c r="E103" i="21"/>
  <c r="J110" i="17"/>
  <c r="N383" i="18"/>
  <c r="N420" i="18"/>
  <c r="N511" i="14"/>
  <c r="N476" i="18"/>
  <c r="N451" i="13"/>
  <c r="N508" i="13"/>
  <c r="N476" i="14"/>
  <c r="N485" i="18"/>
  <c r="N506" i="14"/>
  <c r="N388" i="13"/>
  <c r="N473" i="14"/>
  <c r="N484" i="13"/>
  <c r="N476" i="13"/>
  <c r="N510" i="13"/>
  <c r="N414" i="13"/>
  <c r="N511" i="13"/>
  <c r="N515" i="14"/>
  <c r="N384" i="14"/>
  <c r="N477" i="14"/>
  <c r="N514" i="18"/>
  <c r="N482" i="14"/>
  <c r="N394" i="13"/>
  <c r="N374" i="18"/>
  <c r="N418" i="18"/>
  <c r="N518" i="18"/>
  <c r="N377" i="18"/>
  <c r="N532" i="13"/>
  <c r="N443" i="18"/>
  <c r="N371" i="14"/>
  <c r="N444" i="13"/>
  <c r="N496" i="13"/>
  <c r="N432" i="14"/>
  <c r="N509" i="18"/>
  <c r="N507" i="13"/>
  <c r="N424" i="18"/>
  <c r="N485" i="13"/>
  <c r="N387" i="18"/>
  <c r="N379" i="18"/>
  <c r="N526" i="14"/>
  <c r="N371" i="18"/>
  <c r="N436" i="14"/>
  <c r="N460" i="14"/>
  <c r="N431" i="18"/>
  <c r="N457" i="13"/>
  <c r="N513" i="13"/>
  <c r="N461" i="14"/>
  <c r="N496" i="18"/>
  <c r="N471" i="14"/>
  <c r="N429" i="18"/>
  <c r="N392" i="18"/>
  <c r="N538" i="13"/>
  <c r="N446" i="14"/>
  <c r="N374" i="13"/>
  <c r="N486" i="13"/>
  <c r="N484" i="18"/>
  <c r="N378" i="13"/>
  <c r="N499" i="18"/>
  <c r="N510" i="18"/>
  <c r="N456" i="14"/>
  <c r="N475" i="14"/>
  <c r="N431" i="13"/>
  <c r="N517" i="13"/>
  <c r="N378" i="18"/>
  <c r="N494" i="13"/>
  <c r="N485" i="14"/>
  <c r="N379" i="13"/>
  <c r="N393" i="14"/>
  <c r="N367" i="18"/>
  <c r="N440" i="13"/>
  <c r="N390" i="18"/>
  <c r="N381" i="14"/>
  <c r="N388" i="14"/>
  <c r="N486" i="18"/>
  <c r="N469" i="18"/>
  <c r="N528" i="13"/>
  <c r="N431" i="14"/>
  <c r="N478" i="13"/>
  <c r="N416" i="18"/>
  <c r="N423" i="18"/>
  <c r="N386" i="14"/>
  <c r="N509" i="13"/>
  <c r="N429" i="13"/>
  <c r="N512" i="14"/>
  <c r="N436" i="13"/>
  <c r="N470" i="13"/>
  <c r="N516" i="13"/>
  <c r="N450" i="13"/>
  <c r="N471" i="13"/>
  <c r="N366" i="18"/>
  <c r="N387" i="14"/>
  <c r="N398" i="13"/>
  <c r="N382" i="13"/>
  <c r="N501" i="14"/>
  <c r="N395" i="14"/>
  <c r="N412" i="18"/>
  <c r="N368" i="13"/>
  <c r="N368" i="14"/>
  <c r="N382" i="14"/>
  <c r="N414" i="18"/>
  <c r="N478" i="14"/>
  <c r="N365" i="14"/>
  <c r="N524" i="14"/>
  <c r="N430" i="14"/>
  <c r="N415" i="18"/>
  <c r="N499" i="14"/>
  <c r="N386" i="13"/>
  <c r="N374" i="14"/>
  <c r="N516" i="14"/>
  <c r="N368" i="18"/>
  <c r="N504" i="18"/>
  <c r="N426" i="13"/>
  <c r="N421" i="13"/>
  <c r="N533" i="13"/>
  <c r="N392" i="14"/>
  <c r="N447" i="13"/>
  <c r="N388" i="18"/>
  <c r="N423" i="13"/>
  <c r="N427" i="18"/>
  <c r="N522" i="13"/>
  <c r="N400" i="13"/>
  <c r="N373" i="14"/>
  <c r="N453" i="13"/>
  <c r="N414" i="14"/>
  <c r="N444" i="18"/>
  <c r="N378" i="14"/>
  <c r="N529" i="14"/>
  <c r="N543" i="13"/>
  <c r="N503" i="18"/>
  <c r="N382" i="18"/>
  <c r="N503" i="14"/>
  <c r="N367" i="13"/>
  <c r="N370" i="14"/>
  <c r="N472" i="14"/>
  <c r="N482" i="13"/>
  <c r="N384" i="13"/>
  <c r="N530" i="14"/>
  <c r="N381" i="18"/>
  <c r="N427" i="13"/>
  <c r="N428" i="14"/>
  <c r="N507" i="18"/>
  <c r="N376" i="14"/>
  <c r="N512" i="18"/>
  <c r="N380" i="18"/>
  <c r="N422" i="18"/>
  <c r="N430" i="18"/>
  <c r="N498" i="18"/>
  <c r="N383" i="13"/>
  <c r="N389" i="13"/>
  <c r="N520" i="13"/>
  <c r="N468" i="13"/>
  <c r="N481" i="18"/>
  <c r="N383" i="14"/>
  <c r="N422" i="14"/>
  <c r="N421" i="18"/>
  <c r="N465" i="14"/>
  <c r="N508" i="18"/>
  <c r="N373" i="13"/>
  <c r="N472" i="18"/>
  <c r="N465" i="13"/>
  <c r="N437" i="18"/>
  <c r="N391" i="13"/>
  <c r="N521" i="13"/>
  <c r="N429" i="14"/>
  <c r="N500" i="13"/>
  <c r="N413" i="18"/>
  <c r="N491" i="13"/>
  <c r="N443" i="13"/>
  <c r="N448" i="13"/>
  <c r="N419" i="14"/>
  <c r="N517" i="14"/>
  <c r="N487" i="13"/>
  <c r="M41" i="19"/>
  <c r="N426" i="18"/>
  <c r="N385" i="13"/>
  <c r="N525" i="13"/>
  <c r="N380" i="13"/>
  <c r="N373" i="18"/>
  <c r="N512" i="13"/>
  <c r="N482" i="18"/>
  <c r="N375" i="18"/>
  <c r="N437" i="13"/>
  <c r="N363" i="18"/>
  <c r="N515" i="18"/>
  <c r="N367" i="14"/>
  <c r="N517" i="18"/>
  <c r="N456" i="18"/>
  <c r="N434" i="14"/>
  <c r="N479" i="13"/>
  <c r="N434" i="18"/>
  <c r="N523" i="13"/>
  <c r="N420" i="14"/>
  <c r="N510" i="14"/>
  <c r="N528" i="18"/>
  <c r="N437" i="14"/>
  <c r="N462" i="14"/>
  <c r="N449" i="13"/>
  <c r="N490" i="13"/>
  <c r="N370" i="13"/>
  <c r="N516" i="18"/>
  <c r="N505" i="18"/>
  <c r="N497" i="18"/>
  <c r="N424" i="14"/>
  <c r="N363" i="14"/>
  <c r="N477" i="18"/>
  <c r="N413" i="13"/>
  <c r="N537" i="13"/>
  <c r="N421" i="14"/>
  <c r="N376" i="18"/>
  <c r="N380" i="14"/>
  <c r="N457" i="14"/>
  <c r="N386" i="18"/>
  <c r="N375" i="13"/>
  <c r="N535" i="13"/>
  <c r="N465" i="18"/>
  <c r="N534" i="13"/>
  <c r="N433" i="13"/>
  <c r="N376" i="13"/>
  <c r="N464" i="14"/>
  <c r="N389" i="14"/>
  <c r="N432" i="18"/>
  <c r="N425" i="14"/>
  <c r="N441" i="14"/>
  <c r="N474" i="18"/>
  <c r="N466" i="14"/>
  <c r="N480" i="14"/>
  <c r="N415" i="14"/>
  <c r="N425" i="13"/>
  <c r="N426" i="14"/>
  <c r="N539" i="13"/>
  <c r="N493" i="13"/>
  <c r="N441" i="13"/>
  <c r="N514" i="14"/>
  <c r="N390" i="14"/>
  <c r="N462" i="18"/>
  <c r="N361" i="18"/>
  <c r="N501" i="18"/>
  <c r="N286" i="13"/>
  <c r="N435" i="18"/>
  <c r="N381" i="13"/>
  <c r="N424" i="13"/>
  <c r="N369" i="14"/>
  <c r="N479" i="14"/>
  <c r="N440" i="18"/>
  <c r="N519" i="18"/>
  <c r="N463" i="18"/>
  <c r="N444" i="14"/>
  <c r="N481" i="14"/>
  <c r="N433" i="14"/>
  <c r="N423" i="14"/>
  <c r="N518" i="14"/>
  <c r="N385" i="18"/>
  <c r="N438" i="18"/>
  <c r="N489" i="14"/>
  <c r="N454" i="18"/>
  <c r="N364" i="14"/>
  <c r="N483" i="14"/>
  <c r="N362" i="14"/>
  <c r="N458" i="14"/>
  <c r="N470" i="18"/>
  <c r="N469" i="14"/>
  <c r="N527" i="18"/>
  <c r="N455" i="18"/>
  <c r="N460" i="18"/>
  <c r="N466" i="13"/>
  <c r="N394" i="14"/>
  <c r="N384" i="18"/>
  <c r="N445" i="13"/>
  <c r="N525" i="18"/>
  <c r="N518" i="13"/>
  <c r="N439" i="18"/>
  <c r="N474" i="14"/>
  <c r="N495" i="13"/>
  <c r="N527" i="13"/>
  <c r="N484" i="14"/>
  <c r="N478" i="18"/>
  <c r="N504" i="14"/>
  <c r="N369" i="18"/>
  <c r="N432" i="13"/>
  <c r="N498" i="14"/>
  <c r="N361" i="14"/>
  <c r="N475" i="13"/>
  <c r="N447" i="14"/>
  <c r="N536" i="13"/>
  <c r="H40" i="23"/>
  <c r="G40" i="23"/>
  <c r="K118" i="8"/>
  <c r="I286" i="17"/>
  <c r="F40" i="23"/>
  <c r="N279" i="17"/>
  <c r="N282" i="17"/>
  <c r="N294" i="17"/>
  <c r="N289" i="17"/>
  <c r="N292" i="17"/>
  <c r="N290" i="17"/>
  <c r="Y458" i="17"/>
  <c r="P292" i="17"/>
  <c r="P289" i="17"/>
  <c r="P282" i="17"/>
  <c r="P279" i="17"/>
  <c r="T292" i="17"/>
  <c r="T279" i="17"/>
  <c r="T282" i="17"/>
  <c r="T289" i="17"/>
  <c r="T294" i="17"/>
  <c r="L430" i="13"/>
  <c r="L390" i="18"/>
  <c r="L423" i="14"/>
  <c r="L479" i="13"/>
  <c r="L483" i="14"/>
  <c r="L415" i="14"/>
  <c r="L465" i="14"/>
  <c r="L508" i="13"/>
  <c r="L489" i="13"/>
  <c r="L383" i="13"/>
  <c r="L366" i="18"/>
  <c r="L471" i="14"/>
  <c r="L519" i="14"/>
  <c r="L416" i="18"/>
  <c r="L429" i="18"/>
  <c r="L451" i="13"/>
  <c r="L478" i="14"/>
  <c r="L365" i="14"/>
  <c r="L476" i="18"/>
  <c r="L475" i="13"/>
  <c r="L377" i="13"/>
  <c r="L385" i="14"/>
  <c r="L522" i="13"/>
  <c r="L388" i="14"/>
  <c r="L520" i="14"/>
  <c r="L436" i="14"/>
  <c r="L374" i="14"/>
  <c r="L464" i="14"/>
  <c r="L500" i="13"/>
  <c r="L516" i="14"/>
  <c r="L501" i="18"/>
  <c r="L505" i="14"/>
  <c r="L477" i="18"/>
  <c r="L429" i="13"/>
  <c r="L521" i="18"/>
  <c r="L421" i="18"/>
  <c r="L524" i="13"/>
  <c r="L506" i="14"/>
  <c r="L380" i="14"/>
  <c r="L450" i="13"/>
  <c r="L473" i="18"/>
  <c r="L399" i="13"/>
  <c r="L494" i="13"/>
  <c r="L360" i="18"/>
  <c r="L510" i="13"/>
  <c r="L537" i="13"/>
  <c r="L430" i="18"/>
  <c r="L467" i="14"/>
  <c r="L380" i="13"/>
  <c r="K41" i="19"/>
  <c r="L536" i="13"/>
  <c r="L500" i="14"/>
  <c r="L471" i="13"/>
  <c r="L363" i="14"/>
  <c r="L437" i="18"/>
  <c r="L428" i="13"/>
  <c r="L398" i="13"/>
  <c r="L364" i="14"/>
  <c r="L419" i="18"/>
  <c r="L385" i="13"/>
  <c r="L458" i="18"/>
  <c r="L393" i="14"/>
  <c r="L476" i="14"/>
  <c r="L512" i="13"/>
  <c r="L421" i="14"/>
  <c r="L396" i="13"/>
  <c r="L428" i="18"/>
  <c r="L381" i="14"/>
  <c r="L513" i="13"/>
  <c r="L507" i="13"/>
  <c r="L513" i="14"/>
  <c r="L366" i="14"/>
  <c r="L421" i="13"/>
  <c r="L480" i="13"/>
  <c r="L484" i="13"/>
  <c r="L388" i="13"/>
  <c r="L379" i="18"/>
  <c r="L475" i="14"/>
  <c r="L463" i="18"/>
  <c r="L453" i="13"/>
  <c r="L389" i="13"/>
  <c r="L286" i="13"/>
  <c r="L476" i="13"/>
  <c r="L505" i="18"/>
  <c r="L504" i="18"/>
  <c r="L394" i="13"/>
  <c r="L444" i="13"/>
  <c r="L486" i="18"/>
  <c r="L503" i="14"/>
  <c r="L446" i="13"/>
  <c r="L481" i="18"/>
  <c r="L386" i="14"/>
  <c r="L523" i="13"/>
  <c r="L417" i="18"/>
  <c r="L375" i="18"/>
  <c r="L444" i="14"/>
  <c r="L432" i="13"/>
  <c r="L413" i="13"/>
  <c r="L423" i="13"/>
  <c r="L483" i="18"/>
  <c r="L371" i="14"/>
  <c r="L394" i="14"/>
  <c r="L384" i="14"/>
  <c r="L373" i="18"/>
  <c r="L522" i="14"/>
  <c r="L497" i="18"/>
  <c r="L526" i="18"/>
  <c r="L512" i="14"/>
  <c r="L441" i="13"/>
  <c r="L420" i="14"/>
  <c r="L429" i="14"/>
  <c r="L386" i="13"/>
  <c r="L372" i="13"/>
  <c r="L523" i="14"/>
  <c r="L367" i="13"/>
  <c r="L454" i="18"/>
  <c r="L382" i="14"/>
  <c r="L527" i="18"/>
  <c r="L487" i="14"/>
  <c r="L414" i="14"/>
  <c r="L363" i="18"/>
  <c r="L438" i="14"/>
  <c r="L385" i="18"/>
  <c r="L426" i="18"/>
  <c r="L477" i="14"/>
  <c r="L519" i="13"/>
  <c r="L440" i="18"/>
  <c r="L467" i="18"/>
  <c r="L534" i="13"/>
  <c r="L425" i="13"/>
  <c r="L432" i="14"/>
  <c r="L508" i="18"/>
  <c r="L525" i="18"/>
  <c r="L370" i="13"/>
  <c r="L516" i="18"/>
  <c r="L510" i="14"/>
  <c r="L424" i="13"/>
  <c r="L380" i="18"/>
  <c r="L527" i="13"/>
  <c r="L490" i="13"/>
  <c r="L431" i="18"/>
  <c r="L485" i="14"/>
  <c r="L509" i="18"/>
  <c r="L379" i="14"/>
  <c r="L519" i="18"/>
  <c r="L518" i="13"/>
  <c r="L378" i="14"/>
  <c r="L427" i="18"/>
  <c r="L436" i="13"/>
  <c r="L381" i="13"/>
  <c r="L397" i="13"/>
  <c r="L508" i="14"/>
  <c r="L466" i="14"/>
  <c r="L456" i="18"/>
  <c r="L369" i="18"/>
  <c r="L480" i="14"/>
  <c r="L436" i="18"/>
  <c r="L539" i="13"/>
  <c r="L468" i="13"/>
  <c r="L520" i="18"/>
  <c r="L369" i="14"/>
  <c r="L486" i="13"/>
  <c r="L462" i="18"/>
  <c r="L390" i="13"/>
  <c r="L531" i="13"/>
  <c r="L390" i="14"/>
  <c r="L364" i="18"/>
  <c r="L469" i="14"/>
  <c r="L482" i="13"/>
  <c r="L432" i="18"/>
  <c r="L430" i="14"/>
  <c r="L538" i="13"/>
  <c r="L483" i="13"/>
  <c r="L528" i="18"/>
  <c r="L471" i="18"/>
  <c r="L517" i="13"/>
  <c r="L460" i="18"/>
  <c r="L485" i="18"/>
  <c r="L370" i="14"/>
  <c r="L510" i="18"/>
  <c r="L440" i="14"/>
  <c r="L443" i="13"/>
  <c r="L442" i="13"/>
  <c r="L431" i="13"/>
  <c r="L457" i="18"/>
  <c r="L425" i="18"/>
  <c r="L529" i="13"/>
  <c r="L439" i="13"/>
  <c r="L499" i="18"/>
  <c r="L379" i="13"/>
  <c r="L378" i="18"/>
  <c r="L520" i="13"/>
  <c r="L387" i="18"/>
  <c r="L481" i="14"/>
  <c r="L460" i="14"/>
  <c r="L391" i="18"/>
  <c r="L504" i="14"/>
  <c r="L414" i="18"/>
  <c r="L419" i="14"/>
  <c r="L422" i="14"/>
  <c r="L457" i="14"/>
  <c r="V280" i="17"/>
  <c r="V282" i="17"/>
  <c r="V289" i="17"/>
  <c r="V279" i="17"/>
  <c r="O279" i="17"/>
  <c r="O282" i="17"/>
  <c r="O289" i="17"/>
  <c r="O290" i="17"/>
  <c r="O294" i="17"/>
  <c r="O292" i="17"/>
  <c r="X112" i="17"/>
  <c r="W112" i="17"/>
  <c r="T112" i="17"/>
  <c r="J112" i="17"/>
  <c r="S112" i="17"/>
  <c r="M112" i="17"/>
  <c r="O112" i="17"/>
  <c r="Q112" i="17"/>
  <c r="U112" i="17"/>
  <c r="K112" i="17"/>
  <c r="R112" i="17"/>
  <c r="V112" i="17"/>
  <c r="P112" i="17"/>
  <c r="N112" i="17"/>
  <c r="L112" i="17"/>
  <c r="W121" i="17"/>
  <c r="W625" i="17"/>
  <c r="X121" i="17"/>
  <c r="X625" i="17"/>
  <c r="M121" i="17"/>
  <c r="O121" i="17"/>
  <c r="R121" i="17"/>
  <c r="V121" i="17"/>
  <c r="P121" i="17"/>
  <c r="P625" i="17"/>
  <c r="L121" i="17"/>
  <c r="Q121" i="17"/>
  <c r="U121" i="17"/>
  <c r="K121" i="17"/>
  <c r="N121" i="17"/>
  <c r="T121" i="17"/>
  <c r="T625" i="17"/>
  <c r="J121" i="17"/>
  <c r="S121" i="17"/>
  <c r="E115" i="21"/>
  <c r="K279" i="17"/>
  <c r="K282" i="17"/>
  <c r="K292" i="17"/>
  <c r="K289" i="17"/>
  <c r="K294" i="17"/>
  <c r="J290" i="17"/>
  <c r="J279" i="17"/>
  <c r="J282" i="17"/>
  <c r="E118" i="21"/>
  <c r="J289" i="17"/>
  <c r="J292" i="17"/>
  <c r="V292" i="17"/>
  <c r="N448" i="17"/>
  <c r="J96" i="21"/>
  <c r="X448" i="17"/>
  <c r="M448" i="17"/>
  <c r="I96" i="21"/>
  <c r="U448" i="17"/>
  <c r="Q96" i="21"/>
  <c r="V448" i="17"/>
  <c r="R96" i="21"/>
  <c r="R448" i="17"/>
  <c r="N96" i="21"/>
  <c r="W448" i="17"/>
  <c r="O448" i="17"/>
  <c r="K96" i="21"/>
  <c r="J448" i="17"/>
  <c r="Q448" i="17"/>
  <c r="M96" i="21"/>
  <c r="S448" i="17"/>
  <c r="O96" i="21"/>
  <c r="K448" i="17"/>
  <c r="G96" i="21"/>
  <c r="L448" i="17"/>
  <c r="H96" i="21"/>
  <c r="T448" i="17"/>
  <c r="P96" i="21"/>
  <c r="P448" i="17"/>
  <c r="L96" i="21"/>
  <c r="R280" i="17"/>
  <c r="W280" i="17"/>
  <c r="X280" i="17"/>
  <c r="Q280" i="17"/>
  <c r="J280" i="17"/>
  <c r="O280" i="17"/>
  <c r="M280" i="17"/>
  <c r="S280" i="17"/>
  <c r="K280" i="17"/>
  <c r="N280" i="17"/>
  <c r="P280" i="17"/>
  <c r="T280" i="17"/>
  <c r="L280" i="17"/>
  <c r="U280" i="17"/>
  <c r="L279" i="17"/>
  <c r="L294" i="17"/>
  <c r="L289" i="17"/>
  <c r="L282" i="17"/>
  <c r="L292" i="17"/>
  <c r="M279" i="17"/>
  <c r="M289" i="17"/>
  <c r="M282" i="17"/>
  <c r="M292" i="17"/>
  <c r="J112" i="21"/>
  <c r="N112" i="21"/>
  <c r="R112" i="21"/>
  <c r="O112" i="21"/>
  <c r="P112" i="21"/>
  <c r="L112" i="21"/>
  <c r="I112" i="21"/>
  <c r="H112" i="21"/>
  <c r="F112" i="21"/>
  <c r="K112" i="21"/>
  <c r="Q112" i="21"/>
  <c r="M112" i="21"/>
  <c r="G112" i="21"/>
  <c r="X114" i="17"/>
  <c r="X618" i="17"/>
  <c r="W114" i="17"/>
  <c r="W618" i="17"/>
  <c r="M114" i="17"/>
  <c r="Q114" i="17"/>
  <c r="P114" i="17"/>
  <c r="S114" i="17"/>
  <c r="T114" i="17"/>
  <c r="J114" i="17"/>
  <c r="K114" i="17"/>
  <c r="O114" i="17"/>
  <c r="U114" i="17"/>
  <c r="L114" i="17"/>
  <c r="R114" i="17"/>
  <c r="V114" i="17"/>
  <c r="N114" i="17"/>
  <c r="S294" i="17"/>
  <c r="S282" i="17"/>
  <c r="S279" i="17"/>
  <c r="S292" i="17"/>
  <c r="S289" i="17"/>
  <c r="X122" i="17"/>
  <c r="X626" i="17"/>
  <c r="W122" i="17"/>
  <c r="W626" i="17"/>
  <c r="V122" i="17"/>
  <c r="V626" i="17"/>
  <c r="M122" i="17"/>
  <c r="O122" i="17"/>
  <c r="K122" i="17"/>
  <c r="K626" i="17"/>
  <c r="U122" i="17"/>
  <c r="S122" i="17"/>
  <c r="S626" i="17"/>
  <c r="L122" i="17"/>
  <c r="L626" i="17"/>
  <c r="N122" i="17"/>
  <c r="Q122" i="17"/>
  <c r="Q626" i="17"/>
  <c r="J122" i="17"/>
  <c r="P122" i="17"/>
  <c r="R122" i="17"/>
  <c r="R626" i="17"/>
  <c r="T122" i="17"/>
  <c r="T626" i="17"/>
  <c r="Q289" i="17"/>
  <c r="Q282" i="17"/>
  <c r="Q279" i="17"/>
  <c r="W126" i="17"/>
  <c r="W630" i="17"/>
  <c r="X126" i="17"/>
  <c r="X630" i="17"/>
  <c r="U126" i="17"/>
  <c r="M126" i="17"/>
  <c r="L126" i="17"/>
  <c r="T126" i="17"/>
  <c r="V126" i="17"/>
  <c r="P126" i="17"/>
  <c r="R126" i="17"/>
  <c r="J126" i="17"/>
  <c r="N126" i="17"/>
  <c r="Q126" i="17"/>
  <c r="S126" i="17"/>
  <c r="K126" i="17"/>
  <c r="O126" i="17"/>
  <c r="Q52" i="21"/>
  <c r="J52" i="21"/>
  <c r="I52" i="21"/>
  <c r="O52" i="21"/>
  <c r="M52" i="21"/>
  <c r="N52" i="21"/>
  <c r="H52" i="21"/>
  <c r="K52" i="21"/>
  <c r="P52" i="21"/>
  <c r="F52" i="21"/>
  <c r="L52" i="21"/>
  <c r="R52" i="21"/>
  <c r="G52" i="21"/>
  <c r="P111" i="17"/>
  <c r="L111" i="17"/>
  <c r="N111" i="17"/>
  <c r="V111" i="17"/>
  <c r="T111" i="17"/>
  <c r="X111" i="17"/>
  <c r="X615" i="17"/>
  <c r="R111" i="17"/>
  <c r="U111" i="17"/>
  <c r="K111" i="17"/>
  <c r="J111" i="17"/>
  <c r="M111" i="17"/>
  <c r="O111" i="17"/>
  <c r="S111" i="17"/>
  <c r="W111" i="17"/>
  <c r="W615" i="17"/>
  <c r="Q111" i="17"/>
  <c r="U279" i="17"/>
  <c r="U289" i="17"/>
  <c r="U282" i="17"/>
  <c r="F12" i="12"/>
  <c r="F22" i="12"/>
  <c r="I35" i="20"/>
  <c r="Y32" i="20"/>
  <c r="Y632" i="17"/>
  <c r="G59" i="1"/>
  <c r="G63" i="1"/>
  <c r="W13" i="1"/>
  <c r="G23" i="1"/>
  <c r="G31" i="24"/>
  <c r="L406" i="13"/>
  <c r="P406" i="13"/>
  <c r="K411" i="18"/>
  <c r="K447" i="18"/>
  <c r="U411" i="18"/>
  <c r="U447" i="18"/>
  <c r="M406" i="13"/>
  <c r="M547" i="13"/>
  <c r="V406" i="13"/>
  <c r="V547" i="13"/>
  <c r="T506" i="13"/>
  <c r="T541" i="13"/>
  <c r="Y701" i="14"/>
  <c r="K506" i="13"/>
  <c r="R506" i="13"/>
  <c r="O420" i="13"/>
  <c r="O455" i="13"/>
  <c r="L420" i="13"/>
  <c r="L455" i="13"/>
  <c r="O506" i="13"/>
  <c r="O541" i="13"/>
  <c r="J497" i="14"/>
  <c r="J533" i="14"/>
  <c r="P506" i="13"/>
  <c r="P541" i="13"/>
  <c r="J420" i="13"/>
  <c r="J455" i="13"/>
  <c r="N420" i="13"/>
  <c r="N497" i="14"/>
  <c r="N533" i="14"/>
  <c r="Q455" i="14"/>
  <c r="M420" i="13"/>
  <c r="M455" i="13"/>
  <c r="K279" i="14"/>
  <c r="K283" i="14"/>
  <c r="K117" i="8"/>
  <c r="K120" i="8"/>
  <c r="I288" i="17"/>
  <c r="W288" i="17"/>
  <c r="U279" i="14"/>
  <c r="U283" i="14"/>
  <c r="K420" i="13"/>
  <c r="K455" i="13"/>
  <c r="K497" i="14"/>
  <c r="K533" i="14"/>
  <c r="P420" i="13"/>
  <c r="P455" i="13"/>
  <c r="V420" i="13"/>
  <c r="V455" i="13"/>
  <c r="K455" i="14"/>
  <c r="K491" i="14"/>
  <c r="K453" i="18"/>
  <c r="K489" i="18"/>
  <c r="M279" i="14"/>
  <c r="M283" i="14"/>
  <c r="R420" i="13"/>
  <c r="R455" i="13"/>
  <c r="Y661" i="13"/>
  <c r="Y703" i="14"/>
  <c r="Y557" i="13"/>
  <c r="Y704" i="18"/>
  <c r="Y784" i="18"/>
  <c r="Y665" i="13"/>
  <c r="Y745" i="14"/>
  <c r="Y701" i="13"/>
  <c r="Y762" i="13"/>
  <c r="Q628" i="17"/>
  <c r="O285" i="13"/>
  <c r="O289" i="13"/>
  <c r="U506" i="13"/>
  <c r="U541" i="13"/>
  <c r="K413" i="14"/>
  <c r="K449" i="14"/>
  <c r="M285" i="13"/>
  <c r="M289" i="13"/>
  <c r="N360" i="14"/>
  <c r="N397" i="14"/>
  <c r="R413" i="14"/>
  <c r="R449" i="14"/>
  <c r="O359" i="18"/>
  <c r="O395" i="18"/>
  <c r="O397" i="18"/>
  <c r="R279" i="14"/>
  <c r="R283" i="14"/>
  <c r="Q285" i="13"/>
  <c r="Q289" i="13"/>
  <c r="V360" i="14"/>
  <c r="V397" i="14"/>
  <c r="Q360" i="14"/>
  <c r="Q397" i="14"/>
  <c r="Q359" i="18"/>
  <c r="Q395" i="18"/>
  <c r="Q397" i="18"/>
  <c r="Y756" i="13"/>
  <c r="Y653" i="18"/>
  <c r="Y762" i="18"/>
  <c r="Y719" i="13"/>
  <c r="Y727" i="18"/>
  <c r="Y654" i="13"/>
  <c r="Y703" i="18"/>
  <c r="Y730" i="14"/>
  <c r="Y677" i="18"/>
  <c r="Y700" i="18"/>
  <c r="Y663" i="13"/>
  <c r="Y693" i="18"/>
  <c r="Y724" i="13"/>
  <c r="Y780" i="13"/>
  <c r="Y644" i="13"/>
  <c r="Y656" i="14"/>
  <c r="Y780" i="14"/>
  <c r="Y694" i="14"/>
  <c r="Q413" i="14"/>
  <c r="Q449" i="14"/>
  <c r="M506" i="13"/>
  <c r="M541" i="13"/>
  <c r="T279" i="14"/>
  <c r="T283" i="14"/>
  <c r="M463" i="13"/>
  <c r="M498" i="13"/>
  <c r="L279" i="14"/>
  <c r="L283" i="14"/>
  <c r="N285" i="13"/>
  <c r="N289" i="13"/>
  <c r="Q279" i="14"/>
  <c r="Q283" i="14"/>
  <c r="Y747" i="13"/>
  <c r="Y688" i="14"/>
  <c r="Y730" i="18"/>
  <c r="J413" i="14"/>
  <c r="J449" i="14"/>
  <c r="J359" i="18"/>
  <c r="J395" i="18"/>
  <c r="J397" i="18"/>
  <c r="J360" i="14"/>
  <c r="J397" i="14"/>
  <c r="T463" i="13"/>
  <c r="T498" i="13"/>
  <c r="P279" i="14"/>
  <c r="P283" i="14"/>
  <c r="L506" i="13"/>
  <c r="L541" i="13"/>
  <c r="J279" i="14"/>
  <c r="J283" i="14"/>
  <c r="R285" i="13"/>
  <c r="R289" i="13"/>
  <c r="N279" i="14"/>
  <c r="N283" i="14"/>
  <c r="V463" i="13"/>
  <c r="V498" i="13"/>
  <c r="Q506" i="13"/>
  <c r="Q541" i="13"/>
  <c r="Y771" i="14"/>
  <c r="Y749" i="13"/>
  <c r="Y638" i="18"/>
  <c r="J506" i="13"/>
  <c r="J541" i="13"/>
  <c r="K285" i="13"/>
  <c r="K289" i="13"/>
  <c r="T360" i="14"/>
  <c r="T397" i="14"/>
  <c r="V506" i="13"/>
  <c r="V541" i="13"/>
  <c r="O360" i="14"/>
  <c r="O397" i="14"/>
  <c r="O279" i="14"/>
  <c r="O283" i="14"/>
  <c r="L463" i="13"/>
  <c r="L498" i="13"/>
  <c r="Q463" i="13"/>
  <c r="Q498" i="13"/>
  <c r="Y689" i="14"/>
  <c r="Y783" i="14"/>
  <c r="Y626" i="18"/>
  <c r="Y766" i="18"/>
  <c r="Y785" i="14"/>
  <c r="Y794" i="13"/>
  <c r="Y683" i="18"/>
  <c r="Y693" i="14"/>
  <c r="Y638" i="13"/>
  <c r="Y652" i="14"/>
  <c r="Y645" i="13"/>
  <c r="Y679" i="14"/>
  <c r="Y645" i="14"/>
  <c r="Y768" i="18"/>
  <c r="Y640" i="13"/>
  <c r="Y809" i="13"/>
  <c r="Y652" i="18"/>
  <c r="Y763" i="13"/>
  <c r="Y765" i="18"/>
  <c r="V495" i="18"/>
  <c r="V531" i="18"/>
  <c r="Y724" i="18"/>
  <c r="Y742" i="13"/>
  <c r="Y631" i="14"/>
  <c r="Y802" i="13"/>
  <c r="Y669" i="13"/>
  <c r="Y707" i="14"/>
  <c r="Y764" i="18"/>
  <c r="Y639" i="18"/>
  <c r="Y682" i="18"/>
  <c r="Y741" i="13"/>
  <c r="Y676" i="18"/>
  <c r="Y709" i="13"/>
  <c r="Y736" i="18"/>
  <c r="Y684" i="13"/>
  <c r="Y705" i="14"/>
  <c r="Y626" i="14"/>
  <c r="Y737" i="13"/>
  <c r="Y798" i="13"/>
  <c r="Y696" i="14"/>
  <c r="Y660" i="14"/>
  <c r="Y734" i="14"/>
  <c r="Y654" i="14"/>
  <c r="Y649" i="14"/>
  <c r="Y795" i="14"/>
  <c r="Y772" i="14"/>
  <c r="Y738" i="14"/>
  <c r="Y702" i="13"/>
  <c r="Y761" i="13"/>
  <c r="Y775" i="14"/>
  <c r="Y650" i="14"/>
  <c r="Y670" i="13"/>
  <c r="Y712" i="14"/>
  <c r="Y767" i="13"/>
  <c r="Y733" i="18"/>
  <c r="Y647" i="18"/>
  <c r="Y773" i="14"/>
  <c r="Y767" i="18"/>
  <c r="Y740" i="18"/>
  <c r="Y685" i="18"/>
  <c r="Y698" i="14"/>
  <c r="Y759" i="13"/>
  <c r="Y766" i="13"/>
  <c r="Y685" i="14"/>
  <c r="Y760" i="13"/>
  <c r="Y787" i="18"/>
  <c r="Y776" i="18"/>
  <c r="Y686" i="18"/>
  <c r="Y627" i="14"/>
  <c r="Y659" i="14"/>
  <c r="Y726" i="14"/>
  <c r="Y644" i="14"/>
  <c r="Y783" i="18"/>
  <c r="Y786" i="14"/>
  <c r="Y783" i="13"/>
  <c r="Y696" i="18"/>
  <c r="Y710" i="14"/>
  <c r="Y753" i="13"/>
  <c r="Y808" i="13"/>
  <c r="Y757" i="13"/>
  <c r="Y706" i="18"/>
  <c r="Y721" i="18"/>
  <c r="Y763" i="14"/>
  <c r="Y710" i="13"/>
  <c r="Y725" i="14"/>
  <c r="Y777" i="18"/>
  <c r="Y794" i="14"/>
  <c r="Y789" i="13"/>
  <c r="Y740" i="14"/>
  <c r="Y723" i="14"/>
  <c r="Y652" i="13"/>
  <c r="Y691" i="18"/>
  <c r="Y731" i="18"/>
  <c r="Y697" i="18"/>
  <c r="Y679" i="18"/>
  <c r="Y806" i="13"/>
  <c r="Y680" i="18"/>
  <c r="Y648" i="18"/>
  <c r="Y744" i="14"/>
  <c r="Y642" i="14"/>
  <c r="Y697" i="14"/>
  <c r="Y738" i="18"/>
  <c r="Y721" i="13"/>
  <c r="Y736" i="14"/>
  <c r="Y667" i="13"/>
  <c r="Y629" i="18"/>
  <c r="Y722" i="18"/>
  <c r="Y709" i="14"/>
  <c r="Y707" i="18"/>
  <c r="Y671" i="13"/>
  <c r="Y723" i="13"/>
  <c r="Y758" i="13"/>
  <c r="Y755" i="13"/>
  <c r="Y752" i="13"/>
  <c r="Y629" i="14"/>
  <c r="Y660" i="13"/>
  <c r="Y738" i="13"/>
  <c r="Y624" i="18"/>
  <c r="Y754" i="13"/>
  <c r="Y803" i="13"/>
  <c r="Y630" i="18"/>
  <c r="Y703" i="13"/>
  <c r="Y635" i="14"/>
  <c r="Y721" i="14"/>
  <c r="Y649" i="18"/>
  <c r="Y737" i="18"/>
  <c r="Y750" i="13"/>
  <c r="Y678" i="18"/>
  <c r="Y682" i="14"/>
  <c r="Y810" i="13"/>
  <c r="Y735" i="13"/>
  <c r="Y632" i="14"/>
  <c r="Y681" i="14"/>
  <c r="Y739" i="13"/>
  <c r="Y728" i="13"/>
  <c r="Y778" i="14"/>
  <c r="Y741" i="14"/>
  <c r="Y796" i="13"/>
  <c r="Y712" i="13"/>
  <c r="Y680" i="14"/>
  <c r="Y625" i="18"/>
  <c r="Y743" i="14"/>
  <c r="Y790" i="13"/>
  <c r="Y769" i="14"/>
  <c r="Y720" i="18"/>
  <c r="Y773" i="18"/>
  <c r="Y792" i="14"/>
  <c r="Y753" i="14"/>
  <c r="Y651" i="18"/>
  <c r="Y778" i="13"/>
  <c r="Y728" i="14"/>
  <c r="Y628" i="14"/>
  <c r="Y761" i="18"/>
  <c r="Y781" i="13"/>
  <c r="Y656" i="13"/>
  <c r="Y775" i="18"/>
  <c r="Y713" i="13"/>
  <c r="Y732" i="14"/>
  <c r="Y728" i="18"/>
  <c r="Y766" i="14"/>
  <c r="Y717" i="13"/>
  <c r="Y632" i="18"/>
  <c r="Y706" i="14"/>
  <c r="Y749" i="18"/>
  <c r="Y702" i="18"/>
  <c r="Y726" i="18"/>
  <c r="Y740" i="13"/>
  <c r="Y701" i="18"/>
  <c r="Y635" i="18"/>
  <c r="Y704" i="14"/>
  <c r="Y742" i="14"/>
  <c r="Y692" i="18"/>
  <c r="Y648" i="13"/>
  <c r="Y664" i="13"/>
  <c r="Y699" i="13"/>
  <c r="Y681" i="18"/>
  <c r="Y752" i="14"/>
  <c r="Y782" i="14"/>
  <c r="Y779" i="13"/>
  <c r="Y688" i="18"/>
  <c r="Y684" i="14"/>
  <c r="Y633" i="18"/>
  <c r="Y698" i="13"/>
  <c r="Y741" i="18"/>
  <c r="Y785" i="13"/>
  <c r="Y751" i="13"/>
  <c r="Y788" i="13"/>
  <c r="Y700" i="13"/>
  <c r="Y722" i="13"/>
  <c r="Y719" i="18"/>
  <c r="Y643" i="14"/>
  <c r="Y729" i="18"/>
  <c r="Y765" i="13"/>
  <c r="Y684" i="18"/>
  <c r="Y651" i="13"/>
  <c r="Y668" i="13"/>
  <c r="Y640" i="14"/>
  <c r="Y779" i="14"/>
  <c r="Y739" i="14"/>
  <c r="Y705" i="13"/>
  <c r="Y628" i="18"/>
  <c r="Y648" i="14"/>
  <c r="Y774" i="18"/>
  <c r="Y791" i="18"/>
  <c r="Y631" i="18"/>
  <c r="Y636" i="18"/>
  <c r="Y785" i="18"/>
  <c r="Y747" i="14"/>
  <c r="Y653" i="13"/>
  <c r="Y704" i="13"/>
  <c r="Y787" i="14"/>
  <c r="Y736" i="13"/>
  <c r="Y646" i="18"/>
  <c r="Y642" i="18"/>
  <c r="Y782" i="18"/>
  <c r="Y747" i="18"/>
  <c r="Y646" i="13"/>
  <c r="Y715" i="13"/>
  <c r="Y784" i="13"/>
  <c r="Y748" i="14"/>
  <c r="Y659" i="13"/>
  <c r="Y718" i="13"/>
  <c r="Y804" i="13"/>
  <c r="Y633" i="14"/>
  <c r="Y770" i="18"/>
  <c r="Y699" i="18"/>
  <c r="Y795" i="13"/>
  <c r="Y691" i="14"/>
  <c r="Y796" i="14"/>
  <c r="Y655" i="18"/>
  <c r="Y708" i="18"/>
  <c r="Y801" i="13"/>
  <c r="Y788" i="18"/>
  <c r="Y786" i="13"/>
  <c r="Y750" i="18"/>
  <c r="Y746" i="18"/>
  <c r="Y814" i="13"/>
  <c r="Y692" i="13"/>
  <c r="Y746" i="14"/>
  <c r="Y647" i="13"/>
  <c r="Y634" i="14"/>
  <c r="Y784" i="14"/>
  <c r="Y751" i="14"/>
  <c r="Y788" i="14"/>
  <c r="Y637" i="14"/>
  <c r="Y771" i="18"/>
  <c r="Y706" i="13"/>
  <c r="Y774" i="14"/>
  <c r="Y765" i="14"/>
  <c r="Y744" i="13"/>
  <c r="Y654" i="18"/>
  <c r="Y696" i="13"/>
  <c r="Y694" i="13"/>
  <c r="Y695" i="18"/>
  <c r="Y781" i="14"/>
  <c r="Y800" i="13"/>
  <c r="Y636" i="14"/>
  <c r="Y641" i="18"/>
  <c r="Y793" i="14"/>
  <c r="Y793" i="13"/>
  <c r="Y729" i="14"/>
  <c r="Y697" i="13"/>
  <c r="Y683" i="14"/>
  <c r="Y694" i="18"/>
  <c r="Y702" i="14"/>
  <c r="Y693" i="13"/>
  <c r="Y699" i="14"/>
  <c r="Y770" i="14"/>
  <c r="Y666" i="13"/>
  <c r="Y634" i="18"/>
  <c r="Y745" i="18"/>
  <c r="Y764" i="13"/>
  <c r="Y662" i="13"/>
  <c r="Y777" i="14"/>
  <c r="Y640" i="18"/>
  <c r="Y792" i="18"/>
  <c r="Y735" i="14"/>
  <c r="Y644" i="18"/>
  <c r="Y776" i="14"/>
  <c r="Y720" i="13"/>
  <c r="Y641" i="13"/>
  <c r="Y711" i="14"/>
  <c r="Y695" i="13"/>
  <c r="Y686" i="14"/>
  <c r="Y649" i="13"/>
  <c r="Y639" i="13"/>
  <c r="Y790" i="14"/>
  <c r="Y655" i="14"/>
  <c r="Y714" i="13"/>
  <c r="Y739" i="18"/>
  <c r="Y754" i="14"/>
  <c r="Y647" i="14"/>
  <c r="Y724" i="14"/>
  <c r="Y744" i="18"/>
  <c r="Y642" i="13"/>
  <c r="Y791" i="14"/>
  <c r="Y690" i="18"/>
  <c r="Y650" i="13"/>
  <c r="Y763" i="18"/>
  <c r="Y731" i="14"/>
  <c r="Y799" i="13"/>
  <c r="X67" i="19"/>
  <c r="Y750" i="14"/>
  <c r="Y787" i="13"/>
  <c r="Y658" i="13"/>
  <c r="Y789" i="18"/>
  <c r="Y781" i="18"/>
  <c r="Y692" i="14"/>
  <c r="Y748" i="18"/>
  <c r="Y791" i="13"/>
  <c r="Y643" i="18"/>
  <c r="Y734" i="18"/>
  <c r="Y711" i="13"/>
  <c r="Y769" i="18"/>
  <c r="Y733" i="14"/>
  <c r="Y657" i="14"/>
  <c r="Y698" i="18"/>
  <c r="Y655" i="13"/>
  <c r="Y807" i="13"/>
  <c r="Y743" i="13"/>
  <c r="Y651" i="14"/>
  <c r="Y705" i="18"/>
  <c r="Y805" i="13"/>
  <c r="Y743" i="18"/>
  <c r="Y716" i="13"/>
  <c r="Y746" i="13"/>
  <c r="Y764" i="14"/>
  <c r="Y653" i="14"/>
  <c r="Y687" i="14"/>
  <c r="Y735" i="18"/>
  <c r="Y643" i="13"/>
  <c r="Y687" i="18"/>
  <c r="Y630" i="14"/>
  <c r="Y689" i="18"/>
  <c r="Y792" i="13"/>
  <c r="Y748" i="13"/>
  <c r="Y627" i="18"/>
  <c r="Y778" i="18"/>
  <c r="Y690" i="14"/>
  <c r="Y745" i="13"/>
  <c r="Y790" i="18"/>
  <c r="Y722" i="14"/>
  <c r="Y797" i="13"/>
  <c r="Y641" i="14"/>
  <c r="Y782" i="13"/>
  <c r="Y646" i="14"/>
  <c r="Y700" i="14"/>
  <c r="Y725" i="18"/>
  <c r="Y742" i="18"/>
  <c r="Y695" i="14"/>
  <c r="Y780" i="18"/>
  <c r="Y760" i="18"/>
  <c r="Y737" i="14"/>
  <c r="Y727" i="14"/>
  <c r="Y658" i="14"/>
  <c r="Y772" i="18"/>
  <c r="Y786" i="18"/>
  <c r="Y732" i="18"/>
  <c r="Y707" i="13"/>
  <c r="Y657" i="13"/>
  <c r="Y768" i="14"/>
  <c r="Y708" i="13"/>
  <c r="Y789" i="14"/>
  <c r="Y638" i="14"/>
  <c r="Y723" i="18"/>
  <c r="Y708" i="14"/>
  <c r="Y718" i="18"/>
  <c r="Y685" i="13"/>
  <c r="Y767" i="14"/>
  <c r="Y637" i="18"/>
  <c r="Y656" i="18"/>
  <c r="Y650" i="18"/>
  <c r="Y545" i="14"/>
  <c r="Y771" i="13"/>
  <c r="Y645" i="18"/>
  <c r="Y639" i="14"/>
  <c r="Y749" i="14"/>
  <c r="Y779" i="18"/>
  <c r="S412" i="13"/>
  <c r="S416" i="13"/>
  <c r="X412" i="13"/>
  <c r="X416" i="13"/>
  <c r="W412" i="13"/>
  <c r="W416" i="13"/>
  <c r="X207" i="18"/>
  <c r="X999" i="18"/>
  <c r="W207" i="18"/>
  <c r="W999" i="18"/>
  <c r="I227" i="13"/>
  <c r="M227" i="5"/>
  <c r="W157" i="14"/>
  <c r="W952" i="14"/>
  <c r="X157" i="14"/>
  <c r="X952" i="14"/>
  <c r="X165" i="18"/>
  <c r="X957" i="18"/>
  <c r="W165" i="18"/>
  <c r="W957" i="18"/>
  <c r="W170" i="14"/>
  <c r="W965" i="14"/>
  <c r="X170" i="14"/>
  <c r="X965" i="14"/>
  <c r="W130" i="14"/>
  <c r="W925" i="14"/>
  <c r="X130" i="14"/>
  <c r="X925" i="14"/>
  <c r="X192" i="18"/>
  <c r="X984" i="18"/>
  <c r="W192" i="18"/>
  <c r="W984" i="18"/>
  <c r="M226" i="6"/>
  <c r="I226" i="14"/>
  <c r="W200" i="14"/>
  <c r="W995" i="14"/>
  <c r="X200" i="14"/>
  <c r="X995" i="14"/>
  <c r="W180" i="18"/>
  <c r="W972" i="18"/>
  <c r="X180" i="18"/>
  <c r="X972" i="18"/>
  <c r="W238" i="18"/>
  <c r="W1030" i="18"/>
  <c r="X238" i="18"/>
  <c r="X1030" i="18"/>
  <c r="X193" i="14"/>
  <c r="X988" i="14"/>
  <c r="W193" i="14"/>
  <c r="W988" i="14"/>
  <c r="X166" i="13"/>
  <c r="X979" i="13"/>
  <c r="W166" i="13"/>
  <c r="W979" i="13"/>
  <c r="W99" i="14"/>
  <c r="W894" i="14"/>
  <c r="X99" i="14"/>
  <c r="X894" i="14"/>
  <c r="T412" i="13"/>
  <c r="T416" i="13"/>
  <c r="J412" i="13"/>
  <c r="J416" i="13"/>
  <c r="V453" i="18"/>
  <c r="V489" i="18"/>
  <c r="V455" i="14"/>
  <c r="V491" i="14"/>
  <c r="W150" i="14"/>
  <c r="W945" i="14"/>
  <c r="X150" i="14"/>
  <c r="X945" i="14"/>
  <c r="X116" i="18"/>
  <c r="X908" i="18"/>
  <c r="W116" i="18"/>
  <c r="W908" i="18"/>
  <c r="W111" i="14"/>
  <c r="W906" i="14"/>
  <c r="X111" i="14"/>
  <c r="X906" i="14"/>
  <c r="W107" i="13"/>
  <c r="W920" i="13"/>
  <c r="X107" i="13"/>
  <c r="X920" i="13"/>
  <c r="X96" i="18"/>
  <c r="X888" i="18"/>
  <c r="W96" i="18"/>
  <c r="W888" i="18"/>
  <c r="W157" i="13"/>
  <c r="W970" i="13"/>
  <c r="X157" i="13"/>
  <c r="X970" i="13"/>
  <c r="W123" i="14"/>
  <c r="W918" i="14"/>
  <c r="X123" i="14"/>
  <c r="X918" i="14"/>
  <c r="X148" i="14"/>
  <c r="W148" i="14"/>
  <c r="W222" i="18"/>
  <c r="W1014" i="18"/>
  <c r="X222" i="18"/>
  <c r="X1014" i="18"/>
  <c r="X124" i="13"/>
  <c r="X937" i="13"/>
  <c r="W124" i="13"/>
  <c r="W937" i="13"/>
  <c r="V637" i="13"/>
  <c r="V673" i="13"/>
  <c r="W637" i="13"/>
  <c r="W673" i="13"/>
  <c r="J637" i="13"/>
  <c r="U637" i="13"/>
  <c r="U673" i="13"/>
  <c r="K637" i="13"/>
  <c r="K673" i="13"/>
  <c r="N637" i="13"/>
  <c r="N673" i="13"/>
  <c r="M637" i="13"/>
  <c r="M673" i="13"/>
  <c r="L637" i="13"/>
  <c r="L673" i="13"/>
  <c r="P637" i="13"/>
  <c r="P673" i="13"/>
  <c r="X637" i="13"/>
  <c r="X673" i="13"/>
  <c r="O637" i="13"/>
  <c r="O673" i="13"/>
  <c r="T637" i="13"/>
  <c r="T673" i="13"/>
  <c r="Q637" i="13"/>
  <c r="Q673" i="13"/>
  <c r="R637" i="13"/>
  <c r="R673" i="13"/>
  <c r="S637" i="13"/>
  <c r="S673" i="13"/>
  <c r="S359" i="18"/>
  <c r="S395" i="18"/>
  <c r="S397" i="18"/>
  <c r="X359" i="18"/>
  <c r="X395" i="18"/>
  <c r="X397" i="18"/>
  <c r="W359" i="18"/>
  <c r="W395" i="18"/>
  <c r="W397" i="18"/>
  <c r="W15" i="13"/>
  <c r="W828" i="13"/>
  <c r="X15" i="13"/>
  <c r="X828" i="13"/>
  <c r="W151" i="13"/>
  <c r="W964" i="13"/>
  <c r="X151" i="13"/>
  <c r="X964" i="13"/>
  <c r="M18" i="5"/>
  <c r="I18" i="13"/>
  <c r="W247" i="14"/>
  <c r="W1042" i="14"/>
  <c r="X247" i="14"/>
  <c r="X1042" i="14"/>
  <c r="W113" i="14"/>
  <c r="W908" i="14"/>
  <c r="X113" i="14"/>
  <c r="X908" i="14"/>
  <c r="W238" i="14"/>
  <c r="W1033" i="14"/>
  <c r="X238" i="14"/>
  <c r="X1033" i="14"/>
  <c r="W255" i="14"/>
  <c r="W1050" i="14"/>
  <c r="X255" i="14"/>
  <c r="X1050" i="14"/>
  <c r="X151" i="14"/>
  <c r="X946" i="14"/>
  <c r="W151" i="14"/>
  <c r="W946" i="14"/>
  <c r="X105" i="18"/>
  <c r="X897" i="18"/>
  <c r="W105" i="18"/>
  <c r="W897" i="18"/>
  <c r="X174" i="14"/>
  <c r="X969" i="14"/>
  <c r="W174" i="14"/>
  <c r="W969" i="14"/>
  <c r="X110" i="14"/>
  <c r="X905" i="14"/>
  <c r="W110" i="14"/>
  <c r="W905" i="14"/>
  <c r="W169" i="18"/>
  <c r="W961" i="18"/>
  <c r="X169" i="18"/>
  <c r="X961" i="18"/>
  <c r="W109" i="13"/>
  <c r="W922" i="13"/>
  <c r="X109" i="13"/>
  <c r="X922" i="13"/>
  <c r="X215" i="13"/>
  <c r="X1028" i="13"/>
  <c r="W215" i="13"/>
  <c r="W1028" i="13"/>
  <c r="W109" i="18"/>
  <c r="W901" i="18"/>
  <c r="X109" i="18"/>
  <c r="X901" i="18"/>
  <c r="W179" i="14"/>
  <c r="W974" i="14"/>
  <c r="X179" i="14"/>
  <c r="X974" i="14"/>
  <c r="X229" i="13"/>
  <c r="X1042" i="13"/>
  <c r="W229" i="13"/>
  <c r="W1042" i="13"/>
  <c r="X149" i="14"/>
  <c r="X944" i="14"/>
  <c r="W149" i="14"/>
  <c r="W944" i="14"/>
  <c r="X195" i="18"/>
  <c r="X987" i="18"/>
  <c r="W195" i="18"/>
  <c r="W987" i="18"/>
  <c r="O678" i="14"/>
  <c r="O714" i="14"/>
  <c r="W678" i="14"/>
  <c r="W714" i="14"/>
  <c r="K678" i="14"/>
  <c r="K714" i="14"/>
  <c r="M678" i="14"/>
  <c r="M714" i="14"/>
  <c r="P678" i="14"/>
  <c r="P714" i="14"/>
  <c r="S678" i="14"/>
  <c r="S714" i="14"/>
  <c r="N678" i="14"/>
  <c r="N714" i="14"/>
  <c r="R678" i="14"/>
  <c r="R714" i="14"/>
  <c r="Q678" i="14"/>
  <c r="Q714" i="14"/>
  <c r="V678" i="14"/>
  <c r="V714" i="14"/>
  <c r="T678" i="14"/>
  <c r="T714" i="14"/>
  <c r="X678" i="14"/>
  <c r="X714" i="14"/>
  <c r="L678" i="14"/>
  <c r="L714" i="14"/>
  <c r="J678" i="14"/>
  <c r="U678" i="14"/>
  <c r="U714" i="14"/>
  <c r="W108" i="13"/>
  <c r="W921" i="13"/>
  <c r="X108" i="13"/>
  <c r="X921" i="13"/>
  <c r="W110" i="13"/>
  <c r="W923" i="13"/>
  <c r="X110" i="13"/>
  <c r="X923" i="13"/>
  <c r="X212" i="13"/>
  <c r="X1025" i="13"/>
  <c r="W212" i="13"/>
  <c r="W1025" i="13"/>
  <c r="W113" i="13"/>
  <c r="W926" i="13"/>
  <c r="X113" i="13"/>
  <c r="X926" i="13"/>
  <c r="W214" i="14"/>
  <c r="W1009" i="14"/>
  <c r="X214" i="14"/>
  <c r="X1009" i="14"/>
  <c r="W267" i="13"/>
  <c r="W1080" i="13"/>
  <c r="X267" i="13"/>
  <c r="X1080" i="13"/>
  <c r="X405" i="14"/>
  <c r="P405" i="14"/>
  <c r="R405" i="14"/>
  <c r="Q405" i="14"/>
  <c r="U405" i="14"/>
  <c r="T405" i="14"/>
  <c r="J405" i="14"/>
  <c r="S405" i="14"/>
  <c r="L405" i="14"/>
  <c r="V405" i="14"/>
  <c r="K405" i="14"/>
  <c r="N405" i="14"/>
  <c r="O405" i="14"/>
  <c r="M405" i="14"/>
  <c r="W405" i="14"/>
  <c r="X221" i="18"/>
  <c r="X1013" i="18"/>
  <c r="W221" i="18"/>
  <c r="W1013" i="18"/>
  <c r="L497" i="14"/>
  <c r="W224" i="14"/>
  <c r="W1019" i="14"/>
  <c r="X224" i="14"/>
  <c r="X1019" i="14"/>
  <c r="W171" i="14"/>
  <c r="W966" i="14"/>
  <c r="X171" i="14"/>
  <c r="X966" i="14"/>
  <c r="X119" i="18"/>
  <c r="X911" i="18"/>
  <c r="W119" i="18"/>
  <c r="W911" i="18"/>
  <c r="W156" i="14"/>
  <c r="W951" i="14"/>
  <c r="X156" i="14"/>
  <c r="X951" i="14"/>
  <c r="X194" i="14"/>
  <c r="X989" i="14"/>
  <c r="W194" i="14"/>
  <c r="W989" i="14"/>
  <c r="U140" i="14"/>
  <c r="M140" i="14"/>
  <c r="W140" i="14"/>
  <c r="L140" i="14"/>
  <c r="V140" i="14"/>
  <c r="K140" i="14"/>
  <c r="J140" i="14"/>
  <c r="O140" i="14"/>
  <c r="P140" i="14"/>
  <c r="T140" i="14"/>
  <c r="R140" i="14"/>
  <c r="X140" i="14"/>
  <c r="N140" i="14"/>
  <c r="Q140" i="14"/>
  <c r="S140" i="14"/>
  <c r="W181" i="14"/>
  <c r="W976" i="14"/>
  <c r="X181" i="14"/>
  <c r="X976" i="14"/>
  <c r="W264" i="18"/>
  <c r="W1056" i="18"/>
  <c r="X264" i="18"/>
  <c r="X1056" i="18"/>
  <c r="W243" i="14"/>
  <c r="W1038" i="14"/>
  <c r="X243" i="14"/>
  <c r="X1038" i="14"/>
  <c r="X219" i="13"/>
  <c r="X1032" i="13"/>
  <c r="W219" i="13"/>
  <c r="W1032" i="13"/>
  <c r="X126" i="18"/>
  <c r="X918" i="18"/>
  <c r="W126" i="18"/>
  <c r="W918" i="18"/>
  <c r="X118" i="14"/>
  <c r="X913" i="14"/>
  <c r="W118" i="14"/>
  <c r="W913" i="14"/>
  <c r="W257" i="13"/>
  <c r="W1070" i="13"/>
  <c r="X257" i="13"/>
  <c r="X1070" i="13"/>
  <c r="X164" i="13"/>
  <c r="X977" i="13"/>
  <c r="W164" i="13"/>
  <c r="W977" i="13"/>
  <c r="W158" i="14"/>
  <c r="W953" i="14"/>
  <c r="X158" i="14"/>
  <c r="X953" i="14"/>
  <c r="W97" i="13"/>
  <c r="W910" i="13"/>
  <c r="X97" i="13"/>
  <c r="X910" i="13"/>
  <c r="W233" i="18"/>
  <c r="W1025" i="18"/>
  <c r="X233" i="18"/>
  <c r="X1025" i="18"/>
  <c r="W241" i="18"/>
  <c r="W1033" i="18"/>
  <c r="X241" i="18"/>
  <c r="X1033" i="18"/>
  <c r="X240" i="18"/>
  <c r="X1032" i="18"/>
  <c r="W240" i="18"/>
  <c r="W1032" i="18"/>
  <c r="U497" i="14"/>
  <c r="U533" i="14"/>
  <c r="R455" i="14"/>
  <c r="R491" i="14"/>
  <c r="R412" i="13"/>
  <c r="R416" i="13"/>
  <c r="P412" i="13"/>
  <c r="P416" i="13"/>
  <c r="W97" i="14"/>
  <c r="W892" i="14"/>
  <c r="X97" i="14"/>
  <c r="X892" i="14"/>
  <c r="W121" i="14"/>
  <c r="W916" i="14"/>
  <c r="X121" i="14"/>
  <c r="X916" i="14"/>
  <c r="W126" i="14"/>
  <c r="W921" i="14"/>
  <c r="X126" i="14"/>
  <c r="X921" i="14"/>
  <c r="X173" i="14"/>
  <c r="X968" i="14"/>
  <c r="W173" i="14"/>
  <c r="W968" i="14"/>
  <c r="W129" i="14"/>
  <c r="W924" i="14"/>
  <c r="X129" i="14"/>
  <c r="X924" i="14"/>
  <c r="X101" i="18"/>
  <c r="X893" i="18"/>
  <c r="W101" i="18"/>
  <c r="W893" i="18"/>
  <c r="W202" i="13"/>
  <c r="W1015" i="13"/>
  <c r="X202" i="13"/>
  <c r="X1015" i="13"/>
  <c r="W176" i="13"/>
  <c r="W989" i="13"/>
  <c r="X176" i="13"/>
  <c r="X989" i="13"/>
  <c r="W170" i="18"/>
  <c r="W962" i="18"/>
  <c r="X170" i="18"/>
  <c r="X962" i="18"/>
  <c r="P683" i="13"/>
  <c r="P687" i="13"/>
  <c r="X683" i="13"/>
  <c r="X687" i="13"/>
  <c r="S683" i="13"/>
  <c r="S687" i="13"/>
  <c r="Q683" i="13"/>
  <c r="Q687" i="13"/>
  <c r="T683" i="13"/>
  <c r="T687" i="13"/>
  <c r="K683" i="13"/>
  <c r="K687" i="13"/>
  <c r="M683" i="13"/>
  <c r="M687" i="13"/>
  <c r="O683" i="13"/>
  <c r="O687" i="13"/>
  <c r="W683" i="13"/>
  <c r="W687" i="13"/>
  <c r="J683" i="13"/>
  <c r="N683" i="13"/>
  <c r="N687" i="13"/>
  <c r="U683" i="13"/>
  <c r="U687" i="13"/>
  <c r="V683" i="13"/>
  <c r="V687" i="13"/>
  <c r="R683" i="13"/>
  <c r="R687" i="13"/>
  <c r="L683" i="13"/>
  <c r="L687" i="13"/>
  <c r="Y669" i="18"/>
  <c r="X244" i="14"/>
  <c r="X1039" i="14"/>
  <c r="W244" i="14"/>
  <c r="W1039" i="14"/>
  <c r="W244" i="18"/>
  <c r="W1036" i="18"/>
  <c r="X244" i="18"/>
  <c r="X1036" i="18"/>
  <c r="J133" i="5"/>
  <c r="I131" i="13"/>
  <c r="M131" i="5"/>
  <c r="W201" i="13"/>
  <c r="W1014" i="13"/>
  <c r="X201" i="13"/>
  <c r="X1014" i="13"/>
  <c r="X247" i="18"/>
  <c r="X1039" i="18"/>
  <c r="W247" i="18"/>
  <c r="W1039" i="18"/>
  <c r="W101" i="14"/>
  <c r="W896" i="14"/>
  <c r="X101" i="14"/>
  <c r="X896" i="14"/>
  <c r="X235" i="13"/>
  <c r="W235" i="13"/>
  <c r="W117" i="18"/>
  <c r="W909" i="18"/>
  <c r="X117" i="18"/>
  <c r="X909" i="18"/>
  <c r="W249" i="14"/>
  <c r="W1044" i="14"/>
  <c r="X249" i="14"/>
  <c r="X1044" i="14"/>
  <c r="W143" i="13"/>
  <c r="W956" i="13"/>
  <c r="X143" i="13"/>
  <c r="X956" i="13"/>
  <c r="X242" i="13"/>
  <c r="X1055" i="13"/>
  <c r="W242" i="13"/>
  <c r="W1055" i="13"/>
  <c r="X168" i="18"/>
  <c r="X960" i="18"/>
  <c r="W168" i="18"/>
  <c r="W960" i="18"/>
  <c r="W182" i="14"/>
  <c r="W977" i="14"/>
  <c r="X182" i="14"/>
  <c r="X977" i="14"/>
  <c r="X413" i="14"/>
  <c r="X449" i="14"/>
  <c r="W413" i="14"/>
  <c r="W449" i="14"/>
  <c r="S413" i="14"/>
  <c r="S449" i="14"/>
  <c r="U366" i="13"/>
  <c r="U402" i="13"/>
  <c r="U412" i="13"/>
  <c r="U416" i="13"/>
  <c r="K412" i="13"/>
  <c r="K416" i="13"/>
  <c r="T359" i="18"/>
  <c r="T395" i="18"/>
  <c r="T397" i="18"/>
  <c r="M455" i="14"/>
  <c r="M491" i="14"/>
  <c r="M413" i="14"/>
  <c r="M449" i="14"/>
  <c r="P495" i="18"/>
  <c r="P531" i="18"/>
  <c r="L413" i="14"/>
  <c r="L449" i="14"/>
  <c r="N453" i="18"/>
  <c r="N489" i="18"/>
  <c r="N359" i="18"/>
  <c r="N395" i="18"/>
  <c r="N397" i="18"/>
  <c r="T366" i="13"/>
  <c r="T402" i="13"/>
  <c r="Q412" i="13"/>
  <c r="Q416" i="13"/>
  <c r="V413" i="14"/>
  <c r="V449" i="14"/>
  <c r="U691" i="13"/>
  <c r="U726" i="13"/>
  <c r="K691" i="13"/>
  <c r="K726" i="13"/>
  <c r="W691" i="13"/>
  <c r="W726" i="13"/>
  <c r="N691" i="13"/>
  <c r="N726" i="13"/>
  <c r="R691" i="13"/>
  <c r="R726" i="13"/>
  <c r="P691" i="13"/>
  <c r="P726" i="13"/>
  <c r="Q691" i="13"/>
  <c r="Q726" i="13"/>
  <c r="V691" i="13"/>
  <c r="V726" i="13"/>
  <c r="X691" i="13"/>
  <c r="X726" i="13"/>
  <c r="L691" i="13"/>
  <c r="L726" i="13"/>
  <c r="J691" i="13"/>
  <c r="O691" i="13"/>
  <c r="O726" i="13"/>
  <c r="M691" i="13"/>
  <c r="M726" i="13"/>
  <c r="S691" i="13"/>
  <c r="S726" i="13"/>
  <c r="T691" i="13"/>
  <c r="T726" i="13"/>
  <c r="O556" i="13"/>
  <c r="O560" i="13"/>
  <c r="K556" i="13"/>
  <c r="K560" i="13"/>
  <c r="P556" i="13"/>
  <c r="P560" i="13"/>
  <c r="R556" i="13"/>
  <c r="R560" i="13"/>
  <c r="S556" i="13"/>
  <c r="S560" i="13"/>
  <c r="Q556" i="13"/>
  <c r="Q560" i="13"/>
  <c r="U556" i="13"/>
  <c r="U560" i="13"/>
  <c r="X556" i="13"/>
  <c r="X560" i="13"/>
  <c r="W556" i="13"/>
  <c r="W560" i="13"/>
  <c r="L556" i="13"/>
  <c r="L560" i="13"/>
  <c r="J556" i="13"/>
  <c r="T556" i="13"/>
  <c r="T560" i="13"/>
  <c r="N556" i="13"/>
  <c r="N560" i="13"/>
  <c r="V556" i="13"/>
  <c r="V560" i="13"/>
  <c r="M556" i="13"/>
  <c r="M560" i="13"/>
  <c r="X169" i="14"/>
  <c r="X964" i="14"/>
  <c r="W169" i="14"/>
  <c r="W964" i="14"/>
  <c r="X127" i="13"/>
  <c r="X940" i="13"/>
  <c r="W127" i="13"/>
  <c r="W940" i="13"/>
  <c r="W112" i="18"/>
  <c r="W904" i="18"/>
  <c r="X112" i="18"/>
  <c r="X904" i="18"/>
  <c r="W115" i="13"/>
  <c r="W928" i="13"/>
  <c r="X115" i="13"/>
  <c r="X928" i="13"/>
  <c r="W261" i="18"/>
  <c r="W1053" i="18"/>
  <c r="X261" i="18"/>
  <c r="X1053" i="18"/>
  <c r="X129" i="13"/>
  <c r="X942" i="13"/>
  <c r="W129" i="13"/>
  <c r="W942" i="13"/>
  <c r="L403" i="18"/>
  <c r="L407" i="18"/>
  <c r="R403" i="18"/>
  <c r="R407" i="18"/>
  <c r="P403" i="18"/>
  <c r="P407" i="18"/>
  <c r="J403" i="18"/>
  <c r="S403" i="18"/>
  <c r="S407" i="18"/>
  <c r="Q403" i="18"/>
  <c r="Q407" i="18"/>
  <c r="X403" i="18"/>
  <c r="X407" i="18"/>
  <c r="U403" i="18"/>
  <c r="U407" i="18"/>
  <c r="M403" i="18"/>
  <c r="M407" i="18"/>
  <c r="K403" i="18"/>
  <c r="K407" i="18"/>
  <c r="V403" i="18"/>
  <c r="V407" i="18"/>
  <c r="W403" i="18"/>
  <c r="W407" i="18"/>
  <c r="N403" i="18"/>
  <c r="N407" i="18"/>
  <c r="O403" i="18"/>
  <c r="O407" i="18"/>
  <c r="T403" i="18"/>
  <c r="T407" i="18"/>
  <c r="W114" i="13"/>
  <c r="W927" i="13"/>
  <c r="X114" i="13"/>
  <c r="X927" i="13"/>
  <c r="X234" i="14"/>
  <c r="X1029" i="14"/>
  <c r="W234" i="14"/>
  <c r="W1029" i="14"/>
  <c r="W206" i="14"/>
  <c r="W1001" i="14"/>
  <c r="X206" i="14"/>
  <c r="X1001" i="14"/>
  <c r="X212" i="14"/>
  <c r="X1007" i="14"/>
  <c r="W212" i="14"/>
  <c r="W1007" i="14"/>
  <c r="X266" i="13"/>
  <c r="X1079" i="13"/>
  <c r="W266" i="13"/>
  <c r="W1079" i="13"/>
  <c r="W124" i="14"/>
  <c r="W919" i="14"/>
  <c r="X124" i="14"/>
  <c r="X919" i="14"/>
  <c r="W216" i="18"/>
  <c r="W1008" i="18"/>
  <c r="X216" i="18"/>
  <c r="X1008" i="18"/>
  <c r="X219" i="18"/>
  <c r="X1011" i="18"/>
  <c r="W219" i="18"/>
  <c r="W1011" i="18"/>
  <c r="X142" i="13"/>
  <c r="X955" i="13"/>
  <c r="W142" i="13"/>
  <c r="W955" i="13"/>
  <c r="K141" i="18"/>
  <c r="K933" i="18"/>
  <c r="W141" i="18"/>
  <c r="W933" i="18"/>
  <c r="J141" i="18"/>
  <c r="P141" i="18"/>
  <c r="P933" i="18"/>
  <c r="O141" i="18"/>
  <c r="O933" i="18"/>
  <c r="V141" i="18"/>
  <c r="V933" i="18"/>
  <c r="X141" i="18"/>
  <c r="X933" i="18"/>
  <c r="R141" i="18"/>
  <c r="R933" i="18"/>
  <c r="Q141" i="18"/>
  <c r="Q933" i="18"/>
  <c r="U141" i="18"/>
  <c r="U933" i="18"/>
  <c r="L141" i="18"/>
  <c r="L933" i="18"/>
  <c r="S141" i="18"/>
  <c r="S933" i="18"/>
  <c r="T141" i="18"/>
  <c r="T933" i="18"/>
  <c r="N141" i="18"/>
  <c r="N933" i="18"/>
  <c r="M141" i="18"/>
  <c r="M933" i="18"/>
  <c r="X159" i="18"/>
  <c r="X951" i="18"/>
  <c r="W159" i="18"/>
  <c r="W951" i="18"/>
  <c r="W265" i="13"/>
  <c r="W1078" i="13"/>
  <c r="X265" i="13"/>
  <c r="X1078" i="13"/>
  <c r="W506" i="13"/>
  <c r="W541" i="13"/>
  <c r="S506" i="13"/>
  <c r="S541" i="13"/>
  <c r="X506" i="13"/>
  <c r="X541" i="13"/>
  <c r="W264" i="14"/>
  <c r="W1059" i="14"/>
  <c r="X264" i="14"/>
  <c r="X1059" i="14"/>
  <c r="W246" i="14"/>
  <c r="W1041" i="14"/>
  <c r="X246" i="14"/>
  <c r="X1041" i="14"/>
  <c r="W165" i="13"/>
  <c r="W978" i="13"/>
  <c r="X165" i="13"/>
  <c r="X978" i="13"/>
  <c r="X154" i="18"/>
  <c r="X946" i="18"/>
  <c r="W154" i="18"/>
  <c r="W946" i="18"/>
  <c r="W166" i="18"/>
  <c r="W958" i="18"/>
  <c r="X166" i="18"/>
  <c r="X958" i="18"/>
  <c r="X182" i="13"/>
  <c r="X995" i="13"/>
  <c r="W182" i="13"/>
  <c r="W995" i="13"/>
  <c r="X158" i="13"/>
  <c r="X971" i="13"/>
  <c r="W158" i="13"/>
  <c r="W971" i="13"/>
  <c r="W114" i="18"/>
  <c r="W906" i="18"/>
  <c r="X114" i="18"/>
  <c r="X906" i="18"/>
  <c r="Y405" i="18"/>
  <c r="N667" i="18"/>
  <c r="N671" i="18"/>
  <c r="J667" i="18"/>
  <c r="V667" i="18"/>
  <c r="V671" i="18"/>
  <c r="R667" i="18"/>
  <c r="R671" i="18"/>
  <c r="K667" i="18"/>
  <c r="K671" i="18"/>
  <c r="Q667" i="18"/>
  <c r="Q671" i="18"/>
  <c r="L667" i="18"/>
  <c r="L671" i="18"/>
  <c r="T667" i="18"/>
  <c r="T671" i="18"/>
  <c r="M667" i="18"/>
  <c r="M671" i="18"/>
  <c r="X667" i="18"/>
  <c r="X671" i="18"/>
  <c r="U667" i="18"/>
  <c r="U671" i="18"/>
  <c r="W667" i="18"/>
  <c r="W671" i="18"/>
  <c r="O667" i="18"/>
  <c r="O671" i="18"/>
  <c r="P667" i="18"/>
  <c r="P671" i="18"/>
  <c r="S667" i="18"/>
  <c r="S671" i="18"/>
  <c r="X102" i="13"/>
  <c r="X915" i="13"/>
  <c r="W102" i="13"/>
  <c r="W915" i="13"/>
  <c r="X190" i="14"/>
  <c r="W190" i="14"/>
  <c r="W203" i="18"/>
  <c r="W995" i="18"/>
  <c r="X203" i="18"/>
  <c r="X995" i="18"/>
  <c r="W179" i="18"/>
  <c r="W971" i="18"/>
  <c r="X179" i="18"/>
  <c r="X971" i="18"/>
  <c r="X266" i="14"/>
  <c r="X1061" i="14"/>
  <c r="W266" i="14"/>
  <c r="W1061" i="14"/>
  <c r="X248" i="13"/>
  <c r="X1061" i="13"/>
  <c r="W248" i="13"/>
  <c r="W1061" i="13"/>
  <c r="X217" i="18"/>
  <c r="X1009" i="18"/>
  <c r="W217" i="18"/>
  <c r="W1009" i="18"/>
  <c r="X250" i="13"/>
  <c r="X1063" i="13"/>
  <c r="W250" i="13"/>
  <c r="W1063" i="13"/>
  <c r="W245" i="14"/>
  <c r="W1040" i="14"/>
  <c r="X245" i="14"/>
  <c r="X1040" i="14"/>
  <c r="X107" i="14"/>
  <c r="X902" i="14"/>
  <c r="W107" i="14"/>
  <c r="W902" i="14"/>
  <c r="W217" i="13"/>
  <c r="W1030" i="13"/>
  <c r="X217" i="13"/>
  <c r="X1030" i="13"/>
  <c r="W156" i="18"/>
  <c r="W948" i="18"/>
  <c r="X156" i="18"/>
  <c r="X948" i="18"/>
  <c r="X119" i="13"/>
  <c r="X932" i="13"/>
  <c r="W119" i="13"/>
  <c r="W932" i="13"/>
  <c r="X235" i="14"/>
  <c r="X1030" i="14"/>
  <c r="W235" i="14"/>
  <c r="W1030" i="14"/>
  <c r="X168" i="13"/>
  <c r="X981" i="13"/>
  <c r="W168" i="13"/>
  <c r="W981" i="13"/>
  <c r="W237" i="13"/>
  <c r="W1050" i="13"/>
  <c r="X237" i="13"/>
  <c r="X1050" i="13"/>
  <c r="X205" i="13"/>
  <c r="X1018" i="13"/>
  <c r="W205" i="13"/>
  <c r="W1018" i="13"/>
  <c r="W213" i="13"/>
  <c r="W1026" i="13"/>
  <c r="X213" i="13"/>
  <c r="X1026" i="13"/>
  <c r="W96" i="14"/>
  <c r="W891" i="14"/>
  <c r="X96" i="14"/>
  <c r="X891" i="14"/>
  <c r="W115" i="18"/>
  <c r="W907" i="18"/>
  <c r="X115" i="18"/>
  <c r="X907" i="18"/>
  <c r="X261" i="14"/>
  <c r="X1056" i="14"/>
  <c r="W261" i="14"/>
  <c r="W1056" i="14"/>
  <c r="X203" i="14"/>
  <c r="X998" i="14"/>
  <c r="W203" i="14"/>
  <c r="W998" i="14"/>
  <c r="I673" i="13"/>
  <c r="L133" i="5"/>
  <c r="L134" i="6"/>
  <c r="I662" i="14"/>
  <c r="K133" i="10"/>
  <c r="I395" i="18"/>
  <c r="S279" i="14"/>
  <c r="S283" i="14"/>
  <c r="W279" i="14"/>
  <c r="W283" i="14"/>
  <c r="X279" i="14"/>
  <c r="X283" i="14"/>
  <c r="Y407" i="14"/>
  <c r="W175" i="13"/>
  <c r="W988" i="13"/>
  <c r="X175" i="13"/>
  <c r="X988" i="13"/>
  <c r="W172" i="18"/>
  <c r="W964" i="18"/>
  <c r="X172" i="18"/>
  <c r="X964" i="18"/>
  <c r="X250" i="14"/>
  <c r="X1045" i="14"/>
  <c r="W250" i="14"/>
  <c r="W1045" i="14"/>
  <c r="W256" i="14"/>
  <c r="W1051" i="14"/>
  <c r="X256" i="14"/>
  <c r="X1051" i="14"/>
  <c r="X252" i="14"/>
  <c r="X1047" i="14"/>
  <c r="W252" i="14"/>
  <c r="W1047" i="14"/>
  <c r="W162" i="13"/>
  <c r="W975" i="13"/>
  <c r="X162" i="13"/>
  <c r="X975" i="13"/>
  <c r="X179" i="13"/>
  <c r="X992" i="13"/>
  <c r="W179" i="13"/>
  <c r="W992" i="13"/>
  <c r="X205" i="18"/>
  <c r="X997" i="18"/>
  <c r="W205" i="18"/>
  <c r="W997" i="18"/>
  <c r="L734" i="13"/>
  <c r="L769" i="13"/>
  <c r="M734" i="13"/>
  <c r="M769" i="13"/>
  <c r="N734" i="13"/>
  <c r="N769" i="13"/>
  <c r="R734" i="13"/>
  <c r="R769" i="13"/>
  <c r="O734" i="13"/>
  <c r="O769" i="13"/>
  <c r="X734" i="13"/>
  <c r="X769" i="13"/>
  <c r="P734" i="13"/>
  <c r="P769" i="13"/>
  <c r="W734" i="13"/>
  <c r="W769" i="13"/>
  <c r="V734" i="13"/>
  <c r="V769" i="13"/>
  <c r="J734" i="13"/>
  <c r="T734" i="13"/>
  <c r="T769" i="13"/>
  <c r="Q734" i="13"/>
  <c r="Q769" i="13"/>
  <c r="K734" i="13"/>
  <c r="K769" i="13"/>
  <c r="U734" i="13"/>
  <c r="U769" i="13"/>
  <c r="S734" i="13"/>
  <c r="S769" i="13"/>
  <c r="X153" i="13"/>
  <c r="X966" i="13"/>
  <c r="W153" i="13"/>
  <c r="W966" i="13"/>
  <c r="W260" i="14"/>
  <c r="W1055" i="14"/>
  <c r="X260" i="14"/>
  <c r="X1055" i="14"/>
  <c r="X123" i="13"/>
  <c r="X936" i="13"/>
  <c r="W123" i="13"/>
  <c r="W936" i="13"/>
  <c r="W171" i="18"/>
  <c r="W963" i="18"/>
  <c r="X171" i="18"/>
  <c r="X963" i="18"/>
  <c r="W164" i="18"/>
  <c r="W956" i="18"/>
  <c r="X164" i="18"/>
  <c r="X956" i="18"/>
  <c r="V675" i="18"/>
  <c r="V711" i="18"/>
  <c r="N675" i="18"/>
  <c r="N711" i="18"/>
  <c r="M675" i="18"/>
  <c r="M711" i="18"/>
  <c r="L675" i="18"/>
  <c r="L711" i="18"/>
  <c r="O675" i="18"/>
  <c r="O711" i="18"/>
  <c r="P675" i="18"/>
  <c r="P711" i="18"/>
  <c r="U675" i="18"/>
  <c r="U711" i="18"/>
  <c r="Q675" i="18"/>
  <c r="Q711" i="18"/>
  <c r="K675" i="18"/>
  <c r="K711" i="18"/>
  <c r="S675" i="18"/>
  <c r="S711" i="18"/>
  <c r="T675" i="18"/>
  <c r="T711" i="18"/>
  <c r="X675" i="18"/>
  <c r="X711" i="18"/>
  <c r="R675" i="18"/>
  <c r="R711" i="18"/>
  <c r="W675" i="18"/>
  <c r="W711" i="18"/>
  <c r="J675" i="18"/>
  <c r="Q142" i="14"/>
  <c r="Q937" i="14"/>
  <c r="P142" i="14"/>
  <c r="P937" i="14"/>
  <c r="R142" i="14"/>
  <c r="R937" i="14"/>
  <c r="N142" i="14"/>
  <c r="N937" i="14"/>
  <c r="V142" i="14"/>
  <c r="V937" i="14"/>
  <c r="J142" i="14"/>
  <c r="M142" i="14"/>
  <c r="M937" i="14"/>
  <c r="W142" i="14"/>
  <c r="W937" i="14"/>
  <c r="U142" i="14"/>
  <c r="U937" i="14"/>
  <c r="T142" i="14"/>
  <c r="T937" i="14"/>
  <c r="K142" i="14"/>
  <c r="K937" i="14"/>
  <c r="S142" i="14"/>
  <c r="S937" i="14"/>
  <c r="L142" i="14"/>
  <c r="L937" i="14"/>
  <c r="X142" i="14"/>
  <c r="X937" i="14"/>
  <c r="O142" i="14"/>
  <c r="O937" i="14"/>
  <c r="S141" i="14"/>
  <c r="S936" i="14"/>
  <c r="V141" i="14"/>
  <c r="V936" i="14"/>
  <c r="W141" i="14"/>
  <c r="W936" i="14"/>
  <c r="U141" i="14"/>
  <c r="U936" i="14"/>
  <c r="Q141" i="14"/>
  <c r="Q936" i="14"/>
  <c r="O141" i="14"/>
  <c r="O936" i="14"/>
  <c r="K141" i="14"/>
  <c r="K936" i="14"/>
  <c r="X141" i="14"/>
  <c r="X936" i="14"/>
  <c r="R141" i="14"/>
  <c r="R936" i="14"/>
  <c r="T141" i="14"/>
  <c r="T936" i="14"/>
  <c r="N141" i="14"/>
  <c r="N936" i="14"/>
  <c r="J141" i="14"/>
  <c r="M141" i="14"/>
  <c r="M936" i="14"/>
  <c r="P141" i="14"/>
  <c r="P936" i="14"/>
  <c r="L141" i="14"/>
  <c r="L936" i="14"/>
  <c r="W257" i="14"/>
  <c r="W1052" i="14"/>
  <c r="X257" i="14"/>
  <c r="X1052" i="14"/>
  <c r="W455" i="14"/>
  <c r="W491" i="14"/>
  <c r="X455" i="14"/>
  <c r="X491" i="14"/>
  <c r="S455" i="14"/>
  <c r="S491" i="14"/>
  <c r="W153" i="18"/>
  <c r="W945" i="18"/>
  <c r="X153" i="18"/>
  <c r="X945" i="18"/>
  <c r="I184" i="13"/>
  <c r="M184" i="5"/>
  <c r="M412" i="13"/>
  <c r="M416" i="13"/>
  <c r="X159" i="13"/>
  <c r="X972" i="13"/>
  <c r="W159" i="13"/>
  <c r="W972" i="13"/>
  <c r="W233" i="14"/>
  <c r="W1028" i="14"/>
  <c r="X233" i="14"/>
  <c r="X1028" i="14"/>
  <c r="X223" i="13"/>
  <c r="X1036" i="13"/>
  <c r="W223" i="13"/>
  <c r="W1036" i="13"/>
  <c r="X206" i="18"/>
  <c r="X998" i="18"/>
  <c r="W206" i="18"/>
  <c r="W998" i="18"/>
  <c r="X109" i="14"/>
  <c r="X904" i="14"/>
  <c r="W109" i="14"/>
  <c r="W904" i="14"/>
  <c r="W150" i="13"/>
  <c r="W963" i="13"/>
  <c r="X150" i="13"/>
  <c r="X963" i="13"/>
  <c r="X211" i="14"/>
  <c r="X1006" i="14"/>
  <c r="W211" i="14"/>
  <c r="W1006" i="14"/>
  <c r="W623" i="18"/>
  <c r="W659" i="18"/>
  <c r="W661" i="18"/>
  <c r="N623" i="18"/>
  <c r="N659" i="18"/>
  <c r="N661" i="18"/>
  <c r="P623" i="18"/>
  <c r="P659" i="18"/>
  <c r="P661" i="18"/>
  <c r="X623" i="18"/>
  <c r="X659" i="18"/>
  <c r="X661" i="18"/>
  <c r="U623" i="18"/>
  <c r="U659" i="18"/>
  <c r="U661" i="18"/>
  <c r="M623" i="18"/>
  <c r="M659" i="18"/>
  <c r="M661" i="18"/>
  <c r="L623" i="18"/>
  <c r="L659" i="18"/>
  <c r="L661" i="18"/>
  <c r="R623" i="18"/>
  <c r="R659" i="18"/>
  <c r="R661" i="18"/>
  <c r="J623" i="18"/>
  <c r="Q623" i="18"/>
  <c r="Q659" i="18"/>
  <c r="Q661" i="18"/>
  <c r="O623" i="18"/>
  <c r="O659" i="18"/>
  <c r="O661" i="18"/>
  <c r="V623" i="18"/>
  <c r="V659" i="18"/>
  <c r="V661" i="18"/>
  <c r="K623" i="18"/>
  <c r="K659" i="18"/>
  <c r="K661" i="18"/>
  <c r="S623" i="18"/>
  <c r="S659" i="18"/>
  <c r="S661" i="18"/>
  <c r="T623" i="18"/>
  <c r="T659" i="18"/>
  <c r="T661" i="18"/>
  <c r="X159" i="14"/>
  <c r="X954" i="14"/>
  <c r="W159" i="14"/>
  <c r="W954" i="14"/>
  <c r="W128" i="13"/>
  <c r="W941" i="13"/>
  <c r="X128" i="13"/>
  <c r="X941" i="13"/>
  <c r="W245" i="13"/>
  <c r="W1058" i="13"/>
  <c r="X245" i="13"/>
  <c r="X1058" i="13"/>
  <c r="W202" i="18"/>
  <c r="W994" i="18"/>
  <c r="X202" i="18"/>
  <c r="X994" i="18"/>
  <c r="X244" i="13"/>
  <c r="X1057" i="13"/>
  <c r="W244" i="13"/>
  <c r="W1057" i="13"/>
  <c r="X98" i="18"/>
  <c r="X890" i="18"/>
  <c r="W98" i="18"/>
  <c r="W890" i="18"/>
  <c r="X206" i="13"/>
  <c r="X1019" i="13"/>
  <c r="W206" i="13"/>
  <c r="W1019" i="13"/>
  <c r="X165" i="14"/>
  <c r="X960" i="14"/>
  <c r="W165" i="14"/>
  <c r="W960" i="14"/>
  <c r="W102" i="18"/>
  <c r="W894" i="18"/>
  <c r="X102" i="18"/>
  <c r="X894" i="18"/>
  <c r="W160" i="13"/>
  <c r="W973" i="13"/>
  <c r="X160" i="13"/>
  <c r="X973" i="13"/>
  <c r="W163" i="18"/>
  <c r="W955" i="18"/>
  <c r="X163" i="18"/>
  <c r="X955" i="18"/>
  <c r="W116" i="14"/>
  <c r="W911" i="14"/>
  <c r="X116" i="14"/>
  <c r="X911" i="14"/>
  <c r="U413" i="14"/>
  <c r="U449" i="14"/>
  <c r="U453" i="18"/>
  <c r="U489" i="18"/>
  <c r="J455" i="14"/>
  <c r="T453" i="18"/>
  <c r="T489" i="18"/>
  <c r="M497" i="14"/>
  <c r="M533" i="14"/>
  <c r="V359" i="18"/>
  <c r="V395" i="18"/>
  <c r="V397" i="18"/>
  <c r="N412" i="13"/>
  <c r="N416" i="13"/>
  <c r="P413" i="14"/>
  <c r="P449" i="14"/>
  <c r="L495" i="18"/>
  <c r="L531" i="18"/>
  <c r="R359" i="18"/>
  <c r="R395" i="18"/>
  <c r="R397" i="18"/>
  <c r="T497" i="14"/>
  <c r="T533" i="14"/>
  <c r="K133" i="5"/>
  <c r="I402" i="13"/>
  <c r="L133" i="10"/>
  <c r="I659" i="18"/>
  <c r="X196" i="13"/>
  <c r="X1009" i="13"/>
  <c r="W196" i="13"/>
  <c r="W1009" i="13"/>
  <c r="X150" i="18"/>
  <c r="X942" i="18"/>
  <c r="W150" i="18"/>
  <c r="W942" i="18"/>
  <c r="X162" i="18"/>
  <c r="X954" i="18"/>
  <c r="W162" i="18"/>
  <c r="W954" i="18"/>
  <c r="X180" i="14"/>
  <c r="X975" i="14"/>
  <c r="W180" i="14"/>
  <c r="W975" i="14"/>
  <c r="W106" i="13"/>
  <c r="W919" i="13"/>
  <c r="X106" i="13"/>
  <c r="X919" i="13"/>
  <c r="W200" i="18"/>
  <c r="W992" i="18"/>
  <c r="X200" i="18"/>
  <c r="X992" i="18"/>
  <c r="W216" i="13"/>
  <c r="W1029" i="13"/>
  <c r="X216" i="13"/>
  <c r="X1029" i="13"/>
  <c r="X204" i="14"/>
  <c r="X999" i="14"/>
  <c r="W204" i="14"/>
  <c r="W999" i="14"/>
  <c r="W178" i="18"/>
  <c r="W970" i="18"/>
  <c r="X178" i="18"/>
  <c r="X970" i="18"/>
  <c r="X256" i="13"/>
  <c r="X1069" i="13"/>
  <c r="W256" i="13"/>
  <c r="W1069" i="13"/>
  <c r="X98" i="13"/>
  <c r="X911" i="13"/>
  <c r="W98" i="13"/>
  <c r="W911" i="13"/>
  <c r="X200" i="13"/>
  <c r="X1013" i="13"/>
  <c r="W200" i="13"/>
  <c r="W1013" i="13"/>
  <c r="W155" i="14"/>
  <c r="W950" i="14"/>
  <c r="X155" i="14"/>
  <c r="X950" i="14"/>
  <c r="W186" i="13"/>
  <c r="W999" i="13"/>
  <c r="X186" i="13"/>
  <c r="X999" i="13"/>
  <c r="W199" i="18"/>
  <c r="W991" i="18"/>
  <c r="X199" i="18"/>
  <c r="X991" i="18"/>
  <c r="W272" i="13"/>
  <c r="W1085" i="13"/>
  <c r="X272" i="13"/>
  <c r="X1085" i="13"/>
  <c r="X147" i="18"/>
  <c r="W147" i="18"/>
  <c r="W154" i="13"/>
  <c r="W967" i="13"/>
  <c r="X154" i="13"/>
  <c r="X967" i="13"/>
  <c r="N777" i="13"/>
  <c r="N812" i="13"/>
  <c r="R777" i="13"/>
  <c r="R812" i="13"/>
  <c r="L777" i="13"/>
  <c r="L812" i="13"/>
  <c r="Q777" i="13"/>
  <c r="Q812" i="13"/>
  <c r="K777" i="13"/>
  <c r="K812" i="13"/>
  <c r="W777" i="13"/>
  <c r="W812" i="13"/>
  <c r="U777" i="13"/>
  <c r="U812" i="13"/>
  <c r="S777" i="13"/>
  <c r="S812" i="13"/>
  <c r="V777" i="13"/>
  <c r="V812" i="13"/>
  <c r="T777" i="13"/>
  <c r="T812" i="13"/>
  <c r="J777" i="13"/>
  <c r="P777" i="13"/>
  <c r="P812" i="13"/>
  <c r="M777" i="13"/>
  <c r="M812" i="13"/>
  <c r="X777" i="13"/>
  <c r="X812" i="13"/>
  <c r="O777" i="13"/>
  <c r="O812" i="13"/>
  <c r="X263" i="13"/>
  <c r="X1076" i="13"/>
  <c r="W263" i="13"/>
  <c r="W1076" i="13"/>
  <c r="X194" i="13"/>
  <c r="X1007" i="13"/>
  <c r="W194" i="13"/>
  <c r="W1007" i="13"/>
  <c r="X253" i="13"/>
  <c r="X1066" i="13"/>
  <c r="W253" i="13"/>
  <c r="W1066" i="13"/>
  <c r="X174" i="13"/>
  <c r="X987" i="13"/>
  <c r="W174" i="13"/>
  <c r="W987" i="13"/>
  <c r="W177" i="14"/>
  <c r="W972" i="14"/>
  <c r="X177" i="14"/>
  <c r="X972" i="14"/>
  <c r="W220" i="18"/>
  <c r="W1012" i="18"/>
  <c r="X220" i="18"/>
  <c r="X1012" i="18"/>
  <c r="X151" i="18"/>
  <c r="X943" i="18"/>
  <c r="W151" i="18"/>
  <c r="W943" i="18"/>
  <c r="W178" i="14"/>
  <c r="W973" i="14"/>
  <c r="X178" i="14"/>
  <c r="X973" i="14"/>
  <c r="W225" i="13"/>
  <c r="W1038" i="13"/>
  <c r="X225" i="13"/>
  <c r="X1038" i="13"/>
  <c r="W213" i="18"/>
  <c r="W1005" i="18"/>
  <c r="X213" i="18"/>
  <c r="X1005" i="18"/>
  <c r="Y406" i="14"/>
  <c r="W247" i="13"/>
  <c r="W1060" i="13"/>
  <c r="X247" i="13"/>
  <c r="X1060" i="13"/>
  <c r="W249" i="13"/>
  <c r="W1062" i="13"/>
  <c r="X249" i="13"/>
  <c r="X1062" i="13"/>
  <c r="W125" i="13"/>
  <c r="W938" i="13"/>
  <c r="X125" i="13"/>
  <c r="X938" i="13"/>
  <c r="X154" i="14"/>
  <c r="X949" i="14"/>
  <c r="W154" i="14"/>
  <c r="W949" i="14"/>
  <c r="X259" i="18"/>
  <c r="X1051" i="18"/>
  <c r="W259" i="18"/>
  <c r="W1051" i="18"/>
  <c r="X215" i="18"/>
  <c r="X1007" i="18"/>
  <c r="W215" i="18"/>
  <c r="W1007" i="18"/>
  <c r="X178" i="13"/>
  <c r="X991" i="13"/>
  <c r="W178" i="13"/>
  <c r="W991" i="13"/>
  <c r="W163" i="14"/>
  <c r="W958" i="14"/>
  <c r="X163" i="14"/>
  <c r="X958" i="14"/>
  <c r="W251" i="14"/>
  <c r="W1046" i="14"/>
  <c r="X251" i="14"/>
  <c r="X1046" i="14"/>
  <c r="X211" i="13"/>
  <c r="X1024" i="13"/>
  <c r="W211" i="13"/>
  <c r="W1024" i="13"/>
  <c r="W239" i="13"/>
  <c r="W1052" i="13"/>
  <c r="X239" i="13"/>
  <c r="X1052" i="13"/>
  <c r="X104" i="18"/>
  <c r="X896" i="18"/>
  <c r="W104" i="18"/>
  <c r="W896" i="18"/>
  <c r="X111" i="18"/>
  <c r="X903" i="18"/>
  <c r="W111" i="18"/>
  <c r="W903" i="18"/>
  <c r="X254" i="14"/>
  <c r="X1049" i="14"/>
  <c r="W254" i="14"/>
  <c r="W1049" i="14"/>
  <c r="W169" i="13"/>
  <c r="W982" i="13"/>
  <c r="X169" i="13"/>
  <c r="X982" i="13"/>
  <c r="S463" i="13"/>
  <c r="S498" i="13"/>
  <c r="X463" i="13"/>
  <c r="X498" i="13"/>
  <c r="W463" i="13"/>
  <c r="W498" i="13"/>
  <c r="S360" i="14"/>
  <c r="S397" i="14"/>
  <c r="W360" i="14"/>
  <c r="W397" i="14"/>
  <c r="X360" i="14"/>
  <c r="X397" i="14"/>
  <c r="W120" i="14"/>
  <c r="W915" i="14"/>
  <c r="X120" i="14"/>
  <c r="X915" i="14"/>
  <c r="X265" i="14"/>
  <c r="X1060" i="14"/>
  <c r="W265" i="14"/>
  <c r="W1060" i="14"/>
  <c r="X197" i="18"/>
  <c r="X989" i="18"/>
  <c r="W197" i="18"/>
  <c r="W989" i="18"/>
  <c r="X238" i="13"/>
  <c r="X1051" i="13"/>
  <c r="W238" i="13"/>
  <c r="W1051" i="13"/>
  <c r="W250" i="18"/>
  <c r="W1042" i="18"/>
  <c r="X250" i="18"/>
  <c r="X1042" i="18"/>
  <c r="X189" i="18"/>
  <c r="W189" i="18"/>
  <c r="W234" i="18"/>
  <c r="W1026" i="18"/>
  <c r="X234" i="18"/>
  <c r="X1026" i="18"/>
  <c r="S285" i="13"/>
  <c r="S289" i="13"/>
  <c r="X285" i="13"/>
  <c r="X289" i="13"/>
  <c r="W285" i="13"/>
  <c r="W289" i="13"/>
  <c r="W105" i="14"/>
  <c r="W900" i="14"/>
  <c r="X105" i="14"/>
  <c r="X900" i="14"/>
  <c r="X221" i="14"/>
  <c r="X1016" i="14"/>
  <c r="W221" i="14"/>
  <c r="W1016" i="14"/>
  <c r="W135" i="13"/>
  <c r="X135" i="13"/>
  <c r="W207" i="13"/>
  <c r="W1020" i="13"/>
  <c r="X207" i="13"/>
  <c r="X1020" i="13"/>
  <c r="X236" i="13"/>
  <c r="X1049" i="13"/>
  <c r="W236" i="13"/>
  <c r="W1049" i="13"/>
  <c r="V15" i="19"/>
  <c r="V93" i="19"/>
  <c r="W15" i="19"/>
  <c r="W93" i="19"/>
  <c r="X95" i="18"/>
  <c r="W95" i="18"/>
  <c r="X240" i="14"/>
  <c r="X1035" i="14"/>
  <c r="W240" i="14"/>
  <c r="W1035" i="14"/>
  <c r="X121" i="13"/>
  <c r="X934" i="13"/>
  <c r="W121" i="13"/>
  <c r="W934" i="13"/>
  <c r="W253" i="14"/>
  <c r="W1048" i="14"/>
  <c r="X253" i="14"/>
  <c r="X1048" i="14"/>
  <c r="X201" i="14"/>
  <c r="X996" i="14"/>
  <c r="W201" i="14"/>
  <c r="W996" i="14"/>
  <c r="X177" i="18"/>
  <c r="X969" i="18"/>
  <c r="W177" i="18"/>
  <c r="W969" i="18"/>
  <c r="X255" i="13"/>
  <c r="X1068" i="13"/>
  <c r="W255" i="13"/>
  <c r="W1068" i="13"/>
  <c r="X252" i="13"/>
  <c r="X1065" i="13"/>
  <c r="W252" i="13"/>
  <c r="W1065" i="13"/>
  <c r="W208" i="13"/>
  <c r="W1021" i="13"/>
  <c r="X208" i="13"/>
  <c r="X1021" i="13"/>
  <c r="W104" i="14"/>
  <c r="W899" i="14"/>
  <c r="X104" i="14"/>
  <c r="X899" i="14"/>
  <c r="P139" i="18"/>
  <c r="O139" i="18"/>
  <c r="R139" i="18"/>
  <c r="J139" i="18"/>
  <c r="T139" i="18"/>
  <c r="V139" i="18"/>
  <c r="U139" i="18"/>
  <c r="S139" i="18"/>
  <c r="W139" i="18"/>
  <c r="L139" i="18"/>
  <c r="K139" i="18"/>
  <c r="N139" i="18"/>
  <c r="Q139" i="18"/>
  <c r="M139" i="18"/>
  <c r="X139" i="18"/>
  <c r="X149" i="18"/>
  <c r="X941" i="18"/>
  <c r="W149" i="18"/>
  <c r="W941" i="18"/>
  <c r="W99" i="13"/>
  <c r="W912" i="13"/>
  <c r="X99" i="13"/>
  <c r="X912" i="13"/>
  <c r="W103" i="18"/>
  <c r="W895" i="18"/>
  <c r="X103" i="18"/>
  <c r="X895" i="18"/>
  <c r="X123" i="18"/>
  <c r="X915" i="18"/>
  <c r="W123" i="18"/>
  <c r="W915" i="18"/>
  <c r="W205" i="14"/>
  <c r="W1000" i="14"/>
  <c r="X205" i="14"/>
  <c r="X1000" i="14"/>
  <c r="W202" i="14"/>
  <c r="W997" i="14"/>
  <c r="X202" i="14"/>
  <c r="X997" i="14"/>
  <c r="U140" i="18"/>
  <c r="U932" i="18"/>
  <c r="W140" i="18"/>
  <c r="W932" i="18"/>
  <c r="V140" i="18"/>
  <c r="V932" i="18"/>
  <c r="L140" i="18"/>
  <c r="L932" i="18"/>
  <c r="X140" i="18"/>
  <c r="X932" i="18"/>
  <c r="P140" i="18"/>
  <c r="P932" i="18"/>
  <c r="Q140" i="18"/>
  <c r="Q932" i="18"/>
  <c r="T140" i="18"/>
  <c r="T932" i="18"/>
  <c r="O140" i="18"/>
  <c r="O932" i="18"/>
  <c r="K140" i="18"/>
  <c r="K932" i="18"/>
  <c r="R140" i="18"/>
  <c r="R932" i="18"/>
  <c r="N140" i="18"/>
  <c r="N932" i="18"/>
  <c r="S140" i="18"/>
  <c r="S932" i="18"/>
  <c r="M140" i="18"/>
  <c r="M932" i="18"/>
  <c r="J140" i="18"/>
  <c r="X97" i="18"/>
  <c r="X889" i="18"/>
  <c r="W97" i="18"/>
  <c r="W889" i="18"/>
  <c r="X453" i="18"/>
  <c r="X489" i="18"/>
  <c r="S453" i="18"/>
  <c r="S489" i="18"/>
  <c r="W453" i="18"/>
  <c r="W489" i="18"/>
  <c r="X192" i="14"/>
  <c r="X987" i="14"/>
  <c r="W192" i="14"/>
  <c r="W987" i="14"/>
  <c r="X167" i="14"/>
  <c r="X962" i="14"/>
  <c r="W167" i="14"/>
  <c r="W962" i="14"/>
  <c r="P455" i="14"/>
  <c r="P491" i="14"/>
  <c r="W204" i="18"/>
  <c r="W996" i="18"/>
  <c r="X204" i="18"/>
  <c r="X996" i="18"/>
  <c r="W122" i="18"/>
  <c r="W914" i="18"/>
  <c r="X122" i="18"/>
  <c r="X914" i="18"/>
  <c r="X197" i="14"/>
  <c r="X992" i="14"/>
  <c r="W197" i="14"/>
  <c r="W992" i="14"/>
  <c r="W152" i="13"/>
  <c r="W965" i="13"/>
  <c r="X152" i="13"/>
  <c r="X965" i="13"/>
  <c r="X268" i="13"/>
  <c r="X1081" i="13"/>
  <c r="W268" i="13"/>
  <c r="W1081" i="13"/>
  <c r="X166" i="14"/>
  <c r="X961" i="14"/>
  <c r="W166" i="14"/>
  <c r="W961" i="14"/>
  <c r="X113" i="18"/>
  <c r="X905" i="18"/>
  <c r="W113" i="18"/>
  <c r="W905" i="18"/>
  <c r="W246" i="18"/>
  <c r="W1038" i="18"/>
  <c r="X246" i="18"/>
  <c r="X1038" i="18"/>
  <c r="X232" i="18"/>
  <c r="X1024" i="18"/>
  <c r="W232" i="18"/>
  <c r="W1024" i="18"/>
  <c r="W260" i="13"/>
  <c r="W1073" i="13"/>
  <c r="X260" i="13"/>
  <c r="X1073" i="13"/>
  <c r="W199" i="14"/>
  <c r="W994" i="14"/>
  <c r="X199" i="14"/>
  <c r="X994" i="14"/>
  <c r="Y404" i="18"/>
  <c r="W258" i="18"/>
  <c r="W1050" i="18"/>
  <c r="X258" i="18"/>
  <c r="X1050" i="18"/>
  <c r="W171" i="13"/>
  <c r="W984" i="13"/>
  <c r="X171" i="13"/>
  <c r="X984" i="13"/>
  <c r="X98" i="14"/>
  <c r="X893" i="14"/>
  <c r="W98" i="14"/>
  <c r="W893" i="14"/>
  <c r="X232" i="14"/>
  <c r="W232" i="14"/>
  <c r="X103" i="14"/>
  <c r="X898" i="14"/>
  <c r="W103" i="14"/>
  <c r="W898" i="14"/>
  <c r="X235" i="18"/>
  <c r="X1027" i="18"/>
  <c r="W235" i="18"/>
  <c r="W1027" i="18"/>
  <c r="X263" i="14"/>
  <c r="X1058" i="14"/>
  <c r="W263" i="14"/>
  <c r="W1058" i="14"/>
  <c r="V497" i="14"/>
  <c r="V533" i="14"/>
  <c r="Q497" i="14"/>
  <c r="Q533" i="14"/>
  <c r="S366" i="13"/>
  <c r="S402" i="13"/>
  <c r="W366" i="13"/>
  <c r="W402" i="13"/>
  <c r="X366" i="13"/>
  <c r="X402" i="13"/>
  <c r="W495" i="18"/>
  <c r="W531" i="18"/>
  <c r="S495" i="18"/>
  <c r="S531" i="18"/>
  <c r="X495" i="18"/>
  <c r="X531" i="18"/>
  <c r="X242" i="14"/>
  <c r="X1037" i="14"/>
  <c r="W242" i="14"/>
  <c r="W1037" i="14"/>
  <c r="X161" i="18"/>
  <c r="X953" i="18"/>
  <c r="W161" i="18"/>
  <c r="W953" i="18"/>
  <c r="X263" i="18"/>
  <c r="X1055" i="18"/>
  <c r="W263" i="18"/>
  <c r="W1055" i="18"/>
  <c r="W111" i="13"/>
  <c r="W924" i="13"/>
  <c r="X111" i="13"/>
  <c r="X924" i="13"/>
  <c r="W195" i="14"/>
  <c r="W990" i="14"/>
  <c r="X195" i="14"/>
  <c r="X990" i="14"/>
  <c r="W117" i="14"/>
  <c r="W912" i="14"/>
  <c r="X117" i="14"/>
  <c r="X912" i="14"/>
  <c r="W241" i="14"/>
  <c r="W1036" i="14"/>
  <c r="X241" i="14"/>
  <c r="X1036" i="14"/>
  <c r="X261" i="13"/>
  <c r="X1074" i="13"/>
  <c r="W261" i="13"/>
  <c r="W1074" i="13"/>
  <c r="X107" i="18"/>
  <c r="X899" i="18"/>
  <c r="W107" i="18"/>
  <c r="W899" i="18"/>
  <c r="W153" i="14"/>
  <c r="W948" i="14"/>
  <c r="X153" i="14"/>
  <c r="X948" i="14"/>
  <c r="W127" i="18"/>
  <c r="W919" i="18"/>
  <c r="X127" i="18"/>
  <c r="X919" i="18"/>
  <c r="W96" i="13"/>
  <c r="W909" i="13"/>
  <c r="X96" i="13"/>
  <c r="X909" i="13"/>
  <c r="X209" i="18"/>
  <c r="X1001" i="18"/>
  <c r="W209" i="18"/>
  <c r="W1001" i="18"/>
  <c r="W95" i="13"/>
  <c r="X95" i="13"/>
  <c r="W100" i="18"/>
  <c r="W892" i="18"/>
  <c r="X100" i="18"/>
  <c r="X892" i="18"/>
  <c r="W122" i="13"/>
  <c r="W935" i="13"/>
  <c r="X122" i="13"/>
  <c r="X935" i="13"/>
  <c r="I270" i="13"/>
  <c r="M270" i="5"/>
  <c r="X243" i="13"/>
  <c r="X1056" i="13"/>
  <c r="W243" i="13"/>
  <c r="W1056" i="13"/>
  <c r="Y671" i="14"/>
  <c r="I184" i="14"/>
  <c r="M184" i="6"/>
  <c r="X99" i="18"/>
  <c r="X891" i="18"/>
  <c r="W99" i="18"/>
  <c r="W891" i="18"/>
  <c r="W245" i="18"/>
  <c r="W1037" i="18"/>
  <c r="X245" i="18"/>
  <c r="X1037" i="18"/>
  <c r="M625" i="14"/>
  <c r="V625" i="14"/>
  <c r="Q625" i="14"/>
  <c r="P625" i="14"/>
  <c r="J625" i="14"/>
  <c r="K625" i="14"/>
  <c r="T625" i="14"/>
  <c r="I757" i="14"/>
  <c r="W625" i="14"/>
  <c r="L625" i="14"/>
  <c r="N625" i="14"/>
  <c r="R625" i="14"/>
  <c r="S625" i="14"/>
  <c r="U625" i="14"/>
  <c r="X625" i="14"/>
  <c r="O625" i="14"/>
  <c r="W254" i="18"/>
  <c r="W1046" i="18"/>
  <c r="X254" i="18"/>
  <c r="X1046" i="18"/>
  <c r="W14" i="13"/>
  <c r="X14" i="13"/>
  <c r="X240" i="13"/>
  <c r="X1053" i="13"/>
  <c r="W240" i="13"/>
  <c r="W1053" i="13"/>
  <c r="X211" i="18"/>
  <c r="X1003" i="18"/>
  <c r="W211" i="18"/>
  <c r="W1003" i="18"/>
  <c r="X176" i="14"/>
  <c r="X971" i="14"/>
  <c r="W176" i="14"/>
  <c r="W971" i="14"/>
  <c r="O412" i="13"/>
  <c r="O416" i="13"/>
  <c r="J453" i="18"/>
  <c r="M453" i="18"/>
  <c r="M489" i="18"/>
  <c r="N366" i="13"/>
  <c r="N402" i="13"/>
  <c r="P359" i="18"/>
  <c r="P395" i="18"/>
  <c r="P397" i="18"/>
  <c r="R366" i="13"/>
  <c r="R402" i="13"/>
  <c r="K366" i="13"/>
  <c r="K402" i="13"/>
  <c r="Q495" i="18"/>
  <c r="Q531" i="18"/>
  <c r="X224" i="13"/>
  <c r="X1037" i="13"/>
  <c r="W224" i="13"/>
  <c r="W1037" i="13"/>
  <c r="X128" i="14"/>
  <c r="X923" i="14"/>
  <c r="W128" i="14"/>
  <c r="W923" i="14"/>
  <c r="W210" i="13"/>
  <c r="W1023" i="13"/>
  <c r="X210" i="13"/>
  <c r="X1023" i="13"/>
  <c r="W204" i="13"/>
  <c r="W1017" i="13"/>
  <c r="X204" i="13"/>
  <c r="X1017" i="13"/>
  <c r="X239" i="14"/>
  <c r="X1034" i="14"/>
  <c r="W239" i="14"/>
  <c r="W1034" i="14"/>
  <c r="X231" i="18"/>
  <c r="W231" i="18"/>
  <c r="W190" i="18"/>
  <c r="W982" i="18"/>
  <c r="X190" i="18"/>
  <c r="X982" i="18"/>
  <c r="W192" i="13"/>
  <c r="X192" i="13"/>
  <c r="W254" i="13"/>
  <c r="W1067" i="13"/>
  <c r="X254" i="13"/>
  <c r="X1067" i="13"/>
  <c r="X246" i="13"/>
  <c r="X1059" i="13"/>
  <c r="W246" i="13"/>
  <c r="W1059" i="13"/>
  <c r="W101" i="13"/>
  <c r="W914" i="13"/>
  <c r="X101" i="13"/>
  <c r="X914" i="13"/>
  <c r="X127" i="14"/>
  <c r="X922" i="14"/>
  <c r="W127" i="14"/>
  <c r="W922" i="14"/>
  <c r="W264" i="13"/>
  <c r="W1077" i="13"/>
  <c r="X264" i="13"/>
  <c r="X1077" i="13"/>
  <c r="I183" i="18"/>
  <c r="M183" i="10"/>
  <c r="W104" i="13"/>
  <c r="W917" i="13"/>
  <c r="X104" i="13"/>
  <c r="X917" i="13"/>
  <c r="X239" i="18"/>
  <c r="X1031" i="18"/>
  <c r="W239" i="18"/>
  <c r="W1031" i="18"/>
  <c r="W259" i="13"/>
  <c r="W1072" i="13"/>
  <c r="X259" i="13"/>
  <c r="X1072" i="13"/>
  <c r="X181" i="13"/>
  <c r="X994" i="13"/>
  <c r="W181" i="13"/>
  <c r="W994" i="13"/>
  <c r="X222" i="14"/>
  <c r="X1017" i="14"/>
  <c r="W222" i="14"/>
  <c r="W1017" i="14"/>
  <c r="X236" i="14"/>
  <c r="X1031" i="14"/>
  <c r="W236" i="14"/>
  <c r="W1031" i="14"/>
  <c r="X220" i="14"/>
  <c r="X1015" i="14"/>
  <c r="W220" i="14"/>
  <c r="W1015" i="14"/>
  <c r="W102" i="14"/>
  <c r="W897" i="14"/>
  <c r="X102" i="14"/>
  <c r="X897" i="14"/>
  <c r="X167" i="18"/>
  <c r="X959" i="18"/>
  <c r="W167" i="18"/>
  <c r="W959" i="18"/>
  <c r="X174" i="18"/>
  <c r="X966" i="18"/>
  <c r="W174" i="18"/>
  <c r="W966" i="18"/>
  <c r="X119" i="14"/>
  <c r="X914" i="14"/>
  <c r="W119" i="14"/>
  <c r="W914" i="14"/>
  <c r="W191" i="14"/>
  <c r="W986" i="14"/>
  <c r="X191" i="14"/>
  <c r="X986" i="14"/>
  <c r="W114" i="14"/>
  <c r="W909" i="14"/>
  <c r="X114" i="14"/>
  <c r="X909" i="14"/>
  <c r="W148" i="18"/>
  <c r="W940" i="18"/>
  <c r="X148" i="18"/>
  <c r="X940" i="18"/>
  <c r="X214" i="13"/>
  <c r="X1027" i="13"/>
  <c r="W214" i="13"/>
  <c r="W1027" i="13"/>
  <c r="W213" i="14"/>
  <c r="W1008" i="14"/>
  <c r="X213" i="14"/>
  <c r="X1008" i="14"/>
  <c r="X157" i="18"/>
  <c r="X949" i="18"/>
  <c r="W157" i="18"/>
  <c r="W949" i="18"/>
  <c r="X194" i="18"/>
  <c r="X986" i="18"/>
  <c r="W194" i="18"/>
  <c r="W986" i="18"/>
  <c r="W14" i="14"/>
  <c r="X14" i="14"/>
  <c r="K134" i="6"/>
  <c r="I397" i="14"/>
  <c r="X158" i="18"/>
  <c r="X950" i="18"/>
  <c r="W158" i="18"/>
  <c r="W950" i="18"/>
  <c r="X125" i="18"/>
  <c r="X917" i="18"/>
  <c r="W125" i="18"/>
  <c r="W917" i="18"/>
  <c r="X196" i="18"/>
  <c r="X988" i="18"/>
  <c r="W196" i="18"/>
  <c r="W988" i="18"/>
  <c r="W112" i="13"/>
  <c r="W925" i="13"/>
  <c r="X112" i="13"/>
  <c r="X925" i="13"/>
  <c r="X122" i="14"/>
  <c r="X917" i="14"/>
  <c r="W122" i="14"/>
  <c r="W917" i="14"/>
  <c r="X259" i="14"/>
  <c r="X1054" i="14"/>
  <c r="W259" i="14"/>
  <c r="W1054" i="14"/>
  <c r="W152" i="18"/>
  <c r="W944" i="18"/>
  <c r="X152" i="18"/>
  <c r="X944" i="18"/>
  <c r="I276" i="13"/>
  <c r="M276" i="5"/>
  <c r="W172" i="14"/>
  <c r="W967" i="14"/>
  <c r="X172" i="14"/>
  <c r="X967" i="14"/>
  <c r="W149" i="13"/>
  <c r="X149" i="13"/>
  <c r="W218" i="18"/>
  <c r="W1010" i="18"/>
  <c r="X218" i="18"/>
  <c r="X1010" i="18"/>
  <c r="X717" i="18"/>
  <c r="X753" i="18"/>
  <c r="Q717" i="18"/>
  <c r="Q753" i="18"/>
  <c r="O717" i="18"/>
  <c r="O753" i="18"/>
  <c r="P717" i="18"/>
  <c r="P753" i="18"/>
  <c r="S717" i="18"/>
  <c r="S753" i="18"/>
  <c r="T717" i="18"/>
  <c r="T753" i="18"/>
  <c r="U717" i="18"/>
  <c r="U753" i="18"/>
  <c r="N717" i="18"/>
  <c r="N753" i="18"/>
  <c r="L717" i="18"/>
  <c r="L753" i="18"/>
  <c r="W717" i="18"/>
  <c r="W753" i="18"/>
  <c r="K717" i="18"/>
  <c r="K753" i="18"/>
  <c r="V717" i="18"/>
  <c r="V753" i="18"/>
  <c r="J717" i="18"/>
  <c r="M717" i="18"/>
  <c r="M753" i="18"/>
  <c r="R717" i="18"/>
  <c r="R753" i="18"/>
  <c r="T670" i="14"/>
  <c r="Q670" i="14"/>
  <c r="M670" i="14"/>
  <c r="X670" i="14"/>
  <c r="N670" i="14"/>
  <c r="V670" i="14"/>
  <c r="K670" i="14"/>
  <c r="P670" i="14"/>
  <c r="S670" i="14"/>
  <c r="O670" i="14"/>
  <c r="R670" i="14"/>
  <c r="U670" i="14"/>
  <c r="J670" i="14"/>
  <c r="W670" i="14"/>
  <c r="L670" i="14"/>
  <c r="X103" i="13"/>
  <c r="X916" i="13"/>
  <c r="W103" i="13"/>
  <c r="W916" i="13"/>
  <c r="W198" i="14"/>
  <c r="W993" i="14"/>
  <c r="X198" i="14"/>
  <c r="X993" i="14"/>
  <c r="X95" i="14"/>
  <c r="I227" i="14"/>
  <c r="W95" i="14"/>
  <c r="W201" i="18"/>
  <c r="W993" i="18"/>
  <c r="X201" i="18"/>
  <c r="X993" i="18"/>
  <c r="W497" i="14"/>
  <c r="W533" i="14"/>
  <c r="S497" i="14"/>
  <c r="S533" i="14"/>
  <c r="X497" i="14"/>
  <c r="X533" i="14"/>
  <c r="W251" i="18"/>
  <c r="W1043" i="18"/>
  <c r="X251" i="18"/>
  <c r="X1043" i="18"/>
  <c r="X242" i="18"/>
  <c r="X1034" i="18"/>
  <c r="W242" i="18"/>
  <c r="W1034" i="18"/>
  <c r="W207" i="14"/>
  <c r="W1002" i="14"/>
  <c r="X207" i="14"/>
  <c r="X1002" i="14"/>
  <c r="W196" i="14"/>
  <c r="W991" i="14"/>
  <c r="X196" i="14"/>
  <c r="X991" i="14"/>
  <c r="X262" i="18"/>
  <c r="X1054" i="18"/>
  <c r="W262" i="18"/>
  <c r="W1054" i="18"/>
  <c r="W105" i="13"/>
  <c r="W918" i="13"/>
  <c r="X105" i="13"/>
  <c r="X918" i="13"/>
  <c r="X177" i="13"/>
  <c r="X990" i="13"/>
  <c r="W177" i="13"/>
  <c r="W990" i="13"/>
  <c r="X106" i="18"/>
  <c r="X898" i="18"/>
  <c r="W106" i="18"/>
  <c r="W898" i="18"/>
  <c r="X220" i="13"/>
  <c r="X1033" i="13"/>
  <c r="W220" i="13"/>
  <c r="W1033" i="13"/>
  <c r="X167" i="13"/>
  <c r="X980" i="13"/>
  <c r="W167" i="13"/>
  <c r="W980" i="13"/>
  <c r="M677" i="13"/>
  <c r="M818" i="13"/>
  <c r="K677" i="13"/>
  <c r="K818" i="13"/>
  <c r="O677" i="13"/>
  <c r="O818" i="13"/>
  <c r="X677" i="13"/>
  <c r="X818" i="13"/>
  <c r="N677" i="13"/>
  <c r="N818" i="13"/>
  <c r="S677" i="13"/>
  <c r="S818" i="13"/>
  <c r="R677" i="13"/>
  <c r="R818" i="13"/>
  <c r="T677" i="13"/>
  <c r="T818" i="13"/>
  <c r="V677" i="13"/>
  <c r="V818" i="13"/>
  <c r="W677" i="13"/>
  <c r="W818" i="13"/>
  <c r="J677" i="13"/>
  <c r="P677" i="13"/>
  <c r="P818" i="13"/>
  <c r="L677" i="13"/>
  <c r="L818" i="13"/>
  <c r="Q677" i="13"/>
  <c r="Q818" i="13"/>
  <c r="U677" i="13"/>
  <c r="U818" i="13"/>
  <c r="W221" i="13"/>
  <c r="W1034" i="13"/>
  <c r="X221" i="13"/>
  <c r="X1034" i="13"/>
  <c r="W195" i="13"/>
  <c r="W1008" i="13"/>
  <c r="X195" i="13"/>
  <c r="X1008" i="13"/>
  <c r="O453" i="18"/>
  <c r="O489" i="18"/>
  <c r="Y672" i="14"/>
  <c r="M132" i="6"/>
  <c r="I132" i="14"/>
  <c r="J134" i="6"/>
  <c r="W198" i="18"/>
  <c r="W990" i="18"/>
  <c r="X198" i="18"/>
  <c r="X990" i="18"/>
  <c r="X164" i="14"/>
  <c r="X959" i="14"/>
  <c r="W164" i="14"/>
  <c r="W959" i="14"/>
  <c r="X116" i="13"/>
  <c r="X929" i="13"/>
  <c r="W116" i="13"/>
  <c r="W929" i="13"/>
  <c r="X258" i="14"/>
  <c r="X1053" i="14"/>
  <c r="W258" i="14"/>
  <c r="W1053" i="14"/>
  <c r="X216" i="14"/>
  <c r="X1011" i="14"/>
  <c r="W216" i="14"/>
  <c r="W1011" i="14"/>
  <c r="X124" i="18"/>
  <c r="X916" i="18"/>
  <c r="W124" i="18"/>
  <c r="W916" i="18"/>
  <c r="X193" i="13"/>
  <c r="X1006" i="13"/>
  <c r="W193" i="13"/>
  <c r="W1006" i="13"/>
  <c r="I145" i="13"/>
  <c r="M145" i="5"/>
  <c r="Q453" i="18"/>
  <c r="Q489" i="18"/>
  <c r="V412" i="13"/>
  <c r="V416" i="13"/>
  <c r="W251" i="13"/>
  <c r="W1064" i="13"/>
  <c r="X251" i="13"/>
  <c r="X1064" i="13"/>
  <c r="W168" i="14"/>
  <c r="W963" i="14"/>
  <c r="X168" i="14"/>
  <c r="X963" i="14"/>
  <c r="X15" i="14"/>
  <c r="X810" i="14"/>
  <c r="W15" i="14"/>
  <c r="W810" i="14"/>
  <c r="X237" i="18"/>
  <c r="X1029" i="18"/>
  <c r="W237" i="18"/>
  <c r="W1029" i="18"/>
  <c r="W120" i="13"/>
  <c r="W933" i="13"/>
  <c r="X120" i="13"/>
  <c r="X933" i="13"/>
  <c r="W155" i="18"/>
  <c r="W947" i="18"/>
  <c r="X155" i="18"/>
  <c r="X947" i="18"/>
  <c r="X172" i="13"/>
  <c r="X985" i="13"/>
  <c r="W172" i="13"/>
  <c r="W985" i="13"/>
  <c r="X243" i="18"/>
  <c r="X1035" i="18"/>
  <c r="W243" i="18"/>
  <c r="W1035" i="18"/>
  <c r="X155" i="13"/>
  <c r="X968" i="13"/>
  <c r="W155" i="13"/>
  <c r="W968" i="13"/>
  <c r="X236" i="18"/>
  <c r="X1028" i="18"/>
  <c r="W236" i="18"/>
  <c r="W1028" i="18"/>
  <c r="X118" i="13"/>
  <c r="X931" i="13"/>
  <c r="W118" i="13"/>
  <c r="W931" i="13"/>
  <c r="W162" i="14"/>
  <c r="W957" i="14"/>
  <c r="X162" i="14"/>
  <c r="X957" i="14"/>
  <c r="X193" i="18"/>
  <c r="X985" i="18"/>
  <c r="W193" i="18"/>
  <c r="W985" i="18"/>
  <c r="W217" i="14"/>
  <c r="W1012" i="14"/>
  <c r="X217" i="14"/>
  <c r="X1012" i="14"/>
  <c r="I18" i="14"/>
  <c r="M18" i="6"/>
  <c r="X110" i="18"/>
  <c r="X902" i="18"/>
  <c r="W110" i="18"/>
  <c r="W902" i="18"/>
  <c r="X198" i="13"/>
  <c r="X1011" i="13"/>
  <c r="W198" i="13"/>
  <c r="W1011" i="13"/>
  <c r="W256" i="18"/>
  <c r="W1048" i="18"/>
  <c r="X256" i="18"/>
  <c r="X1048" i="18"/>
  <c r="X252" i="18"/>
  <c r="X1044" i="18"/>
  <c r="W252" i="18"/>
  <c r="W1044" i="18"/>
  <c r="X262" i="13"/>
  <c r="X1075" i="13"/>
  <c r="W262" i="13"/>
  <c r="W1075" i="13"/>
  <c r="W222" i="13"/>
  <c r="W1035" i="13"/>
  <c r="X222" i="13"/>
  <c r="X1035" i="13"/>
  <c r="K359" i="18"/>
  <c r="K395" i="18"/>
  <c r="K397" i="18"/>
  <c r="U455" i="14"/>
  <c r="U491" i="14"/>
  <c r="J366" i="13"/>
  <c r="J402" i="13"/>
  <c r="M495" i="18"/>
  <c r="T413" i="14"/>
  <c r="T449" i="14"/>
  <c r="T455" i="14"/>
  <c r="T491" i="14"/>
  <c r="M359" i="18"/>
  <c r="M395" i="18"/>
  <c r="M397" i="18"/>
  <c r="P453" i="18"/>
  <c r="P489" i="18"/>
  <c r="R497" i="14"/>
  <c r="R533" i="14"/>
  <c r="L455" i="14"/>
  <c r="L491" i="14"/>
  <c r="L412" i="13"/>
  <c r="L416" i="13"/>
  <c r="L453" i="18"/>
  <c r="L489" i="18"/>
  <c r="L359" i="18"/>
  <c r="P497" i="14"/>
  <c r="P533" i="14"/>
  <c r="X173" i="13"/>
  <c r="X986" i="13"/>
  <c r="W173" i="13"/>
  <c r="W986" i="13"/>
  <c r="X128" i="18"/>
  <c r="X920" i="18"/>
  <c r="W128" i="18"/>
  <c r="W920" i="18"/>
  <c r="W152" i="14"/>
  <c r="W947" i="14"/>
  <c r="X152" i="14"/>
  <c r="X947" i="14"/>
  <c r="W108" i="18"/>
  <c r="W900" i="18"/>
  <c r="X108" i="18"/>
  <c r="X900" i="18"/>
  <c r="X156" i="13"/>
  <c r="X969" i="13"/>
  <c r="W156" i="13"/>
  <c r="W969" i="13"/>
  <c r="I267" i="18"/>
  <c r="M267" i="10"/>
  <c r="Y668" i="18"/>
  <c r="X125" i="14"/>
  <c r="X920" i="14"/>
  <c r="W125" i="14"/>
  <c r="W920" i="14"/>
  <c r="W197" i="13"/>
  <c r="W1010" i="13"/>
  <c r="X197" i="13"/>
  <c r="X1010" i="13"/>
  <c r="W203" i="13"/>
  <c r="W1016" i="13"/>
  <c r="X203" i="13"/>
  <c r="X1016" i="13"/>
  <c r="X241" i="13"/>
  <c r="X1054" i="13"/>
  <c r="W241" i="13"/>
  <c r="W1054" i="13"/>
  <c r="W260" i="18"/>
  <c r="W1052" i="18"/>
  <c r="X260" i="18"/>
  <c r="X1052" i="18"/>
  <c r="W175" i="18"/>
  <c r="W967" i="18"/>
  <c r="X175" i="18"/>
  <c r="X967" i="18"/>
  <c r="X223" i="14"/>
  <c r="X1018" i="14"/>
  <c r="W223" i="14"/>
  <c r="W1018" i="14"/>
  <c r="W100" i="14"/>
  <c r="W895" i="14"/>
  <c r="X100" i="14"/>
  <c r="X895" i="14"/>
  <c r="W126" i="13"/>
  <c r="W939" i="13"/>
  <c r="X126" i="13"/>
  <c r="X939" i="13"/>
  <c r="W199" i="13"/>
  <c r="W1012" i="13"/>
  <c r="X199" i="13"/>
  <c r="X1012" i="13"/>
  <c r="S420" i="13"/>
  <c r="S455" i="13"/>
  <c r="U420" i="13"/>
  <c r="U455" i="13"/>
  <c r="W420" i="13"/>
  <c r="W455" i="13"/>
  <c r="X420" i="13"/>
  <c r="X455" i="13"/>
  <c r="P720" i="14"/>
  <c r="P756" i="14"/>
  <c r="M720" i="14"/>
  <c r="M756" i="14"/>
  <c r="U720" i="14"/>
  <c r="U756" i="14"/>
  <c r="R720" i="14"/>
  <c r="R756" i="14"/>
  <c r="K720" i="14"/>
  <c r="K756" i="14"/>
  <c r="X720" i="14"/>
  <c r="X756" i="14"/>
  <c r="S720" i="14"/>
  <c r="S756" i="14"/>
  <c r="T720" i="14"/>
  <c r="T756" i="14"/>
  <c r="Q720" i="14"/>
  <c r="Q756" i="14"/>
  <c r="N720" i="14"/>
  <c r="N756" i="14"/>
  <c r="J720" i="14"/>
  <c r="V720" i="14"/>
  <c r="V756" i="14"/>
  <c r="O720" i="14"/>
  <c r="O756" i="14"/>
  <c r="L720" i="14"/>
  <c r="L756" i="14"/>
  <c r="W720" i="14"/>
  <c r="W756" i="14"/>
  <c r="J544" i="14"/>
  <c r="R544" i="14"/>
  <c r="R548" i="14"/>
  <c r="T544" i="14"/>
  <c r="T548" i="14"/>
  <c r="M544" i="14"/>
  <c r="M548" i="14"/>
  <c r="S544" i="14"/>
  <c r="S548" i="14"/>
  <c r="K544" i="14"/>
  <c r="K548" i="14"/>
  <c r="L544" i="14"/>
  <c r="L548" i="14"/>
  <c r="U544" i="14"/>
  <c r="U548" i="14"/>
  <c r="O544" i="14"/>
  <c r="O548" i="14"/>
  <c r="Q544" i="14"/>
  <c r="Q548" i="14"/>
  <c r="V544" i="14"/>
  <c r="V548" i="14"/>
  <c r="P544" i="14"/>
  <c r="P548" i="14"/>
  <c r="W544" i="14"/>
  <c r="W548" i="14"/>
  <c r="X544" i="14"/>
  <c r="X548" i="14"/>
  <c r="N544" i="14"/>
  <c r="N548" i="14"/>
  <c r="L762" i="14"/>
  <c r="L798" i="14"/>
  <c r="S762" i="14"/>
  <c r="S798" i="14"/>
  <c r="Q762" i="14"/>
  <c r="Q798" i="14"/>
  <c r="K762" i="14"/>
  <c r="K798" i="14"/>
  <c r="U762" i="14"/>
  <c r="U798" i="14"/>
  <c r="J762" i="14"/>
  <c r="R762" i="14"/>
  <c r="R798" i="14"/>
  <c r="P762" i="14"/>
  <c r="P798" i="14"/>
  <c r="V762" i="14"/>
  <c r="V798" i="14"/>
  <c r="M762" i="14"/>
  <c r="M798" i="14"/>
  <c r="O762" i="14"/>
  <c r="O798" i="14"/>
  <c r="W762" i="14"/>
  <c r="W798" i="14"/>
  <c r="T762" i="14"/>
  <c r="T798" i="14"/>
  <c r="X762" i="14"/>
  <c r="X798" i="14"/>
  <c r="N762" i="14"/>
  <c r="N798" i="14"/>
  <c r="X117" i="13"/>
  <c r="X930" i="13"/>
  <c r="W117" i="13"/>
  <c r="W930" i="13"/>
  <c r="W208" i="14"/>
  <c r="W1003" i="14"/>
  <c r="X208" i="14"/>
  <c r="X1003" i="14"/>
  <c r="X176" i="18"/>
  <c r="X968" i="18"/>
  <c r="W176" i="18"/>
  <c r="W968" i="18"/>
  <c r="M143" i="10"/>
  <c r="I143" i="18"/>
  <c r="W208" i="18"/>
  <c r="W1000" i="18"/>
  <c r="X208" i="18"/>
  <c r="X1000" i="18"/>
  <c r="W180" i="13"/>
  <c r="W993" i="13"/>
  <c r="X180" i="13"/>
  <c r="X993" i="13"/>
  <c r="W218" i="13"/>
  <c r="W1031" i="13"/>
  <c r="X218" i="13"/>
  <c r="X1031" i="13"/>
  <c r="W210" i="14"/>
  <c r="W1005" i="14"/>
  <c r="X210" i="14"/>
  <c r="X1005" i="14"/>
  <c r="X248" i="14"/>
  <c r="X1043" i="14"/>
  <c r="W248" i="14"/>
  <c r="W1043" i="14"/>
  <c r="W237" i="14"/>
  <c r="W1032" i="14"/>
  <c r="X237" i="14"/>
  <c r="X1032" i="14"/>
  <c r="W115" i="14"/>
  <c r="W910" i="14"/>
  <c r="X115" i="14"/>
  <c r="X910" i="14"/>
  <c r="X100" i="13"/>
  <c r="X913" i="13"/>
  <c r="W100" i="13"/>
  <c r="W913" i="13"/>
  <c r="X173" i="18"/>
  <c r="X965" i="18"/>
  <c r="W173" i="18"/>
  <c r="W965" i="18"/>
  <c r="X106" i="14"/>
  <c r="X901" i="14"/>
  <c r="W106" i="14"/>
  <c r="W901" i="14"/>
  <c r="M144" i="6"/>
  <c r="X118" i="18"/>
  <c r="X910" i="18"/>
  <c r="W118" i="18"/>
  <c r="W910" i="18"/>
  <c r="X191" i="18"/>
  <c r="X983" i="18"/>
  <c r="W191" i="18"/>
  <c r="W983" i="18"/>
  <c r="W120" i="18"/>
  <c r="W912" i="18"/>
  <c r="X120" i="18"/>
  <c r="X912" i="18"/>
  <c r="W218" i="14"/>
  <c r="W1013" i="14"/>
  <c r="X218" i="14"/>
  <c r="X1013" i="14"/>
  <c r="X209" i="14"/>
  <c r="X1004" i="14"/>
  <c r="W209" i="14"/>
  <c r="W1004" i="14"/>
  <c r="X209" i="13"/>
  <c r="X1022" i="13"/>
  <c r="W209" i="13"/>
  <c r="W1022" i="13"/>
  <c r="X210" i="18"/>
  <c r="X1002" i="18"/>
  <c r="W210" i="18"/>
  <c r="W1002" i="18"/>
  <c r="M268" i="6"/>
  <c r="I268" i="14"/>
  <c r="W112" i="14"/>
  <c r="W907" i="14"/>
  <c r="X112" i="14"/>
  <c r="X907" i="14"/>
  <c r="X212" i="18"/>
  <c r="X1004" i="18"/>
  <c r="W212" i="18"/>
  <c r="W1004" i="18"/>
  <c r="X163" i="13"/>
  <c r="X976" i="13"/>
  <c r="W163" i="13"/>
  <c r="W976" i="13"/>
  <c r="X249" i="18"/>
  <c r="X1041" i="18"/>
  <c r="W249" i="18"/>
  <c r="W1041" i="18"/>
  <c r="X160" i="18"/>
  <c r="X952" i="18"/>
  <c r="W160" i="18"/>
  <c r="W952" i="18"/>
  <c r="S411" i="18"/>
  <c r="S447" i="18"/>
  <c r="X411" i="18"/>
  <c r="X447" i="18"/>
  <c r="W411" i="18"/>
  <c r="W447" i="18"/>
  <c r="W170" i="13"/>
  <c r="W983" i="13"/>
  <c r="X170" i="13"/>
  <c r="X983" i="13"/>
  <c r="X175" i="14"/>
  <c r="X970" i="14"/>
  <c r="W175" i="14"/>
  <c r="W970" i="14"/>
  <c r="X248" i="18"/>
  <c r="X1040" i="18"/>
  <c r="W248" i="18"/>
  <c r="W1040" i="18"/>
  <c r="W214" i="18"/>
  <c r="W1006" i="18"/>
  <c r="X214" i="18"/>
  <c r="X1006" i="18"/>
  <c r="M225" i="10"/>
  <c r="I225" i="18"/>
  <c r="S406" i="13"/>
  <c r="S547" i="13"/>
  <c r="W406" i="13"/>
  <c r="W547" i="13"/>
  <c r="X406" i="13"/>
  <c r="X547" i="13"/>
  <c r="K406" i="13"/>
  <c r="K547" i="13"/>
  <c r="W161" i="13"/>
  <c r="W974" i="13"/>
  <c r="X161" i="13"/>
  <c r="X974" i="13"/>
  <c r="X219" i="14"/>
  <c r="X1014" i="14"/>
  <c r="W219" i="14"/>
  <c r="W1014" i="14"/>
  <c r="W121" i="18"/>
  <c r="W913" i="18"/>
  <c r="X121" i="18"/>
  <c r="X913" i="18"/>
  <c r="U759" i="18"/>
  <c r="U795" i="18"/>
  <c r="O759" i="18"/>
  <c r="O795" i="18"/>
  <c r="K759" i="18"/>
  <c r="K795" i="18"/>
  <c r="W759" i="18"/>
  <c r="W795" i="18"/>
  <c r="J759" i="18"/>
  <c r="P759" i="18"/>
  <c r="P795" i="18"/>
  <c r="S759" i="18"/>
  <c r="S795" i="18"/>
  <c r="N759" i="18"/>
  <c r="N795" i="18"/>
  <c r="R759" i="18"/>
  <c r="R795" i="18"/>
  <c r="T759" i="18"/>
  <c r="T795" i="18"/>
  <c r="L759" i="18"/>
  <c r="L795" i="18"/>
  <c r="Q759" i="18"/>
  <c r="Q795" i="18"/>
  <c r="X759" i="18"/>
  <c r="X795" i="18"/>
  <c r="V759" i="18"/>
  <c r="V795" i="18"/>
  <c r="M759" i="18"/>
  <c r="M795" i="18"/>
  <c r="W160" i="14"/>
  <c r="W955" i="14"/>
  <c r="X160" i="14"/>
  <c r="X955" i="14"/>
  <c r="W108" i="14"/>
  <c r="W903" i="14"/>
  <c r="X108" i="14"/>
  <c r="X903" i="14"/>
  <c r="X161" i="14"/>
  <c r="X956" i="14"/>
  <c r="W161" i="14"/>
  <c r="W956" i="14"/>
  <c r="X215" i="14"/>
  <c r="X1010" i="14"/>
  <c r="W215" i="14"/>
  <c r="W1010" i="14"/>
  <c r="J133" i="10"/>
  <c r="I131" i="18"/>
  <c r="M131" i="10"/>
  <c r="X257" i="18"/>
  <c r="X1049" i="18"/>
  <c r="W257" i="18"/>
  <c r="W1049" i="18"/>
  <c r="X262" i="14"/>
  <c r="X1057" i="14"/>
  <c r="W262" i="14"/>
  <c r="W1057" i="14"/>
  <c r="W258" i="13"/>
  <c r="W1071" i="13"/>
  <c r="X258" i="13"/>
  <c r="X1071" i="13"/>
  <c r="W255" i="18"/>
  <c r="W1047" i="18"/>
  <c r="X255" i="18"/>
  <c r="X1047" i="18"/>
  <c r="X141" i="13"/>
  <c r="W141" i="13"/>
  <c r="X253" i="18"/>
  <c r="X1045" i="18"/>
  <c r="W253" i="18"/>
  <c r="W1045" i="18"/>
  <c r="V289" i="13"/>
  <c r="T289" i="13"/>
  <c r="K129" i="8"/>
  <c r="I297" i="17"/>
  <c r="W297" i="17"/>
  <c r="K107" i="8"/>
  <c r="I275" i="17"/>
  <c r="W275" i="17"/>
  <c r="V630" i="17"/>
  <c r="P289" i="13"/>
  <c r="Q547" i="13"/>
  <c r="L630" i="17"/>
  <c r="L289" i="13"/>
  <c r="J289" i="13"/>
  <c r="M626" i="17"/>
  <c r="V283" i="14"/>
  <c r="U289" i="13"/>
  <c r="Q447" i="18"/>
  <c r="P547" i="13"/>
  <c r="Q455" i="13"/>
  <c r="O626" i="17"/>
  <c r="Y497" i="18"/>
  <c r="Y466" i="14"/>
  <c r="Y530" i="14"/>
  <c r="Y488" i="14"/>
  <c r="Y524" i="18"/>
  <c r="Y461" i="14"/>
  <c r="Y362" i="18"/>
  <c r="Y499" i="14"/>
  <c r="Y419" i="18"/>
  <c r="Y442" i="13"/>
  <c r="Q491" i="14"/>
  <c r="Q402" i="13"/>
  <c r="T547" i="13"/>
  <c r="R547" i="13"/>
  <c r="R447" i="18"/>
  <c r="R541" i="13"/>
  <c r="P447" i="18"/>
  <c r="Y474" i="14"/>
  <c r="Y517" i="13"/>
  <c r="M397" i="14"/>
  <c r="M447" i="18"/>
  <c r="P498" i="13"/>
  <c r="P402" i="13"/>
  <c r="R489" i="18"/>
  <c r="R498" i="13"/>
  <c r="R531" i="18"/>
  <c r="Y423" i="13"/>
  <c r="Y468" i="18"/>
  <c r="P397" i="14"/>
  <c r="R397" i="14"/>
  <c r="U630" i="17"/>
  <c r="Y360" i="18"/>
  <c r="U397" i="14"/>
  <c r="Y522" i="18"/>
  <c r="T447" i="18"/>
  <c r="M402" i="13"/>
  <c r="Y482" i="13"/>
  <c r="Y527" i="13"/>
  <c r="Y520" i="14"/>
  <c r="T455" i="13"/>
  <c r="Y416" i="14"/>
  <c r="R618" i="17"/>
  <c r="T531" i="18"/>
  <c r="U626" i="17"/>
  <c r="Y383" i="14"/>
  <c r="O447" i="18"/>
  <c r="O533" i="14"/>
  <c r="Y488" i="13"/>
  <c r="Y434" i="18"/>
  <c r="Y379" i="13"/>
  <c r="Y485" i="14"/>
  <c r="Y394" i="14"/>
  <c r="U628" i="17"/>
  <c r="Y479" i="18"/>
  <c r="Y433" i="18"/>
  <c r="Y530" i="13"/>
  <c r="Y475" i="18"/>
  <c r="Y376" i="18"/>
  <c r="Y509" i="14"/>
  <c r="Y461" i="18"/>
  <c r="Y517" i="18"/>
  <c r="Y442" i="18"/>
  <c r="Y515" i="14"/>
  <c r="Y489" i="13"/>
  <c r="Y367" i="14"/>
  <c r="Y480" i="18"/>
  <c r="Y474" i="13"/>
  <c r="Y494" i="13"/>
  <c r="Y387" i="13"/>
  <c r="Y509" i="13"/>
  <c r="Y372" i="14"/>
  <c r="U547" i="13"/>
  <c r="Y376" i="14"/>
  <c r="Y442" i="14"/>
  <c r="Y475" i="13"/>
  <c r="S630" i="17"/>
  <c r="Y492" i="13"/>
  <c r="Y371" i="13"/>
  <c r="U498" i="13"/>
  <c r="M630" i="17"/>
  <c r="Y511" i="13"/>
  <c r="Y366" i="18"/>
  <c r="Y481" i="13"/>
  <c r="Y413" i="18"/>
  <c r="Y441" i="14"/>
  <c r="Y365" i="14"/>
  <c r="Y438" i="13"/>
  <c r="J547" i="13"/>
  <c r="Y471" i="14"/>
  <c r="Y511" i="14"/>
  <c r="U531" i="18"/>
  <c r="Y391" i="14"/>
  <c r="Y507" i="14"/>
  <c r="Y533" i="13"/>
  <c r="Y390" i="18"/>
  <c r="Y368" i="18"/>
  <c r="Y476" i="13"/>
  <c r="Y425" i="13"/>
  <c r="Y387" i="14"/>
  <c r="U395" i="18"/>
  <c r="U397" i="18"/>
  <c r="Y413" i="13"/>
  <c r="Q630" i="17"/>
  <c r="Y415" i="14"/>
  <c r="Y527" i="18"/>
  <c r="Y398" i="13"/>
  <c r="P626" i="17"/>
  <c r="Y390" i="14"/>
  <c r="Y425" i="14"/>
  <c r="Y425" i="18"/>
  <c r="Y472" i="14"/>
  <c r="R630" i="17"/>
  <c r="Y385" i="14"/>
  <c r="Y477" i="13"/>
  <c r="Y473" i="18"/>
  <c r="Y482" i="14"/>
  <c r="Y440" i="14"/>
  <c r="Y467" i="13"/>
  <c r="Y528" i="18"/>
  <c r="Y447" i="14"/>
  <c r="Y479" i="14"/>
  <c r="Y521" i="13"/>
  <c r="Y429" i="13"/>
  <c r="Y469" i="18"/>
  <c r="Y377" i="18"/>
  <c r="V628" i="17"/>
  <c r="Y431" i="18"/>
  <c r="Y438" i="14"/>
  <c r="Y528" i="14"/>
  <c r="Y368" i="14"/>
  <c r="Y387" i="18"/>
  <c r="Y506" i="14"/>
  <c r="Y503" i="18"/>
  <c r="Y422" i="18"/>
  <c r="Y460" i="14"/>
  <c r="Y506" i="18"/>
  <c r="Y463" i="14"/>
  <c r="Y470" i="14"/>
  <c r="P630" i="17"/>
  <c r="N618" i="17"/>
  <c r="Y498" i="14"/>
  <c r="Y364" i="14"/>
  <c r="Y481" i="14"/>
  <c r="Y381" i="13"/>
  <c r="Y534" i="13"/>
  <c r="Y420" i="14"/>
  <c r="Y443" i="13"/>
  <c r="Y465" i="13"/>
  <c r="Y380" i="18"/>
  <c r="Y384" i="13"/>
  <c r="Y426" i="13"/>
  <c r="Y430" i="14"/>
  <c r="Y423" i="18"/>
  <c r="Y378" i="18"/>
  <c r="Y484" i="18"/>
  <c r="Y496" i="18"/>
  <c r="Y526" i="14"/>
  <c r="Y496" i="13"/>
  <c r="Y374" i="18"/>
  <c r="Y414" i="13"/>
  <c r="Y476" i="14"/>
  <c r="Y424" i="13"/>
  <c r="Y487" i="14"/>
  <c r="Y374" i="13"/>
  <c r="Y448" i="13"/>
  <c r="Y424" i="18"/>
  <c r="Y418" i="18"/>
  <c r="Y485" i="18"/>
  <c r="Y437" i="13"/>
  <c r="Y378" i="14"/>
  <c r="Y456" i="18"/>
  <c r="Y369" i="13"/>
  <c r="Y380" i="13"/>
  <c r="Y519" i="13"/>
  <c r="Y437" i="14"/>
  <c r="Y464" i="13"/>
  <c r="Y430" i="13"/>
  <c r="Y489" i="14"/>
  <c r="Y433" i="14"/>
  <c r="Y502" i="14"/>
  <c r="Y514" i="14"/>
  <c r="Y524" i="14"/>
  <c r="Y376" i="13"/>
  <c r="Y415" i="18"/>
  <c r="Y378" i="13"/>
  <c r="Y521" i="18"/>
  <c r="Y521" i="14"/>
  <c r="Y474" i="18"/>
  <c r="Y436" i="14"/>
  <c r="Y472" i="13"/>
  <c r="Y503" i="14"/>
  <c r="O449" i="14"/>
  <c r="O498" i="13"/>
  <c r="Y441" i="18"/>
  <c r="Y466" i="13"/>
  <c r="O491" i="14"/>
  <c r="Y493" i="13"/>
  <c r="Y416" i="18"/>
  <c r="Y445" i="14"/>
  <c r="Y391" i="13"/>
  <c r="Y420" i="18"/>
  <c r="Y371" i="18"/>
  <c r="Y427" i="18"/>
  <c r="K531" i="18"/>
  <c r="Y395" i="13"/>
  <c r="Y469" i="13"/>
  <c r="Y361" i="14"/>
  <c r="Y394" i="13"/>
  <c r="O547" i="13"/>
  <c r="Y433" i="13"/>
  <c r="Y399" i="13"/>
  <c r="Y435" i="14"/>
  <c r="Y443" i="14"/>
  <c r="Y525" i="14"/>
  <c r="Y517" i="14"/>
  <c r="O630" i="17"/>
  <c r="Y290" i="17"/>
  <c r="S616" i="17"/>
  <c r="Y520" i="13"/>
  <c r="Y508" i="14"/>
  <c r="Y486" i="18"/>
  <c r="Y453" i="13"/>
  <c r="Y366" i="14"/>
  <c r="Y512" i="13"/>
  <c r="Y428" i="13"/>
  <c r="Y505" i="14"/>
  <c r="Y388" i="14"/>
  <c r="Y451" i="13"/>
  <c r="Y432" i="13"/>
  <c r="Y370" i="13"/>
  <c r="Y363" i="18"/>
  <c r="Y472" i="18"/>
  <c r="Y512" i="18"/>
  <c r="R628" i="17"/>
  <c r="Y478" i="18"/>
  <c r="Y518" i="13"/>
  <c r="Y513" i="18"/>
  <c r="Y514" i="13"/>
  <c r="Y523" i="14"/>
  <c r="Y372" i="13"/>
  <c r="Y377" i="14"/>
  <c r="Y527" i="14"/>
  <c r="Y447" i="13"/>
  <c r="Y372" i="18"/>
  <c r="Y526" i="13"/>
  <c r="Y510" i="14"/>
  <c r="Y459" i="18"/>
  <c r="Y380" i="14"/>
  <c r="Y468" i="14"/>
  <c r="Y457" i="14"/>
  <c r="Y495" i="13"/>
  <c r="Y392" i="14"/>
  <c r="O531" i="18"/>
  <c r="Y375" i="14"/>
  <c r="Y439" i="18"/>
  <c r="Y396" i="13"/>
  <c r="Y466" i="18"/>
  <c r="Y418" i="14"/>
  <c r="Y523" i="18"/>
  <c r="K541" i="13"/>
  <c r="N93" i="21"/>
  <c r="P618" i="17"/>
  <c r="Y364" i="18"/>
  <c r="Y384" i="14"/>
  <c r="Y463" i="18"/>
  <c r="Y513" i="14"/>
  <c r="Y430" i="18"/>
  <c r="Y369" i="18"/>
  <c r="Y286" i="13"/>
  <c r="Y478" i="13"/>
  <c r="Y440" i="13"/>
  <c r="Y383" i="18"/>
  <c r="Y434" i="13"/>
  <c r="Y486" i="13"/>
  <c r="Y502" i="18"/>
  <c r="Y486" i="14"/>
  <c r="Y422" i="14"/>
  <c r="Y429" i="14"/>
  <c r="Y516" i="13"/>
  <c r="Y518" i="14"/>
  <c r="O402" i="13"/>
  <c r="Y522" i="14"/>
  <c r="Y459" i="14"/>
  <c r="N541" i="13"/>
  <c r="Y417" i="14"/>
  <c r="Y431" i="13"/>
  <c r="Y467" i="14"/>
  <c r="Y395" i="14"/>
  <c r="Y400" i="13"/>
  <c r="Y460" i="18"/>
  <c r="Y498" i="18"/>
  <c r="Y468" i="13"/>
  <c r="Y429" i="18"/>
  <c r="J498" i="13"/>
  <c r="Y393" i="13"/>
  <c r="Y535" i="13"/>
  <c r="Y539" i="13"/>
  <c r="Y446" i="13"/>
  <c r="Y392" i="18"/>
  <c r="E49" i="21"/>
  <c r="L618" i="17"/>
  <c r="Y414" i="18"/>
  <c r="Y537" i="13"/>
  <c r="P616" i="17"/>
  <c r="Y520" i="18"/>
  <c r="Y467" i="18"/>
  <c r="Y491" i="13"/>
  <c r="Y294" i="17"/>
  <c r="R625" i="17"/>
  <c r="Y516" i="18"/>
  <c r="Y444" i="13"/>
  <c r="Y501" i="14"/>
  <c r="Y455" i="18"/>
  <c r="Y509" i="18"/>
  <c r="Y526" i="18"/>
  <c r="Y397" i="13"/>
  <c r="Y412" i="18"/>
  <c r="Y379" i="14"/>
  <c r="Y515" i="13"/>
  <c r="Y435" i="18"/>
  <c r="K397" i="14"/>
  <c r="Y381" i="18"/>
  <c r="Y422" i="13"/>
  <c r="J531" i="18"/>
  <c r="Y362" i="14"/>
  <c r="Y439" i="14"/>
  <c r="J447" i="18"/>
  <c r="Q625" i="17"/>
  <c r="Q616" i="17"/>
  <c r="Y529" i="13"/>
  <c r="Y432" i="14"/>
  <c r="Y428" i="18"/>
  <c r="K498" i="13"/>
  <c r="Y444" i="14"/>
  <c r="Y470" i="18"/>
  <c r="Y373" i="14"/>
  <c r="Y392" i="13"/>
  <c r="Y471" i="18"/>
  <c r="Y456" i="14"/>
  <c r="K616" i="17"/>
  <c r="W616" i="17"/>
  <c r="R93" i="21"/>
  <c r="Y504" i="14"/>
  <c r="Y483" i="13"/>
  <c r="Y531" i="13"/>
  <c r="Y436" i="18"/>
  <c r="Y436" i="13"/>
  <c r="Y525" i="18"/>
  <c r="Y477" i="14"/>
  <c r="Y382" i="14"/>
  <c r="Y441" i="13"/>
  <c r="Y371" i="14"/>
  <c r="Y523" i="13"/>
  <c r="Y504" i="18"/>
  <c r="Y379" i="18"/>
  <c r="Y513" i="13"/>
  <c r="Y458" i="18"/>
  <c r="Y471" i="13"/>
  <c r="Y510" i="13"/>
  <c r="Y524" i="13"/>
  <c r="Y377" i="13"/>
  <c r="Y519" i="14"/>
  <c r="Y483" i="14"/>
  <c r="P93" i="21"/>
  <c r="N491" i="14"/>
  <c r="Y438" i="18"/>
  <c r="Y519" i="18"/>
  <c r="Y501" i="18"/>
  <c r="Y426" i="14"/>
  <c r="Y432" i="18"/>
  <c r="Y477" i="18"/>
  <c r="Y449" i="13"/>
  <c r="Y375" i="18"/>
  <c r="X41" i="19"/>
  <c r="Y389" i="13"/>
  <c r="Y507" i="18"/>
  <c r="Y370" i="14"/>
  <c r="Y444" i="18"/>
  <c r="Y388" i="18"/>
  <c r="Y516" i="14"/>
  <c r="Y478" i="14"/>
  <c r="Y382" i="13"/>
  <c r="Y431" i="14"/>
  <c r="Y475" i="14"/>
  <c r="Y446" i="14"/>
  <c r="Y485" i="13"/>
  <c r="Y443" i="18"/>
  <c r="Y514" i="18"/>
  <c r="Y484" i="13"/>
  <c r="Y476" i="18"/>
  <c r="T628" i="17"/>
  <c r="Y389" i="18"/>
  <c r="Y518" i="18"/>
  <c r="Y421" i="18"/>
  <c r="Y370" i="18"/>
  <c r="Y457" i="18"/>
  <c r="Y369" i="14"/>
  <c r="Y424" i="14"/>
  <c r="Y529" i="14"/>
  <c r="Y482" i="18"/>
  <c r="Y473" i="14"/>
  <c r="Y511" i="18"/>
  <c r="Y437" i="18"/>
  <c r="Y427" i="14"/>
  <c r="Y374" i="14"/>
  <c r="Y473" i="13"/>
  <c r="Y465" i="18"/>
  <c r="Y531" i="14"/>
  <c r="Y515" i="18"/>
  <c r="Y391" i="18"/>
  <c r="O93" i="21"/>
  <c r="O618" i="17"/>
  <c r="Y289" i="17"/>
  <c r="U625" i="17"/>
  <c r="X616" i="17"/>
  <c r="Y439" i="13"/>
  <c r="Y510" i="18"/>
  <c r="Y538" i="13"/>
  <c r="Y390" i="13"/>
  <c r="Y480" i="14"/>
  <c r="Y490" i="13"/>
  <c r="Y426" i="18"/>
  <c r="Y454" i="18"/>
  <c r="Y512" i="14"/>
  <c r="Y483" i="18"/>
  <c r="Y386" i="14"/>
  <c r="Y505" i="18"/>
  <c r="Y385" i="13"/>
  <c r="Y464" i="14"/>
  <c r="Y536" i="13"/>
  <c r="Y445" i="13"/>
  <c r="Y385" i="18"/>
  <c r="Y440" i="18"/>
  <c r="Y361" i="18"/>
  <c r="Y389" i="14"/>
  <c r="Y386" i="18"/>
  <c r="Y462" i="14"/>
  <c r="Y434" i="14"/>
  <c r="Y487" i="13"/>
  <c r="Y383" i="13"/>
  <c r="Y428" i="14"/>
  <c r="Y367" i="13"/>
  <c r="Y528" i="13"/>
  <c r="Y393" i="14"/>
  <c r="Y532" i="13"/>
  <c r="M628" i="17"/>
  <c r="L628" i="17"/>
  <c r="Y421" i="13"/>
  <c r="Y458" i="14"/>
  <c r="Y464" i="18"/>
  <c r="Y384" i="18"/>
  <c r="Y368" i="13"/>
  <c r="Y417" i="18"/>
  <c r="Y435" i="13"/>
  <c r="Y470" i="13"/>
  <c r="Y365" i="18"/>
  <c r="Y507" i="13"/>
  <c r="Y427" i="13"/>
  <c r="Y382" i="18"/>
  <c r="Y484" i="14"/>
  <c r="Y419" i="14"/>
  <c r="Y480" i="13"/>
  <c r="Y452" i="13"/>
  <c r="M93" i="21"/>
  <c r="N626" i="17"/>
  <c r="T618" i="17"/>
  <c r="L547" i="13"/>
  <c r="Y500" i="13"/>
  <c r="N547" i="13"/>
  <c r="Y457" i="13"/>
  <c r="P240" i="14"/>
  <c r="P1035" i="14"/>
  <c r="P149" i="13"/>
  <c r="P156" i="14"/>
  <c r="P951" i="14"/>
  <c r="P170" i="18"/>
  <c r="P962" i="18"/>
  <c r="P102" i="18"/>
  <c r="P894" i="18"/>
  <c r="P261" i="18"/>
  <c r="P1053" i="18"/>
  <c r="P103" i="14"/>
  <c r="P898" i="14"/>
  <c r="P222" i="13"/>
  <c r="P1035" i="13"/>
  <c r="P122" i="18"/>
  <c r="P914" i="18"/>
  <c r="P207" i="13"/>
  <c r="P1020" i="13"/>
  <c r="P112" i="14"/>
  <c r="P907" i="14"/>
  <c r="P217" i="18"/>
  <c r="P1009" i="18"/>
  <c r="P153" i="13"/>
  <c r="P966" i="13"/>
  <c r="P142" i="13"/>
  <c r="P955" i="13"/>
  <c r="P177" i="18"/>
  <c r="P969" i="18"/>
  <c r="P149" i="14"/>
  <c r="P944" i="14"/>
  <c r="P160" i="13"/>
  <c r="P973" i="13"/>
  <c r="P243" i="14"/>
  <c r="P1038" i="14"/>
  <c r="P190" i="14"/>
  <c r="P158" i="14"/>
  <c r="P953" i="14"/>
  <c r="P164" i="13"/>
  <c r="P977" i="13"/>
  <c r="P223" i="14"/>
  <c r="P1018" i="14"/>
  <c r="P143" i="13"/>
  <c r="P956" i="13"/>
  <c r="P237" i="14"/>
  <c r="P1032" i="14"/>
  <c r="P224" i="14"/>
  <c r="P1019" i="14"/>
  <c r="P179" i="14"/>
  <c r="P974" i="14"/>
  <c r="P125" i="13"/>
  <c r="P938" i="13"/>
  <c r="P101" i="14"/>
  <c r="P896" i="14"/>
  <c r="P127" i="13"/>
  <c r="P940" i="13"/>
  <c r="P177" i="14"/>
  <c r="P972" i="14"/>
  <c r="P182" i="14"/>
  <c r="P977" i="14"/>
  <c r="P125" i="14"/>
  <c r="P920" i="14"/>
  <c r="P165" i="18"/>
  <c r="P957" i="18"/>
  <c r="P262" i="18"/>
  <c r="P1054" i="18"/>
  <c r="P117" i="18"/>
  <c r="P909" i="18"/>
  <c r="P109" i="18"/>
  <c r="P901" i="18"/>
  <c r="P155" i="14"/>
  <c r="P950" i="14"/>
  <c r="P191" i="18"/>
  <c r="P983" i="18"/>
  <c r="P199" i="14"/>
  <c r="P994" i="14"/>
  <c r="P189" i="18"/>
  <c r="P260" i="14"/>
  <c r="P1055" i="14"/>
  <c r="P98" i="13"/>
  <c r="P911" i="13"/>
  <c r="P205" i="14"/>
  <c r="P1000" i="14"/>
  <c r="P163" i="13"/>
  <c r="P976" i="13"/>
  <c r="P212" i="13"/>
  <c r="P1025" i="13"/>
  <c r="P106" i="18"/>
  <c r="P898" i="18"/>
  <c r="P116" i="13"/>
  <c r="P929" i="13"/>
  <c r="P208" i="18"/>
  <c r="P1000" i="18"/>
  <c r="P203" i="14"/>
  <c r="P998" i="14"/>
  <c r="P111" i="18"/>
  <c r="P903" i="18"/>
  <c r="P130" i="14"/>
  <c r="P925" i="14"/>
  <c r="P121" i="13"/>
  <c r="P934" i="13"/>
  <c r="P127" i="14"/>
  <c r="P922" i="14"/>
  <c r="P95" i="13"/>
  <c r="P200" i="13"/>
  <c r="P1013" i="13"/>
  <c r="P258" i="13"/>
  <c r="P1071" i="13"/>
  <c r="P159" i="18"/>
  <c r="P951" i="18"/>
  <c r="P240" i="18"/>
  <c r="P1032" i="18"/>
  <c r="P253" i="18"/>
  <c r="P1045" i="18"/>
  <c r="P262" i="14"/>
  <c r="P1057" i="14"/>
  <c r="P171" i="14"/>
  <c r="P966" i="14"/>
  <c r="P199" i="13"/>
  <c r="P1012" i="13"/>
  <c r="P193" i="14"/>
  <c r="P988" i="14"/>
  <c r="P110" i="13"/>
  <c r="P923" i="13"/>
  <c r="P206" i="13"/>
  <c r="P1019" i="13"/>
  <c r="P204" i="18"/>
  <c r="P996" i="18"/>
  <c r="P100" i="18"/>
  <c r="P892" i="18"/>
  <c r="P222" i="14"/>
  <c r="P1017" i="14"/>
  <c r="P113" i="18"/>
  <c r="P905" i="18"/>
  <c r="P220" i="14"/>
  <c r="P1015" i="14"/>
  <c r="P165" i="13"/>
  <c r="P978" i="13"/>
  <c r="P244" i="13"/>
  <c r="P1057" i="13"/>
  <c r="P168" i="18"/>
  <c r="P960" i="18"/>
  <c r="P215" i="18"/>
  <c r="P1007" i="18"/>
  <c r="P160" i="18"/>
  <c r="P952" i="18"/>
  <c r="P156" i="18"/>
  <c r="P948" i="18"/>
  <c r="P212" i="18"/>
  <c r="P1004" i="18"/>
  <c r="P210" i="13"/>
  <c r="P1023" i="13"/>
  <c r="P260" i="13"/>
  <c r="P1073" i="13"/>
  <c r="P164" i="14"/>
  <c r="P959" i="14"/>
  <c r="P203" i="13"/>
  <c r="P1016" i="13"/>
  <c r="P212" i="14"/>
  <c r="P1007" i="14"/>
  <c r="P157" i="13"/>
  <c r="P970" i="13"/>
  <c r="P151" i="14"/>
  <c r="P946" i="14"/>
  <c r="P120" i="14"/>
  <c r="P915" i="14"/>
  <c r="P123" i="14"/>
  <c r="P918" i="14"/>
  <c r="P256" i="18"/>
  <c r="P1048" i="18"/>
  <c r="P101" i="18"/>
  <c r="P893" i="18"/>
  <c r="P214" i="14"/>
  <c r="P1009" i="14"/>
  <c r="P264" i="13"/>
  <c r="P1077" i="13"/>
  <c r="P124" i="18"/>
  <c r="P916" i="18"/>
  <c r="P101" i="13"/>
  <c r="P914" i="13"/>
  <c r="P152" i="18"/>
  <c r="P944" i="18"/>
  <c r="P190" i="18"/>
  <c r="P982" i="18"/>
  <c r="P121" i="18"/>
  <c r="P913" i="18"/>
  <c r="P213" i="14"/>
  <c r="P1008" i="14"/>
  <c r="P123" i="13"/>
  <c r="P936" i="13"/>
  <c r="P157" i="14"/>
  <c r="P952" i="14"/>
  <c r="P247" i="14"/>
  <c r="P1042" i="14"/>
  <c r="P223" i="13"/>
  <c r="P1036" i="13"/>
  <c r="P173" i="14"/>
  <c r="P968" i="14"/>
  <c r="P218" i="18"/>
  <c r="P1010" i="18"/>
  <c r="P167" i="13"/>
  <c r="P980" i="13"/>
  <c r="P141" i="13"/>
  <c r="P250" i="18"/>
  <c r="P1042" i="18"/>
  <c r="P242" i="18"/>
  <c r="P1034" i="18"/>
  <c r="P171" i="18"/>
  <c r="P963" i="18"/>
  <c r="P248" i="13"/>
  <c r="P1061" i="13"/>
  <c r="P247" i="18"/>
  <c r="P1039" i="18"/>
  <c r="P254" i="14"/>
  <c r="P1049" i="14"/>
  <c r="P103" i="18"/>
  <c r="P895" i="18"/>
  <c r="P251" i="13"/>
  <c r="P1064" i="13"/>
  <c r="P112" i="13"/>
  <c r="P925" i="13"/>
  <c r="P113" i="14"/>
  <c r="P908" i="14"/>
  <c r="P113" i="13"/>
  <c r="P926" i="13"/>
  <c r="P254" i="13"/>
  <c r="P1067" i="13"/>
  <c r="P210" i="18"/>
  <c r="P1002" i="18"/>
  <c r="P129" i="13"/>
  <c r="P942" i="13"/>
  <c r="P199" i="18"/>
  <c r="P991" i="18"/>
  <c r="P96" i="13"/>
  <c r="P909" i="13"/>
  <c r="P158" i="13"/>
  <c r="P971" i="13"/>
  <c r="P116" i="14"/>
  <c r="P911" i="14"/>
  <c r="P241" i="13"/>
  <c r="P1054" i="13"/>
  <c r="P214" i="18"/>
  <c r="P1006" i="18"/>
  <c r="P206" i="18"/>
  <c r="P998" i="18"/>
  <c r="P171" i="13"/>
  <c r="P984" i="13"/>
  <c r="P215" i="14"/>
  <c r="P1010" i="14"/>
  <c r="P151" i="18"/>
  <c r="P943" i="18"/>
  <c r="P233" i="14"/>
  <c r="P1028" i="14"/>
  <c r="P180" i="13"/>
  <c r="P993" i="13"/>
  <c r="P213" i="13"/>
  <c r="P1026" i="13"/>
  <c r="P250" i="13"/>
  <c r="P1063" i="13"/>
  <c r="P267" i="13"/>
  <c r="P1080" i="13"/>
  <c r="P257" i="14"/>
  <c r="P1052" i="14"/>
  <c r="P115" i="13"/>
  <c r="P928" i="13"/>
  <c r="P268" i="13"/>
  <c r="P1081" i="13"/>
  <c r="P98" i="18"/>
  <c r="P890" i="18"/>
  <c r="P105" i="18"/>
  <c r="P897" i="18"/>
  <c r="P244" i="14"/>
  <c r="P1039" i="14"/>
  <c r="P259" i="18"/>
  <c r="P1051" i="18"/>
  <c r="P119" i="18"/>
  <c r="P911" i="18"/>
  <c r="P200" i="18"/>
  <c r="P992" i="18"/>
  <c r="P255" i="18"/>
  <c r="P1047" i="18"/>
  <c r="P114" i="13"/>
  <c r="P927" i="13"/>
  <c r="P252" i="13"/>
  <c r="P1065" i="13"/>
  <c r="P208" i="14"/>
  <c r="P1003" i="14"/>
  <c r="P162" i="18"/>
  <c r="P954" i="18"/>
  <c r="P201" i="13"/>
  <c r="P1014" i="13"/>
  <c r="P219" i="14"/>
  <c r="P1014" i="14"/>
  <c r="P156" i="13"/>
  <c r="P969" i="13"/>
  <c r="P205" i="13"/>
  <c r="P1018" i="13"/>
  <c r="P238" i="18"/>
  <c r="P1030" i="18"/>
  <c r="P159" i="13"/>
  <c r="P972" i="13"/>
  <c r="P104" i="13"/>
  <c r="P917" i="13"/>
  <c r="P231" i="18"/>
  <c r="P96" i="18"/>
  <c r="P888" i="18"/>
  <c r="P242" i="13"/>
  <c r="P1055" i="13"/>
  <c r="P99" i="14"/>
  <c r="P894" i="14"/>
  <c r="P108" i="13"/>
  <c r="P921" i="13"/>
  <c r="P204" i="13"/>
  <c r="P1017" i="13"/>
  <c r="P259" i="13"/>
  <c r="P1072" i="13"/>
  <c r="P128" i="14"/>
  <c r="P923" i="14"/>
  <c r="P266" i="14"/>
  <c r="P1061" i="14"/>
  <c r="P102" i="14"/>
  <c r="P897" i="14"/>
  <c r="P97" i="14"/>
  <c r="P892" i="14"/>
  <c r="P210" i="14"/>
  <c r="P1005" i="14"/>
  <c r="P224" i="13"/>
  <c r="P1037" i="13"/>
  <c r="P178" i="18"/>
  <c r="P970" i="18"/>
  <c r="P245" i="18"/>
  <c r="P1037" i="18"/>
  <c r="P169" i="18"/>
  <c r="P961" i="18"/>
  <c r="P248" i="14"/>
  <c r="P1043" i="14"/>
  <c r="P97" i="13"/>
  <c r="P910" i="13"/>
  <c r="P182" i="13"/>
  <c r="P995" i="13"/>
  <c r="P235" i="13"/>
  <c r="P118" i="18"/>
  <c r="P910" i="18"/>
  <c r="P117" i="14"/>
  <c r="P912" i="14"/>
  <c r="P209" i="13"/>
  <c r="P1022" i="13"/>
  <c r="P166" i="14"/>
  <c r="P961" i="14"/>
  <c r="P264" i="18"/>
  <c r="P1056" i="18"/>
  <c r="P128" i="13"/>
  <c r="P941" i="13"/>
  <c r="P220" i="13"/>
  <c r="P1033" i="13"/>
  <c r="P265" i="14"/>
  <c r="P1060" i="14"/>
  <c r="P106" i="13"/>
  <c r="P919" i="13"/>
  <c r="P261" i="13"/>
  <c r="P1074" i="13"/>
  <c r="P124" i="13"/>
  <c r="P937" i="13"/>
  <c r="P198" i="18"/>
  <c r="P990" i="18"/>
  <c r="P167" i="18"/>
  <c r="P959" i="18"/>
  <c r="P241" i="18"/>
  <c r="P1033" i="18"/>
  <c r="P194" i="18"/>
  <c r="P986" i="18"/>
  <c r="P167" i="14"/>
  <c r="P962" i="14"/>
  <c r="P122" i="13"/>
  <c r="P935" i="13"/>
  <c r="P242" i="14"/>
  <c r="P1037" i="14"/>
  <c r="P160" i="14"/>
  <c r="P955" i="14"/>
  <c r="P237" i="18"/>
  <c r="P1029" i="18"/>
  <c r="P192" i="13"/>
  <c r="P216" i="13"/>
  <c r="P1029" i="13"/>
  <c r="P100" i="13"/>
  <c r="P913" i="13"/>
  <c r="P243" i="13"/>
  <c r="P1056" i="13"/>
  <c r="P197" i="18"/>
  <c r="P989" i="18"/>
  <c r="P169" i="14"/>
  <c r="P964" i="14"/>
  <c r="P151" i="13"/>
  <c r="P964" i="13"/>
  <c r="P216" i="14"/>
  <c r="P1011" i="14"/>
  <c r="P162" i="14"/>
  <c r="P957" i="14"/>
  <c r="P170" i="13"/>
  <c r="P983" i="13"/>
  <c r="P95" i="14"/>
  <c r="P217" i="14"/>
  <c r="P1012" i="14"/>
  <c r="P266" i="13"/>
  <c r="P1079" i="13"/>
  <c r="P154" i="18"/>
  <c r="P946" i="18"/>
  <c r="P195" i="13"/>
  <c r="P1008" i="13"/>
  <c r="P161" i="14"/>
  <c r="P956" i="14"/>
  <c r="P121" i="14"/>
  <c r="P916" i="14"/>
  <c r="P157" i="18"/>
  <c r="P949" i="18"/>
  <c r="P213" i="18"/>
  <c r="P1005" i="18"/>
  <c r="P177" i="13"/>
  <c r="P990" i="13"/>
  <c r="P180" i="14"/>
  <c r="P975" i="14"/>
  <c r="P149" i="18"/>
  <c r="P941" i="18"/>
  <c r="P97" i="18"/>
  <c r="P889" i="18"/>
  <c r="P127" i="18"/>
  <c r="P919" i="18"/>
  <c r="P196" i="14"/>
  <c r="P991" i="14"/>
  <c r="P253" i="14"/>
  <c r="P1048" i="14"/>
  <c r="P110" i="14"/>
  <c r="P905" i="14"/>
  <c r="P172" i="14"/>
  <c r="P967" i="14"/>
  <c r="P186" i="13"/>
  <c r="P999" i="13"/>
  <c r="P197" i="14"/>
  <c r="P992" i="14"/>
  <c r="P209" i="14"/>
  <c r="P1004" i="14"/>
  <c r="P233" i="18"/>
  <c r="P1025" i="18"/>
  <c r="P195" i="18"/>
  <c r="P987" i="18"/>
  <c r="P251" i="14"/>
  <c r="P1046" i="14"/>
  <c r="P191" i="14"/>
  <c r="P986" i="14"/>
  <c r="P236" i="18"/>
  <c r="P1028" i="18"/>
  <c r="P236" i="13"/>
  <c r="P1049" i="13"/>
  <c r="P272" i="13"/>
  <c r="P1085" i="13"/>
  <c r="P126" i="14"/>
  <c r="P921" i="14"/>
  <c r="P245" i="14"/>
  <c r="P1040" i="14"/>
  <c r="P148" i="14"/>
  <c r="P175" i="18"/>
  <c r="P967" i="18"/>
  <c r="P200" i="14"/>
  <c r="P995" i="14"/>
  <c r="P178" i="14"/>
  <c r="P973" i="14"/>
  <c r="P107" i="18"/>
  <c r="P899" i="18"/>
  <c r="P95" i="18"/>
  <c r="P129" i="14"/>
  <c r="P924" i="14"/>
  <c r="P205" i="18"/>
  <c r="P997" i="18"/>
  <c r="P161" i="13"/>
  <c r="P974" i="13"/>
  <c r="P238" i="13"/>
  <c r="P1051" i="13"/>
  <c r="P175" i="13"/>
  <c r="P988" i="13"/>
  <c r="P152" i="14"/>
  <c r="P947" i="14"/>
  <c r="P222" i="18"/>
  <c r="P1014" i="18"/>
  <c r="P250" i="14"/>
  <c r="P1045" i="14"/>
  <c r="P202" i="18"/>
  <c r="P994" i="18"/>
  <c r="P110" i="18"/>
  <c r="P902" i="18"/>
  <c r="P154" i="14"/>
  <c r="P949" i="14"/>
  <c r="P126" i="18"/>
  <c r="P918" i="18"/>
  <c r="P239" i="18"/>
  <c r="P1031" i="18"/>
  <c r="P207" i="14"/>
  <c r="P1002" i="14"/>
  <c r="P163" i="18"/>
  <c r="P955" i="18"/>
  <c r="P165" i="14"/>
  <c r="P960" i="14"/>
  <c r="P207" i="18"/>
  <c r="P999" i="18"/>
  <c r="P115" i="14"/>
  <c r="P910" i="14"/>
  <c r="P166" i="13"/>
  <c r="P979" i="13"/>
  <c r="P120" i="13"/>
  <c r="P933" i="13"/>
  <c r="P176" i="18"/>
  <c r="P968" i="18"/>
  <c r="P254" i="18"/>
  <c r="P1046" i="18"/>
  <c r="P169" i="13"/>
  <c r="P982" i="13"/>
  <c r="P181" i="13"/>
  <c r="P994" i="13"/>
  <c r="P244" i="18"/>
  <c r="P1036" i="18"/>
  <c r="P107" i="13"/>
  <c r="P920" i="13"/>
  <c r="P249" i="14"/>
  <c r="P1044" i="14"/>
  <c r="P261" i="14"/>
  <c r="P1056" i="14"/>
  <c r="P246" i="13"/>
  <c r="P1059" i="13"/>
  <c r="P99" i="13"/>
  <c r="P912" i="13"/>
  <c r="P235" i="18"/>
  <c r="P1027" i="18"/>
  <c r="P265" i="13"/>
  <c r="P1078" i="13"/>
  <c r="P122" i="14"/>
  <c r="P917" i="14"/>
  <c r="P181" i="14"/>
  <c r="P976" i="14"/>
  <c r="P162" i="13"/>
  <c r="P975" i="13"/>
  <c r="P174" i="13"/>
  <c r="P987" i="13"/>
  <c r="P198" i="14"/>
  <c r="P993" i="14"/>
  <c r="P125" i="18"/>
  <c r="P917" i="18"/>
  <c r="P150" i="14"/>
  <c r="P945" i="14"/>
  <c r="P202" i="14"/>
  <c r="P997" i="14"/>
  <c r="P164" i="18"/>
  <c r="P956" i="18"/>
  <c r="P179" i="13"/>
  <c r="P992" i="13"/>
  <c r="P108" i="18"/>
  <c r="P900" i="18"/>
  <c r="P238" i="14"/>
  <c r="P1033" i="14"/>
  <c r="P225" i="13"/>
  <c r="P1038" i="13"/>
  <c r="P237" i="13"/>
  <c r="P1050" i="13"/>
  <c r="P103" i="13"/>
  <c r="P916" i="13"/>
  <c r="P263" i="13"/>
  <c r="P1076" i="13"/>
  <c r="P192" i="14"/>
  <c r="P987" i="14"/>
  <c r="P192" i="18"/>
  <c r="P984" i="18"/>
  <c r="P102" i="13"/>
  <c r="P915" i="13"/>
  <c r="P240" i="13"/>
  <c r="P1053" i="13"/>
  <c r="P247" i="13"/>
  <c r="P1060" i="13"/>
  <c r="P251" i="18"/>
  <c r="P1043" i="18"/>
  <c r="P249" i="18"/>
  <c r="P1041" i="18"/>
  <c r="P148" i="18"/>
  <c r="P940" i="18"/>
  <c r="P203" i="18"/>
  <c r="P995" i="18"/>
  <c r="P249" i="13"/>
  <c r="P1062" i="13"/>
  <c r="P14" i="14"/>
  <c r="P150" i="13"/>
  <c r="P963" i="13"/>
  <c r="P193" i="18"/>
  <c r="P985" i="18"/>
  <c r="P196" i="13"/>
  <c r="P1009" i="13"/>
  <c r="P154" i="13"/>
  <c r="P967" i="13"/>
  <c r="P126" i="13"/>
  <c r="P939" i="13"/>
  <c r="P155" i="18"/>
  <c r="P947" i="18"/>
  <c r="P245" i="13"/>
  <c r="P1058" i="13"/>
  <c r="P256" i="13"/>
  <c r="P1069" i="13"/>
  <c r="P174" i="14"/>
  <c r="P969" i="14"/>
  <c r="P221" i="18"/>
  <c r="P1013" i="18"/>
  <c r="P263" i="14"/>
  <c r="P1058" i="14"/>
  <c r="P117" i="13"/>
  <c r="P930" i="13"/>
  <c r="P219" i="13"/>
  <c r="P1032" i="13"/>
  <c r="O15" i="19"/>
  <c r="O93" i="19"/>
  <c r="P219" i="18"/>
  <c r="P1011" i="18"/>
  <c r="P259" i="14"/>
  <c r="P1054" i="14"/>
  <c r="P253" i="13"/>
  <c r="P1066" i="13"/>
  <c r="P263" i="18"/>
  <c r="P1055" i="18"/>
  <c r="P216" i="18"/>
  <c r="P1008" i="18"/>
  <c r="P15" i="14"/>
  <c r="P810" i="14"/>
  <c r="P197" i="13"/>
  <c r="P1010" i="13"/>
  <c r="P202" i="13"/>
  <c r="P1015" i="13"/>
  <c r="P208" i="13"/>
  <c r="P1021" i="13"/>
  <c r="P257" i="13"/>
  <c r="P1070" i="13"/>
  <c r="P215" i="13"/>
  <c r="P1028" i="13"/>
  <c r="P107" i="14"/>
  <c r="P902" i="14"/>
  <c r="P236" i="14"/>
  <c r="P1031" i="14"/>
  <c r="P168" i="13"/>
  <c r="P981" i="13"/>
  <c r="P211" i="18"/>
  <c r="P1003" i="18"/>
  <c r="P108" i="14"/>
  <c r="P903" i="14"/>
  <c r="P195" i="14"/>
  <c r="P990" i="14"/>
  <c r="P104" i="14"/>
  <c r="P899" i="14"/>
  <c r="P211" i="13"/>
  <c r="P1024" i="13"/>
  <c r="P111" i="14"/>
  <c r="P906" i="14"/>
  <c r="P105" i="14"/>
  <c r="P900" i="14"/>
  <c r="P258" i="14"/>
  <c r="P1053" i="14"/>
  <c r="P264" i="14"/>
  <c r="P1059" i="14"/>
  <c r="P255" i="14"/>
  <c r="P1050" i="14"/>
  <c r="P241" i="14"/>
  <c r="P1036" i="14"/>
  <c r="P193" i="13"/>
  <c r="P1006" i="13"/>
  <c r="P155" i="13"/>
  <c r="P968" i="13"/>
  <c r="P214" i="13"/>
  <c r="P1027" i="13"/>
  <c r="P147" i="18"/>
  <c r="P161" i="18"/>
  <c r="P953" i="18"/>
  <c r="P166" i="18"/>
  <c r="P958" i="18"/>
  <c r="P257" i="18"/>
  <c r="P1049" i="18"/>
  <c r="P239" i="13"/>
  <c r="P1052" i="13"/>
  <c r="P119" i="14"/>
  <c r="P914" i="14"/>
  <c r="P98" i="14"/>
  <c r="P893" i="14"/>
  <c r="P104" i="18"/>
  <c r="P896" i="18"/>
  <c r="P176" i="13"/>
  <c r="P989" i="13"/>
  <c r="P159" i="14"/>
  <c r="P954" i="14"/>
  <c r="P15" i="13"/>
  <c r="P828" i="13"/>
  <c r="P174" i="18"/>
  <c r="P966" i="18"/>
  <c r="P180" i="18"/>
  <c r="P972" i="18"/>
  <c r="P109" i="13"/>
  <c r="P922" i="13"/>
  <c r="P175" i="14"/>
  <c r="P970" i="14"/>
  <c r="P114" i="18"/>
  <c r="P906" i="18"/>
  <c r="P178" i="13"/>
  <c r="P991" i="13"/>
  <c r="P201" i="14"/>
  <c r="P996" i="14"/>
  <c r="P119" i="13"/>
  <c r="P932" i="13"/>
  <c r="P96" i="14"/>
  <c r="P891" i="14"/>
  <c r="P14" i="13"/>
  <c r="P153" i="18"/>
  <c r="P945" i="18"/>
  <c r="P152" i="13"/>
  <c r="P965" i="13"/>
  <c r="P196" i="18"/>
  <c r="P988" i="18"/>
  <c r="P252" i="18"/>
  <c r="P1044" i="18"/>
  <c r="P111" i="13"/>
  <c r="P924" i="13"/>
  <c r="P168" i="14"/>
  <c r="P963" i="14"/>
  <c r="P173" i="13"/>
  <c r="P986" i="13"/>
  <c r="P194" i="13"/>
  <c r="P1007" i="13"/>
  <c r="P158" i="18"/>
  <c r="P950" i="18"/>
  <c r="P172" i="18"/>
  <c r="P964" i="18"/>
  <c r="P246" i="14"/>
  <c r="P1041" i="14"/>
  <c r="P109" i="14"/>
  <c r="P904" i="14"/>
  <c r="P221" i="13"/>
  <c r="P1034" i="13"/>
  <c r="P220" i="18"/>
  <c r="P1012" i="18"/>
  <c r="P246" i="18"/>
  <c r="P1038" i="18"/>
  <c r="P120" i="18"/>
  <c r="P912" i="18"/>
  <c r="P252" i="14"/>
  <c r="P1047" i="14"/>
  <c r="P204" i="14"/>
  <c r="P999" i="14"/>
  <c r="P150" i="18"/>
  <c r="P942" i="18"/>
  <c r="P99" i="18"/>
  <c r="P891" i="18"/>
  <c r="P248" i="18"/>
  <c r="P1040" i="18"/>
  <c r="P135" i="13"/>
  <c r="P211" i="14"/>
  <c r="P1006" i="14"/>
  <c r="P118" i="13"/>
  <c r="P931" i="13"/>
  <c r="P217" i="13"/>
  <c r="P1030" i="13"/>
  <c r="P173" i="18"/>
  <c r="P965" i="18"/>
  <c r="P172" i="13"/>
  <c r="P985" i="13"/>
  <c r="P176" i="14"/>
  <c r="P971" i="14"/>
  <c r="P232" i="14"/>
  <c r="P234" i="14"/>
  <c r="P1029" i="14"/>
  <c r="P170" i="14"/>
  <c r="P965" i="14"/>
  <c r="P179" i="18"/>
  <c r="P971" i="18"/>
  <c r="P234" i="18"/>
  <c r="P1026" i="18"/>
  <c r="P105" i="13"/>
  <c r="P918" i="13"/>
  <c r="P123" i="18"/>
  <c r="P915" i="18"/>
  <c r="P163" i="14"/>
  <c r="P958" i="14"/>
  <c r="P112" i="18"/>
  <c r="P904" i="18"/>
  <c r="P218" i="13"/>
  <c r="P1031" i="13"/>
  <c r="P116" i="18"/>
  <c r="P908" i="18"/>
  <c r="P232" i="18"/>
  <c r="P1024" i="18"/>
  <c r="P221" i="14"/>
  <c r="P1016" i="14"/>
  <c r="P106" i="14"/>
  <c r="P901" i="14"/>
  <c r="P260" i="18"/>
  <c r="P1052" i="18"/>
  <c r="P262" i="13"/>
  <c r="P1075" i="13"/>
  <c r="P114" i="14"/>
  <c r="P909" i="14"/>
  <c r="P201" i="18"/>
  <c r="P993" i="18"/>
  <c r="P239" i="14"/>
  <c r="P1034" i="14"/>
  <c r="P209" i="18"/>
  <c r="P1001" i="18"/>
  <c r="P229" i="13"/>
  <c r="P1042" i="13"/>
  <c r="P128" i="18"/>
  <c r="P920" i="18"/>
  <c r="P124" i="14"/>
  <c r="P919" i="14"/>
  <c r="P115" i="18"/>
  <c r="P907" i="18"/>
  <c r="P235" i="14"/>
  <c r="P1030" i="14"/>
  <c r="P118" i="14"/>
  <c r="P913" i="14"/>
  <c r="P258" i="18"/>
  <c r="P1050" i="18"/>
  <c r="P198" i="13"/>
  <c r="P1011" i="13"/>
  <c r="P100" i="14"/>
  <c r="P895" i="14"/>
  <c r="P256" i="14"/>
  <c r="P1051" i="14"/>
  <c r="P153" i="14"/>
  <c r="P948" i="14"/>
  <c r="P243" i="18"/>
  <c r="P1035" i="18"/>
  <c r="P218" i="14"/>
  <c r="P1013" i="14"/>
  <c r="P255" i="13"/>
  <c r="P1068" i="13"/>
  <c r="P194" i="14"/>
  <c r="P989" i="14"/>
  <c r="P206" i="14"/>
  <c r="P1001" i="14"/>
  <c r="M259" i="18"/>
  <c r="M1051" i="18"/>
  <c r="M123" i="13"/>
  <c r="M936" i="13"/>
  <c r="M160" i="13"/>
  <c r="M973" i="13"/>
  <c r="M193" i="18"/>
  <c r="M985" i="18"/>
  <c r="M222" i="14"/>
  <c r="M1017" i="14"/>
  <c r="M114" i="14"/>
  <c r="M909" i="14"/>
  <c r="M119" i="18"/>
  <c r="M911" i="18"/>
  <c r="M142" i="13"/>
  <c r="M955" i="13"/>
  <c r="M163" i="13"/>
  <c r="M976" i="13"/>
  <c r="M212" i="13"/>
  <c r="M1025" i="13"/>
  <c r="M257" i="18"/>
  <c r="M1049" i="18"/>
  <c r="M112" i="13"/>
  <c r="M925" i="13"/>
  <c r="M98" i="13"/>
  <c r="M911" i="13"/>
  <c r="M149" i="13"/>
  <c r="M203" i="14"/>
  <c r="M998" i="14"/>
  <c r="M205" i="14"/>
  <c r="M1000" i="14"/>
  <c r="M125" i="13"/>
  <c r="M938" i="13"/>
  <c r="M101" i="14"/>
  <c r="M896" i="14"/>
  <c r="M208" i="18"/>
  <c r="M1000" i="18"/>
  <c r="M117" i="18"/>
  <c r="M909" i="18"/>
  <c r="M243" i="14"/>
  <c r="M1038" i="14"/>
  <c r="M217" i="18"/>
  <c r="M1009" i="18"/>
  <c r="M113" i="14"/>
  <c r="M908" i="14"/>
  <c r="M100" i="13"/>
  <c r="M913" i="13"/>
  <c r="M182" i="14"/>
  <c r="M977" i="14"/>
  <c r="M207" i="13"/>
  <c r="M1020" i="13"/>
  <c r="M156" i="14"/>
  <c r="M951" i="14"/>
  <c r="M154" i="13"/>
  <c r="M967" i="13"/>
  <c r="M256" i="14"/>
  <c r="M1051" i="14"/>
  <c r="M149" i="14"/>
  <c r="M944" i="14"/>
  <c r="M191" i="18"/>
  <c r="M983" i="18"/>
  <c r="M180" i="14"/>
  <c r="M975" i="14"/>
  <c r="M255" i="18"/>
  <c r="M1047" i="18"/>
  <c r="M158" i="14"/>
  <c r="M953" i="14"/>
  <c r="M97" i="13"/>
  <c r="M910" i="13"/>
  <c r="M218" i="18"/>
  <c r="M1010" i="18"/>
  <c r="M141" i="13"/>
  <c r="M208" i="14"/>
  <c r="M1003" i="14"/>
  <c r="M217" i="13"/>
  <c r="M1030" i="13"/>
  <c r="M222" i="13"/>
  <c r="M1035" i="13"/>
  <c r="M247" i="14"/>
  <c r="M1042" i="14"/>
  <c r="M126" i="13"/>
  <c r="M939" i="13"/>
  <c r="M113" i="13"/>
  <c r="M926" i="13"/>
  <c r="M114" i="13"/>
  <c r="M927" i="13"/>
  <c r="M164" i="13"/>
  <c r="M977" i="13"/>
  <c r="M223" i="14"/>
  <c r="M1018" i="14"/>
  <c r="M127" i="13"/>
  <c r="M940" i="13"/>
  <c r="M170" i="18"/>
  <c r="M962" i="18"/>
  <c r="M102" i="18"/>
  <c r="M894" i="18"/>
  <c r="M101" i="18"/>
  <c r="M893" i="18"/>
  <c r="M103" i="14"/>
  <c r="M898" i="14"/>
  <c r="M190" i="14"/>
  <c r="M130" i="14"/>
  <c r="M925" i="14"/>
  <c r="M100" i="14"/>
  <c r="M895" i="14"/>
  <c r="M160" i="14"/>
  <c r="M955" i="14"/>
  <c r="M106" i="18"/>
  <c r="M898" i="18"/>
  <c r="M152" i="14"/>
  <c r="M947" i="14"/>
  <c r="M254" i="13"/>
  <c r="M1067" i="13"/>
  <c r="M165" i="13"/>
  <c r="M978" i="13"/>
  <c r="M202" i="18"/>
  <c r="M994" i="18"/>
  <c r="M124" i="18"/>
  <c r="M916" i="18"/>
  <c r="M210" i="18"/>
  <c r="M1002" i="18"/>
  <c r="M173" i="18"/>
  <c r="M965" i="18"/>
  <c r="M203" i="13"/>
  <c r="M1016" i="13"/>
  <c r="M212" i="14"/>
  <c r="M1007" i="14"/>
  <c r="M96" i="13"/>
  <c r="M909" i="13"/>
  <c r="M151" i="14"/>
  <c r="M946" i="14"/>
  <c r="M120" i="14"/>
  <c r="M915" i="14"/>
  <c r="M110" i="18"/>
  <c r="M902" i="18"/>
  <c r="M263" i="14"/>
  <c r="M1058" i="14"/>
  <c r="M151" i="13"/>
  <c r="M964" i="13"/>
  <c r="M253" i="14"/>
  <c r="M1048" i="14"/>
  <c r="M216" i="14"/>
  <c r="M1011" i="14"/>
  <c r="M166" i="14"/>
  <c r="M961" i="14"/>
  <c r="M115" i="18"/>
  <c r="M907" i="18"/>
  <c r="M264" i="18"/>
  <c r="M1056" i="18"/>
  <c r="M122" i="18"/>
  <c r="M914" i="18"/>
  <c r="M196" i="13"/>
  <c r="M1009" i="13"/>
  <c r="M111" i="18"/>
  <c r="M903" i="18"/>
  <c r="M152" i="13"/>
  <c r="M965" i="13"/>
  <c r="M223" i="13"/>
  <c r="M1036" i="13"/>
  <c r="M237" i="14"/>
  <c r="M1032" i="14"/>
  <c r="M243" i="13"/>
  <c r="M1056" i="13"/>
  <c r="M256" i="13"/>
  <c r="M1069" i="13"/>
  <c r="M239" i="13"/>
  <c r="M1052" i="13"/>
  <c r="M129" i="13"/>
  <c r="M942" i="13"/>
  <c r="M235" i="13"/>
  <c r="M190" i="18"/>
  <c r="M982" i="18"/>
  <c r="M121" i="18"/>
  <c r="M913" i="18"/>
  <c r="M247" i="18"/>
  <c r="M1039" i="18"/>
  <c r="M251" i="13"/>
  <c r="M1064" i="13"/>
  <c r="M193" i="14"/>
  <c r="M988" i="14"/>
  <c r="M154" i="14"/>
  <c r="M949" i="14"/>
  <c r="M112" i="14"/>
  <c r="M907" i="14"/>
  <c r="M198" i="13"/>
  <c r="M1011" i="13"/>
  <c r="M261" i="18"/>
  <c r="M1053" i="18"/>
  <c r="M237" i="18"/>
  <c r="M1029" i="18"/>
  <c r="M113" i="18"/>
  <c r="M905" i="18"/>
  <c r="M95" i="13"/>
  <c r="M220" i="14"/>
  <c r="M1015" i="14"/>
  <c r="M224" i="14"/>
  <c r="M1019" i="14"/>
  <c r="M168" i="18"/>
  <c r="M960" i="18"/>
  <c r="M159" i="18"/>
  <c r="M951" i="18"/>
  <c r="M242" i="18"/>
  <c r="M1034" i="18"/>
  <c r="M97" i="18"/>
  <c r="M889" i="18"/>
  <c r="M254" i="14"/>
  <c r="M1049" i="14"/>
  <c r="M162" i="13"/>
  <c r="M975" i="13"/>
  <c r="M240" i="14"/>
  <c r="M1035" i="14"/>
  <c r="M153" i="13"/>
  <c r="M966" i="13"/>
  <c r="M177" i="18"/>
  <c r="M969" i="18"/>
  <c r="M200" i="18"/>
  <c r="M992" i="18"/>
  <c r="M155" i="14"/>
  <c r="M950" i="14"/>
  <c r="M264" i="13"/>
  <c r="M1077" i="13"/>
  <c r="M222" i="18"/>
  <c r="M1014" i="18"/>
  <c r="M143" i="13"/>
  <c r="M956" i="13"/>
  <c r="M245" i="13"/>
  <c r="M1058" i="13"/>
  <c r="M165" i="18"/>
  <c r="M957" i="18"/>
  <c r="M198" i="14"/>
  <c r="M993" i="14"/>
  <c r="M152" i="18"/>
  <c r="M944" i="18"/>
  <c r="M127" i="18"/>
  <c r="M919" i="18"/>
  <c r="M162" i="18"/>
  <c r="M954" i="18"/>
  <c r="M157" i="14"/>
  <c r="M952" i="14"/>
  <c r="M248" i="14"/>
  <c r="M1043" i="14"/>
  <c r="M199" i="14"/>
  <c r="M994" i="14"/>
  <c r="M252" i="13"/>
  <c r="M1065" i="13"/>
  <c r="M182" i="13"/>
  <c r="M995" i="13"/>
  <c r="M149" i="18"/>
  <c r="M941" i="18"/>
  <c r="M212" i="18"/>
  <c r="M1004" i="18"/>
  <c r="M125" i="18"/>
  <c r="M917" i="18"/>
  <c r="M201" i="13"/>
  <c r="M1014" i="13"/>
  <c r="M206" i="13"/>
  <c r="M1019" i="13"/>
  <c r="M172" i="13"/>
  <c r="M985" i="13"/>
  <c r="M169" i="14"/>
  <c r="M964" i="14"/>
  <c r="M117" i="13"/>
  <c r="M930" i="13"/>
  <c r="M174" i="18"/>
  <c r="M966" i="18"/>
  <c r="M205" i="13"/>
  <c r="M1018" i="13"/>
  <c r="M214" i="18"/>
  <c r="M1006" i="18"/>
  <c r="M164" i="18"/>
  <c r="M956" i="18"/>
  <c r="M186" i="13"/>
  <c r="M999" i="13"/>
  <c r="M163" i="18"/>
  <c r="M955" i="18"/>
  <c r="M109" i="13"/>
  <c r="M922" i="13"/>
  <c r="M95" i="14"/>
  <c r="M154" i="18"/>
  <c r="M946" i="18"/>
  <c r="M161" i="14"/>
  <c r="M956" i="14"/>
  <c r="M108" i="13"/>
  <c r="M921" i="13"/>
  <c r="M211" i="13"/>
  <c r="M1024" i="13"/>
  <c r="M157" i="18"/>
  <c r="M949" i="18"/>
  <c r="M219" i="18"/>
  <c r="M1011" i="18"/>
  <c r="M165" i="14"/>
  <c r="M960" i="14"/>
  <c r="M167" i="14"/>
  <c r="M962" i="14"/>
  <c r="M266" i="14"/>
  <c r="M1061" i="14"/>
  <c r="M122" i="13"/>
  <c r="M935" i="13"/>
  <c r="M191" i="14"/>
  <c r="M986" i="14"/>
  <c r="M224" i="13"/>
  <c r="M1037" i="13"/>
  <c r="M105" i="18"/>
  <c r="M897" i="18"/>
  <c r="M260" i="14"/>
  <c r="M1055" i="14"/>
  <c r="M156" i="18"/>
  <c r="M948" i="18"/>
  <c r="M174" i="13"/>
  <c r="M987" i="13"/>
  <c r="M260" i="13"/>
  <c r="M1073" i="13"/>
  <c r="M101" i="13"/>
  <c r="M914" i="13"/>
  <c r="M164" i="14"/>
  <c r="M959" i="14"/>
  <c r="M158" i="13"/>
  <c r="M971" i="13"/>
  <c r="M126" i="18"/>
  <c r="M918" i="18"/>
  <c r="M219" i="13"/>
  <c r="M1032" i="13"/>
  <c r="M172" i="14"/>
  <c r="M967" i="14"/>
  <c r="M14" i="13"/>
  <c r="L15" i="19"/>
  <c r="L93" i="19"/>
  <c r="M215" i="14"/>
  <c r="M1010" i="14"/>
  <c r="M266" i="13"/>
  <c r="M1079" i="13"/>
  <c r="M261" i="13"/>
  <c r="M1074" i="13"/>
  <c r="M124" i="13"/>
  <c r="M937" i="13"/>
  <c r="M198" i="18"/>
  <c r="M990" i="18"/>
  <c r="M175" i="14"/>
  <c r="M970" i="14"/>
  <c r="M178" i="18"/>
  <c r="M970" i="18"/>
  <c r="M121" i="13"/>
  <c r="M934" i="13"/>
  <c r="M116" i="13"/>
  <c r="M929" i="13"/>
  <c r="M155" i="18"/>
  <c r="M947" i="18"/>
  <c r="M177" i="14"/>
  <c r="M972" i="14"/>
  <c r="M179" i="14"/>
  <c r="M974" i="14"/>
  <c r="M210" i="13"/>
  <c r="M1023" i="13"/>
  <c r="M262" i="14"/>
  <c r="M1057" i="14"/>
  <c r="M158" i="18"/>
  <c r="M950" i="18"/>
  <c r="M116" i="14"/>
  <c r="M911" i="14"/>
  <c r="M156" i="13"/>
  <c r="M969" i="13"/>
  <c r="M100" i="18"/>
  <c r="M892" i="18"/>
  <c r="M170" i="13"/>
  <c r="M983" i="13"/>
  <c r="M180" i="13"/>
  <c r="M993" i="13"/>
  <c r="M195" i="13"/>
  <c r="M1008" i="13"/>
  <c r="M257" i="14"/>
  <c r="M1052" i="14"/>
  <c r="M121" i="14"/>
  <c r="M916" i="14"/>
  <c r="M233" i="18"/>
  <c r="M1025" i="18"/>
  <c r="M105" i="13"/>
  <c r="M918" i="13"/>
  <c r="M123" i="18"/>
  <c r="M915" i="18"/>
  <c r="M237" i="13"/>
  <c r="M1050" i="13"/>
  <c r="M98" i="18"/>
  <c r="M890" i="18"/>
  <c r="M120" i="13"/>
  <c r="M933" i="13"/>
  <c r="M15" i="13"/>
  <c r="M828" i="13"/>
  <c r="M174" i="14"/>
  <c r="M969" i="14"/>
  <c r="M246" i="14"/>
  <c r="M1041" i="14"/>
  <c r="M199" i="18"/>
  <c r="M991" i="18"/>
  <c r="M150" i="14"/>
  <c r="M945" i="14"/>
  <c r="M256" i="18"/>
  <c r="M1048" i="18"/>
  <c r="M110" i="14"/>
  <c r="M905" i="14"/>
  <c r="M239" i="18"/>
  <c r="M1031" i="18"/>
  <c r="M112" i="18"/>
  <c r="M904" i="18"/>
  <c r="M207" i="14"/>
  <c r="M1002" i="14"/>
  <c r="M128" i="13"/>
  <c r="M941" i="13"/>
  <c r="M171" i="13"/>
  <c r="M984" i="13"/>
  <c r="M109" i="14"/>
  <c r="M904" i="14"/>
  <c r="M265" i="14"/>
  <c r="M1060" i="14"/>
  <c r="M250" i="13"/>
  <c r="M1063" i="13"/>
  <c r="M267" i="13"/>
  <c r="M1080" i="13"/>
  <c r="M239" i="14"/>
  <c r="M1034" i="14"/>
  <c r="M204" i="13"/>
  <c r="M1017" i="13"/>
  <c r="M167" i="18"/>
  <c r="M959" i="18"/>
  <c r="M201" i="18"/>
  <c r="M993" i="18"/>
  <c r="M115" i="13"/>
  <c r="M928" i="13"/>
  <c r="M120" i="18"/>
  <c r="M912" i="18"/>
  <c r="M268" i="13"/>
  <c r="M1081" i="13"/>
  <c r="M207" i="18"/>
  <c r="M999" i="18"/>
  <c r="M128" i="14"/>
  <c r="M923" i="14"/>
  <c r="M115" i="14"/>
  <c r="M910" i="14"/>
  <c r="M166" i="13"/>
  <c r="M979" i="13"/>
  <c r="M255" i="13"/>
  <c r="M1068" i="13"/>
  <c r="M263" i="13"/>
  <c r="M1076" i="13"/>
  <c r="M210" i="14"/>
  <c r="M1005" i="14"/>
  <c r="M253" i="13"/>
  <c r="M1066" i="13"/>
  <c r="M109" i="18"/>
  <c r="M901" i="18"/>
  <c r="M214" i="14"/>
  <c r="M1009" i="14"/>
  <c r="M258" i="13"/>
  <c r="M1071" i="13"/>
  <c r="M250" i="14"/>
  <c r="M1045" i="14"/>
  <c r="M244" i="13"/>
  <c r="M1057" i="13"/>
  <c r="M167" i="13"/>
  <c r="M980" i="13"/>
  <c r="M250" i="18"/>
  <c r="M1042" i="18"/>
  <c r="M171" i="18"/>
  <c r="M963" i="18"/>
  <c r="M118" i="18"/>
  <c r="M910" i="18"/>
  <c r="M213" i="14"/>
  <c r="M1008" i="14"/>
  <c r="M103" i="18"/>
  <c r="M895" i="18"/>
  <c r="M221" i="18"/>
  <c r="M1013" i="18"/>
  <c r="M199" i="13"/>
  <c r="M1012" i="13"/>
  <c r="M110" i="13"/>
  <c r="M923" i="13"/>
  <c r="M117" i="14"/>
  <c r="M912" i="14"/>
  <c r="M196" i="18"/>
  <c r="M988" i="18"/>
  <c r="M217" i="14"/>
  <c r="M1012" i="14"/>
  <c r="M106" i="13"/>
  <c r="M919" i="13"/>
  <c r="M194" i="18"/>
  <c r="M986" i="18"/>
  <c r="M258" i="14"/>
  <c r="M1053" i="14"/>
  <c r="M216" i="18"/>
  <c r="M1008" i="18"/>
  <c r="M254" i="18"/>
  <c r="M1046" i="18"/>
  <c r="M181" i="13"/>
  <c r="M994" i="13"/>
  <c r="M214" i="13"/>
  <c r="M1027" i="13"/>
  <c r="M172" i="18"/>
  <c r="M964" i="18"/>
  <c r="M176" i="13"/>
  <c r="M989" i="13"/>
  <c r="M248" i="18"/>
  <c r="M1040" i="18"/>
  <c r="M218" i="14"/>
  <c r="M1013" i="14"/>
  <c r="M260" i="18"/>
  <c r="M1052" i="18"/>
  <c r="M195" i="14"/>
  <c r="M990" i="14"/>
  <c r="M215" i="18"/>
  <c r="M1007" i="18"/>
  <c r="M160" i="18"/>
  <c r="M952" i="18"/>
  <c r="M162" i="14"/>
  <c r="M957" i="14"/>
  <c r="M204" i="18"/>
  <c r="M996" i="18"/>
  <c r="M233" i="14"/>
  <c r="M1028" i="14"/>
  <c r="M213" i="13"/>
  <c r="M1026" i="13"/>
  <c r="M238" i="14"/>
  <c r="M1033" i="14"/>
  <c r="M235" i="14"/>
  <c r="M1030" i="14"/>
  <c r="M99" i="14"/>
  <c r="M894" i="14"/>
  <c r="M176" i="14"/>
  <c r="M971" i="14"/>
  <c r="M209" i="14"/>
  <c r="M1004" i="14"/>
  <c r="M192" i="14"/>
  <c r="M987" i="14"/>
  <c r="M206" i="14"/>
  <c r="M1001" i="14"/>
  <c r="M245" i="14"/>
  <c r="M1040" i="14"/>
  <c r="M247" i="13"/>
  <c r="M1060" i="13"/>
  <c r="M241" i="14"/>
  <c r="M1036" i="14"/>
  <c r="M150" i="18"/>
  <c r="M942" i="18"/>
  <c r="M155" i="13"/>
  <c r="M968" i="13"/>
  <c r="M194" i="13"/>
  <c r="M1007" i="13"/>
  <c r="M107" i="14"/>
  <c r="M902" i="14"/>
  <c r="M205" i="18"/>
  <c r="M997" i="18"/>
  <c r="M163" i="14"/>
  <c r="M958" i="14"/>
  <c r="M166" i="18"/>
  <c r="M958" i="18"/>
  <c r="M221" i="14"/>
  <c r="M1016" i="14"/>
  <c r="M153" i="14"/>
  <c r="M948" i="14"/>
  <c r="M216" i="13"/>
  <c r="M1029" i="13"/>
  <c r="M219" i="14"/>
  <c r="M1014" i="14"/>
  <c r="M104" i="13"/>
  <c r="M917" i="13"/>
  <c r="M221" i="13"/>
  <c r="M1034" i="13"/>
  <c r="M246" i="18"/>
  <c r="M1038" i="18"/>
  <c r="M105" i="14"/>
  <c r="M900" i="14"/>
  <c r="M251" i="14"/>
  <c r="M1046" i="14"/>
  <c r="M97" i="14"/>
  <c r="M892" i="14"/>
  <c r="M242" i="14"/>
  <c r="M1037" i="14"/>
  <c r="M259" i="14"/>
  <c r="M1054" i="14"/>
  <c r="M236" i="18"/>
  <c r="M1028" i="18"/>
  <c r="M15" i="14"/>
  <c r="M810" i="14"/>
  <c r="M249" i="14"/>
  <c r="M1044" i="14"/>
  <c r="M96" i="14"/>
  <c r="M891" i="14"/>
  <c r="M107" i="18"/>
  <c r="M899" i="18"/>
  <c r="M14" i="14"/>
  <c r="M234" i="18"/>
  <c r="M1026" i="18"/>
  <c r="M236" i="14"/>
  <c r="M1031" i="14"/>
  <c r="M118" i="14"/>
  <c r="M913" i="14"/>
  <c r="M159" i="14"/>
  <c r="M954" i="14"/>
  <c r="M248" i="13"/>
  <c r="M1061" i="13"/>
  <c r="M209" i="13"/>
  <c r="M1022" i="13"/>
  <c r="M96" i="18"/>
  <c r="M888" i="18"/>
  <c r="M195" i="18"/>
  <c r="M987" i="18"/>
  <c r="M232" i="18"/>
  <c r="M1024" i="18"/>
  <c r="M111" i="14"/>
  <c r="M906" i="14"/>
  <c r="M169" i="18"/>
  <c r="M961" i="18"/>
  <c r="M264" i="14"/>
  <c r="M1059" i="14"/>
  <c r="M218" i="13"/>
  <c r="M1031" i="13"/>
  <c r="M244" i="18"/>
  <c r="M1036" i="18"/>
  <c r="M234" i="14"/>
  <c r="M1029" i="14"/>
  <c r="M240" i="13"/>
  <c r="M1053" i="13"/>
  <c r="M126" i="14"/>
  <c r="M921" i="14"/>
  <c r="M229" i="13"/>
  <c r="M1042" i="13"/>
  <c r="M200" i="14"/>
  <c r="M995" i="14"/>
  <c r="M178" i="14"/>
  <c r="M973" i="14"/>
  <c r="M99" i="18"/>
  <c r="M891" i="18"/>
  <c r="M147" i="18"/>
  <c r="M175" i="13"/>
  <c r="M988" i="13"/>
  <c r="M197" i="18"/>
  <c r="M989" i="18"/>
  <c r="M179" i="13"/>
  <c r="M992" i="13"/>
  <c r="M252" i="18"/>
  <c r="M1044" i="18"/>
  <c r="M116" i="18"/>
  <c r="M908" i="18"/>
  <c r="M244" i="14"/>
  <c r="M1039" i="14"/>
  <c r="M192" i="18"/>
  <c r="M984" i="18"/>
  <c r="M178" i="13"/>
  <c r="M991" i="13"/>
  <c r="M107" i="13"/>
  <c r="M920" i="13"/>
  <c r="M119" i="13"/>
  <c r="M932" i="13"/>
  <c r="M246" i="13"/>
  <c r="M1059" i="13"/>
  <c r="M99" i="13"/>
  <c r="M912" i="13"/>
  <c r="M203" i="18"/>
  <c r="M995" i="18"/>
  <c r="M108" i="14"/>
  <c r="M903" i="14"/>
  <c r="M181" i="14"/>
  <c r="M976" i="14"/>
  <c r="M253" i="18"/>
  <c r="M1045" i="18"/>
  <c r="M231" i="18"/>
  <c r="M225" i="13"/>
  <c r="M1038" i="13"/>
  <c r="M209" i="18"/>
  <c r="M1001" i="18"/>
  <c r="M232" i="14"/>
  <c r="M272" i="13"/>
  <c r="M1085" i="13"/>
  <c r="M173" i="14"/>
  <c r="M968" i="14"/>
  <c r="M240" i="18"/>
  <c r="M1032" i="18"/>
  <c r="M241" i="13"/>
  <c r="M1054" i="13"/>
  <c r="M151" i="18"/>
  <c r="M943" i="18"/>
  <c r="M220" i="18"/>
  <c r="M1012" i="18"/>
  <c r="M102" i="14"/>
  <c r="M897" i="14"/>
  <c r="M176" i="18"/>
  <c r="M968" i="18"/>
  <c r="M169" i="13"/>
  <c r="M982" i="13"/>
  <c r="M104" i="18"/>
  <c r="M896" i="18"/>
  <c r="M193" i="13"/>
  <c r="M1006" i="13"/>
  <c r="M249" i="18"/>
  <c r="M1041" i="18"/>
  <c r="M168" i="14"/>
  <c r="M963" i="14"/>
  <c r="M173" i="13"/>
  <c r="M986" i="13"/>
  <c r="M128" i="18"/>
  <c r="M920" i="18"/>
  <c r="M122" i="14"/>
  <c r="M917" i="14"/>
  <c r="M258" i="18"/>
  <c r="M1050" i="18"/>
  <c r="M192" i="13"/>
  <c r="M171" i="14"/>
  <c r="M966" i="14"/>
  <c r="M196" i="14"/>
  <c r="M991" i="14"/>
  <c r="M180" i="18"/>
  <c r="M972" i="18"/>
  <c r="M153" i="18"/>
  <c r="M945" i="18"/>
  <c r="M220" i="13"/>
  <c r="M1033" i="13"/>
  <c r="M108" i="18"/>
  <c r="M900" i="18"/>
  <c r="M213" i="18"/>
  <c r="M1005" i="18"/>
  <c r="M103" i="13"/>
  <c r="M916" i="13"/>
  <c r="M102" i="13"/>
  <c r="M915" i="13"/>
  <c r="M148" i="14"/>
  <c r="M175" i="18"/>
  <c r="M967" i="18"/>
  <c r="M265" i="13"/>
  <c r="M1078" i="13"/>
  <c r="M127" i="14"/>
  <c r="M922" i="14"/>
  <c r="M125" i="14"/>
  <c r="M920" i="14"/>
  <c r="M206" i="18"/>
  <c r="M998" i="18"/>
  <c r="M124" i="14"/>
  <c r="M919" i="14"/>
  <c r="M106" i="14"/>
  <c r="M901" i="14"/>
  <c r="M249" i="13"/>
  <c r="M1062" i="13"/>
  <c r="M211" i="18"/>
  <c r="M1003" i="18"/>
  <c r="M202" i="14"/>
  <c r="M997" i="14"/>
  <c r="M238" i="18"/>
  <c r="M1030" i="18"/>
  <c r="M159" i="13"/>
  <c r="M972" i="13"/>
  <c r="M245" i="18"/>
  <c r="M1037" i="18"/>
  <c r="M98" i="14"/>
  <c r="M893" i="14"/>
  <c r="M170" i="14"/>
  <c r="M965" i="14"/>
  <c r="M208" i="13"/>
  <c r="M1021" i="13"/>
  <c r="M148" i="18"/>
  <c r="M940" i="18"/>
  <c r="M150" i="13"/>
  <c r="M963" i="13"/>
  <c r="M168" i="13"/>
  <c r="M981" i="13"/>
  <c r="M157" i="13"/>
  <c r="M970" i="13"/>
  <c r="M123" i="14"/>
  <c r="M918" i="14"/>
  <c r="M242" i="13"/>
  <c r="M1055" i="13"/>
  <c r="M197" i="14"/>
  <c r="M992" i="14"/>
  <c r="M177" i="13"/>
  <c r="M990" i="13"/>
  <c r="M243" i="18"/>
  <c r="M1035" i="18"/>
  <c r="M255" i="14"/>
  <c r="M1050" i="14"/>
  <c r="M204" i="14"/>
  <c r="M999" i="14"/>
  <c r="M202" i="13"/>
  <c r="M1015" i="13"/>
  <c r="M111" i="13"/>
  <c r="M924" i="13"/>
  <c r="M235" i="18"/>
  <c r="M1027" i="18"/>
  <c r="M95" i="18"/>
  <c r="M238" i="13"/>
  <c r="M1051" i="13"/>
  <c r="M161" i="18"/>
  <c r="M953" i="18"/>
  <c r="M104" i="14"/>
  <c r="M899" i="14"/>
  <c r="M119" i="14"/>
  <c r="M914" i="14"/>
  <c r="M197" i="13"/>
  <c r="M1010" i="13"/>
  <c r="M262" i="18"/>
  <c r="M1054" i="18"/>
  <c r="M114" i="18"/>
  <c r="M906" i="18"/>
  <c r="M135" i="13"/>
  <c r="M262" i="13"/>
  <c r="M1075" i="13"/>
  <c r="M257" i="13"/>
  <c r="M1070" i="13"/>
  <c r="M200" i="13"/>
  <c r="M1013" i="13"/>
  <c r="M251" i="18"/>
  <c r="M1043" i="18"/>
  <c r="M129" i="14"/>
  <c r="M924" i="14"/>
  <c r="M252" i="14"/>
  <c r="M1047" i="14"/>
  <c r="M263" i="18"/>
  <c r="M1055" i="18"/>
  <c r="M211" i="14"/>
  <c r="M1006" i="14"/>
  <c r="M215" i="13"/>
  <c r="M1028" i="13"/>
  <c r="M189" i="18"/>
  <c r="M259" i="13"/>
  <c r="M1072" i="13"/>
  <c r="M194" i="14"/>
  <c r="M989" i="14"/>
  <c r="M236" i="13"/>
  <c r="M1049" i="13"/>
  <c r="M201" i="14"/>
  <c r="M996" i="14"/>
  <c r="M261" i="14"/>
  <c r="M1056" i="14"/>
  <c r="M179" i="18"/>
  <c r="M971" i="18"/>
  <c r="M118" i="13"/>
  <c r="M931" i="13"/>
  <c r="M241" i="18"/>
  <c r="M1033" i="18"/>
  <c r="M161" i="13"/>
  <c r="M974" i="13"/>
  <c r="Y126" i="17"/>
  <c r="J630" i="17"/>
  <c r="Y388" i="13"/>
  <c r="N455" i="13"/>
  <c r="Y363" i="14"/>
  <c r="Y465" i="14"/>
  <c r="S615" i="17"/>
  <c r="O90" i="21"/>
  <c r="P90" i="21"/>
  <c r="T615" i="17"/>
  <c r="Y367" i="18"/>
  <c r="V402" i="13"/>
  <c r="Y373" i="13"/>
  <c r="N531" i="18"/>
  <c r="Y500" i="18"/>
  <c r="Y525" i="13"/>
  <c r="Y543" i="13"/>
  <c r="N447" i="18"/>
  <c r="Y499" i="18"/>
  <c r="Y469" i="14"/>
  <c r="Y375" i="13"/>
  <c r="Y479" i="13"/>
  <c r="N498" i="13"/>
  <c r="N449" i="14"/>
  <c r="O615" i="17"/>
  <c r="K90" i="21"/>
  <c r="J626" i="17"/>
  <c r="Y122" i="17"/>
  <c r="G93" i="21"/>
  <c r="Y508" i="18"/>
  <c r="Y381" i="14"/>
  <c r="Y522" i="13"/>
  <c r="Y280" i="14"/>
  <c r="Y508" i="13"/>
  <c r="M615" i="17"/>
  <c r="I90" i="21"/>
  <c r="N615" i="17"/>
  <c r="J90" i="21"/>
  <c r="T208" i="18"/>
  <c r="T1000" i="18"/>
  <c r="T15" i="13"/>
  <c r="T828" i="13"/>
  <c r="T243" i="14"/>
  <c r="T1038" i="14"/>
  <c r="T198" i="13"/>
  <c r="T1011" i="13"/>
  <c r="T122" i="18"/>
  <c r="T914" i="18"/>
  <c r="T125" i="13"/>
  <c r="T938" i="13"/>
  <c r="T117" i="18"/>
  <c r="T909" i="18"/>
  <c r="T142" i="13"/>
  <c r="T955" i="13"/>
  <c r="T154" i="13"/>
  <c r="T967" i="13"/>
  <c r="T257" i="18"/>
  <c r="T1049" i="18"/>
  <c r="T106" i="18"/>
  <c r="T898" i="18"/>
  <c r="T248" i="14"/>
  <c r="T1043" i="14"/>
  <c r="T101" i="14"/>
  <c r="T896" i="14"/>
  <c r="T240" i="14"/>
  <c r="T1035" i="14"/>
  <c r="T205" i="14"/>
  <c r="T1000" i="14"/>
  <c r="T193" i="18"/>
  <c r="T985" i="18"/>
  <c r="T259" i="18"/>
  <c r="T1051" i="18"/>
  <c r="T222" i="14"/>
  <c r="T1017" i="14"/>
  <c r="T196" i="13"/>
  <c r="T1009" i="13"/>
  <c r="T157" i="14"/>
  <c r="T952" i="14"/>
  <c r="T256" i="14"/>
  <c r="T1051" i="14"/>
  <c r="T212" i="13"/>
  <c r="T1025" i="13"/>
  <c r="T160" i="14"/>
  <c r="T955" i="14"/>
  <c r="T247" i="14"/>
  <c r="T1042" i="14"/>
  <c r="T199" i="14"/>
  <c r="T994" i="14"/>
  <c r="T97" i="13"/>
  <c r="T910" i="13"/>
  <c r="T127" i="14"/>
  <c r="T922" i="14"/>
  <c r="T95" i="13"/>
  <c r="T252" i="13"/>
  <c r="T1065" i="13"/>
  <c r="T223" i="13"/>
  <c r="T1036" i="13"/>
  <c r="T177" i="14"/>
  <c r="T972" i="14"/>
  <c r="T245" i="13"/>
  <c r="T1058" i="13"/>
  <c r="T160" i="13"/>
  <c r="T973" i="13"/>
  <c r="T149" i="13"/>
  <c r="T123" i="13"/>
  <c r="T936" i="13"/>
  <c r="T112" i="14"/>
  <c r="T907" i="14"/>
  <c r="T170" i="18"/>
  <c r="T962" i="18"/>
  <c r="T203" i="14"/>
  <c r="T998" i="14"/>
  <c r="T163" i="13"/>
  <c r="T976" i="13"/>
  <c r="T177" i="18"/>
  <c r="T969" i="18"/>
  <c r="T130" i="14"/>
  <c r="T925" i="14"/>
  <c r="T113" i="13"/>
  <c r="T926" i="13"/>
  <c r="T116" i="13"/>
  <c r="T929" i="13"/>
  <c r="T222" i="18"/>
  <c r="T1014" i="18"/>
  <c r="T260" i="14"/>
  <c r="T1055" i="14"/>
  <c r="T200" i="13"/>
  <c r="T1013" i="13"/>
  <c r="T218" i="18"/>
  <c r="T1010" i="18"/>
  <c r="T243" i="13"/>
  <c r="T1056" i="13"/>
  <c r="T182" i="14"/>
  <c r="T977" i="14"/>
  <c r="T256" i="13"/>
  <c r="T1069" i="13"/>
  <c r="T159" i="18"/>
  <c r="T951" i="18"/>
  <c r="T149" i="18"/>
  <c r="T941" i="18"/>
  <c r="T262" i="18"/>
  <c r="T1054" i="18"/>
  <c r="T112" i="13"/>
  <c r="T925" i="13"/>
  <c r="T100" i="14"/>
  <c r="T895" i="14"/>
  <c r="T101" i="18"/>
  <c r="T893" i="18"/>
  <c r="T261" i="18"/>
  <c r="T1053" i="18"/>
  <c r="T222" i="13"/>
  <c r="T1035" i="13"/>
  <c r="T155" i="14"/>
  <c r="T950" i="14"/>
  <c r="T191" i="18"/>
  <c r="T983" i="18"/>
  <c r="T126" i="13"/>
  <c r="T939" i="13"/>
  <c r="T221" i="14"/>
  <c r="T1016" i="14"/>
  <c r="T264" i="13"/>
  <c r="T1077" i="13"/>
  <c r="T180" i="14"/>
  <c r="T975" i="14"/>
  <c r="T200" i="18"/>
  <c r="T992" i="18"/>
  <c r="T190" i="14"/>
  <c r="T223" i="14"/>
  <c r="T1018" i="14"/>
  <c r="T127" i="13"/>
  <c r="T940" i="13"/>
  <c r="T182" i="13"/>
  <c r="T995" i="13"/>
  <c r="T250" i="18"/>
  <c r="T1042" i="18"/>
  <c r="T198" i="14"/>
  <c r="T993" i="14"/>
  <c r="T164" i="14"/>
  <c r="T959" i="14"/>
  <c r="T152" i="18"/>
  <c r="T944" i="18"/>
  <c r="T190" i="18"/>
  <c r="T982" i="18"/>
  <c r="T121" i="18"/>
  <c r="T913" i="18"/>
  <c r="T251" i="13"/>
  <c r="T1064" i="13"/>
  <c r="T151" i="14"/>
  <c r="T946" i="14"/>
  <c r="T197" i="18"/>
  <c r="T989" i="18"/>
  <c r="T219" i="13"/>
  <c r="T1032" i="13"/>
  <c r="T14" i="13"/>
  <c r="T162" i="14"/>
  <c r="T957" i="14"/>
  <c r="T115" i="18"/>
  <c r="T907" i="18"/>
  <c r="T180" i="18"/>
  <c r="T972" i="18"/>
  <c r="T238" i="18"/>
  <c r="T1030" i="18"/>
  <c r="T100" i="18"/>
  <c r="T892" i="18"/>
  <c r="T158" i="14"/>
  <c r="T953" i="14"/>
  <c r="T143" i="13"/>
  <c r="T956" i="13"/>
  <c r="T173" i="14"/>
  <c r="T968" i="14"/>
  <c r="T237" i="14"/>
  <c r="T1032" i="14"/>
  <c r="T174" i="14"/>
  <c r="T969" i="14"/>
  <c r="T156" i="18"/>
  <c r="T948" i="18"/>
  <c r="T129" i="13"/>
  <c r="T942" i="13"/>
  <c r="T118" i="18"/>
  <c r="T910" i="18"/>
  <c r="T96" i="13"/>
  <c r="T909" i="13"/>
  <c r="T172" i="13"/>
  <c r="T985" i="13"/>
  <c r="T256" i="18"/>
  <c r="T1048" i="18"/>
  <c r="T219" i="14"/>
  <c r="T1014" i="14"/>
  <c r="T156" i="14"/>
  <c r="T951" i="14"/>
  <c r="T217" i="18"/>
  <c r="T1009" i="18"/>
  <c r="T109" i="18"/>
  <c r="T901" i="18"/>
  <c r="T103" i="14"/>
  <c r="T898" i="14"/>
  <c r="T111" i="18"/>
  <c r="T903" i="18"/>
  <c r="T255" i="18"/>
  <c r="T1047" i="18"/>
  <c r="T153" i="14"/>
  <c r="T948" i="14"/>
  <c r="T125" i="14"/>
  <c r="T920" i="14"/>
  <c r="T141" i="13"/>
  <c r="T215" i="18"/>
  <c r="T1007" i="18"/>
  <c r="T212" i="18"/>
  <c r="T1004" i="18"/>
  <c r="T217" i="13"/>
  <c r="T1030" i="13"/>
  <c r="T97" i="18"/>
  <c r="T889" i="18"/>
  <c r="T248" i="13"/>
  <c r="T1061" i="13"/>
  <c r="T247" i="18"/>
  <c r="T1039" i="18"/>
  <c r="T127" i="18"/>
  <c r="T919" i="18"/>
  <c r="T103" i="18"/>
  <c r="T895" i="18"/>
  <c r="T207" i="13"/>
  <c r="T1020" i="13"/>
  <c r="T119" i="18"/>
  <c r="T911" i="18"/>
  <c r="T214" i="14"/>
  <c r="T1009" i="14"/>
  <c r="T192" i="13"/>
  <c r="T254" i="13"/>
  <c r="T1067" i="13"/>
  <c r="T100" i="13"/>
  <c r="T913" i="13"/>
  <c r="T239" i="13"/>
  <c r="T1052" i="13"/>
  <c r="T174" i="13"/>
  <c r="T987" i="13"/>
  <c r="T240" i="18"/>
  <c r="T1032" i="18"/>
  <c r="T162" i="18"/>
  <c r="T954" i="18"/>
  <c r="T199" i="18"/>
  <c r="T991" i="18"/>
  <c r="T162" i="13"/>
  <c r="T975" i="13"/>
  <c r="T152" i="14"/>
  <c r="T947" i="14"/>
  <c r="T164" i="13"/>
  <c r="T977" i="13"/>
  <c r="T244" i="13"/>
  <c r="T1057" i="13"/>
  <c r="T171" i="18"/>
  <c r="T963" i="18"/>
  <c r="T171" i="14"/>
  <c r="T966" i="14"/>
  <c r="T169" i="14"/>
  <c r="T964" i="14"/>
  <c r="T239" i="18"/>
  <c r="T1031" i="18"/>
  <c r="T209" i="13"/>
  <c r="T1022" i="13"/>
  <c r="T166" i="14"/>
  <c r="T961" i="14"/>
  <c r="T159" i="13"/>
  <c r="T972" i="13"/>
  <c r="T242" i="13"/>
  <c r="T1055" i="13"/>
  <c r="T238" i="14"/>
  <c r="T1033" i="14"/>
  <c r="T195" i="13"/>
  <c r="T1008" i="13"/>
  <c r="T201" i="18"/>
  <c r="T993" i="18"/>
  <c r="T241" i="18"/>
  <c r="T1033" i="18"/>
  <c r="T120" i="18"/>
  <c r="T912" i="18"/>
  <c r="T213" i="18"/>
  <c r="T1005" i="18"/>
  <c r="T166" i="13"/>
  <c r="T979" i="13"/>
  <c r="T120" i="13"/>
  <c r="T933" i="13"/>
  <c r="T259" i="14"/>
  <c r="T1054" i="14"/>
  <c r="T176" i="18"/>
  <c r="T968" i="18"/>
  <c r="T177" i="13"/>
  <c r="T990" i="13"/>
  <c r="T258" i="13"/>
  <c r="T1071" i="13"/>
  <c r="T250" i="14"/>
  <c r="T1045" i="14"/>
  <c r="T210" i="18"/>
  <c r="T1002" i="18"/>
  <c r="T150" i="14"/>
  <c r="T945" i="14"/>
  <c r="T221" i="18"/>
  <c r="T1013" i="18"/>
  <c r="T123" i="14"/>
  <c r="T918" i="14"/>
  <c r="T202" i="14"/>
  <c r="T997" i="14"/>
  <c r="T253" i="14"/>
  <c r="T1048" i="14"/>
  <c r="T216" i="14"/>
  <c r="T1011" i="14"/>
  <c r="T174" i="18"/>
  <c r="T966" i="18"/>
  <c r="T214" i="18"/>
  <c r="T1006" i="18"/>
  <c r="T264" i="18"/>
  <c r="T1056" i="18"/>
  <c r="T108" i="18"/>
  <c r="T900" i="18"/>
  <c r="T235" i="14"/>
  <c r="T1030" i="14"/>
  <c r="T176" i="14"/>
  <c r="T971" i="14"/>
  <c r="T197" i="14"/>
  <c r="T992" i="14"/>
  <c r="T209" i="14"/>
  <c r="T1004" i="14"/>
  <c r="T121" i="14"/>
  <c r="T916" i="14"/>
  <c r="T105" i="13"/>
  <c r="T918" i="13"/>
  <c r="T232" i="18"/>
  <c r="T1024" i="18"/>
  <c r="T123" i="18"/>
  <c r="T915" i="18"/>
  <c r="T128" i="14"/>
  <c r="T923" i="14"/>
  <c r="T167" i="14"/>
  <c r="T962" i="14"/>
  <c r="T191" i="14"/>
  <c r="T986" i="14"/>
  <c r="T169" i="18"/>
  <c r="T961" i="18"/>
  <c r="T253" i="13"/>
  <c r="T1066" i="13"/>
  <c r="T98" i="13"/>
  <c r="T911" i="13"/>
  <c r="T102" i="18"/>
  <c r="T894" i="18"/>
  <c r="T113" i="14"/>
  <c r="T908" i="14"/>
  <c r="T114" i="13"/>
  <c r="T927" i="13"/>
  <c r="T220" i="14"/>
  <c r="T1015" i="14"/>
  <c r="T124" i="18"/>
  <c r="T916" i="18"/>
  <c r="T101" i="13"/>
  <c r="T914" i="13"/>
  <c r="T254" i="14"/>
  <c r="T1049" i="14"/>
  <c r="T203" i="13"/>
  <c r="T1016" i="13"/>
  <c r="T193" i="14"/>
  <c r="T988" i="14"/>
  <c r="T263" i="14"/>
  <c r="T1058" i="14"/>
  <c r="T164" i="18"/>
  <c r="T956" i="18"/>
  <c r="T151" i="18"/>
  <c r="T943" i="18"/>
  <c r="T233" i="14"/>
  <c r="T1028" i="14"/>
  <c r="T221" i="13"/>
  <c r="T1034" i="13"/>
  <c r="T161" i="14"/>
  <c r="T956" i="14"/>
  <c r="T111" i="14"/>
  <c r="T906" i="14"/>
  <c r="T207" i="18"/>
  <c r="T999" i="18"/>
  <c r="T175" i="14"/>
  <c r="T970" i="14"/>
  <c r="T210" i="14"/>
  <c r="T1005" i="14"/>
  <c r="T224" i="13"/>
  <c r="T1037" i="13"/>
  <c r="T105" i="18"/>
  <c r="T897" i="18"/>
  <c r="T114" i="14"/>
  <c r="T909" i="14"/>
  <c r="T165" i="13"/>
  <c r="T978" i="13"/>
  <c r="T210" i="13"/>
  <c r="T1023" i="13"/>
  <c r="T242" i="18"/>
  <c r="T1034" i="18"/>
  <c r="T212" i="14"/>
  <c r="T1007" i="14"/>
  <c r="T110" i="18"/>
  <c r="T902" i="18"/>
  <c r="T126" i="18"/>
  <c r="T918" i="18"/>
  <c r="T117" i="13"/>
  <c r="T930" i="13"/>
  <c r="T172" i="14"/>
  <c r="T967" i="14"/>
  <c r="T109" i="14"/>
  <c r="T904" i="14"/>
  <c r="T163" i="18"/>
  <c r="T955" i="18"/>
  <c r="T109" i="13"/>
  <c r="T922" i="13"/>
  <c r="T261" i="13"/>
  <c r="T1074" i="13"/>
  <c r="T124" i="13"/>
  <c r="T937" i="13"/>
  <c r="T116" i="18"/>
  <c r="T908" i="18"/>
  <c r="T195" i="18"/>
  <c r="T987" i="18"/>
  <c r="T122" i="13"/>
  <c r="T935" i="13"/>
  <c r="T115" i="14"/>
  <c r="T910" i="14"/>
  <c r="T103" i="13"/>
  <c r="T916" i="13"/>
  <c r="T152" i="13"/>
  <c r="T965" i="13"/>
  <c r="T157" i="13"/>
  <c r="T970" i="13"/>
  <c r="T231" i="18"/>
  <c r="T95" i="14"/>
  <c r="T115" i="13"/>
  <c r="T928" i="13"/>
  <c r="T219" i="18"/>
  <c r="T1011" i="18"/>
  <c r="T245" i="18"/>
  <c r="T1037" i="18"/>
  <c r="T209" i="18"/>
  <c r="T1001" i="18"/>
  <c r="T263" i="18"/>
  <c r="T1055" i="18"/>
  <c r="T243" i="18"/>
  <c r="T1035" i="18"/>
  <c r="T192" i="18"/>
  <c r="T984" i="18"/>
  <c r="T255" i="14"/>
  <c r="T1050" i="14"/>
  <c r="T15" i="14"/>
  <c r="T810" i="14"/>
  <c r="T197" i="13"/>
  <c r="T1010" i="13"/>
  <c r="T179" i="18"/>
  <c r="T971" i="18"/>
  <c r="T128" i="18"/>
  <c r="T920" i="18"/>
  <c r="T173" i="13"/>
  <c r="T986" i="13"/>
  <c r="T181" i="14"/>
  <c r="T976" i="14"/>
  <c r="T155" i="18"/>
  <c r="T947" i="18"/>
  <c r="T167" i="13"/>
  <c r="T980" i="13"/>
  <c r="T125" i="18"/>
  <c r="T917" i="18"/>
  <c r="T262" i="14"/>
  <c r="T1057" i="14"/>
  <c r="T196" i="14"/>
  <c r="T991" i="14"/>
  <c r="T120" i="14"/>
  <c r="T915" i="14"/>
  <c r="T110" i="13"/>
  <c r="T923" i="13"/>
  <c r="T110" i="14"/>
  <c r="T905" i="14"/>
  <c r="T241" i="13"/>
  <c r="T1054" i="13"/>
  <c r="T220" i="13"/>
  <c r="T1033" i="13"/>
  <c r="T196" i="18"/>
  <c r="T988" i="18"/>
  <c r="T154" i="18"/>
  <c r="T946" i="18"/>
  <c r="T257" i="14"/>
  <c r="T1052" i="14"/>
  <c r="T220" i="18"/>
  <c r="T1012" i="18"/>
  <c r="T157" i="18"/>
  <c r="T949" i="18"/>
  <c r="T246" i="18"/>
  <c r="T1038" i="18"/>
  <c r="T264" i="14"/>
  <c r="T1059" i="14"/>
  <c r="T232" i="14"/>
  <c r="T251" i="18"/>
  <c r="T1043" i="18"/>
  <c r="T99" i="18"/>
  <c r="T891" i="18"/>
  <c r="T176" i="13"/>
  <c r="T989" i="13"/>
  <c r="T249" i="13"/>
  <c r="T1062" i="13"/>
  <c r="T195" i="14"/>
  <c r="T990" i="14"/>
  <c r="T166" i="18"/>
  <c r="T958" i="18"/>
  <c r="T153" i="13"/>
  <c r="T966" i="13"/>
  <c r="T189" i="18"/>
  <c r="T179" i="14"/>
  <c r="T974" i="14"/>
  <c r="T168" i="18"/>
  <c r="T960" i="18"/>
  <c r="T253" i="18"/>
  <c r="T1045" i="18"/>
  <c r="T213" i="14"/>
  <c r="T1008" i="14"/>
  <c r="T199" i="13"/>
  <c r="T1012" i="13"/>
  <c r="T154" i="14"/>
  <c r="T949" i="14"/>
  <c r="T170" i="13"/>
  <c r="T983" i="13"/>
  <c r="T186" i="13"/>
  <c r="T999" i="13"/>
  <c r="T213" i="13"/>
  <c r="T1026" i="13"/>
  <c r="T108" i="13"/>
  <c r="T921" i="13"/>
  <c r="T233" i="18"/>
  <c r="T1025" i="18"/>
  <c r="T259" i="13"/>
  <c r="T1072" i="13"/>
  <c r="T114" i="18"/>
  <c r="T906" i="18"/>
  <c r="T204" i="14"/>
  <c r="T999" i="14"/>
  <c r="T102" i="13"/>
  <c r="T915" i="13"/>
  <c r="T206" i="14"/>
  <c r="T1001" i="14"/>
  <c r="T104" i="18"/>
  <c r="T896" i="18"/>
  <c r="T126" i="14"/>
  <c r="T921" i="14"/>
  <c r="T202" i="13"/>
  <c r="T1015" i="13"/>
  <c r="T246" i="13"/>
  <c r="T1059" i="13"/>
  <c r="T148" i="14"/>
  <c r="T99" i="13"/>
  <c r="T912" i="13"/>
  <c r="T200" i="14"/>
  <c r="T995" i="14"/>
  <c r="T178" i="14"/>
  <c r="T973" i="14"/>
  <c r="T147" i="18"/>
  <c r="T163" i="14"/>
  <c r="T958" i="14"/>
  <c r="T260" i="18"/>
  <c r="T1052" i="18"/>
  <c r="T121" i="13"/>
  <c r="T934" i="13"/>
  <c r="T237" i="18"/>
  <c r="T1029" i="18"/>
  <c r="T113" i="18"/>
  <c r="T905" i="18"/>
  <c r="T224" i="14"/>
  <c r="T1019" i="14"/>
  <c r="T246" i="14"/>
  <c r="T1041" i="14"/>
  <c r="T206" i="13"/>
  <c r="T1019" i="13"/>
  <c r="T156" i="13"/>
  <c r="T969" i="13"/>
  <c r="T205" i="13"/>
  <c r="T1018" i="13"/>
  <c r="T104" i="14"/>
  <c r="T899" i="14"/>
  <c r="T112" i="18"/>
  <c r="T904" i="18"/>
  <c r="T128" i="13"/>
  <c r="T941" i="13"/>
  <c r="T217" i="14"/>
  <c r="T1012" i="14"/>
  <c r="T266" i="13"/>
  <c r="T1079" i="13"/>
  <c r="T180" i="13"/>
  <c r="T993" i="13"/>
  <c r="T250" i="13"/>
  <c r="T1063" i="13"/>
  <c r="T225" i="13"/>
  <c r="T1038" i="13"/>
  <c r="T267" i="13"/>
  <c r="T1080" i="13"/>
  <c r="T211" i="13"/>
  <c r="T1024" i="13"/>
  <c r="T194" i="18"/>
  <c r="T986" i="18"/>
  <c r="T263" i="13"/>
  <c r="T1076" i="13"/>
  <c r="T97" i="14"/>
  <c r="T892" i="14"/>
  <c r="T119" i="14"/>
  <c r="T914" i="14"/>
  <c r="T218" i="13"/>
  <c r="T1031" i="13"/>
  <c r="T252" i="14"/>
  <c r="T1047" i="14"/>
  <c r="T234" i="14"/>
  <c r="T1029" i="14"/>
  <c r="T261" i="14"/>
  <c r="T1056" i="14"/>
  <c r="T229" i="13"/>
  <c r="T1042" i="13"/>
  <c r="T106" i="14"/>
  <c r="T901" i="14"/>
  <c r="T175" i="18"/>
  <c r="T967" i="18"/>
  <c r="T155" i="13"/>
  <c r="T968" i="13"/>
  <c r="T96" i="14"/>
  <c r="T891" i="14"/>
  <c r="T215" i="13"/>
  <c r="T1028" i="13"/>
  <c r="T168" i="14"/>
  <c r="T963" i="14"/>
  <c r="T150" i="13"/>
  <c r="T963" i="13"/>
  <c r="T160" i="18"/>
  <c r="T952" i="18"/>
  <c r="T201" i="13"/>
  <c r="T1014" i="13"/>
  <c r="T153" i="18"/>
  <c r="T945" i="18"/>
  <c r="T104" i="13"/>
  <c r="T917" i="13"/>
  <c r="T204" i="13"/>
  <c r="T1017" i="13"/>
  <c r="T242" i="14"/>
  <c r="T1037" i="14"/>
  <c r="T244" i="18"/>
  <c r="T1036" i="18"/>
  <c r="T257" i="13"/>
  <c r="T1070" i="13"/>
  <c r="T248" i="18"/>
  <c r="T1040" i="18"/>
  <c r="T107" i="14"/>
  <c r="T902" i="14"/>
  <c r="T118" i="14"/>
  <c r="T913" i="14"/>
  <c r="T258" i="18"/>
  <c r="T1050" i="18"/>
  <c r="T262" i="13"/>
  <c r="T1075" i="13"/>
  <c r="T161" i="13"/>
  <c r="T974" i="13"/>
  <c r="T238" i="13"/>
  <c r="T1051" i="13"/>
  <c r="T211" i="14"/>
  <c r="T1006" i="14"/>
  <c r="T96" i="18"/>
  <c r="T888" i="18"/>
  <c r="T165" i="14"/>
  <c r="T960" i="14"/>
  <c r="T111" i="13"/>
  <c r="T924" i="13"/>
  <c r="T161" i="18"/>
  <c r="T953" i="18"/>
  <c r="T202" i="18"/>
  <c r="T994" i="18"/>
  <c r="T165" i="18"/>
  <c r="T957" i="18"/>
  <c r="T235" i="13"/>
  <c r="T173" i="18"/>
  <c r="T965" i="18"/>
  <c r="T179" i="13"/>
  <c r="T992" i="13"/>
  <c r="T167" i="18"/>
  <c r="T959" i="18"/>
  <c r="T268" i="13"/>
  <c r="T1081" i="13"/>
  <c r="T105" i="14"/>
  <c r="T900" i="14"/>
  <c r="T255" i="13"/>
  <c r="T1068" i="13"/>
  <c r="T244" i="14"/>
  <c r="T1039" i="14"/>
  <c r="T216" i="18"/>
  <c r="T1008" i="18"/>
  <c r="T245" i="14"/>
  <c r="T1040" i="14"/>
  <c r="T247" i="13"/>
  <c r="T1060" i="13"/>
  <c r="T214" i="13"/>
  <c r="T1027" i="13"/>
  <c r="T249" i="18"/>
  <c r="T1041" i="18"/>
  <c r="T95" i="18"/>
  <c r="T168" i="13"/>
  <c r="T981" i="13"/>
  <c r="T218" i="14"/>
  <c r="T1013" i="14"/>
  <c r="T198" i="18"/>
  <c r="T990" i="18"/>
  <c r="T169" i="13"/>
  <c r="T982" i="13"/>
  <c r="T151" i="13"/>
  <c r="T964" i="13"/>
  <c r="T204" i="18"/>
  <c r="T996" i="18"/>
  <c r="T265" i="14"/>
  <c r="T1060" i="14"/>
  <c r="T266" i="14"/>
  <c r="T1061" i="14"/>
  <c r="T102" i="14"/>
  <c r="T897" i="14"/>
  <c r="T107" i="13"/>
  <c r="T920" i="13"/>
  <c r="T241" i="14"/>
  <c r="T1036" i="14"/>
  <c r="T193" i="13"/>
  <c r="T1006" i="13"/>
  <c r="T208" i="13"/>
  <c r="T1021" i="13"/>
  <c r="T172" i="18"/>
  <c r="T964" i="18"/>
  <c r="T129" i="14"/>
  <c r="T924" i="14"/>
  <c r="T178" i="18"/>
  <c r="T970" i="18"/>
  <c r="T119" i="13"/>
  <c r="T932" i="13"/>
  <c r="T175" i="13"/>
  <c r="T988" i="13"/>
  <c r="T118" i="13"/>
  <c r="T931" i="13"/>
  <c r="T216" i="13"/>
  <c r="T1029" i="13"/>
  <c r="T117" i="14"/>
  <c r="T912" i="14"/>
  <c r="S15" i="19"/>
  <c r="S93" i="19"/>
  <c r="T215" i="14"/>
  <c r="T1010" i="14"/>
  <c r="T239" i="14"/>
  <c r="T1034" i="14"/>
  <c r="T237" i="13"/>
  <c r="T1050" i="13"/>
  <c r="T254" i="18"/>
  <c r="T1046" i="18"/>
  <c r="T236" i="18"/>
  <c r="T1028" i="18"/>
  <c r="T240" i="13"/>
  <c r="T1053" i="13"/>
  <c r="T265" i="13"/>
  <c r="T1078" i="13"/>
  <c r="T194" i="13"/>
  <c r="T1007" i="13"/>
  <c r="T122" i="14"/>
  <c r="T917" i="14"/>
  <c r="T234" i="18"/>
  <c r="T1026" i="18"/>
  <c r="T211" i="18"/>
  <c r="T1003" i="18"/>
  <c r="T260" i="13"/>
  <c r="T1073" i="13"/>
  <c r="T158" i="18"/>
  <c r="T950" i="18"/>
  <c r="T158" i="13"/>
  <c r="T971" i="13"/>
  <c r="T116" i="14"/>
  <c r="T911" i="14"/>
  <c r="T106" i="13"/>
  <c r="T919" i="13"/>
  <c r="T194" i="14"/>
  <c r="T989" i="14"/>
  <c r="T236" i="13"/>
  <c r="T1049" i="13"/>
  <c r="T98" i="14"/>
  <c r="T893" i="14"/>
  <c r="T124" i="14"/>
  <c r="T919" i="14"/>
  <c r="T249" i="14"/>
  <c r="T1044" i="14"/>
  <c r="T236" i="14"/>
  <c r="T1031" i="14"/>
  <c r="T205" i="18"/>
  <c r="T997" i="18"/>
  <c r="T99" i="14"/>
  <c r="T894" i="14"/>
  <c r="T181" i="13"/>
  <c r="T994" i="13"/>
  <c r="T272" i="13"/>
  <c r="T1085" i="13"/>
  <c r="T170" i="14"/>
  <c r="T965" i="14"/>
  <c r="T251" i="14"/>
  <c r="T1046" i="14"/>
  <c r="T207" i="14"/>
  <c r="T1002" i="14"/>
  <c r="T201" i="14"/>
  <c r="T996" i="14"/>
  <c r="T208" i="14"/>
  <c r="T1003" i="14"/>
  <c r="T192" i="14"/>
  <c r="T987" i="14"/>
  <c r="T203" i="18"/>
  <c r="T995" i="18"/>
  <c r="T159" i="14"/>
  <c r="T954" i="14"/>
  <c r="T178" i="13"/>
  <c r="T991" i="13"/>
  <c r="T235" i="18"/>
  <c r="T1027" i="18"/>
  <c r="T150" i="18"/>
  <c r="T942" i="18"/>
  <c r="T135" i="13"/>
  <c r="T206" i="18"/>
  <c r="T998" i="18"/>
  <c r="T148" i="18"/>
  <c r="T940" i="18"/>
  <c r="T149" i="14"/>
  <c r="T944" i="14"/>
  <c r="T98" i="18"/>
  <c r="T890" i="18"/>
  <c r="T14" i="14"/>
  <c r="T108" i="14"/>
  <c r="T903" i="14"/>
  <c r="T171" i="13"/>
  <c r="T984" i="13"/>
  <c r="T107" i="18"/>
  <c r="T899" i="18"/>
  <c r="T252" i="18"/>
  <c r="T1044" i="18"/>
  <c r="T258" i="14"/>
  <c r="T1053" i="14"/>
  <c r="U193" i="18"/>
  <c r="U985" i="18"/>
  <c r="U170" i="18"/>
  <c r="U962" i="18"/>
  <c r="U259" i="18"/>
  <c r="U1051" i="18"/>
  <c r="U207" i="13"/>
  <c r="U1020" i="13"/>
  <c r="U15" i="13"/>
  <c r="U828" i="13"/>
  <c r="U191" i="18"/>
  <c r="U983" i="18"/>
  <c r="U106" i="18"/>
  <c r="U898" i="18"/>
  <c r="U222" i="14"/>
  <c r="U1017" i="14"/>
  <c r="U109" i="18"/>
  <c r="U901" i="18"/>
  <c r="U203" i="14"/>
  <c r="U998" i="14"/>
  <c r="U154" i="13"/>
  <c r="U967" i="13"/>
  <c r="U212" i="13"/>
  <c r="U1025" i="13"/>
  <c r="U240" i="14"/>
  <c r="U1035" i="14"/>
  <c r="U156" i="14"/>
  <c r="U951" i="14"/>
  <c r="U114" i="14"/>
  <c r="U909" i="14"/>
  <c r="U102" i="18"/>
  <c r="U894" i="18"/>
  <c r="U119" i="18"/>
  <c r="U911" i="18"/>
  <c r="U103" i="14"/>
  <c r="U898" i="14"/>
  <c r="U237" i="18"/>
  <c r="U1029" i="18"/>
  <c r="U113" i="13"/>
  <c r="U926" i="13"/>
  <c r="U116" i="13"/>
  <c r="U929" i="13"/>
  <c r="U180" i="14"/>
  <c r="U975" i="14"/>
  <c r="U260" i="14"/>
  <c r="U1055" i="14"/>
  <c r="U155" i="18"/>
  <c r="U947" i="18"/>
  <c r="U158" i="14"/>
  <c r="U953" i="14"/>
  <c r="U216" i="13"/>
  <c r="U1029" i="13"/>
  <c r="U112" i="14"/>
  <c r="U907" i="14"/>
  <c r="U122" i="18"/>
  <c r="U914" i="18"/>
  <c r="U162" i="13"/>
  <c r="U975" i="13"/>
  <c r="U208" i="18"/>
  <c r="U1000" i="18"/>
  <c r="U117" i="18"/>
  <c r="U909" i="18"/>
  <c r="U112" i="13"/>
  <c r="U925" i="13"/>
  <c r="U98" i="13"/>
  <c r="U911" i="13"/>
  <c r="U149" i="13"/>
  <c r="U113" i="14"/>
  <c r="U908" i="14"/>
  <c r="U192" i="13"/>
  <c r="U153" i="14"/>
  <c r="U948" i="14"/>
  <c r="U173" i="14"/>
  <c r="U968" i="14"/>
  <c r="U179" i="14"/>
  <c r="U974" i="14"/>
  <c r="U182" i="13"/>
  <c r="U995" i="13"/>
  <c r="U202" i="18"/>
  <c r="U994" i="18"/>
  <c r="U239" i="13"/>
  <c r="U1052" i="13"/>
  <c r="U160" i="18"/>
  <c r="U952" i="18"/>
  <c r="U210" i="18"/>
  <c r="U1002" i="18"/>
  <c r="U156" i="18"/>
  <c r="U948" i="18"/>
  <c r="U217" i="13"/>
  <c r="U1030" i="13"/>
  <c r="U240" i="18"/>
  <c r="U1032" i="18"/>
  <c r="U164" i="14"/>
  <c r="U959" i="14"/>
  <c r="U125" i="13"/>
  <c r="U938" i="13"/>
  <c r="U101" i="14"/>
  <c r="U896" i="14"/>
  <c r="U123" i="13"/>
  <c r="U936" i="13"/>
  <c r="U142" i="13"/>
  <c r="U955" i="13"/>
  <c r="U157" i="14"/>
  <c r="U952" i="14"/>
  <c r="U163" i="13"/>
  <c r="U976" i="13"/>
  <c r="U160" i="14"/>
  <c r="U955" i="14"/>
  <c r="U95" i="13"/>
  <c r="U223" i="13"/>
  <c r="U1036" i="13"/>
  <c r="U217" i="18"/>
  <c r="U1009" i="18"/>
  <c r="U196" i="13"/>
  <c r="U1009" i="13"/>
  <c r="U149" i="14"/>
  <c r="U944" i="14"/>
  <c r="U247" i="14"/>
  <c r="U1042" i="14"/>
  <c r="U248" i="14"/>
  <c r="U1043" i="14"/>
  <c r="U214" i="14"/>
  <c r="U1009" i="14"/>
  <c r="U255" i="18"/>
  <c r="U1047" i="18"/>
  <c r="U155" i="14"/>
  <c r="U950" i="14"/>
  <c r="U221" i="14"/>
  <c r="U1016" i="14"/>
  <c r="U264" i="13"/>
  <c r="U1077" i="13"/>
  <c r="U113" i="18"/>
  <c r="U905" i="18"/>
  <c r="U114" i="13"/>
  <c r="U927" i="13"/>
  <c r="U220" i="14"/>
  <c r="U1015" i="14"/>
  <c r="U243" i="13"/>
  <c r="U1056" i="13"/>
  <c r="U165" i="18"/>
  <c r="U957" i="18"/>
  <c r="U149" i="18"/>
  <c r="U941" i="18"/>
  <c r="U212" i="18"/>
  <c r="U1004" i="18"/>
  <c r="U174" i="13"/>
  <c r="U987" i="13"/>
  <c r="U235" i="13"/>
  <c r="U97" i="18"/>
  <c r="U889" i="18"/>
  <c r="U248" i="13"/>
  <c r="U1061" i="13"/>
  <c r="U127" i="18"/>
  <c r="U919" i="18"/>
  <c r="U173" i="18"/>
  <c r="U965" i="18"/>
  <c r="U199" i="18"/>
  <c r="U991" i="18"/>
  <c r="U213" i="14"/>
  <c r="U1008" i="14"/>
  <c r="U212" i="14"/>
  <c r="U1007" i="14"/>
  <c r="U158" i="18"/>
  <c r="U950" i="18"/>
  <c r="U110" i="13"/>
  <c r="U923" i="13"/>
  <c r="U172" i="13"/>
  <c r="U985" i="13"/>
  <c r="U172" i="14"/>
  <c r="U967" i="14"/>
  <c r="U166" i="14"/>
  <c r="U961" i="14"/>
  <c r="U160" i="13"/>
  <c r="U973" i="13"/>
  <c r="U100" i="14"/>
  <c r="U895" i="14"/>
  <c r="U153" i="13"/>
  <c r="U966" i="13"/>
  <c r="U252" i="13"/>
  <c r="U1065" i="13"/>
  <c r="U177" i="14"/>
  <c r="U972" i="14"/>
  <c r="U200" i="13"/>
  <c r="U1013" i="13"/>
  <c r="U152" i="18"/>
  <c r="U944" i="18"/>
  <c r="U162" i="18"/>
  <c r="U954" i="18"/>
  <c r="U254" i="14"/>
  <c r="U1049" i="14"/>
  <c r="U150" i="14"/>
  <c r="U945" i="14"/>
  <c r="U110" i="18"/>
  <c r="U902" i="18"/>
  <c r="U117" i="14"/>
  <c r="U912" i="14"/>
  <c r="U200" i="18"/>
  <c r="U992" i="18"/>
  <c r="U111" i="18"/>
  <c r="U903" i="18"/>
  <c r="U130" i="14"/>
  <c r="U925" i="14"/>
  <c r="U121" i="13"/>
  <c r="U934" i="13"/>
  <c r="U152" i="14"/>
  <c r="U947" i="14"/>
  <c r="U199" i="14"/>
  <c r="U994" i="14"/>
  <c r="U222" i="18"/>
  <c r="U1014" i="18"/>
  <c r="U164" i="13"/>
  <c r="U977" i="13"/>
  <c r="U127" i="14"/>
  <c r="U922" i="14"/>
  <c r="U143" i="13"/>
  <c r="U956" i="13"/>
  <c r="U258" i="13"/>
  <c r="U1071" i="13"/>
  <c r="U245" i="13"/>
  <c r="U1058" i="13"/>
  <c r="U244" i="13"/>
  <c r="U1057" i="13"/>
  <c r="U167" i="13"/>
  <c r="U980" i="13"/>
  <c r="U174" i="14"/>
  <c r="U969" i="14"/>
  <c r="U210" i="13"/>
  <c r="U1023" i="13"/>
  <c r="U198" i="14"/>
  <c r="U993" i="14"/>
  <c r="U243" i="14"/>
  <c r="U1038" i="14"/>
  <c r="U198" i="13"/>
  <c r="U1011" i="13"/>
  <c r="U101" i="18"/>
  <c r="U893" i="18"/>
  <c r="U189" i="18"/>
  <c r="U152" i="13"/>
  <c r="U965" i="13"/>
  <c r="U97" i="13"/>
  <c r="U910" i="13"/>
  <c r="U165" i="13"/>
  <c r="U978" i="13"/>
  <c r="U224" i="14"/>
  <c r="U1019" i="14"/>
  <c r="U250" i="14"/>
  <c r="U1045" i="14"/>
  <c r="U256" i="13"/>
  <c r="U1069" i="13"/>
  <c r="U159" i="18"/>
  <c r="U951" i="18"/>
  <c r="U124" i="18"/>
  <c r="U916" i="18"/>
  <c r="U129" i="13"/>
  <c r="U942" i="13"/>
  <c r="U260" i="13"/>
  <c r="U1073" i="13"/>
  <c r="U253" i="18"/>
  <c r="U1045" i="18"/>
  <c r="U118" i="18"/>
  <c r="U910" i="18"/>
  <c r="U201" i="13"/>
  <c r="U1014" i="13"/>
  <c r="U262" i="14"/>
  <c r="U1057" i="14"/>
  <c r="U100" i="13"/>
  <c r="U913" i="13"/>
  <c r="U141" i="13"/>
  <c r="U215" i="18"/>
  <c r="U1007" i="18"/>
  <c r="U246" i="14"/>
  <c r="U1041" i="14"/>
  <c r="U120" i="14"/>
  <c r="U915" i="14"/>
  <c r="U117" i="13"/>
  <c r="U930" i="13"/>
  <c r="U219" i="13"/>
  <c r="U1032" i="13"/>
  <c r="U104" i="14"/>
  <c r="U899" i="14"/>
  <c r="U196" i="18"/>
  <c r="U988" i="18"/>
  <c r="U96" i="18"/>
  <c r="U888" i="18"/>
  <c r="U109" i="13"/>
  <c r="U922" i="13"/>
  <c r="U265" i="14"/>
  <c r="U1060" i="14"/>
  <c r="U106" i="13"/>
  <c r="U919" i="13"/>
  <c r="U225" i="13"/>
  <c r="U1038" i="13"/>
  <c r="U124" i="13"/>
  <c r="U937" i="13"/>
  <c r="U211" i="13"/>
  <c r="U1024" i="13"/>
  <c r="U246" i="18"/>
  <c r="U1038" i="18"/>
  <c r="U241" i="18"/>
  <c r="U1033" i="18"/>
  <c r="U232" i="18"/>
  <c r="U1024" i="18"/>
  <c r="U111" i="14"/>
  <c r="U906" i="14"/>
  <c r="U259" i="13"/>
  <c r="U1072" i="13"/>
  <c r="U237" i="13"/>
  <c r="U1050" i="13"/>
  <c r="U105" i="14"/>
  <c r="U900" i="14"/>
  <c r="U266" i="14"/>
  <c r="U1061" i="14"/>
  <c r="U255" i="13"/>
  <c r="U1068" i="13"/>
  <c r="U261" i="18"/>
  <c r="U1053" i="18"/>
  <c r="U190" i="14"/>
  <c r="U254" i="13"/>
  <c r="U1067" i="13"/>
  <c r="U223" i="14"/>
  <c r="U1018" i="14"/>
  <c r="U168" i="18"/>
  <c r="U960" i="18"/>
  <c r="U250" i="18"/>
  <c r="U1042" i="18"/>
  <c r="U125" i="18"/>
  <c r="U917" i="18"/>
  <c r="U171" i="14"/>
  <c r="U966" i="14"/>
  <c r="U193" i="14"/>
  <c r="U988" i="14"/>
  <c r="U256" i="18"/>
  <c r="U1048" i="18"/>
  <c r="U159" i="13"/>
  <c r="U972" i="13"/>
  <c r="U128" i="13"/>
  <c r="U941" i="13"/>
  <c r="U217" i="14"/>
  <c r="U1012" i="14"/>
  <c r="U238" i="14"/>
  <c r="U1033" i="14"/>
  <c r="U195" i="13"/>
  <c r="U1008" i="13"/>
  <c r="U220" i="18"/>
  <c r="U1012" i="18"/>
  <c r="U194" i="18"/>
  <c r="U986" i="18"/>
  <c r="U213" i="18"/>
  <c r="U1005" i="18"/>
  <c r="U165" i="14"/>
  <c r="U960" i="14"/>
  <c r="U251" i="14"/>
  <c r="U1046" i="14"/>
  <c r="U103" i="13"/>
  <c r="U916" i="13"/>
  <c r="U120" i="13"/>
  <c r="U933" i="13"/>
  <c r="U194" i="14"/>
  <c r="U989" i="14"/>
  <c r="U262" i="18"/>
  <c r="U1054" i="18"/>
  <c r="U121" i="18"/>
  <c r="U913" i="18"/>
  <c r="U158" i="13"/>
  <c r="U971" i="13"/>
  <c r="U219" i="14"/>
  <c r="U1014" i="14"/>
  <c r="U151" i="13"/>
  <c r="U964" i="13"/>
  <c r="U239" i="18"/>
  <c r="U1031" i="18"/>
  <c r="U174" i="18"/>
  <c r="U966" i="18"/>
  <c r="T15" i="19"/>
  <c r="T93" i="19"/>
  <c r="U109" i="14"/>
  <c r="U904" i="14"/>
  <c r="U250" i="13"/>
  <c r="U1063" i="13"/>
  <c r="U176" i="14"/>
  <c r="U971" i="14"/>
  <c r="U257" i="14"/>
  <c r="U1052" i="14"/>
  <c r="U204" i="13"/>
  <c r="U1017" i="13"/>
  <c r="U116" i="18"/>
  <c r="U908" i="18"/>
  <c r="U233" i="18"/>
  <c r="U1025" i="18"/>
  <c r="U115" i="13"/>
  <c r="U928" i="13"/>
  <c r="U120" i="18"/>
  <c r="U912" i="18"/>
  <c r="U219" i="18"/>
  <c r="U1011" i="18"/>
  <c r="U123" i="18"/>
  <c r="U915" i="18"/>
  <c r="U207" i="18"/>
  <c r="U999" i="18"/>
  <c r="U115" i="14"/>
  <c r="U910" i="14"/>
  <c r="U166" i="13"/>
  <c r="U979" i="13"/>
  <c r="U242" i="14"/>
  <c r="U1037" i="14"/>
  <c r="U126" i="13"/>
  <c r="U939" i="13"/>
  <c r="U127" i="13"/>
  <c r="U940" i="13"/>
  <c r="U101" i="13"/>
  <c r="U914" i="13"/>
  <c r="U251" i="13"/>
  <c r="U1064" i="13"/>
  <c r="U151" i="14"/>
  <c r="U946" i="14"/>
  <c r="U197" i="18"/>
  <c r="U989" i="18"/>
  <c r="U206" i="13"/>
  <c r="U1019" i="13"/>
  <c r="U110" i="14"/>
  <c r="U905" i="14"/>
  <c r="U241" i="13"/>
  <c r="U1054" i="13"/>
  <c r="U156" i="13"/>
  <c r="U969" i="13"/>
  <c r="U205" i="13"/>
  <c r="U1018" i="13"/>
  <c r="U164" i="18"/>
  <c r="U956" i="18"/>
  <c r="U186" i="13"/>
  <c r="U999" i="13"/>
  <c r="U207" i="14"/>
  <c r="U1002" i="14"/>
  <c r="U104" i="13"/>
  <c r="U917" i="13"/>
  <c r="U151" i="18"/>
  <c r="U943" i="18"/>
  <c r="U233" i="14"/>
  <c r="U1028" i="14"/>
  <c r="U180" i="13"/>
  <c r="U993" i="13"/>
  <c r="U235" i="14"/>
  <c r="U1030" i="14"/>
  <c r="U239" i="14"/>
  <c r="U1034" i="14"/>
  <c r="U197" i="14"/>
  <c r="U992" i="14"/>
  <c r="U195" i="18"/>
  <c r="U987" i="18"/>
  <c r="U167" i="14"/>
  <c r="U962" i="14"/>
  <c r="U191" i="14"/>
  <c r="U986" i="14"/>
  <c r="U102" i="14"/>
  <c r="U897" i="14"/>
  <c r="U178" i="18"/>
  <c r="U970" i="18"/>
  <c r="U244" i="14"/>
  <c r="U1039" i="14"/>
  <c r="U169" i="18"/>
  <c r="U961" i="18"/>
  <c r="U209" i="13"/>
  <c r="U1022" i="13"/>
  <c r="U180" i="18"/>
  <c r="U972" i="18"/>
  <c r="U220" i="13"/>
  <c r="U1033" i="13"/>
  <c r="U242" i="13"/>
  <c r="U1055" i="13"/>
  <c r="U261" i="13"/>
  <c r="U1074" i="13"/>
  <c r="U122" i="13"/>
  <c r="U935" i="13"/>
  <c r="U176" i="18"/>
  <c r="U968" i="18"/>
  <c r="U253" i="13"/>
  <c r="U1066" i="13"/>
  <c r="U258" i="14"/>
  <c r="U1053" i="14"/>
  <c r="U244" i="18"/>
  <c r="U1036" i="18"/>
  <c r="U98" i="14"/>
  <c r="U893" i="14"/>
  <c r="U178" i="13"/>
  <c r="U991" i="13"/>
  <c r="U249" i="14"/>
  <c r="U1044" i="14"/>
  <c r="U261" i="14"/>
  <c r="U1056" i="14"/>
  <c r="U241" i="14"/>
  <c r="U1036" i="14"/>
  <c r="U111" i="13"/>
  <c r="U924" i="13"/>
  <c r="U257" i="13"/>
  <c r="U1070" i="13"/>
  <c r="U99" i="18"/>
  <c r="U891" i="18"/>
  <c r="U194" i="13"/>
  <c r="U1007" i="13"/>
  <c r="U249" i="13"/>
  <c r="U1062" i="13"/>
  <c r="U107" i="14"/>
  <c r="U902" i="14"/>
  <c r="U147" i="18"/>
  <c r="U118" i="14"/>
  <c r="U913" i="14"/>
  <c r="U218" i="14"/>
  <c r="U1013" i="14"/>
  <c r="U175" i="13"/>
  <c r="U988" i="13"/>
  <c r="U161" i="18"/>
  <c r="U953" i="18"/>
  <c r="U257" i="18"/>
  <c r="U1049" i="18"/>
  <c r="U203" i="13"/>
  <c r="U1016" i="13"/>
  <c r="U157" i="13"/>
  <c r="U970" i="13"/>
  <c r="U221" i="18"/>
  <c r="U1013" i="18"/>
  <c r="U123" i="14"/>
  <c r="U918" i="14"/>
  <c r="U202" i="14"/>
  <c r="U997" i="14"/>
  <c r="U253" i="14"/>
  <c r="U1048" i="14"/>
  <c r="U170" i="13"/>
  <c r="U983" i="13"/>
  <c r="U112" i="18"/>
  <c r="U904" i="18"/>
  <c r="U215" i="14"/>
  <c r="U1010" i="14"/>
  <c r="U108" i="18"/>
  <c r="U900" i="18"/>
  <c r="U161" i="14"/>
  <c r="U956" i="14"/>
  <c r="U198" i="18"/>
  <c r="U990" i="18"/>
  <c r="U167" i="18"/>
  <c r="U959" i="18"/>
  <c r="U105" i="13"/>
  <c r="U918" i="13"/>
  <c r="U175" i="14"/>
  <c r="U970" i="14"/>
  <c r="U245" i="18"/>
  <c r="U1037" i="18"/>
  <c r="U216" i="18"/>
  <c r="U1008" i="18"/>
  <c r="U218" i="13"/>
  <c r="U1031" i="13"/>
  <c r="U102" i="13"/>
  <c r="U915" i="13"/>
  <c r="U15" i="14"/>
  <c r="U810" i="14"/>
  <c r="U197" i="13"/>
  <c r="U1010" i="13"/>
  <c r="U245" i="14"/>
  <c r="U1040" i="14"/>
  <c r="U214" i="13"/>
  <c r="U1027" i="13"/>
  <c r="U172" i="18"/>
  <c r="U964" i="18"/>
  <c r="U203" i="18"/>
  <c r="U995" i="18"/>
  <c r="U96" i="14"/>
  <c r="U891" i="14"/>
  <c r="U107" i="18"/>
  <c r="U899" i="18"/>
  <c r="U129" i="14"/>
  <c r="U924" i="14"/>
  <c r="U234" i="18"/>
  <c r="U1026" i="18"/>
  <c r="U168" i="13"/>
  <c r="U981" i="13"/>
  <c r="U163" i="14"/>
  <c r="U958" i="14"/>
  <c r="U238" i="13"/>
  <c r="U1051" i="13"/>
  <c r="U258" i="18"/>
  <c r="U1050" i="18"/>
  <c r="U211" i="18"/>
  <c r="U1003" i="18"/>
  <c r="U260" i="18"/>
  <c r="U1052" i="18"/>
  <c r="U222" i="13"/>
  <c r="U1035" i="13"/>
  <c r="U177" i="18"/>
  <c r="U969" i="18"/>
  <c r="U182" i="14"/>
  <c r="U977" i="14"/>
  <c r="U171" i="18"/>
  <c r="U963" i="18"/>
  <c r="U103" i="18"/>
  <c r="U895" i="18"/>
  <c r="U196" i="14"/>
  <c r="U991" i="14"/>
  <c r="U214" i="18"/>
  <c r="U1006" i="18"/>
  <c r="U153" i="18"/>
  <c r="U945" i="18"/>
  <c r="U252" i="18"/>
  <c r="U1044" i="18"/>
  <c r="U209" i="14"/>
  <c r="U1004" i="14"/>
  <c r="U254" i="18"/>
  <c r="U1046" i="18"/>
  <c r="U236" i="18"/>
  <c r="U1028" i="18"/>
  <c r="U236" i="13"/>
  <c r="U1049" i="13"/>
  <c r="U201" i="14"/>
  <c r="U996" i="14"/>
  <c r="U175" i="18"/>
  <c r="U967" i="18"/>
  <c r="U208" i="13"/>
  <c r="U1021" i="13"/>
  <c r="U173" i="13"/>
  <c r="U986" i="13"/>
  <c r="U95" i="18"/>
  <c r="U205" i="14"/>
  <c r="U1000" i="14"/>
  <c r="U256" i="14"/>
  <c r="U1051" i="14"/>
  <c r="U190" i="18"/>
  <c r="U982" i="18"/>
  <c r="U116" i="14"/>
  <c r="U911" i="14"/>
  <c r="U126" i="18"/>
  <c r="U918" i="18"/>
  <c r="U14" i="13"/>
  <c r="U264" i="18"/>
  <c r="U1056" i="18"/>
  <c r="U268" i="13"/>
  <c r="U1081" i="13"/>
  <c r="U98" i="18"/>
  <c r="U890" i="18"/>
  <c r="U181" i="13"/>
  <c r="U994" i="13"/>
  <c r="U124" i="14"/>
  <c r="U919" i="14"/>
  <c r="U126" i="14"/>
  <c r="U921" i="14"/>
  <c r="U193" i="13"/>
  <c r="U1006" i="13"/>
  <c r="U248" i="18"/>
  <c r="U1040" i="18"/>
  <c r="U205" i="18"/>
  <c r="U997" i="18"/>
  <c r="U161" i="13"/>
  <c r="U974" i="13"/>
  <c r="U237" i="14"/>
  <c r="U1032" i="14"/>
  <c r="U208" i="14"/>
  <c r="U1003" i="14"/>
  <c r="U96" i="13"/>
  <c r="U909" i="13"/>
  <c r="U115" i="18"/>
  <c r="U907" i="18"/>
  <c r="U171" i="13"/>
  <c r="U984" i="13"/>
  <c r="U157" i="18"/>
  <c r="U949" i="18"/>
  <c r="U170" i="14"/>
  <c r="U965" i="14"/>
  <c r="U200" i="14"/>
  <c r="U995" i="14"/>
  <c r="U148" i="18"/>
  <c r="U940" i="18"/>
  <c r="U236" i="14"/>
  <c r="U1031" i="14"/>
  <c r="U150" i="13"/>
  <c r="U963" i="13"/>
  <c r="U118" i="13"/>
  <c r="U931" i="13"/>
  <c r="U216" i="14"/>
  <c r="U1011" i="14"/>
  <c r="U114" i="18"/>
  <c r="U906" i="18"/>
  <c r="U107" i="13"/>
  <c r="U920" i="13"/>
  <c r="U99" i="13"/>
  <c r="U912" i="13"/>
  <c r="U242" i="18"/>
  <c r="U1034" i="18"/>
  <c r="U154" i="14"/>
  <c r="U949" i="14"/>
  <c r="U95" i="14"/>
  <c r="U108" i="13"/>
  <c r="U921" i="13"/>
  <c r="U259" i="14"/>
  <c r="U1054" i="14"/>
  <c r="U177" i="13"/>
  <c r="U990" i="13"/>
  <c r="U252" i="14"/>
  <c r="U1047" i="14"/>
  <c r="U202" i="13"/>
  <c r="U1015" i="13"/>
  <c r="U262" i="13"/>
  <c r="U1075" i="13"/>
  <c r="U211" i="14"/>
  <c r="U1006" i="14"/>
  <c r="U247" i="18"/>
  <c r="U1039" i="18"/>
  <c r="U192" i="18"/>
  <c r="U984" i="18"/>
  <c r="U240" i="13"/>
  <c r="U1053" i="13"/>
  <c r="U168" i="14"/>
  <c r="U963" i="14"/>
  <c r="U218" i="18"/>
  <c r="U1010" i="18"/>
  <c r="U263" i="14"/>
  <c r="U1058" i="14"/>
  <c r="U206" i="18"/>
  <c r="U998" i="18"/>
  <c r="U179" i="13"/>
  <c r="U992" i="13"/>
  <c r="U128" i="14"/>
  <c r="U923" i="14"/>
  <c r="U210" i="14"/>
  <c r="U1005" i="14"/>
  <c r="U234" i="14"/>
  <c r="U1029" i="14"/>
  <c r="U255" i="14"/>
  <c r="U1050" i="14"/>
  <c r="U204" i="14"/>
  <c r="U999" i="14"/>
  <c r="U119" i="13"/>
  <c r="U932" i="13"/>
  <c r="U229" i="13"/>
  <c r="U1042" i="13"/>
  <c r="U247" i="13"/>
  <c r="U1060" i="13"/>
  <c r="U106" i="14"/>
  <c r="U901" i="14"/>
  <c r="U246" i="13"/>
  <c r="U1059" i="13"/>
  <c r="U150" i="18"/>
  <c r="U942" i="18"/>
  <c r="U155" i="13"/>
  <c r="U968" i="13"/>
  <c r="U179" i="18"/>
  <c r="U971" i="18"/>
  <c r="U128" i="18"/>
  <c r="U920" i="18"/>
  <c r="U169" i="14"/>
  <c r="U964" i="14"/>
  <c r="U213" i="13"/>
  <c r="U1026" i="13"/>
  <c r="U99" i="14"/>
  <c r="U894" i="14"/>
  <c r="U243" i="18"/>
  <c r="U1035" i="18"/>
  <c r="U215" i="13"/>
  <c r="U1028" i="13"/>
  <c r="U162" i="14"/>
  <c r="U957" i="14"/>
  <c r="U204" i="18"/>
  <c r="U996" i="18"/>
  <c r="U266" i="13"/>
  <c r="U1079" i="13"/>
  <c r="U263" i="18"/>
  <c r="U1055" i="18"/>
  <c r="U192" i="14"/>
  <c r="U987" i="14"/>
  <c r="U272" i="13"/>
  <c r="U1085" i="13"/>
  <c r="U148" i="14"/>
  <c r="U235" i="18"/>
  <c r="U1027" i="18"/>
  <c r="U178" i="14"/>
  <c r="U973" i="14"/>
  <c r="U14" i="14"/>
  <c r="U108" i="14"/>
  <c r="U903" i="14"/>
  <c r="U195" i="14"/>
  <c r="U990" i="14"/>
  <c r="U181" i="14"/>
  <c r="U976" i="14"/>
  <c r="U135" i="13"/>
  <c r="U238" i="18"/>
  <c r="U1030" i="18"/>
  <c r="U221" i="13"/>
  <c r="U1034" i="13"/>
  <c r="U267" i="13"/>
  <c r="U1080" i="13"/>
  <c r="U201" i="18"/>
  <c r="U993" i="18"/>
  <c r="U105" i="18"/>
  <c r="U897" i="18"/>
  <c r="U209" i="18"/>
  <c r="U1001" i="18"/>
  <c r="U119" i="14"/>
  <c r="U914" i="14"/>
  <c r="U104" i="18"/>
  <c r="U896" i="18"/>
  <c r="U251" i="18"/>
  <c r="U1043" i="18"/>
  <c r="U249" i="18"/>
  <c r="U1041" i="18"/>
  <c r="U122" i="14"/>
  <c r="U917" i="14"/>
  <c r="U163" i="18"/>
  <c r="U955" i="18"/>
  <c r="U206" i="14"/>
  <c r="U1001" i="14"/>
  <c r="U176" i="13"/>
  <c r="U989" i="13"/>
  <c r="U159" i="14"/>
  <c r="U954" i="14"/>
  <c r="U199" i="13"/>
  <c r="U1012" i="13"/>
  <c r="U169" i="13"/>
  <c r="U982" i="13"/>
  <c r="U263" i="13"/>
  <c r="U1076" i="13"/>
  <c r="U264" i="14"/>
  <c r="U1059" i="14"/>
  <c r="U231" i="18"/>
  <c r="U224" i="13"/>
  <c r="U1037" i="13"/>
  <c r="U121" i="14"/>
  <c r="U916" i="14"/>
  <c r="U166" i="18"/>
  <c r="U958" i="18"/>
  <c r="U125" i="14"/>
  <c r="U920" i="14"/>
  <c r="U100" i="18"/>
  <c r="U892" i="18"/>
  <c r="U154" i="18"/>
  <c r="U946" i="18"/>
  <c r="U97" i="14"/>
  <c r="U892" i="14"/>
  <c r="U265" i="13"/>
  <c r="U1078" i="13"/>
  <c r="U232" i="14"/>
  <c r="Y114" i="17"/>
  <c r="J618" i="17"/>
  <c r="I93" i="21"/>
  <c r="Y280" i="17"/>
  <c r="Y282" i="17"/>
  <c r="L625" i="17"/>
  <c r="Y462" i="18"/>
  <c r="L402" i="13"/>
  <c r="Y481" i="18"/>
  <c r="Y423" i="14"/>
  <c r="V615" i="17"/>
  <c r="R90" i="21"/>
  <c r="E52" i="21"/>
  <c r="J240" i="14"/>
  <c r="J217" i="18"/>
  <c r="J123" i="13"/>
  <c r="J98" i="13"/>
  <c r="J15" i="13"/>
  <c r="J101" i="18"/>
  <c r="J261" i="18"/>
  <c r="J200" i="18"/>
  <c r="J247" i="14"/>
  <c r="J191" i="18"/>
  <c r="J121" i="13"/>
  <c r="J193" i="18"/>
  <c r="J122" i="18"/>
  <c r="J208" i="18"/>
  <c r="J117" i="18"/>
  <c r="J156" i="14"/>
  <c r="J154" i="13"/>
  <c r="J149" i="14"/>
  <c r="J190" i="14"/>
  <c r="J222" i="14"/>
  <c r="J103" i="14"/>
  <c r="J222" i="13"/>
  <c r="J256" i="14"/>
  <c r="J106" i="18"/>
  <c r="J113" i="13"/>
  <c r="J164" i="13"/>
  <c r="J237" i="14"/>
  <c r="J250" i="14"/>
  <c r="J162" i="13"/>
  <c r="J149" i="13"/>
  <c r="J113" i="14"/>
  <c r="J212" i="13"/>
  <c r="J116" i="13"/>
  <c r="J152" i="13"/>
  <c r="J223" i="14"/>
  <c r="J200" i="13"/>
  <c r="J202" i="18"/>
  <c r="J250" i="18"/>
  <c r="J129" i="13"/>
  <c r="J210" i="13"/>
  <c r="J174" i="13"/>
  <c r="J170" i="18"/>
  <c r="J114" i="14"/>
  <c r="J102" i="18"/>
  <c r="J257" i="18"/>
  <c r="J160" i="14"/>
  <c r="J130" i="14"/>
  <c r="J152" i="14"/>
  <c r="J199" i="14"/>
  <c r="J237" i="18"/>
  <c r="J155" i="18"/>
  <c r="J254" i="13"/>
  <c r="J216" i="13"/>
  <c r="J100" i="13"/>
  <c r="J223" i="13"/>
  <c r="J125" i="13"/>
  <c r="J243" i="14"/>
  <c r="J153" i="13"/>
  <c r="J142" i="13"/>
  <c r="J177" i="18"/>
  <c r="J189" i="18"/>
  <c r="J101" i="14"/>
  <c r="J112" i="14"/>
  <c r="J214" i="14"/>
  <c r="J192" i="13"/>
  <c r="J95" i="13"/>
  <c r="J243" i="13"/>
  <c r="J174" i="14"/>
  <c r="J156" i="18"/>
  <c r="J212" i="18"/>
  <c r="J198" i="14"/>
  <c r="J254" i="14"/>
  <c r="J157" i="13"/>
  <c r="J196" i="14"/>
  <c r="J126" i="18"/>
  <c r="J239" i="18"/>
  <c r="J219" i="13"/>
  <c r="J198" i="13"/>
  <c r="J109" i="18"/>
  <c r="J126" i="13"/>
  <c r="J255" i="18"/>
  <c r="J158" i="14"/>
  <c r="J97" i="13"/>
  <c r="J252" i="13"/>
  <c r="J182" i="13"/>
  <c r="J245" i="13"/>
  <c r="J167" i="13"/>
  <c r="J165" i="18"/>
  <c r="J149" i="18"/>
  <c r="J262" i="18"/>
  <c r="J208" i="14"/>
  <c r="J242" i="18"/>
  <c r="J171" i="18"/>
  <c r="J248" i="13"/>
  <c r="J127" i="18"/>
  <c r="J103" i="18"/>
  <c r="J150" i="14"/>
  <c r="J158" i="18"/>
  <c r="J221" i="18"/>
  <c r="J116" i="14"/>
  <c r="J219" i="14"/>
  <c r="J207" i="13"/>
  <c r="J157" i="14"/>
  <c r="J163" i="13"/>
  <c r="J248" i="14"/>
  <c r="J260" i="14"/>
  <c r="J114" i="13"/>
  <c r="J127" i="13"/>
  <c r="J244" i="13"/>
  <c r="J141" i="13"/>
  <c r="J125" i="18"/>
  <c r="J164" i="14"/>
  <c r="J201" i="13"/>
  <c r="J213" i="14"/>
  <c r="J259" i="18"/>
  <c r="J112" i="13"/>
  <c r="J100" i="14"/>
  <c r="J221" i="14"/>
  <c r="J180" i="14"/>
  <c r="J177" i="14"/>
  <c r="J220" i="14"/>
  <c r="J165" i="13"/>
  <c r="J101" i="13"/>
  <c r="J212" i="14"/>
  <c r="J262" i="14"/>
  <c r="J179" i="14"/>
  <c r="J168" i="18"/>
  <c r="J217" i="13"/>
  <c r="J97" i="18"/>
  <c r="J173" i="18"/>
  <c r="J118" i="18"/>
  <c r="J203" i="13"/>
  <c r="J120" i="14"/>
  <c r="J193" i="14"/>
  <c r="J158" i="13"/>
  <c r="J172" i="14"/>
  <c r="J153" i="18"/>
  <c r="J217" i="14"/>
  <c r="J195" i="13"/>
  <c r="J225" i="13"/>
  <c r="J235" i="14"/>
  <c r="J176" i="14"/>
  <c r="J197" i="14"/>
  <c r="J220" i="18"/>
  <c r="J116" i="18"/>
  <c r="J233" i="18"/>
  <c r="J259" i="13"/>
  <c r="J242" i="14"/>
  <c r="J178" i="18"/>
  <c r="J253" i="13"/>
  <c r="J177" i="13"/>
  <c r="J160" i="13"/>
  <c r="J205" i="14"/>
  <c r="J111" i="18"/>
  <c r="J127" i="14"/>
  <c r="J224" i="14"/>
  <c r="J124" i="18"/>
  <c r="J160" i="18"/>
  <c r="J151" i="14"/>
  <c r="J117" i="14"/>
  <c r="J162" i="14"/>
  <c r="J204" i="18"/>
  <c r="J214" i="18"/>
  <c r="J180" i="18"/>
  <c r="J231" i="18"/>
  <c r="J151" i="18"/>
  <c r="J121" i="14"/>
  <c r="J157" i="18"/>
  <c r="J115" i="13"/>
  <c r="J207" i="18"/>
  <c r="J98" i="18"/>
  <c r="J210" i="14"/>
  <c r="J196" i="13"/>
  <c r="J153" i="14"/>
  <c r="J218" i="18"/>
  <c r="J182" i="14"/>
  <c r="J125" i="14"/>
  <c r="J240" i="18"/>
  <c r="J190" i="18"/>
  <c r="J123" i="14"/>
  <c r="J263" i="14"/>
  <c r="J154" i="14"/>
  <c r="J151" i="13"/>
  <c r="J156" i="13"/>
  <c r="J100" i="18"/>
  <c r="J109" i="14"/>
  <c r="J220" i="13"/>
  <c r="J215" i="14"/>
  <c r="J179" i="13"/>
  <c r="J266" i="13"/>
  <c r="J238" i="14"/>
  <c r="J209" i="14"/>
  <c r="J194" i="18"/>
  <c r="J213" i="18"/>
  <c r="J166" i="13"/>
  <c r="J103" i="13"/>
  <c r="J119" i="18"/>
  <c r="J143" i="13"/>
  <c r="J173" i="14"/>
  <c r="J258" i="13"/>
  <c r="J159" i="18"/>
  <c r="J239" i="13"/>
  <c r="J210" i="18"/>
  <c r="J247" i="18"/>
  <c r="J162" i="18"/>
  <c r="J96" i="13"/>
  <c r="J206" i="13"/>
  <c r="J14" i="13"/>
  <c r="J205" i="13"/>
  <c r="J164" i="18"/>
  <c r="J206" i="18"/>
  <c r="J264" i="18"/>
  <c r="J159" i="13"/>
  <c r="I15" i="19"/>
  <c r="J112" i="18"/>
  <c r="J128" i="13"/>
  <c r="J96" i="18"/>
  <c r="J109" i="13"/>
  <c r="J95" i="14"/>
  <c r="J106" i="13"/>
  <c r="J252" i="18"/>
  <c r="J211" i="13"/>
  <c r="J167" i="18"/>
  <c r="J201" i="18"/>
  <c r="J232" i="18"/>
  <c r="J165" i="14"/>
  <c r="J237" i="13"/>
  <c r="J251" i="14"/>
  <c r="J266" i="14"/>
  <c r="J105" i="18"/>
  <c r="J176" i="18"/>
  <c r="J245" i="18"/>
  <c r="J152" i="18"/>
  <c r="J117" i="13"/>
  <c r="J115" i="18"/>
  <c r="J104" i="13"/>
  <c r="J221" i="13"/>
  <c r="J265" i="14"/>
  <c r="J180" i="13"/>
  <c r="J99" i="14"/>
  <c r="J124" i="13"/>
  <c r="J268" i="13"/>
  <c r="J105" i="14"/>
  <c r="J232" i="14"/>
  <c r="J204" i="14"/>
  <c r="J201" i="14"/>
  <c r="J15" i="14"/>
  <c r="J197" i="13"/>
  <c r="J206" i="14"/>
  <c r="J104" i="18"/>
  <c r="J245" i="14"/>
  <c r="J202" i="13"/>
  <c r="J257" i="13"/>
  <c r="J172" i="18"/>
  <c r="J203" i="18"/>
  <c r="J14" i="14"/>
  <c r="J107" i="14"/>
  <c r="J118" i="14"/>
  <c r="J253" i="18"/>
  <c r="J171" i="13"/>
  <c r="J267" i="13"/>
  <c r="J123" i="18"/>
  <c r="J128" i="14"/>
  <c r="J263" i="18"/>
  <c r="J264" i="14"/>
  <c r="J229" i="13"/>
  <c r="J111" i="13"/>
  <c r="J251" i="18"/>
  <c r="J249" i="18"/>
  <c r="J148" i="18"/>
  <c r="J168" i="13"/>
  <c r="J258" i="18"/>
  <c r="J195" i="14"/>
  <c r="J181" i="14"/>
  <c r="J159" i="14"/>
  <c r="J264" i="13"/>
  <c r="J215" i="18"/>
  <c r="J197" i="18"/>
  <c r="J104" i="14"/>
  <c r="J163" i="18"/>
  <c r="J154" i="18"/>
  <c r="J204" i="13"/>
  <c r="J195" i="18"/>
  <c r="J219" i="18"/>
  <c r="J167" i="14"/>
  <c r="J255" i="13"/>
  <c r="J194" i="14"/>
  <c r="J192" i="18"/>
  <c r="J234" i="14"/>
  <c r="J255" i="14"/>
  <c r="J178" i="13"/>
  <c r="J272" i="13"/>
  <c r="J124" i="14"/>
  <c r="J261" i="14"/>
  <c r="J148" i="14"/>
  <c r="J193" i="13"/>
  <c r="J107" i="18"/>
  <c r="J248" i="18"/>
  <c r="J147" i="18"/>
  <c r="J238" i="13"/>
  <c r="J260" i="18"/>
  <c r="J155" i="14"/>
  <c r="J199" i="18"/>
  <c r="J251" i="13"/>
  <c r="J170" i="13"/>
  <c r="J207" i="14"/>
  <c r="J233" i="14"/>
  <c r="J257" i="14"/>
  <c r="J161" i="14"/>
  <c r="J108" i="13"/>
  <c r="J246" i="18"/>
  <c r="J241" i="18"/>
  <c r="J115" i="14"/>
  <c r="J243" i="18"/>
  <c r="J169" i="13"/>
  <c r="J98" i="14"/>
  <c r="J107" i="13"/>
  <c r="J119" i="13"/>
  <c r="J249" i="14"/>
  <c r="J241" i="14"/>
  <c r="J214" i="13"/>
  <c r="J235" i="18"/>
  <c r="J96" i="14"/>
  <c r="J128" i="18"/>
  <c r="J173" i="13"/>
  <c r="J194" i="13"/>
  <c r="J249" i="13"/>
  <c r="J95" i="18"/>
  <c r="J234" i="18"/>
  <c r="J256" i="13"/>
  <c r="J235" i="13"/>
  <c r="J196" i="18"/>
  <c r="J102" i="14"/>
  <c r="J209" i="18"/>
  <c r="J119" i="14"/>
  <c r="J216" i="18"/>
  <c r="J178" i="14"/>
  <c r="J99" i="18"/>
  <c r="J176" i="13"/>
  <c r="J122" i="14"/>
  <c r="J211" i="14"/>
  <c r="J262" i="13"/>
  <c r="J97" i="14"/>
  <c r="J224" i="13"/>
  <c r="J170" i="14"/>
  <c r="J108" i="14"/>
  <c r="J171" i="14"/>
  <c r="J110" i="13"/>
  <c r="J169" i="14"/>
  <c r="J256" i="18"/>
  <c r="J110" i="14"/>
  <c r="J209" i="13"/>
  <c r="J213" i="13"/>
  <c r="J254" i="18"/>
  <c r="J218" i="13"/>
  <c r="J236" i="13"/>
  <c r="J192" i="14"/>
  <c r="J166" i="18"/>
  <c r="J118" i="13"/>
  <c r="J222" i="18"/>
  <c r="J199" i="13"/>
  <c r="J238" i="18"/>
  <c r="J259" i="14"/>
  <c r="J129" i="14"/>
  <c r="J236" i="14"/>
  <c r="J216" i="14"/>
  <c r="J239" i="14"/>
  <c r="J198" i="18"/>
  <c r="J120" i="13"/>
  <c r="J252" i="14"/>
  <c r="J126" i="14"/>
  <c r="J150" i="13"/>
  <c r="J174" i="18"/>
  <c r="J260" i="13"/>
  <c r="J253" i="14"/>
  <c r="J186" i="13"/>
  <c r="J242" i="13"/>
  <c r="J105" i="13"/>
  <c r="J111" i="14"/>
  <c r="J236" i="18"/>
  <c r="J114" i="18"/>
  <c r="J247" i="13"/>
  <c r="J106" i="14"/>
  <c r="J175" i="18"/>
  <c r="J155" i="13"/>
  <c r="J179" i="18"/>
  <c r="J205" i="18"/>
  <c r="J175" i="13"/>
  <c r="J161" i="18"/>
  <c r="J121" i="18"/>
  <c r="J108" i="18"/>
  <c r="J250" i="13"/>
  <c r="J244" i="14"/>
  <c r="J169" i="18"/>
  <c r="J258" i="14"/>
  <c r="J102" i="13"/>
  <c r="J246" i="13"/>
  <c r="J150" i="18"/>
  <c r="J99" i="13"/>
  <c r="J200" i="14"/>
  <c r="J163" i="14"/>
  <c r="J218" i="14"/>
  <c r="J166" i="14"/>
  <c r="J240" i="13"/>
  <c r="J208" i="13"/>
  <c r="J191" i="14"/>
  <c r="J168" i="14"/>
  <c r="J113" i="18"/>
  <c r="J135" i="13"/>
  <c r="J172" i="13"/>
  <c r="J263" i="13"/>
  <c r="J246" i="14"/>
  <c r="J203" i="14"/>
  <c r="J202" i="14"/>
  <c r="J241" i="13"/>
  <c r="J244" i="18"/>
  <c r="J265" i="13"/>
  <c r="J110" i="18"/>
  <c r="J120" i="18"/>
  <c r="J122" i="13"/>
  <c r="J215" i="13"/>
  <c r="J161" i="13"/>
  <c r="J211" i="18"/>
  <c r="J261" i="13"/>
  <c r="J175" i="14"/>
  <c r="J181" i="13"/>
  <c r="N122" i="18"/>
  <c r="N914" i="18"/>
  <c r="N162" i="13"/>
  <c r="N975" i="13"/>
  <c r="N102" i="18"/>
  <c r="N894" i="18"/>
  <c r="N207" i="13"/>
  <c r="N1020" i="13"/>
  <c r="N208" i="18"/>
  <c r="N1000" i="18"/>
  <c r="N203" i="14"/>
  <c r="N998" i="14"/>
  <c r="N154" i="13"/>
  <c r="N967" i="13"/>
  <c r="N163" i="13"/>
  <c r="N976" i="13"/>
  <c r="N256" i="14"/>
  <c r="N1051" i="14"/>
  <c r="N177" i="18"/>
  <c r="N969" i="18"/>
  <c r="N111" i="18"/>
  <c r="N903" i="18"/>
  <c r="N126" i="13"/>
  <c r="N939" i="13"/>
  <c r="N198" i="13"/>
  <c r="N1011" i="13"/>
  <c r="N222" i="13"/>
  <c r="N1035" i="13"/>
  <c r="N98" i="13"/>
  <c r="N911" i="13"/>
  <c r="N156" i="14"/>
  <c r="N951" i="14"/>
  <c r="N205" i="14"/>
  <c r="N1000" i="14"/>
  <c r="N155" i="14"/>
  <c r="N950" i="14"/>
  <c r="N113" i="18"/>
  <c r="N905" i="18"/>
  <c r="N127" i="14"/>
  <c r="N922" i="14"/>
  <c r="N223" i="13"/>
  <c r="N1036" i="13"/>
  <c r="N173" i="14"/>
  <c r="N968" i="14"/>
  <c r="N193" i="18"/>
  <c r="N985" i="18"/>
  <c r="N117" i="18"/>
  <c r="N909" i="18"/>
  <c r="N222" i="14"/>
  <c r="N1017" i="14"/>
  <c r="N196" i="13"/>
  <c r="N1009" i="13"/>
  <c r="N247" i="14"/>
  <c r="N1042" i="14"/>
  <c r="N152" i="14"/>
  <c r="N947" i="14"/>
  <c r="N189" i="18"/>
  <c r="N260" i="14"/>
  <c r="N1055" i="14"/>
  <c r="N165" i="13"/>
  <c r="N978" i="13"/>
  <c r="N237" i="14"/>
  <c r="N1032" i="14"/>
  <c r="N258" i="13"/>
  <c r="N1071" i="13"/>
  <c r="N256" i="13"/>
  <c r="N1069" i="13"/>
  <c r="N124" i="18"/>
  <c r="N916" i="18"/>
  <c r="N239" i="13"/>
  <c r="N1052" i="13"/>
  <c r="N141" i="13"/>
  <c r="N156" i="18"/>
  <c r="N948" i="18"/>
  <c r="N125" i="18"/>
  <c r="N917" i="18"/>
  <c r="N119" i="18"/>
  <c r="N911" i="18"/>
  <c r="N153" i="13"/>
  <c r="N966" i="13"/>
  <c r="N200" i="18"/>
  <c r="N992" i="18"/>
  <c r="N248" i="14"/>
  <c r="N1043" i="14"/>
  <c r="N121" i="13"/>
  <c r="N934" i="13"/>
  <c r="N255" i="18"/>
  <c r="N1047" i="18"/>
  <c r="N97" i="13"/>
  <c r="N910" i="13"/>
  <c r="N143" i="13"/>
  <c r="N956" i="13"/>
  <c r="N177" i="14"/>
  <c r="N972" i="14"/>
  <c r="N220" i="14"/>
  <c r="N1015" i="14"/>
  <c r="N112" i="13"/>
  <c r="N925" i="13"/>
  <c r="N123" i="13"/>
  <c r="N936" i="13"/>
  <c r="N112" i="14"/>
  <c r="N907" i="14"/>
  <c r="N15" i="13"/>
  <c r="N828" i="13"/>
  <c r="N149" i="13"/>
  <c r="N109" i="18"/>
  <c r="N901" i="18"/>
  <c r="N100" i="14"/>
  <c r="N895" i="14"/>
  <c r="N214" i="14"/>
  <c r="N1009" i="14"/>
  <c r="N237" i="18"/>
  <c r="N1029" i="18"/>
  <c r="N264" i="13"/>
  <c r="N1077" i="13"/>
  <c r="N192" i="13"/>
  <c r="N160" i="13"/>
  <c r="N973" i="13"/>
  <c r="N212" i="13"/>
  <c r="N1025" i="13"/>
  <c r="N153" i="14"/>
  <c r="N948" i="14"/>
  <c r="N168" i="18"/>
  <c r="N960" i="18"/>
  <c r="N174" i="13"/>
  <c r="N987" i="13"/>
  <c r="N242" i="18"/>
  <c r="N1034" i="18"/>
  <c r="N101" i="13"/>
  <c r="N914" i="13"/>
  <c r="N171" i="18"/>
  <c r="N963" i="18"/>
  <c r="N123" i="14"/>
  <c r="N918" i="14"/>
  <c r="N158" i="13"/>
  <c r="N971" i="13"/>
  <c r="N169" i="14"/>
  <c r="N964" i="14"/>
  <c r="N172" i="14"/>
  <c r="N967" i="14"/>
  <c r="N14" i="13"/>
  <c r="N156" i="13"/>
  <c r="N969" i="13"/>
  <c r="N104" i="14"/>
  <c r="N899" i="14"/>
  <c r="N217" i="18"/>
  <c r="N1009" i="18"/>
  <c r="N149" i="14"/>
  <c r="N944" i="14"/>
  <c r="N254" i="13"/>
  <c r="N1067" i="13"/>
  <c r="N216" i="13"/>
  <c r="N1029" i="13"/>
  <c r="N100" i="13"/>
  <c r="N913" i="13"/>
  <c r="N179" i="14"/>
  <c r="N974" i="14"/>
  <c r="N160" i="18"/>
  <c r="N952" i="18"/>
  <c r="N174" i="14"/>
  <c r="N969" i="14"/>
  <c r="N217" i="13"/>
  <c r="N1030" i="13"/>
  <c r="N260" i="13"/>
  <c r="N1073" i="13"/>
  <c r="N246" i="14"/>
  <c r="N1041" i="14"/>
  <c r="N103" i="18"/>
  <c r="N895" i="18"/>
  <c r="N262" i="14"/>
  <c r="N1057" i="14"/>
  <c r="N151" i="14"/>
  <c r="N946" i="14"/>
  <c r="N197" i="18"/>
  <c r="N989" i="18"/>
  <c r="N206" i="13"/>
  <c r="N1019" i="13"/>
  <c r="N126" i="18"/>
  <c r="N918" i="18"/>
  <c r="N114" i="14"/>
  <c r="N909" i="14"/>
  <c r="N257" i="18"/>
  <c r="N1049" i="18"/>
  <c r="N106" i="18"/>
  <c r="N898" i="18"/>
  <c r="N155" i="18"/>
  <c r="N947" i="18"/>
  <c r="N152" i="13"/>
  <c r="N965" i="13"/>
  <c r="N182" i="13"/>
  <c r="N995" i="13"/>
  <c r="N149" i="18"/>
  <c r="N941" i="18"/>
  <c r="N250" i="18"/>
  <c r="N1042" i="18"/>
  <c r="N129" i="13"/>
  <c r="N942" i="13"/>
  <c r="N208" i="14"/>
  <c r="N1003" i="14"/>
  <c r="N198" i="14"/>
  <c r="N993" i="14"/>
  <c r="N235" i="13"/>
  <c r="N127" i="18"/>
  <c r="N919" i="18"/>
  <c r="N173" i="18"/>
  <c r="N965" i="18"/>
  <c r="N118" i="18"/>
  <c r="N910" i="18"/>
  <c r="N201" i="13"/>
  <c r="N1014" i="13"/>
  <c r="N150" i="14"/>
  <c r="N945" i="14"/>
  <c r="N125" i="13"/>
  <c r="N938" i="13"/>
  <c r="N113" i="14"/>
  <c r="N908" i="14"/>
  <c r="N190" i="14"/>
  <c r="N160" i="14"/>
  <c r="N955" i="14"/>
  <c r="N113" i="13"/>
  <c r="N926" i="13"/>
  <c r="N116" i="13"/>
  <c r="N929" i="13"/>
  <c r="N114" i="13"/>
  <c r="N927" i="13"/>
  <c r="N200" i="13"/>
  <c r="N1013" i="13"/>
  <c r="N182" i="14"/>
  <c r="N977" i="14"/>
  <c r="N250" i="14"/>
  <c r="N1045" i="14"/>
  <c r="N215" i="18"/>
  <c r="N1007" i="18"/>
  <c r="N97" i="18"/>
  <c r="N889" i="18"/>
  <c r="N190" i="18"/>
  <c r="N982" i="18"/>
  <c r="N248" i="13"/>
  <c r="N1061" i="13"/>
  <c r="N203" i="13"/>
  <c r="N1016" i="13"/>
  <c r="N157" i="13"/>
  <c r="N970" i="13"/>
  <c r="N261" i="18"/>
  <c r="N1053" i="18"/>
  <c r="N142" i="13"/>
  <c r="N955" i="13"/>
  <c r="N223" i="14"/>
  <c r="N1018" i="14"/>
  <c r="N218" i="18"/>
  <c r="N1010" i="18"/>
  <c r="N164" i="14"/>
  <c r="N959" i="14"/>
  <c r="N152" i="18"/>
  <c r="N944" i="18"/>
  <c r="N253" i="18"/>
  <c r="N1045" i="18"/>
  <c r="N213" i="14"/>
  <c r="N1008" i="14"/>
  <c r="N254" i="14"/>
  <c r="N1049" i="14"/>
  <c r="N221" i="18"/>
  <c r="N1013" i="18"/>
  <c r="N110" i="18"/>
  <c r="N902" i="18"/>
  <c r="N117" i="14"/>
  <c r="N912" i="14"/>
  <c r="N110" i="14"/>
  <c r="N905" i="14"/>
  <c r="N216" i="14"/>
  <c r="N1011" i="14"/>
  <c r="N159" i="13"/>
  <c r="N972" i="13"/>
  <c r="N112" i="18"/>
  <c r="N904" i="18"/>
  <c r="N196" i="18"/>
  <c r="N988" i="18"/>
  <c r="N96" i="18"/>
  <c r="N888" i="18"/>
  <c r="N242" i="13"/>
  <c r="N1055" i="13"/>
  <c r="N180" i="13"/>
  <c r="N993" i="13"/>
  <c r="N99" i="14"/>
  <c r="N894" i="14"/>
  <c r="N161" i="14"/>
  <c r="N956" i="14"/>
  <c r="N209" i="14"/>
  <c r="N1004" i="14"/>
  <c r="N194" i="18"/>
  <c r="N986" i="18"/>
  <c r="N237" i="13"/>
  <c r="N1050" i="13"/>
  <c r="N102" i="14"/>
  <c r="N897" i="14"/>
  <c r="N101" i="18"/>
  <c r="N893" i="18"/>
  <c r="N199" i="14"/>
  <c r="N994" i="14"/>
  <c r="N95" i="13"/>
  <c r="N202" i="18"/>
  <c r="N994" i="18"/>
  <c r="N121" i="18"/>
  <c r="N913" i="18"/>
  <c r="N212" i="14"/>
  <c r="N1007" i="14"/>
  <c r="N251" i="13"/>
  <c r="N1064" i="13"/>
  <c r="N158" i="18"/>
  <c r="N950" i="18"/>
  <c r="N199" i="13"/>
  <c r="N1012" i="13"/>
  <c r="N193" i="14"/>
  <c r="N988" i="14"/>
  <c r="N209" i="13"/>
  <c r="N1022" i="13"/>
  <c r="N166" i="14"/>
  <c r="N961" i="14"/>
  <c r="N115" i="18"/>
  <c r="N907" i="18"/>
  <c r="N238" i="18"/>
  <c r="N1030" i="18"/>
  <c r="N164" i="18"/>
  <c r="N956" i="18"/>
  <c r="N186" i="13"/>
  <c r="N999" i="13"/>
  <c r="N128" i="13"/>
  <c r="N941" i="13"/>
  <c r="N179" i="13"/>
  <c r="N992" i="13"/>
  <c r="N154" i="18"/>
  <c r="N946" i="18"/>
  <c r="N235" i="14"/>
  <c r="N1030" i="14"/>
  <c r="N176" i="14"/>
  <c r="N971" i="14"/>
  <c r="N197" i="14"/>
  <c r="N992" i="14"/>
  <c r="N116" i="18"/>
  <c r="N908" i="18"/>
  <c r="N213" i="18"/>
  <c r="N1005" i="18"/>
  <c r="N105" i="14"/>
  <c r="N900" i="14"/>
  <c r="N167" i="14"/>
  <c r="N962" i="14"/>
  <c r="N166" i="13"/>
  <c r="N979" i="13"/>
  <c r="N242" i="14"/>
  <c r="N1037" i="14"/>
  <c r="N194" i="14"/>
  <c r="N989" i="14"/>
  <c r="N224" i="13"/>
  <c r="N1037" i="13"/>
  <c r="N259" i="18"/>
  <c r="N1051" i="18"/>
  <c r="N224" i="14"/>
  <c r="N1019" i="14"/>
  <c r="N210" i="18"/>
  <c r="N1002" i="18"/>
  <c r="N241" i="13"/>
  <c r="N1054" i="13"/>
  <c r="N204" i="18"/>
  <c r="N996" i="18"/>
  <c r="N217" i="14"/>
  <c r="N1012" i="14"/>
  <c r="N265" i="14"/>
  <c r="N1060" i="14"/>
  <c r="N108" i="18"/>
  <c r="N900" i="18"/>
  <c r="N239" i="14"/>
  <c r="N1034" i="14"/>
  <c r="N220" i="18"/>
  <c r="N1012" i="18"/>
  <c r="N211" i="13"/>
  <c r="N1024" i="13"/>
  <c r="N111" i="14"/>
  <c r="N906" i="14"/>
  <c r="N268" i="13"/>
  <c r="N1081" i="13"/>
  <c r="N122" i="13"/>
  <c r="N935" i="13"/>
  <c r="N175" i="14"/>
  <c r="N970" i="14"/>
  <c r="N97" i="14"/>
  <c r="N892" i="14"/>
  <c r="N130" i="14"/>
  <c r="N925" i="14"/>
  <c r="N221" i="14"/>
  <c r="N1016" i="14"/>
  <c r="N180" i="14"/>
  <c r="N975" i="14"/>
  <c r="N245" i="13"/>
  <c r="N1058" i="13"/>
  <c r="N244" i="13"/>
  <c r="N1057" i="13"/>
  <c r="N262" i="18"/>
  <c r="N1054" i="18"/>
  <c r="N196" i="14"/>
  <c r="N991" i="14"/>
  <c r="N202" i="14"/>
  <c r="N997" i="14"/>
  <c r="N256" i="18"/>
  <c r="N1048" i="18"/>
  <c r="N219" i="14"/>
  <c r="N1014" i="14"/>
  <c r="N100" i="18"/>
  <c r="N892" i="18"/>
  <c r="M15" i="19"/>
  <c r="M93" i="19"/>
  <c r="N215" i="14"/>
  <c r="N1010" i="14"/>
  <c r="N213" i="13"/>
  <c r="N1026" i="13"/>
  <c r="N238" i="14"/>
  <c r="N1033" i="14"/>
  <c r="N252" i="18"/>
  <c r="N1044" i="18"/>
  <c r="N157" i="18"/>
  <c r="N949" i="18"/>
  <c r="N246" i="18"/>
  <c r="N1038" i="18"/>
  <c r="N103" i="13"/>
  <c r="N916" i="13"/>
  <c r="N255" i="13"/>
  <c r="N1068" i="13"/>
  <c r="N245" i="18"/>
  <c r="N1037" i="18"/>
  <c r="N212" i="18"/>
  <c r="N1004" i="18"/>
  <c r="N154" i="14"/>
  <c r="N949" i="14"/>
  <c r="N151" i="13"/>
  <c r="N964" i="13"/>
  <c r="N151" i="18"/>
  <c r="N943" i="18"/>
  <c r="N163" i="18"/>
  <c r="N955" i="18"/>
  <c r="N233" i="14"/>
  <c r="N1028" i="14"/>
  <c r="N121" i="14"/>
  <c r="N916" i="14"/>
  <c r="N123" i="18"/>
  <c r="N915" i="18"/>
  <c r="N259" i="13"/>
  <c r="N1072" i="13"/>
  <c r="N169" i="18"/>
  <c r="N961" i="18"/>
  <c r="N236" i="18"/>
  <c r="N1028" i="18"/>
  <c r="N169" i="13"/>
  <c r="N982" i="13"/>
  <c r="N102" i="13"/>
  <c r="N915" i="13"/>
  <c r="N119" i="13"/>
  <c r="N932" i="13"/>
  <c r="N124" i="14"/>
  <c r="N919" i="14"/>
  <c r="N241" i="14"/>
  <c r="N1036" i="14"/>
  <c r="N170" i="14"/>
  <c r="N965" i="14"/>
  <c r="N249" i="18"/>
  <c r="N1041" i="18"/>
  <c r="N96" i="14"/>
  <c r="N891" i="14"/>
  <c r="N265" i="13"/>
  <c r="N1078" i="13"/>
  <c r="N107" i="18"/>
  <c r="N899" i="18"/>
  <c r="N234" i="18"/>
  <c r="N1026" i="18"/>
  <c r="N127" i="13"/>
  <c r="N940" i="13"/>
  <c r="N210" i="13"/>
  <c r="N1023" i="13"/>
  <c r="N247" i="18"/>
  <c r="N1039" i="18"/>
  <c r="N231" i="18"/>
  <c r="N221" i="13"/>
  <c r="N1034" i="13"/>
  <c r="N195" i="13"/>
  <c r="N1008" i="13"/>
  <c r="N225" i="13"/>
  <c r="N1038" i="13"/>
  <c r="N263" i="13"/>
  <c r="N1076" i="13"/>
  <c r="N177" i="13"/>
  <c r="N990" i="13"/>
  <c r="N232" i="14"/>
  <c r="N107" i="13"/>
  <c r="N920" i="13"/>
  <c r="N229" i="13"/>
  <c r="N1042" i="13"/>
  <c r="N247" i="13"/>
  <c r="N1060" i="13"/>
  <c r="N176" i="13"/>
  <c r="N989" i="13"/>
  <c r="N249" i="13"/>
  <c r="N1062" i="13"/>
  <c r="N236" i="14"/>
  <c r="N1031" i="14"/>
  <c r="N161" i="18"/>
  <c r="N953" i="18"/>
  <c r="N260" i="18"/>
  <c r="N1052" i="18"/>
  <c r="N108" i="14"/>
  <c r="N903" i="14"/>
  <c r="N191" i="18"/>
  <c r="N983" i="18"/>
  <c r="N159" i="18"/>
  <c r="N951" i="18"/>
  <c r="N240" i="18"/>
  <c r="N1032" i="18"/>
  <c r="N263" i="14"/>
  <c r="N1058" i="14"/>
  <c r="N116" i="14"/>
  <c r="N911" i="14"/>
  <c r="N117" i="13"/>
  <c r="N930" i="13"/>
  <c r="N162" i="14"/>
  <c r="N957" i="14"/>
  <c r="N180" i="18"/>
  <c r="N972" i="18"/>
  <c r="N266" i="13"/>
  <c r="N1079" i="13"/>
  <c r="N250" i="13"/>
  <c r="N1063" i="13"/>
  <c r="N124" i="13"/>
  <c r="N937" i="13"/>
  <c r="N201" i="18"/>
  <c r="N993" i="18"/>
  <c r="N266" i="14"/>
  <c r="N1061" i="14"/>
  <c r="N210" i="14"/>
  <c r="N1005" i="14"/>
  <c r="N176" i="18"/>
  <c r="N968" i="18"/>
  <c r="N114" i="18"/>
  <c r="N906" i="18"/>
  <c r="N204" i="14"/>
  <c r="N999" i="14"/>
  <c r="N197" i="13"/>
  <c r="N1010" i="13"/>
  <c r="N206" i="14"/>
  <c r="N1001" i="14"/>
  <c r="N104" i="18"/>
  <c r="N896" i="18"/>
  <c r="N150" i="18"/>
  <c r="N942" i="18"/>
  <c r="N155" i="13"/>
  <c r="N968" i="13"/>
  <c r="N214" i="13"/>
  <c r="N1027" i="13"/>
  <c r="N148" i="18"/>
  <c r="N940" i="18"/>
  <c r="N173" i="13"/>
  <c r="N986" i="13"/>
  <c r="N107" i="14"/>
  <c r="N902" i="14"/>
  <c r="N161" i="13"/>
  <c r="N974" i="13"/>
  <c r="N170" i="18"/>
  <c r="N962" i="18"/>
  <c r="N158" i="14"/>
  <c r="N953" i="14"/>
  <c r="N243" i="13"/>
  <c r="N1056" i="13"/>
  <c r="N125" i="14"/>
  <c r="N920" i="14"/>
  <c r="N174" i="18"/>
  <c r="N966" i="18"/>
  <c r="N206" i="18"/>
  <c r="N998" i="18"/>
  <c r="N109" i="14"/>
  <c r="N904" i="14"/>
  <c r="N220" i="13"/>
  <c r="N1033" i="13"/>
  <c r="N261" i="13"/>
  <c r="N1074" i="13"/>
  <c r="N115" i="13"/>
  <c r="N928" i="13"/>
  <c r="N105" i="18"/>
  <c r="N897" i="18"/>
  <c r="N192" i="14"/>
  <c r="N987" i="14"/>
  <c r="N192" i="18"/>
  <c r="N984" i="18"/>
  <c r="N252" i="14"/>
  <c r="N1047" i="14"/>
  <c r="N178" i="13"/>
  <c r="N991" i="13"/>
  <c r="N201" i="14"/>
  <c r="N996" i="14"/>
  <c r="N249" i="14"/>
  <c r="N1044" i="14"/>
  <c r="N106" i="14"/>
  <c r="N901" i="14"/>
  <c r="N193" i="13"/>
  <c r="N1006" i="13"/>
  <c r="N99" i="13"/>
  <c r="N912" i="13"/>
  <c r="N235" i="18"/>
  <c r="N1027" i="18"/>
  <c r="N168" i="14"/>
  <c r="N963" i="14"/>
  <c r="N129" i="14"/>
  <c r="N924" i="14"/>
  <c r="N168" i="13"/>
  <c r="N981" i="13"/>
  <c r="N163" i="14"/>
  <c r="N958" i="14"/>
  <c r="N218" i="14"/>
  <c r="N1013" i="14"/>
  <c r="N195" i="14"/>
  <c r="N990" i="14"/>
  <c r="N181" i="14"/>
  <c r="N976" i="14"/>
  <c r="N101" i="14"/>
  <c r="N896" i="14"/>
  <c r="N165" i="18"/>
  <c r="N957" i="18"/>
  <c r="N108" i="13"/>
  <c r="N921" i="13"/>
  <c r="N219" i="18"/>
  <c r="N1011" i="18"/>
  <c r="N115" i="14"/>
  <c r="N910" i="14"/>
  <c r="N259" i="14"/>
  <c r="N1054" i="14"/>
  <c r="N243" i="18"/>
  <c r="N1035" i="18"/>
  <c r="N261" i="14"/>
  <c r="N1056" i="14"/>
  <c r="N258" i="18"/>
  <c r="N1050" i="18"/>
  <c r="N211" i="18"/>
  <c r="N1003" i="18"/>
  <c r="N262" i="13"/>
  <c r="N1075" i="13"/>
  <c r="N240" i="14"/>
  <c r="N1035" i="14"/>
  <c r="N171" i="14"/>
  <c r="N966" i="14"/>
  <c r="N246" i="13"/>
  <c r="N1059" i="13"/>
  <c r="N178" i="14"/>
  <c r="N973" i="14"/>
  <c r="N164" i="13"/>
  <c r="N977" i="13"/>
  <c r="N214" i="18"/>
  <c r="N1006" i="18"/>
  <c r="N104" i="13"/>
  <c r="N917" i="13"/>
  <c r="N232" i="18"/>
  <c r="N1024" i="18"/>
  <c r="N128" i="14"/>
  <c r="N923" i="14"/>
  <c r="N98" i="18"/>
  <c r="N890" i="18"/>
  <c r="N119" i="14"/>
  <c r="N914" i="14"/>
  <c r="N181" i="13"/>
  <c r="N994" i="13"/>
  <c r="N240" i="13"/>
  <c r="N1053" i="13"/>
  <c r="N148" i="14"/>
  <c r="N251" i="18"/>
  <c r="N1043" i="18"/>
  <c r="N194" i="13"/>
  <c r="N1007" i="13"/>
  <c r="N159" i="14"/>
  <c r="N954" i="14"/>
  <c r="N207" i="18"/>
  <c r="N999" i="18"/>
  <c r="N120" i="13"/>
  <c r="N933" i="13"/>
  <c r="N264" i="14"/>
  <c r="N1059" i="14"/>
  <c r="N216" i="18"/>
  <c r="N1008" i="18"/>
  <c r="N244" i="18"/>
  <c r="N1036" i="18"/>
  <c r="N15" i="14"/>
  <c r="N810" i="14"/>
  <c r="N172" i="18"/>
  <c r="N964" i="18"/>
  <c r="N211" i="14"/>
  <c r="N1006" i="14"/>
  <c r="N157" i="14"/>
  <c r="N952" i="14"/>
  <c r="N222" i="18"/>
  <c r="N1014" i="18"/>
  <c r="N110" i="13"/>
  <c r="N923" i="13"/>
  <c r="N170" i="13"/>
  <c r="N983" i="13"/>
  <c r="N109" i="13"/>
  <c r="N922" i="13"/>
  <c r="N257" i="14"/>
  <c r="N1052" i="14"/>
  <c r="N241" i="18"/>
  <c r="N1033" i="18"/>
  <c r="N165" i="14"/>
  <c r="N960" i="14"/>
  <c r="N236" i="13"/>
  <c r="N1049" i="13"/>
  <c r="N98" i="14"/>
  <c r="N893" i="14"/>
  <c r="N122" i="14"/>
  <c r="N917" i="14"/>
  <c r="N95" i="18"/>
  <c r="N14" i="14"/>
  <c r="N162" i="18"/>
  <c r="N954" i="18"/>
  <c r="N263" i="18"/>
  <c r="N1055" i="18"/>
  <c r="N218" i="13"/>
  <c r="N1031" i="13"/>
  <c r="N135" i="13"/>
  <c r="N172" i="13"/>
  <c r="N985" i="13"/>
  <c r="N205" i="13"/>
  <c r="N1018" i="13"/>
  <c r="N106" i="13"/>
  <c r="N919" i="13"/>
  <c r="N233" i="18"/>
  <c r="N1025" i="18"/>
  <c r="N251" i="14"/>
  <c r="N1046" i="14"/>
  <c r="N234" i="14"/>
  <c r="N1029" i="14"/>
  <c r="N203" i="18"/>
  <c r="N995" i="18"/>
  <c r="N243" i="14"/>
  <c r="N1038" i="14"/>
  <c r="N253" i="14"/>
  <c r="N1048" i="14"/>
  <c r="N219" i="13"/>
  <c r="N1032" i="13"/>
  <c r="N264" i="18"/>
  <c r="N1056" i="18"/>
  <c r="N207" i="14"/>
  <c r="N1002" i="14"/>
  <c r="N171" i="13"/>
  <c r="N984" i="13"/>
  <c r="N95" i="14"/>
  <c r="N198" i="18"/>
  <c r="N990" i="18"/>
  <c r="N167" i="18"/>
  <c r="N959" i="18"/>
  <c r="N105" i="13"/>
  <c r="N918" i="13"/>
  <c r="N195" i="18"/>
  <c r="N987" i="18"/>
  <c r="N191" i="14"/>
  <c r="N986" i="14"/>
  <c r="N245" i="14"/>
  <c r="N1040" i="14"/>
  <c r="N175" i="18"/>
  <c r="N967" i="18"/>
  <c r="N208" i="13"/>
  <c r="N1021" i="13"/>
  <c r="N257" i="13"/>
  <c r="N1070" i="13"/>
  <c r="N179" i="18"/>
  <c r="N971" i="18"/>
  <c r="N128" i="18"/>
  <c r="N920" i="18"/>
  <c r="N215" i="13"/>
  <c r="N1028" i="13"/>
  <c r="N150" i="13"/>
  <c r="N963" i="13"/>
  <c r="N118" i="14"/>
  <c r="N913" i="14"/>
  <c r="N175" i="13"/>
  <c r="N988" i="13"/>
  <c r="N199" i="18"/>
  <c r="N991" i="18"/>
  <c r="N239" i="18"/>
  <c r="N1031" i="18"/>
  <c r="N209" i="18"/>
  <c r="N1001" i="18"/>
  <c r="N202" i="13"/>
  <c r="N1015" i="13"/>
  <c r="N238" i="13"/>
  <c r="N1051" i="13"/>
  <c r="N248" i="18"/>
  <c r="N1040" i="18"/>
  <c r="N205" i="18"/>
  <c r="N997" i="18"/>
  <c r="N272" i="13"/>
  <c r="N1085" i="13"/>
  <c r="N103" i="14"/>
  <c r="N898" i="14"/>
  <c r="N252" i="13"/>
  <c r="N1065" i="13"/>
  <c r="N120" i="14"/>
  <c r="N915" i="14"/>
  <c r="N200" i="14"/>
  <c r="N995" i="14"/>
  <c r="N99" i="18"/>
  <c r="N891" i="18"/>
  <c r="N147" i="18"/>
  <c r="N167" i="13"/>
  <c r="N980" i="13"/>
  <c r="N153" i="18"/>
  <c r="N945" i="18"/>
  <c r="N254" i="18"/>
  <c r="N1046" i="18"/>
  <c r="N166" i="18"/>
  <c r="N958" i="18"/>
  <c r="N96" i="13"/>
  <c r="N909" i="13"/>
  <c r="N178" i="18"/>
  <c r="N970" i="18"/>
  <c r="N244" i="14"/>
  <c r="N1039" i="14"/>
  <c r="N253" i="13"/>
  <c r="N1066" i="13"/>
  <c r="N255" i="14"/>
  <c r="N1050" i="14"/>
  <c r="N126" i="14"/>
  <c r="N921" i="14"/>
  <c r="N118" i="13"/>
  <c r="N931" i="13"/>
  <c r="N120" i="18"/>
  <c r="N912" i="18"/>
  <c r="N267" i="13"/>
  <c r="N1080" i="13"/>
  <c r="N204" i="13"/>
  <c r="N1017" i="13"/>
  <c r="N258" i="14"/>
  <c r="N1053" i="14"/>
  <c r="N111" i="13"/>
  <c r="N924" i="13"/>
  <c r="K618" i="17"/>
  <c r="U616" i="17"/>
  <c r="V447" i="18"/>
  <c r="Y500" i="14"/>
  <c r="L397" i="14"/>
  <c r="U615" i="17"/>
  <c r="Q90" i="21"/>
  <c r="R193" i="18"/>
  <c r="R985" i="18"/>
  <c r="R122" i="18"/>
  <c r="R914" i="18"/>
  <c r="R162" i="13"/>
  <c r="R975" i="13"/>
  <c r="R113" i="14"/>
  <c r="R908" i="14"/>
  <c r="R256" i="14"/>
  <c r="R1051" i="14"/>
  <c r="R247" i="14"/>
  <c r="R1042" i="14"/>
  <c r="R156" i="14"/>
  <c r="R951" i="14"/>
  <c r="R101" i="18"/>
  <c r="R893" i="18"/>
  <c r="R117" i="18"/>
  <c r="R909" i="18"/>
  <c r="R142" i="13"/>
  <c r="R955" i="13"/>
  <c r="R149" i="14"/>
  <c r="R944" i="14"/>
  <c r="R191" i="18"/>
  <c r="R983" i="18"/>
  <c r="R189" i="18"/>
  <c r="R153" i="14"/>
  <c r="R948" i="14"/>
  <c r="R114" i="13"/>
  <c r="R927" i="13"/>
  <c r="R177" i="14"/>
  <c r="R972" i="14"/>
  <c r="R220" i="14"/>
  <c r="R1015" i="14"/>
  <c r="R200" i="13"/>
  <c r="R1013" i="13"/>
  <c r="R182" i="13"/>
  <c r="R995" i="13"/>
  <c r="R259" i="18"/>
  <c r="R1051" i="18"/>
  <c r="R101" i="14"/>
  <c r="R896" i="14"/>
  <c r="R112" i="13"/>
  <c r="R925" i="13"/>
  <c r="R123" i="13"/>
  <c r="R936" i="13"/>
  <c r="R98" i="13"/>
  <c r="R911" i="13"/>
  <c r="R207" i="13"/>
  <c r="R1020" i="13"/>
  <c r="R15" i="13"/>
  <c r="R828" i="13"/>
  <c r="R243" i="14"/>
  <c r="R1038" i="14"/>
  <c r="R109" i="18"/>
  <c r="R901" i="18"/>
  <c r="R100" i="14"/>
  <c r="R895" i="14"/>
  <c r="R153" i="13"/>
  <c r="R966" i="13"/>
  <c r="R160" i="14"/>
  <c r="R955" i="14"/>
  <c r="R214" i="14"/>
  <c r="R1009" i="14"/>
  <c r="R264" i="13"/>
  <c r="R1077" i="13"/>
  <c r="R216" i="13"/>
  <c r="R1029" i="13"/>
  <c r="R97" i="13"/>
  <c r="R910" i="13"/>
  <c r="R95" i="13"/>
  <c r="R100" i="13"/>
  <c r="R913" i="13"/>
  <c r="R252" i="13"/>
  <c r="R1065" i="13"/>
  <c r="R223" i="13"/>
  <c r="R1036" i="13"/>
  <c r="R165" i="13"/>
  <c r="R978" i="13"/>
  <c r="R244" i="13"/>
  <c r="R1057" i="13"/>
  <c r="R215" i="18"/>
  <c r="R1007" i="18"/>
  <c r="R174" i="14"/>
  <c r="R969" i="14"/>
  <c r="R260" i="13"/>
  <c r="R1073" i="13"/>
  <c r="R222" i="14"/>
  <c r="R1017" i="14"/>
  <c r="R112" i="14"/>
  <c r="R907" i="14"/>
  <c r="R160" i="13"/>
  <c r="R973" i="13"/>
  <c r="R217" i="18"/>
  <c r="R1009" i="18"/>
  <c r="R198" i="13"/>
  <c r="R1011" i="13"/>
  <c r="R130" i="14"/>
  <c r="R925" i="14"/>
  <c r="R113" i="18"/>
  <c r="R905" i="18"/>
  <c r="R254" i="13"/>
  <c r="R1067" i="13"/>
  <c r="R127" i="14"/>
  <c r="R922" i="14"/>
  <c r="R127" i="13"/>
  <c r="R940" i="13"/>
  <c r="R200" i="18"/>
  <c r="R992" i="18"/>
  <c r="R152" i="14"/>
  <c r="R947" i="14"/>
  <c r="R119" i="18"/>
  <c r="R911" i="18"/>
  <c r="R103" i="14"/>
  <c r="R898" i="14"/>
  <c r="R154" i="13"/>
  <c r="R967" i="13"/>
  <c r="R157" i="14"/>
  <c r="R952" i="14"/>
  <c r="R126" i="13"/>
  <c r="R939" i="13"/>
  <c r="R199" i="14"/>
  <c r="R994" i="14"/>
  <c r="R116" i="13"/>
  <c r="R929" i="13"/>
  <c r="R182" i="14"/>
  <c r="R977" i="14"/>
  <c r="R224" i="14"/>
  <c r="R1019" i="14"/>
  <c r="R245" i="13"/>
  <c r="R1058" i="13"/>
  <c r="R210" i="18"/>
  <c r="R1002" i="18"/>
  <c r="R208" i="14"/>
  <c r="R1003" i="14"/>
  <c r="R152" i="18"/>
  <c r="R944" i="18"/>
  <c r="R97" i="18"/>
  <c r="R889" i="18"/>
  <c r="R162" i="18"/>
  <c r="R954" i="18"/>
  <c r="R254" i="14"/>
  <c r="R1049" i="14"/>
  <c r="R203" i="13"/>
  <c r="R1016" i="13"/>
  <c r="R221" i="18"/>
  <c r="R1013" i="18"/>
  <c r="R199" i="13"/>
  <c r="R1012" i="13"/>
  <c r="R202" i="14"/>
  <c r="R997" i="14"/>
  <c r="R117" i="13"/>
  <c r="R930" i="13"/>
  <c r="R164" i="18"/>
  <c r="R956" i="18"/>
  <c r="R206" i="18"/>
  <c r="R998" i="18"/>
  <c r="R208" i="18"/>
  <c r="R1000" i="18"/>
  <c r="R121" i="13"/>
  <c r="R934" i="13"/>
  <c r="R237" i="18"/>
  <c r="R1029" i="18"/>
  <c r="R113" i="13"/>
  <c r="R926" i="13"/>
  <c r="R164" i="13"/>
  <c r="R977" i="13"/>
  <c r="R258" i="13"/>
  <c r="R1071" i="13"/>
  <c r="R198" i="14"/>
  <c r="R993" i="14"/>
  <c r="R125" i="18"/>
  <c r="R917" i="18"/>
  <c r="R240" i="18"/>
  <c r="R1032" i="18"/>
  <c r="R121" i="18"/>
  <c r="R913" i="18"/>
  <c r="R173" i="18"/>
  <c r="R965" i="18"/>
  <c r="R263" i="14"/>
  <c r="R1058" i="14"/>
  <c r="R169" i="14"/>
  <c r="R964" i="14"/>
  <c r="R196" i="13"/>
  <c r="R1009" i="13"/>
  <c r="R203" i="14"/>
  <c r="R998" i="14"/>
  <c r="R177" i="18"/>
  <c r="R969" i="18"/>
  <c r="R212" i="13"/>
  <c r="R1025" i="13"/>
  <c r="R180" i="14"/>
  <c r="R975" i="14"/>
  <c r="R192" i="13"/>
  <c r="R218" i="18"/>
  <c r="R1010" i="18"/>
  <c r="R250" i="14"/>
  <c r="R1045" i="14"/>
  <c r="R165" i="18"/>
  <c r="R957" i="18"/>
  <c r="R124" i="18"/>
  <c r="R916" i="18"/>
  <c r="R239" i="13"/>
  <c r="R1052" i="13"/>
  <c r="R262" i="18"/>
  <c r="R1054" i="18"/>
  <c r="R253" i="18"/>
  <c r="R1045" i="18"/>
  <c r="R157" i="13"/>
  <c r="R970" i="13"/>
  <c r="R170" i="18"/>
  <c r="R962" i="18"/>
  <c r="R114" i="14"/>
  <c r="R909" i="14"/>
  <c r="R261" i="18"/>
  <c r="R1053" i="18"/>
  <c r="R163" i="13"/>
  <c r="R976" i="13"/>
  <c r="R260" i="14"/>
  <c r="R1055" i="14"/>
  <c r="R158" i="14"/>
  <c r="R953" i="14"/>
  <c r="R223" i="14"/>
  <c r="R1018" i="14"/>
  <c r="R202" i="18"/>
  <c r="R994" i="18"/>
  <c r="R125" i="14"/>
  <c r="R920" i="14"/>
  <c r="R159" i="18"/>
  <c r="R951" i="18"/>
  <c r="R149" i="18"/>
  <c r="R941" i="18"/>
  <c r="R242" i="18"/>
  <c r="R1034" i="18"/>
  <c r="R101" i="13"/>
  <c r="R914" i="13"/>
  <c r="R235" i="13"/>
  <c r="R246" i="14"/>
  <c r="R1041" i="14"/>
  <c r="R201" i="13"/>
  <c r="R1014" i="13"/>
  <c r="R213" i="14"/>
  <c r="R1008" i="14"/>
  <c r="R171" i="14"/>
  <c r="R966" i="14"/>
  <c r="R158" i="18"/>
  <c r="R950" i="18"/>
  <c r="R240" i="14"/>
  <c r="R1035" i="14"/>
  <c r="R190" i="14"/>
  <c r="R155" i="18"/>
  <c r="R947" i="18"/>
  <c r="R143" i="13"/>
  <c r="R956" i="13"/>
  <c r="R173" i="14"/>
  <c r="R968" i="14"/>
  <c r="R196" i="14"/>
  <c r="R991" i="14"/>
  <c r="R151" i="14"/>
  <c r="R946" i="14"/>
  <c r="R154" i="14"/>
  <c r="R949" i="14"/>
  <c r="R209" i="13"/>
  <c r="R1022" i="13"/>
  <c r="R156" i="13"/>
  <c r="R969" i="13"/>
  <c r="R174" i="18"/>
  <c r="R966" i="18"/>
  <c r="R238" i="18"/>
  <c r="R1030" i="18"/>
  <c r="R170" i="13"/>
  <c r="R983" i="13"/>
  <c r="R186" i="13"/>
  <c r="R999" i="13"/>
  <c r="R128" i="13"/>
  <c r="R941" i="13"/>
  <c r="R109" i="14"/>
  <c r="R904" i="14"/>
  <c r="R231" i="18"/>
  <c r="R163" i="18"/>
  <c r="R955" i="18"/>
  <c r="R235" i="14"/>
  <c r="R1030" i="14"/>
  <c r="R239" i="14"/>
  <c r="R1034" i="14"/>
  <c r="R252" i="18"/>
  <c r="R1044" i="18"/>
  <c r="R197" i="14"/>
  <c r="R992" i="14"/>
  <c r="R209" i="14"/>
  <c r="R1004" i="14"/>
  <c r="R195" i="18"/>
  <c r="R987" i="18"/>
  <c r="R128" i="14"/>
  <c r="R923" i="14"/>
  <c r="R97" i="14"/>
  <c r="R892" i="14"/>
  <c r="R194" i="14"/>
  <c r="R989" i="14"/>
  <c r="R245" i="18"/>
  <c r="R1037" i="18"/>
  <c r="R169" i="18"/>
  <c r="R961" i="18"/>
  <c r="R149" i="13"/>
  <c r="R237" i="14"/>
  <c r="R1032" i="14"/>
  <c r="R212" i="18"/>
  <c r="R1004" i="18"/>
  <c r="R247" i="18"/>
  <c r="R1039" i="18"/>
  <c r="R120" i="14"/>
  <c r="R915" i="14"/>
  <c r="R158" i="13"/>
  <c r="R971" i="13"/>
  <c r="R172" i="13"/>
  <c r="R985" i="13"/>
  <c r="R151" i="13"/>
  <c r="R964" i="13"/>
  <c r="R219" i="13"/>
  <c r="R1032" i="13"/>
  <c r="R104" i="14"/>
  <c r="R899" i="14"/>
  <c r="R153" i="18"/>
  <c r="R945" i="18"/>
  <c r="R266" i="13"/>
  <c r="R1079" i="13"/>
  <c r="R213" i="13"/>
  <c r="R1026" i="13"/>
  <c r="R167" i="18"/>
  <c r="R959" i="18"/>
  <c r="R157" i="18"/>
  <c r="R949" i="18"/>
  <c r="R115" i="13"/>
  <c r="R928" i="13"/>
  <c r="R194" i="18"/>
  <c r="R986" i="18"/>
  <c r="R268" i="13"/>
  <c r="R1081" i="13"/>
  <c r="R120" i="13"/>
  <c r="R933" i="13"/>
  <c r="R255" i="13"/>
  <c r="R1068" i="13"/>
  <c r="R259" i="14"/>
  <c r="R1054" i="14"/>
  <c r="R105" i="18"/>
  <c r="R897" i="18"/>
  <c r="R152" i="13"/>
  <c r="R965" i="13"/>
  <c r="R160" i="18"/>
  <c r="R952" i="18"/>
  <c r="R129" i="13"/>
  <c r="R942" i="13"/>
  <c r="R217" i="13"/>
  <c r="R1030" i="13"/>
  <c r="R248" i="13"/>
  <c r="R1061" i="13"/>
  <c r="R110" i="18"/>
  <c r="R902" i="18"/>
  <c r="R110" i="13"/>
  <c r="R923" i="13"/>
  <c r="R206" i="13"/>
  <c r="R1019" i="13"/>
  <c r="R253" i="14"/>
  <c r="R1048" i="14"/>
  <c r="R216" i="14"/>
  <c r="R1011" i="14"/>
  <c r="R214" i="18"/>
  <c r="R1006" i="18"/>
  <c r="R207" i="14"/>
  <c r="R1002" i="14"/>
  <c r="R196" i="18"/>
  <c r="R988" i="18"/>
  <c r="R225" i="13"/>
  <c r="R1038" i="13"/>
  <c r="R267" i="13"/>
  <c r="R1080" i="13"/>
  <c r="R161" i="14"/>
  <c r="R956" i="14"/>
  <c r="R108" i="13"/>
  <c r="R921" i="13"/>
  <c r="R201" i="18"/>
  <c r="R993" i="18"/>
  <c r="R241" i="18"/>
  <c r="R1033" i="18"/>
  <c r="R105" i="14"/>
  <c r="R900" i="14"/>
  <c r="R191" i="14"/>
  <c r="R986" i="14"/>
  <c r="R103" i="13"/>
  <c r="R916" i="13"/>
  <c r="R222" i="13"/>
  <c r="R1035" i="13"/>
  <c r="R255" i="18"/>
  <c r="R1047" i="18"/>
  <c r="R222" i="18"/>
  <c r="R1014" i="18"/>
  <c r="R167" i="13"/>
  <c r="R980" i="13"/>
  <c r="R156" i="18"/>
  <c r="R948" i="18"/>
  <c r="R164" i="14"/>
  <c r="R959" i="14"/>
  <c r="R127" i="18"/>
  <c r="R919" i="18"/>
  <c r="R123" i="14"/>
  <c r="R918" i="14"/>
  <c r="R166" i="14"/>
  <c r="R961" i="14"/>
  <c r="R180" i="18"/>
  <c r="R972" i="18"/>
  <c r="R250" i="13"/>
  <c r="R1063" i="13"/>
  <c r="R198" i="18"/>
  <c r="R990" i="18"/>
  <c r="R220" i="18"/>
  <c r="R1012" i="18"/>
  <c r="R121" i="14"/>
  <c r="R916" i="14"/>
  <c r="R105" i="13"/>
  <c r="R918" i="13"/>
  <c r="R213" i="18"/>
  <c r="R1005" i="18"/>
  <c r="R111" i="14"/>
  <c r="R906" i="14"/>
  <c r="R251" i="14"/>
  <c r="R1046" i="14"/>
  <c r="R210" i="14"/>
  <c r="R1005" i="14"/>
  <c r="R242" i="14"/>
  <c r="R1037" i="14"/>
  <c r="R224" i="13"/>
  <c r="R1037" i="13"/>
  <c r="R209" i="18"/>
  <c r="R1001" i="18"/>
  <c r="R199" i="18"/>
  <c r="R991" i="18"/>
  <c r="R197" i="18"/>
  <c r="R989" i="18"/>
  <c r="R215" i="14"/>
  <c r="R1010" i="14"/>
  <c r="R176" i="14"/>
  <c r="R971" i="14"/>
  <c r="R166" i="13"/>
  <c r="R979" i="13"/>
  <c r="R254" i="18"/>
  <c r="R1046" i="18"/>
  <c r="R119" i="13"/>
  <c r="R932" i="13"/>
  <c r="R246" i="13"/>
  <c r="R1059" i="13"/>
  <c r="R155" i="13"/>
  <c r="R968" i="13"/>
  <c r="R235" i="18"/>
  <c r="R1027" i="18"/>
  <c r="R148" i="18"/>
  <c r="R940" i="18"/>
  <c r="R249" i="13"/>
  <c r="R1062" i="13"/>
  <c r="R234" i="18"/>
  <c r="R1026" i="18"/>
  <c r="R236" i="14"/>
  <c r="R1031" i="14"/>
  <c r="R168" i="13"/>
  <c r="R981" i="13"/>
  <c r="R179" i="14"/>
  <c r="R974" i="14"/>
  <c r="R264" i="18"/>
  <c r="R1056" i="18"/>
  <c r="R104" i="13"/>
  <c r="R917" i="13"/>
  <c r="R204" i="13"/>
  <c r="R1017" i="13"/>
  <c r="R219" i="18"/>
  <c r="R1011" i="18"/>
  <c r="R102" i="14"/>
  <c r="R897" i="14"/>
  <c r="R178" i="18"/>
  <c r="R970" i="18"/>
  <c r="R244" i="14"/>
  <c r="R1039" i="14"/>
  <c r="R192" i="14"/>
  <c r="R987" i="14"/>
  <c r="R192" i="18"/>
  <c r="R984" i="18"/>
  <c r="R98" i="14"/>
  <c r="R893" i="14"/>
  <c r="R234" i="14"/>
  <c r="R1029" i="14"/>
  <c r="R272" i="13"/>
  <c r="R1085" i="13"/>
  <c r="R206" i="14"/>
  <c r="R1001" i="14"/>
  <c r="R208" i="13"/>
  <c r="R1021" i="13"/>
  <c r="R215" i="13"/>
  <c r="R1028" i="13"/>
  <c r="R147" i="18"/>
  <c r="R150" i="13"/>
  <c r="R963" i="13"/>
  <c r="R102" i="18"/>
  <c r="R894" i="18"/>
  <c r="R257" i="18"/>
  <c r="R1049" i="18"/>
  <c r="R248" i="14"/>
  <c r="R1043" i="14"/>
  <c r="R141" i="13"/>
  <c r="R250" i="18"/>
  <c r="R1042" i="18"/>
  <c r="R190" i="18"/>
  <c r="R982" i="18"/>
  <c r="R126" i="18"/>
  <c r="R918" i="18"/>
  <c r="R117" i="14"/>
  <c r="R912" i="14"/>
  <c r="R110" i="14"/>
  <c r="R905" i="14"/>
  <c r="R239" i="18"/>
  <c r="R1031" i="18"/>
  <c r="Q15" i="19"/>
  <c r="Q93" i="19"/>
  <c r="R112" i="18"/>
  <c r="R904" i="18"/>
  <c r="R195" i="13"/>
  <c r="R1008" i="13"/>
  <c r="R257" i="14"/>
  <c r="R1052" i="14"/>
  <c r="R165" i="14"/>
  <c r="R960" i="14"/>
  <c r="R258" i="14"/>
  <c r="R1053" i="14"/>
  <c r="R264" i="14"/>
  <c r="R1059" i="14"/>
  <c r="R232" i="14"/>
  <c r="R181" i="13"/>
  <c r="R994" i="13"/>
  <c r="R252" i="14"/>
  <c r="R1047" i="14"/>
  <c r="R124" i="14"/>
  <c r="R919" i="14"/>
  <c r="R247" i="13"/>
  <c r="R1060" i="13"/>
  <c r="R249" i="18"/>
  <c r="R1041" i="18"/>
  <c r="R172" i="18"/>
  <c r="R964" i="18"/>
  <c r="R168" i="14"/>
  <c r="R963" i="14"/>
  <c r="R176" i="13"/>
  <c r="R989" i="13"/>
  <c r="R118" i="14"/>
  <c r="R913" i="14"/>
  <c r="R175" i="13"/>
  <c r="R988" i="13"/>
  <c r="R108" i="14"/>
  <c r="R903" i="14"/>
  <c r="R195" i="14"/>
  <c r="R990" i="14"/>
  <c r="R181" i="14"/>
  <c r="R976" i="14"/>
  <c r="R125" i="13"/>
  <c r="R938" i="13"/>
  <c r="R111" i="18"/>
  <c r="R903" i="18"/>
  <c r="R168" i="18"/>
  <c r="R960" i="18"/>
  <c r="R212" i="14"/>
  <c r="R1007" i="14"/>
  <c r="R256" i="18"/>
  <c r="R1048" i="18"/>
  <c r="R219" i="14"/>
  <c r="R1014" i="14"/>
  <c r="R241" i="13"/>
  <c r="R1054" i="13"/>
  <c r="R162" i="14"/>
  <c r="R957" i="14"/>
  <c r="R100" i="18"/>
  <c r="R892" i="18"/>
  <c r="R159" i="13"/>
  <c r="R972" i="13"/>
  <c r="R171" i="13"/>
  <c r="R984" i="13"/>
  <c r="R151" i="18"/>
  <c r="R943" i="18"/>
  <c r="R95" i="14"/>
  <c r="R179" i="13"/>
  <c r="R992" i="13"/>
  <c r="R221" i="13"/>
  <c r="R1034" i="13"/>
  <c r="R265" i="14"/>
  <c r="R1060" i="14"/>
  <c r="R106" i="13"/>
  <c r="R919" i="13"/>
  <c r="R154" i="18"/>
  <c r="R946" i="18"/>
  <c r="R238" i="14"/>
  <c r="R1033" i="14"/>
  <c r="R99" i="14"/>
  <c r="R894" i="14"/>
  <c r="R124" i="13"/>
  <c r="R937" i="13"/>
  <c r="R177" i="13"/>
  <c r="R990" i="13"/>
  <c r="R236" i="18"/>
  <c r="R1028" i="18"/>
  <c r="R244" i="18"/>
  <c r="R1036" i="18"/>
  <c r="R104" i="18"/>
  <c r="R896" i="18"/>
  <c r="R245" i="14"/>
  <c r="R1040" i="14"/>
  <c r="R170" i="14"/>
  <c r="R965" i="14"/>
  <c r="R214" i="13"/>
  <c r="R1027" i="13"/>
  <c r="R251" i="18"/>
  <c r="R1043" i="18"/>
  <c r="R205" i="18"/>
  <c r="R997" i="18"/>
  <c r="R238" i="13"/>
  <c r="R1051" i="13"/>
  <c r="R161" i="18"/>
  <c r="R953" i="18"/>
  <c r="R205" i="13"/>
  <c r="R1018" i="13"/>
  <c r="R246" i="18"/>
  <c r="R1038" i="18"/>
  <c r="R120" i="18"/>
  <c r="R912" i="18"/>
  <c r="R266" i="14"/>
  <c r="R1061" i="14"/>
  <c r="R175" i="14"/>
  <c r="R970" i="14"/>
  <c r="R263" i="18"/>
  <c r="R1055" i="18"/>
  <c r="R169" i="13"/>
  <c r="R982" i="13"/>
  <c r="R114" i="18"/>
  <c r="R906" i="18"/>
  <c r="R204" i="14"/>
  <c r="R999" i="14"/>
  <c r="R202" i="13"/>
  <c r="R1015" i="13"/>
  <c r="R106" i="14"/>
  <c r="R901" i="14"/>
  <c r="R175" i="18"/>
  <c r="R967" i="18"/>
  <c r="R179" i="18"/>
  <c r="R971" i="18"/>
  <c r="R163" i="14"/>
  <c r="R958" i="14"/>
  <c r="R211" i="18"/>
  <c r="R1003" i="18"/>
  <c r="R118" i="13"/>
  <c r="R931" i="13"/>
  <c r="R135" i="13"/>
  <c r="R204" i="18"/>
  <c r="R996" i="18"/>
  <c r="R262" i="13"/>
  <c r="R1075" i="13"/>
  <c r="R256" i="13"/>
  <c r="R1069" i="13"/>
  <c r="R217" i="14"/>
  <c r="R1012" i="14"/>
  <c r="R180" i="13"/>
  <c r="R993" i="13"/>
  <c r="R211" i="13"/>
  <c r="R1024" i="13"/>
  <c r="R122" i="13"/>
  <c r="R935" i="13"/>
  <c r="R115" i="14"/>
  <c r="R910" i="14"/>
  <c r="R253" i="13"/>
  <c r="R1066" i="13"/>
  <c r="R255" i="14"/>
  <c r="R1050" i="14"/>
  <c r="R102" i="13"/>
  <c r="R915" i="13"/>
  <c r="R107" i="13"/>
  <c r="R920" i="13"/>
  <c r="R241" i="14"/>
  <c r="R1036" i="14"/>
  <c r="R99" i="13"/>
  <c r="R912" i="13"/>
  <c r="R111" i="13"/>
  <c r="R924" i="13"/>
  <c r="R265" i="13"/>
  <c r="R1078" i="13"/>
  <c r="R107" i="18"/>
  <c r="R899" i="18"/>
  <c r="R128" i="18"/>
  <c r="R920" i="18"/>
  <c r="R260" i="18"/>
  <c r="R1052" i="18"/>
  <c r="R118" i="18"/>
  <c r="R910" i="18"/>
  <c r="R220" i="13"/>
  <c r="R1033" i="13"/>
  <c r="R103" i="18"/>
  <c r="R895" i="18"/>
  <c r="R262" i="14"/>
  <c r="R1057" i="14"/>
  <c r="R176" i="18"/>
  <c r="R968" i="18"/>
  <c r="R119" i="14"/>
  <c r="R914" i="14"/>
  <c r="R178" i="13"/>
  <c r="R991" i="13"/>
  <c r="R201" i="14"/>
  <c r="R996" i="14"/>
  <c r="R200" i="14"/>
  <c r="R995" i="14"/>
  <c r="R218" i="14"/>
  <c r="R1013" i="14"/>
  <c r="R174" i="13"/>
  <c r="R987" i="13"/>
  <c r="R109" i="13"/>
  <c r="R922" i="13"/>
  <c r="R216" i="18"/>
  <c r="R1008" i="18"/>
  <c r="R257" i="13"/>
  <c r="R1070" i="13"/>
  <c r="R166" i="18"/>
  <c r="R958" i="18"/>
  <c r="R116" i="14"/>
  <c r="R911" i="14"/>
  <c r="R172" i="14"/>
  <c r="R967" i="14"/>
  <c r="R233" i="14"/>
  <c r="R1028" i="14"/>
  <c r="R232" i="18"/>
  <c r="R1024" i="18"/>
  <c r="R167" i="14"/>
  <c r="R962" i="14"/>
  <c r="R236" i="13"/>
  <c r="R1049" i="13"/>
  <c r="R197" i="13"/>
  <c r="R1010" i="13"/>
  <c r="R173" i="13"/>
  <c r="R986" i="13"/>
  <c r="R258" i="18"/>
  <c r="R1050" i="18"/>
  <c r="R159" i="14"/>
  <c r="R954" i="14"/>
  <c r="R221" i="14"/>
  <c r="R1016" i="14"/>
  <c r="R171" i="18"/>
  <c r="R963" i="18"/>
  <c r="R150" i="14"/>
  <c r="R945" i="14"/>
  <c r="R251" i="13"/>
  <c r="R1064" i="13"/>
  <c r="R96" i="13"/>
  <c r="R909" i="13"/>
  <c r="R261" i="13"/>
  <c r="R1074" i="13"/>
  <c r="R259" i="13"/>
  <c r="R1072" i="13"/>
  <c r="R207" i="18"/>
  <c r="R999" i="18"/>
  <c r="R263" i="13"/>
  <c r="R1076" i="13"/>
  <c r="R126" i="14"/>
  <c r="R921" i="14"/>
  <c r="R261" i="14"/>
  <c r="R1056" i="14"/>
  <c r="R229" i="13"/>
  <c r="R1042" i="13"/>
  <c r="R99" i="18"/>
  <c r="R891" i="18"/>
  <c r="R248" i="18"/>
  <c r="R1040" i="18"/>
  <c r="R161" i="13"/>
  <c r="R974" i="13"/>
  <c r="R106" i="18"/>
  <c r="R898" i="18"/>
  <c r="R243" i="18"/>
  <c r="R1035" i="18"/>
  <c r="R15" i="14"/>
  <c r="R810" i="14"/>
  <c r="R148" i="14"/>
  <c r="R129" i="14"/>
  <c r="R924" i="14"/>
  <c r="R14" i="13"/>
  <c r="R205" i="14"/>
  <c r="R1000" i="14"/>
  <c r="R116" i="18"/>
  <c r="R908" i="18"/>
  <c r="R178" i="14"/>
  <c r="R973" i="14"/>
  <c r="R115" i="18"/>
  <c r="R907" i="18"/>
  <c r="R96" i="18"/>
  <c r="R888" i="18"/>
  <c r="R108" i="18"/>
  <c r="R900" i="18"/>
  <c r="R249" i="14"/>
  <c r="R1044" i="14"/>
  <c r="R240" i="13"/>
  <c r="R1053" i="13"/>
  <c r="R14" i="14"/>
  <c r="R193" i="13"/>
  <c r="R1006" i="13"/>
  <c r="R243" i="13"/>
  <c r="R1056" i="13"/>
  <c r="R123" i="18"/>
  <c r="R915" i="18"/>
  <c r="R98" i="18"/>
  <c r="R890" i="18"/>
  <c r="R203" i="18"/>
  <c r="R995" i="18"/>
  <c r="R96" i="14"/>
  <c r="R891" i="14"/>
  <c r="R218" i="13"/>
  <c r="R1031" i="13"/>
  <c r="R107" i="14"/>
  <c r="R902" i="14"/>
  <c r="R150" i="18"/>
  <c r="R942" i="18"/>
  <c r="R194" i="13"/>
  <c r="R1007" i="13"/>
  <c r="R95" i="18"/>
  <c r="R211" i="14"/>
  <c r="R1006" i="14"/>
  <c r="R155" i="14"/>
  <c r="R950" i="14"/>
  <c r="R210" i="13"/>
  <c r="R1023" i="13"/>
  <c r="R233" i="18"/>
  <c r="R1025" i="18"/>
  <c r="R237" i="13"/>
  <c r="R1050" i="13"/>
  <c r="R122" i="14"/>
  <c r="R917" i="14"/>
  <c r="R193" i="14"/>
  <c r="R988" i="14"/>
  <c r="R242" i="13"/>
  <c r="R1055" i="13"/>
  <c r="Y386" i="13"/>
  <c r="J107" i="8"/>
  <c r="I107" i="17"/>
  <c r="J129" i="8"/>
  <c r="I129" i="17"/>
  <c r="W129" i="17"/>
  <c r="J118" i="8"/>
  <c r="I118" i="17"/>
  <c r="X118" i="17"/>
  <c r="E40" i="23"/>
  <c r="J117" i="8"/>
  <c r="I117" i="17"/>
  <c r="X117" i="17"/>
  <c r="J120" i="8"/>
  <c r="I120" i="17"/>
  <c r="Q93" i="21"/>
  <c r="Y448" i="17"/>
  <c r="F96" i="21"/>
  <c r="E96" i="21"/>
  <c r="Q97" i="21"/>
  <c r="Y414" i="14"/>
  <c r="Y373" i="18"/>
  <c r="Y450" i="13"/>
  <c r="Y421" i="14"/>
  <c r="P628" i="17"/>
  <c r="L447" i="18"/>
  <c r="L93" i="21"/>
  <c r="J615" i="17"/>
  <c r="Y111" i="17"/>
  <c r="L615" i="17"/>
  <c r="H90" i="21"/>
  <c r="O125" i="13"/>
  <c r="O938" i="13"/>
  <c r="O259" i="18"/>
  <c r="O1051" i="18"/>
  <c r="O112" i="13"/>
  <c r="O925" i="13"/>
  <c r="O98" i="13"/>
  <c r="O911" i="13"/>
  <c r="O160" i="13"/>
  <c r="O973" i="13"/>
  <c r="O149" i="13"/>
  <c r="O156" i="14"/>
  <c r="O951" i="14"/>
  <c r="O222" i="14"/>
  <c r="O1017" i="14"/>
  <c r="O117" i="18"/>
  <c r="O909" i="18"/>
  <c r="O243" i="14"/>
  <c r="O1038" i="14"/>
  <c r="O198" i="13"/>
  <c r="O1011" i="13"/>
  <c r="O109" i="18"/>
  <c r="O901" i="18"/>
  <c r="O100" i="14"/>
  <c r="O895" i="14"/>
  <c r="O177" i="18"/>
  <c r="O969" i="18"/>
  <c r="O200" i="18"/>
  <c r="O992" i="18"/>
  <c r="O149" i="14"/>
  <c r="O944" i="14"/>
  <c r="O126" i="13"/>
  <c r="O939" i="13"/>
  <c r="O199" i="14"/>
  <c r="O994" i="14"/>
  <c r="O101" i="14"/>
  <c r="O896" i="14"/>
  <c r="O102" i="18"/>
  <c r="O894" i="18"/>
  <c r="O119" i="18"/>
  <c r="O911" i="18"/>
  <c r="O212" i="13"/>
  <c r="O1025" i="13"/>
  <c r="O190" i="14"/>
  <c r="O155" i="14"/>
  <c r="O950" i="14"/>
  <c r="O123" i="13"/>
  <c r="O936" i="13"/>
  <c r="O196" i="13"/>
  <c r="O1009" i="13"/>
  <c r="O153" i="13"/>
  <c r="O966" i="13"/>
  <c r="O261" i="18"/>
  <c r="O1053" i="18"/>
  <c r="O203" i="14"/>
  <c r="O998" i="14"/>
  <c r="O257" i="18"/>
  <c r="O1049" i="18"/>
  <c r="O106" i="18"/>
  <c r="O898" i="18"/>
  <c r="O121" i="13"/>
  <c r="O934" i="13"/>
  <c r="O221" i="14"/>
  <c r="O1016" i="14"/>
  <c r="O192" i="13"/>
  <c r="O254" i="13"/>
  <c r="O1067" i="13"/>
  <c r="O97" i="13"/>
  <c r="O910" i="13"/>
  <c r="O223" i="14"/>
  <c r="O1018" i="14"/>
  <c r="O143" i="13"/>
  <c r="O956" i="13"/>
  <c r="O15" i="13"/>
  <c r="O828" i="13"/>
  <c r="O240" i="14"/>
  <c r="O1035" i="14"/>
  <c r="O217" i="18"/>
  <c r="O1009" i="18"/>
  <c r="O222" i="13"/>
  <c r="O1035" i="13"/>
  <c r="O113" i="13"/>
  <c r="O926" i="13"/>
  <c r="O127" i="14"/>
  <c r="O922" i="14"/>
  <c r="O224" i="14"/>
  <c r="O1019" i="14"/>
  <c r="O167" i="13"/>
  <c r="O980" i="13"/>
  <c r="O198" i="14"/>
  <c r="O993" i="14"/>
  <c r="O240" i="18"/>
  <c r="O1032" i="18"/>
  <c r="O101" i="13"/>
  <c r="O914" i="13"/>
  <c r="O122" i="18"/>
  <c r="O914" i="18"/>
  <c r="O256" i="14"/>
  <c r="O1051" i="14"/>
  <c r="O111" i="18"/>
  <c r="O903" i="18"/>
  <c r="O152" i="14"/>
  <c r="O947" i="14"/>
  <c r="O180" i="14"/>
  <c r="O975" i="14"/>
  <c r="O165" i="13"/>
  <c r="O978" i="13"/>
  <c r="O162" i="13"/>
  <c r="O975" i="13"/>
  <c r="O157" i="14"/>
  <c r="O952" i="14"/>
  <c r="O160" i="14"/>
  <c r="O955" i="14"/>
  <c r="O191" i="18"/>
  <c r="O983" i="18"/>
  <c r="O237" i="18"/>
  <c r="O1029" i="18"/>
  <c r="O255" i="18"/>
  <c r="O1047" i="18"/>
  <c r="O155" i="18"/>
  <c r="O947" i="18"/>
  <c r="O177" i="14"/>
  <c r="O972" i="14"/>
  <c r="O218" i="18"/>
  <c r="O1010" i="18"/>
  <c r="O179" i="14"/>
  <c r="O974" i="14"/>
  <c r="O159" i="18"/>
  <c r="O951" i="18"/>
  <c r="O129" i="13"/>
  <c r="O942" i="13"/>
  <c r="O217" i="13"/>
  <c r="O1030" i="13"/>
  <c r="O260" i="13"/>
  <c r="O1073" i="13"/>
  <c r="O125" i="18"/>
  <c r="O917" i="18"/>
  <c r="O190" i="18"/>
  <c r="O982" i="18"/>
  <c r="O253" i="18"/>
  <c r="O1045" i="18"/>
  <c r="O162" i="18"/>
  <c r="O954" i="18"/>
  <c r="O246" i="14"/>
  <c r="O1041" i="14"/>
  <c r="O118" i="18"/>
  <c r="O910" i="18"/>
  <c r="O201" i="13"/>
  <c r="O1014" i="13"/>
  <c r="O103" i="18"/>
  <c r="O895" i="18"/>
  <c r="O150" i="14"/>
  <c r="O945" i="14"/>
  <c r="O197" i="18"/>
  <c r="O989" i="18"/>
  <c r="O241" i="13"/>
  <c r="O1054" i="13"/>
  <c r="O216" i="14"/>
  <c r="O1011" i="14"/>
  <c r="O112" i="14"/>
  <c r="O907" i="14"/>
  <c r="O103" i="14"/>
  <c r="O898" i="14"/>
  <c r="O130" i="14"/>
  <c r="O925" i="14"/>
  <c r="O189" i="18"/>
  <c r="O222" i="18"/>
  <c r="O1014" i="18"/>
  <c r="O260" i="14"/>
  <c r="O1055" i="14"/>
  <c r="O125" i="14"/>
  <c r="O920" i="14"/>
  <c r="O165" i="18"/>
  <c r="O957" i="18"/>
  <c r="O124" i="18"/>
  <c r="O916" i="18"/>
  <c r="O210" i="18"/>
  <c r="O1002" i="18"/>
  <c r="O212" i="14"/>
  <c r="O1007" i="14"/>
  <c r="O158" i="18"/>
  <c r="O950" i="18"/>
  <c r="O221" i="18"/>
  <c r="O1013" i="18"/>
  <c r="O199" i="13"/>
  <c r="O1012" i="13"/>
  <c r="O110" i="13"/>
  <c r="O923" i="13"/>
  <c r="O158" i="13"/>
  <c r="O971" i="13"/>
  <c r="O117" i="14"/>
  <c r="O912" i="14"/>
  <c r="O170" i="18"/>
  <c r="O962" i="18"/>
  <c r="O100" i="13"/>
  <c r="O913" i="13"/>
  <c r="O237" i="14"/>
  <c r="O1032" i="14"/>
  <c r="O256" i="13"/>
  <c r="O1069" i="13"/>
  <c r="O149" i="18"/>
  <c r="O941" i="18"/>
  <c r="O160" i="18"/>
  <c r="O952" i="18"/>
  <c r="O247" i="18"/>
  <c r="O1039" i="18"/>
  <c r="O254" i="14"/>
  <c r="O1049" i="14"/>
  <c r="O262" i="14"/>
  <c r="O1057" i="14"/>
  <c r="O208" i="18"/>
  <c r="O1000" i="18"/>
  <c r="O154" i="13"/>
  <c r="O967" i="13"/>
  <c r="O205" i="14"/>
  <c r="O1000" i="14"/>
  <c r="O252" i="13"/>
  <c r="O1065" i="13"/>
  <c r="O262" i="18"/>
  <c r="O1054" i="18"/>
  <c r="O156" i="18"/>
  <c r="O948" i="18"/>
  <c r="O210" i="13"/>
  <c r="O1023" i="13"/>
  <c r="O171" i="18"/>
  <c r="O963" i="18"/>
  <c r="O121" i="18"/>
  <c r="O913" i="18"/>
  <c r="O173" i="18"/>
  <c r="O965" i="18"/>
  <c r="O199" i="18"/>
  <c r="O991" i="18"/>
  <c r="O163" i="13"/>
  <c r="O976" i="13"/>
  <c r="O114" i="13"/>
  <c r="O927" i="13"/>
  <c r="O200" i="13"/>
  <c r="O1013" i="13"/>
  <c r="O251" i="13"/>
  <c r="O1064" i="13"/>
  <c r="O162" i="14"/>
  <c r="O957" i="14"/>
  <c r="O204" i="18"/>
  <c r="O996" i="18"/>
  <c r="O264" i="18"/>
  <c r="O1056" i="18"/>
  <c r="O207" i="14"/>
  <c r="O1002" i="14"/>
  <c r="O104" i="13"/>
  <c r="O917" i="13"/>
  <c r="O266" i="13"/>
  <c r="O1079" i="13"/>
  <c r="O261" i="13"/>
  <c r="O1074" i="13"/>
  <c r="O124" i="13"/>
  <c r="O937" i="13"/>
  <c r="O198" i="18"/>
  <c r="O990" i="18"/>
  <c r="O167" i="18"/>
  <c r="O959" i="18"/>
  <c r="O201" i="18"/>
  <c r="O993" i="18"/>
  <c r="O195" i="18"/>
  <c r="O987" i="18"/>
  <c r="O115" i="13"/>
  <c r="O928" i="13"/>
  <c r="O105" i="14"/>
  <c r="O900" i="14"/>
  <c r="O251" i="14"/>
  <c r="O1046" i="14"/>
  <c r="O207" i="18"/>
  <c r="O999" i="18"/>
  <c r="O115" i="14"/>
  <c r="O910" i="14"/>
  <c r="O103" i="13"/>
  <c r="O916" i="13"/>
  <c r="O255" i="13"/>
  <c r="O1068" i="13"/>
  <c r="O169" i="18"/>
  <c r="O961" i="18"/>
  <c r="O247" i="14"/>
  <c r="O1042" i="14"/>
  <c r="O248" i="14"/>
  <c r="O1043" i="14"/>
  <c r="O116" i="13"/>
  <c r="O929" i="13"/>
  <c r="O152" i="13"/>
  <c r="O965" i="13"/>
  <c r="O220" i="14"/>
  <c r="O1015" i="14"/>
  <c r="O182" i="13"/>
  <c r="O995" i="13"/>
  <c r="O239" i="13"/>
  <c r="O1052" i="13"/>
  <c r="O174" i="14"/>
  <c r="O969" i="14"/>
  <c r="O212" i="18"/>
  <c r="O1004" i="18"/>
  <c r="O242" i="18"/>
  <c r="O1034" i="18"/>
  <c r="O235" i="13"/>
  <c r="O97" i="18"/>
  <c r="O889" i="18"/>
  <c r="O213" i="14"/>
  <c r="O1008" i="14"/>
  <c r="O196" i="14"/>
  <c r="O991" i="14"/>
  <c r="O206" i="13"/>
  <c r="O1019" i="13"/>
  <c r="O116" i="14"/>
  <c r="O911" i="14"/>
  <c r="O169" i="14"/>
  <c r="O964" i="14"/>
  <c r="O253" i="14"/>
  <c r="O1048" i="14"/>
  <c r="O239" i="18"/>
  <c r="O1031" i="18"/>
  <c r="O100" i="18"/>
  <c r="O892" i="18"/>
  <c r="N15" i="19"/>
  <c r="N93" i="19"/>
  <c r="O170" i="13"/>
  <c r="O983" i="13"/>
  <c r="O171" i="13"/>
  <c r="O984" i="13"/>
  <c r="O96" i="18"/>
  <c r="O888" i="18"/>
  <c r="O109" i="13"/>
  <c r="O922" i="13"/>
  <c r="O95" i="14"/>
  <c r="O265" i="14"/>
  <c r="O1060" i="14"/>
  <c r="O106" i="13"/>
  <c r="O919" i="13"/>
  <c r="O161" i="14"/>
  <c r="O956" i="14"/>
  <c r="O209" i="14"/>
  <c r="O1004" i="14"/>
  <c r="O204" i="13"/>
  <c r="O1017" i="13"/>
  <c r="O211" i="13"/>
  <c r="O1024" i="13"/>
  <c r="O105" i="13"/>
  <c r="O918" i="13"/>
  <c r="O246" i="18"/>
  <c r="O1038" i="18"/>
  <c r="O241" i="18"/>
  <c r="O1033" i="18"/>
  <c r="O165" i="14"/>
  <c r="O960" i="14"/>
  <c r="O237" i="13"/>
  <c r="O1050" i="13"/>
  <c r="O191" i="14"/>
  <c r="O986" i="14"/>
  <c r="O263" i="13"/>
  <c r="O1076" i="13"/>
  <c r="O259" i="14"/>
  <c r="O1054" i="14"/>
  <c r="O244" i="14"/>
  <c r="O1039" i="14"/>
  <c r="O193" i="18"/>
  <c r="O985" i="18"/>
  <c r="O95" i="13"/>
  <c r="O250" i="14"/>
  <c r="O1045" i="14"/>
  <c r="O202" i="18"/>
  <c r="O994" i="18"/>
  <c r="O215" i="18"/>
  <c r="O1007" i="18"/>
  <c r="O250" i="18"/>
  <c r="O1042" i="18"/>
  <c r="O208" i="14"/>
  <c r="O1003" i="14"/>
  <c r="O174" i="13"/>
  <c r="O987" i="13"/>
  <c r="O164" i="14"/>
  <c r="O959" i="14"/>
  <c r="O96" i="13"/>
  <c r="O909" i="13"/>
  <c r="O126" i="18"/>
  <c r="O918" i="18"/>
  <c r="O256" i="18"/>
  <c r="O1048" i="18"/>
  <c r="O172" i="14"/>
  <c r="O967" i="14"/>
  <c r="O104" i="14"/>
  <c r="O899" i="14"/>
  <c r="O153" i="18"/>
  <c r="O945" i="18"/>
  <c r="O186" i="13"/>
  <c r="O999" i="13"/>
  <c r="O163" i="18"/>
  <c r="O955" i="18"/>
  <c r="O99" i="14"/>
  <c r="O894" i="14"/>
  <c r="O219" i="18"/>
  <c r="O1011" i="18"/>
  <c r="O128" i="14"/>
  <c r="O923" i="14"/>
  <c r="O224" i="13"/>
  <c r="O1037" i="13"/>
  <c r="O207" i="13"/>
  <c r="O1020" i="13"/>
  <c r="O223" i="13"/>
  <c r="O1036" i="13"/>
  <c r="O182" i="14"/>
  <c r="O977" i="14"/>
  <c r="O171" i="14"/>
  <c r="O966" i="14"/>
  <c r="O154" i="14"/>
  <c r="O949" i="14"/>
  <c r="O115" i="18"/>
  <c r="O907" i="18"/>
  <c r="O159" i="13"/>
  <c r="O972" i="13"/>
  <c r="O196" i="18"/>
  <c r="O988" i="18"/>
  <c r="O221" i="13"/>
  <c r="O1034" i="13"/>
  <c r="O225" i="13"/>
  <c r="O1038" i="13"/>
  <c r="O175" i="14"/>
  <c r="O970" i="14"/>
  <c r="O97" i="14"/>
  <c r="O892" i="14"/>
  <c r="O123" i="14"/>
  <c r="O918" i="14"/>
  <c r="O202" i="14"/>
  <c r="O997" i="14"/>
  <c r="O219" i="13"/>
  <c r="O1032" i="13"/>
  <c r="O214" i="18"/>
  <c r="O1006" i="18"/>
  <c r="O112" i="18"/>
  <c r="O904" i="18"/>
  <c r="O151" i="18"/>
  <c r="O943" i="18"/>
  <c r="O213" i="13"/>
  <c r="O1026" i="13"/>
  <c r="O250" i="13"/>
  <c r="O1063" i="13"/>
  <c r="O195" i="13"/>
  <c r="O1008" i="13"/>
  <c r="O108" i="13"/>
  <c r="O921" i="13"/>
  <c r="O209" i="18"/>
  <c r="O1001" i="18"/>
  <c r="O216" i="18"/>
  <c r="O1008" i="18"/>
  <c r="O204" i="14"/>
  <c r="O999" i="14"/>
  <c r="O107" i="13"/>
  <c r="O920" i="13"/>
  <c r="O240" i="13"/>
  <c r="O1053" i="13"/>
  <c r="O249" i="14"/>
  <c r="O1044" i="14"/>
  <c r="O106" i="14"/>
  <c r="O901" i="14"/>
  <c r="O200" i="14"/>
  <c r="O995" i="14"/>
  <c r="O168" i="14"/>
  <c r="O963" i="14"/>
  <c r="O194" i="13"/>
  <c r="O1007" i="13"/>
  <c r="O122" i="14"/>
  <c r="O917" i="14"/>
  <c r="O108" i="14"/>
  <c r="O903" i="14"/>
  <c r="O113" i="14"/>
  <c r="O908" i="14"/>
  <c r="O244" i="13"/>
  <c r="O1057" i="13"/>
  <c r="O151" i="14"/>
  <c r="O946" i="14"/>
  <c r="O180" i="18"/>
  <c r="O972" i="18"/>
  <c r="O179" i="13"/>
  <c r="O992" i="13"/>
  <c r="O217" i="14"/>
  <c r="O1012" i="14"/>
  <c r="O108" i="18"/>
  <c r="O900" i="18"/>
  <c r="O116" i="18"/>
  <c r="O908" i="18"/>
  <c r="O259" i="13"/>
  <c r="O1072" i="13"/>
  <c r="O98" i="18"/>
  <c r="O890" i="18"/>
  <c r="O252" i="14"/>
  <c r="O1047" i="14"/>
  <c r="O102" i="13"/>
  <c r="O915" i="13"/>
  <c r="O119" i="13"/>
  <c r="O932" i="13"/>
  <c r="O104" i="18"/>
  <c r="O896" i="18"/>
  <c r="O202" i="13"/>
  <c r="O1015" i="13"/>
  <c r="O170" i="14"/>
  <c r="O965" i="14"/>
  <c r="O193" i="13"/>
  <c r="O1006" i="13"/>
  <c r="O214" i="13"/>
  <c r="O1027" i="13"/>
  <c r="O148" i="18"/>
  <c r="O940" i="18"/>
  <c r="O172" i="18"/>
  <c r="O964" i="18"/>
  <c r="O179" i="18"/>
  <c r="O971" i="18"/>
  <c r="O96" i="14"/>
  <c r="O891" i="14"/>
  <c r="O99" i="18"/>
  <c r="O891" i="18"/>
  <c r="O248" i="18"/>
  <c r="O1040" i="18"/>
  <c r="O14" i="14"/>
  <c r="O236" i="14"/>
  <c r="O1031" i="14"/>
  <c r="O147" i="18"/>
  <c r="O142" i="13"/>
  <c r="O955" i="13"/>
  <c r="O127" i="13"/>
  <c r="O940" i="13"/>
  <c r="O173" i="14"/>
  <c r="O968" i="14"/>
  <c r="O152" i="18"/>
  <c r="O944" i="18"/>
  <c r="O203" i="13"/>
  <c r="O1016" i="13"/>
  <c r="O151" i="13"/>
  <c r="O964" i="13"/>
  <c r="O14" i="13"/>
  <c r="O156" i="13"/>
  <c r="O969" i="13"/>
  <c r="O238" i="18"/>
  <c r="O1030" i="18"/>
  <c r="O180" i="13"/>
  <c r="O993" i="13"/>
  <c r="O235" i="14"/>
  <c r="O1030" i="14"/>
  <c r="O268" i="13"/>
  <c r="O1081" i="13"/>
  <c r="O120" i="13"/>
  <c r="O933" i="13"/>
  <c r="O178" i="18"/>
  <c r="O970" i="18"/>
  <c r="O245" i="18"/>
  <c r="O1037" i="18"/>
  <c r="O119" i="14"/>
  <c r="O914" i="14"/>
  <c r="O244" i="18"/>
  <c r="O1036" i="18"/>
  <c r="O98" i="14"/>
  <c r="O893" i="14"/>
  <c r="O234" i="14"/>
  <c r="O1029" i="14"/>
  <c r="O241" i="14"/>
  <c r="O1036" i="14"/>
  <c r="O99" i="13"/>
  <c r="O912" i="13"/>
  <c r="O235" i="18"/>
  <c r="O1027" i="18"/>
  <c r="O257" i="13"/>
  <c r="O1070" i="13"/>
  <c r="O203" i="18"/>
  <c r="O995" i="18"/>
  <c r="O265" i="13"/>
  <c r="O1078" i="13"/>
  <c r="O95" i="18"/>
  <c r="O163" i="14"/>
  <c r="O958" i="14"/>
  <c r="O238" i="13"/>
  <c r="O1051" i="13"/>
  <c r="O218" i="14"/>
  <c r="O1013" i="14"/>
  <c r="O114" i="14"/>
  <c r="O909" i="14"/>
  <c r="O172" i="13"/>
  <c r="O985" i="13"/>
  <c r="O166" i="14"/>
  <c r="O961" i="14"/>
  <c r="O164" i="18"/>
  <c r="O956" i="18"/>
  <c r="O242" i="13"/>
  <c r="O1055" i="13"/>
  <c r="O239" i="14"/>
  <c r="O1034" i="14"/>
  <c r="O252" i="18"/>
  <c r="O1044" i="18"/>
  <c r="O233" i="18"/>
  <c r="O1025" i="18"/>
  <c r="O213" i="18"/>
  <c r="O1005" i="18"/>
  <c r="O122" i="13"/>
  <c r="O935" i="13"/>
  <c r="O102" i="14"/>
  <c r="O897" i="14"/>
  <c r="O169" i="13"/>
  <c r="O982" i="13"/>
  <c r="O236" i="13"/>
  <c r="O1049" i="13"/>
  <c r="O255" i="14"/>
  <c r="O1050" i="14"/>
  <c r="O124" i="14"/>
  <c r="O919" i="14"/>
  <c r="O208" i="13"/>
  <c r="O1021" i="13"/>
  <c r="O111" i="13"/>
  <c r="O924" i="13"/>
  <c r="O178" i="14"/>
  <c r="O973" i="14"/>
  <c r="O107" i="18"/>
  <c r="O899" i="18"/>
  <c r="O176" i="13"/>
  <c r="O989" i="13"/>
  <c r="O129" i="14"/>
  <c r="O924" i="14"/>
  <c r="O150" i="13"/>
  <c r="O963" i="13"/>
  <c r="O161" i="13"/>
  <c r="O974" i="13"/>
  <c r="O118" i="14"/>
  <c r="O913" i="14"/>
  <c r="O258" i="18"/>
  <c r="O1050" i="18"/>
  <c r="O211" i="18"/>
  <c r="O1003" i="18"/>
  <c r="O159" i="14"/>
  <c r="O954" i="14"/>
  <c r="O164" i="13"/>
  <c r="O977" i="13"/>
  <c r="O219" i="14"/>
  <c r="O1014" i="14"/>
  <c r="O194" i="18"/>
  <c r="O986" i="18"/>
  <c r="O253" i="13"/>
  <c r="O1066" i="13"/>
  <c r="O201" i="14"/>
  <c r="O996" i="14"/>
  <c r="O229" i="13"/>
  <c r="O1042" i="13"/>
  <c r="O247" i="13"/>
  <c r="O1060" i="13"/>
  <c r="O215" i="13"/>
  <c r="O1028" i="13"/>
  <c r="O173" i="13"/>
  <c r="O986" i="13"/>
  <c r="O258" i="13"/>
  <c r="O1071" i="13"/>
  <c r="O257" i="14"/>
  <c r="O1052" i="14"/>
  <c r="O121" i="14"/>
  <c r="O916" i="14"/>
  <c r="O254" i="18"/>
  <c r="O1046" i="18"/>
  <c r="O192" i="14"/>
  <c r="O987" i="14"/>
  <c r="O197" i="13"/>
  <c r="O1010" i="13"/>
  <c r="O205" i="18"/>
  <c r="O997" i="18"/>
  <c r="O135" i="13"/>
  <c r="O113" i="18"/>
  <c r="O905" i="18"/>
  <c r="O248" i="13"/>
  <c r="O1061" i="13"/>
  <c r="O110" i="18"/>
  <c r="O902" i="18"/>
  <c r="O263" i="14"/>
  <c r="O1058" i="14"/>
  <c r="O206" i="18"/>
  <c r="O998" i="18"/>
  <c r="O220" i="13"/>
  <c r="O1033" i="13"/>
  <c r="O157" i="18"/>
  <c r="O949" i="18"/>
  <c r="O266" i="14"/>
  <c r="O1061" i="14"/>
  <c r="O210" i="14"/>
  <c r="O1005" i="14"/>
  <c r="O105" i="18"/>
  <c r="O897" i="18"/>
  <c r="O243" i="18"/>
  <c r="O1035" i="18"/>
  <c r="O192" i="18"/>
  <c r="O984" i="18"/>
  <c r="O246" i="13"/>
  <c r="O1059" i="13"/>
  <c r="O175" i="18"/>
  <c r="O967" i="18"/>
  <c r="O195" i="14"/>
  <c r="O990" i="14"/>
  <c r="O262" i="13"/>
  <c r="O1075" i="13"/>
  <c r="O209" i="13"/>
  <c r="O1022" i="13"/>
  <c r="O233" i="14"/>
  <c r="O1028" i="14"/>
  <c r="O148" i="14"/>
  <c r="O181" i="14"/>
  <c r="O976" i="14"/>
  <c r="O101" i="18"/>
  <c r="O893" i="18"/>
  <c r="O214" i="14"/>
  <c r="O1009" i="14"/>
  <c r="O158" i="14"/>
  <c r="O953" i="14"/>
  <c r="O174" i="18"/>
  <c r="O966" i="18"/>
  <c r="O154" i="18"/>
  <c r="O946" i="18"/>
  <c r="O120" i="18"/>
  <c r="O912" i="18"/>
  <c r="O232" i="18"/>
  <c r="O1024" i="18"/>
  <c r="O263" i="18"/>
  <c r="O1055" i="18"/>
  <c r="O258" i="14"/>
  <c r="O1053" i="14"/>
  <c r="O236" i="18"/>
  <c r="O1028" i="18"/>
  <c r="O181" i="13"/>
  <c r="O994" i="13"/>
  <c r="O218" i="13"/>
  <c r="O1031" i="13"/>
  <c r="O272" i="13"/>
  <c r="O1085" i="13"/>
  <c r="O251" i="18"/>
  <c r="O1043" i="18"/>
  <c r="O161" i="18"/>
  <c r="O953" i="18"/>
  <c r="O264" i="13"/>
  <c r="O1077" i="13"/>
  <c r="O110" i="14"/>
  <c r="O905" i="14"/>
  <c r="O215" i="14"/>
  <c r="O1010" i="14"/>
  <c r="O167" i="14"/>
  <c r="O962" i="14"/>
  <c r="O150" i="18"/>
  <c r="O942" i="18"/>
  <c r="O245" i="13"/>
  <c r="O1058" i="13"/>
  <c r="O157" i="13"/>
  <c r="O970" i="13"/>
  <c r="O120" i="14"/>
  <c r="O915" i="14"/>
  <c r="O128" i="13"/>
  <c r="O941" i="13"/>
  <c r="O267" i="13"/>
  <c r="O1080" i="13"/>
  <c r="O166" i="13"/>
  <c r="O979" i="13"/>
  <c r="O194" i="14"/>
  <c r="O989" i="14"/>
  <c r="O264" i="14"/>
  <c r="O1059" i="14"/>
  <c r="O206" i="14"/>
  <c r="O1001" i="14"/>
  <c r="O126" i="14"/>
  <c r="O921" i="14"/>
  <c r="O261" i="14"/>
  <c r="O1056" i="14"/>
  <c r="O245" i="14"/>
  <c r="O1040" i="14"/>
  <c r="O249" i="18"/>
  <c r="O1041" i="18"/>
  <c r="O107" i="14"/>
  <c r="O902" i="14"/>
  <c r="O166" i="18"/>
  <c r="O958" i="18"/>
  <c r="O153" i="14"/>
  <c r="O948" i="14"/>
  <c r="O243" i="13"/>
  <c r="O1056" i="13"/>
  <c r="O168" i="18"/>
  <c r="O960" i="18"/>
  <c r="O141" i="13"/>
  <c r="O127" i="18"/>
  <c r="O919" i="18"/>
  <c r="O193" i="14"/>
  <c r="O988" i="14"/>
  <c r="O205" i="13"/>
  <c r="O1018" i="13"/>
  <c r="O231" i="18"/>
  <c r="O123" i="18"/>
  <c r="O915" i="18"/>
  <c r="O114" i="18"/>
  <c r="O906" i="18"/>
  <c r="O176" i="14"/>
  <c r="O971" i="14"/>
  <c r="O176" i="18"/>
  <c r="O968" i="18"/>
  <c r="O155" i="13"/>
  <c r="O968" i="13"/>
  <c r="O128" i="18"/>
  <c r="O920" i="18"/>
  <c r="O118" i="13"/>
  <c r="O931" i="13"/>
  <c r="O109" i="14"/>
  <c r="O904" i="14"/>
  <c r="O220" i="18"/>
  <c r="O1012" i="18"/>
  <c r="O234" i="18"/>
  <c r="O1026" i="18"/>
  <c r="O175" i="13"/>
  <c r="O988" i="13"/>
  <c r="O211" i="14"/>
  <c r="O1006" i="14"/>
  <c r="O117" i="13"/>
  <c r="O930" i="13"/>
  <c r="O178" i="13"/>
  <c r="O991" i="13"/>
  <c r="O168" i="13"/>
  <c r="O981" i="13"/>
  <c r="O260" i="18"/>
  <c r="O1052" i="18"/>
  <c r="O242" i="14"/>
  <c r="O1037" i="14"/>
  <c r="O249" i="13"/>
  <c r="O1062" i="13"/>
  <c r="O238" i="14"/>
  <c r="O1033" i="14"/>
  <c r="O15" i="14"/>
  <c r="O810" i="14"/>
  <c r="O197" i="14"/>
  <c r="O992" i="14"/>
  <c r="O111" i="14"/>
  <c r="O906" i="14"/>
  <c r="O177" i="13"/>
  <c r="O990" i="13"/>
  <c r="O232" i="14"/>
  <c r="O216" i="13"/>
  <c r="O1029" i="13"/>
  <c r="Y279" i="17"/>
  <c r="F93" i="21"/>
  <c r="S625" i="17"/>
  <c r="L616" i="17"/>
  <c r="O616" i="17"/>
  <c r="S628" i="17"/>
  <c r="K615" i="17"/>
  <c r="G90" i="21"/>
  <c r="P615" i="17"/>
  <c r="L90" i="21"/>
  <c r="L87" i="21"/>
  <c r="L122" i="18"/>
  <c r="L914" i="18"/>
  <c r="L162" i="13"/>
  <c r="L975" i="13"/>
  <c r="L222" i="14"/>
  <c r="L1017" i="14"/>
  <c r="L98" i="13"/>
  <c r="L911" i="13"/>
  <c r="L15" i="13"/>
  <c r="L828" i="13"/>
  <c r="L243" i="14"/>
  <c r="L1038" i="14"/>
  <c r="L198" i="13"/>
  <c r="L1011" i="13"/>
  <c r="L101" i="14"/>
  <c r="L896" i="14"/>
  <c r="L160" i="13"/>
  <c r="L973" i="13"/>
  <c r="L114" i="14"/>
  <c r="L909" i="14"/>
  <c r="L102" i="18"/>
  <c r="L894" i="18"/>
  <c r="L153" i="13"/>
  <c r="L966" i="13"/>
  <c r="L203" i="14"/>
  <c r="L998" i="14"/>
  <c r="L190" i="14"/>
  <c r="L125" i="13"/>
  <c r="L938" i="13"/>
  <c r="L123" i="13"/>
  <c r="L936" i="13"/>
  <c r="L217" i="18"/>
  <c r="L1009" i="18"/>
  <c r="L113" i="14"/>
  <c r="L908" i="14"/>
  <c r="L163" i="13"/>
  <c r="L976" i="13"/>
  <c r="L109" i="18"/>
  <c r="L901" i="18"/>
  <c r="L101" i="18"/>
  <c r="L893" i="18"/>
  <c r="L177" i="18"/>
  <c r="L969" i="18"/>
  <c r="L247" i="14"/>
  <c r="L1042" i="14"/>
  <c r="L248" i="14"/>
  <c r="L1043" i="14"/>
  <c r="L180" i="14"/>
  <c r="L975" i="14"/>
  <c r="L192" i="13"/>
  <c r="L95" i="13"/>
  <c r="L252" i="13"/>
  <c r="L1065" i="13"/>
  <c r="L258" i="13"/>
  <c r="L1071" i="13"/>
  <c r="L243" i="13"/>
  <c r="L1056" i="13"/>
  <c r="L240" i="14"/>
  <c r="L1035" i="14"/>
  <c r="L112" i="14"/>
  <c r="L907" i="14"/>
  <c r="L103" i="14"/>
  <c r="L898" i="14"/>
  <c r="L142" i="13"/>
  <c r="L955" i="13"/>
  <c r="L200" i="18"/>
  <c r="L992" i="18"/>
  <c r="L155" i="14"/>
  <c r="L950" i="14"/>
  <c r="L121" i="13"/>
  <c r="L934" i="13"/>
  <c r="L221" i="14"/>
  <c r="L1016" i="14"/>
  <c r="L222" i="18"/>
  <c r="L1014" i="18"/>
  <c r="L223" i="14"/>
  <c r="L1018" i="14"/>
  <c r="L223" i="13"/>
  <c r="L1036" i="13"/>
  <c r="L182" i="13"/>
  <c r="L995" i="13"/>
  <c r="L250" i="14"/>
  <c r="L1045" i="14"/>
  <c r="L244" i="13"/>
  <c r="L1057" i="13"/>
  <c r="L168" i="18"/>
  <c r="L960" i="18"/>
  <c r="L242" i="18"/>
  <c r="L1034" i="18"/>
  <c r="L101" i="13"/>
  <c r="L914" i="13"/>
  <c r="L164" i="14"/>
  <c r="L959" i="14"/>
  <c r="L259" i="18"/>
  <c r="L1051" i="18"/>
  <c r="L196" i="13"/>
  <c r="L1009" i="13"/>
  <c r="L154" i="13"/>
  <c r="L967" i="13"/>
  <c r="L116" i="13"/>
  <c r="L929" i="13"/>
  <c r="L255" i="18"/>
  <c r="L1047" i="18"/>
  <c r="L158" i="14"/>
  <c r="L953" i="14"/>
  <c r="L173" i="14"/>
  <c r="L968" i="14"/>
  <c r="L208" i="18"/>
  <c r="L1000" i="18"/>
  <c r="L117" i="18"/>
  <c r="L909" i="18"/>
  <c r="L261" i="18"/>
  <c r="L1053" i="18"/>
  <c r="L257" i="18"/>
  <c r="L1049" i="18"/>
  <c r="L199" i="14"/>
  <c r="L994" i="14"/>
  <c r="L112" i="13"/>
  <c r="L925" i="13"/>
  <c r="L170" i="18"/>
  <c r="L962" i="18"/>
  <c r="L149" i="14"/>
  <c r="L944" i="14"/>
  <c r="L152" i="13"/>
  <c r="L965" i="13"/>
  <c r="L216" i="13"/>
  <c r="L1029" i="13"/>
  <c r="L124" i="18"/>
  <c r="L916" i="18"/>
  <c r="L160" i="18"/>
  <c r="L952" i="18"/>
  <c r="L210" i="13"/>
  <c r="L1023" i="13"/>
  <c r="L260" i="13"/>
  <c r="L1073" i="13"/>
  <c r="L235" i="13"/>
  <c r="L247" i="18"/>
  <c r="L1039" i="18"/>
  <c r="L127" i="18"/>
  <c r="L919" i="18"/>
  <c r="L221" i="18"/>
  <c r="L1013" i="18"/>
  <c r="L123" i="14"/>
  <c r="L918" i="14"/>
  <c r="L154" i="14"/>
  <c r="L949" i="14"/>
  <c r="L202" i="14"/>
  <c r="L997" i="14"/>
  <c r="L172" i="13"/>
  <c r="L985" i="13"/>
  <c r="L110" i="14"/>
  <c r="L905" i="14"/>
  <c r="L239" i="18"/>
  <c r="L1031" i="18"/>
  <c r="L180" i="18"/>
  <c r="L972" i="18"/>
  <c r="L191" i="18"/>
  <c r="L983" i="18"/>
  <c r="L106" i="18"/>
  <c r="L898" i="18"/>
  <c r="L214" i="14"/>
  <c r="L1009" i="14"/>
  <c r="L218" i="18"/>
  <c r="L1010" i="18"/>
  <c r="L224" i="14"/>
  <c r="L1019" i="14"/>
  <c r="L202" i="18"/>
  <c r="L994" i="18"/>
  <c r="L256" i="13"/>
  <c r="L1069" i="13"/>
  <c r="L159" i="18"/>
  <c r="L951" i="18"/>
  <c r="L174" i="13"/>
  <c r="L987" i="13"/>
  <c r="L97" i="18"/>
  <c r="L889" i="18"/>
  <c r="L199" i="18"/>
  <c r="L991" i="18"/>
  <c r="L254" i="14"/>
  <c r="L1049" i="14"/>
  <c r="L96" i="13"/>
  <c r="L909" i="13"/>
  <c r="L126" i="18"/>
  <c r="L918" i="18"/>
  <c r="L149" i="13"/>
  <c r="L177" i="14"/>
  <c r="L972" i="14"/>
  <c r="L179" i="14"/>
  <c r="L974" i="14"/>
  <c r="L245" i="13"/>
  <c r="L1058" i="13"/>
  <c r="L125" i="14"/>
  <c r="L920" i="14"/>
  <c r="L210" i="18"/>
  <c r="L1002" i="18"/>
  <c r="L156" i="18"/>
  <c r="L948" i="18"/>
  <c r="L208" i="14"/>
  <c r="L1003" i="14"/>
  <c r="L171" i="18"/>
  <c r="L963" i="18"/>
  <c r="L212" i="14"/>
  <c r="L1007" i="14"/>
  <c r="L153" i="14"/>
  <c r="L948" i="14"/>
  <c r="L164" i="13"/>
  <c r="L977" i="13"/>
  <c r="L127" i="14"/>
  <c r="L922" i="14"/>
  <c r="L127" i="13"/>
  <c r="L940" i="13"/>
  <c r="L239" i="13"/>
  <c r="L1052" i="13"/>
  <c r="L174" i="14"/>
  <c r="L969" i="14"/>
  <c r="L250" i="18"/>
  <c r="L1042" i="18"/>
  <c r="L217" i="13"/>
  <c r="L1030" i="13"/>
  <c r="L246" i="14"/>
  <c r="L1041" i="14"/>
  <c r="L213" i="14"/>
  <c r="L1008" i="14"/>
  <c r="L171" i="14"/>
  <c r="L966" i="14"/>
  <c r="L150" i="14"/>
  <c r="L945" i="14"/>
  <c r="L196" i="14"/>
  <c r="L991" i="14"/>
  <c r="L119" i="18"/>
  <c r="L911" i="18"/>
  <c r="L260" i="14"/>
  <c r="L1055" i="14"/>
  <c r="L262" i="18"/>
  <c r="L1054" i="18"/>
  <c r="L198" i="14"/>
  <c r="L993" i="14"/>
  <c r="L248" i="13"/>
  <c r="L1061" i="13"/>
  <c r="L256" i="18"/>
  <c r="L1048" i="18"/>
  <c r="L204" i="18"/>
  <c r="L996" i="18"/>
  <c r="L264" i="18"/>
  <c r="L1056" i="18"/>
  <c r="L151" i="18"/>
  <c r="L943" i="18"/>
  <c r="L265" i="14"/>
  <c r="L1060" i="14"/>
  <c r="L106" i="13"/>
  <c r="L919" i="13"/>
  <c r="L154" i="18"/>
  <c r="L946" i="18"/>
  <c r="L198" i="18"/>
  <c r="L990" i="18"/>
  <c r="L220" i="18"/>
  <c r="L1012" i="18"/>
  <c r="L167" i="18"/>
  <c r="L959" i="18"/>
  <c r="L105" i="13"/>
  <c r="L918" i="13"/>
  <c r="L246" i="18"/>
  <c r="L1038" i="18"/>
  <c r="L102" i="14"/>
  <c r="L897" i="14"/>
  <c r="L120" i="13"/>
  <c r="L933" i="13"/>
  <c r="L259" i="14"/>
  <c r="L1054" i="14"/>
  <c r="L178" i="18"/>
  <c r="L970" i="18"/>
  <c r="L189" i="18"/>
  <c r="L165" i="18"/>
  <c r="L957" i="18"/>
  <c r="L149" i="18"/>
  <c r="L941" i="18"/>
  <c r="L129" i="13"/>
  <c r="L942" i="13"/>
  <c r="L203" i="13"/>
  <c r="L1016" i="13"/>
  <c r="L262" i="14"/>
  <c r="L1057" i="14"/>
  <c r="L197" i="18"/>
  <c r="L989" i="18"/>
  <c r="L104" i="14"/>
  <c r="L899" i="14"/>
  <c r="L164" i="18"/>
  <c r="L956" i="18"/>
  <c r="L100" i="18"/>
  <c r="L892" i="18"/>
  <c r="L109" i="14"/>
  <c r="L904" i="14"/>
  <c r="L220" i="13"/>
  <c r="L1033" i="13"/>
  <c r="L225" i="13"/>
  <c r="L1038" i="13"/>
  <c r="L99" i="14"/>
  <c r="L894" i="14"/>
  <c r="L267" i="13"/>
  <c r="L1080" i="13"/>
  <c r="L239" i="14"/>
  <c r="L1034" i="14"/>
  <c r="L257" i="14"/>
  <c r="L1052" i="14"/>
  <c r="L233" i="18"/>
  <c r="L1025" i="18"/>
  <c r="L120" i="18"/>
  <c r="L912" i="18"/>
  <c r="L232" i="18"/>
  <c r="L1024" i="18"/>
  <c r="L219" i="18"/>
  <c r="L1011" i="18"/>
  <c r="L111" i="14"/>
  <c r="L906" i="14"/>
  <c r="L123" i="18"/>
  <c r="L915" i="18"/>
  <c r="L259" i="13"/>
  <c r="L1072" i="13"/>
  <c r="L268" i="13"/>
  <c r="L1081" i="13"/>
  <c r="L122" i="13"/>
  <c r="L935" i="13"/>
  <c r="L177" i="13"/>
  <c r="L990" i="13"/>
  <c r="L100" i="14"/>
  <c r="L895" i="14"/>
  <c r="L205" i="14"/>
  <c r="L1000" i="14"/>
  <c r="L111" i="18"/>
  <c r="L903" i="18"/>
  <c r="L237" i="18"/>
  <c r="L1029" i="18"/>
  <c r="L237" i="14"/>
  <c r="L1032" i="14"/>
  <c r="L167" i="13"/>
  <c r="L980" i="13"/>
  <c r="L212" i="18"/>
  <c r="L1004" i="18"/>
  <c r="L125" i="18"/>
  <c r="L917" i="18"/>
  <c r="L173" i="18"/>
  <c r="L965" i="18"/>
  <c r="L157" i="13"/>
  <c r="L970" i="13"/>
  <c r="L251" i="13"/>
  <c r="L1064" i="13"/>
  <c r="L151" i="14"/>
  <c r="L946" i="14"/>
  <c r="L120" i="14"/>
  <c r="L915" i="14"/>
  <c r="L158" i="13"/>
  <c r="L971" i="13"/>
  <c r="L162" i="14"/>
  <c r="L957" i="14"/>
  <c r="L115" i="18"/>
  <c r="L907" i="18"/>
  <c r="L112" i="18"/>
  <c r="L904" i="18"/>
  <c r="L104" i="13"/>
  <c r="L917" i="13"/>
  <c r="L231" i="18"/>
  <c r="L215" i="14"/>
  <c r="L1010" i="14"/>
  <c r="L96" i="18"/>
  <c r="L888" i="18"/>
  <c r="L95" i="14"/>
  <c r="L242" i="13"/>
  <c r="L1055" i="13"/>
  <c r="L221" i="13"/>
  <c r="L1034" i="13"/>
  <c r="L235" i="14"/>
  <c r="L1030" i="14"/>
  <c r="L197" i="14"/>
  <c r="L992" i="14"/>
  <c r="L204" i="13"/>
  <c r="L1017" i="13"/>
  <c r="L167" i="14"/>
  <c r="L962" i="14"/>
  <c r="L266" i="14"/>
  <c r="L1061" i="14"/>
  <c r="L98" i="18"/>
  <c r="L890" i="18"/>
  <c r="L194" i="14"/>
  <c r="L989" i="14"/>
  <c r="L157" i="14"/>
  <c r="L952" i="14"/>
  <c r="L256" i="14"/>
  <c r="L1051" i="14"/>
  <c r="L264" i="13"/>
  <c r="L1077" i="13"/>
  <c r="L155" i="18"/>
  <c r="L947" i="18"/>
  <c r="L141" i="13"/>
  <c r="L152" i="18"/>
  <c r="L944" i="18"/>
  <c r="L190" i="18"/>
  <c r="L982" i="18"/>
  <c r="L158" i="18"/>
  <c r="L950" i="18"/>
  <c r="L110" i="13"/>
  <c r="L923" i="13"/>
  <c r="L263" i="14"/>
  <c r="L1058" i="14"/>
  <c r="L253" i="14"/>
  <c r="L1048" i="14"/>
  <c r="L241" i="13"/>
  <c r="L1054" i="13"/>
  <c r="L14" i="13"/>
  <c r="L156" i="13"/>
  <c r="L969" i="13"/>
  <c r="L174" i="18"/>
  <c r="L966" i="18"/>
  <c r="L238" i="18"/>
  <c r="L1030" i="18"/>
  <c r="L233" i="14"/>
  <c r="L1028" i="14"/>
  <c r="L179" i="13"/>
  <c r="L992" i="13"/>
  <c r="L108" i="18"/>
  <c r="L900" i="18"/>
  <c r="L124" i="13"/>
  <c r="L937" i="13"/>
  <c r="L241" i="18"/>
  <c r="L1033" i="18"/>
  <c r="L194" i="18"/>
  <c r="L986" i="18"/>
  <c r="L128" i="14"/>
  <c r="L923" i="14"/>
  <c r="L263" i="13"/>
  <c r="L1076" i="13"/>
  <c r="L105" i="18"/>
  <c r="L897" i="18"/>
  <c r="L244" i="14"/>
  <c r="L1039" i="14"/>
  <c r="L156" i="14"/>
  <c r="L951" i="14"/>
  <c r="L152" i="14"/>
  <c r="L947" i="14"/>
  <c r="L113" i="18"/>
  <c r="L905" i="18"/>
  <c r="L200" i="13"/>
  <c r="L1013" i="13"/>
  <c r="L162" i="18"/>
  <c r="L954" i="18"/>
  <c r="L207" i="14"/>
  <c r="L1002" i="14"/>
  <c r="L238" i="14"/>
  <c r="L1033" i="14"/>
  <c r="L207" i="18"/>
  <c r="L999" i="18"/>
  <c r="L103" i="13"/>
  <c r="L916" i="13"/>
  <c r="L175" i="14"/>
  <c r="L970" i="14"/>
  <c r="L119" i="14"/>
  <c r="L914" i="14"/>
  <c r="L218" i="13"/>
  <c r="L1031" i="13"/>
  <c r="L192" i="14"/>
  <c r="L987" i="14"/>
  <c r="L201" i="14"/>
  <c r="L996" i="14"/>
  <c r="L104" i="18"/>
  <c r="L896" i="18"/>
  <c r="L247" i="13"/>
  <c r="L1060" i="13"/>
  <c r="L150" i="18"/>
  <c r="L942" i="18"/>
  <c r="L99" i="13"/>
  <c r="L912" i="13"/>
  <c r="L155" i="13"/>
  <c r="L968" i="13"/>
  <c r="L208" i="13"/>
  <c r="L1021" i="13"/>
  <c r="L251" i="18"/>
  <c r="L1043" i="18"/>
  <c r="L235" i="18"/>
  <c r="L1027" i="18"/>
  <c r="L148" i="18"/>
  <c r="L940" i="18"/>
  <c r="L95" i="18"/>
  <c r="L166" i="18"/>
  <c r="L958" i="18"/>
  <c r="L222" i="13"/>
  <c r="L1035" i="13"/>
  <c r="L130" i="14"/>
  <c r="L925" i="14"/>
  <c r="L143" i="13"/>
  <c r="L956" i="13"/>
  <c r="L182" i="14"/>
  <c r="L977" i="14"/>
  <c r="L116" i="14"/>
  <c r="L911" i="14"/>
  <c r="L117" i="13"/>
  <c r="L930" i="13"/>
  <c r="L219" i="14"/>
  <c r="L1014" i="14"/>
  <c r="L117" i="14"/>
  <c r="L912" i="14"/>
  <c r="L153" i="18"/>
  <c r="L945" i="18"/>
  <c r="L128" i="13"/>
  <c r="L941" i="13"/>
  <c r="L163" i="18"/>
  <c r="L955" i="18"/>
  <c r="L266" i="13"/>
  <c r="L1079" i="13"/>
  <c r="L180" i="13"/>
  <c r="L993" i="13"/>
  <c r="L250" i="13"/>
  <c r="L1063" i="13"/>
  <c r="L252" i="18"/>
  <c r="L1044" i="18"/>
  <c r="L237" i="13"/>
  <c r="L1050" i="13"/>
  <c r="L105" i="14"/>
  <c r="L900" i="14"/>
  <c r="L191" i="14"/>
  <c r="L986" i="14"/>
  <c r="L97" i="14"/>
  <c r="L892" i="14"/>
  <c r="L258" i="14"/>
  <c r="L1053" i="14"/>
  <c r="L236" i="13"/>
  <c r="L1049" i="13"/>
  <c r="L197" i="13"/>
  <c r="L1010" i="13"/>
  <c r="L173" i="13"/>
  <c r="L986" i="13"/>
  <c r="L129" i="14"/>
  <c r="L924" i="14"/>
  <c r="L207" i="13"/>
  <c r="L1020" i="13"/>
  <c r="L160" i="14"/>
  <c r="L955" i="14"/>
  <c r="L254" i="13"/>
  <c r="L1067" i="13"/>
  <c r="L205" i="13"/>
  <c r="L1018" i="13"/>
  <c r="L206" i="18"/>
  <c r="L998" i="18"/>
  <c r="L159" i="13"/>
  <c r="L972" i="13"/>
  <c r="L109" i="13"/>
  <c r="L922" i="13"/>
  <c r="L217" i="14"/>
  <c r="L1012" i="14"/>
  <c r="L121" i="14"/>
  <c r="L916" i="14"/>
  <c r="L211" i="13"/>
  <c r="L1024" i="13"/>
  <c r="L166" i="13"/>
  <c r="L979" i="13"/>
  <c r="L176" i="18"/>
  <c r="L968" i="18"/>
  <c r="L253" i="13"/>
  <c r="L1066" i="13"/>
  <c r="L209" i="18"/>
  <c r="L1001" i="18"/>
  <c r="L232" i="14"/>
  <c r="L254" i="18"/>
  <c r="L1046" i="18"/>
  <c r="L178" i="13"/>
  <c r="L991" i="13"/>
  <c r="L261" i="14"/>
  <c r="L1056" i="14"/>
  <c r="L202" i="13"/>
  <c r="L1015" i="13"/>
  <c r="L257" i="13"/>
  <c r="L1070" i="13"/>
  <c r="L194" i="13"/>
  <c r="L1007" i="13"/>
  <c r="L176" i="13"/>
  <c r="L989" i="13"/>
  <c r="L161" i="18"/>
  <c r="L953" i="18"/>
  <c r="L240" i="18"/>
  <c r="L1032" i="18"/>
  <c r="L103" i="18"/>
  <c r="L895" i="18"/>
  <c r="L110" i="18"/>
  <c r="L902" i="18"/>
  <c r="L193" i="14"/>
  <c r="L988" i="14"/>
  <c r="L169" i="14"/>
  <c r="L964" i="14"/>
  <c r="L196" i="18"/>
  <c r="L988" i="18"/>
  <c r="L176" i="14"/>
  <c r="L971" i="14"/>
  <c r="L116" i="18"/>
  <c r="L908" i="18"/>
  <c r="L201" i="18"/>
  <c r="L993" i="18"/>
  <c r="L195" i="18"/>
  <c r="L987" i="18"/>
  <c r="L181" i="13"/>
  <c r="L994" i="13"/>
  <c r="L114" i="18"/>
  <c r="L906" i="18"/>
  <c r="L98" i="14"/>
  <c r="L893" i="14"/>
  <c r="L255" i="14"/>
  <c r="L1050" i="14"/>
  <c r="L204" i="14"/>
  <c r="L999" i="14"/>
  <c r="L272" i="13"/>
  <c r="L1085" i="13"/>
  <c r="L246" i="13"/>
  <c r="L1059" i="13"/>
  <c r="L148" i="14"/>
  <c r="L170" i="14"/>
  <c r="L965" i="14"/>
  <c r="L111" i="13"/>
  <c r="L924" i="13"/>
  <c r="L203" i="18"/>
  <c r="L995" i="18"/>
  <c r="L107" i="18"/>
  <c r="L899" i="18"/>
  <c r="L99" i="18"/>
  <c r="L891" i="18"/>
  <c r="L147" i="18"/>
  <c r="L175" i="13"/>
  <c r="L988" i="13"/>
  <c r="L113" i="13"/>
  <c r="L926" i="13"/>
  <c r="L97" i="13"/>
  <c r="L910" i="13"/>
  <c r="L253" i="18"/>
  <c r="L1045" i="18"/>
  <c r="L151" i="13"/>
  <c r="L964" i="13"/>
  <c r="L216" i="14"/>
  <c r="L1011" i="14"/>
  <c r="L213" i="13"/>
  <c r="L1026" i="13"/>
  <c r="L213" i="18"/>
  <c r="L1005" i="18"/>
  <c r="L210" i="14"/>
  <c r="L1005" i="14"/>
  <c r="L245" i="14"/>
  <c r="L1040" i="14"/>
  <c r="L172" i="18"/>
  <c r="L964" i="18"/>
  <c r="L96" i="14"/>
  <c r="L891" i="14"/>
  <c r="L265" i="13"/>
  <c r="L1078" i="13"/>
  <c r="L128" i="18"/>
  <c r="L920" i="18"/>
  <c r="L168" i="14"/>
  <c r="L963" i="14"/>
  <c r="L108" i="14"/>
  <c r="L903" i="14"/>
  <c r="L181" i="14"/>
  <c r="L976" i="14"/>
  <c r="L262" i="13"/>
  <c r="L1075" i="13"/>
  <c r="L157" i="18"/>
  <c r="L949" i="18"/>
  <c r="L14" i="14"/>
  <c r="L126" i="13"/>
  <c r="L939" i="13"/>
  <c r="L170" i="13"/>
  <c r="L983" i="13"/>
  <c r="L165" i="14"/>
  <c r="L960" i="14"/>
  <c r="L263" i="18"/>
  <c r="L1055" i="18"/>
  <c r="L178" i="14"/>
  <c r="L973" i="14"/>
  <c r="L249" i="13"/>
  <c r="L1062" i="13"/>
  <c r="L122" i="14"/>
  <c r="L917" i="14"/>
  <c r="L234" i="18"/>
  <c r="L1026" i="18"/>
  <c r="L163" i="14"/>
  <c r="L958" i="14"/>
  <c r="L195" i="14"/>
  <c r="L990" i="14"/>
  <c r="L135" i="13"/>
  <c r="L211" i="14"/>
  <c r="L1006" i="14"/>
  <c r="L179" i="18"/>
  <c r="L971" i="18"/>
  <c r="L260" i="18"/>
  <c r="L1052" i="18"/>
  <c r="L118" i="18"/>
  <c r="L910" i="18"/>
  <c r="L199" i="13"/>
  <c r="L1012" i="13"/>
  <c r="L206" i="13"/>
  <c r="L1019" i="13"/>
  <c r="L209" i="13"/>
  <c r="L1022" i="13"/>
  <c r="L214" i="18"/>
  <c r="L1006" i="18"/>
  <c r="L161" i="14"/>
  <c r="L956" i="14"/>
  <c r="L224" i="13"/>
  <c r="L1037" i="13"/>
  <c r="L243" i="18"/>
  <c r="L1035" i="18"/>
  <c r="L240" i="13"/>
  <c r="L1053" i="13"/>
  <c r="L124" i="14"/>
  <c r="L919" i="14"/>
  <c r="L15" i="14"/>
  <c r="L810" i="14"/>
  <c r="L249" i="14"/>
  <c r="L1044" i="14"/>
  <c r="L205" i="18"/>
  <c r="L997" i="18"/>
  <c r="L159" i="14"/>
  <c r="L954" i="14"/>
  <c r="L118" i="13"/>
  <c r="L931" i="13"/>
  <c r="L172" i="14"/>
  <c r="L967" i="14"/>
  <c r="L206" i="14"/>
  <c r="L1001" i="14"/>
  <c r="L126" i="14"/>
  <c r="L921" i="14"/>
  <c r="L114" i="13"/>
  <c r="L927" i="13"/>
  <c r="L165" i="13"/>
  <c r="L978" i="13"/>
  <c r="L219" i="13"/>
  <c r="L1032" i="13"/>
  <c r="L171" i="13"/>
  <c r="L984" i="13"/>
  <c r="L261" i="13"/>
  <c r="L1074" i="13"/>
  <c r="L209" i="14"/>
  <c r="L1004" i="14"/>
  <c r="L169" i="18"/>
  <c r="L961" i="18"/>
  <c r="L244" i="18"/>
  <c r="L1036" i="18"/>
  <c r="L192" i="18"/>
  <c r="L984" i="18"/>
  <c r="L229" i="13"/>
  <c r="L1042" i="13"/>
  <c r="L214" i="13"/>
  <c r="L1027" i="13"/>
  <c r="L200" i="14"/>
  <c r="L995" i="14"/>
  <c r="L215" i="13"/>
  <c r="L1028" i="13"/>
  <c r="L161" i="13"/>
  <c r="L974" i="13"/>
  <c r="L118" i="14"/>
  <c r="L913" i="14"/>
  <c r="L238" i="13"/>
  <c r="L1051" i="13"/>
  <c r="L218" i="14"/>
  <c r="L1013" i="14"/>
  <c r="L220" i="14"/>
  <c r="L1015" i="14"/>
  <c r="L166" i="14"/>
  <c r="L961" i="14"/>
  <c r="L186" i="13"/>
  <c r="L999" i="13"/>
  <c r="L251" i="14"/>
  <c r="L1046" i="14"/>
  <c r="L255" i="13"/>
  <c r="L1068" i="13"/>
  <c r="L242" i="14"/>
  <c r="L1037" i="14"/>
  <c r="L216" i="18"/>
  <c r="L1008" i="18"/>
  <c r="L236" i="18"/>
  <c r="L1028" i="18"/>
  <c r="L241" i="14"/>
  <c r="L1036" i="14"/>
  <c r="L106" i="14"/>
  <c r="L901" i="14"/>
  <c r="L193" i="13"/>
  <c r="L1006" i="13"/>
  <c r="L168" i="13"/>
  <c r="L981" i="13"/>
  <c r="L212" i="13"/>
  <c r="L1025" i="13"/>
  <c r="L249" i="18"/>
  <c r="L1041" i="18"/>
  <c r="L107" i="14"/>
  <c r="L902" i="14"/>
  <c r="L236" i="14"/>
  <c r="L1031" i="14"/>
  <c r="L258" i="18"/>
  <c r="L1050" i="18"/>
  <c r="L115" i="13"/>
  <c r="L928" i="13"/>
  <c r="L102" i="13"/>
  <c r="L915" i="13"/>
  <c r="L150" i="13"/>
  <c r="L963" i="13"/>
  <c r="L201" i="13"/>
  <c r="L1014" i="13"/>
  <c r="L248" i="18"/>
  <c r="L1040" i="18"/>
  <c r="L119" i="13"/>
  <c r="L932" i="13"/>
  <c r="K15" i="19"/>
  <c r="K93" i="19"/>
  <c r="L264" i="14"/>
  <c r="L1059" i="14"/>
  <c r="L252" i="14"/>
  <c r="L1047" i="14"/>
  <c r="L193" i="18"/>
  <c r="L985" i="18"/>
  <c r="L169" i="13"/>
  <c r="L982" i="13"/>
  <c r="L107" i="13"/>
  <c r="L920" i="13"/>
  <c r="L215" i="18"/>
  <c r="L1007" i="18"/>
  <c r="L108" i="13"/>
  <c r="L921" i="13"/>
  <c r="L115" i="14"/>
  <c r="L910" i="14"/>
  <c r="L245" i="18"/>
  <c r="L1037" i="18"/>
  <c r="L211" i="18"/>
  <c r="L1003" i="18"/>
  <c r="L175" i="18"/>
  <c r="L967" i="18"/>
  <c r="L100" i="13"/>
  <c r="L913" i="13"/>
  <c r="L121" i="18"/>
  <c r="L913" i="18"/>
  <c r="L195" i="13"/>
  <c r="L1008" i="13"/>
  <c r="L234" i="14"/>
  <c r="L1029" i="14"/>
  <c r="K630" i="17"/>
  <c r="T630" i="17"/>
  <c r="V618" i="17"/>
  <c r="S618" i="17"/>
  <c r="J625" i="17"/>
  <c r="Y121" i="17"/>
  <c r="V625" i="17"/>
  <c r="N616" i="17"/>
  <c r="M616" i="17"/>
  <c r="J93" i="21"/>
  <c r="Y110" i="17"/>
  <c r="F90" i="21"/>
  <c r="J614" i="17"/>
  <c r="Y614" i="17"/>
  <c r="J628" i="17"/>
  <c r="Y124" i="17"/>
  <c r="Q615" i="17"/>
  <c r="M90" i="21"/>
  <c r="R615" i="17"/>
  <c r="N90" i="21"/>
  <c r="K207" i="13"/>
  <c r="K1020" i="13"/>
  <c r="K117" i="18"/>
  <c r="K909" i="18"/>
  <c r="K114" i="14"/>
  <c r="K909" i="14"/>
  <c r="K240" i="14"/>
  <c r="K1035" i="14"/>
  <c r="K208" i="18"/>
  <c r="K1000" i="18"/>
  <c r="K112" i="14"/>
  <c r="K907" i="14"/>
  <c r="K217" i="18"/>
  <c r="K1009" i="18"/>
  <c r="K109" i="18"/>
  <c r="K901" i="18"/>
  <c r="K101" i="18"/>
  <c r="K893" i="18"/>
  <c r="K103" i="14"/>
  <c r="K898" i="14"/>
  <c r="K205" i="14"/>
  <c r="K1000" i="14"/>
  <c r="K152" i="14"/>
  <c r="K947" i="14"/>
  <c r="K243" i="14"/>
  <c r="K1038" i="14"/>
  <c r="K170" i="18"/>
  <c r="K962" i="18"/>
  <c r="K196" i="13"/>
  <c r="K1009" i="13"/>
  <c r="K198" i="13"/>
  <c r="K1011" i="13"/>
  <c r="K154" i="13"/>
  <c r="K967" i="13"/>
  <c r="K149" i="14"/>
  <c r="K944" i="14"/>
  <c r="K190" i="14"/>
  <c r="K199" i="14"/>
  <c r="K994" i="14"/>
  <c r="K264" i="13"/>
  <c r="K1077" i="13"/>
  <c r="K116" i="13"/>
  <c r="K929" i="13"/>
  <c r="K255" i="18"/>
  <c r="K1047" i="18"/>
  <c r="K260" i="14"/>
  <c r="K1055" i="14"/>
  <c r="K216" i="13"/>
  <c r="K1029" i="13"/>
  <c r="K200" i="13"/>
  <c r="K1013" i="13"/>
  <c r="K245" i="13"/>
  <c r="K1058" i="13"/>
  <c r="K202" i="18"/>
  <c r="K994" i="18"/>
  <c r="K102" i="18"/>
  <c r="K894" i="18"/>
  <c r="K157" i="14"/>
  <c r="K952" i="14"/>
  <c r="K248" i="14"/>
  <c r="K1043" i="14"/>
  <c r="K189" i="18"/>
  <c r="K254" i="13"/>
  <c r="K1067" i="13"/>
  <c r="K114" i="13"/>
  <c r="K927" i="13"/>
  <c r="K127" i="13"/>
  <c r="K940" i="13"/>
  <c r="K173" i="14"/>
  <c r="K968" i="14"/>
  <c r="K168" i="18"/>
  <c r="K960" i="18"/>
  <c r="K165" i="18"/>
  <c r="K957" i="18"/>
  <c r="K124" i="18"/>
  <c r="K916" i="18"/>
  <c r="K193" i="18"/>
  <c r="K985" i="18"/>
  <c r="K113" i="14"/>
  <c r="K908" i="14"/>
  <c r="K177" i="18"/>
  <c r="K969" i="18"/>
  <c r="K212" i="13"/>
  <c r="K1025" i="13"/>
  <c r="K257" i="18"/>
  <c r="K1049" i="18"/>
  <c r="K152" i="13"/>
  <c r="K965" i="13"/>
  <c r="K160" i="13"/>
  <c r="K973" i="13"/>
  <c r="K119" i="18"/>
  <c r="K911" i="18"/>
  <c r="K247" i="14"/>
  <c r="K1042" i="14"/>
  <c r="K111" i="18"/>
  <c r="K903" i="18"/>
  <c r="K126" i="13"/>
  <c r="K939" i="13"/>
  <c r="K221" i="14"/>
  <c r="K1016" i="14"/>
  <c r="K180" i="14"/>
  <c r="K975" i="14"/>
  <c r="K222" i="14"/>
  <c r="K1017" i="14"/>
  <c r="K156" i="14"/>
  <c r="K951" i="14"/>
  <c r="K100" i="13"/>
  <c r="K913" i="13"/>
  <c r="K220" i="14"/>
  <c r="K1015" i="14"/>
  <c r="K237" i="14"/>
  <c r="K1032" i="14"/>
  <c r="K224" i="14"/>
  <c r="K1019" i="14"/>
  <c r="K250" i="14"/>
  <c r="K1045" i="14"/>
  <c r="K256" i="13"/>
  <c r="K1069" i="13"/>
  <c r="K125" i="14"/>
  <c r="K920" i="14"/>
  <c r="K149" i="18"/>
  <c r="K941" i="18"/>
  <c r="K103" i="18"/>
  <c r="K895" i="18"/>
  <c r="K251" i="13"/>
  <c r="K1064" i="13"/>
  <c r="K96" i="13"/>
  <c r="K909" i="13"/>
  <c r="K116" i="14"/>
  <c r="K911" i="14"/>
  <c r="K256" i="18"/>
  <c r="K1048" i="18"/>
  <c r="K117" i="14"/>
  <c r="K912" i="14"/>
  <c r="K151" i="13"/>
  <c r="K964" i="13"/>
  <c r="K259" i="18"/>
  <c r="K1051" i="18"/>
  <c r="K149" i="13"/>
  <c r="K113" i="18"/>
  <c r="K905" i="18"/>
  <c r="K95" i="13"/>
  <c r="K141" i="13"/>
  <c r="K198" i="14"/>
  <c r="K993" i="14"/>
  <c r="K97" i="18"/>
  <c r="K889" i="18"/>
  <c r="K253" i="18"/>
  <c r="K1045" i="18"/>
  <c r="K162" i="18"/>
  <c r="K954" i="18"/>
  <c r="K213" i="14"/>
  <c r="K1008" i="14"/>
  <c r="K203" i="13"/>
  <c r="K1016" i="13"/>
  <c r="K196" i="14"/>
  <c r="K991" i="14"/>
  <c r="K263" i="14"/>
  <c r="K1058" i="14"/>
  <c r="K202" i="14"/>
  <c r="K997" i="14"/>
  <c r="K125" i="13"/>
  <c r="K938" i="13"/>
  <c r="K15" i="13"/>
  <c r="K828" i="13"/>
  <c r="K256" i="14"/>
  <c r="K1051" i="14"/>
  <c r="K237" i="18"/>
  <c r="K1029" i="18"/>
  <c r="K158" i="14"/>
  <c r="K953" i="14"/>
  <c r="K97" i="13"/>
  <c r="K910" i="13"/>
  <c r="K252" i="13"/>
  <c r="K1065" i="13"/>
  <c r="K218" i="18"/>
  <c r="K1010" i="18"/>
  <c r="K243" i="13"/>
  <c r="K1056" i="13"/>
  <c r="K182" i="13"/>
  <c r="K995" i="13"/>
  <c r="K167" i="13"/>
  <c r="K980" i="13"/>
  <c r="K174" i="14"/>
  <c r="K969" i="14"/>
  <c r="K240" i="18"/>
  <c r="K1032" i="18"/>
  <c r="K152" i="18"/>
  <c r="K944" i="18"/>
  <c r="K248" i="13"/>
  <c r="K1061" i="13"/>
  <c r="K121" i="18"/>
  <c r="K913" i="18"/>
  <c r="K118" i="18"/>
  <c r="K910" i="18"/>
  <c r="K199" i="18"/>
  <c r="K991" i="18"/>
  <c r="K171" i="14"/>
  <c r="K966" i="14"/>
  <c r="K98" i="13"/>
  <c r="K911" i="13"/>
  <c r="K142" i="13"/>
  <c r="K955" i="13"/>
  <c r="K130" i="14"/>
  <c r="K925" i="14"/>
  <c r="K153" i="14"/>
  <c r="K948" i="14"/>
  <c r="K258" i="13"/>
  <c r="K1071" i="13"/>
  <c r="K179" i="14"/>
  <c r="K974" i="14"/>
  <c r="K160" i="18"/>
  <c r="K952" i="18"/>
  <c r="K262" i="18"/>
  <c r="K1054" i="18"/>
  <c r="K208" i="14"/>
  <c r="K1003" i="14"/>
  <c r="K125" i="18"/>
  <c r="K917" i="18"/>
  <c r="K164" i="14"/>
  <c r="K959" i="14"/>
  <c r="K247" i="18"/>
  <c r="K1039" i="18"/>
  <c r="K150" i="14"/>
  <c r="K945" i="14"/>
  <c r="K158" i="18"/>
  <c r="K950" i="18"/>
  <c r="K200" i="18"/>
  <c r="K992" i="18"/>
  <c r="K127" i="14"/>
  <c r="K922" i="14"/>
  <c r="K156" i="18"/>
  <c r="K948" i="18"/>
  <c r="K212" i="18"/>
  <c r="K1004" i="18"/>
  <c r="K174" i="13"/>
  <c r="K987" i="13"/>
  <c r="K260" i="13"/>
  <c r="K1073" i="13"/>
  <c r="K101" i="13"/>
  <c r="K914" i="13"/>
  <c r="K235" i="13"/>
  <c r="K212" i="14"/>
  <c r="K1007" i="14"/>
  <c r="K262" i="14"/>
  <c r="K1057" i="14"/>
  <c r="K151" i="14"/>
  <c r="K946" i="14"/>
  <c r="K199" i="13"/>
  <c r="K1012" i="13"/>
  <c r="K197" i="18"/>
  <c r="K989" i="18"/>
  <c r="K126" i="18"/>
  <c r="K918" i="18"/>
  <c r="K253" i="14"/>
  <c r="K1048" i="14"/>
  <c r="K166" i="14"/>
  <c r="K961" i="14"/>
  <c r="K162" i="14"/>
  <c r="K957" i="14"/>
  <c r="K104" i="14"/>
  <c r="K899" i="14"/>
  <c r="J15" i="19"/>
  <c r="J93" i="19"/>
  <c r="K170" i="13"/>
  <c r="K983" i="13"/>
  <c r="K215" i="14"/>
  <c r="K1010" i="14"/>
  <c r="K108" i="18"/>
  <c r="K900" i="18"/>
  <c r="K257" i="14"/>
  <c r="K1052" i="14"/>
  <c r="K204" i="13"/>
  <c r="K1017" i="13"/>
  <c r="K111" i="14"/>
  <c r="K906" i="14"/>
  <c r="K175" i="14"/>
  <c r="K970" i="14"/>
  <c r="K194" i="14"/>
  <c r="K989" i="14"/>
  <c r="K100" i="14"/>
  <c r="K895" i="14"/>
  <c r="K121" i="13"/>
  <c r="K934" i="13"/>
  <c r="K222" i="18"/>
  <c r="K1014" i="18"/>
  <c r="K177" i="14"/>
  <c r="K972" i="14"/>
  <c r="K159" i="18"/>
  <c r="K951" i="18"/>
  <c r="K215" i="18"/>
  <c r="K1007" i="18"/>
  <c r="K210" i="13"/>
  <c r="K1023" i="13"/>
  <c r="K217" i="13"/>
  <c r="K1030" i="13"/>
  <c r="K157" i="13"/>
  <c r="K970" i="13"/>
  <c r="K120" i="14"/>
  <c r="K915" i="14"/>
  <c r="K123" i="14"/>
  <c r="K918" i="14"/>
  <c r="K154" i="14"/>
  <c r="K949" i="14"/>
  <c r="K117" i="13"/>
  <c r="K930" i="13"/>
  <c r="K153" i="18"/>
  <c r="K945" i="18"/>
  <c r="K112" i="18"/>
  <c r="K904" i="18"/>
  <c r="K220" i="13"/>
  <c r="K1033" i="13"/>
  <c r="K196" i="18"/>
  <c r="K988" i="18"/>
  <c r="K221" i="13"/>
  <c r="K1034" i="13"/>
  <c r="K217" i="14"/>
  <c r="K1012" i="14"/>
  <c r="K238" i="14"/>
  <c r="K1033" i="14"/>
  <c r="K195" i="13"/>
  <c r="K1008" i="13"/>
  <c r="K252" i="18"/>
  <c r="K1044" i="18"/>
  <c r="K167" i="18"/>
  <c r="K959" i="18"/>
  <c r="K246" i="18"/>
  <c r="K1038" i="18"/>
  <c r="K120" i="18"/>
  <c r="K912" i="18"/>
  <c r="K122" i="13"/>
  <c r="K935" i="13"/>
  <c r="K103" i="13"/>
  <c r="K916" i="13"/>
  <c r="K253" i="13"/>
  <c r="K1066" i="13"/>
  <c r="K153" i="13"/>
  <c r="K966" i="13"/>
  <c r="K160" i="14"/>
  <c r="K955" i="14"/>
  <c r="K214" i="14"/>
  <c r="K1009" i="14"/>
  <c r="K192" i="13"/>
  <c r="K171" i="18"/>
  <c r="K963" i="18"/>
  <c r="K127" i="18"/>
  <c r="K919" i="18"/>
  <c r="K169" i="14"/>
  <c r="K964" i="14"/>
  <c r="K219" i="13"/>
  <c r="K1032" i="13"/>
  <c r="K206" i="18"/>
  <c r="K998" i="18"/>
  <c r="K163" i="18"/>
  <c r="K955" i="18"/>
  <c r="K213" i="13"/>
  <c r="K1026" i="13"/>
  <c r="K250" i="13"/>
  <c r="K1063" i="13"/>
  <c r="K239" i="14"/>
  <c r="K1034" i="14"/>
  <c r="K176" i="14"/>
  <c r="K971" i="14"/>
  <c r="K198" i="18"/>
  <c r="K990" i="18"/>
  <c r="K165" i="14"/>
  <c r="K960" i="14"/>
  <c r="K97" i="14"/>
  <c r="K892" i="14"/>
  <c r="K210" i="14"/>
  <c r="K1005" i="14"/>
  <c r="K122" i="18"/>
  <c r="K914" i="18"/>
  <c r="K155" i="14"/>
  <c r="K950" i="14"/>
  <c r="K164" i="13"/>
  <c r="K977" i="13"/>
  <c r="K221" i="18"/>
  <c r="K1013" i="18"/>
  <c r="K193" i="14"/>
  <c r="K988" i="14"/>
  <c r="K172" i="13"/>
  <c r="K985" i="13"/>
  <c r="K239" i="18"/>
  <c r="K1031" i="18"/>
  <c r="K209" i="13"/>
  <c r="K1022" i="13"/>
  <c r="K214" i="18"/>
  <c r="K1006" i="18"/>
  <c r="K104" i="13"/>
  <c r="K917" i="13"/>
  <c r="K242" i="13"/>
  <c r="K1055" i="13"/>
  <c r="K180" i="13"/>
  <c r="K993" i="13"/>
  <c r="K261" i="13"/>
  <c r="K1074" i="13"/>
  <c r="K99" i="14"/>
  <c r="K894" i="14"/>
  <c r="K209" i="14"/>
  <c r="K1004" i="14"/>
  <c r="K108" i="13"/>
  <c r="K921" i="13"/>
  <c r="K220" i="18"/>
  <c r="K1012" i="18"/>
  <c r="K219" i="18"/>
  <c r="K1011" i="18"/>
  <c r="K105" i="14"/>
  <c r="K900" i="14"/>
  <c r="K102" i="14"/>
  <c r="K897" i="14"/>
  <c r="K259" i="14"/>
  <c r="K1054" i="14"/>
  <c r="K222" i="13"/>
  <c r="K1035" i="13"/>
  <c r="K106" i="18"/>
  <c r="K898" i="18"/>
  <c r="K143" i="13"/>
  <c r="K956" i="13"/>
  <c r="K182" i="14"/>
  <c r="K977" i="14"/>
  <c r="K129" i="13"/>
  <c r="K942" i="13"/>
  <c r="K110" i="18"/>
  <c r="K902" i="18"/>
  <c r="K219" i="14"/>
  <c r="K1014" i="14"/>
  <c r="K204" i="18"/>
  <c r="K996" i="18"/>
  <c r="K164" i="18"/>
  <c r="K956" i="18"/>
  <c r="K264" i="18"/>
  <c r="K1056" i="18"/>
  <c r="K128" i="13"/>
  <c r="K941" i="13"/>
  <c r="K179" i="13"/>
  <c r="K992" i="13"/>
  <c r="K266" i="13"/>
  <c r="K1079" i="13"/>
  <c r="K225" i="13"/>
  <c r="K1038" i="13"/>
  <c r="K235" i="14"/>
  <c r="K1030" i="14"/>
  <c r="K237" i="13"/>
  <c r="K1050" i="13"/>
  <c r="K128" i="14"/>
  <c r="K923" i="14"/>
  <c r="K120" i="13"/>
  <c r="K933" i="13"/>
  <c r="K255" i="13"/>
  <c r="K1068" i="13"/>
  <c r="K263" i="13"/>
  <c r="K1076" i="13"/>
  <c r="K236" i="13"/>
  <c r="K1049" i="13"/>
  <c r="K192" i="18"/>
  <c r="K984" i="18"/>
  <c r="K106" i="14"/>
  <c r="K901" i="14"/>
  <c r="K175" i="18"/>
  <c r="K967" i="18"/>
  <c r="K203" i="18"/>
  <c r="K995" i="18"/>
  <c r="K173" i="13"/>
  <c r="K986" i="13"/>
  <c r="K238" i="13"/>
  <c r="K1051" i="13"/>
  <c r="K211" i="18"/>
  <c r="K1003" i="18"/>
  <c r="K159" i="14"/>
  <c r="K954" i="14"/>
  <c r="K162" i="13"/>
  <c r="K975" i="13"/>
  <c r="K163" i="13"/>
  <c r="K976" i="13"/>
  <c r="K191" i="18"/>
  <c r="K983" i="18"/>
  <c r="K14" i="13"/>
  <c r="K156" i="13"/>
  <c r="K969" i="13"/>
  <c r="K205" i="13"/>
  <c r="K1018" i="13"/>
  <c r="K265" i="14"/>
  <c r="K1060" i="14"/>
  <c r="K106" i="13"/>
  <c r="K919" i="13"/>
  <c r="K124" i="13"/>
  <c r="K937" i="13"/>
  <c r="K211" i="13"/>
  <c r="K1024" i="13"/>
  <c r="K201" i="18"/>
  <c r="K993" i="18"/>
  <c r="K232" i="18"/>
  <c r="K1024" i="18"/>
  <c r="K268" i="13"/>
  <c r="K1081" i="13"/>
  <c r="K251" i="14"/>
  <c r="K1046" i="14"/>
  <c r="K167" i="14"/>
  <c r="K962" i="14"/>
  <c r="K266" i="14"/>
  <c r="K1061" i="14"/>
  <c r="K255" i="14"/>
  <c r="K1050" i="14"/>
  <c r="K204" i="14"/>
  <c r="K999" i="14"/>
  <c r="K178" i="13"/>
  <c r="K991" i="13"/>
  <c r="K201" i="14"/>
  <c r="K996" i="14"/>
  <c r="K124" i="14"/>
  <c r="K919" i="14"/>
  <c r="K15" i="14"/>
  <c r="K810" i="14"/>
  <c r="K193" i="13"/>
  <c r="K1006" i="13"/>
  <c r="K99" i="13"/>
  <c r="K912" i="13"/>
  <c r="K257" i="13"/>
  <c r="K1070" i="13"/>
  <c r="K14" i="14"/>
  <c r="K205" i="18"/>
  <c r="K997" i="18"/>
  <c r="K118" i="14"/>
  <c r="K913" i="14"/>
  <c r="K218" i="14"/>
  <c r="K1013" i="14"/>
  <c r="K175" i="13"/>
  <c r="K988" i="13"/>
  <c r="K173" i="18"/>
  <c r="K965" i="18"/>
  <c r="K246" i="14"/>
  <c r="K1041" i="14"/>
  <c r="K201" i="13"/>
  <c r="K1014" i="13"/>
  <c r="K206" i="13"/>
  <c r="K1019" i="13"/>
  <c r="K174" i="18"/>
  <c r="K966" i="18"/>
  <c r="K171" i="13"/>
  <c r="K984" i="13"/>
  <c r="K95" i="14"/>
  <c r="K267" i="13"/>
  <c r="K1080" i="13"/>
  <c r="K157" i="18"/>
  <c r="K949" i="18"/>
  <c r="K241" i="18"/>
  <c r="K1033" i="18"/>
  <c r="K194" i="18"/>
  <c r="K986" i="18"/>
  <c r="K213" i="18"/>
  <c r="K1005" i="18"/>
  <c r="K224" i="13"/>
  <c r="K1037" i="13"/>
  <c r="K169" i="18"/>
  <c r="K961" i="18"/>
  <c r="K264" i="14"/>
  <c r="K1059" i="14"/>
  <c r="K218" i="13"/>
  <c r="K1031" i="13"/>
  <c r="K229" i="13"/>
  <c r="K1042" i="13"/>
  <c r="K245" i="14"/>
  <c r="K1040" i="14"/>
  <c r="K208" i="13"/>
  <c r="K1021" i="13"/>
  <c r="K111" i="13"/>
  <c r="K924" i="13"/>
  <c r="K235" i="18"/>
  <c r="K1027" i="18"/>
  <c r="K179" i="18"/>
  <c r="K971" i="18"/>
  <c r="K168" i="14"/>
  <c r="K963" i="14"/>
  <c r="K129" i="14"/>
  <c r="K924" i="14"/>
  <c r="K234" i="18"/>
  <c r="K1026" i="18"/>
  <c r="K236" i="14"/>
  <c r="K1031" i="14"/>
  <c r="K161" i="13"/>
  <c r="K974" i="13"/>
  <c r="K168" i="13"/>
  <c r="K981" i="13"/>
  <c r="K108" i="14"/>
  <c r="K903" i="14"/>
  <c r="K195" i="14"/>
  <c r="K990" i="14"/>
  <c r="K181" i="14"/>
  <c r="K976" i="14"/>
  <c r="K166" i="18"/>
  <c r="K958" i="18"/>
  <c r="K223" i="14"/>
  <c r="K1018" i="14"/>
  <c r="K254" i="14"/>
  <c r="K1049" i="14"/>
  <c r="K110" i="13"/>
  <c r="K923" i="13"/>
  <c r="K158" i="13"/>
  <c r="K971" i="13"/>
  <c r="K238" i="18"/>
  <c r="K1030" i="18"/>
  <c r="K186" i="13"/>
  <c r="K999" i="13"/>
  <c r="K197" i="14"/>
  <c r="K992" i="14"/>
  <c r="K105" i="13"/>
  <c r="K918" i="13"/>
  <c r="K191" i="14"/>
  <c r="K986" i="14"/>
  <c r="K176" i="18"/>
  <c r="K968" i="18"/>
  <c r="K244" i="14"/>
  <c r="K1039" i="14"/>
  <c r="K245" i="18"/>
  <c r="K1037" i="18"/>
  <c r="K258" i="14"/>
  <c r="K1053" i="14"/>
  <c r="K114" i="18"/>
  <c r="K906" i="18"/>
  <c r="K261" i="14"/>
  <c r="K1056" i="14"/>
  <c r="K200" i="14"/>
  <c r="K995" i="14"/>
  <c r="K265" i="13"/>
  <c r="K1078" i="13"/>
  <c r="K122" i="14"/>
  <c r="K917" i="14"/>
  <c r="K248" i="18"/>
  <c r="K1040" i="18"/>
  <c r="K261" i="18"/>
  <c r="K1053" i="18"/>
  <c r="K203" i="14"/>
  <c r="K998" i="14"/>
  <c r="K241" i="13"/>
  <c r="K1054" i="13"/>
  <c r="K151" i="18"/>
  <c r="K943" i="18"/>
  <c r="K109" i="13"/>
  <c r="K922" i="13"/>
  <c r="K98" i="18"/>
  <c r="K890" i="18"/>
  <c r="K254" i="18"/>
  <c r="K1046" i="18"/>
  <c r="K236" i="18"/>
  <c r="K1028" i="18"/>
  <c r="K181" i="13"/>
  <c r="K994" i="13"/>
  <c r="K102" i="13"/>
  <c r="K915" i="13"/>
  <c r="K240" i="13"/>
  <c r="K1053" i="13"/>
  <c r="K148" i="14"/>
  <c r="K251" i="18"/>
  <c r="K1043" i="18"/>
  <c r="K194" i="13"/>
  <c r="K1007" i="13"/>
  <c r="K249" i="13"/>
  <c r="K1062" i="13"/>
  <c r="K147" i="18"/>
  <c r="K211" i="14"/>
  <c r="K1006" i="14"/>
  <c r="K242" i="18"/>
  <c r="K1034" i="18"/>
  <c r="K128" i="18"/>
  <c r="K920" i="18"/>
  <c r="K118" i="13"/>
  <c r="K931" i="13"/>
  <c r="K123" i="13"/>
  <c r="K936" i="13"/>
  <c r="K250" i="18"/>
  <c r="K1042" i="18"/>
  <c r="K216" i="14"/>
  <c r="K1011" i="14"/>
  <c r="K100" i="18"/>
  <c r="K892" i="18"/>
  <c r="K161" i="14"/>
  <c r="K956" i="14"/>
  <c r="K116" i="18"/>
  <c r="K908" i="18"/>
  <c r="K242" i="14"/>
  <c r="K1037" i="14"/>
  <c r="K209" i="18"/>
  <c r="K1001" i="18"/>
  <c r="K243" i="18"/>
  <c r="K1035" i="18"/>
  <c r="K98" i="14"/>
  <c r="K893" i="14"/>
  <c r="K272" i="13"/>
  <c r="K1085" i="13"/>
  <c r="K148" i="18"/>
  <c r="K940" i="18"/>
  <c r="K215" i="13"/>
  <c r="K1028" i="13"/>
  <c r="K176" i="13"/>
  <c r="K989" i="13"/>
  <c r="K161" i="18"/>
  <c r="K953" i="18"/>
  <c r="K249" i="14"/>
  <c r="K1044" i="14"/>
  <c r="K150" i="13"/>
  <c r="K963" i="13"/>
  <c r="K262" i="13"/>
  <c r="K1075" i="13"/>
  <c r="K239" i="13"/>
  <c r="K1052" i="13"/>
  <c r="K110" i="14"/>
  <c r="K905" i="14"/>
  <c r="K172" i="14"/>
  <c r="K967" i="14"/>
  <c r="K233" i="14"/>
  <c r="K1028" i="14"/>
  <c r="K121" i="14"/>
  <c r="K916" i="14"/>
  <c r="K123" i="18"/>
  <c r="K915" i="18"/>
  <c r="K207" i="18"/>
  <c r="K999" i="18"/>
  <c r="K192" i="14"/>
  <c r="K987" i="14"/>
  <c r="K197" i="13"/>
  <c r="K1010" i="13"/>
  <c r="K206" i="14"/>
  <c r="K1001" i="14"/>
  <c r="K150" i="18"/>
  <c r="K942" i="18"/>
  <c r="K249" i="18"/>
  <c r="K1041" i="18"/>
  <c r="K178" i="14"/>
  <c r="K973" i="14"/>
  <c r="K107" i="18"/>
  <c r="K899" i="18"/>
  <c r="K135" i="13"/>
  <c r="K190" i="18"/>
  <c r="K982" i="18"/>
  <c r="K109" i="14"/>
  <c r="K904" i="14"/>
  <c r="K252" i="14"/>
  <c r="K1047" i="14"/>
  <c r="K107" i="14"/>
  <c r="K902" i="14"/>
  <c r="K244" i="13"/>
  <c r="K1057" i="13"/>
  <c r="K115" i="18"/>
  <c r="K907" i="18"/>
  <c r="K207" i="14"/>
  <c r="K1002" i="14"/>
  <c r="K231" i="18"/>
  <c r="K96" i="18"/>
  <c r="K888" i="18"/>
  <c r="K195" i="18"/>
  <c r="K987" i="18"/>
  <c r="K259" i="13"/>
  <c r="K1072" i="13"/>
  <c r="K177" i="13"/>
  <c r="K990" i="13"/>
  <c r="K232" i="14"/>
  <c r="K216" i="18"/>
  <c r="K1008" i="18"/>
  <c r="K202" i="13"/>
  <c r="K1015" i="13"/>
  <c r="K241" i="14"/>
  <c r="K1036" i="14"/>
  <c r="K172" i="18"/>
  <c r="K964" i="18"/>
  <c r="K95" i="18"/>
  <c r="K163" i="14"/>
  <c r="K958" i="14"/>
  <c r="K260" i="18"/>
  <c r="K1052" i="18"/>
  <c r="K112" i="13"/>
  <c r="K925" i="13"/>
  <c r="K155" i="18"/>
  <c r="K947" i="18"/>
  <c r="K210" i="18"/>
  <c r="K1002" i="18"/>
  <c r="K180" i="18"/>
  <c r="K972" i="18"/>
  <c r="K115" i="13"/>
  <c r="K928" i="13"/>
  <c r="K115" i="14"/>
  <c r="K910" i="14"/>
  <c r="K263" i="18"/>
  <c r="K1055" i="18"/>
  <c r="K169" i="13"/>
  <c r="K982" i="13"/>
  <c r="K107" i="13"/>
  <c r="K920" i="13"/>
  <c r="K119" i="13"/>
  <c r="K932" i="13"/>
  <c r="K247" i="13"/>
  <c r="K1060" i="13"/>
  <c r="K155" i="13"/>
  <c r="K968" i="13"/>
  <c r="K214" i="13"/>
  <c r="K1027" i="13"/>
  <c r="K258" i="18"/>
  <c r="K1050" i="18"/>
  <c r="K113" i="13"/>
  <c r="K926" i="13"/>
  <c r="K233" i="18"/>
  <c r="K1025" i="18"/>
  <c r="K166" i="13"/>
  <c r="K979" i="13"/>
  <c r="K99" i="18"/>
  <c r="K891" i="18"/>
  <c r="K246" i="13"/>
  <c r="K1059" i="13"/>
  <c r="K170" i="14"/>
  <c r="K965" i="14"/>
  <c r="K104" i="18"/>
  <c r="K896" i="18"/>
  <c r="K96" i="14"/>
  <c r="K891" i="14"/>
  <c r="K244" i="18"/>
  <c r="K1036" i="18"/>
  <c r="K223" i="13"/>
  <c r="K1036" i="13"/>
  <c r="K119" i="14"/>
  <c r="K914" i="14"/>
  <c r="K126" i="14"/>
  <c r="K921" i="14"/>
  <c r="K154" i="18"/>
  <c r="K946" i="18"/>
  <c r="K101" i="14"/>
  <c r="K896" i="14"/>
  <c r="K165" i="13"/>
  <c r="K978" i="13"/>
  <c r="K159" i="13"/>
  <c r="K972" i="13"/>
  <c r="K178" i="18"/>
  <c r="K970" i="18"/>
  <c r="K234" i="14"/>
  <c r="K1029" i="14"/>
  <c r="K105" i="18"/>
  <c r="K897" i="18"/>
  <c r="Q101" i="14"/>
  <c r="Q896" i="14"/>
  <c r="Q207" i="13"/>
  <c r="Q1020" i="13"/>
  <c r="Q208" i="18"/>
  <c r="Q1000" i="18"/>
  <c r="Q112" i="14"/>
  <c r="Q907" i="14"/>
  <c r="Q193" i="18"/>
  <c r="Q985" i="18"/>
  <c r="Q240" i="14"/>
  <c r="Q1035" i="14"/>
  <c r="Q112" i="13"/>
  <c r="Q925" i="13"/>
  <c r="Q157" i="14"/>
  <c r="Q952" i="14"/>
  <c r="Q155" i="14"/>
  <c r="Q950" i="14"/>
  <c r="Q160" i="14"/>
  <c r="Q955" i="14"/>
  <c r="Q121" i="13"/>
  <c r="Q934" i="13"/>
  <c r="Q160" i="13"/>
  <c r="Q973" i="13"/>
  <c r="Q114" i="14"/>
  <c r="Q909" i="14"/>
  <c r="Q162" i="13"/>
  <c r="Q975" i="13"/>
  <c r="Q149" i="13"/>
  <c r="Q217" i="18"/>
  <c r="Q1009" i="18"/>
  <c r="Q100" i="14"/>
  <c r="Q895" i="14"/>
  <c r="Q205" i="14"/>
  <c r="Q1000" i="14"/>
  <c r="Q163" i="13"/>
  <c r="Q976" i="13"/>
  <c r="Q212" i="13"/>
  <c r="Q1025" i="13"/>
  <c r="Q152" i="14"/>
  <c r="Q947" i="14"/>
  <c r="Q126" i="13"/>
  <c r="Q939" i="13"/>
  <c r="Q214" i="14"/>
  <c r="Q1009" i="14"/>
  <c r="Q113" i="18"/>
  <c r="Q905" i="18"/>
  <c r="Q152" i="13"/>
  <c r="Q965" i="13"/>
  <c r="Q127" i="13"/>
  <c r="Q940" i="13"/>
  <c r="Q165" i="13"/>
  <c r="Q978" i="13"/>
  <c r="Q125" i="13"/>
  <c r="Q938" i="13"/>
  <c r="Q259" i="18"/>
  <c r="Q1051" i="18"/>
  <c r="Q222" i="14"/>
  <c r="Q1017" i="14"/>
  <c r="Q243" i="14"/>
  <c r="Q1038" i="14"/>
  <c r="Q198" i="13"/>
  <c r="Q1011" i="13"/>
  <c r="Q177" i="18"/>
  <c r="Q969" i="18"/>
  <c r="Q248" i="14"/>
  <c r="Q1043" i="14"/>
  <c r="Q237" i="18"/>
  <c r="Q1029" i="18"/>
  <c r="Q164" i="13"/>
  <c r="Q977" i="13"/>
  <c r="Q143" i="13"/>
  <c r="Q956" i="13"/>
  <c r="Q220" i="14"/>
  <c r="Q1015" i="14"/>
  <c r="Q245" i="13"/>
  <c r="Q1058" i="13"/>
  <c r="Q129" i="13"/>
  <c r="Q942" i="13"/>
  <c r="Q210" i="13"/>
  <c r="Q1023" i="13"/>
  <c r="Q208" i="14"/>
  <c r="Q1003" i="14"/>
  <c r="Q15" i="13"/>
  <c r="Q828" i="13"/>
  <c r="Q109" i="18"/>
  <c r="Q901" i="18"/>
  <c r="Q261" i="18"/>
  <c r="Q1053" i="18"/>
  <c r="Q103" i="14"/>
  <c r="Q898" i="14"/>
  <c r="Q149" i="14"/>
  <c r="Q944" i="14"/>
  <c r="Q190" i="14"/>
  <c r="Q106" i="18"/>
  <c r="Q898" i="18"/>
  <c r="Q221" i="14"/>
  <c r="Q1016" i="14"/>
  <c r="Q264" i="13"/>
  <c r="Q1077" i="13"/>
  <c r="Q116" i="13"/>
  <c r="Q929" i="13"/>
  <c r="Q122" i="18"/>
  <c r="Q914" i="18"/>
  <c r="Q156" i="14"/>
  <c r="Q951" i="14"/>
  <c r="Q170" i="18"/>
  <c r="Q962" i="18"/>
  <c r="Q119" i="18"/>
  <c r="Q911" i="18"/>
  <c r="Q203" i="14"/>
  <c r="Q998" i="14"/>
  <c r="Q113" i="14"/>
  <c r="Q908" i="14"/>
  <c r="Q111" i="18"/>
  <c r="Q903" i="18"/>
  <c r="Q196" i="13"/>
  <c r="Q1009" i="13"/>
  <c r="Q180" i="14"/>
  <c r="Q975" i="14"/>
  <c r="Q189" i="18"/>
  <c r="Q97" i="13"/>
  <c r="Q910" i="13"/>
  <c r="Q165" i="18"/>
  <c r="Q957" i="18"/>
  <c r="Q141" i="13"/>
  <c r="Q262" i="18"/>
  <c r="Q1054" i="18"/>
  <c r="Q196" i="14"/>
  <c r="Q991" i="14"/>
  <c r="Q117" i="14"/>
  <c r="Q912" i="14"/>
  <c r="Q209" i="13"/>
  <c r="Q1022" i="13"/>
  <c r="Q205" i="13"/>
  <c r="Q1018" i="13"/>
  <c r="Q104" i="14"/>
  <c r="Q899" i="14"/>
  <c r="Q101" i="18"/>
  <c r="Q893" i="18"/>
  <c r="Q257" i="18"/>
  <c r="Q1049" i="18"/>
  <c r="Q199" i="14"/>
  <c r="Q994" i="14"/>
  <c r="Q192" i="13"/>
  <c r="Q153" i="14"/>
  <c r="Q948" i="14"/>
  <c r="Q114" i="13"/>
  <c r="Q927" i="13"/>
  <c r="Q223" i="14"/>
  <c r="Q1018" i="14"/>
  <c r="Q250" i="14"/>
  <c r="Q1045" i="14"/>
  <c r="Q167" i="13"/>
  <c r="Q980" i="13"/>
  <c r="Q250" i="18"/>
  <c r="Q1042" i="18"/>
  <c r="Q242" i="18"/>
  <c r="Q1034" i="18"/>
  <c r="Q240" i="18"/>
  <c r="Q1032" i="18"/>
  <c r="Q101" i="13"/>
  <c r="Q914" i="13"/>
  <c r="Q152" i="18"/>
  <c r="Q944" i="18"/>
  <c r="Q127" i="18"/>
  <c r="Q919" i="18"/>
  <c r="Q201" i="13"/>
  <c r="Q1014" i="13"/>
  <c r="Q123" i="14"/>
  <c r="Q918" i="14"/>
  <c r="Q116" i="14"/>
  <c r="Q911" i="14"/>
  <c r="Q154" i="14"/>
  <c r="Q949" i="14"/>
  <c r="Q172" i="13"/>
  <c r="Q985" i="13"/>
  <c r="Q142" i="13"/>
  <c r="Q955" i="13"/>
  <c r="Q191" i="18"/>
  <c r="Q983" i="18"/>
  <c r="Q254" i="13"/>
  <c r="Q1067" i="13"/>
  <c r="Q216" i="13"/>
  <c r="Q1029" i="13"/>
  <c r="Q223" i="13"/>
  <c r="Q1036" i="13"/>
  <c r="Q173" i="14"/>
  <c r="Q968" i="14"/>
  <c r="Q182" i="14"/>
  <c r="Q977" i="14"/>
  <c r="Q174" i="13"/>
  <c r="Q987" i="13"/>
  <c r="Q260" i="13"/>
  <c r="Q1073" i="13"/>
  <c r="Q164" i="14"/>
  <c r="Q959" i="14"/>
  <c r="Q246" i="14"/>
  <c r="Q1041" i="14"/>
  <c r="Q203" i="13"/>
  <c r="Q1016" i="13"/>
  <c r="Q222" i="13"/>
  <c r="Q1035" i="13"/>
  <c r="Q256" i="14"/>
  <c r="Q1051" i="14"/>
  <c r="Q222" i="18"/>
  <c r="Q1014" i="18"/>
  <c r="Q95" i="13"/>
  <c r="Q237" i="14"/>
  <c r="Q1032" i="14"/>
  <c r="Q243" i="13"/>
  <c r="Q1056" i="13"/>
  <c r="Q182" i="13"/>
  <c r="Q995" i="13"/>
  <c r="Q244" i="13"/>
  <c r="Q1057" i="13"/>
  <c r="Q168" i="18"/>
  <c r="Q960" i="18"/>
  <c r="Q210" i="18"/>
  <c r="Q1002" i="18"/>
  <c r="Q190" i="18"/>
  <c r="Q982" i="18"/>
  <c r="Q157" i="13"/>
  <c r="Q970" i="13"/>
  <c r="Q247" i="14"/>
  <c r="Q1042" i="14"/>
  <c r="Q255" i="18"/>
  <c r="Q1047" i="18"/>
  <c r="Q258" i="13"/>
  <c r="Q1071" i="13"/>
  <c r="Q150" i="14"/>
  <c r="Q945" i="14"/>
  <c r="Q126" i="18"/>
  <c r="Q918" i="18"/>
  <c r="Q219" i="14"/>
  <c r="Q1014" i="14"/>
  <c r="Q253" i="14"/>
  <c r="Q1048" i="14"/>
  <c r="Q14" i="13"/>
  <c r="Q179" i="13"/>
  <c r="Q992" i="13"/>
  <c r="Q221" i="13"/>
  <c r="Q1034" i="13"/>
  <c r="Q116" i="18"/>
  <c r="Q908" i="18"/>
  <c r="Q268" i="13"/>
  <c r="Q1081" i="13"/>
  <c r="Q128" i="14"/>
  <c r="Q923" i="14"/>
  <c r="Q98" i="18"/>
  <c r="Q890" i="18"/>
  <c r="Q98" i="13"/>
  <c r="Q911" i="13"/>
  <c r="Q102" i="18"/>
  <c r="Q894" i="18"/>
  <c r="Q113" i="13"/>
  <c r="Q926" i="13"/>
  <c r="Q200" i="13"/>
  <c r="Q1013" i="13"/>
  <c r="Q179" i="14"/>
  <c r="Q974" i="14"/>
  <c r="Q198" i="14"/>
  <c r="Q993" i="14"/>
  <c r="Q248" i="13"/>
  <c r="Q1061" i="13"/>
  <c r="Q253" i="18"/>
  <c r="Q1045" i="18"/>
  <c r="Q199" i="18"/>
  <c r="Q991" i="18"/>
  <c r="Q254" i="14"/>
  <c r="Q1049" i="14"/>
  <c r="Q103" i="18"/>
  <c r="Q895" i="18"/>
  <c r="Q96" i="13"/>
  <c r="Q909" i="13"/>
  <c r="Q110" i="14"/>
  <c r="Q905" i="14"/>
  <c r="Q239" i="18"/>
  <c r="Q1031" i="18"/>
  <c r="Q241" i="13"/>
  <c r="Q1054" i="13"/>
  <c r="Q166" i="14"/>
  <c r="Q961" i="14"/>
  <c r="Q162" i="14"/>
  <c r="Q957" i="14"/>
  <c r="Q264" i="18"/>
  <c r="Q1056" i="18"/>
  <c r="Q186" i="13"/>
  <c r="Q999" i="13"/>
  <c r="Q207" i="14"/>
  <c r="Q1002" i="14"/>
  <c r="Q196" i="18"/>
  <c r="Q988" i="18"/>
  <c r="Q180" i="13"/>
  <c r="Q993" i="13"/>
  <c r="Q250" i="13"/>
  <c r="Q1063" i="13"/>
  <c r="Q266" i="14"/>
  <c r="Q1061" i="14"/>
  <c r="Q115" i="14"/>
  <c r="Q910" i="14"/>
  <c r="Q260" i="14"/>
  <c r="Q1055" i="14"/>
  <c r="Q127" i="14"/>
  <c r="Q922" i="14"/>
  <c r="Q159" i="18"/>
  <c r="Q951" i="18"/>
  <c r="Q239" i="13"/>
  <c r="Q1052" i="13"/>
  <c r="Q247" i="18"/>
  <c r="Q1039" i="18"/>
  <c r="Q213" i="14"/>
  <c r="Q1008" i="14"/>
  <c r="Q212" i="14"/>
  <c r="Q1007" i="14"/>
  <c r="Q197" i="18"/>
  <c r="Q989" i="18"/>
  <c r="Q193" i="14"/>
  <c r="Q988" i="14"/>
  <c r="Q202" i="14"/>
  <c r="Q997" i="14"/>
  <c r="Q117" i="13"/>
  <c r="Q930" i="13"/>
  <c r="Q238" i="18"/>
  <c r="Q1030" i="18"/>
  <c r="Q164" i="18"/>
  <c r="Q956" i="18"/>
  <c r="Q153" i="18"/>
  <c r="Q945" i="18"/>
  <c r="P15" i="19"/>
  <c r="P93" i="19"/>
  <c r="Q171" i="13"/>
  <c r="Q984" i="13"/>
  <c r="Q231" i="18"/>
  <c r="Q96" i="18"/>
  <c r="Q888" i="18"/>
  <c r="Q109" i="13"/>
  <c r="Q922" i="13"/>
  <c r="Q217" i="14"/>
  <c r="Q1012" i="14"/>
  <c r="Q266" i="13"/>
  <c r="Q1079" i="13"/>
  <c r="Q195" i="13"/>
  <c r="Q1008" i="13"/>
  <c r="Q235" i="14"/>
  <c r="Q1030" i="14"/>
  <c r="Q197" i="14"/>
  <c r="Q992" i="14"/>
  <c r="Q201" i="18"/>
  <c r="Q993" i="18"/>
  <c r="Q157" i="18"/>
  <c r="Q949" i="18"/>
  <c r="Q115" i="13"/>
  <c r="Q928" i="13"/>
  <c r="Q232" i="18"/>
  <c r="Q1024" i="18"/>
  <c r="Q259" i="13"/>
  <c r="Q1072" i="13"/>
  <c r="Q102" i="14"/>
  <c r="Q897" i="14"/>
  <c r="Q259" i="14"/>
  <c r="Q1054" i="14"/>
  <c r="Q244" i="14"/>
  <c r="Q1039" i="14"/>
  <c r="Q117" i="18"/>
  <c r="Q909" i="18"/>
  <c r="Q158" i="14"/>
  <c r="Q953" i="14"/>
  <c r="Q256" i="13"/>
  <c r="Q1069" i="13"/>
  <c r="Q125" i="14"/>
  <c r="Q920" i="14"/>
  <c r="Q149" i="18"/>
  <c r="Q941" i="18"/>
  <c r="Q160" i="18"/>
  <c r="Q952" i="18"/>
  <c r="Q173" i="18"/>
  <c r="Q965" i="18"/>
  <c r="Q118" i="18"/>
  <c r="Q910" i="18"/>
  <c r="Q221" i="18"/>
  <c r="Q1013" i="18"/>
  <c r="Q120" i="14"/>
  <c r="Q915" i="14"/>
  <c r="Q110" i="13"/>
  <c r="Q923" i="13"/>
  <c r="Q219" i="13"/>
  <c r="Q1032" i="13"/>
  <c r="Q174" i="18"/>
  <c r="Q966" i="18"/>
  <c r="Q180" i="18"/>
  <c r="Q972" i="18"/>
  <c r="Q206" i="18"/>
  <c r="Q998" i="18"/>
  <c r="Q220" i="13"/>
  <c r="Q1033" i="13"/>
  <c r="Q108" i="18"/>
  <c r="Q900" i="18"/>
  <c r="Q213" i="13"/>
  <c r="Q1026" i="13"/>
  <c r="Q267" i="13"/>
  <c r="Q1080" i="13"/>
  <c r="Q176" i="14"/>
  <c r="Q971" i="14"/>
  <c r="Q257" i="14"/>
  <c r="Q1052" i="14"/>
  <c r="Q198" i="18"/>
  <c r="Q990" i="18"/>
  <c r="Q108" i="13"/>
  <c r="Q921" i="13"/>
  <c r="Q211" i="13"/>
  <c r="Q1024" i="13"/>
  <c r="Q166" i="13"/>
  <c r="Q979" i="13"/>
  <c r="Q120" i="13"/>
  <c r="Q933" i="13"/>
  <c r="Q194" i="14"/>
  <c r="Q989" i="14"/>
  <c r="Q176" i="18"/>
  <c r="Q968" i="18"/>
  <c r="Q170" i="13"/>
  <c r="Q983" i="13"/>
  <c r="Q161" i="14"/>
  <c r="Q956" i="14"/>
  <c r="Q204" i="13"/>
  <c r="Q1017" i="13"/>
  <c r="Q167" i="18"/>
  <c r="Q959" i="18"/>
  <c r="Q105" i="13"/>
  <c r="Q918" i="13"/>
  <c r="Q120" i="18"/>
  <c r="Q912" i="18"/>
  <c r="Q165" i="14"/>
  <c r="Q960" i="14"/>
  <c r="Q178" i="18"/>
  <c r="Q970" i="18"/>
  <c r="Q177" i="13"/>
  <c r="Q990" i="13"/>
  <c r="Q114" i="18"/>
  <c r="Q906" i="18"/>
  <c r="Q244" i="18"/>
  <c r="Q1036" i="18"/>
  <c r="Q252" i="14"/>
  <c r="Q1047" i="14"/>
  <c r="Q234" i="14"/>
  <c r="Q1029" i="14"/>
  <c r="Q229" i="13"/>
  <c r="Q1042" i="13"/>
  <c r="Q247" i="13"/>
  <c r="Q1060" i="13"/>
  <c r="Q193" i="13"/>
  <c r="Q1006" i="13"/>
  <c r="Q122" i="14"/>
  <c r="Q917" i="14"/>
  <c r="Q236" i="14"/>
  <c r="Q1031" i="14"/>
  <c r="Q205" i="18"/>
  <c r="Q997" i="18"/>
  <c r="Q147" i="18"/>
  <c r="Q150" i="13"/>
  <c r="Q963" i="13"/>
  <c r="Q163" i="14"/>
  <c r="Q958" i="14"/>
  <c r="Q161" i="18"/>
  <c r="Q953" i="18"/>
  <c r="Q153" i="13"/>
  <c r="Q966" i="13"/>
  <c r="Q199" i="13"/>
  <c r="Q1012" i="13"/>
  <c r="Q115" i="18"/>
  <c r="Q907" i="18"/>
  <c r="Q109" i="14"/>
  <c r="Q904" i="14"/>
  <c r="Q242" i="13"/>
  <c r="Q1055" i="13"/>
  <c r="Q261" i="13"/>
  <c r="Q1074" i="13"/>
  <c r="Q121" i="14"/>
  <c r="Q916" i="14"/>
  <c r="Q103" i="13"/>
  <c r="Q916" i="13"/>
  <c r="Q255" i="13"/>
  <c r="Q1068" i="13"/>
  <c r="Q169" i="18"/>
  <c r="Q961" i="18"/>
  <c r="Q253" i="13"/>
  <c r="Q1066" i="13"/>
  <c r="Q178" i="13"/>
  <c r="Q991" i="13"/>
  <c r="Q240" i="13"/>
  <c r="Q1053" i="13"/>
  <c r="Q126" i="14"/>
  <c r="Q921" i="14"/>
  <c r="Q106" i="14"/>
  <c r="Q901" i="14"/>
  <c r="Q175" i="18"/>
  <c r="Q967" i="18"/>
  <c r="Q200" i="14"/>
  <c r="Q995" i="14"/>
  <c r="Q235" i="18"/>
  <c r="Q1027" i="18"/>
  <c r="Q178" i="14"/>
  <c r="Q973" i="14"/>
  <c r="Q128" i="18"/>
  <c r="Q920" i="18"/>
  <c r="Q248" i="18"/>
  <c r="Q1040" i="18"/>
  <c r="Q161" i="13"/>
  <c r="Q974" i="13"/>
  <c r="Q118" i="14"/>
  <c r="Q913" i="14"/>
  <c r="Q238" i="13"/>
  <c r="Q1051" i="13"/>
  <c r="Q211" i="18"/>
  <c r="Q1003" i="18"/>
  <c r="Q159" i="14"/>
  <c r="Q954" i="14"/>
  <c r="Q130" i="14"/>
  <c r="Q925" i="14"/>
  <c r="Q156" i="18"/>
  <c r="Q948" i="18"/>
  <c r="Q262" i="14"/>
  <c r="Q1057" i="14"/>
  <c r="Q158" i="18"/>
  <c r="Q950" i="18"/>
  <c r="Q151" i="14"/>
  <c r="Q946" i="14"/>
  <c r="Q128" i="13"/>
  <c r="Q941" i="13"/>
  <c r="Q233" i="14"/>
  <c r="Q1028" i="14"/>
  <c r="Q265" i="14"/>
  <c r="Q1060" i="14"/>
  <c r="Q106" i="13"/>
  <c r="Q919" i="13"/>
  <c r="Q99" i="14"/>
  <c r="Q894" i="14"/>
  <c r="Q220" i="18"/>
  <c r="Q1012" i="18"/>
  <c r="Q175" i="14"/>
  <c r="Q970" i="14"/>
  <c r="Q105" i="18"/>
  <c r="Q897" i="18"/>
  <c r="Q263" i="18"/>
  <c r="Q1055" i="18"/>
  <c r="Q243" i="18"/>
  <c r="Q1035" i="18"/>
  <c r="Q216" i="18"/>
  <c r="Q1008" i="18"/>
  <c r="Q169" i="13"/>
  <c r="Q982" i="13"/>
  <c r="Q236" i="13"/>
  <c r="Q1049" i="13"/>
  <c r="Q192" i="14"/>
  <c r="Q987" i="14"/>
  <c r="Q201" i="14"/>
  <c r="Q996" i="14"/>
  <c r="Q107" i="13"/>
  <c r="Q920" i="13"/>
  <c r="Q119" i="13"/>
  <c r="Q932" i="13"/>
  <c r="Q272" i="13"/>
  <c r="Q1085" i="13"/>
  <c r="Q170" i="14"/>
  <c r="Q965" i="14"/>
  <c r="Q179" i="18"/>
  <c r="Q971" i="18"/>
  <c r="Q215" i="13"/>
  <c r="Q1028" i="13"/>
  <c r="Q99" i="18"/>
  <c r="Q891" i="18"/>
  <c r="Q129" i="14"/>
  <c r="Q924" i="14"/>
  <c r="Q100" i="13"/>
  <c r="Q913" i="13"/>
  <c r="Q124" i="18"/>
  <c r="Q916" i="18"/>
  <c r="Q215" i="18"/>
  <c r="Q1007" i="18"/>
  <c r="Q235" i="13"/>
  <c r="Q97" i="18"/>
  <c r="Q889" i="18"/>
  <c r="Q121" i="18"/>
  <c r="Q913" i="18"/>
  <c r="Q162" i="18"/>
  <c r="Q954" i="18"/>
  <c r="Q171" i="14"/>
  <c r="Q966" i="14"/>
  <c r="Q172" i="14"/>
  <c r="Q967" i="14"/>
  <c r="Q216" i="14"/>
  <c r="Q1011" i="14"/>
  <c r="Q163" i="18"/>
  <c r="Q955" i="18"/>
  <c r="Q154" i="18"/>
  <c r="Q946" i="18"/>
  <c r="Q209" i="14"/>
  <c r="Q1004" i="14"/>
  <c r="Q237" i="13"/>
  <c r="Q1050" i="13"/>
  <c r="Q210" i="14"/>
  <c r="Q1005" i="14"/>
  <c r="Q242" i="14"/>
  <c r="Q1037" i="14"/>
  <c r="Q224" i="13"/>
  <c r="Q1037" i="13"/>
  <c r="Q209" i="18"/>
  <c r="Q1001" i="18"/>
  <c r="Q119" i="14"/>
  <c r="Q914" i="14"/>
  <c r="Q232" i="14"/>
  <c r="Q192" i="18"/>
  <c r="Q984" i="18"/>
  <c r="Q104" i="18"/>
  <c r="Q896" i="18"/>
  <c r="Q148" i="14"/>
  <c r="Q150" i="18"/>
  <c r="Q942" i="18"/>
  <c r="Q148" i="18"/>
  <c r="Q940" i="18"/>
  <c r="Q203" i="18"/>
  <c r="Q995" i="18"/>
  <c r="Q14" i="14"/>
  <c r="Q218" i="14"/>
  <c r="Q1013" i="14"/>
  <c r="Q258" i="18"/>
  <c r="Q1050" i="18"/>
  <c r="Q260" i="18"/>
  <c r="Q1052" i="18"/>
  <c r="Q181" i="14"/>
  <c r="Q976" i="14"/>
  <c r="Q110" i="18"/>
  <c r="Q902" i="18"/>
  <c r="Q263" i="14"/>
  <c r="Q1058" i="14"/>
  <c r="Q156" i="13"/>
  <c r="Q969" i="13"/>
  <c r="Q100" i="18"/>
  <c r="Q892" i="18"/>
  <c r="Q251" i="14"/>
  <c r="Q1046" i="14"/>
  <c r="Q122" i="13"/>
  <c r="Q935" i="13"/>
  <c r="Q208" i="13"/>
  <c r="Q1021" i="13"/>
  <c r="Q111" i="13"/>
  <c r="Q924" i="13"/>
  <c r="Q168" i="13"/>
  <c r="Q981" i="13"/>
  <c r="Q135" i="13"/>
  <c r="Q175" i="13"/>
  <c r="Q988" i="13"/>
  <c r="Q252" i="13"/>
  <c r="Q1065" i="13"/>
  <c r="Q123" i="18"/>
  <c r="Q915" i="18"/>
  <c r="Q200" i="18"/>
  <c r="Q992" i="18"/>
  <c r="Q151" i="13"/>
  <c r="Q964" i="13"/>
  <c r="Q241" i="18"/>
  <c r="Q1033" i="18"/>
  <c r="Q236" i="18"/>
  <c r="Q1028" i="18"/>
  <c r="Q155" i="13"/>
  <c r="Q968" i="13"/>
  <c r="Q95" i="18"/>
  <c r="Q206" i="13"/>
  <c r="Q1019" i="13"/>
  <c r="Q256" i="18"/>
  <c r="Q1048" i="18"/>
  <c r="Q112" i="18"/>
  <c r="Q904" i="18"/>
  <c r="Q151" i="18"/>
  <c r="Q943" i="18"/>
  <c r="Q238" i="14"/>
  <c r="Q1033" i="14"/>
  <c r="Q239" i="14"/>
  <c r="Q1034" i="14"/>
  <c r="Q258" i="14"/>
  <c r="Q1053" i="14"/>
  <c r="Q102" i="13"/>
  <c r="Q915" i="13"/>
  <c r="Q265" i="13"/>
  <c r="Q1078" i="13"/>
  <c r="Q194" i="13"/>
  <c r="Q1007" i="13"/>
  <c r="Q123" i="13"/>
  <c r="Q936" i="13"/>
  <c r="Q177" i="14"/>
  <c r="Q972" i="14"/>
  <c r="Q202" i="18"/>
  <c r="Q994" i="18"/>
  <c r="Q174" i="14"/>
  <c r="Q969" i="14"/>
  <c r="Q212" i="18"/>
  <c r="Q1004" i="18"/>
  <c r="Q169" i="14"/>
  <c r="Q964" i="14"/>
  <c r="Q104" i="13"/>
  <c r="Q917" i="13"/>
  <c r="Q233" i="18"/>
  <c r="Q1025" i="18"/>
  <c r="Q195" i="18"/>
  <c r="Q987" i="18"/>
  <c r="Q219" i="18"/>
  <c r="Q1011" i="18"/>
  <c r="Q105" i="14"/>
  <c r="Q900" i="14"/>
  <c r="Q97" i="14"/>
  <c r="Q892" i="14"/>
  <c r="Q202" i="13"/>
  <c r="Q1015" i="13"/>
  <c r="Q249" i="18"/>
  <c r="Q1041" i="18"/>
  <c r="Q176" i="13"/>
  <c r="Q989" i="13"/>
  <c r="Q249" i="13"/>
  <c r="Q1062" i="13"/>
  <c r="Q108" i="14"/>
  <c r="Q903" i="14"/>
  <c r="Q213" i="18"/>
  <c r="Q1005" i="18"/>
  <c r="Q96" i="14"/>
  <c r="Q891" i="14"/>
  <c r="Q234" i="18"/>
  <c r="Q1026" i="18"/>
  <c r="Q195" i="14"/>
  <c r="Q990" i="14"/>
  <c r="Q154" i="13"/>
  <c r="Q967" i="13"/>
  <c r="Q251" i="13"/>
  <c r="Q1064" i="13"/>
  <c r="Q158" i="13"/>
  <c r="Q971" i="13"/>
  <c r="Q214" i="18"/>
  <c r="Q1006" i="18"/>
  <c r="Q252" i="18"/>
  <c r="Q1044" i="18"/>
  <c r="Q207" i="18"/>
  <c r="Q999" i="18"/>
  <c r="Q191" i="14"/>
  <c r="Q986" i="14"/>
  <c r="Q263" i="13"/>
  <c r="Q1076" i="13"/>
  <c r="Q218" i="13"/>
  <c r="Q1031" i="13"/>
  <c r="Q255" i="14"/>
  <c r="Q1050" i="14"/>
  <c r="Q124" i="14"/>
  <c r="Q919" i="14"/>
  <c r="Q257" i="13"/>
  <c r="Q1070" i="13"/>
  <c r="Q168" i="14"/>
  <c r="Q963" i="14"/>
  <c r="Q118" i="13"/>
  <c r="Q931" i="13"/>
  <c r="Q262" i="13"/>
  <c r="Q1075" i="13"/>
  <c r="Q204" i="18"/>
  <c r="Q996" i="18"/>
  <c r="Q111" i="14"/>
  <c r="Q906" i="14"/>
  <c r="Q245" i="18"/>
  <c r="Q1037" i="18"/>
  <c r="Q264" i="14"/>
  <c r="Q1059" i="14"/>
  <c r="Q181" i="13"/>
  <c r="Q994" i="13"/>
  <c r="Q15" i="14"/>
  <c r="Q810" i="14"/>
  <c r="Q206" i="14"/>
  <c r="Q1001" i="14"/>
  <c r="Q172" i="18"/>
  <c r="Q964" i="18"/>
  <c r="Q107" i="14"/>
  <c r="Q902" i="14"/>
  <c r="Q246" i="18"/>
  <c r="Q1038" i="18"/>
  <c r="Q167" i="14"/>
  <c r="Q962" i="14"/>
  <c r="Q254" i="18"/>
  <c r="Q1046" i="18"/>
  <c r="Q107" i="18"/>
  <c r="Q899" i="18"/>
  <c r="Q124" i="13"/>
  <c r="Q937" i="13"/>
  <c r="Q251" i="18"/>
  <c r="Q1043" i="18"/>
  <c r="Q125" i="18"/>
  <c r="Q917" i="18"/>
  <c r="Q249" i="14"/>
  <c r="Q1044" i="14"/>
  <c r="Q171" i="18"/>
  <c r="Q963" i="18"/>
  <c r="Q225" i="13"/>
  <c r="Q1038" i="13"/>
  <c r="Q194" i="18"/>
  <c r="Q986" i="18"/>
  <c r="Q99" i="13"/>
  <c r="Q912" i="13"/>
  <c r="Q173" i="13"/>
  <c r="Q986" i="13"/>
  <c r="Q95" i="14"/>
  <c r="Q197" i="13"/>
  <c r="Q1010" i="13"/>
  <c r="Q261" i="14"/>
  <c r="Q1056" i="14"/>
  <c r="Q214" i="13"/>
  <c r="Q1027" i="13"/>
  <c r="Q218" i="18"/>
  <c r="Q1010" i="18"/>
  <c r="Q204" i="14"/>
  <c r="Q999" i="14"/>
  <c r="Q245" i="14"/>
  <c r="Q1040" i="14"/>
  <c r="Q246" i="13"/>
  <c r="Q1059" i="13"/>
  <c r="Q217" i="13"/>
  <c r="Q1030" i="13"/>
  <c r="Q159" i="13"/>
  <c r="Q972" i="13"/>
  <c r="Q215" i="14"/>
  <c r="Q1010" i="14"/>
  <c r="Q241" i="14"/>
  <c r="Q1036" i="14"/>
  <c r="Q166" i="18"/>
  <c r="Q958" i="18"/>
  <c r="Q211" i="14"/>
  <c r="Q1006" i="14"/>
  <c r="Q155" i="18"/>
  <c r="Q947" i="18"/>
  <c r="Q224" i="14"/>
  <c r="Q1019" i="14"/>
  <c r="Q98" i="14"/>
  <c r="Q893" i="14"/>
  <c r="Q618" i="17"/>
  <c r="E112" i="21"/>
  <c r="N625" i="17"/>
  <c r="O625" i="17"/>
  <c r="V616" i="17"/>
  <c r="J616" i="17"/>
  <c r="Y112" i="17"/>
  <c r="X286" i="17"/>
  <c r="W286" i="17"/>
  <c r="O628" i="17"/>
  <c r="V222" i="14"/>
  <c r="V1017" i="14"/>
  <c r="V117" i="18"/>
  <c r="V909" i="18"/>
  <c r="V114" i="14"/>
  <c r="V909" i="14"/>
  <c r="V101" i="14"/>
  <c r="V896" i="14"/>
  <c r="V198" i="13"/>
  <c r="V1011" i="13"/>
  <c r="V190" i="14"/>
  <c r="V155" i="14"/>
  <c r="V950" i="14"/>
  <c r="V160" i="14"/>
  <c r="V955" i="14"/>
  <c r="V111" i="18"/>
  <c r="V903" i="18"/>
  <c r="V152" i="14"/>
  <c r="V947" i="14"/>
  <c r="V125" i="13"/>
  <c r="V938" i="13"/>
  <c r="V123" i="13"/>
  <c r="V936" i="13"/>
  <c r="V15" i="13"/>
  <c r="V828" i="13"/>
  <c r="V243" i="14"/>
  <c r="V1038" i="14"/>
  <c r="V196" i="13"/>
  <c r="V1009" i="13"/>
  <c r="V101" i="18"/>
  <c r="V893" i="18"/>
  <c r="V113" i="14"/>
  <c r="V908" i="14"/>
  <c r="V256" i="14"/>
  <c r="V1051" i="14"/>
  <c r="V200" i="18"/>
  <c r="V992" i="18"/>
  <c r="V112" i="14"/>
  <c r="V907" i="14"/>
  <c r="V119" i="18"/>
  <c r="V911" i="18"/>
  <c r="V130" i="14"/>
  <c r="V925" i="14"/>
  <c r="V121" i="13"/>
  <c r="V934" i="13"/>
  <c r="V155" i="18"/>
  <c r="V947" i="18"/>
  <c r="V218" i="18"/>
  <c r="V1010" i="18"/>
  <c r="V258" i="13"/>
  <c r="V1071" i="13"/>
  <c r="V250" i="14"/>
  <c r="V1045" i="14"/>
  <c r="V122" i="18"/>
  <c r="V914" i="18"/>
  <c r="V112" i="13"/>
  <c r="V925" i="13"/>
  <c r="V160" i="13"/>
  <c r="V973" i="13"/>
  <c r="V205" i="14"/>
  <c r="V1000" i="14"/>
  <c r="V199" i="14"/>
  <c r="V994" i="14"/>
  <c r="V254" i="13"/>
  <c r="V1067" i="13"/>
  <c r="V114" i="13"/>
  <c r="V927" i="13"/>
  <c r="V125" i="18"/>
  <c r="V917" i="18"/>
  <c r="V162" i="13"/>
  <c r="V975" i="13"/>
  <c r="V240" i="14"/>
  <c r="V1035" i="14"/>
  <c r="V207" i="13"/>
  <c r="V1020" i="13"/>
  <c r="V208" i="18"/>
  <c r="V1000" i="18"/>
  <c r="V98" i="13"/>
  <c r="V911" i="13"/>
  <c r="V203" i="14"/>
  <c r="V998" i="14"/>
  <c r="V237" i="18"/>
  <c r="V1029" i="18"/>
  <c r="V153" i="14"/>
  <c r="V948" i="14"/>
  <c r="V152" i="13"/>
  <c r="V965" i="13"/>
  <c r="V216" i="13"/>
  <c r="V1029" i="13"/>
  <c r="V100" i="13"/>
  <c r="V913" i="13"/>
  <c r="V173" i="14"/>
  <c r="V968" i="14"/>
  <c r="V259" i="18"/>
  <c r="V1051" i="18"/>
  <c r="V154" i="13"/>
  <c r="V967" i="13"/>
  <c r="V255" i="18"/>
  <c r="V1047" i="18"/>
  <c r="V109" i="18"/>
  <c r="V901" i="18"/>
  <c r="V153" i="13"/>
  <c r="V966" i="13"/>
  <c r="V261" i="18"/>
  <c r="V1053" i="18"/>
  <c r="V142" i="13"/>
  <c r="V955" i="13"/>
  <c r="V222" i="13"/>
  <c r="V1035" i="13"/>
  <c r="V113" i="13"/>
  <c r="V926" i="13"/>
  <c r="V189" i="18"/>
  <c r="V113" i="18"/>
  <c r="V905" i="18"/>
  <c r="V260" i="14"/>
  <c r="V1055" i="14"/>
  <c r="V252" i="13"/>
  <c r="V1065" i="13"/>
  <c r="V223" i="13"/>
  <c r="V1036" i="13"/>
  <c r="V167" i="13"/>
  <c r="V980" i="13"/>
  <c r="V215" i="18"/>
  <c r="V1007" i="18"/>
  <c r="V156" i="18"/>
  <c r="V948" i="18"/>
  <c r="V171" i="18"/>
  <c r="V963" i="18"/>
  <c r="V262" i="14"/>
  <c r="V1057" i="14"/>
  <c r="V110" i="14"/>
  <c r="V905" i="14"/>
  <c r="V174" i="18"/>
  <c r="V966" i="18"/>
  <c r="V238" i="18"/>
  <c r="V1030" i="18"/>
  <c r="V156" i="14"/>
  <c r="V951" i="14"/>
  <c r="V264" i="13"/>
  <c r="V1077" i="13"/>
  <c r="V116" i="13"/>
  <c r="V929" i="13"/>
  <c r="V180" i="14"/>
  <c r="V975" i="14"/>
  <c r="V243" i="13"/>
  <c r="V1056" i="13"/>
  <c r="V182" i="14"/>
  <c r="V977" i="14"/>
  <c r="V224" i="14"/>
  <c r="V1019" i="14"/>
  <c r="V182" i="13"/>
  <c r="V995" i="13"/>
  <c r="V125" i="14"/>
  <c r="V920" i="14"/>
  <c r="V248" i="13"/>
  <c r="V1061" i="13"/>
  <c r="V196" i="14"/>
  <c r="V991" i="14"/>
  <c r="V102" i="18"/>
  <c r="V894" i="18"/>
  <c r="V100" i="14"/>
  <c r="V895" i="14"/>
  <c r="V126" i="13"/>
  <c r="V939" i="13"/>
  <c r="V221" i="14"/>
  <c r="V1016" i="14"/>
  <c r="V222" i="18"/>
  <c r="V1014" i="18"/>
  <c r="V165" i="13"/>
  <c r="V978" i="13"/>
  <c r="V200" i="13"/>
  <c r="V1013" i="13"/>
  <c r="V235" i="13"/>
  <c r="V162" i="18"/>
  <c r="V954" i="18"/>
  <c r="V199" i="18"/>
  <c r="V991" i="18"/>
  <c r="V171" i="14"/>
  <c r="V966" i="14"/>
  <c r="V248" i="14"/>
  <c r="V1043" i="14"/>
  <c r="V179" i="14"/>
  <c r="V974" i="14"/>
  <c r="V168" i="18"/>
  <c r="V960" i="18"/>
  <c r="V217" i="13"/>
  <c r="V1030" i="13"/>
  <c r="V121" i="18"/>
  <c r="V913" i="18"/>
  <c r="V118" i="18"/>
  <c r="V910" i="18"/>
  <c r="V212" i="14"/>
  <c r="V1007" i="14"/>
  <c r="V149" i="13"/>
  <c r="V217" i="18"/>
  <c r="V1009" i="18"/>
  <c r="V103" i="14"/>
  <c r="V898" i="14"/>
  <c r="V212" i="13"/>
  <c r="V1025" i="13"/>
  <c r="V220" i="14"/>
  <c r="V1015" i="14"/>
  <c r="V245" i="13"/>
  <c r="V1058" i="13"/>
  <c r="V256" i="13"/>
  <c r="V1069" i="13"/>
  <c r="V165" i="18"/>
  <c r="V957" i="18"/>
  <c r="V239" i="13"/>
  <c r="V1052" i="13"/>
  <c r="V174" i="14"/>
  <c r="V969" i="14"/>
  <c r="V242" i="18"/>
  <c r="V1034" i="18"/>
  <c r="V173" i="18"/>
  <c r="V965" i="18"/>
  <c r="V103" i="18"/>
  <c r="V895" i="18"/>
  <c r="V193" i="14"/>
  <c r="V988" i="14"/>
  <c r="V123" i="14"/>
  <c r="V918" i="14"/>
  <c r="V202" i="14"/>
  <c r="V997" i="14"/>
  <c r="V151" i="13"/>
  <c r="V964" i="13"/>
  <c r="V115" i="18"/>
  <c r="V907" i="18"/>
  <c r="V180" i="18"/>
  <c r="V972" i="18"/>
  <c r="V100" i="18"/>
  <c r="V892" i="18"/>
  <c r="V112" i="18"/>
  <c r="V904" i="18"/>
  <c r="V128" i="13"/>
  <c r="V941" i="13"/>
  <c r="V104" i="13"/>
  <c r="V917" i="13"/>
  <c r="V95" i="14"/>
  <c r="V217" i="14"/>
  <c r="V1012" i="14"/>
  <c r="V266" i="13"/>
  <c r="V1079" i="13"/>
  <c r="V108" i="18"/>
  <c r="V900" i="18"/>
  <c r="V105" i="13"/>
  <c r="V918" i="13"/>
  <c r="V165" i="14"/>
  <c r="V960" i="14"/>
  <c r="V207" i="18"/>
  <c r="V999" i="18"/>
  <c r="V167" i="14"/>
  <c r="V962" i="14"/>
  <c r="V122" i="13"/>
  <c r="V935" i="13"/>
  <c r="V191" i="14"/>
  <c r="V986" i="14"/>
  <c r="V210" i="14"/>
  <c r="V1005" i="14"/>
  <c r="V242" i="14"/>
  <c r="V1037" i="14"/>
  <c r="V224" i="13"/>
  <c r="V1037" i="13"/>
  <c r="V176" i="18"/>
  <c r="V968" i="18"/>
  <c r="V253" i="13"/>
  <c r="V1066" i="13"/>
  <c r="V209" i="18"/>
  <c r="V1001" i="18"/>
  <c r="V193" i="18"/>
  <c r="V985" i="18"/>
  <c r="V191" i="18"/>
  <c r="V983" i="18"/>
  <c r="V164" i="13"/>
  <c r="V977" i="13"/>
  <c r="V143" i="13"/>
  <c r="V956" i="13"/>
  <c r="V244" i="13"/>
  <c r="V1057" i="13"/>
  <c r="V141" i="13"/>
  <c r="V240" i="18"/>
  <c r="V1032" i="18"/>
  <c r="V152" i="18"/>
  <c r="V944" i="18"/>
  <c r="V110" i="13"/>
  <c r="V923" i="13"/>
  <c r="V263" i="14"/>
  <c r="V1058" i="14"/>
  <c r="V154" i="14"/>
  <c r="V949" i="14"/>
  <c r="V126" i="18"/>
  <c r="V918" i="18"/>
  <c r="V206" i="18"/>
  <c r="V998" i="18"/>
  <c r="V170" i="13"/>
  <c r="V983" i="13"/>
  <c r="V163" i="18"/>
  <c r="V955" i="18"/>
  <c r="V109" i="13"/>
  <c r="V922" i="13"/>
  <c r="V221" i="13"/>
  <c r="V1034" i="13"/>
  <c r="V265" i="14"/>
  <c r="V1060" i="14"/>
  <c r="V106" i="13"/>
  <c r="V919" i="13"/>
  <c r="V225" i="13"/>
  <c r="V1038" i="13"/>
  <c r="V252" i="18"/>
  <c r="V1044" i="18"/>
  <c r="V257" i="14"/>
  <c r="V1052" i="14"/>
  <c r="V211" i="13"/>
  <c r="V1024" i="13"/>
  <c r="V219" i="18"/>
  <c r="V1011" i="18"/>
  <c r="V175" i="14"/>
  <c r="V970" i="14"/>
  <c r="V163" i="13"/>
  <c r="V976" i="13"/>
  <c r="V223" i="14"/>
  <c r="V1018" i="14"/>
  <c r="V149" i="18"/>
  <c r="V941" i="18"/>
  <c r="V253" i="18"/>
  <c r="V1045" i="18"/>
  <c r="V246" i="14"/>
  <c r="V1041" i="14"/>
  <c r="V239" i="18"/>
  <c r="V1031" i="18"/>
  <c r="V219" i="13"/>
  <c r="V1032" i="13"/>
  <c r="V162" i="14"/>
  <c r="V957" i="14"/>
  <c r="V205" i="13"/>
  <c r="V1018" i="13"/>
  <c r="V214" i="18"/>
  <c r="V1006" i="18"/>
  <c r="V213" i="13"/>
  <c r="V1026" i="13"/>
  <c r="V121" i="14"/>
  <c r="V916" i="14"/>
  <c r="V116" i="18"/>
  <c r="V908" i="18"/>
  <c r="V157" i="18"/>
  <c r="V949" i="18"/>
  <c r="V259" i="13"/>
  <c r="V1072" i="13"/>
  <c r="V268" i="13"/>
  <c r="V1081" i="13"/>
  <c r="V120" i="13"/>
  <c r="V933" i="13"/>
  <c r="V263" i="13"/>
  <c r="V1076" i="13"/>
  <c r="V105" i="18"/>
  <c r="V897" i="18"/>
  <c r="V214" i="14"/>
  <c r="V1009" i="14"/>
  <c r="V212" i="18"/>
  <c r="V1004" i="18"/>
  <c r="V208" i="14"/>
  <c r="V1003" i="14"/>
  <c r="V174" i="13"/>
  <c r="V987" i="13"/>
  <c r="V190" i="18"/>
  <c r="V982" i="18"/>
  <c r="V203" i="13"/>
  <c r="V1016" i="13"/>
  <c r="V157" i="13"/>
  <c r="V970" i="13"/>
  <c r="V96" i="13"/>
  <c r="V909" i="13"/>
  <c r="V199" i="13"/>
  <c r="V1012" i="13"/>
  <c r="V116" i="14"/>
  <c r="V911" i="14"/>
  <c r="V117" i="14"/>
  <c r="V912" i="14"/>
  <c r="V216" i="14"/>
  <c r="V1011" i="14"/>
  <c r="V104" i="14"/>
  <c r="V899" i="14"/>
  <c r="V153" i="18"/>
  <c r="V945" i="18"/>
  <c r="V220" i="13"/>
  <c r="V1033" i="13"/>
  <c r="V231" i="18"/>
  <c r="V179" i="13"/>
  <c r="V992" i="13"/>
  <c r="V238" i="14"/>
  <c r="V1033" i="14"/>
  <c r="V99" i="14"/>
  <c r="V894" i="14"/>
  <c r="V209" i="14"/>
  <c r="V1004" i="14"/>
  <c r="V233" i="18"/>
  <c r="V1025" i="18"/>
  <c r="V246" i="18"/>
  <c r="V1038" i="18"/>
  <c r="V123" i="18"/>
  <c r="V915" i="18"/>
  <c r="V237" i="13"/>
  <c r="V1050" i="13"/>
  <c r="V266" i="14"/>
  <c r="V1061" i="14"/>
  <c r="V98" i="18"/>
  <c r="V890" i="18"/>
  <c r="V97" i="14"/>
  <c r="V892" i="14"/>
  <c r="V178" i="18"/>
  <c r="V970" i="18"/>
  <c r="V169" i="18"/>
  <c r="V961" i="18"/>
  <c r="V170" i="18"/>
  <c r="V962" i="18"/>
  <c r="V149" i="14"/>
  <c r="V944" i="14"/>
  <c r="V97" i="13"/>
  <c r="V910" i="13"/>
  <c r="V202" i="18"/>
  <c r="V994" i="18"/>
  <c r="V160" i="18"/>
  <c r="V952" i="18"/>
  <c r="V260" i="13"/>
  <c r="V1073" i="13"/>
  <c r="V164" i="14"/>
  <c r="V959" i="14"/>
  <c r="V251" i="13"/>
  <c r="V1064" i="13"/>
  <c r="V120" i="14"/>
  <c r="V915" i="14"/>
  <c r="V172" i="13"/>
  <c r="V985" i="13"/>
  <c r="V241" i="13"/>
  <c r="V1054" i="13"/>
  <c r="V204" i="18"/>
  <c r="V996" i="18"/>
  <c r="V171" i="13"/>
  <c r="V984" i="13"/>
  <c r="V239" i="14"/>
  <c r="V1034" i="14"/>
  <c r="V220" i="18"/>
  <c r="V1012" i="18"/>
  <c r="V201" i="18"/>
  <c r="V993" i="18"/>
  <c r="V232" i="18"/>
  <c r="V1024" i="18"/>
  <c r="V111" i="14"/>
  <c r="V906" i="14"/>
  <c r="V102" i="14"/>
  <c r="V897" i="14"/>
  <c r="V115" i="14"/>
  <c r="V910" i="14"/>
  <c r="V264" i="14"/>
  <c r="V1059" i="14"/>
  <c r="V232" i="14"/>
  <c r="V169" i="13"/>
  <c r="V982" i="13"/>
  <c r="V192" i="14"/>
  <c r="V987" i="14"/>
  <c r="V102" i="13"/>
  <c r="V915" i="13"/>
  <c r="V107" i="13"/>
  <c r="V920" i="13"/>
  <c r="V206" i="14"/>
  <c r="V1001" i="14"/>
  <c r="V214" i="13"/>
  <c r="V1027" i="13"/>
  <c r="V265" i="13"/>
  <c r="V1078" i="13"/>
  <c r="V258" i="18"/>
  <c r="V1050" i="18"/>
  <c r="V177" i="18"/>
  <c r="V969" i="18"/>
  <c r="V106" i="18"/>
  <c r="V898" i="18"/>
  <c r="V95" i="13"/>
  <c r="V210" i="18"/>
  <c r="V1002" i="18"/>
  <c r="V129" i="13"/>
  <c r="V942" i="13"/>
  <c r="V213" i="14"/>
  <c r="V1008" i="14"/>
  <c r="V186" i="13"/>
  <c r="V999" i="13"/>
  <c r="V108" i="13"/>
  <c r="V921" i="13"/>
  <c r="V241" i="18"/>
  <c r="V1033" i="18"/>
  <c r="V120" i="18"/>
  <c r="V912" i="18"/>
  <c r="V213" i="18"/>
  <c r="V1005" i="18"/>
  <c r="V243" i="18"/>
  <c r="V1035" i="18"/>
  <c r="V114" i="18"/>
  <c r="V906" i="18"/>
  <c r="V236" i="13"/>
  <c r="V1049" i="13"/>
  <c r="V255" i="14"/>
  <c r="V1050" i="14"/>
  <c r="V204" i="14"/>
  <c r="V999" i="14"/>
  <c r="V201" i="14"/>
  <c r="V996" i="14"/>
  <c r="V249" i="14"/>
  <c r="V1044" i="14"/>
  <c r="V202" i="13"/>
  <c r="V1015" i="13"/>
  <c r="V241" i="14"/>
  <c r="V1036" i="14"/>
  <c r="V148" i="14"/>
  <c r="V155" i="13"/>
  <c r="V968" i="13"/>
  <c r="V179" i="18"/>
  <c r="V971" i="18"/>
  <c r="V107" i="14"/>
  <c r="V902" i="14"/>
  <c r="V210" i="13"/>
  <c r="V1023" i="13"/>
  <c r="V221" i="18"/>
  <c r="V1013" i="18"/>
  <c r="V253" i="14"/>
  <c r="V1048" i="14"/>
  <c r="V207" i="14"/>
  <c r="V1002" i="14"/>
  <c r="V215" i="14"/>
  <c r="V1010" i="14"/>
  <c r="V151" i="18"/>
  <c r="V943" i="18"/>
  <c r="V242" i="13"/>
  <c r="V1055" i="13"/>
  <c r="V176" i="14"/>
  <c r="V971" i="14"/>
  <c r="V197" i="14"/>
  <c r="V992" i="14"/>
  <c r="V161" i="14"/>
  <c r="V956" i="14"/>
  <c r="V244" i="14"/>
  <c r="V1039" i="14"/>
  <c r="V263" i="18"/>
  <c r="V1055" i="18"/>
  <c r="V216" i="18"/>
  <c r="V1008" i="18"/>
  <c r="V218" i="13"/>
  <c r="V1031" i="13"/>
  <c r="V244" i="18"/>
  <c r="V1036" i="18"/>
  <c r="V15" i="14"/>
  <c r="V810" i="14"/>
  <c r="V245" i="14"/>
  <c r="V1040" i="14"/>
  <c r="V150" i="18"/>
  <c r="V942" i="18"/>
  <c r="V111" i="13"/>
  <c r="V924" i="13"/>
  <c r="V128" i="18"/>
  <c r="V920" i="18"/>
  <c r="V99" i="18"/>
  <c r="V891" i="18"/>
  <c r="V194" i="13"/>
  <c r="V1007" i="13"/>
  <c r="V205" i="18"/>
  <c r="V997" i="18"/>
  <c r="V168" i="13"/>
  <c r="V981" i="13"/>
  <c r="V211" i="18"/>
  <c r="V1003" i="18"/>
  <c r="V159" i="14"/>
  <c r="V954" i="14"/>
  <c r="V157" i="14"/>
  <c r="V952" i="14"/>
  <c r="V192" i="13"/>
  <c r="V250" i="18"/>
  <c r="V1042" i="18"/>
  <c r="V262" i="18"/>
  <c r="V1054" i="18"/>
  <c r="V201" i="13"/>
  <c r="V1014" i="13"/>
  <c r="V158" i="18"/>
  <c r="V950" i="18"/>
  <c r="V235" i="14"/>
  <c r="V1030" i="14"/>
  <c r="V105" i="14"/>
  <c r="V900" i="14"/>
  <c r="V251" i="14"/>
  <c r="V1046" i="14"/>
  <c r="V194" i="14"/>
  <c r="V989" i="14"/>
  <c r="V119" i="13"/>
  <c r="V932" i="13"/>
  <c r="V240" i="13"/>
  <c r="V1053" i="13"/>
  <c r="V272" i="13"/>
  <c r="V1085" i="13"/>
  <c r="V247" i="13"/>
  <c r="V1060" i="13"/>
  <c r="V251" i="18"/>
  <c r="V1043" i="18"/>
  <c r="V172" i="18"/>
  <c r="V964" i="18"/>
  <c r="V122" i="14"/>
  <c r="V917" i="14"/>
  <c r="V161" i="18"/>
  <c r="V953" i="18"/>
  <c r="V108" i="14"/>
  <c r="V903" i="14"/>
  <c r="V97" i="18"/>
  <c r="V889" i="18"/>
  <c r="V247" i="18"/>
  <c r="V1039" i="18"/>
  <c r="V256" i="18"/>
  <c r="V1048" i="18"/>
  <c r="V166" i="14"/>
  <c r="V961" i="14"/>
  <c r="V96" i="18"/>
  <c r="V888" i="18"/>
  <c r="V195" i="13"/>
  <c r="V1008" i="13"/>
  <c r="V124" i="13"/>
  <c r="V937" i="13"/>
  <c r="V167" i="18"/>
  <c r="V959" i="18"/>
  <c r="V255" i="13"/>
  <c r="V1068" i="13"/>
  <c r="V245" i="18"/>
  <c r="V1037" i="18"/>
  <c r="V177" i="13"/>
  <c r="V990" i="13"/>
  <c r="V252" i="14"/>
  <c r="V1047" i="14"/>
  <c r="V234" i="14"/>
  <c r="V1029" i="14"/>
  <c r="V104" i="18"/>
  <c r="V896" i="18"/>
  <c r="V126" i="14"/>
  <c r="V921" i="14"/>
  <c r="V234" i="18"/>
  <c r="V1026" i="18"/>
  <c r="V218" i="14"/>
  <c r="V1013" i="14"/>
  <c r="V166" i="18"/>
  <c r="V958" i="18"/>
  <c r="V118" i="14"/>
  <c r="V913" i="14"/>
  <c r="V118" i="13"/>
  <c r="V931" i="13"/>
  <c r="V260" i="18"/>
  <c r="V1052" i="18"/>
  <c r="V158" i="14"/>
  <c r="V953" i="14"/>
  <c r="V154" i="18"/>
  <c r="V946" i="18"/>
  <c r="V103" i="13"/>
  <c r="V916" i="13"/>
  <c r="V181" i="13"/>
  <c r="V994" i="13"/>
  <c r="V237" i="14"/>
  <c r="V1032" i="14"/>
  <c r="V124" i="18"/>
  <c r="V916" i="18"/>
  <c r="V219" i="14"/>
  <c r="V1014" i="14"/>
  <c r="V204" i="13"/>
  <c r="V1017" i="13"/>
  <c r="V115" i="13"/>
  <c r="V928" i="13"/>
  <c r="V258" i="14"/>
  <c r="V1053" i="14"/>
  <c r="V261" i="14"/>
  <c r="V1056" i="14"/>
  <c r="V229" i="13"/>
  <c r="V1042" i="13"/>
  <c r="V106" i="14"/>
  <c r="V901" i="14"/>
  <c r="V208" i="13"/>
  <c r="V1021" i="13"/>
  <c r="V150" i="13"/>
  <c r="V963" i="13"/>
  <c r="V135" i="13"/>
  <c r="V127" i="13"/>
  <c r="V940" i="13"/>
  <c r="V195" i="18"/>
  <c r="V987" i="18"/>
  <c r="V200" i="14"/>
  <c r="V995" i="14"/>
  <c r="V235" i="18"/>
  <c r="V1027" i="18"/>
  <c r="V257" i="18"/>
  <c r="V1049" i="18"/>
  <c r="V198" i="14"/>
  <c r="V993" i="14"/>
  <c r="V156" i="13"/>
  <c r="V969" i="13"/>
  <c r="U15" i="19"/>
  <c r="U93" i="19"/>
  <c r="V259" i="14"/>
  <c r="V1054" i="14"/>
  <c r="V192" i="18"/>
  <c r="V984" i="18"/>
  <c r="V170" i="14"/>
  <c r="V965" i="14"/>
  <c r="V99" i="13"/>
  <c r="V912" i="13"/>
  <c r="V96" i="14"/>
  <c r="V891" i="14"/>
  <c r="V215" i="13"/>
  <c r="V1028" i="13"/>
  <c r="V248" i="18"/>
  <c r="V1040" i="18"/>
  <c r="V161" i="13"/>
  <c r="V974" i="13"/>
  <c r="V163" i="14"/>
  <c r="V958" i="14"/>
  <c r="V238" i="13"/>
  <c r="V1051" i="13"/>
  <c r="V175" i="13"/>
  <c r="V988" i="13"/>
  <c r="V177" i="14"/>
  <c r="V972" i="14"/>
  <c r="V197" i="18"/>
  <c r="V989" i="18"/>
  <c r="V180" i="13"/>
  <c r="V993" i="13"/>
  <c r="V236" i="18"/>
  <c r="V1028" i="18"/>
  <c r="V178" i="13"/>
  <c r="V991" i="13"/>
  <c r="V193" i="13"/>
  <c r="V1006" i="13"/>
  <c r="V173" i="13"/>
  <c r="V986" i="13"/>
  <c r="V95" i="18"/>
  <c r="V211" i="14"/>
  <c r="V1006" i="14"/>
  <c r="V159" i="18"/>
  <c r="V951" i="18"/>
  <c r="V110" i="18"/>
  <c r="V902" i="18"/>
  <c r="V206" i="13"/>
  <c r="V1019" i="13"/>
  <c r="V117" i="13"/>
  <c r="V930" i="13"/>
  <c r="V14" i="13"/>
  <c r="V198" i="18"/>
  <c r="V990" i="18"/>
  <c r="V194" i="18"/>
  <c r="V986" i="18"/>
  <c r="V119" i="14"/>
  <c r="V914" i="14"/>
  <c r="V246" i="13"/>
  <c r="V1059" i="13"/>
  <c r="V176" i="13"/>
  <c r="V989" i="13"/>
  <c r="V249" i="13"/>
  <c r="V1062" i="13"/>
  <c r="V247" i="14"/>
  <c r="V1042" i="14"/>
  <c r="V254" i="14"/>
  <c r="V1049" i="14"/>
  <c r="V159" i="13"/>
  <c r="V972" i="13"/>
  <c r="V109" i="14"/>
  <c r="V904" i="14"/>
  <c r="V166" i="13"/>
  <c r="V979" i="13"/>
  <c r="V197" i="13"/>
  <c r="V1010" i="13"/>
  <c r="V148" i="18"/>
  <c r="V940" i="18"/>
  <c r="V203" i="18"/>
  <c r="V995" i="18"/>
  <c r="V107" i="18"/>
  <c r="V899" i="18"/>
  <c r="V129" i="14"/>
  <c r="V924" i="14"/>
  <c r="V14" i="14"/>
  <c r="V150" i="14"/>
  <c r="V945" i="14"/>
  <c r="V261" i="13"/>
  <c r="V1074" i="13"/>
  <c r="V257" i="13"/>
  <c r="V1070" i="13"/>
  <c r="V236" i="14"/>
  <c r="V1031" i="14"/>
  <c r="V168" i="14"/>
  <c r="V963" i="14"/>
  <c r="V124" i="14"/>
  <c r="V919" i="14"/>
  <c r="V158" i="13"/>
  <c r="V971" i="13"/>
  <c r="V264" i="18"/>
  <c r="V1056" i="18"/>
  <c r="V250" i="13"/>
  <c r="V1063" i="13"/>
  <c r="V249" i="18"/>
  <c r="V1041" i="18"/>
  <c r="V195" i="14"/>
  <c r="V990" i="14"/>
  <c r="V127" i="14"/>
  <c r="V922" i="14"/>
  <c r="V262" i="13"/>
  <c r="V1075" i="13"/>
  <c r="V147" i="18"/>
  <c r="V127" i="18"/>
  <c r="V919" i="18"/>
  <c r="V209" i="13"/>
  <c r="V1022" i="13"/>
  <c r="V233" i="14"/>
  <c r="V1028" i="14"/>
  <c r="V178" i="14"/>
  <c r="V973" i="14"/>
  <c r="V172" i="14"/>
  <c r="V967" i="14"/>
  <c r="V101" i="13"/>
  <c r="V914" i="13"/>
  <c r="V175" i="18"/>
  <c r="V967" i="18"/>
  <c r="V151" i="14"/>
  <c r="V946" i="14"/>
  <c r="V169" i="14"/>
  <c r="V964" i="14"/>
  <c r="V181" i="14"/>
  <c r="V976" i="14"/>
  <c r="V164" i="18"/>
  <c r="V956" i="18"/>
  <c r="V128" i="14"/>
  <c r="V923" i="14"/>
  <c r="V254" i="18"/>
  <c r="V1046" i="18"/>
  <c r="V98" i="14"/>
  <c r="V893" i="14"/>
  <c r="V196" i="18"/>
  <c r="V988" i="18"/>
  <c r="V267" i="13"/>
  <c r="V1080" i="13"/>
  <c r="S149" i="13"/>
  <c r="S123" i="13"/>
  <c r="S936" i="13"/>
  <c r="S112" i="14"/>
  <c r="S907" i="14"/>
  <c r="S98" i="13"/>
  <c r="S911" i="13"/>
  <c r="S160" i="13"/>
  <c r="S973" i="13"/>
  <c r="S196" i="13"/>
  <c r="S1009" i="13"/>
  <c r="S153" i="13"/>
  <c r="S966" i="13"/>
  <c r="S205" i="14"/>
  <c r="S1000" i="14"/>
  <c r="S130" i="14"/>
  <c r="S925" i="14"/>
  <c r="S199" i="14"/>
  <c r="S994" i="14"/>
  <c r="S162" i="13"/>
  <c r="S975" i="13"/>
  <c r="S259" i="18"/>
  <c r="S1051" i="18"/>
  <c r="S117" i="18"/>
  <c r="S909" i="18"/>
  <c r="S102" i="18"/>
  <c r="S894" i="18"/>
  <c r="S109" i="18"/>
  <c r="S901" i="18"/>
  <c r="S100" i="14"/>
  <c r="S895" i="14"/>
  <c r="S103" i="14"/>
  <c r="S898" i="14"/>
  <c r="S157" i="14"/>
  <c r="S952" i="14"/>
  <c r="S122" i="18"/>
  <c r="S914" i="18"/>
  <c r="S207" i="13"/>
  <c r="S1020" i="13"/>
  <c r="S112" i="13"/>
  <c r="S925" i="13"/>
  <c r="S15" i="13"/>
  <c r="S828" i="13"/>
  <c r="S101" i="18"/>
  <c r="S893" i="18"/>
  <c r="S154" i="13"/>
  <c r="S967" i="13"/>
  <c r="S222" i="13"/>
  <c r="S1035" i="13"/>
  <c r="S177" i="18"/>
  <c r="S969" i="18"/>
  <c r="S248" i="14"/>
  <c r="S1043" i="14"/>
  <c r="S264" i="13"/>
  <c r="S1077" i="13"/>
  <c r="S255" i="18"/>
  <c r="S1047" i="18"/>
  <c r="S254" i="13"/>
  <c r="S1067" i="13"/>
  <c r="S243" i="13"/>
  <c r="S1056" i="13"/>
  <c r="S182" i="14"/>
  <c r="S977" i="14"/>
  <c r="S202" i="18"/>
  <c r="S994" i="18"/>
  <c r="S208" i="18"/>
  <c r="S1000" i="18"/>
  <c r="S193" i="18"/>
  <c r="S985" i="18"/>
  <c r="S156" i="14"/>
  <c r="S951" i="14"/>
  <c r="S257" i="18"/>
  <c r="S1049" i="18"/>
  <c r="S190" i="14"/>
  <c r="S126" i="13"/>
  <c r="S939" i="13"/>
  <c r="S152" i="13"/>
  <c r="S965" i="13"/>
  <c r="S149" i="18"/>
  <c r="S941" i="18"/>
  <c r="S210" i="18"/>
  <c r="S1002" i="18"/>
  <c r="S174" i="13"/>
  <c r="S987" i="13"/>
  <c r="S191" i="18"/>
  <c r="S983" i="18"/>
  <c r="S214" i="14"/>
  <c r="S1009" i="14"/>
  <c r="S192" i="13"/>
  <c r="S113" i="18"/>
  <c r="S905" i="18"/>
  <c r="S114" i="13"/>
  <c r="S927" i="13"/>
  <c r="S223" i="14"/>
  <c r="S1018" i="14"/>
  <c r="S252" i="13"/>
  <c r="S1065" i="13"/>
  <c r="S220" i="14"/>
  <c r="S1015" i="14"/>
  <c r="S114" i="14"/>
  <c r="S909" i="14"/>
  <c r="S256" i="14"/>
  <c r="S1051" i="14"/>
  <c r="S106" i="18"/>
  <c r="S898" i="18"/>
  <c r="S121" i="13"/>
  <c r="S934" i="13"/>
  <c r="S113" i="13"/>
  <c r="S926" i="13"/>
  <c r="S158" i="14"/>
  <c r="S953" i="14"/>
  <c r="S164" i="13"/>
  <c r="S977" i="13"/>
  <c r="S143" i="13"/>
  <c r="S956" i="13"/>
  <c r="S173" i="14"/>
  <c r="S968" i="14"/>
  <c r="S237" i="14"/>
  <c r="S1032" i="14"/>
  <c r="S218" i="18"/>
  <c r="S1010" i="18"/>
  <c r="S244" i="13"/>
  <c r="S1057" i="13"/>
  <c r="S256" i="13"/>
  <c r="S1069" i="13"/>
  <c r="S168" i="18"/>
  <c r="S960" i="18"/>
  <c r="S125" i="14"/>
  <c r="S920" i="14"/>
  <c r="S239" i="13"/>
  <c r="S1052" i="13"/>
  <c r="S174" i="14"/>
  <c r="S969" i="14"/>
  <c r="S250" i="18"/>
  <c r="S1042" i="18"/>
  <c r="S129" i="13"/>
  <c r="S942" i="13"/>
  <c r="S247" i="18"/>
  <c r="S1039" i="18"/>
  <c r="S120" i="14"/>
  <c r="S915" i="14"/>
  <c r="S110" i="18"/>
  <c r="S902" i="18"/>
  <c r="S116" i="14"/>
  <c r="S911" i="14"/>
  <c r="S154" i="14"/>
  <c r="S949" i="14"/>
  <c r="S169" i="14"/>
  <c r="S964" i="14"/>
  <c r="S256" i="18"/>
  <c r="S1048" i="18"/>
  <c r="S219" i="14"/>
  <c r="S1014" i="14"/>
  <c r="S253" i="14"/>
  <c r="S1048" i="14"/>
  <c r="S214" i="18"/>
  <c r="S1006" i="18"/>
  <c r="S206" i="18"/>
  <c r="S998" i="18"/>
  <c r="S101" i="14"/>
  <c r="S896" i="14"/>
  <c r="S170" i="18"/>
  <c r="S962" i="18"/>
  <c r="S203" i="14"/>
  <c r="S998" i="14"/>
  <c r="S142" i="13"/>
  <c r="S955" i="13"/>
  <c r="S200" i="18"/>
  <c r="S992" i="18"/>
  <c r="S212" i="13"/>
  <c r="S1025" i="13"/>
  <c r="S152" i="14"/>
  <c r="S947" i="14"/>
  <c r="S221" i="14"/>
  <c r="S1016" i="14"/>
  <c r="S127" i="14"/>
  <c r="S922" i="14"/>
  <c r="S127" i="13"/>
  <c r="S940" i="13"/>
  <c r="S245" i="13"/>
  <c r="S1058" i="13"/>
  <c r="S124" i="18"/>
  <c r="S916" i="18"/>
  <c r="S141" i="13"/>
  <c r="S208" i="14"/>
  <c r="S1003" i="14"/>
  <c r="S235" i="13"/>
  <c r="S199" i="18"/>
  <c r="S991" i="18"/>
  <c r="S213" i="14"/>
  <c r="S1008" i="14"/>
  <c r="S171" i="14"/>
  <c r="S966" i="14"/>
  <c r="S251" i="13"/>
  <c r="S1064" i="13"/>
  <c r="S202" i="14"/>
  <c r="S997" i="14"/>
  <c r="S117" i="13"/>
  <c r="S930" i="13"/>
  <c r="S222" i="14"/>
  <c r="S1017" i="14"/>
  <c r="S119" i="18"/>
  <c r="S911" i="18"/>
  <c r="S149" i="14"/>
  <c r="S944" i="14"/>
  <c r="S116" i="13"/>
  <c r="S929" i="13"/>
  <c r="S189" i="18"/>
  <c r="S212" i="18"/>
  <c r="S1004" i="18"/>
  <c r="S125" i="18"/>
  <c r="S917" i="18"/>
  <c r="S203" i="13"/>
  <c r="S1016" i="13"/>
  <c r="S111" i="18"/>
  <c r="S903" i="18"/>
  <c r="S155" i="18"/>
  <c r="S947" i="18"/>
  <c r="S216" i="13"/>
  <c r="S1029" i="13"/>
  <c r="S177" i="14"/>
  <c r="S972" i="14"/>
  <c r="S258" i="13"/>
  <c r="S1071" i="13"/>
  <c r="S215" i="18"/>
  <c r="S1007" i="18"/>
  <c r="S160" i="18"/>
  <c r="S952" i="18"/>
  <c r="S210" i="13"/>
  <c r="S1023" i="13"/>
  <c r="S152" i="18"/>
  <c r="S944" i="18"/>
  <c r="S97" i="18"/>
  <c r="S889" i="18"/>
  <c r="S253" i="18"/>
  <c r="S1045" i="18"/>
  <c r="S250" i="14"/>
  <c r="S1045" i="14"/>
  <c r="S127" i="18"/>
  <c r="S919" i="18"/>
  <c r="S162" i="18"/>
  <c r="S954" i="18"/>
  <c r="S157" i="13"/>
  <c r="S970" i="13"/>
  <c r="S110" i="13"/>
  <c r="S923" i="13"/>
  <c r="S263" i="14"/>
  <c r="S1058" i="14"/>
  <c r="S172" i="14"/>
  <c r="S967" i="14"/>
  <c r="R15" i="19"/>
  <c r="R93" i="19"/>
  <c r="S207" i="14"/>
  <c r="S1002" i="14"/>
  <c r="S220" i="13"/>
  <c r="S1033" i="13"/>
  <c r="S261" i="13"/>
  <c r="S1074" i="13"/>
  <c r="S99" i="14"/>
  <c r="S894" i="14"/>
  <c r="S176" i="14"/>
  <c r="S971" i="14"/>
  <c r="S121" i="14"/>
  <c r="S916" i="14"/>
  <c r="S204" i="13"/>
  <c r="S1017" i="13"/>
  <c r="S157" i="18"/>
  <c r="S949" i="18"/>
  <c r="S194" i="18"/>
  <c r="S986" i="18"/>
  <c r="S213" i="18"/>
  <c r="S1005" i="18"/>
  <c r="S175" i="14"/>
  <c r="S970" i="14"/>
  <c r="S263" i="13"/>
  <c r="S1076" i="13"/>
  <c r="S240" i="14"/>
  <c r="S1035" i="14"/>
  <c r="S217" i="18"/>
  <c r="S1009" i="18"/>
  <c r="S113" i="14"/>
  <c r="S908" i="14"/>
  <c r="S163" i="13"/>
  <c r="S976" i="13"/>
  <c r="S237" i="18"/>
  <c r="S1029" i="18"/>
  <c r="S246" i="14"/>
  <c r="S1041" i="14"/>
  <c r="S174" i="18"/>
  <c r="S966" i="18"/>
  <c r="S115" i="18"/>
  <c r="S907" i="18"/>
  <c r="S112" i="18"/>
  <c r="S904" i="18"/>
  <c r="S215" i="14"/>
  <c r="S1010" i="14"/>
  <c r="S233" i="14"/>
  <c r="S1028" i="14"/>
  <c r="S154" i="18"/>
  <c r="S946" i="18"/>
  <c r="S161" i="14"/>
  <c r="S956" i="14"/>
  <c r="S116" i="18"/>
  <c r="S908" i="18"/>
  <c r="S111" i="14"/>
  <c r="S906" i="14"/>
  <c r="S237" i="13"/>
  <c r="S1050" i="13"/>
  <c r="S98" i="18"/>
  <c r="S890" i="18"/>
  <c r="S242" i="14"/>
  <c r="S1037" i="14"/>
  <c r="S105" i="18"/>
  <c r="S897" i="18"/>
  <c r="S176" i="18"/>
  <c r="S968" i="18"/>
  <c r="S247" i="14"/>
  <c r="S1042" i="14"/>
  <c r="S222" i="18"/>
  <c r="S1014" i="18"/>
  <c r="S200" i="13"/>
  <c r="S1013" i="13"/>
  <c r="S198" i="14"/>
  <c r="S993" i="14"/>
  <c r="S260" i="13"/>
  <c r="S1073" i="13"/>
  <c r="S201" i="13"/>
  <c r="S1014" i="13"/>
  <c r="S150" i="14"/>
  <c r="S945" i="14"/>
  <c r="S196" i="14"/>
  <c r="S991" i="14"/>
  <c r="S199" i="13"/>
  <c r="S1012" i="13"/>
  <c r="S172" i="13"/>
  <c r="S985" i="13"/>
  <c r="S110" i="14"/>
  <c r="S905" i="14"/>
  <c r="S166" i="14"/>
  <c r="S961" i="14"/>
  <c r="S14" i="13"/>
  <c r="S204" i="18"/>
  <c r="S996" i="18"/>
  <c r="S238" i="18"/>
  <c r="S1030" i="18"/>
  <c r="S159" i="13"/>
  <c r="S972" i="13"/>
  <c r="S170" i="13"/>
  <c r="S983" i="13"/>
  <c r="S186" i="13"/>
  <c r="S999" i="13"/>
  <c r="S179" i="13"/>
  <c r="S992" i="13"/>
  <c r="S238" i="14"/>
  <c r="S1033" i="14"/>
  <c r="S225" i="13"/>
  <c r="S1038" i="13"/>
  <c r="S252" i="18"/>
  <c r="S1044" i="18"/>
  <c r="S220" i="18"/>
  <c r="S1012" i="18"/>
  <c r="S105" i="13"/>
  <c r="S918" i="13"/>
  <c r="S246" i="18"/>
  <c r="S1038" i="18"/>
  <c r="S195" i="18"/>
  <c r="S987" i="18"/>
  <c r="S232" i="18"/>
  <c r="S1024" i="18"/>
  <c r="S251" i="14"/>
  <c r="S1046" i="14"/>
  <c r="S191" i="14"/>
  <c r="S986" i="14"/>
  <c r="S255" i="13"/>
  <c r="S1068" i="13"/>
  <c r="S194" i="14"/>
  <c r="S989" i="14"/>
  <c r="S178" i="18"/>
  <c r="S970" i="18"/>
  <c r="S243" i="14"/>
  <c r="S1038" i="14"/>
  <c r="S198" i="13"/>
  <c r="S1011" i="13"/>
  <c r="S153" i="14"/>
  <c r="S948" i="14"/>
  <c r="S97" i="13"/>
  <c r="S910" i="13"/>
  <c r="S224" i="14"/>
  <c r="S1019" i="14"/>
  <c r="S179" i="14"/>
  <c r="S974" i="14"/>
  <c r="S217" i="13"/>
  <c r="S1030" i="13"/>
  <c r="S171" i="18"/>
  <c r="S963" i="18"/>
  <c r="S121" i="18"/>
  <c r="S913" i="18"/>
  <c r="S118" i="18"/>
  <c r="S910" i="18"/>
  <c r="S262" i="14"/>
  <c r="S1057" i="14"/>
  <c r="S158" i="13"/>
  <c r="S971" i="13"/>
  <c r="S209" i="13"/>
  <c r="S1022" i="13"/>
  <c r="S171" i="13"/>
  <c r="S984" i="13"/>
  <c r="S196" i="18"/>
  <c r="S988" i="18"/>
  <c r="S242" i="13"/>
  <c r="S1055" i="13"/>
  <c r="S221" i="13"/>
  <c r="S1034" i="13"/>
  <c r="S106" i="13"/>
  <c r="S919" i="13"/>
  <c r="S259" i="13"/>
  <c r="S1072" i="13"/>
  <c r="S165" i="14"/>
  <c r="S960" i="14"/>
  <c r="S105" i="14"/>
  <c r="S900" i="14"/>
  <c r="S207" i="18"/>
  <c r="S999" i="18"/>
  <c r="S259" i="14"/>
  <c r="S1054" i="14"/>
  <c r="S223" i="13"/>
  <c r="S1036" i="13"/>
  <c r="S165" i="13"/>
  <c r="S978" i="13"/>
  <c r="S240" i="18"/>
  <c r="S1032" i="18"/>
  <c r="S158" i="18"/>
  <c r="S950" i="18"/>
  <c r="S193" i="14"/>
  <c r="S988" i="14"/>
  <c r="S216" i="14"/>
  <c r="S1011" i="14"/>
  <c r="S109" i="14"/>
  <c r="S904" i="14"/>
  <c r="S108" i="18"/>
  <c r="S900" i="18"/>
  <c r="S267" i="13"/>
  <c r="S1080" i="13"/>
  <c r="S257" i="14"/>
  <c r="S1052" i="14"/>
  <c r="S233" i="18"/>
  <c r="S1025" i="18"/>
  <c r="S241" i="18"/>
  <c r="S1033" i="18"/>
  <c r="S244" i="14"/>
  <c r="S1039" i="14"/>
  <c r="S98" i="14"/>
  <c r="S893" i="14"/>
  <c r="S202" i="13"/>
  <c r="S1015" i="13"/>
  <c r="S99" i="13"/>
  <c r="S912" i="13"/>
  <c r="S96" i="14"/>
  <c r="S891" i="14"/>
  <c r="S128" i="18"/>
  <c r="S920" i="18"/>
  <c r="S215" i="13"/>
  <c r="S1028" i="13"/>
  <c r="S176" i="13"/>
  <c r="S989" i="13"/>
  <c r="S248" i="18"/>
  <c r="S1040" i="18"/>
  <c r="S14" i="14"/>
  <c r="S163" i="14"/>
  <c r="S958" i="14"/>
  <c r="S258" i="18"/>
  <c r="S1050" i="18"/>
  <c r="S159" i="14"/>
  <c r="S954" i="14"/>
  <c r="S180" i="14"/>
  <c r="S975" i="14"/>
  <c r="S260" i="14"/>
  <c r="S1055" i="14"/>
  <c r="S164" i="14"/>
  <c r="S959" i="14"/>
  <c r="S190" i="18"/>
  <c r="S982" i="18"/>
  <c r="S151" i="13"/>
  <c r="S964" i="13"/>
  <c r="S180" i="18"/>
  <c r="S972" i="18"/>
  <c r="S153" i="18"/>
  <c r="S945" i="18"/>
  <c r="S96" i="18"/>
  <c r="S888" i="18"/>
  <c r="S239" i="14"/>
  <c r="S1034" i="14"/>
  <c r="S197" i="14"/>
  <c r="S992" i="14"/>
  <c r="S122" i="13"/>
  <c r="S935" i="13"/>
  <c r="S119" i="14"/>
  <c r="S914" i="14"/>
  <c r="S114" i="18"/>
  <c r="S906" i="18"/>
  <c r="S244" i="18"/>
  <c r="S1036" i="18"/>
  <c r="S124" i="14"/>
  <c r="S919" i="14"/>
  <c r="S111" i="13"/>
  <c r="S924" i="13"/>
  <c r="S249" i="18"/>
  <c r="S1041" i="18"/>
  <c r="S257" i="13"/>
  <c r="S1070" i="13"/>
  <c r="S168" i="14"/>
  <c r="S963" i="14"/>
  <c r="S173" i="13"/>
  <c r="S986" i="13"/>
  <c r="S194" i="13"/>
  <c r="S1007" i="13"/>
  <c r="S95" i="18"/>
  <c r="S218" i="14"/>
  <c r="S1013" i="14"/>
  <c r="S95" i="13"/>
  <c r="S123" i="14"/>
  <c r="S918" i="14"/>
  <c r="S100" i="18"/>
  <c r="S892" i="18"/>
  <c r="S264" i="18"/>
  <c r="S1056" i="18"/>
  <c r="S231" i="18"/>
  <c r="S198" i="18"/>
  <c r="S990" i="18"/>
  <c r="S115" i="14"/>
  <c r="S910" i="14"/>
  <c r="S177" i="13"/>
  <c r="S990" i="13"/>
  <c r="S209" i="18"/>
  <c r="S1001" i="18"/>
  <c r="S255" i="14"/>
  <c r="S1050" i="14"/>
  <c r="S197" i="13"/>
  <c r="S1010" i="13"/>
  <c r="S229" i="13"/>
  <c r="S1042" i="13"/>
  <c r="S106" i="14"/>
  <c r="S901" i="14"/>
  <c r="S193" i="13"/>
  <c r="S1006" i="13"/>
  <c r="S155" i="13"/>
  <c r="S968" i="13"/>
  <c r="S122" i="14"/>
  <c r="S917" i="14"/>
  <c r="S107" i="14"/>
  <c r="S902" i="14"/>
  <c r="S161" i="18"/>
  <c r="S953" i="18"/>
  <c r="S211" i="18"/>
  <c r="S1003" i="18"/>
  <c r="S261" i="18"/>
  <c r="S1053" i="18"/>
  <c r="S182" i="13"/>
  <c r="S995" i="13"/>
  <c r="S242" i="18"/>
  <c r="S1034" i="18"/>
  <c r="S101" i="13"/>
  <c r="S914" i="13"/>
  <c r="S96" i="13"/>
  <c r="S909" i="13"/>
  <c r="S104" i="13"/>
  <c r="S917" i="13"/>
  <c r="S109" i="13"/>
  <c r="S922" i="13"/>
  <c r="S195" i="13"/>
  <c r="S1008" i="13"/>
  <c r="S167" i="18"/>
  <c r="S959" i="18"/>
  <c r="S128" i="14"/>
  <c r="S923" i="14"/>
  <c r="S167" i="14"/>
  <c r="S962" i="14"/>
  <c r="S266" i="14"/>
  <c r="S1061" i="14"/>
  <c r="S263" i="18"/>
  <c r="S1055" i="18"/>
  <c r="S258" i="14"/>
  <c r="S1053" i="14"/>
  <c r="S243" i="18"/>
  <c r="S1035" i="18"/>
  <c r="S264" i="14"/>
  <c r="S1059" i="14"/>
  <c r="S254" i="18"/>
  <c r="S1046" i="18"/>
  <c r="S236" i="18"/>
  <c r="S1028" i="18"/>
  <c r="S178" i="13"/>
  <c r="S991" i="13"/>
  <c r="S102" i="13"/>
  <c r="S915" i="13"/>
  <c r="S107" i="13"/>
  <c r="S920" i="13"/>
  <c r="S206" i="14"/>
  <c r="S1001" i="14"/>
  <c r="S241" i="14"/>
  <c r="S1036" i="14"/>
  <c r="S246" i="13"/>
  <c r="S1059" i="13"/>
  <c r="S175" i="18"/>
  <c r="S967" i="18"/>
  <c r="S265" i="13"/>
  <c r="S1078" i="13"/>
  <c r="S249" i="13"/>
  <c r="S1062" i="13"/>
  <c r="S234" i="18"/>
  <c r="S1026" i="18"/>
  <c r="S260" i="18"/>
  <c r="S1052" i="18"/>
  <c r="S166" i="18"/>
  <c r="S958" i="18"/>
  <c r="S155" i="14"/>
  <c r="S950" i="14"/>
  <c r="S100" i="13"/>
  <c r="S913" i="13"/>
  <c r="S167" i="13"/>
  <c r="S980" i="13"/>
  <c r="S159" i="18"/>
  <c r="S951" i="18"/>
  <c r="S248" i="13"/>
  <c r="S1061" i="13"/>
  <c r="S173" i="18"/>
  <c r="S965" i="18"/>
  <c r="S95" i="14"/>
  <c r="S250" i="13"/>
  <c r="S1063" i="13"/>
  <c r="S235" i="14"/>
  <c r="S1030" i="14"/>
  <c r="S115" i="13"/>
  <c r="S928" i="13"/>
  <c r="S268" i="13"/>
  <c r="S1081" i="13"/>
  <c r="S232" i="14"/>
  <c r="S235" i="18"/>
  <c r="S1027" i="18"/>
  <c r="S107" i="18"/>
  <c r="S899" i="18"/>
  <c r="S129" i="14"/>
  <c r="S924" i="14"/>
  <c r="S205" i="18"/>
  <c r="S997" i="18"/>
  <c r="S161" i="13"/>
  <c r="S974" i="13"/>
  <c r="S238" i="13"/>
  <c r="S1051" i="13"/>
  <c r="S175" i="13"/>
  <c r="S988" i="13"/>
  <c r="S211" i="14"/>
  <c r="S1006" i="14"/>
  <c r="S160" i="14"/>
  <c r="S955" i="14"/>
  <c r="S151" i="14"/>
  <c r="S946" i="14"/>
  <c r="S148" i="18"/>
  <c r="S940" i="18"/>
  <c r="S99" i="18"/>
  <c r="S891" i="18"/>
  <c r="S126" i="18"/>
  <c r="S918" i="18"/>
  <c r="S156" i="13"/>
  <c r="S969" i="13"/>
  <c r="S104" i="14"/>
  <c r="S899" i="14"/>
  <c r="S265" i="14"/>
  <c r="S1060" i="14"/>
  <c r="S124" i="13"/>
  <c r="S937" i="13"/>
  <c r="S219" i="18"/>
  <c r="S1011" i="18"/>
  <c r="S123" i="18"/>
  <c r="S915" i="18"/>
  <c r="S234" i="14"/>
  <c r="S1029" i="14"/>
  <c r="S204" i="14"/>
  <c r="S999" i="14"/>
  <c r="S126" i="14"/>
  <c r="S921" i="14"/>
  <c r="S150" i="18"/>
  <c r="S942" i="18"/>
  <c r="S170" i="14"/>
  <c r="S965" i="14"/>
  <c r="S200" i="14"/>
  <c r="S995" i="14"/>
  <c r="S203" i="18"/>
  <c r="S995" i="18"/>
  <c r="S165" i="18"/>
  <c r="S957" i="18"/>
  <c r="S120" i="18"/>
  <c r="S912" i="18"/>
  <c r="S102" i="14"/>
  <c r="S897" i="14"/>
  <c r="S169" i="18"/>
  <c r="S961" i="18"/>
  <c r="S201" i="14"/>
  <c r="S996" i="14"/>
  <c r="S125" i="13"/>
  <c r="S938" i="13"/>
  <c r="S156" i="18"/>
  <c r="S948" i="18"/>
  <c r="S241" i="13"/>
  <c r="S1054" i="13"/>
  <c r="S217" i="14"/>
  <c r="S1012" i="14"/>
  <c r="S180" i="13"/>
  <c r="S993" i="13"/>
  <c r="S213" i="13"/>
  <c r="S1026" i="13"/>
  <c r="S108" i="13"/>
  <c r="S921" i="13"/>
  <c r="S211" i="13"/>
  <c r="S1024" i="13"/>
  <c r="S201" i="18"/>
  <c r="S993" i="18"/>
  <c r="S253" i="13"/>
  <c r="S1066" i="13"/>
  <c r="S216" i="18"/>
  <c r="S1008" i="18"/>
  <c r="S169" i="13"/>
  <c r="S982" i="13"/>
  <c r="S104" i="18"/>
  <c r="S896" i="18"/>
  <c r="S261" i="14"/>
  <c r="S1056" i="14"/>
  <c r="S245" i="14"/>
  <c r="S1040" i="14"/>
  <c r="S214" i="13"/>
  <c r="S1027" i="13"/>
  <c r="S168" i="13"/>
  <c r="S981" i="13"/>
  <c r="S118" i="14"/>
  <c r="S913" i="14"/>
  <c r="S210" i="14"/>
  <c r="S1005" i="14"/>
  <c r="S236" i="13"/>
  <c r="S1049" i="13"/>
  <c r="S208" i="13"/>
  <c r="S1021" i="13"/>
  <c r="S254" i="14"/>
  <c r="S1049" i="14"/>
  <c r="S163" i="18"/>
  <c r="S955" i="18"/>
  <c r="S97" i="14"/>
  <c r="S892" i="14"/>
  <c r="S224" i="13"/>
  <c r="S1037" i="13"/>
  <c r="S181" i="13"/>
  <c r="S994" i="13"/>
  <c r="S15" i="14"/>
  <c r="S810" i="14"/>
  <c r="S249" i="14"/>
  <c r="S1044" i="14"/>
  <c r="S251" i="18"/>
  <c r="S1043" i="18"/>
  <c r="S179" i="18"/>
  <c r="S971" i="18"/>
  <c r="S236" i="14"/>
  <c r="S1031" i="14"/>
  <c r="S147" i="18"/>
  <c r="S262" i="18"/>
  <c r="S1054" i="18"/>
  <c r="S239" i="18"/>
  <c r="S1031" i="18"/>
  <c r="S162" i="14"/>
  <c r="S957" i="14"/>
  <c r="S151" i="18"/>
  <c r="S943" i="18"/>
  <c r="S266" i="13"/>
  <c r="S1079" i="13"/>
  <c r="S209" i="14"/>
  <c r="S1004" i="14"/>
  <c r="S218" i="13"/>
  <c r="S1031" i="13"/>
  <c r="S192" i="14"/>
  <c r="S987" i="14"/>
  <c r="S192" i="18"/>
  <c r="S984" i="18"/>
  <c r="S252" i="14"/>
  <c r="S1047" i="14"/>
  <c r="S240" i="13"/>
  <c r="S1053" i="13"/>
  <c r="S272" i="13"/>
  <c r="S1085" i="13"/>
  <c r="S148" i="14"/>
  <c r="S178" i="14"/>
  <c r="S973" i="14"/>
  <c r="S221" i="18"/>
  <c r="S1013" i="18"/>
  <c r="S219" i="13"/>
  <c r="S1032" i="13"/>
  <c r="S119" i="13"/>
  <c r="S932" i="13"/>
  <c r="S195" i="14"/>
  <c r="S990" i="14"/>
  <c r="S135" i="13"/>
  <c r="S247" i="13"/>
  <c r="S1060" i="13"/>
  <c r="S262" i="13"/>
  <c r="S1075" i="13"/>
  <c r="S103" i="18"/>
  <c r="S895" i="18"/>
  <c r="S181" i="14"/>
  <c r="S976" i="14"/>
  <c r="S164" i="18"/>
  <c r="S956" i="18"/>
  <c r="S128" i="13"/>
  <c r="S941" i="13"/>
  <c r="S166" i="13"/>
  <c r="S979" i="13"/>
  <c r="S206" i="13"/>
  <c r="S1019" i="13"/>
  <c r="S103" i="13"/>
  <c r="S916" i="13"/>
  <c r="S150" i="13"/>
  <c r="S963" i="13"/>
  <c r="S108" i="14"/>
  <c r="S903" i="14"/>
  <c r="S120" i="13"/>
  <c r="S933" i="13"/>
  <c r="S118" i="13"/>
  <c r="S931" i="13"/>
  <c r="S197" i="18"/>
  <c r="S989" i="18"/>
  <c r="S245" i="18"/>
  <c r="S1037" i="18"/>
  <c r="S172" i="18"/>
  <c r="S964" i="18"/>
  <c r="S212" i="14"/>
  <c r="S1007" i="14"/>
  <c r="S117" i="14"/>
  <c r="S912" i="14"/>
  <c r="S205" i="13"/>
  <c r="S1018" i="13"/>
  <c r="N630" i="17"/>
  <c r="U618" i="17"/>
  <c r="M618" i="17"/>
  <c r="H93" i="21"/>
  <c r="Y292" i="17"/>
  <c r="K625" i="17"/>
  <c r="M625" i="17"/>
  <c r="R616" i="17"/>
  <c r="T616" i="17"/>
  <c r="K93" i="21"/>
  <c r="L107" i="8"/>
  <c r="L120" i="8"/>
  <c r="I456" i="17"/>
  <c r="L117" i="8"/>
  <c r="I453" i="17"/>
  <c r="W453" i="17"/>
  <c r="L118" i="8"/>
  <c r="I454" i="17"/>
  <c r="L129" i="8"/>
  <c r="I465" i="17"/>
  <c r="K628" i="17"/>
  <c r="N628" i="17"/>
  <c r="I285" i="17"/>
  <c r="G29" i="1"/>
  <c r="W59" i="1"/>
  <c r="G45" i="24"/>
  <c r="F28" i="12"/>
  <c r="F29" i="12"/>
  <c r="T675" i="13"/>
  <c r="K130" i="8"/>
  <c r="M107" i="8"/>
  <c r="K399" i="14"/>
  <c r="K535" i="14"/>
  <c r="X288" i="17"/>
  <c r="R675" i="13"/>
  <c r="R816" i="13"/>
  <c r="L675" i="13"/>
  <c r="L816" i="13"/>
  <c r="M675" i="13"/>
  <c r="M816" i="13"/>
  <c r="Q404" i="13"/>
  <c r="Q545" i="13"/>
  <c r="X453" i="17"/>
  <c r="J130" i="8"/>
  <c r="I130" i="17"/>
  <c r="S404" i="13"/>
  <c r="S545" i="13"/>
  <c r="S675" i="13"/>
  <c r="S816" i="13"/>
  <c r="K675" i="13"/>
  <c r="K816" i="13"/>
  <c r="U675" i="13"/>
  <c r="U816" i="13"/>
  <c r="M129" i="8"/>
  <c r="X297" i="17"/>
  <c r="R797" i="18"/>
  <c r="P17" i="3"/>
  <c r="X399" i="14"/>
  <c r="X535" i="14"/>
  <c r="V797" i="18"/>
  <c r="T17" i="3"/>
  <c r="T797" i="18"/>
  <c r="R17" i="3"/>
  <c r="L797" i="18"/>
  <c r="J17" i="3"/>
  <c r="S399" i="14"/>
  <c r="S535" i="14"/>
  <c r="N675" i="13"/>
  <c r="N816" i="13"/>
  <c r="Q935" i="14"/>
  <c r="K935" i="14"/>
  <c r="Q675" i="13"/>
  <c r="Q816" i="13"/>
  <c r="Y420" i="13"/>
  <c r="M797" i="18"/>
  <c r="K17" i="3"/>
  <c r="S797" i="18"/>
  <c r="Q17" i="3"/>
  <c r="Y359" i="18"/>
  <c r="Y455" i="14"/>
  <c r="K797" i="18"/>
  <c r="I17" i="3"/>
  <c r="U935" i="14"/>
  <c r="W399" i="14"/>
  <c r="W535" i="14"/>
  <c r="Y495" i="18"/>
  <c r="M531" i="18"/>
  <c r="Y531" i="18"/>
  <c r="M87" i="21"/>
  <c r="Y413" i="14"/>
  <c r="Y497" i="14"/>
  <c r="P399" i="14"/>
  <c r="P535" i="14"/>
  <c r="U797" i="18"/>
  <c r="S17" i="3"/>
  <c r="L533" i="14"/>
  <c r="Y533" i="14"/>
  <c r="N797" i="18"/>
  <c r="L17" i="3"/>
  <c r="Y453" i="18"/>
  <c r="S533" i="18"/>
  <c r="Q17" i="2"/>
  <c r="O797" i="18"/>
  <c r="M17" i="3"/>
  <c r="P797" i="18"/>
  <c r="N17" i="3"/>
  <c r="O675" i="13"/>
  <c r="O816" i="13"/>
  <c r="M935" i="14"/>
  <c r="X533" i="18"/>
  <c r="V17" i="2"/>
  <c r="P675" i="13"/>
  <c r="P816" i="13"/>
  <c r="V675" i="13"/>
  <c r="V816" i="13"/>
  <c r="T935" i="14"/>
  <c r="J489" i="18"/>
  <c r="Y489" i="18"/>
  <c r="N662" i="14"/>
  <c r="N664" i="14"/>
  <c r="N800" i="14"/>
  <c r="N757" i="14"/>
  <c r="X143" i="18"/>
  <c r="X935" i="18"/>
  <c r="X931" i="18"/>
  <c r="Y683" i="13"/>
  <c r="J687" i="13"/>
  <c r="Y687" i="13"/>
  <c r="Y412" i="13"/>
  <c r="J491" i="14"/>
  <c r="Y491" i="14"/>
  <c r="J270" i="6"/>
  <c r="M134" i="6"/>
  <c r="I134" i="14"/>
  <c r="X962" i="13"/>
  <c r="X997" i="13"/>
  <c r="X184" i="13"/>
  <c r="X227" i="13"/>
  <c r="X1005" i="13"/>
  <c r="X1040" i="13"/>
  <c r="L757" i="14"/>
  <c r="L662" i="14"/>
  <c r="L664" i="14"/>
  <c r="L800" i="14"/>
  <c r="V662" i="14"/>
  <c r="V664" i="14"/>
  <c r="V800" i="14"/>
  <c r="V757" i="14"/>
  <c r="X404" i="13"/>
  <c r="X545" i="13"/>
  <c r="M143" i="18"/>
  <c r="M935" i="18"/>
  <c r="M931" i="18"/>
  <c r="V931" i="18"/>
  <c r="V143" i="18"/>
  <c r="V935" i="18"/>
  <c r="W131" i="18"/>
  <c r="W887" i="18"/>
  <c r="X276" i="13"/>
  <c r="X948" i="13"/>
  <c r="X1089" i="13"/>
  <c r="Y623" i="18"/>
  <c r="J659" i="18"/>
  <c r="W797" i="18"/>
  <c r="U17" i="3"/>
  <c r="J933" i="18"/>
  <c r="Y933" i="18"/>
  <c r="Y141" i="18"/>
  <c r="J407" i="18"/>
  <c r="Y407" i="18"/>
  <c r="Y403" i="18"/>
  <c r="O935" i="14"/>
  <c r="P757" i="14"/>
  <c r="P662" i="14"/>
  <c r="P664" i="14"/>
  <c r="P800" i="14"/>
  <c r="W809" i="14"/>
  <c r="W813" i="14"/>
  <c r="W18" i="14"/>
  <c r="W827" i="13"/>
  <c r="W831" i="13"/>
  <c r="W18" i="13"/>
  <c r="Q757" i="14"/>
  <c r="Q662" i="14"/>
  <c r="Q664" i="14"/>
  <c r="Q800" i="14"/>
  <c r="U931" i="18"/>
  <c r="U143" i="18"/>
  <c r="U935" i="18"/>
  <c r="Q797" i="18"/>
  <c r="O17" i="3"/>
  <c r="J711" i="18"/>
  <c r="Y711" i="18"/>
  <c r="Y675" i="18"/>
  <c r="L274" i="5"/>
  <c r="I675" i="13"/>
  <c r="P935" i="14"/>
  <c r="Y360" i="14"/>
  <c r="Y366" i="13"/>
  <c r="Y406" i="13"/>
  <c r="Y759" i="18"/>
  <c r="J795" i="18"/>
  <c r="Y795" i="18"/>
  <c r="J548" i="14"/>
  <c r="Y548" i="14"/>
  <c r="Y544" i="14"/>
  <c r="W227" i="14"/>
  <c r="W132" i="14"/>
  <c r="W890" i="14"/>
  <c r="W927" i="14"/>
  <c r="Y717" i="18"/>
  <c r="J753" i="18"/>
  <c r="Y753" i="18"/>
  <c r="W184" i="13"/>
  <c r="W962" i="13"/>
  <c r="W997" i="13"/>
  <c r="W227" i="13"/>
  <c r="W1005" i="13"/>
  <c r="W1040" i="13"/>
  <c r="W662" i="14"/>
  <c r="W664" i="14"/>
  <c r="W800" i="14"/>
  <c r="W757" i="14"/>
  <c r="M662" i="14"/>
  <c r="M664" i="14"/>
  <c r="M800" i="14"/>
  <c r="M757" i="14"/>
  <c r="X131" i="13"/>
  <c r="X908" i="13"/>
  <c r="W404" i="13"/>
  <c r="W545" i="13"/>
  <c r="Q143" i="18"/>
  <c r="Q935" i="18"/>
  <c r="Q931" i="18"/>
  <c r="T143" i="18"/>
  <c r="T935" i="18"/>
  <c r="T931" i="18"/>
  <c r="X131" i="18"/>
  <c r="X887" i="18"/>
  <c r="W948" i="13"/>
  <c r="W1089" i="13"/>
  <c r="W276" i="13"/>
  <c r="W183" i="18"/>
  <c r="W975" i="18"/>
  <c r="W939" i="18"/>
  <c r="J937" i="14"/>
  <c r="Y937" i="14"/>
  <c r="Y142" i="14"/>
  <c r="W226" i="14"/>
  <c r="W985" i="14"/>
  <c r="W1021" i="14"/>
  <c r="S935" i="14"/>
  <c r="Y140" i="14"/>
  <c r="J935" i="14"/>
  <c r="Y678" i="14"/>
  <c r="J714" i="14"/>
  <c r="Y714" i="14"/>
  <c r="X809" i="14"/>
  <c r="X813" i="14"/>
  <c r="X18" i="14"/>
  <c r="S931" i="18"/>
  <c r="S143" i="18"/>
  <c r="S935" i="18"/>
  <c r="L270" i="6"/>
  <c r="I800" i="14"/>
  <c r="I664" i="14"/>
  <c r="X985" i="14"/>
  <c r="X1021" i="14"/>
  <c r="X226" i="14"/>
  <c r="L395" i="18"/>
  <c r="L397" i="18"/>
  <c r="L533" i="18"/>
  <c r="J17" i="2"/>
  <c r="X954" i="13"/>
  <c r="X958" i="13"/>
  <c r="X145" i="13"/>
  <c r="X227" i="14"/>
  <c r="X890" i="14"/>
  <c r="X927" i="14"/>
  <c r="X132" i="14"/>
  <c r="X662" i="14"/>
  <c r="X664" i="14"/>
  <c r="X800" i="14"/>
  <c r="X757" i="14"/>
  <c r="T662" i="14"/>
  <c r="T664" i="14"/>
  <c r="T800" i="14"/>
  <c r="T757" i="14"/>
  <c r="W268" i="14"/>
  <c r="W1027" i="14"/>
  <c r="W1063" i="14"/>
  <c r="K931" i="18"/>
  <c r="K143" i="18"/>
  <c r="K935" i="18"/>
  <c r="R931" i="18"/>
  <c r="R143" i="18"/>
  <c r="R935" i="18"/>
  <c r="W225" i="18"/>
  <c r="W1017" i="18"/>
  <c r="W981" i="18"/>
  <c r="J726" i="13"/>
  <c r="Y726" i="13"/>
  <c r="Y691" i="13"/>
  <c r="X1048" i="13"/>
  <c r="X1083" i="13"/>
  <c r="X270" i="13"/>
  <c r="N935" i="14"/>
  <c r="V935" i="14"/>
  <c r="W184" i="14"/>
  <c r="W943" i="14"/>
  <c r="W979" i="14"/>
  <c r="Y720" i="14"/>
  <c r="J756" i="14"/>
  <c r="Y756" i="14"/>
  <c r="X827" i="13"/>
  <c r="X831" i="13"/>
  <c r="X18" i="13"/>
  <c r="K274" i="5"/>
  <c r="I404" i="13"/>
  <c r="O662" i="14"/>
  <c r="O664" i="14"/>
  <c r="O800" i="14"/>
  <c r="O757" i="14"/>
  <c r="N143" i="18"/>
  <c r="N935" i="18"/>
  <c r="N931" i="18"/>
  <c r="X939" i="18"/>
  <c r="X183" i="18"/>
  <c r="X975" i="18"/>
  <c r="J671" i="18"/>
  <c r="Y671" i="18"/>
  <c r="Y667" i="18"/>
  <c r="W270" i="13"/>
  <c r="W1048" i="13"/>
  <c r="W1083" i="13"/>
  <c r="X275" i="17"/>
  <c r="V404" i="13"/>
  <c r="V545" i="13"/>
  <c r="Y285" i="13"/>
  <c r="Y463" i="13"/>
  <c r="Y411" i="18"/>
  <c r="Y279" i="14"/>
  <c r="W1023" i="18"/>
  <c r="W267" i="18"/>
  <c r="W1059" i="18"/>
  <c r="U757" i="14"/>
  <c r="U662" i="14"/>
  <c r="U664" i="14"/>
  <c r="U800" i="14"/>
  <c r="K757" i="14"/>
  <c r="K662" i="14"/>
  <c r="K664" i="14"/>
  <c r="K800" i="14"/>
  <c r="X1027" i="14"/>
  <c r="X1063" i="14"/>
  <c r="X268" i="14"/>
  <c r="J932" i="18"/>
  <c r="Y932" i="18"/>
  <c r="Y140" i="18"/>
  <c r="L143" i="18"/>
  <c r="L935" i="18"/>
  <c r="L931" i="18"/>
  <c r="O143" i="18"/>
  <c r="O935" i="18"/>
  <c r="O931" i="18"/>
  <c r="X225" i="18"/>
  <c r="X1017" i="18"/>
  <c r="X981" i="18"/>
  <c r="J812" i="13"/>
  <c r="Y812" i="13"/>
  <c r="Y777" i="13"/>
  <c r="L269" i="10"/>
  <c r="I661" i="18"/>
  <c r="J936" i="14"/>
  <c r="Y936" i="14"/>
  <c r="Y141" i="14"/>
  <c r="I397" i="18"/>
  <c r="K269" i="10"/>
  <c r="Y556" i="13"/>
  <c r="J560" i="13"/>
  <c r="Y560" i="13"/>
  <c r="J274" i="5"/>
  <c r="I133" i="13"/>
  <c r="M133" i="5"/>
  <c r="X935" i="14"/>
  <c r="L935" i="14"/>
  <c r="Y637" i="13"/>
  <c r="J673" i="13"/>
  <c r="X943" i="14"/>
  <c r="X979" i="14"/>
  <c r="X184" i="14"/>
  <c r="I133" i="18"/>
  <c r="J269" i="10"/>
  <c r="M133" i="10"/>
  <c r="R662" i="14"/>
  <c r="R664" i="14"/>
  <c r="R800" i="14"/>
  <c r="R757" i="14"/>
  <c r="T404" i="13"/>
  <c r="T545" i="13"/>
  <c r="W145" i="13"/>
  <c r="W954" i="13"/>
  <c r="W958" i="13"/>
  <c r="Y670" i="14"/>
  <c r="W131" i="13"/>
  <c r="W908" i="13"/>
  <c r="J931" i="18"/>
  <c r="J143" i="18"/>
  <c r="Y139" i="18"/>
  <c r="T816" i="13"/>
  <c r="Y506" i="13"/>
  <c r="Y762" i="14"/>
  <c r="J798" i="14"/>
  <c r="Y798" i="14"/>
  <c r="Y677" i="13"/>
  <c r="J818" i="13"/>
  <c r="Y818" i="13"/>
  <c r="K270" i="6"/>
  <c r="I535" i="14"/>
  <c r="I399" i="14"/>
  <c r="X1023" i="18"/>
  <c r="X267" i="18"/>
  <c r="X1059" i="18"/>
  <c r="S757" i="14"/>
  <c r="S662" i="14"/>
  <c r="S664" i="14"/>
  <c r="S800" i="14"/>
  <c r="J757" i="14"/>
  <c r="Y625" i="14"/>
  <c r="J662" i="14"/>
  <c r="W143" i="18"/>
  <c r="W935" i="18"/>
  <c r="W931" i="18"/>
  <c r="P931" i="18"/>
  <c r="P143" i="18"/>
  <c r="P935" i="18"/>
  <c r="X797" i="18"/>
  <c r="V17" i="3"/>
  <c r="J769" i="13"/>
  <c r="Y769" i="13"/>
  <c r="Y734" i="13"/>
  <c r="R935" i="14"/>
  <c r="W935" i="14"/>
  <c r="Y405" i="14"/>
  <c r="W533" i="18"/>
  <c r="U17" i="2"/>
  <c r="X675" i="13"/>
  <c r="X816" i="13"/>
  <c r="W675" i="13"/>
  <c r="W816" i="13"/>
  <c r="R399" i="14"/>
  <c r="R535" i="14"/>
  <c r="X129" i="17"/>
  <c r="Q399" i="14"/>
  <c r="Q535" i="14"/>
  <c r="V399" i="14"/>
  <c r="V535" i="14"/>
  <c r="T399" i="14"/>
  <c r="T535" i="14"/>
  <c r="O399" i="14"/>
  <c r="O535" i="14"/>
  <c r="U399" i="14"/>
  <c r="U535" i="14"/>
  <c r="P404" i="13"/>
  <c r="P545" i="13"/>
  <c r="J399" i="14"/>
  <c r="R404" i="13"/>
  <c r="R545" i="13"/>
  <c r="J404" i="13"/>
  <c r="J545" i="13"/>
  <c r="L399" i="14"/>
  <c r="U404" i="13"/>
  <c r="U545" i="13"/>
  <c r="K404" i="13"/>
  <c r="K545" i="13"/>
  <c r="P533" i="18"/>
  <c r="N17" i="2"/>
  <c r="Q533" i="18"/>
  <c r="O17" i="2"/>
  <c r="N399" i="14"/>
  <c r="N535" i="14"/>
  <c r="N404" i="13"/>
  <c r="N545" i="13"/>
  <c r="R533" i="18"/>
  <c r="P17" i="2"/>
  <c r="P87" i="21"/>
  <c r="M399" i="14"/>
  <c r="M535" i="14"/>
  <c r="Y289" i="13"/>
  <c r="T533" i="18"/>
  <c r="R17" i="2"/>
  <c r="M404" i="13"/>
  <c r="M545" i="13"/>
  <c r="Y498" i="13"/>
  <c r="Y283" i="14"/>
  <c r="O404" i="13"/>
  <c r="O545" i="13"/>
  <c r="M97" i="21"/>
  <c r="Q456" i="17"/>
  <c r="Y541" i="13"/>
  <c r="U533" i="18"/>
  <c r="S17" i="2"/>
  <c r="Y416" i="13"/>
  <c r="O97" i="21"/>
  <c r="S453" i="17"/>
  <c r="J97" i="21"/>
  <c r="N465" i="17"/>
  <c r="R97" i="21"/>
  <c r="V456" i="17"/>
  <c r="K97" i="21"/>
  <c r="O465" i="17"/>
  <c r="L97" i="21"/>
  <c r="P456" i="17"/>
  <c r="Y449" i="14"/>
  <c r="Y402" i="13"/>
  <c r="Y547" i="13"/>
  <c r="P97" i="21"/>
  <c r="T453" i="17"/>
  <c r="N87" i="21"/>
  <c r="G97" i="21"/>
  <c r="K456" i="17"/>
  <c r="H87" i="21"/>
  <c r="O533" i="18"/>
  <c r="M17" i="2"/>
  <c r="H97" i="21"/>
  <c r="L454" i="17"/>
  <c r="G87" i="21"/>
  <c r="K533" i="18"/>
  <c r="I17" i="2"/>
  <c r="I97" i="21"/>
  <c r="M465" i="17"/>
  <c r="F97" i="21"/>
  <c r="J456" i="17"/>
  <c r="N97" i="21"/>
  <c r="R456" i="17"/>
  <c r="O87" i="21"/>
  <c r="R87" i="21"/>
  <c r="Y626" i="17"/>
  <c r="Y447" i="18"/>
  <c r="V533" i="18"/>
  <c r="T17" i="2"/>
  <c r="L404" i="13"/>
  <c r="L545" i="13"/>
  <c r="N533" i="18"/>
  <c r="L17" i="2"/>
  <c r="K87" i="21"/>
  <c r="Y455" i="13"/>
  <c r="S227" i="14"/>
  <c r="S890" i="14"/>
  <c r="S927" i="14"/>
  <c r="S132" i="14"/>
  <c r="O1048" i="13"/>
  <c r="O1083" i="13"/>
  <c r="O270" i="13"/>
  <c r="R131" i="18"/>
  <c r="R887" i="18"/>
  <c r="N227" i="14"/>
  <c r="N890" i="14"/>
  <c r="N927" i="14"/>
  <c r="N132" i="14"/>
  <c r="J1054" i="13"/>
  <c r="Y1054" i="13"/>
  <c r="Y241" i="13"/>
  <c r="J901" i="14"/>
  <c r="Y901" i="14"/>
  <c r="Y106" i="14"/>
  <c r="J905" i="14"/>
  <c r="Y905" i="14"/>
  <c r="Y110" i="14"/>
  <c r="J1044" i="14"/>
  <c r="Y1044" i="14"/>
  <c r="Y249" i="14"/>
  <c r="J989" i="14"/>
  <c r="Y989" i="14"/>
  <c r="Y194" i="14"/>
  <c r="J995" i="18"/>
  <c r="Y995" i="18"/>
  <c r="Y203" i="18"/>
  <c r="J959" i="18"/>
  <c r="Y959" i="18"/>
  <c r="Y167" i="18"/>
  <c r="J968" i="14"/>
  <c r="Y968" i="14"/>
  <c r="Y173" i="14"/>
  <c r="J916" i="14"/>
  <c r="Y916" i="14"/>
  <c r="Y121" i="14"/>
  <c r="J971" i="13"/>
  <c r="Y971" i="13"/>
  <c r="Y158" i="13"/>
  <c r="J952" i="14"/>
  <c r="Y952" i="14"/>
  <c r="Y157" i="14"/>
  <c r="J993" i="14"/>
  <c r="Y993" i="14"/>
  <c r="Y198" i="14"/>
  <c r="Y129" i="13"/>
  <c r="J942" i="13"/>
  <c r="Y942" i="13"/>
  <c r="J1053" i="18"/>
  <c r="Y1053" i="18"/>
  <c r="Y261" i="18"/>
  <c r="U908" i="13"/>
  <c r="U131" i="13"/>
  <c r="T226" i="14"/>
  <c r="T985" i="14"/>
  <c r="T1021" i="14"/>
  <c r="T184" i="13"/>
  <c r="T962" i="13"/>
  <c r="T997" i="13"/>
  <c r="S887" i="18"/>
  <c r="S131" i="18"/>
  <c r="V981" i="18"/>
  <c r="V225" i="18"/>
  <c r="V1017" i="18"/>
  <c r="O227" i="14"/>
  <c r="O890" i="14"/>
  <c r="O927" i="14"/>
  <c r="O132" i="14"/>
  <c r="N227" i="13"/>
  <c r="N1005" i="13"/>
  <c r="N1040" i="13"/>
  <c r="J997" i="14"/>
  <c r="Y997" i="14"/>
  <c r="Y202" i="14"/>
  <c r="J913" i="18"/>
  <c r="Y913" i="18"/>
  <c r="Y121" i="18"/>
  <c r="J958" i="18"/>
  <c r="Y958" i="18"/>
  <c r="Y166" i="18"/>
  <c r="J1001" i="18"/>
  <c r="Y1001" i="18"/>
  <c r="Y209" i="18"/>
  <c r="J950" i="14"/>
  <c r="Y950" i="14"/>
  <c r="Y155" i="14"/>
  <c r="J940" i="18"/>
  <c r="Y940" i="18"/>
  <c r="Y148" i="18"/>
  <c r="J996" i="14"/>
  <c r="Y996" i="14"/>
  <c r="Y201" i="14"/>
  <c r="I93" i="19"/>
  <c r="X93" i="19"/>
  <c r="X15" i="19"/>
  <c r="J949" i="14"/>
  <c r="Y949" i="14"/>
  <c r="Y154" i="14"/>
  <c r="J952" i="18"/>
  <c r="Y952" i="18"/>
  <c r="Y160" i="18"/>
  <c r="J974" i="14"/>
  <c r="Y974" i="14"/>
  <c r="Y179" i="14"/>
  <c r="J1020" i="13"/>
  <c r="Y1020" i="13"/>
  <c r="Y207" i="13"/>
  <c r="J1004" i="18"/>
  <c r="Y1004" i="18"/>
  <c r="Y212" i="18"/>
  <c r="J1042" i="18"/>
  <c r="Y1042" i="18"/>
  <c r="Y250" i="18"/>
  <c r="J893" i="18"/>
  <c r="Y893" i="18"/>
  <c r="Y101" i="18"/>
  <c r="S809" i="14"/>
  <c r="S813" i="14"/>
  <c r="S18" i="14"/>
  <c r="S18" i="13"/>
  <c r="S827" i="13"/>
  <c r="S831" i="13"/>
  <c r="V268" i="14"/>
  <c r="V1027" i="14"/>
  <c r="V1063" i="14"/>
  <c r="V270" i="13"/>
  <c r="V1048" i="13"/>
  <c r="V1083" i="13"/>
  <c r="Q87" i="21"/>
  <c r="J1059" i="13"/>
  <c r="Y1059" i="13"/>
  <c r="Y246" i="13"/>
  <c r="J1031" i="14"/>
  <c r="Y1031" i="14"/>
  <c r="Y236" i="14"/>
  <c r="J986" i="13"/>
  <c r="Y986" i="13"/>
  <c r="Y173" i="13"/>
  <c r="J919" i="14"/>
  <c r="Y919" i="14"/>
  <c r="Y124" i="14"/>
  <c r="J1080" i="13"/>
  <c r="Y1080" i="13"/>
  <c r="Y267" i="13"/>
  <c r="J1061" i="14"/>
  <c r="Y1061" i="14"/>
  <c r="Y266" i="14"/>
  <c r="J911" i="18"/>
  <c r="Y911" i="18"/>
  <c r="Y119" i="18"/>
  <c r="J1023" i="18"/>
  <c r="J267" i="18"/>
  <c r="Y231" i="18"/>
  <c r="J915" i="14"/>
  <c r="Y915" i="14"/>
  <c r="Y120" i="14"/>
  <c r="Y219" i="14"/>
  <c r="J1014" i="14"/>
  <c r="Y1014" i="14"/>
  <c r="J948" i="18"/>
  <c r="Y948" i="18"/>
  <c r="Y156" i="18"/>
  <c r="Y202" i="18"/>
  <c r="J994" i="18"/>
  <c r="Y994" i="18"/>
  <c r="J914" i="18"/>
  <c r="Y914" i="18"/>
  <c r="Y122" i="18"/>
  <c r="T943" i="14"/>
  <c r="T979" i="14"/>
  <c r="T184" i="14"/>
  <c r="M276" i="13"/>
  <c r="M948" i="13"/>
  <c r="M1089" i="13"/>
  <c r="M1048" i="13"/>
  <c r="M1083" i="13"/>
  <c r="M270" i="13"/>
  <c r="Q908" i="13"/>
  <c r="Q131" i="13"/>
  <c r="Q227" i="13"/>
  <c r="Q1005" i="13"/>
  <c r="Q1040" i="13"/>
  <c r="L18" i="14"/>
  <c r="L809" i="14"/>
  <c r="L813" i="14"/>
  <c r="R268" i="14"/>
  <c r="R1027" i="14"/>
  <c r="R1063" i="14"/>
  <c r="J1053" i="13"/>
  <c r="Y1053" i="13"/>
  <c r="Y240" i="13"/>
  <c r="J963" i="13"/>
  <c r="Y963" i="13"/>
  <c r="Y150" i="13"/>
  <c r="J917" i="14"/>
  <c r="Y917" i="14"/>
  <c r="Y122" i="14"/>
  <c r="J1052" i="14"/>
  <c r="Y1052" i="14"/>
  <c r="Y257" i="14"/>
  <c r="J1077" i="13"/>
  <c r="Y1077" i="13"/>
  <c r="Y264" i="13"/>
  <c r="Y232" i="14"/>
  <c r="J268" i="14"/>
  <c r="J1027" i="14"/>
  <c r="J1056" i="18"/>
  <c r="Y1056" i="18"/>
  <c r="Y264" i="18"/>
  <c r="J918" i="14"/>
  <c r="Y918" i="14"/>
  <c r="Y123" i="14"/>
  <c r="J1037" i="14"/>
  <c r="Y1037" i="14"/>
  <c r="Y242" i="14"/>
  <c r="J925" i="13"/>
  <c r="Y925" i="13"/>
  <c r="Y112" i="13"/>
  <c r="J1065" i="13"/>
  <c r="Y1065" i="13"/>
  <c r="Y252" i="13"/>
  <c r="J1067" i="13"/>
  <c r="Y1067" i="13"/>
  <c r="Y254" i="13"/>
  <c r="J1017" i="14"/>
  <c r="Y1017" i="14"/>
  <c r="Y222" i="14"/>
  <c r="M227" i="13"/>
  <c r="M1005" i="13"/>
  <c r="M1040" i="13"/>
  <c r="M184" i="13"/>
  <c r="M962" i="13"/>
  <c r="M997" i="13"/>
  <c r="P981" i="18"/>
  <c r="P225" i="18"/>
  <c r="P1017" i="18"/>
  <c r="S183" i="18"/>
  <c r="S975" i="18"/>
  <c r="S939" i="18"/>
  <c r="Q943" i="14"/>
  <c r="Q979" i="14"/>
  <c r="Q184" i="14"/>
  <c r="K184" i="14"/>
  <c r="K943" i="14"/>
  <c r="K979" i="14"/>
  <c r="K890" i="14"/>
  <c r="K927" i="14"/>
  <c r="K132" i="14"/>
  <c r="K227" i="14"/>
  <c r="K1048" i="13"/>
  <c r="K1083" i="13"/>
  <c r="K270" i="13"/>
  <c r="L827" i="13"/>
  <c r="L831" i="13"/>
  <c r="L18" i="13"/>
  <c r="L145" i="13"/>
  <c r="L954" i="13"/>
  <c r="L958" i="13"/>
  <c r="O145" i="13"/>
  <c r="O954" i="13"/>
  <c r="O958" i="13"/>
  <c r="O184" i="14"/>
  <c r="O943" i="14"/>
  <c r="O979" i="14"/>
  <c r="O225" i="18"/>
  <c r="O1017" i="18"/>
  <c r="O981" i="18"/>
  <c r="Y615" i="17"/>
  <c r="M118" i="8"/>
  <c r="R827" i="13"/>
  <c r="R831" i="13"/>
  <c r="R18" i="13"/>
  <c r="R267" i="18"/>
  <c r="R1059" i="18"/>
  <c r="R1023" i="18"/>
  <c r="N18" i="13"/>
  <c r="N827" i="13"/>
  <c r="N831" i="13"/>
  <c r="J912" i="18"/>
  <c r="Y912" i="18"/>
  <c r="Y120" i="18"/>
  <c r="J1076" i="13"/>
  <c r="Y1076" i="13"/>
  <c r="Y263" i="13"/>
  <c r="J961" i="14"/>
  <c r="Y961" i="14"/>
  <c r="Y166" i="14"/>
  <c r="J1053" i="14"/>
  <c r="Y1053" i="14"/>
  <c r="Y258" i="14"/>
  <c r="J997" i="18"/>
  <c r="Y997" i="18"/>
  <c r="Y205" i="18"/>
  <c r="J906" i="14"/>
  <c r="Y906" i="14"/>
  <c r="Y111" i="14"/>
  <c r="J921" i="14"/>
  <c r="Y921" i="14"/>
  <c r="Y126" i="14"/>
  <c r="J1054" i="14"/>
  <c r="Y1054" i="14"/>
  <c r="Y259" i="14"/>
  <c r="J1031" i="13"/>
  <c r="Y1031" i="13"/>
  <c r="Y218" i="13"/>
  <c r="J966" i="14"/>
  <c r="Y966" i="14"/>
  <c r="Y171" i="14"/>
  <c r="J989" i="13"/>
  <c r="Y989" i="13"/>
  <c r="Y176" i="13"/>
  <c r="J270" i="13"/>
  <c r="Y235" i="13"/>
  <c r="J1048" i="13"/>
  <c r="J891" i="14"/>
  <c r="Y891" i="14"/>
  <c r="Y96" i="14"/>
  <c r="J982" i="13"/>
  <c r="Y982" i="13"/>
  <c r="Y169" i="13"/>
  <c r="Y233" i="14"/>
  <c r="J1028" i="14"/>
  <c r="Y1028" i="14"/>
  <c r="Y147" i="18"/>
  <c r="J183" i="18"/>
  <c r="J939" i="18"/>
  <c r="J991" i="13"/>
  <c r="Y991" i="13"/>
  <c r="Y178" i="13"/>
  <c r="J987" i="18"/>
  <c r="Y987" i="18"/>
  <c r="Y195" i="18"/>
  <c r="Y159" i="14"/>
  <c r="J954" i="14"/>
  <c r="Y954" i="14"/>
  <c r="J924" i="13"/>
  <c r="Y924" i="13"/>
  <c r="Y111" i="13"/>
  <c r="J1045" i="18"/>
  <c r="Y1045" i="18"/>
  <c r="Y253" i="18"/>
  <c r="J1040" i="14"/>
  <c r="Y1040" i="14"/>
  <c r="Y245" i="14"/>
  <c r="J900" i="14"/>
  <c r="Y900" i="14"/>
  <c r="Y105" i="14"/>
  <c r="J907" i="18"/>
  <c r="Y907" i="18"/>
  <c r="Y115" i="18"/>
  <c r="J1050" i="13"/>
  <c r="Y1050" i="13"/>
  <c r="Y237" i="13"/>
  <c r="J227" i="14"/>
  <c r="J132" i="14"/>
  <c r="Y95" i="14"/>
  <c r="J890" i="14"/>
  <c r="J998" i="18"/>
  <c r="Y998" i="18"/>
  <c r="Y206" i="18"/>
  <c r="J1002" i="18"/>
  <c r="Y1002" i="18"/>
  <c r="Y210" i="18"/>
  <c r="J979" i="13"/>
  <c r="Y979" i="13"/>
  <c r="Y166" i="13"/>
  <c r="J1033" i="13"/>
  <c r="Y1033" i="13"/>
  <c r="Y220" i="13"/>
  <c r="J982" i="18"/>
  <c r="Y982" i="18"/>
  <c r="Y190" i="18"/>
  <c r="J890" i="18"/>
  <c r="Y890" i="18"/>
  <c r="Y98" i="18"/>
  <c r="J1006" i="18"/>
  <c r="Y1006" i="18"/>
  <c r="Y214" i="18"/>
  <c r="J922" i="14"/>
  <c r="Y922" i="14"/>
  <c r="Y127" i="14"/>
  <c r="J1072" i="13"/>
  <c r="Y1072" i="13"/>
  <c r="Y259" i="13"/>
  <c r="J1008" i="13"/>
  <c r="Y1008" i="13"/>
  <c r="Y195" i="13"/>
  <c r="Y118" i="18"/>
  <c r="J910" i="18"/>
  <c r="Y910" i="18"/>
  <c r="J914" i="13"/>
  <c r="Y914" i="13"/>
  <c r="Y101" i="13"/>
  <c r="J1051" i="18"/>
  <c r="Y1051" i="18"/>
  <c r="Y259" i="18"/>
  <c r="J927" i="13"/>
  <c r="Y927" i="13"/>
  <c r="Y114" i="13"/>
  <c r="Y221" i="18"/>
  <c r="J1013" i="18"/>
  <c r="Y1013" i="18"/>
  <c r="J1003" i="14"/>
  <c r="Y1003" i="14"/>
  <c r="Y208" i="14"/>
  <c r="J910" i="13"/>
  <c r="Y910" i="13"/>
  <c r="Y97" i="13"/>
  <c r="J918" i="18"/>
  <c r="Y918" i="18"/>
  <c r="Y126" i="18"/>
  <c r="J1056" i="13"/>
  <c r="Y1056" i="13"/>
  <c r="Y243" i="13"/>
  <c r="J955" i="13"/>
  <c r="Y955" i="13"/>
  <c r="Y142" i="13"/>
  <c r="J947" i="18"/>
  <c r="Y947" i="18"/>
  <c r="Y155" i="18"/>
  <c r="J909" i="14"/>
  <c r="Y909" i="14"/>
  <c r="Y114" i="14"/>
  <c r="Y223" i="14"/>
  <c r="J1018" i="14"/>
  <c r="Y1018" i="14"/>
  <c r="J1032" i="14"/>
  <c r="Y1032" i="14"/>
  <c r="Y237" i="14"/>
  <c r="Y190" i="14"/>
  <c r="J226" i="14"/>
  <c r="J985" i="14"/>
  <c r="J934" i="13"/>
  <c r="Y934" i="13"/>
  <c r="Y121" i="13"/>
  <c r="J936" i="13"/>
  <c r="Y936" i="13"/>
  <c r="Y123" i="13"/>
  <c r="Y618" i="17"/>
  <c r="U270" i="13"/>
  <c r="U1048" i="13"/>
  <c r="U1083" i="13"/>
  <c r="U1005" i="13"/>
  <c r="U1040" i="13"/>
  <c r="U227" i="13"/>
  <c r="T227" i="13"/>
  <c r="T1005" i="13"/>
  <c r="T1040" i="13"/>
  <c r="I87" i="21"/>
  <c r="M145" i="13"/>
  <c r="M954" i="13"/>
  <c r="M958" i="13"/>
  <c r="P268" i="14"/>
  <c r="P1027" i="14"/>
  <c r="P1063" i="14"/>
  <c r="S1048" i="13"/>
  <c r="S1083" i="13"/>
  <c r="S270" i="13"/>
  <c r="V227" i="14"/>
  <c r="V890" i="14"/>
  <c r="V927" i="14"/>
  <c r="V132" i="14"/>
  <c r="K183" i="18"/>
  <c r="K975" i="18"/>
  <c r="K939" i="18"/>
  <c r="L276" i="13"/>
  <c r="L948" i="13"/>
  <c r="L1089" i="13"/>
  <c r="O183" i="18"/>
  <c r="O975" i="18"/>
  <c r="O939" i="18"/>
  <c r="N145" i="13"/>
  <c r="N954" i="13"/>
  <c r="N958" i="13"/>
  <c r="J963" i="14"/>
  <c r="Y963" i="14"/>
  <c r="Y168" i="14"/>
  <c r="J1048" i="14"/>
  <c r="Y1048" i="14"/>
  <c r="Y253" i="14"/>
  <c r="J914" i="14"/>
  <c r="Y914" i="14"/>
  <c r="Y119" i="14"/>
  <c r="J991" i="18"/>
  <c r="Y991" i="18"/>
  <c r="Y199" i="18"/>
  <c r="J981" i="13"/>
  <c r="Y981" i="13"/>
  <c r="Y168" i="13"/>
  <c r="J993" i="13"/>
  <c r="Y993" i="13"/>
  <c r="Y180" i="13"/>
  <c r="J1019" i="13"/>
  <c r="Y1019" i="13"/>
  <c r="Y206" i="13"/>
  <c r="J1010" i="18"/>
  <c r="Y1010" i="18"/>
  <c r="Y218" i="18"/>
  <c r="J992" i="14"/>
  <c r="Y992" i="14"/>
  <c r="Y197" i="14"/>
  <c r="J917" i="18"/>
  <c r="Y917" i="18"/>
  <c r="Y125" i="18"/>
  <c r="J901" i="18"/>
  <c r="Y901" i="18"/>
  <c r="Y109" i="18"/>
  <c r="J925" i="14"/>
  <c r="Y925" i="14"/>
  <c r="Y130" i="14"/>
  <c r="J909" i="18"/>
  <c r="Y909" i="18"/>
  <c r="Y117" i="18"/>
  <c r="U827" i="13"/>
  <c r="U831" i="13"/>
  <c r="U18" i="13"/>
  <c r="T1023" i="18"/>
  <c r="T267" i="18"/>
  <c r="T1059" i="18"/>
  <c r="M225" i="18"/>
  <c r="M1017" i="18"/>
  <c r="M981" i="18"/>
  <c r="P1005" i="13"/>
  <c r="P1040" i="13"/>
  <c r="P227" i="13"/>
  <c r="S276" i="13"/>
  <c r="S948" i="13"/>
  <c r="S1089" i="13"/>
  <c r="K227" i="13"/>
  <c r="K1005" i="13"/>
  <c r="K1040" i="13"/>
  <c r="X120" i="17"/>
  <c r="W120" i="17"/>
  <c r="J974" i="13"/>
  <c r="Y974" i="13"/>
  <c r="Y161" i="13"/>
  <c r="J942" i="18"/>
  <c r="Y942" i="18"/>
  <c r="Y150" i="18"/>
  <c r="J1060" i="13"/>
  <c r="Y1060" i="13"/>
  <c r="Y247" i="13"/>
  <c r="J1048" i="18"/>
  <c r="Y1048" i="18"/>
  <c r="Y256" i="18"/>
  <c r="J932" i="13"/>
  <c r="Y932" i="13"/>
  <c r="Y119" i="13"/>
  <c r="J1056" i="14"/>
  <c r="Y1056" i="14"/>
  <c r="Y261" i="14"/>
  <c r="J915" i="18"/>
  <c r="Y915" i="18"/>
  <c r="Y123" i="18"/>
  <c r="J897" i="18"/>
  <c r="Y897" i="18"/>
  <c r="Y105" i="18"/>
  <c r="J909" i="13"/>
  <c r="Y909" i="13"/>
  <c r="Y96" i="13"/>
  <c r="J948" i="14"/>
  <c r="Y948" i="14"/>
  <c r="Y153" i="14"/>
  <c r="J971" i="14"/>
  <c r="Y971" i="14"/>
  <c r="Y176" i="14"/>
  <c r="J1016" i="14"/>
  <c r="Y1016" i="14"/>
  <c r="Y221" i="14"/>
  <c r="J1058" i="13"/>
  <c r="Y1058" i="13"/>
  <c r="Y245" i="13"/>
  <c r="J913" i="13"/>
  <c r="Y913" i="13"/>
  <c r="Y100" i="13"/>
  <c r="J184" i="13"/>
  <c r="J962" i="13"/>
  <c r="Y149" i="13"/>
  <c r="M939" i="18"/>
  <c r="M183" i="18"/>
  <c r="M975" i="18"/>
  <c r="P184" i="13"/>
  <c r="P962" i="13"/>
  <c r="P997" i="13"/>
  <c r="X456" i="17"/>
  <c r="W456" i="17"/>
  <c r="Q948" i="13"/>
  <c r="Q1089" i="13"/>
  <c r="Q276" i="13"/>
  <c r="L132" i="14"/>
  <c r="L227" i="14"/>
  <c r="L890" i="14"/>
  <c r="L927" i="14"/>
  <c r="O809" i="14"/>
  <c r="O813" i="14"/>
  <c r="O18" i="14"/>
  <c r="O226" i="14"/>
  <c r="O985" i="14"/>
  <c r="O1021" i="14"/>
  <c r="R1048" i="13"/>
  <c r="R1083" i="13"/>
  <c r="R270" i="13"/>
  <c r="N18" i="14"/>
  <c r="N809" i="14"/>
  <c r="N813" i="14"/>
  <c r="N184" i="14"/>
  <c r="N943" i="14"/>
  <c r="N979" i="14"/>
  <c r="J1021" i="13"/>
  <c r="Y1021" i="13"/>
  <c r="Y208" i="13"/>
  <c r="J966" i="18"/>
  <c r="Y966" i="18"/>
  <c r="Y174" i="18"/>
  <c r="J1006" i="14"/>
  <c r="Y1006" i="14"/>
  <c r="Y211" i="14"/>
  <c r="Y161" i="14"/>
  <c r="J956" i="14"/>
  <c r="Y956" i="14"/>
  <c r="J1007" i="18"/>
  <c r="Y1007" i="18"/>
  <c r="Y215" i="18"/>
  <c r="J999" i="14"/>
  <c r="Y999" i="14"/>
  <c r="Y204" i="14"/>
  <c r="Y159" i="13"/>
  <c r="J972" i="13"/>
  <c r="Y972" i="13"/>
  <c r="J1058" i="14"/>
  <c r="Y1058" i="14"/>
  <c r="Y263" i="14"/>
  <c r="J970" i="18"/>
  <c r="Y970" i="18"/>
  <c r="Y178" i="18"/>
  <c r="J1057" i="14"/>
  <c r="Y1057" i="14"/>
  <c r="Y262" i="14"/>
  <c r="Y171" i="18"/>
  <c r="J963" i="18"/>
  <c r="Y963" i="18"/>
  <c r="J981" i="18"/>
  <c r="Y189" i="18"/>
  <c r="J225" i="18"/>
  <c r="J975" i="13"/>
  <c r="Y975" i="13"/>
  <c r="Y162" i="13"/>
  <c r="U943" i="14"/>
  <c r="U979" i="14"/>
  <c r="U184" i="14"/>
  <c r="W117" i="17"/>
  <c r="V954" i="13"/>
  <c r="V958" i="13"/>
  <c r="V145" i="13"/>
  <c r="K267" i="18"/>
  <c r="K1059" i="18"/>
  <c r="K1023" i="18"/>
  <c r="R985" i="14"/>
  <c r="R1021" i="14"/>
  <c r="R226" i="14"/>
  <c r="J915" i="13"/>
  <c r="Y915" i="13"/>
  <c r="Y102" i="13"/>
  <c r="J924" i="14"/>
  <c r="Y924" i="14"/>
  <c r="Y129" i="14"/>
  <c r="J988" i="18"/>
  <c r="Y988" i="18"/>
  <c r="Y196" i="18"/>
  <c r="J1051" i="13"/>
  <c r="Y1051" i="13"/>
  <c r="Y238" i="13"/>
  <c r="J1043" i="18"/>
  <c r="Y1043" i="18"/>
  <c r="Y251" i="18"/>
  <c r="J917" i="13"/>
  <c r="Y917" i="13"/>
  <c r="Y104" i="13"/>
  <c r="J1039" i="18"/>
  <c r="Y1039" i="18"/>
  <c r="Y247" i="18"/>
  <c r="J1005" i="14"/>
  <c r="Y1005" i="14"/>
  <c r="Y210" i="14"/>
  <c r="J1038" i="13"/>
  <c r="Y1038" i="13"/>
  <c r="Y225" i="13"/>
  <c r="J940" i="13"/>
  <c r="Y940" i="13"/>
  <c r="Y127" i="13"/>
  <c r="J1031" i="18"/>
  <c r="Y1031" i="18"/>
  <c r="Y239" i="18"/>
  <c r="Y102" i="18"/>
  <c r="J894" i="18"/>
  <c r="Y894" i="18"/>
  <c r="J985" i="18"/>
  <c r="Y985" i="18"/>
  <c r="Y193" i="18"/>
  <c r="T270" i="13"/>
  <c r="T1048" i="13"/>
  <c r="T1083" i="13"/>
  <c r="M827" i="13"/>
  <c r="M831" i="13"/>
  <c r="M18" i="13"/>
  <c r="M227" i="14"/>
  <c r="M132" i="14"/>
  <c r="M890" i="14"/>
  <c r="M927" i="14"/>
  <c r="P954" i="13"/>
  <c r="P958" i="13"/>
  <c r="P145" i="13"/>
  <c r="Q183" i="18"/>
  <c r="Q975" i="18"/>
  <c r="Q939" i="18"/>
  <c r="S981" i="18"/>
  <c r="S225" i="18"/>
  <c r="S1017" i="18"/>
  <c r="V887" i="18"/>
  <c r="V131" i="18"/>
  <c r="V943" i="14"/>
  <c r="V979" i="14"/>
  <c r="V184" i="14"/>
  <c r="V1023" i="18"/>
  <c r="V267" i="18"/>
  <c r="V1059" i="18"/>
  <c r="Q145" i="13"/>
  <c r="Q954" i="13"/>
  <c r="Q958" i="13"/>
  <c r="K18" i="13"/>
  <c r="K827" i="13"/>
  <c r="K831" i="13"/>
  <c r="K226" i="14"/>
  <c r="K985" i="14"/>
  <c r="K1021" i="14"/>
  <c r="Y628" i="17"/>
  <c r="L184" i="14"/>
  <c r="L943" i="14"/>
  <c r="L979" i="14"/>
  <c r="L267" i="18"/>
  <c r="L1059" i="18"/>
  <c r="L1023" i="18"/>
  <c r="E93" i="21"/>
  <c r="R948" i="13"/>
  <c r="R1089" i="13"/>
  <c r="R276" i="13"/>
  <c r="R981" i="18"/>
  <c r="R225" i="18"/>
  <c r="R1017" i="18"/>
  <c r="N226" i="14"/>
  <c r="N985" i="14"/>
  <c r="N1021" i="14"/>
  <c r="N270" i="13"/>
  <c r="N1048" i="13"/>
  <c r="N1083" i="13"/>
  <c r="J994" i="13"/>
  <c r="Y994" i="13"/>
  <c r="Y181" i="13"/>
  <c r="J902" i="18"/>
  <c r="Y902" i="18"/>
  <c r="Y110" i="18"/>
  <c r="J985" i="13"/>
  <c r="Y985" i="13"/>
  <c r="Y172" i="13"/>
  <c r="J1013" i="14"/>
  <c r="Y1013" i="14"/>
  <c r="Y218" i="14"/>
  <c r="J961" i="18"/>
  <c r="Y961" i="18"/>
  <c r="Y169" i="18"/>
  <c r="J971" i="18"/>
  <c r="Y971" i="18"/>
  <c r="Y179" i="18"/>
  <c r="Y105" i="13"/>
  <c r="J918" i="13"/>
  <c r="Y918" i="13"/>
  <c r="J1047" i="14"/>
  <c r="Y1047" i="14"/>
  <c r="Y252" i="14"/>
  <c r="J1030" i="18"/>
  <c r="Y1030" i="18"/>
  <c r="Y238" i="18"/>
  <c r="J1046" i="18"/>
  <c r="Y1046" i="18"/>
  <c r="Y254" i="18"/>
  <c r="J903" i="14"/>
  <c r="Y903" i="14"/>
  <c r="Y108" i="14"/>
  <c r="Y99" i="18"/>
  <c r="J891" i="18"/>
  <c r="Y891" i="18"/>
  <c r="J1069" i="13"/>
  <c r="Y1069" i="13"/>
  <c r="Y256" i="13"/>
  <c r="J1027" i="18"/>
  <c r="Y1027" i="18"/>
  <c r="Y235" i="18"/>
  <c r="J1035" i="18"/>
  <c r="Y1035" i="18"/>
  <c r="Y243" i="18"/>
  <c r="J1002" i="14"/>
  <c r="Y1002" i="14"/>
  <c r="Y207" i="14"/>
  <c r="J1040" i="18"/>
  <c r="Y1040" i="18"/>
  <c r="Y248" i="18"/>
  <c r="J1050" i="14"/>
  <c r="Y1050" i="14"/>
  <c r="Y255" i="14"/>
  <c r="Y204" i="13"/>
  <c r="J1017" i="13"/>
  <c r="Y1017" i="13"/>
  <c r="J976" i="14"/>
  <c r="Y976" i="14"/>
  <c r="Y181" i="14"/>
  <c r="J1042" i="13"/>
  <c r="Y1042" i="13"/>
  <c r="Y229" i="13"/>
  <c r="Y118" i="14"/>
  <c r="J913" i="14"/>
  <c r="Y913" i="14"/>
  <c r="J896" i="18"/>
  <c r="Y896" i="18"/>
  <c r="Y104" i="18"/>
  <c r="J1081" i="13"/>
  <c r="Y1081" i="13"/>
  <c r="Y268" i="13"/>
  <c r="J930" i="13"/>
  <c r="Y930" i="13"/>
  <c r="Y117" i="13"/>
  <c r="J960" i="14"/>
  <c r="Y960" i="14"/>
  <c r="Y165" i="14"/>
  <c r="J922" i="13"/>
  <c r="Y922" i="13"/>
  <c r="Y109" i="13"/>
  <c r="J956" i="18"/>
  <c r="Y956" i="18"/>
  <c r="Y164" i="18"/>
  <c r="J1052" i="13"/>
  <c r="Y1052" i="13"/>
  <c r="Y239" i="13"/>
  <c r="J1005" i="18"/>
  <c r="Y1005" i="18"/>
  <c r="Y213" i="18"/>
  <c r="J904" i="14"/>
  <c r="Y904" i="14"/>
  <c r="Y109" i="14"/>
  <c r="J1032" i="18"/>
  <c r="Y1032" i="18"/>
  <c r="Y240" i="18"/>
  <c r="J999" i="18"/>
  <c r="Y999" i="18"/>
  <c r="Y207" i="18"/>
  <c r="J996" i="18"/>
  <c r="Y996" i="18"/>
  <c r="Y204" i="18"/>
  <c r="J903" i="18"/>
  <c r="Y903" i="18"/>
  <c r="Y111" i="18"/>
  <c r="J1025" i="18"/>
  <c r="Y1025" i="18"/>
  <c r="Y233" i="18"/>
  <c r="J1012" i="14"/>
  <c r="Y1012" i="14"/>
  <c r="Y217" i="14"/>
  <c r="J965" i="18"/>
  <c r="Y965" i="18"/>
  <c r="Y173" i="18"/>
  <c r="J978" i="13"/>
  <c r="Y978" i="13"/>
  <c r="Y165" i="13"/>
  <c r="J1008" i="14"/>
  <c r="Y1008" i="14"/>
  <c r="Y213" i="14"/>
  <c r="J1055" i="14"/>
  <c r="Y1055" i="14"/>
  <c r="Y260" i="14"/>
  <c r="J950" i="18"/>
  <c r="Y950" i="18"/>
  <c r="Y158" i="18"/>
  <c r="J1054" i="18"/>
  <c r="Y1054" i="18"/>
  <c r="Y262" i="18"/>
  <c r="J953" i="14"/>
  <c r="Y953" i="14"/>
  <c r="Y158" i="14"/>
  <c r="J991" i="14"/>
  <c r="Y991" i="14"/>
  <c r="Y196" i="14"/>
  <c r="J131" i="13"/>
  <c r="Y95" i="13"/>
  <c r="J908" i="13"/>
  <c r="J966" i="13"/>
  <c r="Y966" i="13"/>
  <c r="Y153" i="13"/>
  <c r="J1029" i="18"/>
  <c r="Y1029" i="18"/>
  <c r="Y237" i="18"/>
  <c r="Y170" i="18"/>
  <c r="J962" i="18"/>
  <c r="Y962" i="18"/>
  <c r="J965" i="13"/>
  <c r="Y965" i="13"/>
  <c r="Y152" i="13"/>
  <c r="J977" i="13"/>
  <c r="Y977" i="13"/>
  <c r="Y164" i="13"/>
  <c r="J944" i="14"/>
  <c r="Y944" i="14"/>
  <c r="Y149" i="14"/>
  <c r="J983" i="18"/>
  <c r="Y983" i="18"/>
  <c r="Y191" i="18"/>
  <c r="J1009" i="18"/>
  <c r="Y1009" i="18"/>
  <c r="Y217" i="18"/>
  <c r="T18" i="14"/>
  <c r="T809" i="14"/>
  <c r="T813" i="14"/>
  <c r="Y630" i="17"/>
  <c r="M268" i="14"/>
  <c r="M1027" i="14"/>
  <c r="M1063" i="14"/>
  <c r="M226" i="14"/>
  <c r="M985" i="14"/>
  <c r="M1021" i="14"/>
  <c r="P939" i="18"/>
  <c r="P183" i="18"/>
  <c r="P975" i="18"/>
  <c r="P1048" i="13"/>
  <c r="P1083" i="13"/>
  <c r="P270" i="13"/>
  <c r="P131" i="13"/>
  <c r="P908" i="13"/>
  <c r="X454" i="17"/>
  <c r="X622" i="17"/>
  <c r="W454" i="17"/>
  <c r="Q809" i="14"/>
  <c r="Q813" i="14"/>
  <c r="Q18" i="14"/>
  <c r="K981" i="18"/>
  <c r="K225" i="18"/>
  <c r="K1017" i="18"/>
  <c r="O267" i="18"/>
  <c r="O1059" i="18"/>
  <c r="O1023" i="18"/>
  <c r="O131" i="13"/>
  <c r="O908" i="13"/>
  <c r="J912" i="13"/>
  <c r="Y912" i="13"/>
  <c r="Y99" i="13"/>
  <c r="Y118" i="13"/>
  <c r="J931" i="13"/>
  <c r="Y931" i="13"/>
  <c r="J1062" i="13"/>
  <c r="Y1062" i="13"/>
  <c r="Y249" i="13"/>
  <c r="J943" i="14"/>
  <c r="Y148" i="14"/>
  <c r="J184" i="14"/>
  <c r="J923" i="14"/>
  <c r="Y923" i="14"/>
  <c r="Y128" i="14"/>
  <c r="J968" i="18"/>
  <c r="Y968" i="18"/>
  <c r="Y176" i="18"/>
  <c r="J1033" i="14"/>
  <c r="Y1033" i="14"/>
  <c r="Y238" i="14"/>
  <c r="J946" i="14"/>
  <c r="Y946" i="14"/>
  <c r="Y151" i="14"/>
  <c r="J960" i="18"/>
  <c r="Y960" i="18"/>
  <c r="Y168" i="18"/>
  <c r="J919" i="18"/>
  <c r="Y919" i="18"/>
  <c r="Y127" i="18"/>
  <c r="Y112" i="14"/>
  <c r="J907" i="14"/>
  <c r="Y907" i="14"/>
  <c r="J908" i="14"/>
  <c r="Y908" i="14"/>
  <c r="Y113" i="14"/>
  <c r="T145" i="13"/>
  <c r="T954" i="13"/>
  <c r="T958" i="13"/>
  <c r="P267" i="18"/>
  <c r="P1059" i="18"/>
  <c r="P1023" i="18"/>
  <c r="M117" i="8"/>
  <c r="K887" i="18"/>
  <c r="K131" i="18"/>
  <c r="K184" i="13"/>
  <c r="K962" i="13"/>
  <c r="K997" i="13"/>
  <c r="O18" i="13"/>
  <c r="O827" i="13"/>
  <c r="O831" i="13"/>
  <c r="R132" i="14"/>
  <c r="R890" i="14"/>
  <c r="R927" i="14"/>
  <c r="R227" i="14"/>
  <c r="J1073" i="13"/>
  <c r="Y1073" i="13"/>
  <c r="Y260" i="13"/>
  <c r="J1075" i="13"/>
  <c r="Y1075" i="13"/>
  <c r="Y262" i="13"/>
  <c r="J921" i="13"/>
  <c r="Y921" i="13"/>
  <c r="Y108" i="13"/>
  <c r="J1068" i="13"/>
  <c r="Y1068" i="13"/>
  <c r="Y255" i="13"/>
  <c r="J964" i="18"/>
  <c r="Y964" i="18"/>
  <c r="Y172" i="18"/>
  <c r="J1024" i="13"/>
  <c r="Y1024" i="13"/>
  <c r="Y211" i="13"/>
  <c r="J956" i="13"/>
  <c r="Y956" i="13"/>
  <c r="Y143" i="13"/>
  <c r="J943" i="18"/>
  <c r="Y943" i="18"/>
  <c r="Y151" i="18"/>
  <c r="J988" i="14"/>
  <c r="Y988" i="14"/>
  <c r="Y193" i="14"/>
  <c r="J954" i="13"/>
  <c r="Y141" i="13"/>
  <c r="J145" i="13"/>
  <c r="J1011" i="13"/>
  <c r="Y1011" i="13"/>
  <c r="Y198" i="13"/>
  <c r="J955" i="14"/>
  <c r="Y955" i="14"/>
  <c r="Y160" i="14"/>
  <c r="J1035" i="13"/>
  <c r="Y1035" i="13"/>
  <c r="Y222" i="13"/>
  <c r="S226" i="14"/>
  <c r="S985" i="14"/>
  <c r="S1021" i="14"/>
  <c r="L981" i="18"/>
  <c r="L225" i="18"/>
  <c r="L1017" i="18"/>
  <c r="L131" i="13"/>
  <c r="L908" i="13"/>
  <c r="J998" i="14"/>
  <c r="Y998" i="14"/>
  <c r="Y203" i="14"/>
  <c r="J906" i="18"/>
  <c r="Y906" i="18"/>
  <c r="Y114" i="18"/>
  <c r="J964" i="14"/>
  <c r="Y964" i="14"/>
  <c r="Y169" i="14"/>
  <c r="J920" i="13"/>
  <c r="Y920" i="13"/>
  <c r="Y107" i="13"/>
  <c r="J962" i="14"/>
  <c r="Y962" i="14"/>
  <c r="Y167" i="14"/>
  <c r="J1070" i="13"/>
  <c r="Y1070" i="13"/>
  <c r="Y257" i="13"/>
  <c r="J1044" i="18"/>
  <c r="Y1044" i="18"/>
  <c r="Y252" i="18"/>
  <c r="J992" i="13"/>
  <c r="Y992" i="13"/>
  <c r="Y179" i="13"/>
  <c r="J916" i="18"/>
  <c r="Y916" i="18"/>
  <c r="Y124" i="18"/>
  <c r="J895" i="14"/>
  <c r="Y895" i="14"/>
  <c r="Y100" i="14"/>
  <c r="J995" i="13"/>
  <c r="Y995" i="13"/>
  <c r="Y182" i="13"/>
  <c r="J1029" i="13"/>
  <c r="Y1029" i="13"/>
  <c r="Y216" i="13"/>
  <c r="Y103" i="14"/>
  <c r="J898" i="14"/>
  <c r="Y898" i="14"/>
  <c r="T276" i="13"/>
  <c r="T948" i="13"/>
  <c r="T1089" i="13"/>
  <c r="T18" i="13"/>
  <c r="T827" i="13"/>
  <c r="T831" i="13"/>
  <c r="S268" i="14"/>
  <c r="S1027" i="14"/>
  <c r="S1063" i="14"/>
  <c r="S267" i="18"/>
  <c r="S1059" i="18"/>
  <c r="S1023" i="18"/>
  <c r="Q1023" i="18"/>
  <c r="Q267" i="18"/>
  <c r="Q1059" i="18"/>
  <c r="K276" i="13"/>
  <c r="K948" i="13"/>
  <c r="K1089" i="13"/>
  <c r="N939" i="18"/>
  <c r="N183" i="18"/>
  <c r="N975" i="18"/>
  <c r="N268" i="14"/>
  <c r="N1027" i="14"/>
  <c r="N1063" i="14"/>
  <c r="N131" i="13"/>
  <c r="N908" i="13"/>
  <c r="J1041" i="14"/>
  <c r="Y1041" i="14"/>
  <c r="Y246" i="14"/>
  <c r="J1028" i="18"/>
  <c r="Y1028" i="18"/>
  <c r="Y236" i="18"/>
  <c r="J923" i="13"/>
  <c r="Y923" i="13"/>
  <c r="Y110" i="13"/>
  <c r="J893" i="14"/>
  <c r="Y893" i="14"/>
  <c r="Y98" i="14"/>
  <c r="J1011" i="18"/>
  <c r="Y1011" i="18"/>
  <c r="Y219" i="18"/>
  <c r="J1015" i="13"/>
  <c r="Y1015" i="13"/>
  <c r="Y202" i="13"/>
  <c r="J919" i="13"/>
  <c r="Y919" i="13"/>
  <c r="Y106" i="13"/>
  <c r="J1010" i="14"/>
  <c r="Y1010" i="14"/>
  <c r="Y215" i="14"/>
  <c r="J1019" i="14"/>
  <c r="Y1019" i="14"/>
  <c r="Y224" i="14"/>
  <c r="J1007" i="14"/>
  <c r="Y1007" i="14"/>
  <c r="Y212" i="14"/>
  <c r="J1034" i="18"/>
  <c r="Y1034" i="18"/>
  <c r="Y242" i="18"/>
  <c r="J969" i="18"/>
  <c r="Y969" i="18"/>
  <c r="Y177" i="18"/>
  <c r="J1045" i="14"/>
  <c r="Y1045" i="14"/>
  <c r="Y250" i="14"/>
  <c r="U948" i="13"/>
  <c r="U1089" i="13"/>
  <c r="U276" i="13"/>
  <c r="P131" i="18"/>
  <c r="P887" i="18"/>
  <c r="Y397" i="14"/>
  <c r="Q890" i="14"/>
  <c r="Q927" i="14"/>
  <c r="Q132" i="14"/>
  <c r="Q227" i="14"/>
  <c r="M120" i="8"/>
  <c r="V18" i="14"/>
  <c r="V809" i="14"/>
  <c r="V813" i="14"/>
  <c r="V227" i="13"/>
  <c r="V1005" i="13"/>
  <c r="V1040" i="13"/>
  <c r="Y616" i="17"/>
  <c r="Q226" i="14"/>
  <c r="Q985" i="14"/>
  <c r="Q1021" i="14"/>
  <c r="K1027" i="14"/>
  <c r="K1063" i="14"/>
  <c r="K268" i="14"/>
  <c r="K145" i="13"/>
  <c r="K954" i="13"/>
  <c r="K958" i="13"/>
  <c r="Y625" i="17"/>
  <c r="L184" i="13"/>
  <c r="L962" i="13"/>
  <c r="L997" i="13"/>
  <c r="O131" i="18"/>
  <c r="O887" i="18"/>
  <c r="W107" i="17"/>
  <c r="X107" i="17"/>
  <c r="R184" i="14"/>
  <c r="R943" i="14"/>
  <c r="R979" i="14"/>
  <c r="R939" i="18"/>
  <c r="R183" i="18"/>
  <c r="R975" i="18"/>
  <c r="R131" i="13"/>
  <c r="R908" i="13"/>
  <c r="N948" i="13"/>
  <c r="N1089" i="13"/>
  <c r="N276" i="13"/>
  <c r="Y175" i="14"/>
  <c r="J970" i="14"/>
  <c r="Y970" i="14"/>
  <c r="J1078" i="13"/>
  <c r="Y1078" i="13"/>
  <c r="Y265" i="13"/>
  <c r="J948" i="13"/>
  <c r="Y135" i="13"/>
  <c r="J276" i="13"/>
  <c r="J958" i="14"/>
  <c r="Y958" i="14"/>
  <c r="Y163" i="14"/>
  <c r="J1039" i="14"/>
  <c r="Y1039" i="14"/>
  <c r="Y244" i="14"/>
  <c r="J968" i="13"/>
  <c r="Y968" i="13"/>
  <c r="Y155" i="13"/>
  <c r="J1055" i="13"/>
  <c r="Y1055" i="13"/>
  <c r="Y242" i="13"/>
  <c r="Y120" i="13"/>
  <c r="J933" i="13"/>
  <c r="Y933" i="13"/>
  <c r="J1012" i="13"/>
  <c r="Y1012" i="13"/>
  <c r="Y199" i="13"/>
  <c r="J1026" i="13"/>
  <c r="Y1026" i="13"/>
  <c r="Y213" i="13"/>
  <c r="J965" i="14"/>
  <c r="Y965" i="14"/>
  <c r="Y170" i="14"/>
  <c r="Y178" i="14"/>
  <c r="J973" i="14"/>
  <c r="Y973" i="14"/>
  <c r="J1026" i="18"/>
  <c r="Y1026" i="18"/>
  <c r="Y234" i="18"/>
  <c r="J1027" i="13"/>
  <c r="Y1027" i="13"/>
  <c r="Y214" i="13"/>
  <c r="J910" i="14"/>
  <c r="Y910" i="14"/>
  <c r="Y115" i="14"/>
  <c r="J983" i="13"/>
  <c r="Y983" i="13"/>
  <c r="Y170" i="13"/>
  <c r="J899" i="18"/>
  <c r="Y899" i="18"/>
  <c r="Y107" i="18"/>
  <c r="J1029" i="14"/>
  <c r="Y1029" i="14"/>
  <c r="Y234" i="14"/>
  <c r="J946" i="18"/>
  <c r="Y946" i="18"/>
  <c r="Y154" i="18"/>
  <c r="J990" i="14"/>
  <c r="Y990" i="14"/>
  <c r="Y195" i="14"/>
  <c r="J1059" i="14"/>
  <c r="Y1059" i="14"/>
  <c r="Y264" i="14"/>
  <c r="J902" i="14"/>
  <c r="Y902" i="14"/>
  <c r="Y107" i="14"/>
  <c r="J1001" i="14"/>
  <c r="Y1001" i="14"/>
  <c r="Y206" i="14"/>
  <c r="J937" i="13"/>
  <c r="Y937" i="13"/>
  <c r="Y124" i="13"/>
  <c r="J944" i="18"/>
  <c r="Y944" i="18"/>
  <c r="Y152" i="18"/>
  <c r="J1024" i="18"/>
  <c r="Y1024" i="18"/>
  <c r="Y232" i="18"/>
  <c r="J888" i="18"/>
  <c r="Y888" i="18"/>
  <c r="Y96" i="18"/>
  <c r="J1018" i="13"/>
  <c r="Y1018" i="13"/>
  <c r="Y205" i="13"/>
  <c r="J951" i="18"/>
  <c r="Y951" i="18"/>
  <c r="Y159" i="18"/>
  <c r="J986" i="18"/>
  <c r="Y986" i="18"/>
  <c r="Y194" i="18"/>
  <c r="J892" i="18"/>
  <c r="Y892" i="18"/>
  <c r="Y100" i="18"/>
  <c r="J920" i="14"/>
  <c r="Y920" i="14"/>
  <c r="Y125" i="14"/>
  <c r="J928" i="13"/>
  <c r="Y928" i="13"/>
  <c r="Y115" i="13"/>
  <c r="Y162" i="14"/>
  <c r="J957" i="14"/>
  <c r="Y957" i="14"/>
  <c r="J1000" i="14"/>
  <c r="Y1000" i="14"/>
  <c r="Y205" i="14"/>
  <c r="J908" i="18"/>
  <c r="Y908" i="18"/>
  <c r="Y116" i="18"/>
  <c r="J945" i="18"/>
  <c r="Y945" i="18"/>
  <c r="Y153" i="18"/>
  <c r="J889" i="18"/>
  <c r="Y889" i="18"/>
  <c r="Y97" i="18"/>
  <c r="J1015" i="14"/>
  <c r="Y1015" i="14"/>
  <c r="Y220" i="14"/>
  <c r="J1014" i="13"/>
  <c r="Y1014" i="13"/>
  <c r="Y201" i="13"/>
  <c r="J1043" i="14"/>
  <c r="Y1043" i="14"/>
  <c r="Y248" i="14"/>
  <c r="J945" i="14"/>
  <c r="Y945" i="14"/>
  <c r="Y150" i="14"/>
  <c r="J941" i="18"/>
  <c r="Y941" i="18"/>
  <c r="Y149" i="18"/>
  <c r="J1047" i="18"/>
  <c r="Y1047" i="18"/>
  <c r="Y255" i="18"/>
  <c r="J970" i="13"/>
  <c r="Y970" i="13"/>
  <c r="Y157" i="13"/>
  <c r="Y192" i="13"/>
  <c r="J227" i="13"/>
  <c r="J1005" i="13"/>
  <c r="J1038" i="14"/>
  <c r="Y1038" i="14"/>
  <c r="Y243" i="14"/>
  <c r="J994" i="14"/>
  <c r="Y994" i="14"/>
  <c r="Y199" i="14"/>
  <c r="J987" i="13"/>
  <c r="Y987" i="13"/>
  <c r="Y174" i="13"/>
  <c r="J929" i="13"/>
  <c r="Y929" i="13"/>
  <c r="Y116" i="13"/>
  <c r="J926" i="13"/>
  <c r="Y926" i="13"/>
  <c r="Y113" i="13"/>
  <c r="J967" i="13"/>
  <c r="Y967" i="13"/>
  <c r="Y154" i="13"/>
  <c r="J1042" i="14"/>
  <c r="Y1042" i="14"/>
  <c r="Y247" i="14"/>
  <c r="J1035" i="14"/>
  <c r="Y1035" i="14"/>
  <c r="Y240" i="14"/>
  <c r="U1027" i="14"/>
  <c r="U1063" i="14"/>
  <c r="U268" i="14"/>
  <c r="U887" i="18"/>
  <c r="U131" i="18"/>
  <c r="U226" i="14"/>
  <c r="U985" i="14"/>
  <c r="U1021" i="14"/>
  <c r="U184" i="13"/>
  <c r="U962" i="13"/>
  <c r="U997" i="13"/>
  <c r="T887" i="18"/>
  <c r="T131" i="18"/>
  <c r="T939" i="18"/>
  <c r="T183" i="18"/>
  <c r="T975" i="18"/>
  <c r="T908" i="13"/>
  <c r="T131" i="13"/>
  <c r="M908" i="13"/>
  <c r="M131" i="13"/>
  <c r="P890" i="14"/>
  <c r="P927" i="14"/>
  <c r="P132" i="14"/>
  <c r="P227" i="14"/>
  <c r="V183" i="18"/>
  <c r="V975" i="18"/>
  <c r="V939" i="18"/>
  <c r="V276" i="13"/>
  <c r="V948" i="13"/>
  <c r="V1089" i="13"/>
  <c r="Q981" i="18"/>
  <c r="Q225" i="18"/>
  <c r="Q1017" i="18"/>
  <c r="O268" i="14"/>
  <c r="O1027" i="14"/>
  <c r="O1063" i="14"/>
  <c r="R227" i="13"/>
  <c r="R1005" i="13"/>
  <c r="R1040" i="13"/>
  <c r="N981" i="18"/>
  <c r="N225" i="18"/>
  <c r="N1017" i="18"/>
  <c r="J1003" i="18"/>
  <c r="Y1003" i="18"/>
  <c r="Y211" i="18"/>
  <c r="J900" i="18"/>
  <c r="Y900" i="18"/>
  <c r="Y108" i="18"/>
  <c r="Y239" i="14"/>
  <c r="J1034" i="14"/>
  <c r="Y1034" i="14"/>
  <c r="J892" i="14"/>
  <c r="Y892" i="14"/>
  <c r="Y97" i="14"/>
  <c r="J1038" i="18"/>
  <c r="Y1038" i="18"/>
  <c r="Y246" i="18"/>
  <c r="J899" i="14"/>
  <c r="Y899" i="14"/>
  <c r="Y104" i="14"/>
  <c r="J810" i="14"/>
  <c r="Y810" i="14"/>
  <c r="Y15" i="14"/>
  <c r="J904" i="18"/>
  <c r="Y904" i="18"/>
  <c r="Y112" i="18"/>
  <c r="J964" i="13"/>
  <c r="Y964" i="13"/>
  <c r="Y151" i="13"/>
  <c r="J990" i="13"/>
  <c r="Y990" i="13"/>
  <c r="Y177" i="13"/>
  <c r="J975" i="14"/>
  <c r="Y975" i="14"/>
  <c r="Y180" i="14"/>
  <c r="Y167" i="13"/>
  <c r="J980" i="13"/>
  <c r="Y980" i="13"/>
  <c r="J1036" i="13"/>
  <c r="Y1036" i="13"/>
  <c r="Y223" i="13"/>
  <c r="J1051" i="14"/>
  <c r="Y1051" i="14"/>
  <c r="Y256" i="14"/>
  <c r="U183" i="18"/>
  <c r="U975" i="18"/>
  <c r="U939" i="18"/>
  <c r="M267" i="18"/>
  <c r="M1023" i="18"/>
  <c r="P809" i="14"/>
  <c r="P813" i="14"/>
  <c r="P18" i="14"/>
  <c r="P184" i="14"/>
  <c r="P943" i="14"/>
  <c r="P979" i="14"/>
  <c r="P226" i="14"/>
  <c r="P985" i="14"/>
  <c r="P1021" i="14"/>
  <c r="Q887" i="18"/>
  <c r="Q131" i="18"/>
  <c r="R145" i="13"/>
  <c r="R954" i="13"/>
  <c r="R958" i="13"/>
  <c r="N1023" i="18"/>
  <c r="N267" i="18"/>
  <c r="N1059" i="18"/>
  <c r="J986" i="14"/>
  <c r="Y986" i="14"/>
  <c r="Y191" i="14"/>
  <c r="J1011" i="14"/>
  <c r="Y1011" i="14"/>
  <c r="Y216" i="14"/>
  <c r="J1007" i="13"/>
  <c r="Y1007" i="13"/>
  <c r="Y194" i="13"/>
  <c r="J989" i="18"/>
  <c r="Y989" i="18"/>
  <c r="Y197" i="18"/>
  <c r="J1060" i="14"/>
  <c r="Y1060" i="14"/>
  <c r="Y265" i="14"/>
  <c r="J1079" i="13"/>
  <c r="Y1079" i="13"/>
  <c r="Y266" i="13"/>
  <c r="J1066" i="13"/>
  <c r="Y1066" i="13"/>
  <c r="Y253" i="13"/>
  <c r="J1061" i="13"/>
  <c r="Y1061" i="13"/>
  <c r="Y248" i="13"/>
  <c r="Y101" i="14"/>
  <c r="J896" i="14"/>
  <c r="Y896" i="14"/>
  <c r="J1000" i="18"/>
  <c r="Y1000" i="18"/>
  <c r="Y208" i="18"/>
  <c r="M184" i="14"/>
  <c r="M943" i="14"/>
  <c r="M979" i="14"/>
  <c r="P827" i="13"/>
  <c r="P831" i="13"/>
  <c r="P18" i="13"/>
  <c r="S954" i="13"/>
  <c r="S958" i="13"/>
  <c r="S145" i="13"/>
  <c r="S227" i="13"/>
  <c r="S1005" i="13"/>
  <c r="S1040" i="13"/>
  <c r="Y215" i="13"/>
  <c r="J1028" i="13"/>
  <c r="Y1028" i="13"/>
  <c r="J953" i="18"/>
  <c r="Y953" i="18"/>
  <c r="Y161" i="18"/>
  <c r="J987" i="14"/>
  <c r="Y987" i="14"/>
  <c r="Y192" i="14"/>
  <c r="J897" i="14"/>
  <c r="Y897" i="14"/>
  <c r="Y102" i="14"/>
  <c r="Y260" i="18"/>
  <c r="J1052" i="18"/>
  <c r="Y1052" i="18"/>
  <c r="J1041" i="18"/>
  <c r="Y1041" i="18"/>
  <c r="Y249" i="18"/>
  <c r="J1034" i="13"/>
  <c r="Y1034" i="13"/>
  <c r="Y221" i="13"/>
  <c r="J954" i="18"/>
  <c r="Y954" i="18"/>
  <c r="Y162" i="18"/>
  <c r="J1009" i="13"/>
  <c r="Y1009" i="13"/>
  <c r="Y196" i="13"/>
  <c r="J1030" i="14"/>
  <c r="Y1030" i="14"/>
  <c r="Y235" i="14"/>
  <c r="Y244" i="13"/>
  <c r="J1057" i="13"/>
  <c r="Y1057" i="13"/>
  <c r="J1032" i="13"/>
  <c r="Y1032" i="13"/>
  <c r="Y219" i="13"/>
  <c r="J1049" i="18"/>
  <c r="Y1049" i="18"/>
  <c r="Y257" i="18"/>
  <c r="J828" i="13"/>
  <c r="Y828" i="13"/>
  <c r="Y15" i="13"/>
  <c r="J87" i="21"/>
  <c r="M131" i="18"/>
  <c r="M887" i="18"/>
  <c r="I443" i="17"/>
  <c r="L130" i="8"/>
  <c r="I466" i="17"/>
  <c r="Q18" i="13"/>
  <c r="Q827" i="13"/>
  <c r="Q831" i="13"/>
  <c r="L227" i="13"/>
  <c r="L1005" i="13"/>
  <c r="L1040" i="13"/>
  <c r="O184" i="13"/>
  <c r="O962" i="13"/>
  <c r="O997" i="13"/>
  <c r="R18" i="14"/>
  <c r="R809" i="14"/>
  <c r="R813" i="14"/>
  <c r="N131" i="18"/>
  <c r="N887" i="18"/>
  <c r="J935" i="13"/>
  <c r="Y935" i="13"/>
  <c r="Y122" i="13"/>
  <c r="J988" i="13"/>
  <c r="Y988" i="13"/>
  <c r="Y175" i="13"/>
  <c r="J1049" i="13"/>
  <c r="Y1049" i="13"/>
  <c r="Y236" i="13"/>
  <c r="J920" i="18"/>
  <c r="Y920" i="18"/>
  <c r="Y128" i="18"/>
  <c r="J1085" i="13"/>
  <c r="Y1085" i="13"/>
  <c r="Y272" i="13"/>
  <c r="J984" i="13"/>
  <c r="Y984" i="13"/>
  <c r="Y171" i="13"/>
  <c r="J1046" i="14"/>
  <c r="Y1046" i="14"/>
  <c r="Y251" i="14"/>
  <c r="J916" i="13"/>
  <c r="Y916" i="13"/>
  <c r="Y103" i="13"/>
  <c r="J972" i="18"/>
  <c r="Y972" i="18"/>
  <c r="Y180" i="18"/>
  <c r="J1016" i="13"/>
  <c r="Y1016" i="13"/>
  <c r="Y203" i="13"/>
  <c r="J911" i="14"/>
  <c r="Y911" i="14"/>
  <c r="Y116" i="14"/>
  <c r="J969" i="14"/>
  <c r="Y969" i="14"/>
  <c r="Y174" i="14"/>
  <c r="J1013" i="13"/>
  <c r="Y1013" i="13"/>
  <c r="Y200" i="13"/>
  <c r="J911" i="13"/>
  <c r="Y911" i="13"/>
  <c r="Y98" i="13"/>
  <c r="U132" i="14"/>
  <c r="U890" i="14"/>
  <c r="U927" i="14"/>
  <c r="U227" i="14"/>
  <c r="P948" i="13"/>
  <c r="P1089" i="13"/>
  <c r="P276" i="13"/>
  <c r="V985" i="14"/>
  <c r="V1021" i="14"/>
  <c r="V226" i="14"/>
  <c r="X465" i="17"/>
  <c r="W465" i="17"/>
  <c r="W633" i="17"/>
  <c r="S943" i="14"/>
  <c r="S979" i="14"/>
  <c r="S184" i="14"/>
  <c r="S908" i="13"/>
  <c r="S131" i="13"/>
  <c r="S184" i="13"/>
  <c r="S962" i="13"/>
  <c r="S997" i="13"/>
  <c r="V827" i="13"/>
  <c r="V831" i="13"/>
  <c r="V18" i="13"/>
  <c r="V131" i="13"/>
  <c r="V908" i="13"/>
  <c r="V184" i="13"/>
  <c r="V962" i="13"/>
  <c r="V997" i="13"/>
  <c r="Q268" i="14"/>
  <c r="Q1027" i="14"/>
  <c r="Q1063" i="14"/>
  <c r="Q1048" i="13"/>
  <c r="Q1083" i="13"/>
  <c r="Q270" i="13"/>
  <c r="Q962" i="13"/>
  <c r="Q997" i="13"/>
  <c r="Q184" i="13"/>
  <c r="K18" i="14"/>
  <c r="K809" i="14"/>
  <c r="K813" i="14"/>
  <c r="K131" i="13"/>
  <c r="K908" i="13"/>
  <c r="E90" i="21"/>
  <c r="F87" i="21"/>
  <c r="L183" i="18"/>
  <c r="L975" i="18"/>
  <c r="L939" i="18"/>
  <c r="L268" i="14"/>
  <c r="L1027" i="14"/>
  <c r="L1063" i="14"/>
  <c r="L131" i="18"/>
  <c r="L887" i="18"/>
  <c r="L270" i="13"/>
  <c r="L1048" i="13"/>
  <c r="L1083" i="13"/>
  <c r="L226" i="14"/>
  <c r="L985" i="14"/>
  <c r="L1021" i="14"/>
  <c r="O276" i="13"/>
  <c r="O948" i="13"/>
  <c r="O1089" i="13"/>
  <c r="O1005" i="13"/>
  <c r="O1040" i="13"/>
  <c r="O227" i="13"/>
  <c r="R184" i="13"/>
  <c r="R962" i="13"/>
  <c r="R997" i="13"/>
  <c r="N962" i="13"/>
  <c r="N997" i="13"/>
  <c r="N184" i="13"/>
  <c r="J1074" i="13"/>
  <c r="Y1074" i="13"/>
  <c r="Y261" i="13"/>
  <c r="Y244" i="18"/>
  <c r="J1036" i="18"/>
  <c r="Y1036" i="18"/>
  <c r="J905" i="18"/>
  <c r="Y905" i="18"/>
  <c r="Y113" i="18"/>
  <c r="J995" i="14"/>
  <c r="Y995" i="14"/>
  <c r="Y200" i="14"/>
  <c r="J1063" i="13"/>
  <c r="Y1063" i="13"/>
  <c r="Y250" i="13"/>
  <c r="J967" i="18"/>
  <c r="Y967" i="18"/>
  <c r="Y175" i="18"/>
  <c r="J999" i="13"/>
  <c r="Y999" i="13"/>
  <c r="Y186" i="13"/>
  <c r="Y198" i="18"/>
  <c r="J990" i="18"/>
  <c r="Y990" i="18"/>
  <c r="Y222" i="18"/>
  <c r="J1014" i="18"/>
  <c r="Y1014" i="18"/>
  <c r="J1022" i="13"/>
  <c r="Y1022" i="13"/>
  <c r="Y209" i="13"/>
  <c r="J1037" i="13"/>
  <c r="Y1037" i="13"/>
  <c r="Y224" i="13"/>
  <c r="J1008" i="18"/>
  <c r="Y1008" i="18"/>
  <c r="Y216" i="18"/>
  <c r="Y95" i="18"/>
  <c r="J887" i="18"/>
  <c r="J131" i="18"/>
  <c r="J1036" i="14"/>
  <c r="Y1036" i="14"/>
  <c r="Y241" i="14"/>
  <c r="J1033" i="18"/>
  <c r="Y1033" i="18"/>
  <c r="Y241" i="18"/>
  <c r="J1064" i="13"/>
  <c r="Y1064" i="13"/>
  <c r="Y251" i="13"/>
  <c r="J1006" i="13"/>
  <c r="Y1006" i="13"/>
  <c r="Y193" i="13"/>
  <c r="J984" i="18"/>
  <c r="Y984" i="18"/>
  <c r="Y192" i="18"/>
  <c r="J955" i="18"/>
  <c r="Y955" i="18"/>
  <c r="Y163" i="18"/>
  <c r="J1050" i="18"/>
  <c r="Y1050" i="18"/>
  <c r="Y258" i="18"/>
  <c r="J1055" i="18"/>
  <c r="Y1055" i="18"/>
  <c r="Y263" i="18"/>
  <c r="Y14" i="14"/>
  <c r="J18" i="14"/>
  <c r="J809" i="14"/>
  <c r="J1010" i="13"/>
  <c r="Y1010" i="13"/>
  <c r="Y197" i="13"/>
  <c r="J894" i="14"/>
  <c r="Y894" i="14"/>
  <c r="Y99" i="14"/>
  <c r="J1037" i="18"/>
  <c r="Y1037" i="18"/>
  <c r="Y245" i="18"/>
  <c r="J993" i="18"/>
  <c r="Y993" i="18"/>
  <c r="Y201" i="18"/>
  <c r="J941" i="13"/>
  <c r="Y941" i="13"/>
  <c r="Y128" i="13"/>
  <c r="J18" i="13"/>
  <c r="J827" i="13"/>
  <c r="Y14" i="13"/>
  <c r="J1071" i="13"/>
  <c r="Y1071" i="13"/>
  <c r="Y258" i="13"/>
  <c r="J1004" i="14"/>
  <c r="Y1004" i="14"/>
  <c r="Y209" i="14"/>
  <c r="J969" i="13"/>
  <c r="Y969" i="13"/>
  <c r="Y156" i="13"/>
  <c r="J977" i="14"/>
  <c r="Y977" i="14"/>
  <c r="Y182" i="14"/>
  <c r="J949" i="18"/>
  <c r="Y949" i="18"/>
  <c r="Y157" i="18"/>
  <c r="J912" i="14"/>
  <c r="Y912" i="14"/>
  <c r="Y117" i="14"/>
  <c r="J973" i="13"/>
  <c r="Y973" i="13"/>
  <c r="Y160" i="13"/>
  <c r="J1012" i="18"/>
  <c r="Y1012" i="18"/>
  <c r="Y220" i="18"/>
  <c r="J967" i="14"/>
  <c r="Y967" i="14"/>
  <c r="Y172" i="14"/>
  <c r="J1030" i="13"/>
  <c r="Y1030" i="13"/>
  <c r="Y217" i="13"/>
  <c r="J972" i="14"/>
  <c r="Y972" i="14"/>
  <c r="Y177" i="14"/>
  <c r="J959" i="14"/>
  <c r="Y959" i="14"/>
  <c r="Y164" i="14"/>
  <c r="J976" i="13"/>
  <c r="Y976" i="13"/>
  <c r="Y163" i="13"/>
  <c r="J895" i="18"/>
  <c r="Y895" i="18"/>
  <c r="Y103" i="18"/>
  <c r="J957" i="18"/>
  <c r="Y957" i="18"/>
  <c r="Y165" i="18"/>
  <c r="J939" i="13"/>
  <c r="Y939" i="13"/>
  <c r="Y126" i="13"/>
  <c r="J1049" i="14"/>
  <c r="Y1049" i="14"/>
  <c r="Y254" i="14"/>
  <c r="J1009" i="14"/>
  <c r="Y1009" i="14"/>
  <c r="Y214" i="14"/>
  <c r="J938" i="13"/>
  <c r="Y938" i="13"/>
  <c r="Y125" i="13"/>
  <c r="J947" i="14"/>
  <c r="Y947" i="14"/>
  <c r="Y152" i="14"/>
  <c r="J1023" i="13"/>
  <c r="Y1023" i="13"/>
  <c r="Y210" i="13"/>
  <c r="J1025" i="13"/>
  <c r="Y1025" i="13"/>
  <c r="Y212" i="13"/>
  <c r="J898" i="18"/>
  <c r="Y898" i="18"/>
  <c r="Y106" i="18"/>
  <c r="J951" i="14"/>
  <c r="Y951" i="14"/>
  <c r="Y156" i="14"/>
  <c r="J992" i="18"/>
  <c r="Y992" i="18"/>
  <c r="Y200" i="18"/>
  <c r="U1023" i="18"/>
  <c r="U267" i="18"/>
  <c r="U1059" i="18"/>
  <c r="U18" i="14"/>
  <c r="U809" i="14"/>
  <c r="U813" i="14"/>
  <c r="U145" i="13"/>
  <c r="U954" i="13"/>
  <c r="U958" i="13"/>
  <c r="U981" i="18"/>
  <c r="U225" i="18"/>
  <c r="U1017" i="18"/>
  <c r="T981" i="18"/>
  <c r="T225" i="18"/>
  <c r="T1017" i="18"/>
  <c r="T268" i="14"/>
  <c r="T1027" i="14"/>
  <c r="T1063" i="14"/>
  <c r="T227" i="14"/>
  <c r="T132" i="14"/>
  <c r="T890" i="14"/>
  <c r="T927" i="14"/>
  <c r="M18" i="14"/>
  <c r="M809" i="14"/>
  <c r="M813" i="14"/>
  <c r="W118" i="17"/>
  <c r="I298" i="17"/>
  <c r="X285" i="17"/>
  <c r="W285" i="17"/>
  <c r="W298" i="17"/>
  <c r="G24" i="24"/>
  <c r="F33" i="12"/>
  <c r="U454" i="17"/>
  <c r="U453" i="17"/>
  <c r="U456" i="17"/>
  <c r="G30" i="1"/>
  <c r="U465" i="17"/>
  <c r="P84" i="21"/>
  <c r="M1059" i="18"/>
  <c r="O81" i="21"/>
  <c r="Q84" i="21"/>
  <c r="M130" i="8"/>
  <c r="M533" i="18"/>
  <c r="K17" i="2"/>
  <c r="L535" i="14"/>
  <c r="H84" i="21"/>
  <c r="X298" i="17"/>
  <c r="J84" i="21"/>
  <c r="L84" i="21"/>
  <c r="J535" i="14"/>
  <c r="O84" i="21"/>
  <c r="G84" i="21"/>
  <c r="N84" i="21"/>
  <c r="Y397" i="18"/>
  <c r="I84" i="21"/>
  <c r="K84" i="21"/>
  <c r="W929" i="14"/>
  <c r="W1065" i="14"/>
  <c r="Y395" i="18"/>
  <c r="X929" i="14"/>
  <c r="X1065" i="14"/>
  <c r="X134" i="14"/>
  <c r="X270" i="14"/>
  <c r="X633" i="17"/>
  <c r="M84" i="21"/>
  <c r="R84" i="21"/>
  <c r="Y935" i="14"/>
  <c r="M274" i="5"/>
  <c r="F33" i="23"/>
  <c r="I274" i="13"/>
  <c r="K17" i="12"/>
  <c r="G17" i="3"/>
  <c r="I797" i="18"/>
  <c r="J675" i="13"/>
  <c r="Y673" i="13"/>
  <c r="J935" i="18"/>
  <c r="Y935" i="18"/>
  <c r="Y143" i="18"/>
  <c r="I533" i="18"/>
  <c r="J17" i="12"/>
  <c r="G17" i="2"/>
  <c r="X133" i="18"/>
  <c r="X923" i="18"/>
  <c r="W133" i="18"/>
  <c r="W923" i="18"/>
  <c r="M270" i="6"/>
  <c r="I270" i="14"/>
  <c r="I1069" i="14"/>
  <c r="H33" i="23"/>
  <c r="I816" i="13"/>
  <c r="J533" i="18"/>
  <c r="H17" i="2"/>
  <c r="W17" i="2"/>
  <c r="Y757" i="14"/>
  <c r="Y931" i="18"/>
  <c r="J661" i="18"/>
  <c r="Y659" i="18"/>
  <c r="J664" i="14"/>
  <c r="Y662" i="14"/>
  <c r="X944" i="13"/>
  <c r="X946" i="13"/>
  <c r="X1087" i="13"/>
  <c r="X133" i="13"/>
  <c r="X274" i="13"/>
  <c r="W944" i="13"/>
  <c r="W946" i="13"/>
  <c r="W1087" i="13"/>
  <c r="W133" i="13"/>
  <c r="W274" i="13"/>
  <c r="I17" i="12"/>
  <c r="I269" i="18"/>
  <c r="M269" i="10"/>
  <c r="G33" i="23"/>
  <c r="I545" i="13"/>
  <c r="W134" i="14"/>
  <c r="W270" i="14"/>
  <c r="Q465" i="17"/>
  <c r="R454" i="17"/>
  <c r="G81" i="21"/>
  <c r="M81" i="21"/>
  <c r="P81" i="21"/>
  <c r="L453" i="17"/>
  <c r="L456" i="17"/>
  <c r="I81" i="21"/>
  <c r="P453" i="17"/>
  <c r="P454" i="17"/>
  <c r="Y399" i="14"/>
  <c r="J465" i="17"/>
  <c r="N81" i="21"/>
  <c r="M453" i="17"/>
  <c r="M454" i="17"/>
  <c r="M929" i="14"/>
  <c r="M1065" i="14"/>
  <c r="Q454" i="17"/>
  <c r="K81" i="21"/>
  <c r="J453" i="17"/>
  <c r="P465" i="17"/>
  <c r="M456" i="17"/>
  <c r="K929" i="14"/>
  <c r="K1065" i="14"/>
  <c r="Q134" i="14"/>
  <c r="Q270" i="14"/>
  <c r="K465" i="17"/>
  <c r="S456" i="17"/>
  <c r="S465" i="17"/>
  <c r="Q81" i="21"/>
  <c r="J454" i="17"/>
  <c r="Q453" i="17"/>
  <c r="F81" i="21"/>
  <c r="O456" i="17"/>
  <c r="R929" i="14"/>
  <c r="R1065" i="14"/>
  <c r="N456" i="17"/>
  <c r="N454" i="17"/>
  <c r="V454" i="17"/>
  <c r="V453" i="17"/>
  <c r="T465" i="17"/>
  <c r="O453" i="17"/>
  <c r="V465" i="17"/>
  <c r="K453" i="17"/>
  <c r="R465" i="17"/>
  <c r="Y404" i="13"/>
  <c r="P134" i="14"/>
  <c r="P270" i="14"/>
  <c r="T454" i="17"/>
  <c r="S454" i="17"/>
  <c r="O454" i="17"/>
  <c r="R453" i="17"/>
  <c r="E97" i="21"/>
  <c r="T456" i="17"/>
  <c r="S929" i="14"/>
  <c r="S1065" i="14"/>
  <c r="N453" i="17"/>
  <c r="J81" i="21"/>
  <c r="K454" i="17"/>
  <c r="N929" i="14"/>
  <c r="N1065" i="14"/>
  <c r="U929" i="14"/>
  <c r="U1065" i="14"/>
  <c r="X130" i="17"/>
  <c r="V929" i="14"/>
  <c r="V1065" i="14"/>
  <c r="T929" i="14"/>
  <c r="T1065" i="14"/>
  <c r="O929" i="14"/>
  <c r="O1065" i="14"/>
  <c r="L465" i="17"/>
  <c r="E87" i="21"/>
  <c r="I88" i="21"/>
  <c r="P929" i="14"/>
  <c r="P1065" i="14"/>
  <c r="K134" i="14"/>
  <c r="K270" i="14"/>
  <c r="R81" i="21"/>
  <c r="Q929" i="14"/>
  <c r="Q1065" i="14"/>
  <c r="M134" i="14"/>
  <c r="M270" i="14"/>
  <c r="L134" i="14"/>
  <c r="L270" i="14"/>
  <c r="W624" i="17"/>
  <c r="L929" i="14"/>
  <c r="L1065" i="14"/>
  <c r="S134" i="14"/>
  <c r="S270" i="14"/>
  <c r="U134" i="14"/>
  <c r="U270" i="14"/>
  <c r="X624" i="17"/>
  <c r="T134" i="14"/>
  <c r="T270" i="14"/>
  <c r="X443" i="17"/>
  <c r="X466" i="17"/>
  <c r="W443" i="17"/>
  <c r="W466" i="17"/>
  <c r="Y145" i="13"/>
  <c r="K94" i="21"/>
  <c r="F94" i="21"/>
  <c r="G94" i="21"/>
  <c r="N94" i="21"/>
  <c r="J94" i="21"/>
  <c r="Q94" i="21"/>
  <c r="R94" i="21"/>
  <c r="I94" i="21"/>
  <c r="P94" i="21"/>
  <c r="H94" i="21"/>
  <c r="M94" i="21"/>
  <c r="O94" i="21"/>
  <c r="L94" i="21"/>
  <c r="Q944" i="13"/>
  <c r="Q946" i="13"/>
  <c r="Q1087" i="13"/>
  <c r="Q133" i="13"/>
  <c r="Q274" i="13"/>
  <c r="S443" i="17"/>
  <c r="O443" i="17"/>
  <c r="L443" i="17"/>
  <c r="Y18" i="14"/>
  <c r="P91" i="21"/>
  <c r="J91" i="21"/>
  <c r="Q91" i="21"/>
  <c r="L91" i="21"/>
  <c r="R91" i="21"/>
  <c r="G91" i="21"/>
  <c r="H91" i="21"/>
  <c r="N91" i="21"/>
  <c r="M91" i="21"/>
  <c r="O91" i="21"/>
  <c r="I91" i="21"/>
  <c r="F91" i="21"/>
  <c r="K91" i="21"/>
  <c r="Y276" i="13"/>
  <c r="N133" i="13"/>
  <c r="N274" i="13"/>
  <c r="N944" i="13"/>
  <c r="N946" i="13"/>
  <c r="N1087" i="13"/>
  <c r="Y981" i="18"/>
  <c r="J1021" i="14"/>
  <c r="Y1021" i="14"/>
  <c r="Y985" i="14"/>
  <c r="S923" i="18"/>
  <c r="S133" i="18"/>
  <c r="R133" i="18"/>
  <c r="R923" i="18"/>
  <c r="U443" i="17"/>
  <c r="U466" i="17"/>
  <c r="V443" i="17"/>
  <c r="R443" i="17"/>
  <c r="Q443" i="17"/>
  <c r="Q133" i="18"/>
  <c r="Q923" i="18"/>
  <c r="M944" i="13"/>
  <c r="M946" i="13"/>
  <c r="M1087" i="13"/>
  <c r="M133" i="13"/>
  <c r="M274" i="13"/>
  <c r="Y1005" i="13"/>
  <c r="J1040" i="13"/>
  <c r="Y1040" i="13"/>
  <c r="J958" i="13"/>
  <c r="Y958" i="13"/>
  <c r="Y954" i="13"/>
  <c r="Y226" i="14"/>
  <c r="Y939" i="18"/>
  <c r="Y809" i="14"/>
  <c r="J813" i="14"/>
  <c r="Y813" i="14"/>
  <c r="T923" i="18"/>
  <c r="T133" i="18"/>
  <c r="Y131" i="18"/>
  <c r="J133" i="18"/>
  <c r="J923" i="18"/>
  <c r="K944" i="13"/>
  <c r="K946" i="13"/>
  <c r="K1087" i="13"/>
  <c r="K133" i="13"/>
  <c r="K274" i="13"/>
  <c r="Y908" i="13"/>
  <c r="Y183" i="18"/>
  <c r="J975" i="18"/>
  <c r="Y975" i="18"/>
  <c r="S944" i="13"/>
  <c r="S946" i="13"/>
  <c r="S1087" i="13"/>
  <c r="S133" i="13"/>
  <c r="S274" i="13"/>
  <c r="P443" i="17"/>
  <c r="T443" i="17"/>
  <c r="Y18" i="13"/>
  <c r="L133" i="13"/>
  <c r="L274" i="13"/>
  <c r="L944" i="13"/>
  <c r="L946" i="13"/>
  <c r="L1087" i="13"/>
  <c r="J979" i="14"/>
  <c r="Y979" i="14"/>
  <c r="Y943" i="14"/>
  <c r="O133" i="13"/>
  <c r="O274" i="13"/>
  <c r="O944" i="13"/>
  <c r="O946" i="13"/>
  <c r="O1087" i="13"/>
  <c r="J133" i="13"/>
  <c r="J944" i="13"/>
  <c r="Y131" i="13"/>
  <c r="Y270" i="13"/>
  <c r="J1063" i="14"/>
  <c r="Y1063" i="14"/>
  <c r="Y1027" i="14"/>
  <c r="N134" i="14"/>
  <c r="N270" i="14"/>
  <c r="L923" i="18"/>
  <c r="L133" i="18"/>
  <c r="M923" i="18"/>
  <c r="M133" i="18"/>
  <c r="R944" i="13"/>
  <c r="R946" i="13"/>
  <c r="R1087" i="13"/>
  <c r="R133" i="13"/>
  <c r="R274" i="13"/>
  <c r="P133" i="18"/>
  <c r="P923" i="18"/>
  <c r="Y184" i="14"/>
  <c r="Y1048" i="13"/>
  <c r="J1083" i="13"/>
  <c r="Y1083" i="13"/>
  <c r="J1059" i="18"/>
  <c r="Y267" i="18"/>
  <c r="T944" i="13"/>
  <c r="T946" i="13"/>
  <c r="T1087" i="13"/>
  <c r="T133" i="13"/>
  <c r="T274" i="13"/>
  <c r="K133" i="18"/>
  <c r="K923" i="18"/>
  <c r="K443" i="17"/>
  <c r="J443" i="17"/>
  <c r="W622" i="17"/>
  <c r="N923" i="18"/>
  <c r="N133" i="18"/>
  <c r="U133" i="18"/>
  <c r="U923" i="18"/>
  <c r="J997" i="13"/>
  <c r="Y997" i="13"/>
  <c r="Y962" i="13"/>
  <c r="J134" i="14"/>
  <c r="Y132" i="14"/>
  <c r="Y268" i="14"/>
  <c r="V923" i="18"/>
  <c r="V133" i="18"/>
  <c r="M443" i="17"/>
  <c r="Y227" i="13"/>
  <c r="Y948" i="13"/>
  <c r="J1089" i="13"/>
  <c r="Y1089" i="13"/>
  <c r="O133" i="18"/>
  <c r="O923" i="18"/>
  <c r="Y827" i="13"/>
  <c r="J831" i="13"/>
  <c r="Y831" i="13"/>
  <c r="Y887" i="18"/>
  <c r="V134" i="14"/>
  <c r="V270" i="14"/>
  <c r="J927" i="14"/>
  <c r="Y890" i="14"/>
  <c r="Y1023" i="18"/>
  <c r="O134" i="14"/>
  <c r="O270" i="14"/>
  <c r="N443" i="17"/>
  <c r="V133" i="13"/>
  <c r="V274" i="13"/>
  <c r="V944" i="13"/>
  <c r="V946" i="13"/>
  <c r="V1087" i="13"/>
  <c r="R134" i="14"/>
  <c r="R270" i="14"/>
  <c r="P133" i="13"/>
  <c r="P274" i="13"/>
  <c r="P944" i="13"/>
  <c r="P946" i="13"/>
  <c r="P1087" i="13"/>
  <c r="Y225" i="18"/>
  <c r="J1017" i="18"/>
  <c r="Y1017" i="18"/>
  <c r="Y184" i="13"/>
  <c r="Y227" i="14"/>
  <c r="U133" i="13"/>
  <c r="U274" i="13"/>
  <c r="U944" i="13"/>
  <c r="U946" i="13"/>
  <c r="U1087" i="13"/>
  <c r="W130" i="17"/>
  <c r="X621" i="17"/>
  <c r="W621" i="17"/>
  <c r="L81" i="21"/>
  <c r="G25" i="24"/>
  <c r="F35" i="12"/>
  <c r="G34" i="1"/>
  <c r="Y1059" i="18"/>
  <c r="Y535" i="14"/>
  <c r="H81" i="21"/>
  <c r="E81" i="21"/>
  <c r="P82" i="21"/>
  <c r="I1064" i="18"/>
  <c r="E33" i="23"/>
  <c r="I1092" i="13"/>
  <c r="Y533" i="18"/>
  <c r="J800" i="14"/>
  <c r="Y800" i="14"/>
  <c r="Y664" i="14"/>
  <c r="J797" i="18"/>
  <c r="Y661" i="18"/>
  <c r="W269" i="18"/>
  <c r="W925" i="18"/>
  <c r="J816" i="13"/>
  <c r="Y675" i="13"/>
  <c r="L17" i="12"/>
  <c r="G17" i="4"/>
  <c r="Y545" i="13"/>
  <c r="X269" i="18"/>
  <c r="X925" i="18"/>
  <c r="K466" i="17"/>
  <c r="M466" i="17"/>
  <c r="P466" i="17"/>
  <c r="S466" i="17"/>
  <c r="N466" i="17"/>
  <c r="Q466" i="17"/>
  <c r="O466" i="17"/>
  <c r="Y465" i="17"/>
  <c r="Y454" i="17"/>
  <c r="G88" i="21"/>
  <c r="J466" i="17"/>
  <c r="V466" i="17"/>
  <c r="Y456" i="17"/>
  <c r="M88" i="21"/>
  <c r="X634" i="17"/>
  <c r="Y453" i="17"/>
  <c r="F88" i="21"/>
  <c r="R88" i="21"/>
  <c r="H88" i="21"/>
  <c r="L88" i="21"/>
  <c r="O88" i="21"/>
  <c r="N88" i="21"/>
  <c r="Q88" i="21"/>
  <c r="T466" i="17"/>
  <c r="L466" i="17"/>
  <c r="R466" i="17"/>
  <c r="K88" i="21"/>
  <c r="P88" i="21"/>
  <c r="J88" i="21"/>
  <c r="W611" i="17"/>
  <c r="X611" i="17"/>
  <c r="G78" i="21"/>
  <c r="G75" i="21"/>
  <c r="W634" i="17"/>
  <c r="P78" i="21"/>
  <c r="P75" i="21"/>
  <c r="O78" i="21"/>
  <c r="O75" i="21"/>
  <c r="I78" i="21"/>
  <c r="I75" i="21"/>
  <c r="Q78" i="21"/>
  <c r="Q75" i="21"/>
  <c r="J274" i="13"/>
  <c r="Y133" i="13"/>
  <c r="K117" i="17"/>
  <c r="K120" i="17"/>
  <c r="K118" i="17"/>
  <c r="K129" i="17"/>
  <c r="K107" i="17"/>
  <c r="Y443" i="17"/>
  <c r="U269" i="18"/>
  <c r="U925" i="18"/>
  <c r="T925" i="18"/>
  <c r="T269" i="18"/>
  <c r="O117" i="17"/>
  <c r="O107" i="17"/>
  <c r="O129" i="17"/>
  <c r="O118" i="17"/>
  <c r="O120" i="17"/>
  <c r="V118" i="17"/>
  <c r="V117" i="17"/>
  <c r="V129" i="17"/>
  <c r="V120" i="17"/>
  <c r="V107" i="17"/>
  <c r="S297" i="17"/>
  <c r="S275" i="17"/>
  <c r="S288" i="17"/>
  <c r="S286" i="17"/>
  <c r="S285" i="17"/>
  <c r="R297" i="17"/>
  <c r="R286" i="17"/>
  <c r="R275" i="17"/>
  <c r="R288" i="17"/>
  <c r="R285" i="17"/>
  <c r="L78" i="21"/>
  <c r="L75" i="21"/>
  <c r="O925" i="18"/>
  <c r="O269" i="18"/>
  <c r="N269" i="18"/>
  <c r="N925" i="18"/>
  <c r="K925" i="18"/>
  <c r="K269" i="18"/>
  <c r="K78" i="21"/>
  <c r="K75" i="21"/>
  <c r="J117" i="17"/>
  <c r="J107" i="17"/>
  <c r="J129" i="17"/>
  <c r="E91" i="21"/>
  <c r="J120" i="17"/>
  <c r="J118" i="17"/>
  <c r="P118" i="17"/>
  <c r="P117" i="17"/>
  <c r="P120" i="17"/>
  <c r="P107" i="17"/>
  <c r="P129" i="17"/>
  <c r="Q286" i="17"/>
  <c r="Q297" i="17"/>
  <c r="Q275" i="17"/>
  <c r="Q288" i="17"/>
  <c r="Q285" i="17"/>
  <c r="K275" i="17"/>
  <c r="K297" i="17"/>
  <c r="K288" i="17"/>
  <c r="K286" i="17"/>
  <c r="K285" i="17"/>
  <c r="L925" i="18"/>
  <c r="L269" i="18"/>
  <c r="P275" i="17"/>
  <c r="P286" i="17"/>
  <c r="P285" i="17"/>
  <c r="P297" i="17"/>
  <c r="P288" i="17"/>
  <c r="Y923" i="18"/>
  <c r="J270" i="14"/>
  <c r="Y270" i="14"/>
  <c r="Y134" i="14"/>
  <c r="Y133" i="18"/>
  <c r="J269" i="18"/>
  <c r="J925" i="18"/>
  <c r="T286" i="17"/>
  <c r="T288" i="17"/>
  <c r="T275" i="17"/>
  <c r="T285" i="17"/>
  <c r="T297" i="17"/>
  <c r="O286" i="17"/>
  <c r="O288" i="17"/>
  <c r="O275" i="17"/>
  <c r="O297" i="17"/>
  <c r="O285" i="17"/>
  <c r="R78" i="21"/>
  <c r="R75" i="21"/>
  <c r="Q117" i="17"/>
  <c r="Q118" i="17"/>
  <c r="Q129" i="17"/>
  <c r="Q107" i="17"/>
  <c r="Q120" i="17"/>
  <c r="T120" i="17"/>
  <c r="T107" i="17"/>
  <c r="T118" i="17"/>
  <c r="T117" i="17"/>
  <c r="T129" i="17"/>
  <c r="T633" i="17"/>
  <c r="M286" i="17"/>
  <c r="M288" i="17"/>
  <c r="M297" i="17"/>
  <c r="M285" i="17"/>
  <c r="M275" i="17"/>
  <c r="Y927" i="14"/>
  <c r="J929" i="14"/>
  <c r="M129" i="17"/>
  <c r="M118" i="17"/>
  <c r="M107" i="17"/>
  <c r="M120" i="17"/>
  <c r="M117" i="17"/>
  <c r="L288" i="17"/>
  <c r="L285" i="17"/>
  <c r="L286" i="17"/>
  <c r="L275" i="17"/>
  <c r="L297" i="17"/>
  <c r="S107" i="17"/>
  <c r="S118" i="17"/>
  <c r="S622" i="17"/>
  <c r="S129" i="17"/>
  <c r="S120" i="17"/>
  <c r="S117" i="17"/>
  <c r="M269" i="18"/>
  <c r="M925" i="18"/>
  <c r="H78" i="21"/>
  <c r="Q269" i="18"/>
  <c r="Q925" i="18"/>
  <c r="R925" i="18"/>
  <c r="R269" i="18"/>
  <c r="J78" i="21"/>
  <c r="J75" i="21"/>
  <c r="R117" i="17"/>
  <c r="R120" i="17"/>
  <c r="R624" i="17"/>
  <c r="R107" i="17"/>
  <c r="R129" i="17"/>
  <c r="R118" i="17"/>
  <c r="M78" i="21"/>
  <c r="M75" i="21"/>
  <c r="V275" i="17"/>
  <c r="V297" i="17"/>
  <c r="V286" i="17"/>
  <c r="V285" i="17"/>
  <c r="V288" i="17"/>
  <c r="N288" i="17"/>
  <c r="N275" i="17"/>
  <c r="N297" i="17"/>
  <c r="N285" i="17"/>
  <c r="N286" i="17"/>
  <c r="P925" i="18"/>
  <c r="P269" i="18"/>
  <c r="U107" i="17"/>
  <c r="U118" i="17"/>
  <c r="U129" i="17"/>
  <c r="U120" i="17"/>
  <c r="U117" i="17"/>
  <c r="J297" i="17"/>
  <c r="E94" i="21"/>
  <c r="J285" i="17"/>
  <c r="J288" i="17"/>
  <c r="J286" i="17"/>
  <c r="J275" i="17"/>
  <c r="N78" i="21"/>
  <c r="N75" i="21"/>
  <c r="N117" i="17"/>
  <c r="N118" i="17"/>
  <c r="N120" i="17"/>
  <c r="N129" i="17"/>
  <c r="N107" i="17"/>
  <c r="V925" i="18"/>
  <c r="V269" i="18"/>
  <c r="J946" i="13"/>
  <c r="Y944" i="13"/>
  <c r="S925" i="18"/>
  <c r="S269" i="18"/>
  <c r="L107" i="17"/>
  <c r="L129" i="17"/>
  <c r="L120" i="17"/>
  <c r="L118" i="17"/>
  <c r="L117" i="17"/>
  <c r="U275" i="17"/>
  <c r="U286" i="17"/>
  <c r="U285" i="17"/>
  <c r="U288" i="17"/>
  <c r="U297" i="17"/>
  <c r="G29" i="24"/>
  <c r="G36" i="1"/>
  <c r="F39" i="12"/>
  <c r="H75" i="21"/>
  <c r="G34" i="23"/>
  <c r="H34" i="23"/>
  <c r="F34" i="23"/>
  <c r="F84" i="21"/>
  <c r="E84" i="21"/>
  <c r="Y816" i="13"/>
  <c r="V17" i="4"/>
  <c r="V17" i="24"/>
  <c r="X1061" i="18"/>
  <c r="V18" i="1"/>
  <c r="H17" i="3"/>
  <c r="W17" i="3"/>
  <c r="Y797" i="18"/>
  <c r="W1061" i="18"/>
  <c r="U18" i="1"/>
  <c r="U17" i="4"/>
  <c r="U17" i="24"/>
  <c r="M622" i="17"/>
  <c r="E88" i="21"/>
  <c r="Y466" i="17"/>
  <c r="M624" i="17"/>
  <c r="N633" i="17"/>
  <c r="P622" i="17"/>
  <c r="N624" i="17"/>
  <c r="Q622" i="17"/>
  <c r="O633" i="17"/>
  <c r="T622" i="17"/>
  <c r="K622" i="17"/>
  <c r="M633" i="17"/>
  <c r="S624" i="17"/>
  <c r="K624" i="17"/>
  <c r="T298" i="17"/>
  <c r="L622" i="17"/>
  <c r="F82" i="21"/>
  <c r="J82" i="21"/>
  <c r="Y285" i="17"/>
  <c r="Q633" i="17"/>
  <c r="P298" i="17"/>
  <c r="S298" i="17"/>
  <c r="P1061" i="18"/>
  <c r="N18" i="1"/>
  <c r="N17" i="4"/>
  <c r="N17" i="24"/>
  <c r="L298" i="17"/>
  <c r="L1061" i="18"/>
  <c r="J18" i="1"/>
  <c r="J17" i="4"/>
  <c r="J17" i="24"/>
  <c r="K1061" i="18"/>
  <c r="I18" i="1"/>
  <c r="I17" i="4"/>
  <c r="I17" i="24"/>
  <c r="K611" i="17"/>
  <c r="K130" i="17"/>
  <c r="N622" i="17"/>
  <c r="Y297" i="17"/>
  <c r="R621" i="17"/>
  <c r="N162" i="21"/>
  <c r="K17" i="4"/>
  <c r="K17" i="24"/>
  <c r="M1061" i="18"/>
  <c r="K18" i="1"/>
  <c r="Y929" i="14"/>
  <c r="J1065" i="14"/>
  <c r="Y1065" i="14"/>
  <c r="T621" i="17"/>
  <c r="P162" i="21"/>
  <c r="Q621" i="17"/>
  <c r="M162" i="21"/>
  <c r="Q298" i="17"/>
  <c r="J622" i="17"/>
  <c r="Y118" i="17"/>
  <c r="R298" i="17"/>
  <c r="V130" i="17"/>
  <c r="V611" i="17"/>
  <c r="O130" i="17"/>
  <c r="O611" i="17"/>
  <c r="K633" i="17"/>
  <c r="L611" i="17"/>
  <c r="L130" i="17"/>
  <c r="R130" i="17"/>
  <c r="R634" i="17"/>
  <c r="R611" i="17"/>
  <c r="P621" i="17"/>
  <c r="L162" i="21"/>
  <c r="Q17" i="4"/>
  <c r="Q17" i="24"/>
  <c r="S1061" i="18"/>
  <c r="Q18" i="1"/>
  <c r="N621" i="17"/>
  <c r="J162" i="21"/>
  <c r="J624" i="17"/>
  <c r="Y120" i="17"/>
  <c r="Y946" i="13"/>
  <c r="J1087" i="13"/>
  <c r="Y1087" i="13"/>
  <c r="U624" i="17"/>
  <c r="P17" i="4"/>
  <c r="P17" i="24"/>
  <c r="R1061" i="18"/>
  <c r="P18" i="1"/>
  <c r="T1061" i="18"/>
  <c r="R18" i="1"/>
  <c r="R17" i="4"/>
  <c r="R17" i="24"/>
  <c r="T17" i="4"/>
  <c r="T17" i="24"/>
  <c r="V1061" i="18"/>
  <c r="T18" i="1"/>
  <c r="Y275" i="17"/>
  <c r="J298" i="17"/>
  <c r="U633" i="17"/>
  <c r="S633" i="17"/>
  <c r="M621" i="17"/>
  <c r="I162" i="21"/>
  <c r="T624" i="17"/>
  <c r="P633" i="17"/>
  <c r="J633" i="17"/>
  <c r="Y129" i="17"/>
  <c r="M17" i="4"/>
  <c r="M17" i="24"/>
  <c r="O1061" i="18"/>
  <c r="M18" i="1"/>
  <c r="V621" i="17"/>
  <c r="R162" i="21"/>
  <c r="K621" i="17"/>
  <c r="Q162" i="21"/>
  <c r="U621" i="17"/>
  <c r="O162" i="21"/>
  <c r="S621" i="17"/>
  <c r="V624" i="17"/>
  <c r="L621" i="17"/>
  <c r="V298" i="17"/>
  <c r="T130" i="17"/>
  <c r="T611" i="17"/>
  <c r="N1061" i="18"/>
  <c r="L18" i="1"/>
  <c r="L17" i="4"/>
  <c r="L17" i="24"/>
  <c r="L624" i="17"/>
  <c r="Y286" i="17"/>
  <c r="U622" i="17"/>
  <c r="N298" i="17"/>
  <c r="R622" i="17"/>
  <c r="Q624" i="17"/>
  <c r="O298" i="17"/>
  <c r="Y925" i="18"/>
  <c r="P130" i="17"/>
  <c r="P611" i="17"/>
  <c r="J611" i="17"/>
  <c r="J130" i="17"/>
  <c r="Y107" i="17"/>
  <c r="V622" i="17"/>
  <c r="O622" i="17"/>
  <c r="U298" i="17"/>
  <c r="O621" i="17"/>
  <c r="K162" i="21"/>
  <c r="M298" i="17"/>
  <c r="V633" i="17"/>
  <c r="L633" i="17"/>
  <c r="N611" i="17"/>
  <c r="N130" i="17"/>
  <c r="Y288" i="17"/>
  <c r="U611" i="17"/>
  <c r="U130" i="17"/>
  <c r="R633" i="17"/>
  <c r="O17" i="4"/>
  <c r="O17" i="24"/>
  <c r="Q1061" i="18"/>
  <c r="O18" i="1"/>
  <c r="S611" i="17"/>
  <c r="S130" i="17"/>
  <c r="M611" i="17"/>
  <c r="M130" i="17"/>
  <c r="Q611" i="17"/>
  <c r="Q130" i="17"/>
  <c r="J1061" i="18"/>
  <c r="H17" i="4"/>
  <c r="Y269" i="18"/>
  <c r="K298" i="17"/>
  <c r="P624" i="17"/>
  <c r="Y117" i="17"/>
  <c r="J621" i="17"/>
  <c r="O624" i="17"/>
  <c r="U1061" i="18"/>
  <c r="S18" i="1"/>
  <c r="S17" i="4"/>
  <c r="S17" i="24"/>
  <c r="Y274" i="13"/>
  <c r="F78" i="21"/>
  <c r="H82" i="21"/>
  <c r="N82" i="21"/>
  <c r="I82" i="21"/>
  <c r="G82" i="21"/>
  <c r="L82" i="21"/>
  <c r="M82" i="21"/>
  <c r="R82" i="21"/>
  <c r="O82" i="21"/>
  <c r="K82" i="21"/>
  <c r="Q82" i="21"/>
  <c r="I39" i="12"/>
  <c r="K39" i="12"/>
  <c r="J39" i="12"/>
  <c r="G15" i="24"/>
  <c r="G54" i="1"/>
  <c r="G61" i="1"/>
  <c r="G40" i="1"/>
  <c r="G45" i="1"/>
  <c r="I35" i="7"/>
  <c r="I39" i="7"/>
  <c r="I37" i="7"/>
  <c r="J161" i="8"/>
  <c r="I36" i="7"/>
  <c r="E34" i="23"/>
  <c r="I38" i="7"/>
  <c r="K37" i="7"/>
  <c r="H119" i="15"/>
  <c r="K39" i="7"/>
  <c r="H121" i="15"/>
  <c r="K38" i="7"/>
  <c r="H120" i="15"/>
  <c r="L161" i="8"/>
  <c r="K36" i="7"/>
  <c r="H118" i="15"/>
  <c r="K35" i="7"/>
  <c r="J37" i="7"/>
  <c r="H78" i="15"/>
  <c r="K78" i="15"/>
  <c r="J36" i="7"/>
  <c r="H77" i="15"/>
  <c r="Q77" i="15"/>
  <c r="J38" i="7"/>
  <c r="H79" i="15"/>
  <c r="T79" i="15"/>
  <c r="J39" i="7"/>
  <c r="H80" i="15"/>
  <c r="J80" i="15"/>
  <c r="K161" i="8"/>
  <c r="J35" i="7"/>
  <c r="P85" i="21"/>
  <c r="F85" i="21"/>
  <c r="L85" i="21"/>
  <c r="R85" i="21"/>
  <c r="O85" i="21"/>
  <c r="J85" i="21"/>
  <c r="H85" i="21"/>
  <c r="I85" i="21"/>
  <c r="M85" i="21"/>
  <c r="K85" i="21"/>
  <c r="G85" i="21"/>
  <c r="N85" i="21"/>
  <c r="Q85" i="21"/>
  <c r="P634" i="17"/>
  <c r="S634" i="17"/>
  <c r="N634" i="17"/>
  <c r="Q634" i="17"/>
  <c r="T634" i="17"/>
  <c r="Y611" i="17"/>
  <c r="L634" i="17"/>
  <c r="Y621" i="17"/>
  <c r="U634" i="17"/>
  <c r="Y622" i="17"/>
  <c r="M634" i="17"/>
  <c r="Y298" i="17"/>
  <c r="Y633" i="17"/>
  <c r="O634" i="17"/>
  <c r="H17" i="24"/>
  <c r="W17" i="24"/>
  <c r="W17" i="4"/>
  <c r="V634" i="17"/>
  <c r="E78" i="21"/>
  <c r="F75" i="21"/>
  <c r="E75" i="21"/>
  <c r="Y1061" i="18"/>
  <c r="H18" i="1"/>
  <c r="W18" i="1"/>
  <c r="Y130" i="17"/>
  <c r="J634" i="17"/>
  <c r="E162" i="21"/>
  <c r="Y624" i="17"/>
  <c r="K634" i="17"/>
  <c r="Q78" i="15"/>
  <c r="L78" i="15"/>
  <c r="O80" i="15"/>
  <c r="J78" i="15"/>
  <c r="R80" i="15"/>
  <c r="R78" i="15"/>
  <c r="U78" i="15"/>
  <c r="P78" i="15"/>
  <c r="N78" i="15"/>
  <c r="R77" i="15"/>
  <c r="T77" i="15"/>
  <c r="T80" i="15"/>
  <c r="E82" i="21"/>
  <c r="G41" i="1"/>
  <c r="G49" i="1"/>
  <c r="G34" i="24"/>
  <c r="G62" i="1"/>
  <c r="J79" i="15"/>
  <c r="P77" i="15"/>
  <c r="O77" i="15"/>
  <c r="L77" i="15"/>
  <c r="Q79" i="15"/>
  <c r="K79" i="15"/>
  <c r="K77" i="15"/>
  <c r="M78" i="15"/>
  <c r="O79" i="15"/>
  <c r="N77" i="15"/>
  <c r="U77" i="15"/>
  <c r="R79" i="15"/>
  <c r="P79" i="15"/>
  <c r="L79" i="15"/>
  <c r="M77" i="15"/>
  <c r="H117" i="15"/>
  <c r="R117" i="15"/>
  <c r="K41" i="7"/>
  <c r="H123" i="15"/>
  <c r="H39" i="15"/>
  <c r="L39" i="7"/>
  <c r="W118" i="15"/>
  <c r="V118" i="15"/>
  <c r="L35" i="7"/>
  <c r="I41" i="7"/>
  <c r="H35" i="15"/>
  <c r="I497" i="17"/>
  <c r="U497" i="17"/>
  <c r="Q159" i="21"/>
  <c r="H48" i="23"/>
  <c r="M80" i="15"/>
  <c r="V120" i="15"/>
  <c r="W120" i="15"/>
  <c r="L38" i="7"/>
  <c r="H38" i="15"/>
  <c r="V79" i="15"/>
  <c r="S79" i="15"/>
  <c r="W79" i="15"/>
  <c r="I79" i="15"/>
  <c r="U79" i="15"/>
  <c r="L80" i="15"/>
  <c r="W119" i="15"/>
  <c r="V119" i="15"/>
  <c r="P80" i="15"/>
  <c r="M79" i="15"/>
  <c r="V78" i="15"/>
  <c r="S78" i="15"/>
  <c r="W78" i="15"/>
  <c r="I78" i="15"/>
  <c r="I161" i="17"/>
  <c r="M161" i="8"/>
  <c r="F48" i="23"/>
  <c r="G48" i="23"/>
  <c r="E48" i="23"/>
  <c r="G49" i="23"/>
  <c r="K170" i="8"/>
  <c r="I338" i="17"/>
  <c r="T78" i="15"/>
  <c r="H76" i="15"/>
  <c r="J41" i="7"/>
  <c r="H82" i="15"/>
  <c r="I329" i="17"/>
  <c r="W80" i="15"/>
  <c r="V80" i="15"/>
  <c r="S80" i="15"/>
  <c r="V121" i="15"/>
  <c r="W121" i="15"/>
  <c r="N80" i="15"/>
  <c r="I80" i="15"/>
  <c r="V77" i="15"/>
  <c r="W77" i="15"/>
  <c r="S77" i="15"/>
  <c r="H36" i="15"/>
  <c r="L36" i="7"/>
  <c r="N79" i="15"/>
  <c r="Q80" i="15"/>
  <c r="K80" i="15"/>
  <c r="I77" i="15"/>
  <c r="J77" i="15"/>
  <c r="U80" i="15"/>
  <c r="H37" i="15"/>
  <c r="L37" i="7"/>
  <c r="O78" i="15"/>
  <c r="K118" i="15"/>
  <c r="K120" i="15"/>
  <c r="K119" i="15"/>
  <c r="K121" i="15"/>
  <c r="M121" i="15"/>
  <c r="M118" i="15"/>
  <c r="M120" i="15"/>
  <c r="M119" i="15"/>
  <c r="Q119" i="15"/>
  <c r="Q118" i="15"/>
  <c r="Q120" i="15"/>
  <c r="Q121" i="15"/>
  <c r="U118" i="15"/>
  <c r="U120" i="15"/>
  <c r="U121" i="15"/>
  <c r="U119" i="15"/>
  <c r="L119" i="15"/>
  <c r="L120" i="15"/>
  <c r="L121" i="15"/>
  <c r="L118" i="15"/>
  <c r="L497" i="17"/>
  <c r="H159" i="21"/>
  <c r="J121" i="15"/>
  <c r="J120" i="15"/>
  <c r="J118" i="15"/>
  <c r="J119" i="15"/>
  <c r="O121" i="15"/>
  <c r="O120" i="15"/>
  <c r="O119" i="15"/>
  <c r="O118" i="15"/>
  <c r="T118" i="15"/>
  <c r="T121" i="15"/>
  <c r="T119" i="15"/>
  <c r="T120" i="15"/>
  <c r="N121" i="15"/>
  <c r="N120" i="15"/>
  <c r="N119" i="15"/>
  <c r="N118" i="15"/>
  <c r="I119" i="15"/>
  <c r="I120" i="15"/>
  <c r="E85" i="21"/>
  <c r="I118" i="15"/>
  <c r="I121" i="15"/>
  <c r="R121" i="15"/>
  <c r="R120" i="15"/>
  <c r="R119" i="15"/>
  <c r="R118" i="15"/>
  <c r="P119" i="15"/>
  <c r="P121" i="15"/>
  <c r="P120" i="15"/>
  <c r="P118" i="15"/>
  <c r="S120" i="15"/>
  <c r="S119" i="15"/>
  <c r="S121" i="15"/>
  <c r="S118" i="15"/>
  <c r="O76" i="21"/>
  <c r="K76" i="21"/>
  <c r="F76" i="21"/>
  <c r="Q76" i="21"/>
  <c r="R76" i="21"/>
  <c r="H76" i="21"/>
  <c r="G76" i="21"/>
  <c r="J76" i="21"/>
  <c r="M76" i="21"/>
  <c r="N76" i="21"/>
  <c r="L76" i="21"/>
  <c r="P76" i="21"/>
  <c r="I76" i="21"/>
  <c r="O163" i="21"/>
  <c r="P163" i="21"/>
  <c r="L163" i="21"/>
  <c r="M163" i="21"/>
  <c r="I163" i="21"/>
  <c r="K163" i="21"/>
  <c r="R163" i="21"/>
  <c r="N163" i="21"/>
  <c r="F163" i="21"/>
  <c r="J163" i="21"/>
  <c r="G163" i="21"/>
  <c r="H163" i="21"/>
  <c r="Q163" i="21"/>
  <c r="F79" i="21"/>
  <c r="Q79" i="21"/>
  <c r="H79" i="21"/>
  <c r="G79" i="21"/>
  <c r="L79" i="21"/>
  <c r="M79" i="21"/>
  <c r="P79" i="21"/>
  <c r="R79" i="21"/>
  <c r="N79" i="21"/>
  <c r="O79" i="21"/>
  <c r="I79" i="21"/>
  <c r="J79" i="21"/>
  <c r="K79" i="21"/>
  <c r="Y634" i="17"/>
  <c r="K160" i="8"/>
  <c r="I328" i="17"/>
  <c r="G46" i="1"/>
  <c r="G47" i="1"/>
  <c r="X77" i="15"/>
  <c r="U117" i="15"/>
  <c r="K157" i="8"/>
  <c r="I325" i="17"/>
  <c r="K159" i="8"/>
  <c r="I327" i="17"/>
  <c r="L117" i="15"/>
  <c r="L123" i="15"/>
  <c r="T117" i="15"/>
  <c r="T123" i="15"/>
  <c r="F49" i="23"/>
  <c r="J160" i="8"/>
  <c r="Q117" i="15"/>
  <c r="Q123" i="15"/>
  <c r="K168" i="8"/>
  <c r="I336" i="17"/>
  <c r="X336" i="17"/>
  <c r="M497" i="17"/>
  <c r="I159" i="21"/>
  <c r="X80" i="15"/>
  <c r="X78" i="15"/>
  <c r="X79" i="15"/>
  <c r="R123" i="15"/>
  <c r="R76" i="15"/>
  <c r="R82" i="15"/>
  <c r="V76" i="15"/>
  <c r="V82" i="15"/>
  <c r="J76" i="15"/>
  <c r="J82" i="15"/>
  <c r="N76" i="15"/>
  <c r="N82" i="15"/>
  <c r="K76" i="15"/>
  <c r="K82" i="15"/>
  <c r="T76" i="15"/>
  <c r="T82" i="15"/>
  <c r="S76" i="15"/>
  <c r="S82" i="15"/>
  <c r="L76" i="15"/>
  <c r="L82" i="15"/>
  <c r="Q76" i="15"/>
  <c r="Q82" i="15"/>
  <c r="I76" i="15"/>
  <c r="U76" i="15"/>
  <c r="U82" i="15"/>
  <c r="P76" i="15"/>
  <c r="P82" i="15"/>
  <c r="O76" i="15"/>
  <c r="O82" i="15"/>
  <c r="M76" i="15"/>
  <c r="M82" i="15"/>
  <c r="W76" i="15"/>
  <c r="W82" i="15"/>
  <c r="K167" i="8"/>
  <c r="I335" i="17"/>
  <c r="X335" i="17"/>
  <c r="V37" i="15"/>
  <c r="V160" i="15"/>
  <c r="W37" i="15"/>
  <c r="W160" i="15"/>
  <c r="V36" i="15"/>
  <c r="V159" i="15"/>
  <c r="W36" i="15"/>
  <c r="W159" i="15"/>
  <c r="S497" i="17"/>
  <c r="O159" i="21"/>
  <c r="K156" i="8"/>
  <c r="K163" i="8"/>
  <c r="I331" i="17"/>
  <c r="X331" i="17"/>
  <c r="W39" i="15"/>
  <c r="W162" i="15"/>
  <c r="V39" i="15"/>
  <c r="V162" i="15"/>
  <c r="V35" i="15"/>
  <c r="W35" i="15"/>
  <c r="W161" i="17"/>
  <c r="X161" i="17"/>
  <c r="Q497" i="17"/>
  <c r="M159" i="21"/>
  <c r="N497" i="17"/>
  <c r="J159" i="21"/>
  <c r="K497" i="17"/>
  <c r="G159" i="21"/>
  <c r="O497" i="17"/>
  <c r="K159" i="21"/>
  <c r="W497" i="17"/>
  <c r="J497" i="17"/>
  <c r="V497" i="17"/>
  <c r="R159" i="21"/>
  <c r="R497" i="17"/>
  <c r="N159" i="21"/>
  <c r="T497" i="17"/>
  <c r="P159" i="21"/>
  <c r="P497" i="17"/>
  <c r="L159" i="21"/>
  <c r="X497" i="17"/>
  <c r="K162" i="8"/>
  <c r="I330" i="17"/>
  <c r="W330" i="17"/>
  <c r="H49" i="23"/>
  <c r="L156" i="8"/>
  <c r="I492" i="17"/>
  <c r="O329" i="17"/>
  <c r="K156" i="21"/>
  <c r="Q329" i="17"/>
  <c r="M156" i="21"/>
  <c r="P329" i="17"/>
  <c r="L156" i="21"/>
  <c r="N329" i="17"/>
  <c r="J156" i="21"/>
  <c r="T329" i="17"/>
  <c r="P156" i="21"/>
  <c r="X329" i="17"/>
  <c r="K329" i="17"/>
  <c r="G156" i="21"/>
  <c r="M329" i="17"/>
  <c r="I156" i="21"/>
  <c r="U329" i="17"/>
  <c r="Q156" i="21"/>
  <c r="J329" i="17"/>
  <c r="R329" i="17"/>
  <c r="N156" i="21"/>
  <c r="S329" i="17"/>
  <c r="O156" i="21"/>
  <c r="V329" i="17"/>
  <c r="R156" i="21"/>
  <c r="L329" i="17"/>
  <c r="H156" i="21"/>
  <c r="W329" i="17"/>
  <c r="V38" i="15"/>
  <c r="V161" i="15"/>
  <c r="W38" i="15"/>
  <c r="W161" i="15"/>
  <c r="H41" i="15"/>
  <c r="L41" i="7"/>
  <c r="O117" i="15"/>
  <c r="O123" i="15"/>
  <c r="P117" i="15"/>
  <c r="P123" i="15"/>
  <c r="K117" i="15"/>
  <c r="K123" i="15"/>
  <c r="J117" i="15"/>
  <c r="J123" i="15"/>
  <c r="W117" i="15"/>
  <c r="W123" i="15"/>
  <c r="I117" i="15"/>
  <c r="I123" i="15"/>
  <c r="V117" i="15"/>
  <c r="V123" i="15"/>
  <c r="N117" i="15"/>
  <c r="N123" i="15"/>
  <c r="S117" i="15"/>
  <c r="M117" i="15"/>
  <c r="M123" i="15"/>
  <c r="U123" i="15"/>
  <c r="S123" i="15"/>
  <c r="X118" i="15"/>
  <c r="X120" i="15"/>
  <c r="X119" i="15"/>
  <c r="X121" i="15"/>
  <c r="N37" i="15"/>
  <c r="N160" i="15"/>
  <c r="N39" i="15"/>
  <c r="N162" i="15"/>
  <c r="N36" i="15"/>
  <c r="N159" i="15"/>
  <c r="O161" i="17"/>
  <c r="N35" i="15"/>
  <c r="N38" i="15"/>
  <c r="N161" i="15"/>
  <c r="O35" i="15"/>
  <c r="P161" i="17"/>
  <c r="O37" i="15"/>
  <c r="O160" i="15"/>
  <c r="O38" i="15"/>
  <c r="O161" i="15"/>
  <c r="O36" i="15"/>
  <c r="O159" i="15"/>
  <c r="O39" i="15"/>
  <c r="O162" i="15"/>
  <c r="M39" i="15"/>
  <c r="M162" i="15"/>
  <c r="M36" i="15"/>
  <c r="M159" i="15"/>
  <c r="M35" i="15"/>
  <c r="N161" i="17"/>
  <c r="M37" i="15"/>
  <c r="M160" i="15"/>
  <c r="M38" i="15"/>
  <c r="M161" i="15"/>
  <c r="J35" i="15"/>
  <c r="J36" i="15"/>
  <c r="J159" i="15"/>
  <c r="J37" i="15"/>
  <c r="J160" i="15"/>
  <c r="J38" i="15"/>
  <c r="J161" i="15"/>
  <c r="J39" i="15"/>
  <c r="J162" i="15"/>
  <c r="K161" i="17"/>
  <c r="E163" i="21"/>
  <c r="L161" i="17"/>
  <c r="K36" i="15"/>
  <c r="K159" i="15"/>
  <c r="K39" i="15"/>
  <c r="K162" i="15"/>
  <c r="K38" i="15"/>
  <c r="K161" i="15"/>
  <c r="K35" i="15"/>
  <c r="K37" i="15"/>
  <c r="K160" i="15"/>
  <c r="R38" i="15"/>
  <c r="R161" i="15"/>
  <c r="S161" i="17"/>
  <c r="R35" i="15"/>
  <c r="R37" i="15"/>
  <c r="R160" i="15"/>
  <c r="R39" i="15"/>
  <c r="R162" i="15"/>
  <c r="R36" i="15"/>
  <c r="R159" i="15"/>
  <c r="Q36" i="15"/>
  <c r="Q159" i="15"/>
  <c r="R161" i="17"/>
  <c r="Q37" i="15"/>
  <c r="Q160" i="15"/>
  <c r="Q38" i="15"/>
  <c r="Q161" i="15"/>
  <c r="Q39" i="15"/>
  <c r="Q162" i="15"/>
  <c r="Q35" i="15"/>
  <c r="E79" i="21"/>
  <c r="I38" i="15"/>
  <c r="I35" i="15"/>
  <c r="I39" i="15"/>
  <c r="I37" i="15"/>
  <c r="J161" i="17"/>
  <c r="I36" i="15"/>
  <c r="E76" i="21"/>
  <c r="T37" i="15"/>
  <c r="T160" i="15"/>
  <c r="T36" i="15"/>
  <c r="T159" i="15"/>
  <c r="T35" i="15"/>
  <c r="T39" i="15"/>
  <c r="T162" i="15"/>
  <c r="U161" i="17"/>
  <c r="T38" i="15"/>
  <c r="T161" i="15"/>
  <c r="U39" i="15"/>
  <c r="U162" i="15"/>
  <c r="U37" i="15"/>
  <c r="U160" i="15"/>
  <c r="U35" i="15"/>
  <c r="U38" i="15"/>
  <c r="U161" i="15"/>
  <c r="V161" i="17"/>
  <c r="U36" i="15"/>
  <c r="U159" i="15"/>
  <c r="P35" i="15"/>
  <c r="P39" i="15"/>
  <c r="P162" i="15"/>
  <c r="P38" i="15"/>
  <c r="P161" i="15"/>
  <c r="P37" i="15"/>
  <c r="P160" i="15"/>
  <c r="P36" i="15"/>
  <c r="P159" i="15"/>
  <c r="Q161" i="17"/>
  <c r="L36" i="15"/>
  <c r="L159" i="15"/>
  <c r="L39" i="15"/>
  <c r="L162" i="15"/>
  <c r="L35" i="15"/>
  <c r="L38" i="15"/>
  <c r="L161" i="15"/>
  <c r="M161" i="17"/>
  <c r="L37" i="15"/>
  <c r="L160" i="15"/>
  <c r="S38" i="15"/>
  <c r="S161" i="15"/>
  <c r="S35" i="15"/>
  <c r="S37" i="15"/>
  <c r="S160" i="15"/>
  <c r="T161" i="17"/>
  <c r="S39" i="15"/>
  <c r="S162" i="15"/>
  <c r="S36" i="15"/>
  <c r="S159" i="15"/>
  <c r="L160" i="8"/>
  <c r="I496" i="17"/>
  <c r="L159" i="8"/>
  <c r="I495" i="17"/>
  <c r="L170" i="8"/>
  <c r="I506" i="17"/>
  <c r="W506" i="17"/>
  <c r="J168" i="8"/>
  <c r="I168" i="17"/>
  <c r="E49" i="23"/>
  <c r="G35" i="24"/>
  <c r="G48" i="1"/>
  <c r="X338" i="17"/>
  <c r="W338" i="17"/>
  <c r="X328" i="17"/>
  <c r="W328" i="17"/>
  <c r="W325" i="17"/>
  <c r="X325" i="17"/>
  <c r="I324" i="17"/>
  <c r="W331" i="17"/>
  <c r="X327" i="17"/>
  <c r="W327" i="17"/>
  <c r="I160" i="17"/>
  <c r="G36" i="24"/>
  <c r="G52" i="1"/>
  <c r="J170" i="8"/>
  <c r="J157" i="8"/>
  <c r="J163" i="8"/>
  <c r="J159" i="8"/>
  <c r="I159" i="17"/>
  <c r="L168" i="8"/>
  <c r="I504" i="17"/>
  <c r="X504" i="17"/>
  <c r="J156" i="8"/>
  <c r="I156" i="17"/>
  <c r="W156" i="17"/>
  <c r="L157" i="8"/>
  <c r="I493" i="17"/>
  <c r="X493" i="17"/>
  <c r="L163" i="8"/>
  <c r="I499" i="17"/>
  <c r="W499" i="17"/>
  <c r="L167" i="8"/>
  <c r="I503" i="17"/>
  <c r="W503" i="17"/>
  <c r="J162" i="8"/>
  <c r="I162" i="17"/>
  <c r="W162" i="17"/>
  <c r="W336" i="17"/>
  <c r="W335" i="17"/>
  <c r="J167" i="8"/>
  <c r="I167" i="17"/>
  <c r="X167" i="17"/>
  <c r="L162" i="8"/>
  <c r="I498" i="17"/>
  <c r="X498" i="17"/>
  <c r="V41" i="15"/>
  <c r="V158" i="15"/>
  <c r="V164" i="15"/>
  <c r="X117" i="15"/>
  <c r="X330" i="17"/>
  <c r="K171" i="8"/>
  <c r="X665" i="17"/>
  <c r="I82" i="15"/>
  <c r="X82" i="15"/>
  <c r="X76" i="15"/>
  <c r="W665" i="17"/>
  <c r="F159" i="21"/>
  <c r="E159" i="21"/>
  <c r="Y497" i="17"/>
  <c r="F156" i="21"/>
  <c r="E156" i="21"/>
  <c r="Y329" i="17"/>
  <c r="W158" i="15"/>
  <c r="W164" i="15"/>
  <c r="W41" i="15"/>
  <c r="X123" i="15"/>
  <c r="U665" i="17"/>
  <c r="Q153" i="21"/>
  <c r="Q150" i="21"/>
  <c r="G153" i="21"/>
  <c r="G150" i="21"/>
  <c r="K665" i="17"/>
  <c r="P665" i="17"/>
  <c r="L153" i="21"/>
  <c r="L150" i="21"/>
  <c r="P153" i="21"/>
  <c r="P150" i="21"/>
  <c r="T665" i="17"/>
  <c r="I162" i="15"/>
  <c r="X162" i="15"/>
  <c r="X39" i="15"/>
  <c r="R665" i="17"/>
  <c r="N153" i="21"/>
  <c r="N150" i="21"/>
  <c r="M158" i="15"/>
  <c r="M164" i="15"/>
  <c r="M41" i="15"/>
  <c r="O158" i="15"/>
  <c r="O164" i="15"/>
  <c r="O41" i="15"/>
  <c r="R153" i="21"/>
  <c r="R150" i="21"/>
  <c r="V665" i="17"/>
  <c r="T158" i="15"/>
  <c r="T164" i="15"/>
  <c r="T41" i="15"/>
  <c r="I41" i="15"/>
  <c r="X35" i="15"/>
  <c r="I158" i="15"/>
  <c r="K158" i="15"/>
  <c r="K164" i="15"/>
  <c r="K41" i="15"/>
  <c r="I160" i="15"/>
  <c r="X160" i="15"/>
  <c r="X37" i="15"/>
  <c r="J153" i="21"/>
  <c r="J150" i="21"/>
  <c r="N665" i="17"/>
  <c r="Q665" i="17"/>
  <c r="M153" i="21"/>
  <c r="M150" i="21"/>
  <c r="Q158" i="15"/>
  <c r="Q164" i="15"/>
  <c r="Q41" i="15"/>
  <c r="J158" i="15"/>
  <c r="J164" i="15"/>
  <c r="J41" i="15"/>
  <c r="P41" i="15"/>
  <c r="P158" i="15"/>
  <c r="P164" i="15"/>
  <c r="I161" i="15"/>
  <c r="X161" i="15"/>
  <c r="X38" i="15"/>
  <c r="O665" i="17"/>
  <c r="K153" i="21"/>
  <c r="K150" i="21"/>
  <c r="M665" i="17"/>
  <c r="I153" i="21"/>
  <c r="I150" i="21"/>
  <c r="I159" i="15"/>
  <c r="X159" i="15"/>
  <c r="X36" i="15"/>
  <c r="R158" i="15"/>
  <c r="R164" i="15"/>
  <c r="R41" i="15"/>
  <c r="H153" i="21"/>
  <c r="H150" i="21"/>
  <c r="L665" i="17"/>
  <c r="L41" i="15"/>
  <c r="L158" i="15"/>
  <c r="L164" i="15"/>
  <c r="S41" i="15"/>
  <c r="S158" i="15"/>
  <c r="S164" i="15"/>
  <c r="N158" i="15"/>
  <c r="N164" i="15"/>
  <c r="N41" i="15"/>
  <c r="U158" i="15"/>
  <c r="U164" i="15"/>
  <c r="U41" i="15"/>
  <c r="J665" i="17"/>
  <c r="F153" i="21"/>
  <c r="Y161" i="17"/>
  <c r="S665" i="17"/>
  <c r="O153" i="21"/>
  <c r="O150" i="21"/>
  <c r="W496" i="17"/>
  <c r="M160" i="8"/>
  <c r="X496" i="17"/>
  <c r="W498" i="17"/>
  <c r="W495" i="17"/>
  <c r="X495" i="17"/>
  <c r="X506" i="17"/>
  <c r="W504" i="17"/>
  <c r="M170" i="8"/>
  <c r="I157" i="17"/>
  <c r="W157" i="17"/>
  <c r="M159" i="8"/>
  <c r="I170" i="17"/>
  <c r="X170" i="17"/>
  <c r="M156" i="8"/>
  <c r="I163" i="17"/>
  <c r="X163" i="17"/>
  <c r="K173" i="8"/>
  <c r="I339" i="17"/>
  <c r="X324" i="17"/>
  <c r="X339" i="17"/>
  <c r="X341" i="17"/>
  <c r="V16" i="2"/>
  <c r="W324" i="17"/>
  <c r="X492" i="17"/>
  <c r="W492" i="17"/>
  <c r="X168" i="17"/>
  <c r="W168" i="17"/>
  <c r="X159" i="17"/>
  <c r="W159" i="17"/>
  <c r="G38" i="24"/>
  <c r="X156" i="17"/>
  <c r="X160" i="17"/>
  <c r="W160" i="17"/>
  <c r="W339" i="17"/>
  <c r="W341" i="17"/>
  <c r="U16" i="2"/>
  <c r="X499" i="17"/>
  <c r="X667" i="17"/>
  <c r="M163" i="8"/>
  <c r="M168" i="8"/>
  <c r="W167" i="17"/>
  <c r="W671" i="17"/>
  <c r="M167" i="8"/>
  <c r="M157" i="8"/>
  <c r="X503" i="17"/>
  <c r="X671" i="17"/>
  <c r="X162" i="17"/>
  <c r="X666" i="17"/>
  <c r="M162" i="8"/>
  <c r="W493" i="17"/>
  <c r="W661" i="17"/>
  <c r="L171" i="8"/>
  <c r="I507" i="17"/>
  <c r="J171" i="8"/>
  <c r="J173" i="8"/>
  <c r="F36" i="23"/>
  <c r="N157" i="21"/>
  <c r="M157" i="21"/>
  <c r="J157" i="21"/>
  <c r="G157" i="21"/>
  <c r="I157" i="21"/>
  <c r="H157" i="21"/>
  <c r="O157" i="21"/>
  <c r="L157" i="21"/>
  <c r="R157" i="21"/>
  <c r="F157" i="21"/>
  <c r="Q157" i="21"/>
  <c r="P157" i="21"/>
  <c r="K157" i="21"/>
  <c r="I160" i="21"/>
  <c r="F160" i="21"/>
  <c r="G160" i="21"/>
  <c r="L160" i="21"/>
  <c r="N160" i="21"/>
  <c r="K160" i="21"/>
  <c r="J160" i="21"/>
  <c r="P160" i="21"/>
  <c r="O160" i="21"/>
  <c r="M160" i="21"/>
  <c r="Q160" i="21"/>
  <c r="H160" i="21"/>
  <c r="R160" i="21"/>
  <c r="W666" i="17"/>
  <c r="X158" i="15"/>
  <c r="I164" i="15"/>
  <c r="X164" i="15"/>
  <c r="X41" i="15"/>
  <c r="F150" i="21"/>
  <c r="E150" i="21"/>
  <c r="E153" i="21"/>
  <c r="Y665" i="17"/>
  <c r="W664" i="17"/>
  <c r="X664" i="17"/>
  <c r="W663" i="17"/>
  <c r="X663" i="17"/>
  <c r="X674" i="17"/>
  <c r="W672" i="17"/>
  <c r="X672" i="17"/>
  <c r="X157" i="17"/>
  <c r="X661" i="17"/>
  <c r="W170" i="17"/>
  <c r="W674" i="17"/>
  <c r="L173" i="8"/>
  <c r="M173" i="8"/>
  <c r="W163" i="17"/>
  <c r="W667" i="17"/>
  <c r="X660" i="17"/>
  <c r="J16" i="12"/>
  <c r="I341" i="17"/>
  <c r="G36" i="23"/>
  <c r="W660" i="17"/>
  <c r="X507" i="17"/>
  <c r="X509" i="17"/>
  <c r="V16" i="3"/>
  <c r="M171" i="8"/>
  <c r="I173" i="17"/>
  <c r="I16" i="12"/>
  <c r="W507" i="17"/>
  <c r="W509" i="17"/>
  <c r="U16" i="3"/>
  <c r="I171" i="17"/>
  <c r="Q495" i="17"/>
  <c r="Q496" i="17"/>
  <c r="Q493" i="17"/>
  <c r="Q506" i="17"/>
  <c r="Q492" i="17"/>
  <c r="Q503" i="17"/>
  <c r="Q498" i="17"/>
  <c r="Q499" i="17"/>
  <c r="Q504" i="17"/>
  <c r="J498" i="17"/>
  <c r="J496" i="17"/>
  <c r="J499" i="17"/>
  <c r="J495" i="17"/>
  <c r="E160" i="21"/>
  <c r="J503" i="17"/>
  <c r="J493" i="17"/>
  <c r="J504" i="17"/>
  <c r="J492" i="17"/>
  <c r="J506" i="17"/>
  <c r="S325" i="17"/>
  <c r="S335" i="17"/>
  <c r="S338" i="17"/>
  <c r="S331" i="17"/>
  <c r="S336" i="17"/>
  <c r="S330" i="17"/>
  <c r="S328" i="17"/>
  <c r="S327" i="17"/>
  <c r="S324" i="17"/>
  <c r="U498" i="17"/>
  <c r="U503" i="17"/>
  <c r="U499" i="17"/>
  <c r="U495" i="17"/>
  <c r="U493" i="17"/>
  <c r="U506" i="17"/>
  <c r="U496" i="17"/>
  <c r="U504" i="17"/>
  <c r="U492" i="17"/>
  <c r="K498" i="17"/>
  <c r="K504" i="17"/>
  <c r="K493" i="17"/>
  <c r="K492" i="17"/>
  <c r="K496" i="17"/>
  <c r="K506" i="17"/>
  <c r="K503" i="17"/>
  <c r="K495" i="17"/>
  <c r="K499" i="17"/>
  <c r="P328" i="17"/>
  <c r="P330" i="17"/>
  <c r="P338" i="17"/>
  <c r="P335" i="17"/>
  <c r="P327" i="17"/>
  <c r="P325" i="17"/>
  <c r="P324" i="17"/>
  <c r="P331" i="17"/>
  <c r="P336" i="17"/>
  <c r="S496" i="17"/>
  <c r="S503" i="17"/>
  <c r="S493" i="17"/>
  <c r="S504" i="17"/>
  <c r="S492" i="17"/>
  <c r="S495" i="17"/>
  <c r="S506" i="17"/>
  <c r="S499" i="17"/>
  <c r="S498" i="17"/>
  <c r="M504" i="17"/>
  <c r="M506" i="17"/>
  <c r="M495" i="17"/>
  <c r="M499" i="17"/>
  <c r="M496" i="17"/>
  <c r="M503" i="17"/>
  <c r="M498" i="17"/>
  <c r="M493" i="17"/>
  <c r="M492" i="17"/>
  <c r="L327" i="17"/>
  <c r="L328" i="17"/>
  <c r="L331" i="17"/>
  <c r="L325" i="17"/>
  <c r="L330" i="17"/>
  <c r="L324" i="17"/>
  <c r="L338" i="17"/>
  <c r="L335" i="17"/>
  <c r="L336" i="17"/>
  <c r="T492" i="17"/>
  <c r="T493" i="17"/>
  <c r="T495" i="17"/>
  <c r="T506" i="17"/>
  <c r="T504" i="17"/>
  <c r="T499" i="17"/>
  <c r="T503" i="17"/>
  <c r="T496" i="17"/>
  <c r="T498" i="17"/>
  <c r="O338" i="17"/>
  <c r="O325" i="17"/>
  <c r="O327" i="17"/>
  <c r="O336" i="17"/>
  <c r="O324" i="17"/>
  <c r="O335" i="17"/>
  <c r="O331" i="17"/>
  <c r="O328" i="17"/>
  <c r="O330" i="17"/>
  <c r="M338" i="17"/>
  <c r="M328" i="17"/>
  <c r="M331" i="17"/>
  <c r="M325" i="17"/>
  <c r="M336" i="17"/>
  <c r="M330" i="17"/>
  <c r="M335" i="17"/>
  <c r="M324" i="17"/>
  <c r="M327" i="17"/>
  <c r="N492" i="17"/>
  <c r="N496" i="17"/>
  <c r="N495" i="17"/>
  <c r="N506" i="17"/>
  <c r="N504" i="17"/>
  <c r="N499" i="17"/>
  <c r="N493" i="17"/>
  <c r="N503" i="17"/>
  <c r="N498" i="17"/>
  <c r="T336" i="17"/>
  <c r="T335" i="17"/>
  <c r="T324" i="17"/>
  <c r="T327" i="17"/>
  <c r="T331" i="17"/>
  <c r="T330" i="17"/>
  <c r="T338" i="17"/>
  <c r="T328" i="17"/>
  <c r="T325" i="17"/>
  <c r="K330" i="17"/>
  <c r="K328" i="17"/>
  <c r="K331" i="17"/>
  <c r="K325" i="17"/>
  <c r="K336" i="17"/>
  <c r="K335" i="17"/>
  <c r="K324" i="17"/>
  <c r="K327" i="17"/>
  <c r="K338" i="17"/>
  <c r="O496" i="17"/>
  <c r="O499" i="17"/>
  <c r="O498" i="17"/>
  <c r="O506" i="17"/>
  <c r="O492" i="17"/>
  <c r="O504" i="17"/>
  <c r="O493" i="17"/>
  <c r="O503" i="17"/>
  <c r="O495" i="17"/>
  <c r="U328" i="17"/>
  <c r="U325" i="17"/>
  <c r="U330" i="17"/>
  <c r="U335" i="17"/>
  <c r="U331" i="17"/>
  <c r="U336" i="17"/>
  <c r="U327" i="17"/>
  <c r="U324" i="17"/>
  <c r="U338" i="17"/>
  <c r="N335" i="17"/>
  <c r="N324" i="17"/>
  <c r="N328" i="17"/>
  <c r="N338" i="17"/>
  <c r="N330" i="17"/>
  <c r="N331" i="17"/>
  <c r="N336" i="17"/>
  <c r="N327" i="17"/>
  <c r="N325" i="17"/>
  <c r="V504" i="17"/>
  <c r="V506" i="17"/>
  <c r="V498" i="17"/>
  <c r="V503" i="17"/>
  <c r="V492" i="17"/>
  <c r="V499" i="17"/>
  <c r="V493" i="17"/>
  <c r="V495" i="17"/>
  <c r="V496" i="17"/>
  <c r="R499" i="17"/>
  <c r="R493" i="17"/>
  <c r="R496" i="17"/>
  <c r="R492" i="17"/>
  <c r="R498" i="17"/>
  <c r="R506" i="17"/>
  <c r="R503" i="17"/>
  <c r="R495" i="17"/>
  <c r="R504" i="17"/>
  <c r="J330" i="17"/>
  <c r="J336" i="17"/>
  <c r="J325" i="17"/>
  <c r="J328" i="17"/>
  <c r="J338" i="17"/>
  <c r="J324" i="17"/>
  <c r="J335" i="17"/>
  <c r="E157" i="21"/>
  <c r="J331" i="17"/>
  <c r="J327" i="17"/>
  <c r="Q338" i="17"/>
  <c r="Q330" i="17"/>
  <c r="Q324" i="17"/>
  <c r="Q335" i="17"/>
  <c r="Q336" i="17"/>
  <c r="Q325" i="17"/>
  <c r="Q331" i="17"/>
  <c r="Q328" i="17"/>
  <c r="Q327" i="17"/>
  <c r="L492" i="17"/>
  <c r="L499" i="17"/>
  <c r="L503" i="17"/>
  <c r="L495" i="17"/>
  <c r="L496" i="17"/>
  <c r="L498" i="17"/>
  <c r="L506" i="17"/>
  <c r="L493" i="17"/>
  <c r="L504" i="17"/>
  <c r="P498" i="17"/>
  <c r="P496" i="17"/>
  <c r="P499" i="17"/>
  <c r="P493" i="17"/>
  <c r="P504" i="17"/>
  <c r="P506" i="17"/>
  <c r="P492" i="17"/>
  <c r="P495" i="17"/>
  <c r="P503" i="17"/>
  <c r="V328" i="17"/>
  <c r="V330" i="17"/>
  <c r="V338" i="17"/>
  <c r="V327" i="17"/>
  <c r="V324" i="17"/>
  <c r="V335" i="17"/>
  <c r="V325" i="17"/>
  <c r="V336" i="17"/>
  <c r="V331" i="17"/>
  <c r="R335" i="17"/>
  <c r="R327" i="17"/>
  <c r="R325" i="17"/>
  <c r="R336" i="17"/>
  <c r="R331" i="17"/>
  <c r="R328" i="17"/>
  <c r="R324" i="17"/>
  <c r="R330" i="17"/>
  <c r="R338" i="17"/>
  <c r="J151" i="21"/>
  <c r="F151" i="21"/>
  <c r="O151" i="21"/>
  <c r="Q151" i="21"/>
  <c r="N151" i="21"/>
  <c r="M151" i="21"/>
  <c r="R151" i="21"/>
  <c r="I151" i="21"/>
  <c r="H151" i="21"/>
  <c r="G151" i="21"/>
  <c r="L151" i="21"/>
  <c r="K151" i="21"/>
  <c r="P151" i="21"/>
  <c r="M154" i="21"/>
  <c r="J154" i="21"/>
  <c r="G154" i="21"/>
  <c r="R154" i="21"/>
  <c r="N154" i="21"/>
  <c r="I154" i="21"/>
  <c r="O154" i="21"/>
  <c r="H154" i="21"/>
  <c r="F154" i="21"/>
  <c r="Q154" i="21"/>
  <c r="L154" i="21"/>
  <c r="P154" i="21"/>
  <c r="K154" i="21"/>
  <c r="X171" i="17"/>
  <c r="X173" i="17"/>
  <c r="I509" i="17"/>
  <c r="I680" i="17"/>
  <c r="K16" i="12"/>
  <c r="G16" i="3"/>
  <c r="H36" i="23"/>
  <c r="E36" i="23"/>
  <c r="W171" i="17"/>
  <c r="G16" i="2"/>
  <c r="G16" i="4"/>
  <c r="W675" i="17"/>
  <c r="O507" i="17"/>
  <c r="O509" i="17"/>
  <c r="K69" i="21"/>
  <c r="P507" i="17"/>
  <c r="P509" i="17"/>
  <c r="R507" i="17"/>
  <c r="R509" i="17"/>
  <c r="O339" i="17"/>
  <c r="O341" i="17"/>
  <c r="Y493" i="17"/>
  <c r="V339" i="17"/>
  <c r="V341" i="17"/>
  <c r="Y336" i="17"/>
  <c r="L339" i="17"/>
  <c r="L341" i="17"/>
  <c r="Y503" i="17"/>
  <c r="Y325" i="17"/>
  <c r="V507" i="17"/>
  <c r="V509" i="17"/>
  <c r="Y327" i="17"/>
  <c r="Y331" i="17"/>
  <c r="Y330" i="17"/>
  <c r="K339" i="17"/>
  <c r="K341" i="17"/>
  <c r="N507" i="17"/>
  <c r="N509" i="17"/>
  <c r="P339" i="17"/>
  <c r="P341" i="17"/>
  <c r="U507" i="17"/>
  <c r="U509" i="17"/>
  <c r="Y495" i="17"/>
  <c r="Q507" i="17"/>
  <c r="Q509" i="17"/>
  <c r="Y335" i="17"/>
  <c r="N339" i="17"/>
  <c r="N341" i="17"/>
  <c r="M339" i="17"/>
  <c r="M341" i="17"/>
  <c r="S507" i="17"/>
  <c r="S509" i="17"/>
  <c r="S339" i="17"/>
  <c r="S341" i="17"/>
  <c r="Y499" i="17"/>
  <c r="J339" i="17"/>
  <c r="Y324" i="17"/>
  <c r="Y496" i="17"/>
  <c r="R339" i="17"/>
  <c r="R341" i="17"/>
  <c r="Q339" i="17"/>
  <c r="Q341" i="17"/>
  <c r="J507" i="17"/>
  <c r="Y492" i="17"/>
  <c r="Y498" i="17"/>
  <c r="T507" i="17"/>
  <c r="T509" i="17"/>
  <c r="Y506" i="17"/>
  <c r="M16" i="3"/>
  <c r="Y338" i="17"/>
  <c r="L507" i="17"/>
  <c r="L509" i="17"/>
  <c r="Y328" i="17"/>
  <c r="U339" i="17"/>
  <c r="U341" i="17"/>
  <c r="T339" i="17"/>
  <c r="T341" i="17"/>
  <c r="M507" i="17"/>
  <c r="M509" i="17"/>
  <c r="K507" i="17"/>
  <c r="K509" i="17"/>
  <c r="Y504" i="17"/>
  <c r="U162" i="17"/>
  <c r="U666" i="17"/>
  <c r="U159" i="17"/>
  <c r="U663" i="17"/>
  <c r="U157" i="17"/>
  <c r="U661" i="17"/>
  <c r="U168" i="17"/>
  <c r="U672" i="17"/>
  <c r="U170" i="17"/>
  <c r="U674" i="17"/>
  <c r="U167" i="17"/>
  <c r="U671" i="17"/>
  <c r="U160" i="17"/>
  <c r="U664" i="17"/>
  <c r="U163" i="17"/>
  <c r="U667" i="17"/>
  <c r="U156" i="17"/>
  <c r="N160" i="17"/>
  <c r="N664" i="17"/>
  <c r="N163" i="17"/>
  <c r="N667" i="17"/>
  <c r="N162" i="17"/>
  <c r="N666" i="17"/>
  <c r="N170" i="17"/>
  <c r="N674" i="17"/>
  <c r="N168" i="17"/>
  <c r="N672" i="17"/>
  <c r="N167" i="17"/>
  <c r="N671" i="17"/>
  <c r="N157" i="17"/>
  <c r="N661" i="17"/>
  <c r="N159" i="17"/>
  <c r="N663" i="17"/>
  <c r="N156" i="17"/>
  <c r="J168" i="17"/>
  <c r="J157" i="17"/>
  <c r="J167" i="17"/>
  <c r="J156" i="17"/>
  <c r="J159" i="17"/>
  <c r="J163" i="17"/>
  <c r="J170" i="17"/>
  <c r="E154" i="21"/>
  <c r="J160" i="17"/>
  <c r="J162" i="17"/>
  <c r="Q159" i="17"/>
  <c r="Q663" i="17"/>
  <c r="Q163" i="17"/>
  <c r="Q667" i="17"/>
  <c r="Q168" i="17"/>
  <c r="Q672" i="17"/>
  <c r="Q157" i="17"/>
  <c r="Q661" i="17"/>
  <c r="Q156" i="17"/>
  <c r="Q160" i="17"/>
  <c r="Q664" i="17"/>
  <c r="Q170" i="17"/>
  <c r="Q674" i="17"/>
  <c r="Q167" i="17"/>
  <c r="Q671" i="17"/>
  <c r="Q162" i="17"/>
  <c r="Q666" i="17"/>
  <c r="P156" i="17"/>
  <c r="P168" i="17"/>
  <c r="P672" i="17"/>
  <c r="P167" i="17"/>
  <c r="P671" i="17"/>
  <c r="P157" i="17"/>
  <c r="P661" i="17"/>
  <c r="P159" i="17"/>
  <c r="P663" i="17"/>
  <c r="P162" i="17"/>
  <c r="P666" i="17"/>
  <c r="P170" i="17"/>
  <c r="P674" i="17"/>
  <c r="P160" i="17"/>
  <c r="P664" i="17"/>
  <c r="P163" i="17"/>
  <c r="P667" i="17"/>
  <c r="L162" i="17"/>
  <c r="L666" i="17"/>
  <c r="L168" i="17"/>
  <c r="L672" i="17"/>
  <c r="L167" i="17"/>
  <c r="L671" i="17"/>
  <c r="L170" i="17"/>
  <c r="L674" i="17"/>
  <c r="L156" i="17"/>
  <c r="L160" i="17"/>
  <c r="L664" i="17"/>
  <c r="L157" i="17"/>
  <c r="L661" i="17"/>
  <c r="L159" i="17"/>
  <c r="L663" i="17"/>
  <c r="L163" i="17"/>
  <c r="L667" i="17"/>
  <c r="M167" i="17"/>
  <c r="M671" i="17"/>
  <c r="M168" i="17"/>
  <c r="M672" i="17"/>
  <c r="M156" i="17"/>
  <c r="M163" i="17"/>
  <c r="M667" i="17"/>
  <c r="M170" i="17"/>
  <c r="M674" i="17"/>
  <c r="M160" i="17"/>
  <c r="M664" i="17"/>
  <c r="M159" i="17"/>
  <c r="M663" i="17"/>
  <c r="M162" i="17"/>
  <c r="M666" i="17"/>
  <c r="M157" i="17"/>
  <c r="M661" i="17"/>
  <c r="K159" i="17"/>
  <c r="K663" i="17"/>
  <c r="K168" i="17"/>
  <c r="K672" i="17"/>
  <c r="K160" i="17"/>
  <c r="K664" i="17"/>
  <c r="K167" i="17"/>
  <c r="K671" i="17"/>
  <c r="K157" i="17"/>
  <c r="K661" i="17"/>
  <c r="K156" i="17"/>
  <c r="K163" i="17"/>
  <c r="K667" i="17"/>
  <c r="K162" i="17"/>
  <c r="K666" i="17"/>
  <c r="K170" i="17"/>
  <c r="K674" i="17"/>
  <c r="S170" i="17"/>
  <c r="S674" i="17"/>
  <c r="S156" i="17"/>
  <c r="S163" i="17"/>
  <c r="S667" i="17"/>
  <c r="S167" i="17"/>
  <c r="S671" i="17"/>
  <c r="S162" i="17"/>
  <c r="S666" i="17"/>
  <c r="S160" i="17"/>
  <c r="S664" i="17"/>
  <c r="S157" i="17"/>
  <c r="S661" i="17"/>
  <c r="S168" i="17"/>
  <c r="S672" i="17"/>
  <c r="S159" i="17"/>
  <c r="S663" i="17"/>
  <c r="O168" i="17"/>
  <c r="O672" i="17"/>
  <c r="O162" i="17"/>
  <c r="O666" i="17"/>
  <c r="O159" i="17"/>
  <c r="O663" i="17"/>
  <c r="O157" i="17"/>
  <c r="O661" i="17"/>
  <c r="O160" i="17"/>
  <c r="O664" i="17"/>
  <c r="O156" i="17"/>
  <c r="O170" i="17"/>
  <c r="O674" i="17"/>
  <c r="O163" i="17"/>
  <c r="O667" i="17"/>
  <c r="O167" i="17"/>
  <c r="O671" i="17"/>
  <c r="R159" i="17"/>
  <c r="R663" i="17"/>
  <c r="R162" i="17"/>
  <c r="R666" i="17"/>
  <c r="R168" i="17"/>
  <c r="R672" i="17"/>
  <c r="R157" i="17"/>
  <c r="R661" i="17"/>
  <c r="R167" i="17"/>
  <c r="R671" i="17"/>
  <c r="R160" i="17"/>
  <c r="R664" i="17"/>
  <c r="R156" i="17"/>
  <c r="R163" i="17"/>
  <c r="R667" i="17"/>
  <c r="R170" i="17"/>
  <c r="R674" i="17"/>
  <c r="E151" i="21"/>
  <c r="T160" i="17"/>
  <c r="T664" i="17"/>
  <c r="T170" i="17"/>
  <c r="T674" i="17"/>
  <c r="T163" i="17"/>
  <c r="T667" i="17"/>
  <c r="T156" i="17"/>
  <c r="T157" i="17"/>
  <c r="T661" i="17"/>
  <c r="T162" i="17"/>
  <c r="T666" i="17"/>
  <c r="T168" i="17"/>
  <c r="T672" i="17"/>
  <c r="T167" i="17"/>
  <c r="T671" i="17"/>
  <c r="T159" i="17"/>
  <c r="T663" i="17"/>
  <c r="V167" i="17"/>
  <c r="V671" i="17"/>
  <c r="V157" i="17"/>
  <c r="V661" i="17"/>
  <c r="V162" i="17"/>
  <c r="V666" i="17"/>
  <c r="V163" i="17"/>
  <c r="V667" i="17"/>
  <c r="V159" i="17"/>
  <c r="V663" i="17"/>
  <c r="V156" i="17"/>
  <c r="V160" i="17"/>
  <c r="V664" i="17"/>
  <c r="V170" i="17"/>
  <c r="V674" i="17"/>
  <c r="V168" i="17"/>
  <c r="V672" i="17"/>
  <c r="X675" i="17"/>
  <c r="L16" i="12"/>
  <c r="W173" i="17"/>
  <c r="W677" i="17"/>
  <c r="U17" i="1"/>
  <c r="F37" i="23"/>
  <c r="I23" i="7"/>
  <c r="H23" i="15"/>
  <c r="G37" i="23"/>
  <c r="J23" i="7"/>
  <c r="H64" i="15"/>
  <c r="H37" i="23"/>
  <c r="K23" i="7"/>
  <c r="H105" i="15"/>
  <c r="V16" i="4"/>
  <c r="V16" i="24"/>
  <c r="X677" i="17"/>
  <c r="V17" i="1"/>
  <c r="J509" i="17"/>
  <c r="Y507" i="17"/>
  <c r="L16" i="3"/>
  <c r="J69" i="21"/>
  <c r="M66" i="21"/>
  <c r="O16" i="2"/>
  <c r="G66" i="21"/>
  <c r="I16" i="2"/>
  <c r="N66" i="21"/>
  <c r="P16" i="2"/>
  <c r="L16" i="2"/>
  <c r="J66" i="21"/>
  <c r="T16" i="2"/>
  <c r="R66" i="21"/>
  <c r="Q16" i="3"/>
  <c r="O69" i="21"/>
  <c r="J16" i="3"/>
  <c r="H69" i="21"/>
  <c r="I66" i="21"/>
  <c r="K16" i="2"/>
  <c r="J16" i="2"/>
  <c r="H66" i="21"/>
  <c r="I16" i="3"/>
  <c r="G69" i="21"/>
  <c r="O16" i="3"/>
  <c r="M69" i="21"/>
  <c r="I69" i="21"/>
  <c r="K16" i="3"/>
  <c r="R16" i="3"/>
  <c r="P69" i="21"/>
  <c r="R69" i="21"/>
  <c r="T16" i="3"/>
  <c r="M16" i="2"/>
  <c r="K66" i="21"/>
  <c r="P66" i="21"/>
  <c r="R16" i="2"/>
  <c r="Q69" i="21"/>
  <c r="S16" i="3"/>
  <c r="N69" i="21"/>
  <c r="P16" i="3"/>
  <c r="J341" i="17"/>
  <c r="Y339" i="17"/>
  <c r="S16" i="2"/>
  <c r="Q66" i="21"/>
  <c r="O66" i="21"/>
  <c r="Q16" i="2"/>
  <c r="N16" i="2"/>
  <c r="L66" i="21"/>
  <c r="L69" i="21"/>
  <c r="N16" i="3"/>
  <c r="U16" i="4"/>
  <c r="U16" i="24"/>
  <c r="J663" i="17"/>
  <c r="Y663" i="17"/>
  <c r="Y159" i="17"/>
  <c r="K660" i="17"/>
  <c r="K171" i="17"/>
  <c r="P660" i="17"/>
  <c r="P171" i="17"/>
  <c r="J660" i="17"/>
  <c r="J171" i="17"/>
  <c r="Y156" i="17"/>
  <c r="J666" i="17"/>
  <c r="Y666" i="17"/>
  <c r="Y162" i="17"/>
  <c r="J661" i="17"/>
  <c r="Y661" i="17"/>
  <c r="Y157" i="17"/>
  <c r="S660" i="17"/>
  <c r="S171" i="17"/>
  <c r="L660" i="17"/>
  <c r="L171" i="17"/>
  <c r="J664" i="17"/>
  <c r="Y664" i="17"/>
  <c r="Y160" i="17"/>
  <c r="J672" i="17"/>
  <c r="Y672" i="17"/>
  <c r="Y168" i="17"/>
  <c r="O660" i="17"/>
  <c r="O171" i="17"/>
  <c r="J671" i="17"/>
  <c r="Y671" i="17"/>
  <c r="Y167" i="17"/>
  <c r="V660" i="17"/>
  <c r="V171" i="17"/>
  <c r="R660" i="17"/>
  <c r="R171" i="17"/>
  <c r="M660" i="17"/>
  <c r="M171" i="17"/>
  <c r="N660" i="17"/>
  <c r="N171" i="17"/>
  <c r="J667" i="17"/>
  <c r="Y667" i="17"/>
  <c r="Y163" i="17"/>
  <c r="T660" i="17"/>
  <c r="T171" i="17"/>
  <c r="Q660" i="17"/>
  <c r="Q171" i="17"/>
  <c r="J674" i="17"/>
  <c r="Y674" i="17"/>
  <c r="Y170" i="17"/>
  <c r="U660" i="17"/>
  <c r="U171" i="17"/>
  <c r="V105" i="15"/>
  <c r="W105" i="15"/>
  <c r="W64" i="15"/>
  <c r="V64" i="15"/>
  <c r="W23" i="15"/>
  <c r="V23" i="15"/>
  <c r="L23" i="7"/>
  <c r="J22" i="7"/>
  <c r="H63" i="15"/>
  <c r="J15" i="11"/>
  <c r="J21" i="7"/>
  <c r="H62" i="15"/>
  <c r="J17" i="7"/>
  <c r="H58" i="15"/>
  <c r="J20" i="7"/>
  <c r="H61" i="15"/>
  <c r="J16" i="7"/>
  <c r="H57" i="15"/>
  <c r="J19" i="7"/>
  <c r="H60" i="15"/>
  <c r="J14" i="7"/>
  <c r="J17" i="11"/>
  <c r="H42" i="19"/>
  <c r="J15" i="7"/>
  <c r="H56" i="15"/>
  <c r="J18" i="11"/>
  <c r="H43" i="19"/>
  <c r="J24" i="7"/>
  <c r="H65" i="15"/>
  <c r="I22" i="7"/>
  <c r="I19" i="7"/>
  <c r="I20" i="7"/>
  <c r="I18" i="11"/>
  <c r="I24" i="7"/>
  <c r="I17" i="11"/>
  <c r="I15" i="11"/>
  <c r="I17" i="7"/>
  <c r="I16" i="7"/>
  <c r="I15" i="7"/>
  <c r="I14" i="7"/>
  <c r="E37" i="23"/>
  <c r="I21" i="7"/>
  <c r="K20" i="7"/>
  <c r="H102" i="15"/>
  <c r="K18" i="11"/>
  <c r="H69" i="19"/>
  <c r="K19" i="7"/>
  <c r="H101" i="15"/>
  <c r="K24" i="7"/>
  <c r="H106" i="15"/>
  <c r="K17" i="7"/>
  <c r="H99" i="15"/>
  <c r="K15" i="11"/>
  <c r="K15" i="7"/>
  <c r="H97" i="15"/>
  <c r="K22" i="7"/>
  <c r="H104" i="15"/>
  <c r="K14" i="7"/>
  <c r="K17" i="11"/>
  <c r="H68" i="19"/>
  <c r="K21" i="7"/>
  <c r="H103" i="15"/>
  <c r="K16" i="7"/>
  <c r="H98" i="15"/>
  <c r="H16" i="2"/>
  <c r="W16" i="2"/>
  <c r="Y341" i="17"/>
  <c r="F66" i="21"/>
  <c r="E66" i="21"/>
  <c r="H16" i="3"/>
  <c r="W16" i="3"/>
  <c r="F69" i="21"/>
  <c r="E69" i="21"/>
  <c r="Y509" i="17"/>
  <c r="U675" i="17"/>
  <c r="U173" i="17"/>
  <c r="T173" i="17"/>
  <c r="T675" i="17"/>
  <c r="R173" i="17"/>
  <c r="R675" i="17"/>
  <c r="P173" i="17"/>
  <c r="P675" i="17"/>
  <c r="Y660" i="17"/>
  <c r="V173" i="17"/>
  <c r="V675" i="17"/>
  <c r="K675" i="17"/>
  <c r="K173" i="17"/>
  <c r="Q675" i="17"/>
  <c r="Q173" i="17"/>
  <c r="N675" i="17"/>
  <c r="N173" i="17"/>
  <c r="L675" i="17"/>
  <c r="L173" i="17"/>
  <c r="M675" i="17"/>
  <c r="M173" i="17"/>
  <c r="O173" i="17"/>
  <c r="O675" i="17"/>
  <c r="S675" i="17"/>
  <c r="S173" i="17"/>
  <c r="J675" i="17"/>
  <c r="Y171" i="17"/>
  <c r="J173" i="17"/>
  <c r="V146" i="15"/>
  <c r="W146" i="15"/>
  <c r="V104" i="15"/>
  <c r="W104" i="15"/>
  <c r="H14" i="15"/>
  <c r="I26" i="7"/>
  <c r="L14" i="7"/>
  <c r="H20" i="15"/>
  <c r="L20" i="7"/>
  <c r="H55" i="15"/>
  <c r="J26" i="7"/>
  <c r="V97" i="15"/>
  <c r="W97" i="15"/>
  <c r="H15" i="15"/>
  <c r="L15" i="7"/>
  <c r="H19" i="15"/>
  <c r="L19" i="7"/>
  <c r="V60" i="15"/>
  <c r="W60" i="15"/>
  <c r="V57" i="15"/>
  <c r="W57" i="15"/>
  <c r="V106" i="15"/>
  <c r="W106" i="15"/>
  <c r="H14" i="19"/>
  <c r="L15" i="11"/>
  <c r="I19" i="11"/>
  <c r="V65" i="15"/>
  <c r="W65" i="15"/>
  <c r="V58" i="15"/>
  <c r="W58" i="15"/>
  <c r="H66" i="19"/>
  <c r="K19" i="11"/>
  <c r="H16" i="15"/>
  <c r="L16" i="7"/>
  <c r="V98" i="15"/>
  <c r="W98" i="15"/>
  <c r="W103" i="15"/>
  <c r="V103" i="15"/>
  <c r="W101" i="15"/>
  <c r="V101" i="15"/>
  <c r="H16" i="19"/>
  <c r="L17" i="11"/>
  <c r="V43" i="19"/>
  <c r="W43" i="19"/>
  <c r="V62" i="15"/>
  <c r="W62" i="15"/>
  <c r="H22" i="15"/>
  <c r="L22" i="7"/>
  <c r="H17" i="15"/>
  <c r="L17" i="7"/>
  <c r="W68" i="19"/>
  <c r="V68" i="19"/>
  <c r="H21" i="15"/>
  <c r="L21" i="7"/>
  <c r="H24" i="15"/>
  <c r="L24" i="7"/>
  <c r="V56" i="15"/>
  <c r="W56" i="15"/>
  <c r="H40" i="19"/>
  <c r="J19" i="11"/>
  <c r="V99" i="15"/>
  <c r="W99" i="15"/>
  <c r="V61" i="15"/>
  <c r="W61" i="15"/>
  <c r="W69" i="19"/>
  <c r="V69" i="19"/>
  <c r="H96" i="15"/>
  <c r="K26" i="7"/>
  <c r="W102" i="15"/>
  <c r="V102" i="15"/>
  <c r="H17" i="19"/>
  <c r="L18" i="11"/>
  <c r="V42" i="19"/>
  <c r="W42" i="19"/>
  <c r="V63" i="15"/>
  <c r="W63" i="15"/>
  <c r="Q70" i="21"/>
  <c r="N70" i="21"/>
  <c r="Q96" i="15"/>
  <c r="K70" i="21"/>
  <c r="N66" i="19"/>
  <c r="R70" i="21"/>
  <c r="U96" i="15"/>
  <c r="O70" i="21"/>
  <c r="R66" i="19"/>
  <c r="M70" i="21"/>
  <c r="P66" i="19"/>
  <c r="H70" i="21"/>
  <c r="K96" i="15"/>
  <c r="G70" i="21"/>
  <c r="J66" i="19"/>
  <c r="F70" i="21"/>
  <c r="I70" i="21"/>
  <c r="L66" i="19"/>
  <c r="J70" i="21"/>
  <c r="M66" i="19"/>
  <c r="P70" i="21"/>
  <c r="S66" i="19"/>
  <c r="L70" i="21"/>
  <c r="O66" i="19"/>
  <c r="Q67" i="21"/>
  <c r="T40" i="19"/>
  <c r="J67" i="21"/>
  <c r="M55" i="15"/>
  <c r="F67" i="21"/>
  <c r="R67" i="21"/>
  <c r="M67" i="21"/>
  <c r="P40" i="19"/>
  <c r="N67" i="21"/>
  <c r="Q55" i="15"/>
  <c r="I67" i="21"/>
  <c r="L40" i="19"/>
  <c r="L67" i="21"/>
  <c r="O40" i="19"/>
  <c r="G67" i="21"/>
  <c r="J40" i="19"/>
  <c r="P67" i="21"/>
  <c r="S55" i="15"/>
  <c r="H67" i="21"/>
  <c r="O67" i="21"/>
  <c r="K67" i="21"/>
  <c r="O16" i="4"/>
  <c r="O16" i="24"/>
  <c r="Q677" i="17"/>
  <c r="M63" i="21"/>
  <c r="P677" i="17"/>
  <c r="L63" i="21"/>
  <c r="N16" i="4"/>
  <c r="N16" i="24"/>
  <c r="K63" i="21"/>
  <c r="O677" i="17"/>
  <c r="M16" i="4"/>
  <c r="M16" i="24"/>
  <c r="P16" i="4"/>
  <c r="P16" i="24"/>
  <c r="N63" i="21"/>
  <c r="R677" i="17"/>
  <c r="H16" i="4"/>
  <c r="J677" i="17"/>
  <c r="F63" i="21"/>
  <c r="Y173" i="17"/>
  <c r="H63" i="21"/>
  <c r="L677" i="17"/>
  <c r="J16" i="4"/>
  <c r="J16" i="24"/>
  <c r="P63" i="21"/>
  <c r="R16" i="4"/>
  <c r="R16" i="24"/>
  <c r="T677" i="17"/>
  <c r="I16" i="4"/>
  <c r="I16" i="24"/>
  <c r="G63" i="21"/>
  <c r="K677" i="17"/>
  <c r="Y675" i="17"/>
  <c r="R63" i="21"/>
  <c r="V677" i="17"/>
  <c r="T16" i="4"/>
  <c r="T16" i="24"/>
  <c r="S16" i="4"/>
  <c r="S16" i="24"/>
  <c r="Q63" i="21"/>
  <c r="U677" i="17"/>
  <c r="M677" i="17"/>
  <c r="K16" i="4"/>
  <c r="K16" i="24"/>
  <c r="I63" i="21"/>
  <c r="Q16" i="4"/>
  <c r="Q16" i="24"/>
  <c r="O63" i="21"/>
  <c r="S677" i="17"/>
  <c r="L16" i="4"/>
  <c r="L16" i="24"/>
  <c r="J63" i="21"/>
  <c r="N677" i="17"/>
  <c r="V96" i="15"/>
  <c r="V108" i="15"/>
  <c r="V126" i="15"/>
  <c r="U13" i="3"/>
  <c r="U36" i="3"/>
  <c r="W96" i="15"/>
  <c r="W108" i="15"/>
  <c r="W126" i="15"/>
  <c r="V13" i="3"/>
  <c r="V36" i="3"/>
  <c r="T96" i="15"/>
  <c r="I96" i="15"/>
  <c r="L96" i="15"/>
  <c r="W14" i="15"/>
  <c r="V14" i="15"/>
  <c r="W24" i="15"/>
  <c r="W147" i="15"/>
  <c r="V24" i="15"/>
  <c r="V147" i="15"/>
  <c r="V22" i="15"/>
  <c r="V145" i="15"/>
  <c r="W22" i="15"/>
  <c r="W145" i="15"/>
  <c r="W14" i="19"/>
  <c r="V14" i="19"/>
  <c r="V16" i="15"/>
  <c r="V139" i="15"/>
  <c r="W16" i="15"/>
  <c r="W139" i="15"/>
  <c r="H44" i="19"/>
  <c r="J27" i="11"/>
  <c r="T66" i="19"/>
  <c r="W66" i="19"/>
  <c r="W70" i="19"/>
  <c r="W78" i="19"/>
  <c r="V18" i="3"/>
  <c r="I66" i="19"/>
  <c r="V66" i="19"/>
  <c r="V70" i="19"/>
  <c r="V78" i="19"/>
  <c r="U18" i="3"/>
  <c r="W19" i="15"/>
  <c r="W142" i="15"/>
  <c r="V19" i="15"/>
  <c r="V142" i="15"/>
  <c r="H67" i="15"/>
  <c r="J44" i="7"/>
  <c r="V16" i="19"/>
  <c r="V94" i="19"/>
  <c r="W16" i="19"/>
  <c r="W94" i="19"/>
  <c r="H70" i="19"/>
  <c r="K27" i="11"/>
  <c r="V40" i="19"/>
  <c r="V44" i="19"/>
  <c r="N40" i="19"/>
  <c r="U40" i="19"/>
  <c r="W40" i="19"/>
  <c r="W44" i="19"/>
  <c r="R40" i="19"/>
  <c r="W20" i="15"/>
  <c r="W143" i="15"/>
  <c r="V20" i="15"/>
  <c r="V143" i="15"/>
  <c r="V55" i="15"/>
  <c r="V67" i="15"/>
  <c r="V85" i="15"/>
  <c r="U13" i="2"/>
  <c r="U34" i="2"/>
  <c r="N55" i="15"/>
  <c r="P55" i="15"/>
  <c r="R55" i="15"/>
  <c r="U55" i="15"/>
  <c r="W55" i="15"/>
  <c r="W67" i="15"/>
  <c r="W85" i="15"/>
  <c r="V13" i="2"/>
  <c r="V34" i="2"/>
  <c r="W17" i="19"/>
  <c r="W95" i="19"/>
  <c r="V17" i="19"/>
  <c r="V95" i="19"/>
  <c r="W15" i="15"/>
  <c r="W138" i="15"/>
  <c r="V15" i="15"/>
  <c r="V138" i="15"/>
  <c r="W21" i="15"/>
  <c r="W144" i="15"/>
  <c r="V21" i="15"/>
  <c r="V144" i="15"/>
  <c r="H108" i="15"/>
  <c r="K44" i="7"/>
  <c r="V17" i="15"/>
  <c r="V140" i="15"/>
  <c r="W17" i="15"/>
  <c r="W140" i="15"/>
  <c r="H18" i="19"/>
  <c r="L19" i="11"/>
  <c r="I27" i="11"/>
  <c r="H26" i="15"/>
  <c r="L26" i="7"/>
  <c r="L44" i="7"/>
  <c r="I44" i="7"/>
  <c r="Q66" i="19"/>
  <c r="M96" i="15"/>
  <c r="O96" i="15"/>
  <c r="T55" i="15"/>
  <c r="O55" i="15"/>
  <c r="S40" i="19"/>
  <c r="R96" i="15"/>
  <c r="Q40" i="19"/>
  <c r="U66" i="19"/>
  <c r="S96" i="15"/>
  <c r="L55" i="15"/>
  <c r="K64" i="15"/>
  <c r="K62" i="15"/>
  <c r="K56" i="15"/>
  <c r="K61" i="15"/>
  <c r="K60" i="15"/>
  <c r="K65" i="15"/>
  <c r="K57" i="15"/>
  <c r="K58" i="15"/>
  <c r="K43" i="19"/>
  <c r="K42" i="19"/>
  <c r="K63" i="15"/>
  <c r="S64" i="15"/>
  <c r="S56" i="15"/>
  <c r="S61" i="15"/>
  <c r="S42" i="19"/>
  <c r="S63" i="15"/>
  <c r="S62" i="15"/>
  <c r="S57" i="15"/>
  <c r="S58" i="15"/>
  <c r="S65" i="15"/>
  <c r="S43" i="19"/>
  <c r="S60" i="15"/>
  <c r="K105" i="15"/>
  <c r="K68" i="19"/>
  <c r="K99" i="15"/>
  <c r="K102" i="15"/>
  <c r="K69" i="19"/>
  <c r="K104" i="15"/>
  <c r="K106" i="15"/>
  <c r="K103" i="15"/>
  <c r="K101" i="15"/>
  <c r="K97" i="15"/>
  <c r="K98" i="15"/>
  <c r="T64" i="15"/>
  <c r="T57" i="15"/>
  <c r="T58" i="15"/>
  <c r="T42" i="19"/>
  <c r="T56" i="15"/>
  <c r="T60" i="15"/>
  <c r="T62" i="15"/>
  <c r="T65" i="15"/>
  <c r="T61" i="15"/>
  <c r="T63" i="15"/>
  <c r="T43" i="19"/>
  <c r="O64" i="15"/>
  <c r="O58" i="15"/>
  <c r="O43" i="19"/>
  <c r="O42" i="19"/>
  <c r="O63" i="15"/>
  <c r="O56" i="15"/>
  <c r="O61" i="15"/>
  <c r="O65" i="15"/>
  <c r="O57" i="15"/>
  <c r="O62" i="15"/>
  <c r="O60" i="15"/>
  <c r="O105" i="15"/>
  <c r="O97" i="15"/>
  <c r="O99" i="15"/>
  <c r="O69" i="19"/>
  <c r="O104" i="15"/>
  <c r="O106" i="15"/>
  <c r="O102" i="15"/>
  <c r="O98" i="15"/>
  <c r="O101" i="15"/>
  <c r="O103" i="15"/>
  <c r="O68" i="19"/>
  <c r="R105" i="15"/>
  <c r="R102" i="15"/>
  <c r="R101" i="15"/>
  <c r="R68" i="19"/>
  <c r="R97" i="15"/>
  <c r="R98" i="15"/>
  <c r="R69" i="19"/>
  <c r="R104" i="15"/>
  <c r="R103" i="15"/>
  <c r="R106" i="15"/>
  <c r="R99" i="15"/>
  <c r="I64" i="15"/>
  <c r="I58" i="15"/>
  <c r="I43" i="19"/>
  <c r="I42" i="19"/>
  <c r="I63" i="15"/>
  <c r="E67" i="21"/>
  <c r="I62" i="15"/>
  <c r="I56" i="15"/>
  <c r="I60" i="15"/>
  <c r="I65" i="15"/>
  <c r="I61" i="15"/>
  <c r="I57" i="15"/>
  <c r="M64" i="15"/>
  <c r="M57" i="15"/>
  <c r="M62" i="15"/>
  <c r="M65" i="15"/>
  <c r="M61" i="15"/>
  <c r="M60" i="15"/>
  <c r="M63" i="15"/>
  <c r="M58" i="15"/>
  <c r="M56" i="15"/>
  <c r="M43" i="19"/>
  <c r="M42" i="19"/>
  <c r="I55" i="15"/>
  <c r="I40" i="19"/>
  <c r="J64" i="15"/>
  <c r="J63" i="15"/>
  <c r="J56" i="15"/>
  <c r="J61" i="15"/>
  <c r="J43" i="19"/>
  <c r="J60" i="15"/>
  <c r="J58" i="15"/>
  <c r="J42" i="19"/>
  <c r="J65" i="15"/>
  <c r="J62" i="15"/>
  <c r="J57" i="15"/>
  <c r="P105" i="15"/>
  <c r="P97" i="15"/>
  <c r="P103" i="15"/>
  <c r="P102" i="15"/>
  <c r="P101" i="15"/>
  <c r="P69" i="19"/>
  <c r="P68" i="19"/>
  <c r="P99" i="15"/>
  <c r="P106" i="15"/>
  <c r="P98" i="15"/>
  <c r="P104" i="15"/>
  <c r="M40" i="19"/>
  <c r="L64" i="15"/>
  <c r="L57" i="15"/>
  <c r="L43" i="19"/>
  <c r="L60" i="15"/>
  <c r="L65" i="15"/>
  <c r="L62" i="15"/>
  <c r="L61" i="15"/>
  <c r="L42" i="19"/>
  <c r="L56" i="15"/>
  <c r="L58" i="15"/>
  <c r="L63" i="15"/>
  <c r="S105" i="15"/>
  <c r="S104" i="15"/>
  <c r="S97" i="15"/>
  <c r="S98" i="15"/>
  <c r="S103" i="15"/>
  <c r="S102" i="15"/>
  <c r="S68" i="19"/>
  <c r="S99" i="15"/>
  <c r="S106" i="15"/>
  <c r="S101" i="15"/>
  <c r="S69" i="19"/>
  <c r="U105" i="15"/>
  <c r="U68" i="19"/>
  <c r="U104" i="15"/>
  <c r="U98" i="15"/>
  <c r="U106" i="15"/>
  <c r="U102" i="15"/>
  <c r="U99" i="15"/>
  <c r="U103" i="15"/>
  <c r="U97" i="15"/>
  <c r="U101" i="15"/>
  <c r="U69" i="19"/>
  <c r="J105" i="15"/>
  <c r="J101" i="15"/>
  <c r="J106" i="15"/>
  <c r="J69" i="19"/>
  <c r="J97" i="15"/>
  <c r="J104" i="15"/>
  <c r="J103" i="15"/>
  <c r="J99" i="15"/>
  <c r="J68" i="19"/>
  <c r="J102" i="15"/>
  <c r="J98" i="15"/>
  <c r="Q64" i="15"/>
  <c r="Q58" i="15"/>
  <c r="Q62" i="15"/>
  <c r="Q61" i="15"/>
  <c r="Q42" i="19"/>
  <c r="Q63" i="15"/>
  <c r="Q43" i="19"/>
  <c r="Q56" i="15"/>
  <c r="Q65" i="15"/>
  <c r="Q57" i="15"/>
  <c r="Q60" i="15"/>
  <c r="N105" i="15"/>
  <c r="N104" i="15"/>
  <c r="N97" i="15"/>
  <c r="N99" i="15"/>
  <c r="N106" i="15"/>
  <c r="N103" i="15"/>
  <c r="N101" i="15"/>
  <c r="N68" i="19"/>
  <c r="N98" i="15"/>
  <c r="N69" i="19"/>
  <c r="N102" i="15"/>
  <c r="K40" i="19"/>
  <c r="K66" i="19"/>
  <c r="P96" i="15"/>
  <c r="N64" i="15"/>
  <c r="N63" i="15"/>
  <c r="N58" i="15"/>
  <c r="N61" i="15"/>
  <c r="N43" i="19"/>
  <c r="N60" i="15"/>
  <c r="N65" i="15"/>
  <c r="N62" i="15"/>
  <c r="N56" i="15"/>
  <c r="N57" i="15"/>
  <c r="N42" i="19"/>
  <c r="P64" i="15"/>
  <c r="P60" i="15"/>
  <c r="P65" i="15"/>
  <c r="P63" i="15"/>
  <c r="P57" i="15"/>
  <c r="P42" i="19"/>
  <c r="P58" i="15"/>
  <c r="P43" i="19"/>
  <c r="P62" i="15"/>
  <c r="P56" i="15"/>
  <c r="P61" i="15"/>
  <c r="L105" i="15"/>
  <c r="L106" i="15"/>
  <c r="L99" i="15"/>
  <c r="L101" i="15"/>
  <c r="L98" i="15"/>
  <c r="L103" i="15"/>
  <c r="L68" i="19"/>
  <c r="L104" i="15"/>
  <c r="L97" i="15"/>
  <c r="L69" i="19"/>
  <c r="L102" i="15"/>
  <c r="Q105" i="15"/>
  <c r="Q103" i="15"/>
  <c r="Q102" i="15"/>
  <c r="Q106" i="15"/>
  <c r="Q68" i="19"/>
  <c r="Q104" i="15"/>
  <c r="Q98" i="15"/>
  <c r="Q99" i="15"/>
  <c r="Q69" i="19"/>
  <c r="Q101" i="15"/>
  <c r="Q97" i="15"/>
  <c r="K55" i="15"/>
  <c r="M105" i="15"/>
  <c r="M106" i="15"/>
  <c r="M102" i="15"/>
  <c r="M97" i="15"/>
  <c r="M103" i="15"/>
  <c r="M69" i="19"/>
  <c r="M104" i="15"/>
  <c r="M98" i="15"/>
  <c r="M101" i="15"/>
  <c r="M68" i="19"/>
  <c r="M99" i="15"/>
  <c r="J55" i="15"/>
  <c r="J96" i="15"/>
  <c r="N96" i="15"/>
  <c r="R64" i="15"/>
  <c r="R62" i="15"/>
  <c r="R56" i="15"/>
  <c r="R61" i="15"/>
  <c r="R60" i="15"/>
  <c r="R65" i="15"/>
  <c r="R57" i="15"/>
  <c r="R63" i="15"/>
  <c r="R42" i="19"/>
  <c r="R58" i="15"/>
  <c r="R43" i="19"/>
  <c r="U64" i="15"/>
  <c r="U60" i="15"/>
  <c r="U65" i="15"/>
  <c r="U57" i="15"/>
  <c r="U58" i="15"/>
  <c r="U62" i="15"/>
  <c r="U61" i="15"/>
  <c r="U42" i="19"/>
  <c r="U43" i="19"/>
  <c r="U63" i="15"/>
  <c r="U56" i="15"/>
  <c r="I105" i="15"/>
  <c r="I98" i="15"/>
  <c r="I99" i="15"/>
  <c r="I103" i="15"/>
  <c r="I97" i="15"/>
  <c r="I69" i="19"/>
  <c r="I102" i="15"/>
  <c r="I104" i="15"/>
  <c r="I106" i="15"/>
  <c r="I101" i="15"/>
  <c r="I68" i="19"/>
  <c r="E70" i="21"/>
  <c r="T105" i="15"/>
  <c r="T97" i="15"/>
  <c r="T69" i="19"/>
  <c r="T106" i="15"/>
  <c r="T101" i="15"/>
  <c r="T68" i="19"/>
  <c r="T98" i="15"/>
  <c r="T103" i="15"/>
  <c r="T102" i="15"/>
  <c r="T99" i="15"/>
  <c r="T104" i="15"/>
  <c r="E63" i="21"/>
  <c r="Q17" i="1"/>
  <c r="O60" i="21"/>
  <c r="R17" i="1"/>
  <c r="P60" i="21"/>
  <c r="F60" i="21"/>
  <c r="H17" i="1"/>
  <c r="Y677" i="17"/>
  <c r="Q60" i="21"/>
  <c r="S17" i="1"/>
  <c r="N60" i="21"/>
  <c r="P17" i="1"/>
  <c r="T17" i="1"/>
  <c r="R60" i="21"/>
  <c r="J17" i="1"/>
  <c r="H60" i="21"/>
  <c r="M60" i="21"/>
  <c r="O17" i="1"/>
  <c r="K60" i="21"/>
  <c r="M17" i="1"/>
  <c r="H16" i="24"/>
  <c r="W16" i="24"/>
  <c r="W16" i="4"/>
  <c r="L60" i="21"/>
  <c r="N17" i="1"/>
  <c r="L17" i="1"/>
  <c r="J60" i="21"/>
  <c r="I60" i="21"/>
  <c r="K17" i="1"/>
  <c r="I17" i="1"/>
  <c r="G60" i="21"/>
  <c r="U35" i="2"/>
  <c r="U36" i="2"/>
  <c r="W26" i="15"/>
  <c r="W44" i="15"/>
  <c r="V13" i="4"/>
  <c r="W137" i="15"/>
  <c r="W149" i="15"/>
  <c r="W167" i="15"/>
  <c r="V38" i="1"/>
  <c r="W18" i="19"/>
  <c r="W92" i="19"/>
  <c r="U38" i="3"/>
  <c r="V38" i="3"/>
  <c r="U37" i="3"/>
  <c r="H85" i="15"/>
  <c r="J37" i="12"/>
  <c r="V26" i="15"/>
  <c r="V44" i="15"/>
  <c r="U13" i="4"/>
  <c r="V137" i="15"/>
  <c r="V149" i="15"/>
  <c r="V167" i="15"/>
  <c r="U38" i="1"/>
  <c r="V37" i="3"/>
  <c r="V47" i="3"/>
  <c r="V43" i="24"/>
  <c r="V18" i="2"/>
  <c r="W52" i="19"/>
  <c r="H78" i="19"/>
  <c r="K33" i="11"/>
  <c r="K18" i="12"/>
  <c r="V52" i="19"/>
  <c r="U18" i="2"/>
  <c r="V18" i="19"/>
  <c r="V92" i="19"/>
  <c r="H26" i="19"/>
  <c r="I18" i="12"/>
  <c r="L27" i="11"/>
  <c r="I33" i="11"/>
  <c r="H126" i="15"/>
  <c r="K37" i="12"/>
  <c r="H44" i="15"/>
  <c r="I37" i="12"/>
  <c r="V36" i="2"/>
  <c r="V35" i="2"/>
  <c r="H52" i="19"/>
  <c r="J18" i="12"/>
  <c r="J33" i="11"/>
  <c r="X66" i="19"/>
  <c r="R70" i="19"/>
  <c r="R78" i="19"/>
  <c r="Q18" i="3"/>
  <c r="Q44" i="19"/>
  <c r="P18" i="2"/>
  <c r="P44" i="19"/>
  <c r="O18" i="2"/>
  <c r="U70" i="19"/>
  <c r="U78" i="19"/>
  <c r="T18" i="3"/>
  <c r="P70" i="19"/>
  <c r="P78" i="19"/>
  <c r="O18" i="3"/>
  <c r="L108" i="15"/>
  <c r="L126" i="15"/>
  <c r="K13" i="3"/>
  <c r="U44" i="19"/>
  <c r="T18" i="2"/>
  <c r="Q70" i="19"/>
  <c r="Q78" i="19"/>
  <c r="P18" i="3"/>
  <c r="O44" i="19"/>
  <c r="N18" i="2"/>
  <c r="J70" i="19"/>
  <c r="J78" i="19"/>
  <c r="I18" i="3"/>
  <c r="T70" i="19"/>
  <c r="T78" i="19"/>
  <c r="S18" i="3"/>
  <c r="X96" i="15"/>
  <c r="T67" i="15"/>
  <c r="T85" i="15"/>
  <c r="S13" i="2"/>
  <c r="S44" i="19"/>
  <c r="S52" i="19"/>
  <c r="L70" i="19"/>
  <c r="L78" i="19"/>
  <c r="K18" i="3"/>
  <c r="U67" i="15"/>
  <c r="U85" i="15"/>
  <c r="T13" i="2"/>
  <c r="N44" i="19"/>
  <c r="N52" i="19"/>
  <c r="S70" i="19"/>
  <c r="S78" i="19"/>
  <c r="R18" i="3"/>
  <c r="O70" i="19"/>
  <c r="O78" i="19"/>
  <c r="N18" i="3"/>
  <c r="K44" i="19"/>
  <c r="Q67" i="15"/>
  <c r="Q85" i="15"/>
  <c r="P13" i="2"/>
  <c r="N195" i="21"/>
  <c r="M67" i="15"/>
  <c r="M85" i="15"/>
  <c r="J180" i="21"/>
  <c r="X68" i="19"/>
  <c r="X99" i="15"/>
  <c r="R44" i="19"/>
  <c r="Q18" i="2"/>
  <c r="O67" i="15"/>
  <c r="O85" i="15"/>
  <c r="L180" i="21"/>
  <c r="P67" i="15"/>
  <c r="P85" i="15"/>
  <c r="O13" i="2"/>
  <c r="R108" i="15"/>
  <c r="R126" i="15"/>
  <c r="O183" i="21"/>
  <c r="S67" i="15"/>
  <c r="S85" i="15"/>
  <c r="P180" i="21"/>
  <c r="S108" i="15"/>
  <c r="S126" i="15"/>
  <c r="R13" i="3"/>
  <c r="L67" i="15"/>
  <c r="L85" i="15"/>
  <c r="K13" i="2"/>
  <c r="X58" i="15"/>
  <c r="K108" i="15"/>
  <c r="K126" i="15"/>
  <c r="J13" i="3"/>
  <c r="H196" i="21"/>
  <c r="Q108" i="15"/>
  <c r="Q126" i="15"/>
  <c r="P13" i="3"/>
  <c r="X40" i="19"/>
  <c r="N70" i="19"/>
  <c r="N78" i="19"/>
  <c r="M18" i="3"/>
  <c r="U108" i="15"/>
  <c r="U126" i="15"/>
  <c r="T13" i="3"/>
  <c r="L44" i="19"/>
  <c r="K18" i="2"/>
  <c r="J44" i="19"/>
  <c r="J52" i="19"/>
  <c r="I44" i="19"/>
  <c r="X101" i="15"/>
  <c r="N67" i="15"/>
  <c r="N85" i="15"/>
  <c r="M13" i="2"/>
  <c r="O108" i="15"/>
  <c r="O126" i="15"/>
  <c r="L183" i="21"/>
  <c r="T108" i="15"/>
  <c r="T126" i="15"/>
  <c r="Q183" i="21"/>
  <c r="R67" i="15"/>
  <c r="R85" i="15"/>
  <c r="Q13" i="2"/>
  <c r="O195" i="21"/>
  <c r="M70" i="19"/>
  <c r="M78" i="19"/>
  <c r="L18" i="3"/>
  <c r="M108" i="15"/>
  <c r="M126" i="15"/>
  <c r="L13" i="3"/>
  <c r="I67" i="15"/>
  <c r="I85" i="15"/>
  <c r="H13" i="2"/>
  <c r="T44" i="19"/>
  <c r="T52" i="19"/>
  <c r="N180" i="21"/>
  <c r="K180" i="21"/>
  <c r="X60" i="15"/>
  <c r="X106" i="15"/>
  <c r="J108" i="15"/>
  <c r="J126" i="15"/>
  <c r="X104" i="15"/>
  <c r="I70" i="19"/>
  <c r="X62" i="15"/>
  <c r="X65" i="15"/>
  <c r="X98" i="15"/>
  <c r="N108" i="15"/>
  <c r="N126" i="15"/>
  <c r="X64" i="15"/>
  <c r="X105" i="15"/>
  <c r="I108" i="15"/>
  <c r="X56" i="15"/>
  <c r="X55" i="15"/>
  <c r="X102" i="15"/>
  <c r="P108" i="15"/>
  <c r="P126" i="15"/>
  <c r="X69" i="19"/>
  <c r="X97" i="15"/>
  <c r="J67" i="15"/>
  <c r="J85" i="15"/>
  <c r="K70" i="19"/>
  <c r="K78" i="19"/>
  <c r="J18" i="3"/>
  <c r="M44" i="19"/>
  <c r="X57" i="15"/>
  <c r="X42" i="19"/>
  <c r="K67" i="15"/>
  <c r="K85" i="15"/>
  <c r="X63" i="15"/>
  <c r="X103" i="15"/>
  <c r="X61" i="15"/>
  <c r="X43" i="19"/>
  <c r="W17" i="1"/>
  <c r="E60" i="21"/>
  <c r="Q64" i="21"/>
  <c r="L64" i="21"/>
  <c r="K64" i="21"/>
  <c r="N64" i="21"/>
  <c r="F64" i="21"/>
  <c r="O64" i="21"/>
  <c r="R64" i="21"/>
  <c r="G64" i="21"/>
  <c r="P64" i="21"/>
  <c r="M64" i="21"/>
  <c r="I64" i="21"/>
  <c r="J64" i="21"/>
  <c r="H64" i="21"/>
  <c r="U36" i="4"/>
  <c r="U13" i="24"/>
  <c r="G18" i="3"/>
  <c r="K20" i="12"/>
  <c r="G13" i="2"/>
  <c r="G45" i="23"/>
  <c r="J35" i="12"/>
  <c r="V18" i="4"/>
  <c r="V18" i="24"/>
  <c r="W96" i="19"/>
  <c r="W26" i="19"/>
  <c r="W104" i="19"/>
  <c r="V19" i="1"/>
  <c r="V21" i="1"/>
  <c r="V23" i="1"/>
  <c r="V13" i="24"/>
  <c r="V36" i="4"/>
  <c r="G18" i="2"/>
  <c r="J20" i="12"/>
  <c r="G18" i="4"/>
  <c r="L18" i="12"/>
  <c r="I20" i="12"/>
  <c r="V50" i="1"/>
  <c r="V51" i="1"/>
  <c r="V40" i="1"/>
  <c r="V41" i="1"/>
  <c r="V61" i="1"/>
  <c r="V62" i="1"/>
  <c r="G13" i="4"/>
  <c r="F45" i="23"/>
  <c r="L37" i="12"/>
  <c r="I35" i="12"/>
  <c r="U18" i="4"/>
  <c r="U18" i="24"/>
  <c r="V96" i="19"/>
  <c r="V26" i="19"/>
  <c r="V104" i="19"/>
  <c r="U19" i="1"/>
  <c r="U21" i="1"/>
  <c r="U23" i="1"/>
  <c r="H172" i="15"/>
  <c r="G13" i="3"/>
  <c r="H45" i="23"/>
  <c r="K35" i="12"/>
  <c r="U50" i="1"/>
  <c r="U51" i="1"/>
  <c r="U61" i="1"/>
  <c r="U62" i="1"/>
  <c r="U40" i="1"/>
  <c r="U41" i="1"/>
  <c r="R13" i="2"/>
  <c r="N13" i="2"/>
  <c r="L195" i="21"/>
  <c r="R183" i="21"/>
  <c r="I183" i="21"/>
  <c r="P52" i="19"/>
  <c r="Q52" i="19"/>
  <c r="N183" i="21"/>
  <c r="U52" i="19"/>
  <c r="Q13" i="3"/>
  <c r="S13" i="3"/>
  <c r="Q196" i="21"/>
  <c r="S15" i="3"/>
  <c r="R18" i="2"/>
  <c r="I196" i="21"/>
  <c r="K15" i="3"/>
  <c r="R196" i="21"/>
  <c r="T15" i="3"/>
  <c r="M18" i="2"/>
  <c r="O180" i="21"/>
  <c r="Q180" i="21"/>
  <c r="O52" i="19"/>
  <c r="Q195" i="21"/>
  <c r="M195" i="21"/>
  <c r="R195" i="21"/>
  <c r="M180" i="21"/>
  <c r="X44" i="19"/>
  <c r="N13" i="3"/>
  <c r="R180" i="21"/>
  <c r="L52" i="19"/>
  <c r="I195" i="21"/>
  <c r="P196" i="21"/>
  <c r="R15" i="3"/>
  <c r="J196" i="21"/>
  <c r="L15" i="3"/>
  <c r="P195" i="21"/>
  <c r="H183" i="21"/>
  <c r="I180" i="21"/>
  <c r="S18" i="2"/>
  <c r="I18" i="2"/>
  <c r="R52" i="19"/>
  <c r="F195" i="21"/>
  <c r="L13" i="2"/>
  <c r="J183" i="21"/>
  <c r="J18" i="2"/>
  <c r="K52" i="19"/>
  <c r="F180" i="21"/>
  <c r="P183" i="21"/>
  <c r="I52" i="19"/>
  <c r="H18" i="2"/>
  <c r="N196" i="21"/>
  <c r="P15" i="3"/>
  <c r="G180" i="21"/>
  <c r="I13" i="2"/>
  <c r="I126" i="15"/>
  <c r="X108" i="15"/>
  <c r="I78" i="19"/>
  <c r="X70" i="19"/>
  <c r="X85" i="15"/>
  <c r="X67" i="15"/>
  <c r="M13" i="3"/>
  <c r="K183" i="21"/>
  <c r="K195" i="21"/>
  <c r="H180" i="21"/>
  <c r="J13" i="2"/>
  <c r="M183" i="21"/>
  <c r="O13" i="3"/>
  <c r="I13" i="3"/>
  <c r="G183" i="21"/>
  <c r="M52" i="19"/>
  <c r="L18" i="2"/>
  <c r="P15" i="15"/>
  <c r="P138" i="15"/>
  <c r="P16" i="19"/>
  <c r="P94" i="19"/>
  <c r="P17" i="19"/>
  <c r="P95" i="19"/>
  <c r="P24" i="15"/>
  <c r="P147" i="15"/>
  <c r="P17" i="15"/>
  <c r="P140" i="15"/>
  <c r="P14" i="15"/>
  <c r="P16" i="15"/>
  <c r="P139" i="15"/>
  <c r="P22" i="15"/>
  <c r="P145" i="15"/>
  <c r="P23" i="15"/>
  <c r="P146" i="15"/>
  <c r="P19" i="15"/>
  <c r="P142" i="15"/>
  <c r="P21" i="15"/>
  <c r="P144" i="15"/>
  <c r="P14" i="19"/>
  <c r="P20" i="15"/>
  <c r="P143" i="15"/>
  <c r="S23" i="15"/>
  <c r="S146" i="15"/>
  <c r="S16" i="15"/>
  <c r="S139" i="15"/>
  <c r="S19" i="15"/>
  <c r="S142" i="15"/>
  <c r="S15" i="15"/>
  <c r="S138" i="15"/>
  <c r="S24" i="15"/>
  <c r="S147" i="15"/>
  <c r="S21" i="15"/>
  <c r="S144" i="15"/>
  <c r="S17" i="19"/>
  <c r="S95" i="19"/>
  <c r="S17" i="15"/>
  <c r="S140" i="15"/>
  <c r="S22" i="15"/>
  <c r="S145" i="15"/>
  <c r="S16" i="19"/>
  <c r="S94" i="19"/>
  <c r="S14" i="15"/>
  <c r="S14" i="19"/>
  <c r="S20" i="15"/>
  <c r="S143" i="15"/>
  <c r="R14" i="15"/>
  <c r="R23" i="15"/>
  <c r="R146" i="15"/>
  <c r="R21" i="15"/>
  <c r="R144" i="15"/>
  <c r="R20" i="15"/>
  <c r="R143" i="15"/>
  <c r="R16" i="15"/>
  <c r="R139" i="15"/>
  <c r="R24" i="15"/>
  <c r="R147" i="15"/>
  <c r="R17" i="15"/>
  <c r="R140" i="15"/>
  <c r="R22" i="15"/>
  <c r="R145" i="15"/>
  <c r="R15" i="15"/>
  <c r="R138" i="15"/>
  <c r="R14" i="19"/>
  <c r="R17" i="19"/>
  <c r="R95" i="19"/>
  <c r="R16" i="19"/>
  <c r="R94" i="19"/>
  <c r="R19" i="15"/>
  <c r="R142" i="15"/>
  <c r="K17" i="15"/>
  <c r="K140" i="15"/>
  <c r="K15" i="15"/>
  <c r="K138" i="15"/>
  <c r="K16" i="19"/>
  <c r="K94" i="19"/>
  <c r="K20" i="15"/>
  <c r="K143" i="15"/>
  <c r="K24" i="15"/>
  <c r="K147" i="15"/>
  <c r="K19" i="15"/>
  <c r="K142" i="15"/>
  <c r="K23" i="15"/>
  <c r="K146" i="15"/>
  <c r="K14" i="15"/>
  <c r="K21" i="15"/>
  <c r="K144" i="15"/>
  <c r="K16" i="15"/>
  <c r="K139" i="15"/>
  <c r="K14" i="19"/>
  <c r="K22" i="15"/>
  <c r="K145" i="15"/>
  <c r="K17" i="19"/>
  <c r="K95" i="19"/>
  <c r="I23" i="15"/>
  <c r="I16" i="15"/>
  <c r="I15" i="15"/>
  <c r="I17" i="19"/>
  <c r="E64" i="21"/>
  <c r="I20" i="15"/>
  <c r="I22" i="15"/>
  <c r="I17" i="15"/>
  <c r="I24" i="15"/>
  <c r="I14" i="15"/>
  <c r="I19" i="15"/>
  <c r="I14" i="19"/>
  <c r="I16" i="19"/>
  <c r="I21" i="15"/>
  <c r="L23" i="15"/>
  <c r="L146" i="15"/>
  <c r="L17" i="15"/>
  <c r="L140" i="15"/>
  <c r="L14" i="15"/>
  <c r="L16" i="15"/>
  <c r="L139" i="15"/>
  <c r="L15" i="15"/>
  <c r="L138" i="15"/>
  <c r="L22" i="15"/>
  <c r="L145" i="15"/>
  <c r="L14" i="19"/>
  <c r="L17" i="19"/>
  <c r="L95" i="19"/>
  <c r="L16" i="19"/>
  <c r="L94" i="19"/>
  <c r="L20" i="15"/>
  <c r="L143" i="15"/>
  <c r="L19" i="15"/>
  <c r="L142" i="15"/>
  <c r="L21" i="15"/>
  <c r="L144" i="15"/>
  <c r="L24" i="15"/>
  <c r="L147" i="15"/>
  <c r="O16" i="19"/>
  <c r="O94" i="19"/>
  <c r="O15" i="15"/>
  <c r="O138" i="15"/>
  <c r="O20" i="15"/>
  <c r="O143" i="15"/>
  <c r="O17" i="19"/>
  <c r="O95" i="19"/>
  <c r="O17" i="15"/>
  <c r="O140" i="15"/>
  <c r="O19" i="15"/>
  <c r="O142" i="15"/>
  <c r="O14" i="15"/>
  <c r="O14" i="19"/>
  <c r="O23" i="15"/>
  <c r="O146" i="15"/>
  <c r="O16" i="15"/>
  <c r="O139" i="15"/>
  <c r="O22" i="15"/>
  <c r="O145" i="15"/>
  <c r="O24" i="15"/>
  <c r="O147" i="15"/>
  <c r="O21" i="15"/>
  <c r="O144" i="15"/>
  <c r="T23" i="15"/>
  <c r="T146" i="15"/>
  <c r="T20" i="15"/>
  <c r="T143" i="15"/>
  <c r="T17" i="19"/>
  <c r="T95" i="19"/>
  <c r="T16" i="15"/>
  <c r="T139" i="15"/>
  <c r="T22" i="15"/>
  <c r="T145" i="15"/>
  <c r="T16" i="19"/>
  <c r="T94" i="19"/>
  <c r="T15" i="15"/>
  <c r="T138" i="15"/>
  <c r="T17" i="15"/>
  <c r="T140" i="15"/>
  <c r="T14" i="15"/>
  <c r="T14" i="19"/>
  <c r="T21" i="15"/>
  <c r="T144" i="15"/>
  <c r="T19" i="15"/>
  <c r="T142" i="15"/>
  <c r="T24" i="15"/>
  <c r="T147" i="15"/>
  <c r="M14" i="15"/>
  <c r="M17" i="15"/>
  <c r="M140" i="15"/>
  <c r="M23" i="15"/>
  <c r="M146" i="15"/>
  <c r="M16" i="15"/>
  <c r="M139" i="15"/>
  <c r="M19" i="15"/>
  <c r="M142" i="15"/>
  <c r="M17" i="19"/>
  <c r="M95" i="19"/>
  <c r="M16" i="19"/>
  <c r="M94" i="19"/>
  <c r="M21" i="15"/>
  <c r="M144" i="15"/>
  <c r="M14" i="19"/>
  <c r="M20" i="15"/>
  <c r="M143" i="15"/>
  <c r="M22" i="15"/>
  <c r="M145" i="15"/>
  <c r="M24" i="15"/>
  <c r="M147" i="15"/>
  <c r="M15" i="15"/>
  <c r="M138" i="15"/>
  <c r="Q16" i="15"/>
  <c r="Q139" i="15"/>
  <c r="Q14" i="19"/>
  <c r="Q15" i="15"/>
  <c r="Q138" i="15"/>
  <c r="Q20" i="15"/>
  <c r="Q143" i="15"/>
  <c r="Q23" i="15"/>
  <c r="Q146" i="15"/>
  <c r="Q16" i="19"/>
  <c r="Q94" i="19"/>
  <c r="Q17" i="19"/>
  <c r="Q95" i="19"/>
  <c r="Q14" i="15"/>
  <c r="Q19" i="15"/>
  <c r="Q142" i="15"/>
  <c r="Q17" i="15"/>
  <c r="Q140" i="15"/>
  <c r="Q22" i="15"/>
  <c r="Q145" i="15"/>
  <c r="Q21" i="15"/>
  <c r="Q144" i="15"/>
  <c r="Q24" i="15"/>
  <c r="Q147" i="15"/>
  <c r="N14" i="15"/>
  <c r="N17" i="19"/>
  <c r="N95" i="19"/>
  <c r="N14" i="19"/>
  <c r="N15" i="15"/>
  <c r="N138" i="15"/>
  <c r="N23" i="15"/>
  <c r="N146" i="15"/>
  <c r="N17" i="15"/>
  <c r="N140" i="15"/>
  <c r="N21" i="15"/>
  <c r="N144" i="15"/>
  <c r="N22" i="15"/>
  <c r="N145" i="15"/>
  <c r="N20" i="15"/>
  <c r="N143" i="15"/>
  <c r="N16" i="15"/>
  <c r="N139" i="15"/>
  <c r="N19" i="15"/>
  <c r="N142" i="15"/>
  <c r="N16" i="19"/>
  <c r="N94" i="19"/>
  <c r="N24" i="15"/>
  <c r="N147" i="15"/>
  <c r="J16" i="19"/>
  <c r="J94" i="19"/>
  <c r="J15" i="15"/>
  <c r="J138" i="15"/>
  <c r="J20" i="15"/>
  <c r="J143" i="15"/>
  <c r="J21" i="15"/>
  <c r="J144" i="15"/>
  <c r="J14" i="19"/>
  <c r="J24" i="15"/>
  <c r="J147" i="15"/>
  <c r="J17" i="15"/>
  <c r="J140" i="15"/>
  <c r="J14" i="15"/>
  <c r="J19" i="15"/>
  <c r="J142" i="15"/>
  <c r="J22" i="15"/>
  <c r="J145" i="15"/>
  <c r="J23" i="15"/>
  <c r="J146" i="15"/>
  <c r="J17" i="19"/>
  <c r="J95" i="19"/>
  <c r="J16" i="15"/>
  <c r="J139" i="15"/>
  <c r="F61" i="21"/>
  <c r="G61" i="21"/>
  <c r="R61" i="21"/>
  <c r="L61" i="21"/>
  <c r="N61" i="21"/>
  <c r="J61" i="21"/>
  <c r="H61" i="21"/>
  <c r="I61" i="21"/>
  <c r="K61" i="21"/>
  <c r="Q61" i="21"/>
  <c r="M61" i="21"/>
  <c r="O61" i="21"/>
  <c r="P61" i="21"/>
  <c r="U16" i="19"/>
  <c r="U94" i="19"/>
  <c r="U14" i="19"/>
  <c r="U20" i="15"/>
  <c r="U143" i="15"/>
  <c r="U23" i="15"/>
  <c r="U146" i="15"/>
  <c r="U14" i="15"/>
  <c r="U22" i="15"/>
  <c r="U145" i="15"/>
  <c r="U15" i="15"/>
  <c r="U138" i="15"/>
  <c r="U16" i="15"/>
  <c r="U139" i="15"/>
  <c r="U17" i="19"/>
  <c r="U95" i="19"/>
  <c r="U21" i="15"/>
  <c r="U144" i="15"/>
  <c r="U17" i="15"/>
  <c r="U140" i="15"/>
  <c r="U19" i="15"/>
  <c r="U142" i="15"/>
  <c r="U24" i="15"/>
  <c r="U147" i="15"/>
  <c r="L20" i="12"/>
  <c r="V37" i="4"/>
  <c r="V35" i="24"/>
  <c r="V34" i="24"/>
  <c r="G15" i="2"/>
  <c r="G34" i="2"/>
  <c r="J15" i="3"/>
  <c r="U38" i="4"/>
  <c r="U34" i="24"/>
  <c r="U37" i="4"/>
  <c r="U35" i="24"/>
  <c r="E45" i="23"/>
  <c r="G15" i="3"/>
  <c r="G36" i="3"/>
  <c r="G15" i="4"/>
  <c r="L35" i="12"/>
  <c r="O196" i="21"/>
  <c r="Q15" i="3"/>
  <c r="W13" i="2"/>
  <c r="J195" i="21"/>
  <c r="W18" i="2"/>
  <c r="X52" i="19"/>
  <c r="L196" i="21"/>
  <c r="N15" i="3"/>
  <c r="N36" i="3"/>
  <c r="E180" i="21"/>
  <c r="H181" i="21"/>
  <c r="G196" i="21"/>
  <c r="I15" i="3"/>
  <c r="K196" i="21"/>
  <c r="M15" i="3"/>
  <c r="M36" i="3"/>
  <c r="H13" i="3"/>
  <c r="F183" i="21"/>
  <c r="E183" i="21"/>
  <c r="X126" i="15"/>
  <c r="M196" i="21"/>
  <c r="O15" i="3"/>
  <c r="O36" i="3"/>
  <c r="G195" i="21"/>
  <c r="H195" i="21"/>
  <c r="H18" i="3"/>
  <c r="W18" i="3"/>
  <c r="X78" i="19"/>
  <c r="R137" i="15"/>
  <c r="R149" i="15"/>
  <c r="R167" i="15"/>
  <c r="Q38" i="1"/>
  <c r="R26" i="15"/>
  <c r="R44" i="15"/>
  <c r="J26" i="15"/>
  <c r="J44" i="15"/>
  <c r="J137" i="15"/>
  <c r="J149" i="15"/>
  <c r="J167" i="15"/>
  <c r="I38" i="1"/>
  <c r="I95" i="19"/>
  <c r="X95" i="19"/>
  <c r="X17" i="19"/>
  <c r="O18" i="19"/>
  <c r="O92" i="19"/>
  <c r="I142" i="15"/>
  <c r="X142" i="15"/>
  <c r="X19" i="15"/>
  <c r="I138" i="15"/>
  <c r="X138" i="15"/>
  <c r="X15" i="15"/>
  <c r="K137" i="15"/>
  <c r="K149" i="15"/>
  <c r="K167" i="15"/>
  <c r="J38" i="1"/>
  <c r="K26" i="15"/>
  <c r="K44" i="15"/>
  <c r="Q92" i="19"/>
  <c r="Q18" i="19"/>
  <c r="I92" i="19"/>
  <c r="X14" i="19"/>
  <c r="I18" i="19"/>
  <c r="S137" i="15"/>
  <c r="S149" i="15"/>
  <c r="S167" i="15"/>
  <c r="R38" i="1"/>
  <c r="S26" i="15"/>
  <c r="S44" i="15"/>
  <c r="U26" i="15"/>
  <c r="U44" i="15"/>
  <c r="U137" i="15"/>
  <c r="U149" i="15"/>
  <c r="U167" i="15"/>
  <c r="T38" i="1"/>
  <c r="E61" i="21"/>
  <c r="N92" i="19"/>
  <c r="N18" i="19"/>
  <c r="Q137" i="15"/>
  <c r="Q149" i="15"/>
  <c r="Q167" i="15"/>
  <c r="P38" i="1"/>
  <c r="Q26" i="15"/>
  <c r="Q44" i="15"/>
  <c r="T18" i="19"/>
  <c r="T92" i="19"/>
  <c r="O137" i="15"/>
  <c r="O149" i="15"/>
  <c r="O167" i="15"/>
  <c r="N38" i="1"/>
  <c r="O26" i="15"/>
  <c r="O44" i="15"/>
  <c r="I26" i="15"/>
  <c r="I137" i="15"/>
  <c r="X14" i="15"/>
  <c r="I139" i="15"/>
  <c r="X139" i="15"/>
  <c r="X16" i="15"/>
  <c r="P137" i="15"/>
  <c r="P149" i="15"/>
  <c r="P167" i="15"/>
  <c r="O38" i="1"/>
  <c r="P26" i="15"/>
  <c r="P44" i="15"/>
  <c r="J92" i="19"/>
  <c r="J18" i="19"/>
  <c r="T26" i="15"/>
  <c r="T44" i="15"/>
  <c r="T137" i="15"/>
  <c r="T149" i="15"/>
  <c r="T167" i="15"/>
  <c r="S38" i="1"/>
  <c r="L137" i="15"/>
  <c r="L149" i="15"/>
  <c r="L167" i="15"/>
  <c r="K38" i="1"/>
  <c r="L26" i="15"/>
  <c r="L44" i="15"/>
  <c r="I147" i="15"/>
  <c r="X147" i="15"/>
  <c r="X24" i="15"/>
  <c r="I146" i="15"/>
  <c r="X146" i="15"/>
  <c r="X23" i="15"/>
  <c r="U92" i="19"/>
  <c r="U18" i="19"/>
  <c r="N137" i="15"/>
  <c r="N149" i="15"/>
  <c r="N167" i="15"/>
  <c r="M38" i="1"/>
  <c r="N26" i="15"/>
  <c r="N44" i="15"/>
  <c r="I140" i="15"/>
  <c r="X140" i="15"/>
  <c r="X17" i="15"/>
  <c r="R92" i="19"/>
  <c r="R18" i="19"/>
  <c r="P92" i="19"/>
  <c r="P18" i="19"/>
  <c r="I145" i="15"/>
  <c r="X145" i="15"/>
  <c r="X22" i="15"/>
  <c r="M92" i="19"/>
  <c r="M18" i="19"/>
  <c r="M137" i="15"/>
  <c r="M149" i="15"/>
  <c r="M167" i="15"/>
  <c r="L38" i="1"/>
  <c r="M26" i="15"/>
  <c r="M44" i="15"/>
  <c r="I144" i="15"/>
  <c r="X144" i="15"/>
  <c r="X21" i="15"/>
  <c r="I143" i="15"/>
  <c r="X143" i="15"/>
  <c r="X20" i="15"/>
  <c r="K92" i="19"/>
  <c r="K18" i="19"/>
  <c r="L92" i="19"/>
  <c r="L18" i="19"/>
  <c r="I94" i="19"/>
  <c r="X94" i="19"/>
  <c r="X16" i="19"/>
  <c r="S92" i="19"/>
  <c r="S18" i="19"/>
  <c r="G36" i="4"/>
  <c r="G38" i="4"/>
  <c r="G38" i="3"/>
  <c r="G37" i="3"/>
  <c r="G47" i="4"/>
  <c r="G46" i="4"/>
  <c r="P36" i="3"/>
  <c r="G45" i="3"/>
  <c r="K36" i="3"/>
  <c r="T36" i="3"/>
  <c r="V38" i="4"/>
  <c r="U36" i="24"/>
  <c r="G36" i="2"/>
  <c r="G35" i="2"/>
  <c r="S36" i="3"/>
  <c r="Q36" i="3"/>
  <c r="I36" i="3"/>
  <c r="L36" i="3"/>
  <c r="G41" i="2"/>
  <c r="J36" i="3"/>
  <c r="R36" i="3"/>
  <c r="F46" i="23"/>
  <c r="G46" i="23"/>
  <c r="J30" i="11"/>
  <c r="H46" i="23"/>
  <c r="K30" i="11"/>
  <c r="K181" i="21"/>
  <c r="O181" i="21"/>
  <c r="F181" i="21"/>
  <c r="N181" i="21"/>
  <c r="I181" i="21"/>
  <c r="G181" i="21"/>
  <c r="J181" i="21"/>
  <c r="R181" i="21"/>
  <c r="P181" i="21"/>
  <c r="L181" i="21"/>
  <c r="M181" i="21"/>
  <c r="Q181" i="21"/>
  <c r="E195" i="21"/>
  <c r="F196" i="21"/>
  <c r="W13" i="3"/>
  <c r="G184" i="21"/>
  <c r="F184" i="21"/>
  <c r="J184" i="21"/>
  <c r="N184" i="21"/>
  <c r="L184" i="21"/>
  <c r="H184" i="21"/>
  <c r="M184" i="21"/>
  <c r="K184" i="21"/>
  <c r="P184" i="21"/>
  <c r="O184" i="21"/>
  <c r="I184" i="21"/>
  <c r="R184" i="21"/>
  <c r="Q184" i="21"/>
  <c r="K26" i="19"/>
  <c r="K104" i="19"/>
  <c r="J19" i="1"/>
  <c r="J21" i="1"/>
  <c r="J23" i="1"/>
  <c r="K96" i="19"/>
  <c r="J18" i="4"/>
  <c r="J18" i="24"/>
  <c r="L18" i="4"/>
  <c r="L18" i="24"/>
  <c r="M96" i="19"/>
  <c r="M26" i="19"/>
  <c r="M104" i="19"/>
  <c r="L19" i="1"/>
  <c r="L21" i="1"/>
  <c r="L23" i="1"/>
  <c r="M177" i="21"/>
  <c r="M174" i="21"/>
  <c r="O13" i="4"/>
  <c r="N40" i="1"/>
  <c r="N61" i="1"/>
  <c r="N50" i="1"/>
  <c r="N51" i="1"/>
  <c r="T61" i="1"/>
  <c r="T40" i="1"/>
  <c r="T50" i="1"/>
  <c r="T51" i="1"/>
  <c r="O26" i="19"/>
  <c r="O104" i="19"/>
  <c r="N19" i="1"/>
  <c r="N21" i="1"/>
  <c r="N23" i="1"/>
  <c r="O96" i="19"/>
  <c r="N18" i="4"/>
  <c r="N18" i="24"/>
  <c r="L177" i="21"/>
  <c r="L174" i="21"/>
  <c r="N13" i="4"/>
  <c r="P18" i="4"/>
  <c r="P18" i="24"/>
  <c r="Q26" i="19"/>
  <c r="Q104" i="19"/>
  <c r="P19" i="1"/>
  <c r="P21" i="1"/>
  <c r="P23" i="1"/>
  <c r="Q96" i="19"/>
  <c r="O50" i="1"/>
  <c r="O51" i="1"/>
  <c r="O40" i="1"/>
  <c r="O61" i="1"/>
  <c r="T13" i="4"/>
  <c r="R177" i="21"/>
  <c r="R174" i="21"/>
  <c r="J13" i="4"/>
  <c r="H177" i="21"/>
  <c r="H174" i="21"/>
  <c r="S96" i="19"/>
  <c r="S26" i="19"/>
  <c r="S104" i="19"/>
  <c r="R19" i="1"/>
  <c r="R21" i="1"/>
  <c r="R23" i="1"/>
  <c r="R18" i="4"/>
  <c r="R18" i="24"/>
  <c r="R13" i="4"/>
  <c r="P177" i="21"/>
  <c r="P174" i="21"/>
  <c r="R50" i="1"/>
  <c r="R51" i="1"/>
  <c r="R40" i="1"/>
  <c r="R61" i="1"/>
  <c r="P96" i="19"/>
  <c r="P26" i="19"/>
  <c r="P104" i="19"/>
  <c r="O19" i="1"/>
  <c r="O21" i="1"/>
  <c r="O23" i="1"/>
  <c r="O18" i="4"/>
  <c r="O18" i="24"/>
  <c r="U26" i="19"/>
  <c r="U104" i="19"/>
  <c r="T19" i="1"/>
  <c r="T21" i="1"/>
  <c r="T23" i="1"/>
  <c r="T18" i="4"/>
  <c r="T18" i="24"/>
  <c r="U96" i="19"/>
  <c r="S40" i="1"/>
  <c r="S50" i="1"/>
  <c r="S51" i="1"/>
  <c r="S61" i="1"/>
  <c r="P61" i="1"/>
  <c r="P50" i="1"/>
  <c r="P51" i="1"/>
  <c r="P40" i="1"/>
  <c r="I26" i="19"/>
  <c r="H18" i="4"/>
  <c r="I96" i="19"/>
  <c r="X18" i="19"/>
  <c r="I13" i="4"/>
  <c r="G177" i="21"/>
  <c r="G174" i="21"/>
  <c r="K177" i="21"/>
  <c r="K174" i="21"/>
  <c r="M13" i="4"/>
  <c r="S13" i="4"/>
  <c r="Q177" i="21"/>
  <c r="Q174" i="21"/>
  <c r="I149" i="15"/>
  <c r="X137" i="15"/>
  <c r="M18" i="4"/>
  <c r="M18" i="24"/>
  <c r="N26" i="19"/>
  <c r="N104" i="19"/>
  <c r="M19" i="1"/>
  <c r="M21" i="1"/>
  <c r="M23" i="1"/>
  <c r="N96" i="19"/>
  <c r="Q13" i="4"/>
  <c r="O177" i="21"/>
  <c r="O174" i="21"/>
  <c r="I177" i="21"/>
  <c r="I174" i="21"/>
  <c r="K13" i="4"/>
  <c r="T26" i="19"/>
  <c r="T104" i="19"/>
  <c r="S19" i="1"/>
  <c r="S21" i="1"/>
  <c r="S23" i="1"/>
  <c r="T96" i="19"/>
  <c r="S18" i="4"/>
  <c r="S18" i="24"/>
  <c r="P13" i="4"/>
  <c r="N177" i="21"/>
  <c r="N174" i="21"/>
  <c r="L26" i="19"/>
  <c r="L104" i="19"/>
  <c r="K19" i="1"/>
  <c r="K21" i="1"/>
  <c r="K23" i="1"/>
  <c r="K18" i="4"/>
  <c r="K18" i="24"/>
  <c r="L96" i="19"/>
  <c r="L13" i="4"/>
  <c r="J177" i="21"/>
  <c r="J174" i="21"/>
  <c r="R96" i="19"/>
  <c r="R26" i="19"/>
  <c r="R104" i="19"/>
  <c r="Q19" i="1"/>
  <c r="Q21" i="1"/>
  <c r="Q23" i="1"/>
  <c r="Q18" i="4"/>
  <c r="Q18" i="24"/>
  <c r="I18" i="4"/>
  <c r="I18" i="24"/>
  <c r="J96" i="19"/>
  <c r="J26" i="19"/>
  <c r="J104" i="19"/>
  <c r="I19" i="1"/>
  <c r="I21" i="1"/>
  <c r="I23" i="1"/>
  <c r="I44" i="15"/>
  <c r="X26" i="15"/>
  <c r="X92" i="19"/>
  <c r="Q50" i="1"/>
  <c r="Q51" i="1"/>
  <c r="Q61" i="1"/>
  <c r="Q40" i="1"/>
  <c r="G37" i="4"/>
  <c r="G42" i="2"/>
  <c r="G43" i="2"/>
  <c r="S37" i="3"/>
  <c r="S38" i="3"/>
  <c r="M38" i="3"/>
  <c r="M37" i="3"/>
  <c r="G47" i="3"/>
  <c r="G46" i="3"/>
  <c r="P37" i="3"/>
  <c r="P38" i="3"/>
  <c r="Q37" i="3"/>
  <c r="Q38" i="3"/>
  <c r="R38" i="3"/>
  <c r="R37" i="3"/>
  <c r="H55" i="19"/>
  <c r="J24" i="12"/>
  <c r="K38" i="3"/>
  <c r="K37" i="3"/>
  <c r="O38" i="3"/>
  <c r="O37" i="3"/>
  <c r="E46" i="23"/>
  <c r="I30" i="11"/>
  <c r="N37" i="3"/>
  <c r="N38" i="3"/>
  <c r="L37" i="3"/>
  <c r="L38" i="3"/>
  <c r="T37" i="3"/>
  <c r="T38" i="3"/>
  <c r="H81" i="19"/>
  <c r="K24" i="12"/>
  <c r="J38" i="3"/>
  <c r="J37" i="3"/>
  <c r="I37" i="3"/>
  <c r="I38" i="3"/>
  <c r="V36" i="24"/>
  <c r="E181" i="21"/>
  <c r="E184" i="21"/>
  <c r="H15" i="3"/>
  <c r="E196" i="21"/>
  <c r="P62" i="1"/>
  <c r="N194" i="21"/>
  <c r="N197" i="21"/>
  <c r="P13" i="24"/>
  <c r="M190" i="21"/>
  <c r="M200" i="21"/>
  <c r="O41" i="1"/>
  <c r="M189" i="21"/>
  <c r="M191" i="21"/>
  <c r="M201" i="21"/>
  <c r="M194" i="21"/>
  <c r="M197" i="21"/>
  <c r="O13" i="24"/>
  <c r="I13" i="24"/>
  <c r="G194" i="21"/>
  <c r="G197" i="21"/>
  <c r="S62" i="1"/>
  <c r="J194" i="21"/>
  <c r="J197" i="21"/>
  <c r="L13" i="24"/>
  <c r="X96" i="19"/>
  <c r="H18" i="24"/>
  <c r="W18" i="24"/>
  <c r="W18" i="4"/>
  <c r="L189" i="21"/>
  <c r="L194" i="21"/>
  <c r="L197" i="21"/>
  <c r="N13" i="24"/>
  <c r="F177" i="21"/>
  <c r="X44" i="15"/>
  <c r="H13" i="4"/>
  <c r="R62" i="1"/>
  <c r="R190" i="21"/>
  <c r="R200" i="21"/>
  <c r="R189" i="21"/>
  <c r="R191" i="21"/>
  <c r="R201" i="21"/>
  <c r="T41" i="1"/>
  <c r="I167" i="15"/>
  <c r="X149" i="15"/>
  <c r="P190" i="21"/>
  <c r="P200" i="21"/>
  <c r="P189" i="21"/>
  <c r="P191" i="21"/>
  <c r="P201" i="21"/>
  <c r="R41" i="1"/>
  <c r="Q41" i="1"/>
  <c r="O189" i="21"/>
  <c r="O191" i="21"/>
  <c r="O201" i="21"/>
  <c r="O190" i="21"/>
  <c r="O200" i="21"/>
  <c r="S13" i="24"/>
  <c r="Q194" i="21"/>
  <c r="Q197" i="21"/>
  <c r="I104" i="19"/>
  <c r="X26" i="19"/>
  <c r="T13" i="24"/>
  <c r="R194" i="21"/>
  <c r="R197" i="21"/>
  <c r="N62" i="1"/>
  <c r="K13" i="24"/>
  <c r="I194" i="21"/>
  <c r="I197" i="21"/>
  <c r="Q190" i="21"/>
  <c r="Q200" i="21"/>
  <c r="S41" i="1"/>
  <c r="Q189" i="21"/>
  <c r="Q191" i="21"/>
  <c r="Q201" i="21"/>
  <c r="J13" i="24"/>
  <c r="H194" i="21"/>
  <c r="H197" i="21"/>
  <c r="T62" i="1"/>
  <c r="Q62" i="1"/>
  <c r="Q13" i="24"/>
  <c r="O194" i="21"/>
  <c r="O197" i="21"/>
  <c r="K194" i="21"/>
  <c r="K197" i="21"/>
  <c r="M13" i="24"/>
  <c r="P41" i="1"/>
  <c r="N189" i="21"/>
  <c r="N191" i="21"/>
  <c r="N201" i="21"/>
  <c r="N190" i="21"/>
  <c r="N200" i="21"/>
  <c r="R13" i="24"/>
  <c r="P194" i="21"/>
  <c r="P197" i="21"/>
  <c r="O62" i="1"/>
  <c r="L190" i="21"/>
  <c r="L200" i="21"/>
  <c r="N41" i="1"/>
  <c r="L191" i="21"/>
  <c r="L201" i="21"/>
  <c r="G20" i="3"/>
  <c r="K28" i="12"/>
  <c r="K29" i="12"/>
  <c r="G25" i="3"/>
  <c r="W81" i="19"/>
  <c r="V20" i="3"/>
  <c r="J81" i="19"/>
  <c r="I20" i="3"/>
  <c r="L81" i="19"/>
  <c r="K20" i="3"/>
  <c r="N81" i="19"/>
  <c r="M20" i="3"/>
  <c r="R81" i="19"/>
  <c r="Q20" i="3"/>
  <c r="U81" i="19"/>
  <c r="T20" i="3"/>
  <c r="O81" i="19"/>
  <c r="N20" i="3"/>
  <c r="I81" i="19"/>
  <c r="H20" i="3"/>
  <c r="K81" i="19"/>
  <c r="J20" i="3"/>
  <c r="P81" i="19"/>
  <c r="O20" i="3"/>
  <c r="Q81" i="19"/>
  <c r="P20" i="3"/>
  <c r="M81" i="19"/>
  <c r="L20" i="3"/>
  <c r="S81" i="19"/>
  <c r="R20" i="3"/>
  <c r="V81" i="19"/>
  <c r="U20" i="3"/>
  <c r="T81" i="19"/>
  <c r="S20" i="3"/>
  <c r="G20" i="2"/>
  <c r="J28" i="12"/>
  <c r="W55" i="19"/>
  <c r="V20" i="2"/>
  <c r="S55" i="19"/>
  <c r="R20" i="2"/>
  <c r="N55" i="19"/>
  <c r="M20" i="2"/>
  <c r="T55" i="19"/>
  <c r="S20" i="2"/>
  <c r="J55" i="19"/>
  <c r="I20" i="2"/>
  <c r="O55" i="19"/>
  <c r="N20" i="2"/>
  <c r="K55" i="19"/>
  <c r="J20" i="2"/>
  <c r="I55" i="19"/>
  <c r="H20" i="2"/>
  <c r="R55" i="19"/>
  <c r="Q20" i="2"/>
  <c r="P55" i="19"/>
  <c r="O20" i="2"/>
  <c r="M55" i="19"/>
  <c r="L20" i="2"/>
  <c r="Q55" i="19"/>
  <c r="P20" i="2"/>
  <c r="U55" i="19"/>
  <c r="T20" i="2"/>
  <c r="L55" i="19"/>
  <c r="K20" i="2"/>
  <c r="V55" i="19"/>
  <c r="U20" i="2"/>
  <c r="H29" i="19"/>
  <c r="I24" i="12"/>
  <c r="L30" i="11"/>
  <c r="H36" i="3"/>
  <c r="W15" i="3"/>
  <c r="W45" i="3"/>
  <c r="H19" i="1"/>
  <c r="X104" i="19"/>
  <c r="R199" i="21"/>
  <c r="R202" i="21"/>
  <c r="R192" i="21"/>
  <c r="F174" i="21"/>
  <c r="E174" i="21"/>
  <c r="E177" i="21"/>
  <c r="Q192" i="21"/>
  <c r="Q199" i="21"/>
  <c r="Q202" i="21"/>
  <c r="P199" i="21"/>
  <c r="P202" i="21"/>
  <c r="P192" i="21"/>
  <c r="X167" i="15"/>
  <c r="H38" i="1"/>
  <c r="W38" i="1"/>
  <c r="L192" i="21"/>
  <c r="L199" i="21"/>
  <c r="L202" i="21"/>
  <c r="N199" i="21"/>
  <c r="N202" i="21"/>
  <c r="N192" i="21"/>
  <c r="O199" i="21"/>
  <c r="O202" i="21"/>
  <c r="O192" i="21"/>
  <c r="F194" i="21"/>
  <c r="H13" i="24"/>
  <c r="W13" i="24"/>
  <c r="W13" i="4"/>
  <c r="M199" i="21"/>
  <c r="M202" i="21"/>
  <c r="M192" i="21"/>
  <c r="T24" i="3"/>
  <c r="T25" i="3"/>
  <c r="V29" i="19"/>
  <c r="W29" i="19"/>
  <c r="H111" i="19"/>
  <c r="V24" i="2"/>
  <c r="V25" i="2"/>
  <c r="R24" i="3"/>
  <c r="R25" i="3"/>
  <c r="Q24" i="3"/>
  <c r="Q25" i="3"/>
  <c r="U24" i="3"/>
  <c r="U25" i="3"/>
  <c r="G24" i="2"/>
  <c r="J29" i="12"/>
  <c r="G25" i="2"/>
  <c r="P24" i="3"/>
  <c r="K24" i="3"/>
  <c r="K25" i="3"/>
  <c r="W20" i="3"/>
  <c r="X81" i="19"/>
  <c r="M24" i="3"/>
  <c r="K33" i="12"/>
  <c r="G24" i="3"/>
  <c r="W20" i="2"/>
  <c r="O24" i="3"/>
  <c r="I24" i="3"/>
  <c r="I25" i="3"/>
  <c r="L24" i="3"/>
  <c r="L25" i="3"/>
  <c r="J24" i="3"/>
  <c r="J25" i="3"/>
  <c r="V24" i="3"/>
  <c r="V25" i="3"/>
  <c r="N24" i="3"/>
  <c r="N25" i="3"/>
  <c r="G20" i="4"/>
  <c r="L24" i="12"/>
  <c r="I28" i="12"/>
  <c r="U24" i="2"/>
  <c r="X55" i="19"/>
  <c r="S24" i="3"/>
  <c r="S25" i="3"/>
  <c r="H24" i="3"/>
  <c r="H37" i="3"/>
  <c r="W37" i="3"/>
  <c r="W40" i="3"/>
  <c r="H38" i="3"/>
  <c r="W38" i="3"/>
  <c r="P175" i="21"/>
  <c r="J175" i="21"/>
  <c r="Q175" i="21"/>
  <c r="F175" i="21"/>
  <c r="G175" i="21"/>
  <c r="O175" i="21"/>
  <c r="H175" i="21"/>
  <c r="I175" i="21"/>
  <c r="K175" i="21"/>
  <c r="R175" i="21"/>
  <c r="M175" i="21"/>
  <c r="L175" i="21"/>
  <c r="N175" i="21"/>
  <c r="F197" i="21"/>
  <c r="E194" i="21"/>
  <c r="E197" i="21"/>
  <c r="P178" i="21"/>
  <c r="S29" i="19"/>
  <c r="S107" i="19"/>
  <c r="R25" i="1"/>
  <c r="H178" i="21"/>
  <c r="K29" i="19"/>
  <c r="J20" i="4"/>
  <c r="J20" i="24"/>
  <c r="F178" i="21"/>
  <c r="K178" i="21"/>
  <c r="N29" i="19"/>
  <c r="M20" i="4"/>
  <c r="M20" i="24"/>
  <c r="L178" i="21"/>
  <c r="O29" i="19"/>
  <c r="N20" i="4"/>
  <c r="N20" i="24"/>
  <c r="I178" i="21"/>
  <c r="L29" i="19"/>
  <c r="K20" i="4"/>
  <c r="K20" i="24"/>
  <c r="N178" i="21"/>
  <c r="Q29" i="19"/>
  <c r="P20" i="4"/>
  <c r="P20" i="24"/>
  <c r="R178" i="21"/>
  <c r="U29" i="19"/>
  <c r="T20" i="4"/>
  <c r="T20" i="24"/>
  <c r="M178" i="21"/>
  <c r="P29" i="19"/>
  <c r="P107" i="19"/>
  <c r="O25" i="1"/>
  <c r="O178" i="21"/>
  <c r="R29" i="19"/>
  <c r="Q20" i="4"/>
  <c r="Q20" i="24"/>
  <c r="J178" i="21"/>
  <c r="M29" i="19"/>
  <c r="M107" i="19"/>
  <c r="L25" i="1"/>
  <c r="G178" i="21"/>
  <c r="J29" i="19"/>
  <c r="J107" i="19"/>
  <c r="I25" i="1"/>
  <c r="Q178" i="21"/>
  <c r="T29" i="19"/>
  <c r="S20" i="4"/>
  <c r="S20" i="24"/>
  <c r="W19" i="1"/>
  <c r="H21" i="1"/>
  <c r="K107" i="19"/>
  <c r="J25" i="1"/>
  <c r="R29" i="3"/>
  <c r="R31" i="3"/>
  <c r="N29" i="3"/>
  <c r="N31" i="3"/>
  <c r="M25" i="3"/>
  <c r="M29" i="3"/>
  <c r="M31" i="3"/>
  <c r="W107" i="19"/>
  <c r="V25" i="1"/>
  <c r="V20" i="4"/>
  <c r="U20" i="4"/>
  <c r="V107" i="19"/>
  <c r="U25" i="1"/>
  <c r="G29" i="3"/>
  <c r="K22" i="12"/>
  <c r="K12" i="12"/>
  <c r="K42" i="12"/>
  <c r="I29" i="3"/>
  <c r="I31" i="3"/>
  <c r="J33" i="12"/>
  <c r="V29" i="2"/>
  <c r="V31" i="2"/>
  <c r="U25" i="2"/>
  <c r="U29" i="2"/>
  <c r="U31" i="2"/>
  <c r="V29" i="3"/>
  <c r="V31" i="3"/>
  <c r="O25" i="3"/>
  <c r="O29" i="3"/>
  <c r="O31" i="3"/>
  <c r="U29" i="3"/>
  <c r="U31" i="3"/>
  <c r="S29" i="3"/>
  <c r="S31" i="3"/>
  <c r="G24" i="4"/>
  <c r="L28" i="12"/>
  <c r="K29" i="3"/>
  <c r="K31" i="3"/>
  <c r="K33" i="3"/>
  <c r="T29" i="3"/>
  <c r="T31" i="3"/>
  <c r="L29" i="3"/>
  <c r="L31" i="3"/>
  <c r="L33" i="3"/>
  <c r="H25" i="3"/>
  <c r="I29" i="12"/>
  <c r="I33" i="12"/>
  <c r="J29" i="3"/>
  <c r="J31" i="3"/>
  <c r="W24" i="3"/>
  <c r="P25" i="3"/>
  <c r="P29" i="3"/>
  <c r="P31" i="3"/>
  <c r="Q29" i="3"/>
  <c r="Q31" i="3"/>
  <c r="L20" i="4"/>
  <c r="L20" i="24"/>
  <c r="R107" i="19"/>
  <c r="Q25" i="1"/>
  <c r="N107" i="19"/>
  <c r="M25" i="1"/>
  <c r="M29" i="1"/>
  <c r="T107" i="19"/>
  <c r="S25" i="1"/>
  <c r="O107" i="19"/>
  <c r="N25" i="1"/>
  <c r="Q107" i="19"/>
  <c r="P25" i="1"/>
  <c r="P29" i="1"/>
  <c r="I20" i="4"/>
  <c r="I20" i="24"/>
  <c r="O20" i="4"/>
  <c r="O20" i="24"/>
  <c r="W21" i="1"/>
  <c r="H23" i="1"/>
  <c r="W23" i="1"/>
  <c r="R20" i="4"/>
  <c r="R20" i="24"/>
  <c r="L107" i="19"/>
  <c r="K25" i="1"/>
  <c r="K29" i="1"/>
  <c r="U107" i="19"/>
  <c r="T25" i="1"/>
  <c r="T29" i="1"/>
  <c r="T30" i="1"/>
  <c r="E178" i="21"/>
  <c r="I29" i="19"/>
  <c r="E175" i="21"/>
  <c r="W25" i="3"/>
  <c r="L33" i="12"/>
  <c r="I22" i="12"/>
  <c r="O40" i="3"/>
  <c r="M40" i="3"/>
  <c r="U45" i="2"/>
  <c r="U38" i="2"/>
  <c r="V49" i="3"/>
  <c r="V40" i="3"/>
  <c r="K40" i="3"/>
  <c r="K42" i="3"/>
  <c r="G31" i="3"/>
  <c r="L40" i="3"/>
  <c r="L42" i="3"/>
  <c r="U29" i="1"/>
  <c r="U30" i="1"/>
  <c r="V24" i="4"/>
  <c r="V25" i="4"/>
  <c r="V25" i="24"/>
  <c r="V20" i="24"/>
  <c r="P40" i="3"/>
  <c r="N40" i="3"/>
  <c r="Q40" i="3"/>
  <c r="G29" i="2"/>
  <c r="J22" i="12"/>
  <c r="J12" i="12"/>
  <c r="Q29" i="1"/>
  <c r="Q30" i="1"/>
  <c r="H29" i="3"/>
  <c r="H31" i="3"/>
  <c r="N29" i="1"/>
  <c r="N30" i="1"/>
  <c r="V29" i="1"/>
  <c r="V30" i="1"/>
  <c r="T40" i="3"/>
  <c r="O29" i="1"/>
  <c r="O30" i="1"/>
  <c r="I33" i="3"/>
  <c r="I40" i="3"/>
  <c r="I42" i="3"/>
  <c r="G25" i="4"/>
  <c r="L29" i="12"/>
  <c r="L29" i="1"/>
  <c r="V45" i="2"/>
  <c r="V38" i="2"/>
  <c r="U20" i="24"/>
  <c r="U24" i="4"/>
  <c r="U25" i="4"/>
  <c r="U25" i="24"/>
  <c r="U49" i="3"/>
  <c r="U40" i="3"/>
  <c r="I29" i="1"/>
  <c r="S29" i="1"/>
  <c r="S30" i="1"/>
  <c r="R40" i="3"/>
  <c r="J33" i="3"/>
  <c r="J40" i="3"/>
  <c r="J42" i="3"/>
  <c r="S40" i="3"/>
  <c r="R29" i="1"/>
  <c r="J29" i="1"/>
  <c r="J30" i="1"/>
  <c r="I107" i="19"/>
  <c r="H20" i="4"/>
  <c r="X29" i="19"/>
  <c r="U24" i="24"/>
  <c r="U29" i="24"/>
  <c r="U31" i="24"/>
  <c r="U29" i="4"/>
  <c r="U31" i="4"/>
  <c r="V24" i="24"/>
  <c r="V29" i="24"/>
  <c r="V31" i="24"/>
  <c r="V29" i="4"/>
  <c r="V31" i="4"/>
  <c r="W31" i="3"/>
  <c r="G49" i="3"/>
  <c r="G51" i="3"/>
  <c r="G40" i="3"/>
  <c r="G42" i="3"/>
  <c r="I30" i="1"/>
  <c r="I34" i="1"/>
  <c r="I36" i="1"/>
  <c r="V34" i="1"/>
  <c r="V36" i="1"/>
  <c r="V45" i="1"/>
  <c r="V49" i="1"/>
  <c r="W29" i="3"/>
  <c r="J42" i="12"/>
  <c r="G31" i="2"/>
  <c r="U34" i="1"/>
  <c r="U36" i="1"/>
  <c r="U45" i="1"/>
  <c r="U49" i="1"/>
  <c r="H33" i="3"/>
  <c r="H40" i="3"/>
  <c r="H42" i="3"/>
  <c r="Q34" i="1"/>
  <c r="Q36" i="1"/>
  <c r="Q45" i="1"/>
  <c r="Q49" i="1"/>
  <c r="L30" i="1"/>
  <c r="L34" i="1"/>
  <c r="L36" i="1"/>
  <c r="L54" i="1"/>
  <c r="O34" i="1"/>
  <c r="O36" i="1"/>
  <c r="O45" i="1"/>
  <c r="O49" i="1"/>
  <c r="N34" i="1"/>
  <c r="N36" i="1"/>
  <c r="N45" i="1"/>
  <c r="N49" i="1"/>
  <c r="I12" i="12"/>
  <c r="L22" i="12"/>
  <c r="S34" i="1"/>
  <c r="S36" i="1"/>
  <c r="S45" i="1"/>
  <c r="S49" i="1"/>
  <c r="J34" i="1"/>
  <c r="J36" i="1"/>
  <c r="R30" i="1"/>
  <c r="R34" i="1"/>
  <c r="R36" i="1"/>
  <c r="R45" i="1"/>
  <c r="R49" i="1"/>
  <c r="P30" i="1"/>
  <c r="P34" i="1"/>
  <c r="P36" i="1"/>
  <c r="P45" i="1"/>
  <c r="P49" i="1"/>
  <c r="T34" i="1"/>
  <c r="T36" i="1"/>
  <c r="T45" i="1"/>
  <c r="T49" i="1"/>
  <c r="G29" i="4"/>
  <c r="K30" i="1"/>
  <c r="K34" i="1"/>
  <c r="K36" i="1"/>
  <c r="M30" i="1"/>
  <c r="M34" i="1"/>
  <c r="M36" i="1"/>
  <c r="H20" i="24"/>
  <c r="W20" i="24"/>
  <c r="W20" i="4"/>
  <c r="X107" i="19"/>
  <c r="H25" i="1"/>
  <c r="M45" i="1"/>
  <c r="M61" i="1"/>
  <c r="M40" i="1"/>
  <c r="L45" i="1"/>
  <c r="L50" i="1"/>
  <c r="L51" i="1"/>
  <c r="L40" i="1"/>
  <c r="L61" i="1"/>
  <c r="K54" i="1"/>
  <c r="K45" i="1"/>
  <c r="K40" i="1"/>
  <c r="K61" i="1"/>
  <c r="R46" i="1"/>
  <c r="R47" i="1"/>
  <c r="R48" i="1"/>
  <c r="P46" i="1"/>
  <c r="P47" i="1"/>
  <c r="P48" i="1"/>
  <c r="S46" i="1"/>
  <c r="S47" i="1"/>
  <c r="S48" i="1"/>
  <c r="T46" i="1"/>
  <c r="T47" i="1"/>
  <c r="T48" i="1"/>
  <c r="Q46" i="1"/>
  <c r="Q47" i="1"/>
  <c r="Q48" i="1"/>
  <c r="G45" i="2"/>
  <c r="G38" i="2"/>
  <c r="G31" i="4"/>
  <c r="I42" i="12"/>
  <c r="L12" i="12"/>
  <c r="V46" i="1"/>
  <c r="V47" i="1"/>
  <c r="V48" i="1"/>
  <c r="V49" i="4"/>
  <c r="V45" i="24"/>
  <c r="V40" i="4"/>
  <c r="V38" i="24"/>
  <c r="J54" i="1"/>
  <c r="J61" i="1"/>
  <c r="J40" i="1"/>
  <c r="J45" i="1"/>
  <c r="U49" i="4"/>
  <c r="U45" i="24"/>
  <c r="U40" i="4"/>
  <c r="U38" i="24"/>
  <c r="N46" i="1"/>
  <c r="N47" i="1"/>
  <c r="N48" i="1"/>
  <c r="I54" i="1"/>
  <c r="I40" i="1"/>
  <c r="I45" i="1"/>
  <c r="I61" i="1"/>
  <c r="O46" i="1"/>
  <c r="O47" i="1"/>
  <c r="O48" i="1"/>
  <c r="U46" i="1"/>
  <c r="U47" i="1"/>
  <c r="U48" i="1"/>
  <c r="W25" i="1"/>
  <c r="H29" i="1"/>
  <c r="L49" i="1"/>
  <c r="L46" i="1"/>
  <c r="L47" i="1"/>
  <c r="L48" i="1"/>
  <c r="K190" i="21"/>
  <c r="K200" i="21"/>
  <c r="K189" i="21"/>
  <c r="K191" i="21"/>
  <c r="K201" i="21"/>
  <c r="M41" i="1"/>
  <c r="M62" i="1"/>
  <c r="M49" i="1"/>
  <c r="M46" i="1"/>
  <c r="M47" i="1"/>
  <c r="M48" i="1"/>
  <c r="M50" i="1"/>
  <c r="M51" i="1"/>
  <c r="L62" i="1"/>
  <c r="J189" i="21"/>
  <c r="L41" i="1"/>
  <c r="J190" i="21"/>
  <c r="J200" i="21"/>
  <c r="J191" i="21"/>
  <c r="J201" i="21"/>
  <c r="J62" i="1"/>
  <c r="J41" i="1"/>
  <c r="H190" i="21"/>
  <c r="H200" i="21"/>
  <c r="H189" i="21"/>
  <c r="H191" i="21"/>
  <c r="H201" i="21"/>
  <c r="G49" i="4"/>
  <c r="G40" i="4"/>
  <c r="K62" i="1"/>
  <c r="G189" i="21"/>
  <c r="G190" i="21"/>
  <c r="G200" i="21"/>
  <c r="G191" i="21"/>
  <c r="G201" i="21"/>
  <c r="I41" i="1"/>
  <c r="I189" i="21"/>
  <c r="I191" i="21"/>
  <c r="I201" i="21"/>
  <c r="K41" i="1"/>
  <c r="I190" i="21"/>
  <c r="I200" i="21"/>
  <c r="K49" i="1"/>
  <c r="K50" i="1"/>
  <c r="K51" i="1"/>
  <c r="J49" i="1"/>
  <c r="J50" i="1"/>
  <c r="J51" i="1"/>
  <c r="I62" i="1"/>
  <c r="I49" i="1"/>
  <c r="I50" i="1"/>
  <c r="I51" i="1"/>
  <c r="L52" i="1"/>
  <c r="W29" i="1"/>
  <c r="H30" i="1"/>
  <c r="K199" i="21"/>
  <c r="K202" i="21"/>
  <c r="K192" i="21"/>
  <c r="J199" i="21"/>
  <c r="J202" i="21"/>
  <c r="J192" i="21"/>
  <c r="J46" i="1"/>
  <c r="J47" i="1"/>
  <c r="J48" i="1"/>
  <c r="I192" i="21"/>
  <c r="I199" i="21"/>
  <c r="I202" i="21"/>
  <c r="G192" i="21"/>
  <c r="G199" i="21"/>
  <c r="G202" i="21"/>
  <c r="I46" i="1"/>
  <c r="I47" i="1"/>
  <c r="I48" i="1"/>
  <c r="K46" i="1"/>
  <c r="K47" i="1"/>
  <c r="K48" i="1"/>
  <c r="G42" i="4"/>
  <c r="H192" i="21"/>
  <c r="H199" i="21"/>
  <c r="H202" i="21"/>
  <c r="G51" i="4"/>
  <c r="W30" i="1"/>
  <c r="H34" i="1"/>
  <c r="I52" i="1"/>
  <c r="K52" i="1"/>
  <c r="J52" i="1"/>
  <c r="H36" i="1"/>
  <c r="W34" i="1"/>
  <c r="H40" i="1"/>
  <c r="H54" i="1"/>
  <c r="H61" i="1"/>
  <c r="H45" i="1"/>
  <c r="W36" i="1"/>
  <c r="H50" i="1"/>
  <c r="H51" i="1"/>
  <c r="H49" i="1"/>
  <c r="W45" i="1"/>
  <c r="H62" i="1"/>
  <c r="F191" i="21"/>
  <c r="F189" i="21"/>
  <c r="H41" i="1"/>
  <c r="F190" i="21"/>
  <c r="E191" i="21"/>
  <c r="F201" i="21"/>
  <c r="E201" i="21"/>
  <c r="E190" i="21"/>
  <c r="F200" i="21"/>
  <c r="E200" i="21"/>
  <c r="H46" i="1"/>
  <c r="W49" i="1"/>
  <c r="E189" i="21"/>
  <c r="F199" i="21"/>
  <c r="F192" i="21"/>
  <c r="F202" i="21"/>
  <c r="E202" i="21"/>
  <c r="E199" i="21"/>
  <c r="W46" i="1"/>
  <c r="H47" i="1"/>
  <c r="E192" i="21"/>
  <c r="W47" i="1"/>
  <c r="H48" i="1"/>
  <c r="W48" i="1"/>
  <c r="H52" i="1"/>
  <c r="D189" i="21"/>
  <c r="D196" i="21"/>
  <c r="D191" i="21"/>
  <c r="D192" i="21"/>
  <c r="D194" i="21"/>
  <c r="D195" i="21"/>
  <c r="D197" i="21"/>
  <c r="D190" i="21"/>
  <c r="F205" i="21"/>
  <c r="L205" i="21"/>
  <c r="N15" i="2"/>
  <c r="I205" i="21"/>
  <c r="K15" i="2"/>
  <c r="G205" i="21"/>
  <c r="I15" i="2"/>
  <c r="N205" i="21"/>
  <c r="P15" i="2"/>
  <c r="R205" i="21"/>
  <c r="T15" i="2"/>
  <c r="H205" i="21"/>
  <c r="J15" i="2"/>
  <c r="Q205" i="21"/>
  <c r="S15" i="2"/>
  <c r="P205" i="21"/>
  <c r="R15" i="2"/>
  <c r="K205" i="21"/>
  <c r="M15" i="2"/>
  <c r="J205" i="21"/>
  <c r="L15" i="2"/>
  <c r="O205" i="21"/>
  <c r="Q15" i="2"/>
  <c r="M205" i="21"/>
  <c r="O15" i="2"/>
  <c r="K45" i="3"/>
  <c r="I45" i="3"/>
  <c r="J45" i="3"/>
  <c r="N204" i="21"/>
  <c r="Q204" i="21"/>
  <c r="L204" i="21"/>
  <c r="G204" i="21"/>
  <c r="K204" i="21"/>
  <c r="P204" i="21"/>
  <c r="H204" i="21"/>
  <c r="F204" i="21"/>
  <c r="J204" i="21"/>
  <c r="O204" i="21"/>
  <c r="R204" i="21"/>
  <c r="M204" i="21"/>
  <c r="I204" i="21"/>
  <c r="P206" i="21"/>
  <c r="O206" i="21"/>
  <c r="J206" i="21"/>
  <c r="F206" i="21"/>
  <c r="H206" i="21"/>
  <c r="L206" i="21"/>
  <c r="I206" i="21"/>
  <c r="M206" i="21"/>
  <c r="R206" i="21"/>
  <c r="N206" i="21"/>
  <c r="K206" i="21"/>
  <c r="Q206" i="21"/>
  <c r="G206" i="21"/>
  <c r="P45" i="3"/>
  <c r="L45" i="3"/>
  <c r="O45" i="3"/>
  <c r="S45" i="3"/>
  <c r="Q45" i="3"/>
  <c r="T45" i="3"/>
  <c r="N45" i="3"/>
  <c r="R45" i="3"/>
  <c r="M45" i="3"/>
  <c r="J41" i="2"/>
  <c r="J43" i="2"/>
  <c r="M41" i="2"/>
  <c r="M42" i="2"/>
  <c r="L41" i="2"/>
  <c r="L42" i="2"/>
  <c r="S41" i="2"/>
  <c r="S42" i="2"/>
  <c r="K41" i="2"/>
  <c r="K43" i="2"/>
  <c r="Q41" i="2"/>
  <c r="Q43" i="2"/>
  <c r="I41" i="2"/>
  <c r="I43" i="2"/>
  <c r="R41" i="2"/>
  <c r="R43" i="2"/>
  <c r="J42" i="2"/>
  <c r="S43" i="2"/>
  <c r="N41" i="2"/>
  <c r="K47" i="3"/>
  <c r="K46" i="3"/>
  <c r="Q47" i="3"/>
  <c r="Q46" i="3"/>
  <c r="J15" i="4"/>
  <c r="H207" i="21"/>
  <c r="O24" i="2"/>
  <c r="O34" i="2"/>
  <c r="P34" i="2"/>
  <c r="P24" i="2"/>
  <c r="L43" i="2"/>
  <c r="P41" i="2"/>
  <c r="S46" i="3"/>
  <c r="S47" i="3"/>
  <c r="P207" i="21"/>
  <c r="R15" i="4"/>
  <c r="Q24" i="2"/>
  <c r="Q34" i="2"/>
  <c r="I24" i="2"/>
  <c r="I34" i="2"/>
  <c r="M43" i="2"/>
  <c r="K42" i="2"/>
  <c r="L46" i="3"/>
  <c r="L47" i="3"/>
  <c r="M207" i="21"/>
  <c r="O15" i="4"/>
  <c r="I15" i="4"/>
  <c r="G207" i="21"/>
  <c r="M34" i="2"/>
  <c r="M24" i="2"/>
  <c r="M25" i="2"/>
  <c r="M29" i="2"/>
  <c r="M31" i="2"/>
  <c r="N24" i="2"/>
  <c r="N34" i="2"/>
  <c r="T47" i="3"/>
  <c r="T46" i="3"/>
  <c r="T24" i="2"/>
  <c r="T25" i="2"/>
  <c r="T29" i="2"/>
  <c r="T31" i="2"/>
  <c r="T34" i="2"/>
  <c r="O47" i="3"/>
  <c r="O46" i="3"/>
  <c r="O41" i="2"/>
  <c r="M46" i="3"/>
  <c r="M47" i="3"/>
  <c r="P47" i="3"/>
  <c r="P46" i="3"/>
  <c r="P49" i="3"/>
  <c r="R207" i="21"/>
  <c r="T15" i="4"/>
  <c r="L207" i="21"/>
  <c r="N15" i="4"/>
  <c r="J47" i="3"/>
  <c r="J46" i="3"/>
  <c r="R34" i="2"/>
  <c r="R24" i="2"/>
  <c r="H15" i="2"/>
  <c r="E205" i="21"/>
  <c r="E204" i="21"/>
  <c r="F207" i="21"/>
  <c r="H15" i="4"/>
  <c r="T41" i="2"/>
  <c r="K15" i="4"/>
  <c r="I207" i="21"/>
  <c r="L24" i="2"/>
  <c r="L34" i="2"/>
  <c r="R47" i="3"/>
  <c r="R46" i="3"/>
  <c r="O207" i="21"/>
  <c r="Q15" i="4"/>
  <c r="S15" i="4"/>
  <c r="Q207" i="21"/>
  <c r="H45" i="3"/>
  <c r="S24" i="2"/>
  <c r="S34" i="2"/>
  <c r="K207" i="21"/>
  <c r="M15" i="4"/>
  <c r="K24" i="2"/>
  <c r="K34" i="2"/>
  <c r="N46" i="3"/>
  <c r="N47" i="3"/>
  <c r="E206" i="21"/>
  <c r="L15" i="4"/>
  <c r="J207" i="21"/>
  <c r="N207" i="21"/>
  <c r="P15" i="4"/>
  <c r="I47" i="3"/>
  <c r="I46" i="3"/>
  <c r="J24" i="2"/>
  <c r="J25" i="2"/>
  <c r="J29" i="2"/>
  <c r="J31" i="2"/>
  <c r="J34" i="2"/>
  <c r="Q42" i="2"/>
  <c r="R42" i="2"/>
  <c r="J45" i="2"/>
  <c r="T49" i="3"/>
  <c r="I42" i="2"/>
  <c r="O49" i="3"/>
  <c r="Q49" i="3"/>
  <c r="K49" i="3"/>
  <c r="K51" i="3"/>
  <c r="I49" i="3"/>
  <c r="I51" i="3"/>
  <c r="J49" i="3"/>
  <c r="J51" i="3"/>
  <c r="S49" i="3"/>
  <c r="M45" i="2"/>
  <c r="R49" i="3"/>
  <c r="N42" i="2"/>
  <c r="N43" i="2"/>
  <c r="N49" i="3"/>
  <c r="O25" i="2"/>
  <c r="O29" i="2"/>
  <c r="O31" i="2"/>
  <c r="S45" i="4"/>
  <c r="S36" i="4"/>
  <c r="S24" i="4"/>
  <c r="S15" i="24"/>
  <c r="H41" i="2"/>
  <c r="H24" i="2"/>
  <c r="H34" i="2"/>
  <c r="W15" i="2"/>
  <c r="T35" i="2"/>
  <c r="T36" i="2"/>
  <c r="M35" i="2"/>
  <c r="M36" i="2"/>
  <c r="L49" i="3"/>
  <c r="L51" i="3"/>
  <c r="I35" i="2"/>
  <c r="I36" i="2"/>
  <c r="P43" i="2"/>
  <c r="P42" i="2"/>
  <c r="L25" i="2"/>
  <c r="L29" i="2"/>
  <c r="L31" i="2"/>
  <c r="L45" i="2"/>
  <c r="Q45" i="4"/>
  <c r="Q15" i="24"/>
  <c r="Q36" i="4"/>
  <c r="Q24" i="4"/>
  <c r="T42" i="2"/>
  <c r="T43" i="2"/>
  <c r="P24" i="4"/>
  <c r="P36" i="4"/>
  <c r="P15" i="24"/>
  <c r="P45" i="4"/>
  <c r="K36" i="2"/>
  <c r="K35" i="2"/>
  <c r="S36" i="2"/>
  <c r="S35" i="2"/>
  <c r="H45" i="4"/>
  <c r="H36" i="4"/>
  <c r="H15" i="24"/>
  <c r="W15" i="4"/>
  <c r="H24" i="4"/>
  <c r="Q25" i="2"/>
  <c r="Q29" i="2"/>
  <c r="Q31" i="2"/>
  <c r="Q45" i="2"/>
  <c r="I25" i="2"/>
  <c r="I29" i="2"/>
  <c r="I31" i="2"/>
  <c r="R36" i="2"/>
  <c r="R35" i="2"/>
  <c r="K25" i="2"/>
  <c r="K29" i="2"/>
  <c r="K31" i="2"/>
  <c r="S25" i="2"/>
  <c r="S29" i="2"/>
  <c r="S31" i="2"/>
  <c r="S45" i="2"/>
  <c r="M49" i="3"/>
  <c r="I45" i="4"/>
  <c r="I15" i="24"/>
  <c r="I24" i="4"/>
  <c r="I36" i="4"/>
  <c r="R24" i="4"/>
  <c r="R45" i="4"/>
  <c r="R15" i="24"/>
  <c r="R36" i="4"/>
  <c r="P25" i="2"/>
  <c r="P29" i="2"/>
  <c r="P31" i="2"/>
  <c r="J36" i="2"/>
  <c r="J35" i="2"/>
  <c r="R25" i="2"/>
  <c r="R29" i="2"/>
  <c r="R31" i="2"/>
  <c r="R45" i="2"/>
  <c r="Q36" i="2"/>
  <c r="Q35" i="2"/>
  <c r="M45" i="4"/>
  <c r="M24" i="4"/>
  <c r="M15" i="24"/>
  <c r="M36" i="4"/>
  <c r="E207" i="21"/>
  <c r="N45" i="4"/>
  <c r="N24" i="4"/>
  <c r="N36" i="4"/>
  <c r="N15" i="24"/>
  <c r="O42" i="2"/>
  <c r="O43" i="2"/>
  <c r="N36" i="2"/>
  <c r="N35" i="2"/>
  <c r="O45" i="4"/>
  <c r="O24" i="4"/>
  <c r="O15" i="24"/>
  <c r="O36" i="4"/>
  <c r="P36" i="2"/>
  <c r="P35" i="2"/>
  <c r="T45" i="4"/>
  <c r="T36" i="4"/>
  <c r="T24" i="4"/>
  <c r="T15" i="24"/>
  <c r="K45" i="4"/>
  <c r="K15" i="24"/>
  <c r="K24" i="4"/>
  <c r="K36" i="4"/>
  <c r="J45" i="4"/>
  <c r="J15" i="24"/>
  <c r="J36" i="4"/>
  <c r="J24" i="4"/>
  <c r="L36" i="4"/>
  <c r="L45" i="4"/>
  <c r="L24" i="4"/>
  <c r="L15" i="24"/>
  <c r="H46" i="3"/>
  <c r="H47" i="3"/>
  <c r="W47" i="3"/>
  <c r="L36" i="2"/>
  <c r="L35" i="2"/>
  <c r="N25" i="2"/>
  <c r="N29" i="2"/>
  <c r="N31" i="2"/>
  <c r="O36" i="2"/>
  <c r="O35" i="2"/>
  <c r="I45" i="2"/>
  <c r="N45" i="2"/>
  <c r="P45" i="2"/>
  <c r="J38" i="2"/>
  <c r="O45" i="2"/>
  <c r="K45" i="2"/>
  <c r="K38" i="2"/>
  <c r="S38" i="2"/>
  <c r="T38" i="2"/>
  <c r="L38" i="2"/>
  <c r="Q38" i="2"/>
  <c r="T45" i="2"/>
  <c r="M38" i="2"/>
  <c r="O37" i="4"/>
  <c r="O35" i="24"/>
  <c r="O34" i="24"/>
  <c r="O38" i="4"/>
  <c r="O36" i="24"/>
  <c r="M41" i="24"/>
  <c r="M46" i="4"/>
  <c r="M42" i="24"/>
  <c r="M47" i="4"/>
  <c r="M43" i="24"/>
  <c r="H37" i="4"/>
  <c r="H34" i="24"/>
  <c r="H38" i="4"/>
  <c r="W36" i="4"/>
  <c r="P37" i="4"/>
  <c r="P35" i="24"/>
  <c r="P34" i="24"/>
  <c r="P38" i="4"/>
  <c r="P36" i="24"/>
  <c r="S25" i="4"/>
  <c r="S24" i="24"/>
  <c r="L38" i="4"/>
  <c r="L36" i="24"/>
  <c r="L34" i="24"/>
  <c r="L37" i="4"/>
  <c r="K41" i="24"/>
  <c r="K46" i="4"/>
  <c r="K47" i="4"/>
  <c r="K43" i="24"/>
  <c r="N37" i="4"/>
  <c r="N34" i="24"/>
  <c r="N38" i="4"/>
  <c r="N36" i="24"/>
  <c r="I47" i="4"/>
  <c r="I43" i="24"/>
  <c r="I41" i="24"/>
  <c r="I46" i="4"/>
  <c r="H46" i="4"/>
  <c r="H41" i="24"/>
  <c r="H47" i="4"/>
  <c r="W45" i="4"/>
  <c r="P25" i="4"/>
  <c r="P25" i="24"/>
  <c r="P24" i="24"/>
  <c r="S34" i="24"/>
  <c r="S37" i="4"/>
  <c r="S35" i="24"/>
  <c r="S38" i="4"/>
  <c r="S36" i="24"/>
  <c r="N25" i="4"/>
  <c r="N25" i="24"/>
  <c r="N24" i="24"/>
  <c r="J37" i="4"/>
  <c r="J35" i="24"/>
  <c r="J34" i="24"/>
  <c r="J38" i="4"/>
  <c r="J36" i="24"/>
  <c r="T34" i="24"/>
  <c r="T38" i="4"/>
  <c r="T36" i="24"/>
  <c r="T37" i="4"/>
  <c r="T35" i="24"/>
  <c r="N38" i="2"/>
  <c r="R41" i="24"/>
  <c r="R47" i="4"/>
  <c r="R43" i="24"/>
  <c r="R46" i="4"/>
  <c r="Q25" i="4"/>
  <c r="Q25" i="24"/>
  <c r="Q24" i="24"/>
  <c r="H35" i="2"/>
  <c r="W35" i="2"/>
  <c r="H36" i="2"/>
  <c r="W36" i="2"/>
  <c r="W34" i="2"/>
  <c r="L41" i="24"/>
  <c r="L46" i="4"/>
  <c r="L42" i="24"/>
  <c r="L47" i="4"/>
  <c r="L43" i="24"/>
  <c r="J25" i="4"/>
  <c r="J25" i="24"/>
  <c r="J24" i="24"/>
  <c r="N47" i="4"/>
  <c r="N43" i="24"/>
  <c r="N41" i="24"/>
  <c r="N46" i="4"/>
  <c r="N42" i="24"/>
  <c r="W46" i="3"/>
  <c r="W49" i="3"/>
  <c r="H49" i="3"/>
  <c r="H51" i="3"/>
  <c r="J41" i="24"/>
  <c r="J46" i="4"/>
  <c r="J47" i="4"/>
  <c r="J43" i="24"/>
  <c r="T41" i="24"/>
  <c r="T46" i="4"/>
  <c r="T42" i="24"/>
  <c r="T47" i="4"/>
  <c r="T43" i="24"/>
  <c r="M37" i="4"/>
  <c r="M35" i="24"/>
  <c r="M34" i="24"/>
  <c r="M38" i="4"/>
  <c r="M36" i="24"/>
  <c r="R25" i="4"/>
  <c r="R25" i="24"/>
  <c r="R24" i="24"/>
  <c r="H25" i="4"/>
  <c r="H29" i="4"/>
  <c r="H31" i="4"/>
  <c r="H24" i="24"/>
  <c r="W24" i="4"/>
  <c r="Q34" i="24"/>
  <c r="Q38" i="4"/>
  <c r="Q36" i="24"/>
  <c r="Q37" i="4"/>
  <c r="I38" i="2"/>
  <c r="H25" i="2"/>
  <c r="W25" i="2"/>
  <c r="W24" i="2"/>
  <c r="R34" i="24"/>
  <c r="R37" i="4"/>
  <c r="R35" i="24"/>
  <c r="R38" i="4"/>
  <c r="R36" i="24"/>
  <c r="O41" i="24"/>
  <c r="O46" i="4"/>
  <c r="O42" i="24"/>
  <c r="O47" i="4"/>
  <c r="O43" i="24"/>
  <c r="O38" i="2"/>
  <c r="K37" i="4"/>
  <c r="K38" i="4"/>
  <c r="K36" i="24"/>
  <c r="K34" i="24"/>
  <c r="P38" i="2"/>
  <c r="I38" i="4"/>
  <c r="I36" i="24"/>
  <c r="I37" i="4"/>
  <c r="I34" i="24"/>
  <c r="P47" i="4"/>
  <c r="P43" i="24"/>
  <c r="P41" i="24"/>
  <c r="P46" i="4"/>
  <c r="W41" i="2"/>
  <c r="H43" i="2"/>
  <c r="W43" i="2"/>
  <c r="H42" i="2"/>
  <c r="W42" i="2"/>
  <c r="O24" i="24"/>
  <c r="O25" i="4"/>
  <c r="O25" i="24"/>
  <c r="S46" i="4"/>
  <c r="S42" i="24"/>
  <c r="S41" i="24"/>
  <c r="S47" i="4"/>
  <c r="S43" i="24"/>
  <c r="T24" i="24"/>
  <c r="T25" i="4"/>
  <c r="L25" i="4"/>
  <c r="L25" i="24"/>
  <c r="L24" i="24"/>
  <c r="K25" i="4"/>
  <c r="K25" i="24"/>
  <c r="K24" i="24"/>
  <c r="M25" i="4"/>
  <c r="M24" i="24"/>
  <c r="I25" i="4"/>
  <c r="I25" i="24"/>
  <c r="I24" i="24"/>
  <c r="R38" i="2"/>
  <c r="W15" i="24"/>
  <c r="Q47" i="4"/>
  <c r="Q43" i="24"/>
  <c r="Q46" i="4"/>
  <c r="Q42" i="24"/>
  <c r="Q41" i="24"/>
  <c r="I29" i="24"/>
  <c r="I31" i="24"/>
  <c r="R29" i="24"/>
  <c r="R31" i="24"/>
  <c r="J29" i="24"/>
  <c r="J31" i="24"/>
  <c r="L29" i="4"/>
  <c r="L31" i="4"/>
  <c r="L33" i="4"/>
  <c r="K29" i="4"/>
  <c r="K31" i="4"/>
  <c r="K33" i="4"/>
  <c r="Q29" i="24"/>
  <c r="Q31" i="24"/>
  <c r="I29" i="4"/>
  <c r="I31" i="4"/>
  <c r="I33" i="4"/>
  <c r="L29" i="24"/>
  <c r="L31" i="24"/>
  <c r="Q29" i="4"/>
  <c r="Q31" i="4"/>
  <c r="Q40" i="4"/>
  <c r="Q38" i="24"/>
  <c r="H33" i="4"/>
  <c r="H49" i="4"/>
  <c r="H51" i="4"/>
  <c r="H29" i="2"/>
  <c r="H31" i="2"/>
  <c r="N29" i="4"/>
  <c r="N31" i="4"/>
  <c r="N49" i="4"/>
  <c r="N45" i="24"/>
  <c r="O29" i="24"/>
  <c r="O31" i="24"/>
  <c r="P29" i="24"/>
  <c r="P31" i="24"/>
  <c r="H35" i="24"/>
  <c r="W37" i="4"/>
  <c r="K29" i="24"/>
  <c r="K31" i="24"/>
  <c r="J42" i="24"/>
  <c r="J29" i="4"/>
  <c r="H43" i="24"/>
  <c r="W43" i="24"/>
  <c r="N35" i="24"/>
  <c r="S25" i="24"/>
  <c r="S29" i="24"/>
  <c r="S31" i="24"/>
  <c r="S29" i="4"/>
  <c r="S31" i="4"/>
  <c r="S49" i="4"/>
  <c r="S45" i="24"/>
  <c r="Q35" i="24"/>
  <c r="P42" i="24"/>
  <c r="W41" i="24"/>
  <c r="H42" i="24"/>
  <c r="W46" i="4"/>
  <c r="I42" i="24"/>
  <c r="K35" i="24"/>
  <c r="K40" i="4"/>
  <c r="W24" i="24"/>
  <c r="R42" i="24"/>
  <c r="P29" i="4"/>
  <c r="P31" i="4"/>
  <c r="P40" i="4"/>
  <c r="P38" i="24"/>
  <c r="L35" i="24"/>
  <c r="W38" i="4"/>
  <c r="W47" i="4"/>
  <c r="K42" i="24"/>
  <c r="I35" i="24"/>
  <c r="H25" i="24"/>
  <c r="H29" i="24"/>
  <c r="W25" i="4"/>
  <c r="H36" i="24"/>
  <c r="W36" i="24"/>
  <c r="H40" i="4"/>
  <c r="H42" i="4"/>
  <c r="M25" i="24"/>
  <c r="M29" i="24"/>
  <c r="M31" i="24"/>
  <c r="M29" i="4"/>
  <c r="M31" i="4"/>
  <c r="T25" i="24"/>
  <c r="T29" i="24"/>
  <c r="T31" i="24"/>
  <c r="T29" i="4"/>
  <c r="T31" i="4"/>
  <c r="R29" i="4"/>
  <c r="R31" i="4"/>
  <c r="R40" i="4"/>
  <c r="R38" i="24"/>
  <c r="N29" i="24"/>
  <c r="N31" i="24"/>
  <c r="W34" i="24"/>
  <c r="O29" i="4"/>
  <c r="O31" i="4"/>
  <c r="L49" i="4"/>
  <c r="L40" i="4"/>
  <c r="I40" i="4"/>
  <c r="I42" i="4"/>
  <c r="I49" i="4"/>
  <c r="I45" i="24"/>
  <c r="K49" i="4"/>
  <c r="K51" i="4"/>
  <c r="Q49" i="4"/>
  <c r="Q45" i="24"/>
  <c r="S40" i="4"/>
  <c r="S38" i="24"/>
  <c r="W29" i="2"/>
  <c r="N40" i="4"/>
  <c r="N38" i="24"/>
  <c r="W25" i="24"/>
  <c r="W29" i="24"/>
  <c r="H31" i="24"/>
  <c r="W31" i="24"/>
  <c r="L45" i="24"/>
  <c r="L51" i="4"/>
  <c r="H38" i="2"/>
  <c r="W31" i="2"/>
  <c r="H45" i="2"/>
  <c r="T49" i="4"/>
  <c r="T45" i="24"/>
  <c r="T40" i="4"/>
  <c r="T38" i="24"/>
  <c r="L38" i="24"/>
  <c r="L42" i="4"/>
  <c r="K42" i="4"/>
  <c r="K38" i="24"/>
  <c r="W42" i="24"/>
  <c r="W35" i="24"/>
  <c r="O49" i="4"/>
  <c r="O45" i="24"/>
  <c r="O40" i="4"/>
  <c r="O38" i="24"/>
  <c r="R49" i="4"/>
  <c r="R45" i="24"/>
  <c r="P49" i="4"/>
  <c r="P45" i="24"/>
  <c r="M49" i="4"/>
  <c r="M45" i="24"/>
  <c r="M40" i="4"/>
  <c r="M38" i="24"/>
  <c r="J31" i="4"/>
  <c r="W29" i="4"/>
  <c r="I38" i="24"/>
  <c r="K45" i="24"/>
  <c r="I51" i="4"/>
  <c r="W45" i="2"/>
  <c r="H45" i="24"/>
  <c r="J33" i="4"/>
  <c r="J40" i="4"/>
  <c r="W31" i="4"/>
  <c r="J49" i="4"/>
  <c r="W38" i="2"/>
  <c r="H38" i="24"/>
  <c r="J51" i="4"/>
  <c r="J45" i="24"/>
  <c r="W45" i="24"/>
  <c r="W49" i="4"/>
  <c r="J38" i="24"/>
  <c r="W38" i="24"/>
  <c r="J42" i="4"/>
  <c r="W40" i="4"/>
</calcChain>
</file>

<file path=xl/sharedStrings.xml><?xml version="1.0" encoding="utf-8"?>
<sst xmlns="http://schemas.openxmlformats.org/spreadsheetml/2006/main" count="5869" uniqueCount="545">
  <si>
    <t>SUMMARY OF RESULTS</t>
  </si>
  <si>
    <t xml:space="preserve">Total </t>
  </si>
  <si>
    <t>Company</t>
  </si>
  <si>
    <t>$</t>
  </si>
  <si>
    <t>Operating Revenues</t>
  </si>
  <si>
    <t>Operating Expenses:</t>
  </si>
  <si>
    <t>Operating &amp; Maintenance</t>
  </si>
  <si>
    <t>Income Before Taxes</t>
  </si>
  <si>
    <t>Net Income</t>
  </si>
  <si>
    <t>Total Rate Base</t>
  </si>
  <si>
    <t>Rate of Return</t>
  </si>
  <si>
    <t>SUMMARY OF DEMAND COSTS</t>
  </si>
  <si>
    <t>Rate Base</t>
  </si>
  <si>
    <t>Depreciation Expense</t>
  </si>
  <si>
    <t>Taxes, Other</t>
  </si>
  <si>
    <t>SUMMARY OF CUSTOMER COSTS</t>
  </si>
  <si>
    <t>CLASSIFICATION OF GROSS PLANT IN SERVICE</t>
  </si>
  <si>
    <t>Test Year</t>
  </si>
  <si>
    <t>Classif.</t>
  </si>
  <si>
    <t>Demand</t>
  </si>
  <si>
    <t>Customer</t>
  </si>
  <si>
    <t>Basis</t>
  </si>
  <si>
    <t>%</t>
  </si>
  <si>
    <t>Input</t>
  </si>
  <si>
    <t>Distribution:</t>
  </si>
  <si>
    <t>Total Distribution</t>
  </si>
  <si>
    <t>TOTAL PLANT IN SERVICE</t>
  </si>
  <si>
    <t>CLASSIFICATION OF RESERVE FOR DEPRECIATION AND AMORTIZATION</t>
  </si>
  <si>
    <t>CLASSIFICATION OF OTHER RATE BASE</t>
  </si>
  <si>
    <t>TOTAL OTHER RB</t>
  </si>
  <si>
    <t>CLASSIFICATION OF O&amp;M EXPENSE</t>
  </si>
  <si>
    <t>Administrative &amp; General:</t>
  </si>
  <si>
    <t>Total A&amp;G</t>
  </si>
  <si>
    <t>TOTAL O&amp;M EXPENSE</t>
  </si>
  <si>
    <t>CLASSIFICATION OF DEPRECIATION EXPENSE</t>
  </si>
  <si>
    <t>CLASSIFICATION OF TAXES, OTHER THAN INCOME &amp; NET DEDUCTIONS FOR INCOME TAX</t>
  </si>
  <si>
    <t>SUMMARY OF CLASSIFICATION</t>
  </si>
  <si>
    <t>ALLOCATION OF PLANT IN SERVICE</t>
  </si>
  <si>
    <t>Allocation</t>
  </si>
  <si>
    <t>Factor</t>
  </si>
  <si>
    <t>Total Plant in Service</t>
  </si>
  <si>
    <t>ALLOCATION OF RESERVE FOR DEPRECIATION</t>
  </si>
  <si>
    <t>ALLOCATION OF OTHER RATE BASE</t>
  </si>
  <si>
    <t>TOTAL OTHER RB - CUSTOMER</t>
  </si>
  <si>
    <t>Total Other Rate Base</t>
  </si>
  <si>
    <t>ALLOCATION OF O&amp;M EXPENSES</t>
  </si>
  <si>
    <t>ALLOCATION OF DEPRECIATION EXPENSE</t>
  </si>
  <si>
    <t>ALLOCATION OF TAXES, OTHER THAN INCOME &amp; NET DEDUCTIONS FOR INCOME TAX</t>
  </si>
  <si>
    <t>Total Taxes Other</t>
  </si>
  <si>
    <t>ALLOCATION OF REVENUES</t>
  </si>
  <si>
    <t>ALLOCATION FACTORS</t>
  </si>
  <si>
    <t>Meters</t>
  </si>
  <si>
    <t>Services</t>
  </si>
  <si>
    <t>Total Non-Rate Revenue</t>
  </si>
  <si>
    <t>Total Revenues</t>
  </si>
  <si>
    <t>TOTAL REVENUE</t>
  </si>
  <si>
    <t>Residential</t>
  </si>
  <si>
    <t>CLASSIFICATION FACTORS</t>
  </si>
  <si>
    <t>-</t>
  </si>
  <si>
    <t>Values</t>
  </si>
  <si>
    <t>Value</t>
  </si>
  <si>
    <t>Commodity</t>
  </si>
  <si>
    <t>Mains</t>
  </si>
  <si>
    <t>Mains &amp; Services</t>
  </si>
  <si>
    <t>Transmission:</t>
  </si>
  <si>
    <t>Total Transmission Plant</t>
  </si>
  <si>
    <t>Total Distribution Plant</t>
  </si>
  <si>
    <t>Other Gas Supply Expenses</t>
  </si>
  <si>
    <t>Total Other Gas Supply Expenses</t>
  </si>
  <si>
    <t>Total Underground Storage Expense</t>
  </si>
  <si>
    <t>Total Transmission Expense</t>
  </si>
  <si>
    <t>Operation</t>
  </si>
  <si>
    <t>Production Maps &amp; Records</t>
  </si>
  <si>
    <t>Field Lines Expenses</t>
  </si>
  <si>
    <t>Field Compressor Station Expense</t>
  </si>
  <si>
    <t>Field Compressor Sta. Fuel &amp; Pwr.</t>
  </si>
  <si>
    <t>Field Meas. &amp; Regul. Station Exp</t>
  </si>
  <si>
    <t>Purification Expense</t>
  </si>
  <si>
    <t>Other Expenses</t>
  </si>
  <si>
    <t>Op., Sup., &amp; Eng.</t>
  </si>
  <si>
    <t>Maintenance</t>
  </si>
  <si>
    <t>Structures and Improvements</t>
  </si>
  <si>
    <t>Field Line Maintenance</t>
  </si>
  <si>
    <t>Compressor Station Equip. Maint.</t>
  </si>
  <si>
    <t>Meas. &amp; Regul. Station Equip Maint</t>
  </si>
  <si>
    <t>Purification Equipment Maintenance</t>
  </si>
  <si>
    <t>Other Equipment Maintenance</t>
  </si>
  <si>
    <t>Gas Processed By Others</t>
  </si>
  <si>
    <t>Maint. Sup., &amp; Eng.</t>
  </si>
  <si>
    <t>Maps &amp; Records</t>
  </si>
  <si>
    <t>Wells Expense</t>
  </si>
  <si>
    <t>Lines Expense</t>
  </si>
  <si>
    <t>Compressor Station Expense</t>
  </si>
  <si>
    <t>Compressor Station Fuel &amp; Power</t>
  </si>
  <si>
    <t>Meas. &amp; Regul. Station Expenses</t>
  </si>
  <si>
    <t>Purification Expenses</t>
  </si>
  <si>
    <t>Exploration &amp; Development</t>
  </si>
  <si>
    <t>Gas Losses</t>
  </si>
  <si>
    <t>Storage Well Royalties</t>
  </si>
  <si>
    <t>Rents</t>
  </si>
  <si>
    <t>Reservoirs &amp; Wells Maintenance</t>
  </si>
  <si>
    <t>Line Maintenance</t>
  </si>
  <si>
    <t>Compressor Station Equip Maint</t>
  </si>
  <si>
    <t>System Control &amp; Load Dispatching</t>
  </si>
  <si>
    <t>Communication Systems Expense</t>
  </si>
  <si>
    <t>Compressor Station Labor Expense</t>
  </si>
  <si>
    <t>Compressor Station Fuel Gas</t>
  </si>
  <si>
    <t>Mains Expense</t>
  </si>
  <si>
    <t>LDC Payment</t>
  </si>
  <si>
    <t>LDC Payment - A&amp;G</t>
  </si>
  <si>
    <t>Communication Equipment Maintenance</t>
  </si>
  <si>
    <t>Property Insurance</t>
  </si>
  <si>
    <t>Injuries and Damages</t>
  </si>
  <si>
    <t>Maint. Of Purch. Gas Meas. Sta.</t>
  </si>
  <si>
    <t>Maintenance of Other Equipment</t>
  </si>
  <si>
    <t>Office Supplies and Expenses</t>
  </si>
  <si>
    <t>Outside Services Employed</t>
  </si>
  <si>
    <t>Maintenance of General Plant</t>
  </si>
  <si>
    <t>Total Production &amp; Gathering</t>
  </si>
  <si>
    <t>Production &amp; Gathering:</t>
  </si>
  <si>
    <t>Other Gas Supply Expenses:</t>
  </si>
  <si>
    <t>Underground Storage:</t>
  </si>
  <si>
    <t>Exchange Gas</t>
  </si>
  <si>
    <t>Supervision</t>
  </si>
  <si>
    <t>Uncollectible Accounts</t>
  </si>
  <si>
    <t>Land &amp; Land Rights</t>
  </si>
  <si>
    <t>Compressor Station Equipment</t>
  </si>
  <si>
    <t>Taxes Other Than Income</t>
  </si>
  <si>
    <t>Total Rate Schedule Revenue</t>
  </si>
  <si>
    <t>Rate Schedule Revenue:</t>
  </si>
  <si>
    <t>SUMMARY OF COMMODITY COSTS</t>
  </si>
  <si>
    <t>TOTAL PLANT IN SERVICE - DEMAND</t>
  </si>
  <si>
    <t>TOTAL PLANT IN SERVICE - CUSTOMER</t>
  </si>
  <si>
    <t>TOTAL PLANT IN SERVICE - COMMODITY</t>
  </si>
  <si>
    <t>Total Reserve for Depreciation</t>
  </si>
  <si>
    <t>TOTAL RESERVE FOR DEPRECIATION</t>
  </si>
  <si>
    <t>TOTAL OTHER RB - DEMAND</t>
  </si>
  <si>
    <t>TOTAL OTHER RB - COMMODITY</t>
  </si>
  <si>
    <t>TOTAL O&amp;M EXPENSE - CUSTOMER</t>
  </si>
  <si>
    <t>TOTAL O&amp;M EXPENSE - DEMAND</t>
  </si>
  <si>
    <t>TOTAL O&amp;M EXPENSE - COMMODITY</t>
  </si>
  <si>
    <t>Total O&amp;M Expenses</t>
  </si>
  <si>
    <t>Total Depreciation Expense</t>
  </si>
  <si>
    <t>Depreciation &amp; Amortization</t>
  </si>
  <si>
    <t>Total Operating Expenses</t>
  </si>
  <si>
    <t>Total Deferred Income Taxes</t>
  </si>
  <si>
    <t>Internally Generated</t>
  </si>
  <si>
    <t>Rights of Way</t>
  </si>
  <si>
    <t>TOTAL DEPRECIATION EXPENSE</t>
  </si>
  <si>
    <t>Structures &amp; Improvements</t>
  </si>
  <si>
    <t>TOTAL DEPRECIATION EXPENSE - COMMODITY</t>
  </si>
  <si>
    <t>TOTAL DEPRECIATION EXPENSE - CUSTOMER</t>
  </si>
  <si>
    <t>Cash Working Capital</t>
  </si>
  <si>
    <t>Income Taxes</t>
  </si>
  <si>
    <t>Amortization of ITC</t>
  </si>
  <si>
    <t>Total Income Taxes</t>
  </si>
  <si>
    <t>Income Taxes:</t>
  </si>
  <si>
    <t>Other Revenue:</t>
  </si>
  <si>
    <t>General:</t>
  </si>
  <si>
    <t>Total General Plant</t>
  </si>
  <si>
    <t>Rate Base Additions:</t>
  </si>
  <si>
    <t>Total Rate Base Additions</t>
  </si>
  <si>
    <t>Rate Base Deductions:</t>
  </si>
  <si>
    <t>Total Rate Base Deductions</t>
  </si>
  <si>
    <t>Gas Storage Inventory</t>
  </si>
  <si>
    <t>Total Throughput</t>
  </si>
  <si>
    <t>Revenue Increase</t>
  </si>
  <si>
    <t>Relative Rate of Return</t>
  </si>
  <si>
    <t>Equalized ROR:</t>
  </si>
  <si>
    <t>Net Income Increase</t>
  </si>
  <si>
    <t>Gross Revenue After Increase</t>
  </si>
  <si>
    <t>Percent Increase</t>
  </si>
  <si>
    <t>Proposed Rate Levels:</t>
  </si>
  <si>
    <t>O&amp;M Expenses</t>
  </si>
  <si>
    <t>Incremental Income Taxes</t>
  </si>
  <si>
    <t>Customer Costs ($/customer/month)</t>
  </si>
  <si>
    <t>Deferred Income Taxes</t>
  </si>
  <si>
    <t>TOTAL COST OF SERVICE</t>
  </si>
  <si>
    <t>Total Commodity-Related Costs</t>
  </si>
  <si>
    <t>Commodity Costs ($/Mcf)</t>
  </si>
  <si>
    <t>Transport</t>
  </si>
  <si>
    <t>Total Customer-Related Costs @ Realized ROR</t>
  </si>
  <si>
    <t>Incremental Return @ Equalized ROR</t>
  </si>
  <si>
    <t>Total Customer-Related Costs @ Equalized ROR</t>
  </si>
  <si>
    <t>Customers</t>
  </si>
  <si>
    <t>Dollars/Customer/Month</t>
  </si>
  <si>
    <t>Incremental Return @ Proposed Rates</t>
  </si>
  <si>
    <t>Total Customer-Related Costs @ Proposed Rates</t>
  </si>
  <si>
    <t>Return @ Realized ROR</t>
  </si>
  <si>
    <t>Total Demand-Related Costs @ Equalized ROR</t>
  </si>
  <si>
    <t>Total Demand-Related Costs @ Proposed Rates</t>
  </si>
  <si>
    <t>Total Demand-Related Costs @ Realized ROR</t>
  </si>
  <si>
    <t>Total Commodity-Related Costs @ Equalized ROR</t>
  </si>
  <si>
    <t>Total Commodity-Related Costs @ Proposed Rates</t>
  </si>
  <si>
    <t>Total Cost of Service @ Equalized ROR</t>
  </si>
  <si>
    <t>Total Cost of Service @ Proposed Rates</t>
  </si>
  <si>
    <t>Total Cost of Service @ Realized ROR</t>
  </si>
  <si>
    <t>Franchises &amp; Consents</t>
  </si>
  <si>
    <t>Stores Equipment</t>
  </si>
  <si>
    <t>Net Plant</t>
  </si>
  <si>
    <t>Distribution Load Dispatching</t>
  </si>
  <si>
    <t>Maintenance Supervision and Engineering</t>
  </si>
  <si>
    <t>Maintenance of Structures and Improvements</t>
  </si>
  <si>
    <t>Maintenance of Mains</t>
  </si>
  <si>
    <t>Maintenance of compressor station equipment</t>
  </si>
  <si>
    <t>Maint. of Measuring and Regulating Station Equip. - General</t>
  </si>
  <si>
    <t>Maint. of Measuring and Regulating Station Equip. - Industrial</t>
  </si>
  <si>
    <t>Maint. of Measuring and Regulating Station Equip. - City Gate</t>
  </si>
  <si>
    <t>Maintenance of Services</t>
  </si>
  <si>
    <t>Maintenance of Meters and House Regulators</t>
  </si>
  <si>
    <t>Administrative and General Salaries</t>
  </si>
  <si>
    <t>Administrative Expenses Transferred - Customer Support</t>
  </si>
  <si>
    <t>Administrative Expenses Transferred - General</t>
  </si>
  <si>
    <t>Employee Pensions and Benefits</t>
  </si>
  <si>
    <t>Regulatory Commission Expenses</t>
  </si>
  <si>
    <t>General Advertising Expenses</t>
  </si>
  <si>
    <t>Miscellaneous General Expense</t>
  </si>
  <si>
    <t>Meter Reading Expense</t>
  </si>
  <si>
    <t>Customer Records and Collection Expenses</t>
  </si>
  <si>
    <t>Miscellaneous Customer Accounts Expenses</t>
  </si>
  <si>
    <t>Customer Accounts:</t>
  </si>
  <si>
    <t>Total Customer Accounts</t>
  </si>
  <si>
    <t>Customer Assistance Expenses</t>
  </si>
  <si>
    <t>Informational and Instructional Advertising Expenses</t>
  </si>
  <si>
    <t>Miscellaneous Customer Service and Informational Expenses</t>
  </si>
  <si>
    <t>Total Customer Service and Information</t>
  </si>
  <si>
    <t>Customer Service and Information:</t>
  </si>
  <si>
    <t xml:space="preserve">Demonstrating and Selling Expenses </t>
  </si>
  <si>
    <t>Advertising Expenses</t>
  </si>
  <si>
    <t>Miscellaneous Sales Expenses</t>
  </si>
  <si>
    <t>Total Sales</t>
  </si>
  <si>
    <t>Sales:</t>
  </si>
  <si>
    <t>Revenue Related:</t>
  </si>
  <si>
    <t>Non Revenue Related:</t>
  </si>
  <si>
    <t>Total Non Revenue Related:</t>
  </si>
  <si>
    <t>Total Taxes, Other Than Income</t>
  </si>
  <si>
    <t>Total Revenue Related:</t>
  </si>
  <si>
    <t>Local Gross Receipts - Tax</t>
  </si>
  <si>
    <t>State Gross Receipts - Tax</t>
  </si>
  <si>
    <t>Meter Investment</t>
  </si>
  <si>
    <t>Customer Deposit Balances</t>
  </si>
  <si>
    <t>Allocated O&amp;M Expenses</t>
  </si>
  <si>
    <t>Allocated Net Plant</t>
  </si>
  <si>
    <t>Allocated O&amp;M Expenses - Cust</t>
  </si>
  <si>
    <t>Allocated O&amp;M Expenses - Demand</t>
  </si>
  <si>
    <t>Allocated O&amp;M Expenses - Comm</t>
  </si>
  <si>
    <t>Allocated Net Plant - Cust</t>
  </si>
  <si>
    <t>Allocated Net Plant - Demand</t>
  </si>
  <si>
    <t>Allocated Net Plant - Comm</t>
  </si>
  <si>
    <t>Composite of Accts. 871-879 &amp; 886-893</t>
  </si>
  <si>
    <t>Composite of Accts. 871-879 &amp; 886-893 - Cust</t>
  </si>
  <si>
    <t>Composite of Accts. 871-879 &amp; 886-893 - Demand</t>
  </si>
  <si>
    <t>Composite of Accts. 871-879 &amp; 886-893 - Comm</t>
  </si>
  <si>
    <t>Composite of Accts. 376 &amp; 380</t>
  </si>
  <si>
    <t>Composite of Accts. 376 &amp; 380 - Cust</t>
  </si>
  <si>
    <t>Composite of Accts. 376 &amp; 380 - Demand</t>
  </si>
  <si>
    <t>Composite of Accts. 376 &amp; 380 - Comm</t>
  </si>
  <si>
    <t>Composite of Accts. 374-379</t>
  </si>
  <si>
    <t>Composite of Accts. 374-379 - Cust</t>
  </si>
  <si>
    <t>Composite of Accts. 374-379 - Demand</t>
  </si>
  <si>
    <t>Composite of Accts. 374-379 - Comm</t>
  </si>
  <si>
    <t>Composite of Accts. 381-383</t>
  </si>
  <si>
    <t>Composite of Accts. 381-383 - Cust</t>
  </si>
  <si>
    <t>Composite of Accts. 381-383 - Demand</t>
  </si>
  <si>
    <t>Composite of Accts. 381-383 - Comm</t>
  </si>
  <si>
    <t>Account 380</t>
  </si>
  <si>
    <t>Account 380 - Cust</t>
  </si>
  <si>
    <t>Account 380 - Demand</t>
  </si>
  <si>
    <t>Account 380 - Comm</t>
  </si>
  <si>
    <t>GUD 9400 Allocation Factors</t>
  </si>
  <si>
    <t>Composite of Accts. 870-902, 905-916, 924 &amp; 928-930.1</t>
  </si>
  <si>
    <t>Revenues</t>
  </si>
  <si>
    <t>Composite of Accts. 870-902, 905-916, 924 &amp; 928-930.1 - Cust</t>
  </si>
  <si>
    <t>Composite of Accts. 870-902, 905-916, 924 &amp; 928-930.1 - Demand</t>
  </si>
  <si>
    <t>Composite of Accts. 870-902, 905-916, 924 &amp; 928-930.1 - Comm</t>
  </si>
  <si>
    <t>Base Revenues</t>
  </si>
  <si>
    <t>Rider FF and Rider Tax</t>
  </si>
  <si>
    <t>Rate Base - Cust</t>
  </si>
  <si>
    <t>Rate Base - Demand</t>
  </si>
  <si>
    <t>Rate Base - Comm</t>
  </si>
  <si>
    <t>Interest on Customer Deposits</t>
  </si>
  <si>
    <t>Base Revenue Increase</t>
  </si>
  <si>
    <t>Storage (50/50)</t>
  </si>
  <si>
    <t>Other Structues</t>
  </si>
  <si>
    <t>Mains Cathodic Protection</t>
  </si>
  <si>
    <t>Mains - Steel</t>
  </si>
  <si>
    <t>Meas. &amp; Reg. Equipment</t>
  </si>
  <si>
    <t>Land</t>
  </si>
  <si>
    <t>Land Rights</t>
  </si>
  <si>
    <t>Land Other</t>
  </si>
  <si>
    <t>Structures &amp; Improvements T.B.</t>
  </si>
  <si>
    <t>Improvements</t>
  </si>
  <si>
    <t>Mains - Plastic</t>
  </si>
  <si>
    <t>Meas &amp; Reg. Sta. Equip - General</t>
  </si>
  <si>
    <t>Meas &amp; Reg. Sta. Equip - City Gate</t>
  </si>
  <si>
    <t>Meas &amp; Reg. Sta. Equipment T.b.</t>
  </si>
  <si>
    <t>Meter Installaitons</t>
  </si>
  <si>
    <t>House Regulators</t>
  </si>
  <si>
    <t>House Reg. Installations</t>
  </si>
  <si>
    <t>Ind. Meas. &amp; Reg. Sta. Equipment</t>
  </si>
  <si>
    <t>Other Prop. On Cust. Prem</t>
  </si>
  <si>
    <t>Acct.</t>
  </si>
  <si>
    <t>No.</t>
  </si>
  <si>
    <t>Line</t>
  </si>
  <si>
    <t>Structures Frame</t>
  </si>
  <si>
    <t>Structures-Brick</t>
  </si>
  <si>
    <t>Air Conditioning Equipment</t>
  </si>
  <si>
    <t>Improvement to leased Premises</t>
  </si>
  <si>
    <t>Office Furniture &amp; Equipment</t>
  </si>
  <si>
    <t>Remittance Processing Equip</t>
  </si>
  <si>
    <t>Office Machines</t>
  </si>
  <si>
    <t>Transportation Equipment</t>
  </si>
  <si>
    <t>Trucks</t>
  </si>
  <si>
    <t>Trailers</t>
  </si>
  <si>
    <t>Tools, Shop &amp; Garage Equipment</t>
  </si>
  <si>
    <t>Power Operated Equipment</t>
  </si>
  <si>
    <t>Ditchers</t>
  </si>
  <si>
    <t>Backhoes</t>
  </si>
  <si>
    <t>Welders</t>
  </si>
  <si>
    <t>Communication Equipment</t>
  </si>
  <si>
    <t>Communication Equipment - Mobile Radios</t>
  </si>
  <si>
    <t>Communication Equipment - Fixed Radios</t>
  </si>
  <si>
    <t>Communication Equip. - Telemetering</t>
  </si>
  <si>
    <t>Miscellaneous Equipment</t>
  </si>
  <si>
    <t>Other Tangible Property</t>
  </si>
  <si>
    <t>Other Tangible Property - Servers - H/W</t>
  </si>
  <si>
    <t>Other Tangible Property - Servers - S/W</t>
  </si>
  <si>
    <t>Other Tangible Property - Network - H/W</t>
  </si>
  <si>
    <t>Other Tang. Property - CPU</t>
  </si>
  <si>
    <t>Other Tangible Property - MF - Hardware</t>
  </si>
  <si>
    <t>Other Tang. Property - PC Hardware</t>
  </si>
  <si>
    <t>Other Tang. Property - PC Software</t>
  </si>
  <si>
    <t>Other Tang. Property - Mainframe S/W</t>
  </si>
  <si>
    <t>Other Tang. Property - Application Software</t>
  </si>
  <si>
    <t>Other Tang. Property - General Startup Costs</t>
  </si>
  <si>
    <t>Intangible Plant:</t>
  </si>
  <si>
    <t>Organization</t>
  </si>
  <si>
    <t>Misc Intangible Plant</t>
  </si>
  <si>
    <t>Total Intangible Plant:</t>
  </si>
  <si>
    <t>Producing Leaseholds</t>
  </si>
  <si>
    <t>Rights of Ways</t>
  </si>
  <si>
    <t>Production Gas Wells Equipment</t>
  </si>
  <si>
    <t>Field Lines</t>
  </si>
  <si>
    <t>Tributary Lines</t>
  </si>
  <si>
    <t>Field Meas. &amp; Reg. Sta. Equip</t>
  </si>
  <si>
    <t>Purification Equipment</t>
  </si>
  <si>
    <t>Total Production Plant</t>
  </si>
  <si>
    <t>Production Plant:</t>
  </si>
  <si>
    <t xml:space="preserve">Compression Station Equipment </t>
  </si>
  <si>
    <t>Meas. &amp; Reg. Sta. Structues</t>
  </si>
  <si>
    <t>Other Structures</t>
  </si>
  <si>
    <t>Wells \ Rights of Way</t>
  </si>
  <si>
    <t>Well Construction</t>
  </si>
  <si>
    <t>Well Equipment</t>
  </si>
  <si>
    <t>Cushion Gas</t>
  </si>
  <si>
    <t>Leaseholds</t>
  </si>
  <si>
    <t>Storage Rights</t>
  </si>
  <si>
    <t>Meas &amp; Reg. Equipment</t>
  </si>
  <si>
    <t>Total Storage Plant</t>
  </si>
  <si>
    <t>Storage Plant:</t>
  </si>
  <si>
    <t>Kentucky Mid-States General Office:</t>
  </si>
  <si>
    <t>CWIP w/o AFUDC</t>
  </si>
  <si>
    <t>TOTAL DIRECT PLANT</t>
  </si>
  <si>
    <t>Shared Services General Office:</t>
  </si>
  <si>
    <t>TOTAL CWIP W/O AFUDC</t>
  </si>
  <si>
    <t>Shared Services Customer Support:</t>
  </si>
  <si>
    <t>P, S, T &amp; D Plant</t>
  </si>
  <si>
    <t>TOTAL DIRECT RESERVE FOR DEPRECIATION</t>
  </si>
  <si>
    <t>Retirement Work in Progress</t>
  </si>
  <si>
    <t>TOTAL DIRECT DEPRECIATION EXPENSE</t>
  </si>
  <si>
    <t>Materials and Supplies - KY Mid-States GO</t>
  </si>
  <si>
    <t>Materials and Supplies - Shared Services GO</t>
  </si>
  <si>
    <t>Materials and Supplies - KY Direct</t>
  </si>
  <si>
    <t>Prepayments - KY Direct</t>
  </si>
  <si>
    <t>Prepayments - KY Mid-States GO</t>
  </si>
  <si>
    <t>Prepayments - Shared Services GO</t>
  </si>
  <si>
    <t>Prepayments - Shared Services CS</t>
  </si>
  <si>
    <t>Materials and Supplies - Shared Services CS</t>
  </si>
  <si>
    <t>Customer Advances - KY Direct</t>
  </si>
  <si>
    <t>Customer Advances - KY Mid-States GO</t>
  </si>
  <si>
    <t>Customer Advances - Shared Services GO</t>
  </si>
  <si>
    <t>Customer Advances - Shared Services CS</t>
  </si>
  <si>
    <t>ADIT - KY Direct</t>
  </si>
  <si>
    <t>ADIT - KY Mid-States GO</t>
  </si>
  <si>
    <t>ADIT - Shared Services GO</t>
  </si>
  <si>
    <t>ADIT - Shared Services CS</t>
  </si>
  <si>
    <t>Atmos Energy Corporation, Kentucky/Mid-States Division</t>
  </si>
  <si>
    <t>TOTAL CWIP W/O AFUDC - CUSTOMER</t>
  </si>
  <si>
    <t>TOTAL CWIP W/O AFUDC - DEMAND</t>
  </si>
  <si>
    <t>TOTAL CWIP W/O AFUDC - COMMODITY</t>
  </si>
  <si>
    <t>Forfeited Discounts</t>
  </si>
  <si>
    <t>Misc. Service Revenues</t>
  </si>
  <si>
    <t>Other Gas Revenue</t>
  </si>
  <si>
    <t>Intercompany Gas Well-head Purchases</t>
  </si>
  <si>
    <t>Transmission-Operation supervision and engineering</t>
  </si>
  <si>
    <t>Natural Gas City Gate Purchases</t>
  </si>
  <si>
    <t>Transportation to City Gate</t>
  </si>
  <si>
    <t>Other Gas Purchases / Gas Cost Adjustments</t>
  </si>
  <si>
    <t>PGA for Commercial</t>
  </si>
  <si>
    <t>PGA for Industrial</t>
  </si>
  <si>
    <t>PGA for Public Authority</t>
  </si>
  <si>
    <t>PGA for Transportation Sales</t>
  </si>
  <si>
    <t>Unbilled PGA Costs</t>
  </si>
  <si>
    <t>PGA Offset to Unrecovered Gas Cost</t>
  </si>
  <si>
    <t>Gas Withdrawn From Storage - Debit</t>
  </si>
  <si>
    <t>Gas Delivered to Storage</t>
  </si>
  <si>
    <t>Gas Used for Other Utility Operations</t>
  </si>
  <si>
    <t>Supervision and Engineering</t>
  </si>
  <si>
    <t>Compressor Station Labor &amp; Expenses</t>
  </si>
  <si>
    <t>Measuring and Regulating Station Exp. - Gen</t>
  </si>
  <si>
    <t>Measuring and Regulating Station Exp. - Ind.</t>
  </si>
  <si>
    <t>Measuring and Regulating Sta. Exp. - City Gate</t>
  </si>
  <si>
    <t>Meters and House Regulator Expense</t>
  </si>
  <si>
    <t>Customer Installations Expense</t>
  </si>
  <si>
    <t>Other Expense</t>
  </si>
  <si>
    <t>Odorization</t>
  </si>
  <si>
    <t>8950</t>
  </si>
  <si>
    <t>Franchise Requirements</t>
  </si>
  <si>
    <t>State Income Taxes</t>
  </si>
  <si>
    <t>Federal Income Taxes</t>
  </si>
  <si>
    <t>Firm</t>
  </si>
  <si>
    <t>Mcf</t>
  </si>
  <si>
    <t>Bills</t>
  </si>
  <si>
    <t>Winter Volumes</t>
  </si>
  <si>
    <t>Peak Day</t>
  </si>
  <si>
    <t>P, S, T &amp; D Plant - Customer</t>
  </si>
  <si>
    <t>P, S, T &amp; D Plant - Demand</t>
  </si>
  <si>
    <t>P, S, T &amp; D Plant - Commodity</t>
  </si>
  <si>
    <t>TOTAL RESERVE FOR DEPRECIATION - CUSTOMER</t>
  </si>
  <si>
    <t>TOTAL RESERVE FOR DEPRECIATION - DEMAND</t>
  </si>
  <si>
    <t>Customer Return @ Class Return</t>
  </si>
  <si>
    <t>Demand Return @ Class Return</t>
  </si>
  <si>
    <t>Energy Return @ Class Return</t>
  </si>
  <si>
    <t>Total Return</t>
  </si>
  <si>
    <t>Customer Return @ Overall Return</t>
  </si>
  <si>
    <t>Demand Return @ Overall Return</t>
  </si>
  <si>
    <t>Energy Return @ Overall Return</t>
  </si>
  <si>
    <t>Customer Return Difference</t>
  </si>
  <si>
    <t>Demand Return Difference</t>
  </si>
  <si>
    <t>Energy Return Difference</t>
  </si>
  <si>
    <t>Total Return Difference</t>
  </si>
  <si>
    <t>Customer Return</t>
  </si>
  <si>
    <t>Demand Return</t>
  </si>
  <si>
    <t>Energy Return</t>
  </si>
  <si>
    <t>Customer Return @ Requested Return</t>
  </si>
  <si>
    <t>Demand Return @ Requested Return</t>
  </si>
  <si>
    <t>Energy Return @ Requested Return</t>
  </si>
  <si>
    <t>Total Customers</t>
  </si>
  <si>
    <t>Total Intangible Plant</t>
  </si>
  <si>
    <t>TOTAL RESERVE FOR DEPRECIATION - COMMODITY</t>
  </si>
  <si>
    <t>TOTAL DEPRECIATION EXPENSE - DEMAND</t>
  </si>
  <si>
    <t>Direct to Residential</t>
  </si>
  <si>
    <t>Payroll Related</t>
  </si>
  <si>
    <t>Property Related</t>
  </si>
  <si>
    <t>DOT transmission User Tax</t>
  </si>
  <si>
    <t>Other</t>
  </si>
  <si>
    <t>Public Service Commission Assessment</t>
  </si>
  <si>
    <t>Interest Expense</t>
  </si>
  <si>
    <t>Uncollectibles/PSC Fees Increase</t>
  </si>
  <si>
    <t>Incremental Uncollectibles/PSC Fees Increase</t>
  </si>
  <si>
    <t>Gas Costs</t>
  </si>
  <si>
    <t>Total Rate Schedule Revenues</t>
  </si>
  <si>
    <t>NTB</t>
  </si>
  <si>
    <t>Meter Installations</t>
  </si>
  <si>
    <t>G-Structures &amp; Improvements</t>
  </si>
  <si>
    <t>G-Office Furniture &amp; Equip.</t>
  </si>
  <si>
    <t>Laboratory Equipment</t>
  </si>
  <si>
    <t>39924-Oth Tang Prop - Gen.</t>
  </si>
  <si>
    <t>CKV-Land &amp; Land Rights</t>
  </si>
  <si>
    <t>CKV-Structures &amp; Improvements</t>
  </si>
  <si>
    <t>39103-Office Furn. - Copiers &amp; Type</t>
  </si>
  <si>
    <t>CKV-Communication Equipment</t>
  </si>
  <si>
    <t>CKV-Other Tangible Property</t>
  </si>
  <si>
    <t>CKV-Oth Tang Prop-PC Hardware</t>
  </si>
  <si>
    <t>CKV-Oth Tang Prop-PC Software</t>
  </si>
  <si>
    <t>Retirement Work in Progress Recon</t>
  </si>
  <si>
    <t>AR 15 general plant amortization</t>
  </si>
  <si>
    <t>Change in Net Operating Loss Carryforward</t>
  </si>
  <si>
    <t>Amortization of gas plant acquisition adjustments</t>
  </si>
  <si>
    <t>AR 15 general plant amortization + Acq. Adj.</t>
  </si>
  <si>
    <t>Operation Supervision &amp; Engineering</t>
  </si>
  <si>
    <t>Maps and Records</t>
  </si>
  <si>
    <t>Compressor Station Expense Fuel &amp; Power</t>
  </si>
  <si>
    <t>Measuring &amp; Regulating Station Expense</t>
  </si>
  <si>
    <t>Purification</t>
  </si>
  <si>
    <t>Maintenance of other equipment</t>
  </si>
  <si>
    <t>Other Storage Exp. - LNG</t>
  </si>
  <si>
    <t>Communication system expenses</t>
  </si>
  <si>
    <t>Other Fuel &amp; Power for Compression</t>
  </si>
  <si>
    <t>Measuring &amp; Regulating Station Exp.</t>
  </si>
  <si>
    <t>Other Exp.</t>
  </si>
  <si>
    <t>Measuring &amp; Reg Station Equip.</t>
  </si>
  <si>
    <t>Other Equipment</t>
  </si>
  <si>
    <t>Intercompany Gas Well-head/Field Line Purchases</t>
  </si>
  <si>
    <t>Ng. Field Meas. &amp; Reg. Station</t>
  </si>
  <si>
    <t xml:space="preserve">      Odorization</t>
  </si>
  <si>
    <t>Meters and House Regulators</t>
  </si>
  <si>
    <t>Maintenance of Other Plant</t>
  </si>
  <si>
    <t>Meter Reading Expenses</t>
  </si>
  <si>
    <t>Customer Records &amp; Collections</t>
  </si>
  <si>
    <t>Misc Cust Serv &amp; Informational Exp</t>
  </si>
  <si>
    <t>Demonstrating and Selling Expenses</t>
  </si>
  <si>
    <t>Administrative Expense Transferred</t>
  </si>
  <si>
    <t>Regulatory Commission Expense</t>
  </si>
  <si>
    <t>A&amp;G-Rents</t>
  </si>
  <si>
    <t>Adjustment</t>
  </si>
  <si>
    <t>Rate Case Expense</t>
  </si>
  <si>
    <t>Excluded Expenses</t>
  </si>
  <si>
    <t>Lease Expense</t>
  </si>
  <si>
    <t>Incentive Comp</t>
  </si>
  <si>
    <t>Sales Mcf</t>
  </si>
  <si>
    <t>Regulatory Assets</t>
  </si>
  <si>
    <t>Transmission and compression of gas by others</t>
  </si>
  <si>
    <t>Storage-Maintenance of structures and improvements</t>
  </si>
  <si>
    <t>Maintenance of measuring and regulating station equipment</t>
  </si>
  <si>
    <t>Processing-Maintenance of purification equipment</t>
  </si>
  <si>
    <t>Other storage expenses-Operation labor and expenses</t>
  </si>
  <si>
    <t>Interruptible</t>
  </si>
  <si>
    <t>Non-Res Sales</t>
  </si>
  <si>
    <t>Sales</t>
  </si>
  <si>
    <t>Mains (Peak &amp; Average)</t>
  </si>
  <si>
    <t>Direct to Non-Res Firm Sales</t>
  </si>
  <si>
    <t>Direct to Non-Res Interruptible Sales</t>
  </si>
  <si>
    <t>Direct to Firm Transport</t>
  </si>
  <si>
    <t>Direct to Interruptible Transport</t>
  </si>
  <si>
    <t>Non-Residential Bills</t>
  </si>
  <si>
    <t xml:space="preserve">      Natural gas field line purchases</t>
  </si>
  <si>
    <t xml:space="preserve">      Natural Gas City Gate Purchases</t>
  </si>
  <si>
    <t xml:space="preserve">      Transportation to City Gate</t>
  </si>
  <si>
    <t xml:space="preserve">      Other Gas Purchases / Gas Cost Adjustments</t>
  </si>
  <si>
    <t xml:space="preserve">      PGA for Commercial</t>
  </si>
  <si>
    <t xml:space="preserve">      PGA for Industrial</t>
  </si>
  <si>
    <t xml:space="preserve">      PGA for Public Authority</t>
  </si>
  <si>
    <t xml:space="preserve">      PGA for Transportation Sales</t>
  </si>
  <si>
    <t xml:space="preserve">      Unbilled PGA Costs</t>
  </si>
  <si>
    <t xml:space="preserve">      PGA Offset to Unrecovered Gas Cost</t>
  </si>
  <si>
    <t xml:space="preserve">      Exchange Gas</t>
  </si>
  <si>
    <t xml:space="preserve">      Gas Withdrawn From Storage - Debit</t>
  </si>
  <si>
    <t xml:space="preserve">      Gas Delivered to Storage</t>
  </si>
  <si>
    <t xml:space="preserve">      Gas used for products extraction-Credit</t>
  </si>
  <si>
    <t xml:space="preserve">      Gas Used for Other Utility Operations</t>
  </si>
  <si>
    <t xml:space="preserve">      Other Gas Supply Expenses</t>
  </si>
  <si>
    <t xml:space="preserve">      Transmission and compression of gas by others</t>
  </si>
  <si>
    <t>Forecasted Test Period: Twelve Months Ended May 31, 2017</t>
  </si>
  <si>
    <t>Class Cost of Service - Demand/Commodity Study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</si>
</sst>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0.00_)"/>
    <numFmt numFmtId="166" formatCode="_(* #,##0_);_(* \(#,##0\);_(* &quot;-&quot;??_);_(@_)"/>
    <numFmt numFmtId="167" formatCode="_(* #,##0.000_);_(* \(#,##0.000\);_(* &quot;-&quot;??_);_(@_)"/>
    <numFmt numFmtId="168" formatCode="_(* #,##0.0000000_);_(* \(#,##0.0000000\);_(* &quot;-&quot;??_);_(@_)"/>
    <numFmt numFmtId="169" formatCode="_(* #,##0.00000000_);_(* \(#,##0.00000000\);_(* &quot;-&quot;??_);_(@_)"/>
    <numFmt numFmtId="170" formatCode="0.0"/>
    <numFmt numFmtId="171" formatCode="0.0000"/>
    <numFmt numFmtId="172" formatCode="#,##0\ ;\(#,##0\)"/>
    <numFmt numFmtId="173" formatCode="#,##0.00000_);\(#,##0.00000\)"/>
    <numFmt numFmtId="174" formatCode="0.00000%"/>
    <numFmt numFmtId="175" formatCode="_(&quot;$&quot;* #,##0.00000_);_(&quot;$&quot;* \(#,##0.00000\);_(&quot;$&quot;* &quot;-&quot;??_);_(@_)"/>
    <numFmt numFmtId="176" formatCode="0000"/>
    <numFmt numFmtId="177" formatCode="_(&quot;$&quot;* #,##0.0000_);_(&quot;$&quot;* \(#,##0.0000\);_(&quot;$&quot;* &quot;-&quot;??_);_(@_)"/>
    <numFmt numFmtId="178" formatCode="_(* #,##0.000000_);_(* \(#,##0.000000\);_(* &quot;-&quot;??_);_(@_)"/>
    <numFmt numFmtId="179" formatCode="_(&quot;$&quot;* #,##0_);_(&quot;$&quot;* \(#,##0\);_(&quot;$&quot;* &quot;-&quot;??_);_(@_)"/>
  </numFmts>
  <fonts count="12">
    <font>
      <sz val="12"/>
      <name val="Arial MT"/>
    </font>
    <font>
      <sz val="12"/>
      <color indexed="8"/>
      <name val="Arial MT"/>
    </font>
    <font>
      <sz val="12"/>
      <name val="Arial MT"/>
    </font>
    <font>
      <sz val="12"/>
      <name val="Arial"/>
      <family val="2"/>
    </font>
    <font>
      <sz val="12"/>
      <color indexed="12"/>
      <name val="Arial MT"/>
    </font>
    <font>
      <sz val="12"/>
      <name val="Times New Roman"/>
      <family val="1"/>
    </font>
    <font>
      <sz val="12"/>
      <name val="Helvetica-Narrow"/>
      <family val="2"/>
    </font>
    <font>
      <sz val="12"/>
      <name val="Courier"/>
      <family val="3"/>
    </font>
    <font>
      <sz val="12"/>
      <name val="Arial Narrow"/>
      <family val="2"/>
    </font>
    <font>
      <b/>
      <sz val="12"/>
      <color indexed="8"/>
      <name val="Arial MT"/>
    </font>
    <font>
      <sz val="12"/>
      <color rgb="FF0000FF"/>
      <name val="Arial MT"/>
    </font>
    <font>
      <sz val="12"/>
      <color theme="0"/>
      <name val="Arial MT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2" fillId="0" borderId="0"/>
    <xf numFmtId="0" fontId="7" fillId="0" borderId="0"/>
    <xf numFmtId="40" fontId="2" fillId="2" borderId="0">
      <alignment horizontal="right"/>
    </xf>
    <xf numFmtId="0" fontId="2" fillId="3" borderId="0">
      <alignment horizontal="center"/>
    </xf>
    <xf numFmtId="0" fontId="2" fillId="2" borderId="1"/>
    <xf numFmtId="0" fontId="2" fillId="0" borderId="0" applyBorder="0">
      <alignment horizontal="centerContinuous"/>
    </xf>
    <xf numFmtId="0" fontId="2" fillId="0" borderId="0" applyBorder="0">
      <alignment horizontal="centerContinuous"/>
    </xf>
    <xf numFmtId="9" fontId="2" fillId="0" borderId="0" applyFont="0" applyFill="0" applyBorder="0" applyAlignment="0" applyProtection="0"/>
  </cellStyleXfs>
  <cellXfs count="173">
    <xf numFmtId="0" fontId="0" fillId="0" borderId="0" xfId="0"/>
    <xf numFmtId="0" fontId="0" fillId="0" borderId="0" xfId="0" applyFont="1" applyProtection="1"/>
    <xf numFmtId="37" fontId="0" fillId="0" borderId="0" xfId="0" applyNumberFormat="1" applyFont="1" applyProtection="1"/>
    <xf numFmtId="0" fontId="0" fillId="0" borderId="0" xfId="0" applyFont="1" applyAlignment="1" applyProtection="1">
      <alignment horizontal="center"/>
    </xf>
    <xf numFmtId="37" fontId="0" fillId="0" borderId="0" xfId="0" applyNumberFormat="1" applyFont="1" applyAlignment="1" applyProtection="1">
      <alignment horizontal="center"/>
    </xf>
    <xf numFmtId="10" fontId="0" fillId="0" borderId="0" xfId="0" applyNumberFormat="1" applyFont="1" applyProtection="1"/>
    <xf numFmtId="10" fontId="0" fillId="0" borderId="0" xfId="0" applyNumberFormat="1" applyFont="1" applyAlignment="1" applyProtection="1">
      <alignment horizontal="center"/>
    </xf>
    <xf numFmtId="164" fontId="0" fillId="0" borderId="0" xfId="0" applyNumberFormat="1" applyFont="1" applyProtection="1"/>
    <xf numFmtId="0" fontId="0" fillId="0" borderId="0" xfId="0" applyFont="1" applyAlignment="1" applyProtection="1">
      <alignment horizontal="left"/>
    </xf>
    <xf numFmtId="165" fontId="0" fillId="0" borderId="0" xfId="0" applyNumberFormat="1" applyFont="1" applyProtection="1"/>
    <xf numFmtId="37" fontId="0" fillId="0" borderId="0" xfId="0" applyNumberFormat="1" applyFont="1" applyAlignment="1" applyProtection="1">
      <alignment horizontal="left"/>
    </xf>
    <xf numFmtId="166" fontId="0" fillId="0" borderId="0" xfId="0" applyNumberFormat="1" applyFont="1" applyProtection="1"/>
    <xf numFmtId="167" fontId="0" fillId="0" borderId="0" xfId="0" applyNumberFormat="1" applyFont="1" applyProtection="1"/>
    <xf numFmtId="1" fontId="0" fillId="0" borderId="0" xfId="0" applyNumberFormat="1" applyFont="1" applyAlignment="1" applyProtection="1">
      <alignment horizontal="center"/>
    </xf>
    <xf numFmtId="0" fontId="0" fillId="0" borderId="0" xfId="0" applyFont="1" applyBorder="1" applyProtection="1"/>
    <xf numFmtId="0" fontId="0" fillId="0" borderId="0" xfId="0" applyBorder="1"/>
    <xf numFmtId="37" fontId="0" fillId="0" borderId="0" xfId="0" applyNumberFormat="1" applyFont="1" applyBorder="1" applyProtection="1"/>
    <xf numFmtId="164" fontId="0" fillId="0" borderId="0" xfId="0" applyNumberFormat="1" applyFont="1" applyBorder="1" applyProtection="1"/>
    <xf numFmtId="170" fontId="0" fillId="0" borderId="0" xfId="0" applyNumberFormat="1" applyBorder="1" applyAlignment="1">
      <alignment horizontal="right"/>
    </xf>
    <xf numFmtId="170" fontId="0" fillId="0" borderId="0" xfId="0" applyNumberFormat="1" applyFont="1" applyBorder="1" applyAlignment="1" applyProtection="1">
      <alignment horizontal="right"/>
    </xf>
    <xf numFmtId="170" fontId="0" fillId="0" borderId="0" xfId="0" applyNumberFormat="1" applyFont="1" applyProtection="1"/>
    <xf numFmtId="170" fontId="0" fillId="0" borderId="0" xfId="0" applyNumberFormat="1" applyFont="1" applyAlignment="1" applyProtection="1">
      <alignment horizontal="center"/>
    </xf>
    <xf numFmtId="170" fontId="0" fillId="0" borderId="0" xfId="0" applyNumberFormat="1"/>
    <xf numFmtId="166" fontId="0" fillId="0" borderId="0" xfId="0" applyNumberFormat="1" applyFont="1" applyAlignment="1" applyProtection="1">
      <alignment horizontal="center"/>
    </xf>
    <xf numFmtId="166" fontId="0" fillId="0" borderId="0" xfId="0" applyNumberFormat="1" applyFont="1"/>
    <xf numFmtId="170" fontId="0" fillId="0" borderId="0" xfId="0" applyNumberFormat="1" applyFont="1" applyAlignment="1" applyProtection="1">
      <alignment horizontal="right"/>
    </xf>
    <xf numFmtId="170" fontId="0" fillId="0" borderId="0" xfId="0" quotePrefix="1" applyNumberFormat="1" applyFont="1" applyAlignment="1" applyProtection="1">
      <alignment horizontal="right"/>
    </xf>
    <xf numFmtId="170" fontId="0" fillId="0" borderId="0" xfId="0" applyNumberFormat="1" applyFont="1" applyAlignment="1" applyProtection="1">
      <alignment horizontal="left"/>
    </xf>
    <xf numFmtId="170" fontId="0" fillId="0" borderId="0" xfId="0" applyNumberFormat="1" applyAlignment="1">
      <alignment horizontal="right"/>
    </xf>
    <xf numFmtId="0" fontId="0" fillId="0" borderId="0" xfId="0" applyFont="1"/>
    <xf numFmtId="39" fontId="0" fillId="0" borderId="0" xfId="0" applyNumberFormat="1" applyFont="1" applyProtection="1"/>
    <xf numFmtId="170" fontId="0" fillId="0" borderId="0" xfId="0" applyNumberFormat="1" applyFont="1"/>
    <xf numFmtId="164" fontId="0" fillId="0" borderId="0" xfId="0" applyNumberFormat="1" applyFont="1" applyAlignment="1" applyProtection="1">
      <alignment horizontal="center"/>
    </xf>
    <xf numFmtId="170" fontId="0" fillId="0" borderId="0" xfId="0" applyNumberFormat="1" applyFont="1" applyBorder="1" applyAlignment="1" applyProtection="1">
      <alignment horizontal="left"/>
    </xf>
    <xf numFmtId="0" fontId="0" fillId="0" borderId="0" xfId="0" applyFont="1" applyBorder="1" applyAlignment="1" applyProtection="1">
      <alignment horizontal="center"/>
    </xf>
    <xf numFmtId="3" fontId="0" fillId="0" borderId="0" xfId="0" applyNumberFormat="1" applyFont="1" applyBorder="1" applyProtection="1"/>
    <xf numFmtId="0" fontId="0" fillId="0" borderId="0" xfId="0" applyFont="1" applyBorder="1" applyAlignment="1" applyProtection="1">
      <alignment horizontal="left"/>
    </xf>
    <xf numFmtId="172" fontId="0" fillId="0" borderId="0" xfId="0" applyNumberFormat="1" applyFont="1" applyFill="1"/>
    <xf numFmtId="0" fontId="0" fillId="0" borderId="0" xfId="0" quotePrefix="1" applyFont="1" applyFill="1" applyAlignment="1">
      <alignment horizontal="left"/>
    </xf>
    <xf numFmtId="0" fontId="0" fillId="0" borderId="0" xfId="0" applyFont="1" applyFill="1"/>
    <xf numFmtId="37" fontId="0" fillId="0" borderId="0" xfId="0" applyNumberFormat="1" applyFont="1" applyFill="1"/>
    <xf numFmtId="170" fontId="0" fillId="0" borderId="0" xfId="0" applyNumberFormat="1" applyFont="1" applyAlignment="1">
      <alignment horizontal="right"/>
    </xf>
    <xf numFmtId="37" fontId="3" fillId="0" borderId="0" xfId="0" applyNumberFormat="1" applyFont="1" applyProtection="1"/>
    <xf numFmtId="170" fontId="3" fillId="0" borderId="0" xfId="0" applyNumberFormat="1" applyFont="1" applyAlignment="1" applyProtection="1">
      <alignment horizontal="right"/>
    </xf>
    <xf numFmtId="0" fontId="3" fillId="0" borderId="0" xfId="0" applyFont="1" applyProtection="1"/>
    <xf numFmtId="0" fontId="3" fillId="0" borderId="0" xfId="0" applyFont="1" applyAlignment="1" applyProtection="1">
      <alignment horizontal="center"/>
    </xf>
    <xf numFmtId="0" fontId="0" fillId="0" borderId="0" xfId="0" applyFont="1" applyFill="1" applyAlignment="1">
      <alignment horizontal="left"/>
    </xf>
    <xf numFmtId="164" fontId="3" fillId="0" borderId="0" xfId="0" applyNumberFormat="1" applyFont="1" applyProtection="1"/>
    <xf numFmtId="38" fontId="0" fillId="0" borderId="0" xfId="0" applyNumberFormat="1" applyFont="1" applyBorder="1"/>
    <xf numFmtId="172" fontId="0" fillId="0" borderId="0" xfId="0" quotePrefix="1" applyNumberFormat="1" applyFont="1" applyFill="1" applyAlignment="1">
      <alignment horizontal="left"/>
    </xf>
    <xf numFmtId="164" fontId="0" fillId="0" borderId="0" xfId="0" applyNumberFormat="1" applyFont="1" applyFill="1" applyProtection="1">
      <protection locked="0"/>
    </xf>
    <xf numFmtId="0" fontId="0" fillId="0" borderId="0" xfId="0" applyFont="1" applyAlignment="1" applyProtection="1">
      <alignment horizontal="right"/>
    </xf>
    <xf numFmtId="37" fontId="0" fillId="0" borderId="0" xfId="0" applyNumberFormat="1" applyFont="1" applyAlignment="1" applyProtection="1">
      <alignment horizontal="right"/>
    </xf>
    <xf numFmtId="37" fontId="0" fillId="0" borderId="0" xfId="0" applyNumberFormat="1" applyFont="1" applyFill="1" applyProtection="1"/>
    <xf numFmtId="37" fontId="0" fillId="0" borderId="0" xfId="0" applyNumberFormat="1"/>
    <xf numFmtId="43" fontId="0" fillId="0" borderId="0" xfId="0" applyNumberFormat="1" applyFont="1" applyProtection="1"/>
    <xf numFmtId="166" fontId="0" fillId="0" borderId="0" xfId="0" applyNumberFormat="1" applyFont="1" applyAlignment="1" applyProtection="1">
      <alignment horizontal="right"/>
      <protection locked="0"/>
    </xf>
    <xf numFmtId="0" fontId="0" fillId="0" borderId="0" xfId="0" quotePrefix="1"/>
    <xf numFmtId="44" fontId="0" fillId="0" borderId="0" xfId="0" applyNumberFormat="1" applyFont="1"/>
    <xf numFmtId="174" fontId="0" fillId="0" borderId="0" xfId="0" applyNumberFormat="1" applyFont="1" applyProtection="1"/>
    <xf numFmtId="164" fontId="0" fillId="0" borderId="0" xfId="0" applyNumberFormat="1" applyFont="1" applyFill="1" applyProtection="1"/>
    <xf numFmtId="166" fontId="0" fillId="0" borderId="0" xfId="0" applyNumberFormat="1" applyFont="1" applyBorder="1" applyProtection="1"/>
    <xf numFmtId="171" fontId="0" fillId="0" borderId="0" xfId="0" applyNumberFormat="1"/>
    <xf numFmtId="175" fontId="0" fillId="0" borderId="0" xfId="0" applyNumberFormat="1" applyFont="1"/>
    <xf numFmtId="173" fontId="3" fillId="0" borderId="0" xfId="0" applyNumberFormat="1" applyFont="1" applyProtection="1"/>
    <xf numFmtId="37" fontId="7" fillId="0" borderId="0" xfId="0" applyNumberFormat="1" applyFont="1" applyAlignment="1" applyProtection="1">
      <alignment horizontal="center"/>
    </xf>
    <xf numFmtId="37" fontId="7" fillId="0" borderId="0" xfId="0" applyNumberFormat="1" applyFont="1" applyBorder="1" applyAlignment="1" applyProtection="1">
      <alignment horizontal="center"/>
    </xf>
    <xf numFmtId="166" fontId="0" fillId="0" borderId="0" xfId="0" applyNumberFormat="1" applyFont="1" applyFill="1"/>
    <xf numFmtId="0" fontId="0" fillId="0" borderId="0" xfId="0" applyProtection="1"/>
    <xf numFmtId="37" fontId="6" fillId="0" borderId="0" xfId="0" applyNumberFormat="1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</xf>
    <xf numFmtId="37" fontId="6" fillId="0" borderId="0" xfId="0" applyNumberFormat="1" applyFont="1" applyAlignment="1" applyProtection="1">
      <alignment horizontal="left"/>
      <protection locked="0"/>
    </xf>
    <xf numFmtId="37" fontId="6" fillId="0" borderId="0" xfId="0" applyNumberFormat="1" applyFont="1" applyBorder="1" applyAlignment="1" applyProtection="1">
      <alignment horizontal="left"/>
      <protection locked="0"/>
    </xf>
    <xf numFmtId="176" fontId="6" fillId="0" borderId="0" xfId="0" applyNumberFormat="1" applyFont="1" applyAlignment="1" applyProtection="1">
      <alignment horizontal="center"/>
    </xf>
    <xf numFmtId="0" fontId="0" fillId="0" borderId="0" xfId="0" applyAlignment="1">
      <alignment horizontal="center"/>
    </xf>
    <xf numFmtId="176" fontId="6" fillId="0" borderId="0" xfId="0" applyNumberFormat="1" applyFont="1" applyAlignment="1">
      <alignment horizontal="center"/>
    </xf>
    <xf numFmtId="0" fontId="1" fillId="0" borderId="0" xfId="0" applyFont="1" applyProtection="1"/>
    <xf numFmtId="0" fontId="2" fillId="0" borderId="0" xfId="0" applyFont="1"/>
    <xf numFmtId="10" fontId="4" fillId="0" borderId="0" xfId="11" applyNumberFormat="1" applyFont="1" applyProtection="1"/>
    <xf numFmtId="37" fontId="1" fillId="0" borderId="0" xfId="0" applyNumberFormat="1" applyFont="1" applyProtection="1"/>
    <xf numFmtId="37" fontId="2" fillId="0" borderId="0" xfId="0" applyNumberFormat="1" applyFont="1" applyProtection="1"/>
    <xf numFmtId="0" fontId="0" fillId="0" borderId="0" xfId="0" applyFill="1" applyAlignment="1">
      <alignment horizontal="left"/>
    </xf>
    <xf numFmtId="166" fontId="0" fillId="0" borderId="0" xfId="1" applyNumberFormat="1" applyFont="1" applyFill="1"/>
    <xf numFmtId="0" fontId="0" fillId="0" borderId="0" xfId="0" applyFill="1"/>
    <xf numFmtId="37" fontId="0" fillId="0" borderId="0" xfId="0" applyNumberFormat="1" applyFill="1"/>
    <xf numFmtId="164" fontId="10" fillId="0" borderId="0" xfId="0" applyNumberFormat="1" applyFont="1" applyProtection="1"/>
    <xf numFmtId="37" fontId="10" fillId="0" borderId="0" xfId="0" applyNumberFormat="1" applyFont="1" applyProtection="1"/>
    <xf numFmtId="37" fontId="8" fillId="0" borderId="0" xfId="5" applyNumberFormat="1" applyFont="1" applyFill="1" applyBorder="1"/>
    <xf numFmtId="170" fontId="1" fillId="0" borderId="0" xfId="0" applyNumberFormat="1" applyFont="1" applyAlignment="1" applyProtection="1">
      <alignment horizontal="right"/>
    </xf>
    <xf numFmtId="164" fontId="1" fillId="0" borderId="0" xfId="11" applyNumberFormat="1" applyFont="1" applyAlignment="1" applyProtection="1">
      <alignment horizontal="center"/>
    </xf>
    <xf numFmtId="166" fontId="0" fillId="0" borderId="0" xfId="1" applyNumberFormat="1" applyFont="1" applyProtection="1"/>
    <xf numFmtId="166" fontId="1" fillId="0" borderId="0" xfId="1" applyNumberFormat="1" applyFont="1" applyProtection="1"/>
    <xf numFmtId="166" fontId="9" fillId="0" borderId="0" xfId="1" applyNumberFormat="1" applyFont="1" applyProtection="1"/>
    <xf numFmtId="37" fontId="9" fillId="0" borderId="0" xfId="0" applyNumberFormat="1" applyFont="1" applyProtection="1"/>
    <xf numFmtId="170" fontId="1" fillId="0" borderId="0" xfId="0" applyNumberFormat="1" applyFont="1" applyBorder="1" applyAlignment="1" applyProtection="1">
      <alignment horizontal="right"/>
    </xf>
    <xf numFmtId="0" fontId="1" fillId="0" borderId="0" xfId="0" applyFont="1" applyBorder="1" applyProtection="1"/>
    <xf numFmtId="37" fontId="1" fillId="0" borderId="0" xfId="0" applyNumberFormat="1" applyFont="1" applyBorder="1" applyProtection="1"/>
    <xf numFmtId="0" fontId="2" fillId="0" borderId="0" xfId="0" applyFont="1" applyBorder="1"/>
    <xf numFmtId="166" fontId="1" fillId="0" borderId="0" xfId="1" applyNumberFormat="1" applyFont="1" applyBorder="1" applyProtection="1"/>
    <xf numFmtId="170" fontId="1" fillId="0" borderId="0" xfId="0" applyNumberFormat="1" applyFont="1" applyFill="1" applyAlignment="1" applyProtection="1">
      <alignment horizontal="right"/>
    </xf>
    <xf numFmtId="0" fontId="1" fillId="0" borderId="0" xfId="0" applyFont="1" applyFill="1" applyProtection="1"/>
    <xf numFmtId="37" fontId="1" fillId="0" borderId="0" xfId="0" applyNumberFormat="1" applyFont="1" applyFill="1" applyProtection="1"/>
    <xf numFmtId="164" fontId="1" fillId="0" borderId="0" xfId="11" applyNumberFormat="1" applyFont="1" applyFill="1" applyAlignment="1" applyProtection="1">
      <alignment horizontal="center"/>
    </xf>
    <xf numFmtId="37" fontId="9" fillId="0" borderId="0" xfId="0" applyNumberFormat="1" applyFont="1" applyFill="1" applyProtection="1"/>
    <xf numFmtId="166" fontId="0" fillId="0" borderId="0" xfId="1" applyNumberFormat="1" applyFont="1" applyFill="1" applyProtection="1"/>
    <xf numFmtId="37" fontId="1" fillId="4" borderId="0" xfId="0" applyNumberFormat="1" applyFont="1" applyFill="1" applyProtection="1"/>
    <xf numFmtId="0" fontId="0" fillId="4" borderId="0" xfId="0" applyFill="1"/>
    <xf numFmtId="166" fontId="1" fillId="0" borderId="0" xfId="1" applyNumberFormat="1" applyFont="1" applyFill="1" applyProtection="1"/>
    <xf numFmtId="164" fontId="1" fillId="0" borderId="0" xfId="0" applyNumberFormat="1" applyFont="1" applyFill="1" applyAlignment="1" applyProtection="1">
      <alignment horizontal="center"/>
    </xf>
    <xf numFmtId="166" fontId="9" fillId="0" borderId="0" xfId="1" applyNumberFormat="1" applyFont="1" applyFill="1" applyProtection="1"/>
    <xf numFmtId="0" fontId="1" fillId="0" borderId="0" xfId="0" applyFont="1" applyAlignment="1" applyProtection="1">
      <alignment horizontal="center"/>
    </xf>
    <xf numFmtId="164" fontId="1" fillId="0" borderId="0" xfId="0" applyNumberFormat="1" applyFont="1" applyProtection="1"/>
    <xf numFmtId="10" fontId="0" fillId="0" borderId="0" xfId="11" applyNumberFormat="1" applyFont="1" applyAlignment="1" applyProtection="1">
      <alignment horizontal="center"/>
    </xf>
    <xf numFmtId="37" fontId="0" fillId="0" borderId="0" xfId="0" applyNumberFormat="1" applyProtection="1"/>
    <xf numFmtId="0" fontId="0" fillId="0" borderId="0" xfId="0" quotePrefix="1" applyFill="1" applyAlignment="1">
      <alignment horizontal="left"/>
    </xf>
    <xf numFmtId="37" fontId="6" fillId="0" borderId="0" xfId="0" applyNumberFormat="1" applyFont="1"/>
    <xf numFmtId="178" fontId="6" fillId="0" borderId="0" xfId="2" applyNumberFormat="1" applyFont="1" applyFill="1" applyProtection="1"/>
    <xf numFmtId="170" fontId="0" fillId="0" borderId="0" xfId="0" applyNumberFormat="1" applyFont="1" applyBorder="1" applyAlignment="1" applyProtection="1">
      <alignment horizontal="center"/>
    </xf>
    <xf numFmtId="177" fontId="0" fillId="0" borderId="0" xfId="3" applyNumberFormat="1" applyFont="1" applyBorder="1"/>
    <xf numFmtId="164" fontId="10" fillId="0" borderId="0" xfId="11" applyNumberFormat="1" applyFont="1" applyProtection="1"/>
    <xf numFmtId="0" fontId="11" fillId="0" borderId="0" xfId="0" applyFont="1" applyProtection="1"/>
    <xf numFmtId="170" fontId="11" fillId="0" borderId="0" xfId="0" applyNumberFormat="1" applyFont="1" applyAlignment="1" applyProtection="1">
      <alignment horizontal="center"/>
    </xf>
    <xf numFmtId="170" fontId="11" fillId="0" borderId="0" xfId="0" applyNumberFormat="1" applyFont="1" applyProtection="1"/>
    <xf numFmtId="170" fontId="11" fillId="0" borderId="0" xfId="0" applyNumberFormat="1" applyFont="1" applyAlignment="1" applyProtection="1">
      <alignment horizontal="right"/>
    </xf>
    <xf numFmtId="0" fontId="11" fillId="0" borderId="0" xfId="0" applyFont="1"/>
    <xf numFmtId="0" fontId="11" fillId="0" borderId="0" xfId="0" quotePrefix="1" applyFont="1"/>
    <xf numFmtId="37" fontId="11" fillId="0" borderId="0" xfId="0" applyNumberFormat="1" applyFont="1" applyProtection="1"/>
    <xf numFmtId="10" fontId="11" fillId="0" borderId="0" xfId="0" applyNumberFormat="1" applyFont="1" applyProtection="1"/>
    <xf numFmtId="9" fontId="11" fillId="0" borderId="0" xfId="11" applyFont="1" applyProtection="1"/>
    <xf numFmtId="170" fontId="3" fillId="0" borderId="0" xfId="0" applyNumberFormat="1" applyFont="1" applyProtection="1"/>
    <xf numFmtId="0" fontId="3" fillId="0" borderId="0" xfId="0" applyFont="1"/>
    <xf numFmtId="170" fontId="3" fillId="0" borderId="0" xfId="0" applyNumberFormat="1" applyFont="1" applyAlignment="1" applyProtection="1">
      <alignment horizontal="center"/>
    </xf>
    <xf numFmtId="37" fontId="3" fillId="0" borderId="0" xfId="0" applyNumberFormat="1" applyFont="1" applyAlignment="1" applyProtection="1">
      <alignment horizontal="center"/>
    </xf>
    <xf numFmtId="37" fontId="3" fillId="0" borderId="0" xfId="0" applyNumberFormat="1" applyFont="1" applyBorder="1" applyAlignment="1" applyProtection="1">
      <alignment horizontal="center"/>
    </xf>
    <xf numFmtId="0" fontId="3" fillId="0" borderId="0" xfId="0" applyFont="1" applyBorder="1" applyProtection="1"/>
    <xf numFmtId="166" fontId="3" fillId="0" borderId="0" xfId="0" applyNumberFormat="1" applyFont="1"/>
    <xf numFmtId="166" fontId="3" fillId="0" borderId="0" xfId="0" applyNumberFormat="1" applyFont="1" applyProtection="1"/>
    <xf numFmtId="0" fontId="3" fillId="0" borderId="0" xfId="0" applyNumberFormat="1" applyFont="1"/>
    <xf numFmtId="37" fontId="3" fillId="0" borderId="0" xfId="0" applyNumberFormat="1" applyFont="1" applyAlignment="1" applyProtection="1">
      <alignment horizontal="left"/>
    </xf>
    <xf numFmtId="0" fontId="3" fillId="0" borderId="0" xfId="0" applyNumberFormat="1" applyFont="1" applyProtection="1"/>
    <xf numFmtId="166" fontId="3" fillId="0" borderId="0" xfId="0" applyNumberFormat="1" applyFont="1" applyBorder="1"/>
    <xf numFmtId="37" fontId="3" fillId="0" borderId="0" xfId="0" applyNumberFormat="1" applyFont="1"/>
    <xf numFmtId="0" fontId="3" fillId="0" borderId="0" xfId="0" applyNumberFormat="1" applyFont="1" applyAlignment="1" applyProtection="1">
      <alignment horizontal="right"/>
    </xf>
    <xf numFmtId="166" fontId="3" fillId="0" borderId="0" xfId="0" applyNumberFormat="1" applyFont="1" applyBorder="1" applyAlignment="1">
      <alignment horizontal="left" indent="2"/>
    </xf>
    <xf numFmtId="39" fontId="3" fillId="0" borderId="0" xfId="0" applyNumberFormat="1" applyFont="1" applyProtection="1"/>
    <xf numFmtId="170" fontId="3" fillId="0" borderId="0" xfId="0" applyNumberFormat="1" applyFont="1"/>
    <xf numFmtId="0" fontId="3" fillId="0" borderId="0" xfId="0" applyNumberFormat="1" applyFont="1" applyFill="1" applyProtection="1"/>
    <xf numFmtId="0" fontId="3" fillId="0" borderId="0" xfId="0" applyNumberFormat="1" applyFont="1" applyAlignment="1">
      <alignment horizontal="center"/>
    </xf>
    <xf numFmtId="1" fontId="3" fillId="0" borderId="0" xfId="0" applyNumberFormat="1" applyFont="1" applyProtection="1"/>
    <xf numFmtId="1" fontId="3" fillId="0" borderId="0" xfId="0" applyNumberFormat="1" applyFont="1" applyAlignment="1" applyProtection="1">
      <alignment horizontal="center"/>
    </xf>
    <xf numFmtId="1" fontId="3" fillId="0" borderId="0" xfId="0" applyNumberFormat="1" applyFont="1"/>
    <xf numFmtId="168" fontId="3" fillId="0" borderId="0" xfId="0" applyNumberFormat="1" applyFont="1" applyProtection="1"/>
    <xf numFmtId="169" fontId="3" fillId="0" borderId="0" xfId="0" applyNumberFormat="1" applyFont="1" applyProtection="1"/>
    <xf numFmtId="0" fontId="3" fillId="0" borderId="0" xfId="0" applyFont="1" applyAlignment="1" applyProtection="1">
      <alignment horizontal="left"/>
    </xf>
    <xf numFmtId="0" fontId="6" fillId="0" borderId="0" xfId="0" applyFont="1" applyFill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6" fillId="0" borderId="0" xfId="0" applyFont="1"/>
    <xf numFmtId="0" fontId="3" fillId="0" borderId="0" xfId="0" applyFont="1" applyFill="1" applyAlignment="1" applyProtection="1">
      <alignment horizontal="left"/>
    </xf>
    <xf numFmtId="0" fontId="3" fillId="0" borderId="0" xfId="0" applyFont="1" applyFill="1"/>
    <xf numFmtId="0" fontId="3" fillId="5" borderId="0" xfId="0" applyFont="1" applyFill="1" applyBorder="1" applyAlignment="1">
      <alignment horizontal="left"/>
    </xf>
    <xf numFmtId="179" fontId="6" fillId="0" borderId="0" xfId="3" applyNumberFormat="1" applyFont="1"/>
    <xf numFmtId="166" fontId="6" fillId="0" borderId="0" xfId="2" applyNumberFormat="1" applyFont="1"/>
    <xf numFmtId="166" fontId="0" fillId="0" borderId="0" xfId="1" applyNumberFormat="1" applyFont="1"/>
    <xf numFmtId="37" fontId="6" fillId="0" borderId="2" xfId="0" applyNumberFormat="1" applyFont="1" applyFill="1" applyBorder="1" applyProtection="1"/>
    <xf numFmtId="0" fontId="0" fillId="0" borderId="0" xfId="0" applyFont="1" applyFill="1" applyProtection="1"/>
    <xf numFmtId="10" fontId="0" fillId="0" borderId="0" xfId="11" applyNumberFormat="1" applyFont="1" applyProtection="1"/>
    <xf numFmtId="0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70" fontId="3" fillId="5" borderId="0" xfId="0" applyNumberFormat="1" applyFont="1" applyFill="1" applyAlignment="1" applyProtection="1">
      <alignment horizontal="center"/>
    </xf>
    <xf numFmtId="170" fontId="0" fillId="5" borderId="0" xfId="0" applyNumberFormat="1" applyFont="1" applyFill="1" applyAlignment="1" applyProtection="1">
      <alignment horizontal="right"/>
    </xf>
    <xf numFmtId="170" fontId="3" fillId="5" borderId="0" xfId="0" applyNumberFormat="1" applyFont="1" applyFill="1" applyAlignment="1" applyProtection="1">
      <alignment horizontal="right"/>
    </xf>
    <xf numFmtId="166" fontId="6" fillId="0" borderId="0" xfId="1" applyNumberFormat="1" applyFont="1" applyBorder="1"/>
    <xf numFmtId="43" fontId="0" fillId="0" borderId="0" xfId="0" applyNumberFormat="1" applyFont="1" applyFill="1" applyProtection="1"/>
  </cellXfs>
  <cellStyles count="12">
    <cellStyle name="Comma" xfId="1" builtinId="3"/>
    <cellStyle name="Comma 29" xfId="2"/>
    <cellStyle name="Currency 29" xfId="3"/>
    <cellStyle name="Normal" xfId="0" builtinId="0"/>
    <cellStyle name="Normal - Style1" xfId="4"/>
    <cellStyle name="Normal_Kentucky - CCS98 as filed" xfId="5"/>
    <cellStyle name="Output Amounts" xfId="6"/>
    <cellStyle name="Output Column Headings" xfId="7"/>
    <cellStyle name="Output Line Items" xfId="8"/>
    <cellStyle name="Output Report Heading" xfId="9"/>
    <cellStyle name="Output Report Title" xfId="10"/>
    <cellStyle name="Percent" xfId="1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GA231"/>
  <sheetViews>
    <sheetView tabSelected="1"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4" width="1.77734375" customWidth="1"/>
    <col min="5" max="5" width="25.77734375" customWidth="1"/>
    <col min="6" max="6" width="10.109375" bestFit="1" customWidth="1"/>
    <col min="7" max="10" width="14.88671875" customWidth="1"/>
    <col min="11" max="25" width="14.77734375" customWidth="1"/>
    <col min="26" max="43" width="15.77734375" customWidth="1"/>
  </cols>
  <sheetData>
    <row r="1" spans="1:183">
      <c r="A1" s="1" t="s">
        <v>386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</row>
    <row r="2" spans="1:183">
      <c r="A2" s="1" t="s">
        <v>544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</row>
    <row r="3" spans="1:183">
      <c r="A3" s="1" t="s">
        <v>543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</row>
    <row r="4" spans="1:18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</row>
    <row r="5" spans="1:183">
      <c r="A5" s="1" t="s">
        <v>0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</row>
    <row r="6" spans="1:183">
      <c r="A6" s="1">
        <v>1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183">
      <c r="A7" s="1">
        <f t="shared" ref="A7:A63" si="0">A6+1</f>
        <v>2</v>
      </c>
      <c r="B7" s="1"/>
      <c r="C7" s="1"/>
      <c r="D7" s="1"/>
      <c r="E7" s="1"/>
      <c r="F7" s="1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183">
      <c r="A8" s="1">
        <f t="shared" si="0"/>
        <v>3</v>
      </c>
      <c r="B8" s="1"/>
      <c r="C8" s="1"/>
      <c r="D8" s="1"/>
      <c r="E8" s="1"/>
      <c r="F8" s="1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183">
      <c r="A9" s="1">
        <f t="shared" si="0"/>
        <v>4</v>
      </c>
      <c r="B9" s="1"/>
      <c r="C9" s="1"/>
      <c r="D9" s="1"/>
      <c r="E9" s="1"/>
      <c r="F9" s="1"/>
      <c r="G9" s="3" t="s">
        <v>1</v>
      </c>
      <c r="H9" s="3" t="s">
        <v>56</v>
      </c>
      <c r="I9" s="3" t="s">
        <v>518</v>
      </c>
      <c r="J9" s="3" t="s">
        <v>518</v>
      </c>
      <c r="K9" s="69" t="s">
        <v>180</v>
      </c>
      <c r="L9" s="69" t="s">
        <v>180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183">
      <c r="A10" s="1">
        <f t="shared" si="0"/>
        <v>5</v>
      </c>
      <c r="B10" s="2"/>
      <c r="C10" s="2"/>
      <c r="D10" s="2"/>
      <c r="E10" s="2"/>
      <c r="F10" s="2"/>
      <c r="G10" s="3" t="s">
        <v>2</v>
      </c>
      <c r="H10" s="3" t="s">
        <v>519</v>
      </c>
      <c r="I10" s="69" t="s">
        <v>420</v>
      </c>
      <c r="J10" s="69" t="s">
        <v>517</v>
      </c>
      <c r="K10" s="69" t="s">
        <v>420</v>
      </c>
      <c r="L10" s="69" t="s">
        <v>517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183">
      <c r="A11" s="1">
        <f t="shared" si="0"/>
        <v>6</v>
      </c>
      <c r="B11" s="2"/>
      <c r="C11" s="2"/>
      <c r="D11" s="2"/>
      <c r="E11" s="2"/>
      <c r="F11" s="2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183">
      <c r="A12" s="1">
        <f t="shared" si="0"/>
        <v>7</v>
      </c>
      <c r="B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1"/>
      <c r="X12" s="1"/>
    </row>
    <row r="13" spans="1:183">
      <c r="A13" s="1">
        <f t="shared" si="0"/>
        <v>8</v>
      </c>
      <c r="B13" s="1"/>
      <c r="C13" s="1" t="s">
        <v>4</v>
      </c>
      <c r="D13" s="1"/>
      <c r="E13" s="1"/>
      <c r="F13" s="2"/>
      <c r="G13" s="53">
        <f>'Rev. Alloc.'!I32</f>
        <v>166804655.47242033</v>
      </c>
      <c r="H13" s="53">
        <f>'Rev. Alloc.'!J32</f>
        <v>98561395.90371801</v>
      </c>
      <c r="I13" s="53">
        <f>'Rev. Alloc.'!K32</f>
        <v>51767399.246287562</v>
      </c>
      <c r="J13" s="53">
        <f>'Rev. Alloc.'!L32</f>
        <v>1435259.4091036585</v>
      </c>
      <c r="K13" s="53">
        <f>'Rev. Alloc.'!M32</f>
        <v>8035290.4012066461</v>
      </c>
      <c r="L13" s="53">
        <f>'Rev. Alloc.'!N32</f>
        <v>7005310.5121044796</v>
      </c>
      <c r="M13" s="53">
        <f>'Rev. Alloc.'!O32</f>
        <v>0</v>
      </c>
      <c r="N13" s="53">
        <f>'Rev. Alloc.'!P32</f>
        <v>0</v>
      </c>
      <c r="O13" s="53">
        <f>'Rev. Alloc.'!Q32</f>
        <v>0</v>
      </c>
      <c r="P13" s="53">
        <f>'Rev. Alloc.'!R32</f>
        <v>0</v>
      </c>
      <c r="Q13" s="53">
        <f>'Rev. Alloc.'!S32</f>
        <v>0</v>
      </c>
      <c r="R13" s="53">
        <f>'Rev. Alloc.'!T32</f>
        <v>0</v>
      </c>
      <c r="S13" s="53">
        <f>'Rev. Alloc.'!U32</f>
        <v>0</v>
      </c>
      <c r="T13" s="53">
        <f>'Rev. Alloc.'!V32</f>
        <v>0</v>
      </c>
      <c r="U13" s="53">
        <f>'Rev. Alloc.'!W32</f>
        <v>0</v>
      </c>
      <c r="V13" s="53">
        <f>'Rev. Alloc.'!X32</f>
        <v>0</v>
      </c>
      <c r="W13" s="2">
        <f>SUM(H13:V13)-G13</f>
        <v>0</v>
      </c>
      <c r="X13" s="2"/>
    </row>
    <row r="14" spans="1:183">
      <c r="A14" s="1">
        <f t="shared" si="0"/>
        <v>9</v>
      </c>
      <c r="B14" s="1"/>
      <c r="C14" s="1"/>
      <c r="D14" s="1"/>
      <c r="E14" s="1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1"/>
      <c r="X14" s="2"/>
    </row>
    <row r="15" spans="1:183">
      <c r="A15" s="1">
        <f t="shared" si="0"/>
        <v>10</v>
      </c>
      <c r="B15" s="1"/>
      <c r="C15" s="1" t="s">
        <v>5</v>
      </c>
      <c r="D15" s="1"/>
      <c r="E15" s="1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183">
      <c r="A16" s="1">
        <f t="shared" si="0"/>
        <v>11</v>
      </c>
      <c r="B16" s="1"/>
      <c r="C16" s="1"/>
      <c r="D16" s="1"/>
      <c r="E16" s="1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>
      <c r="A17" s="1">
        <f t="shared" si="0"/>
        <v>12</v>
      </c>
      <c r="B17" s="1"/>
      <c r="C17" s="1"/>
      <c r="D17" s="1" t="s">
        <v>6</v>
      </c>
      <c r="E17" s="1"/>
      <c r="F17" s="2"/>
      <c r="G17" s="2">
        <f>'O and M Alloc.'!I677</f>
        <v>104852766.001269</v>
      </c>
      <c r="H17" s="2">
        <f>'O and M Alloc.'!J677</f>
        <v>63481855.126226328</v>
      </c>
      <c r="I17" s="2">
        <f>'O and M Alloc.'!K677</f>
        <v>36786838.157404728</v>
      </c>
      <c r="J17" s="2">
        <f>'O and M Alloc.'!L677</f>
        <v>1146607.7369427411</v>
      </c>
      <c r="K17" s="2">
        <f>'O and M Alloc.'!M677</f>
        <v>2287768.6378409853</v>
      </c>
      <c r="L17" s="2">
        <f>'O and M Alloc.'!N677</f>
        <v>1149696.3428541995</v>
      </c>
      <c r="M17" s="2">
        <f>'O and M Alloc.'!O677</f>
        <v>0</v>
      </c>
      <c r="N17" s="2">
        <f>'O and M Alloc.'!P677</f>
        <v>0</v>
      </c>
      <c r="O17" s="2">
        <f>'O and M Alloc.'!Q677</f>
        <v>0</v>
      </c>
      <c r="P17" s="2">
        <f>'O and M Alloc.'!R677</f>
        <v>0</v>
      </c>
      <c r="Q17" s="2">
        <f>'O and M Alloc.'!S677</f>
        <v>0</v>
      </c>
      <c r="R17" s="2">
        <f>'O and M Alloc.'!T677</f>
        <v>0</v>
      </c>
      <c r="S17" s="2">
        <f>'O and M Alloc.'!U677</f>
        <v>0</v>
      </c>
      <c r="T17" s="2">
        <f>'O and M Alloc.'!V677</f>
        <v>0</v>
      </c>
      <c r="U17" s="2">
        <f>'O and M Alloc.'!W677</f>
        <v>0</v>
      </c>
      <c r="V17" s="2">
        <f>'O and M Alloc.'!X677</f>
        <v>0</v>
      </c>
      <c r="W17" s="2">
        <f>SUM(H17:V17)-G17</f>
        <v>0</v>
      </c>
      <c r="X17" s="2"/>
    </row>
    <row r="18" spans="1:24">
      <c r="A18" s="1">
        <f t="shared" si="0"/>
        <v>13</v>
      </c>
      <c r="B18" s="1"/>
      <c r="C18" s="1"/>
      <c r="D18" s="1" t="s">
        <v>143</v>
      </c>
      <c r="E18" s="1"/>
      <c r="F18" s="2"/>
      <c r="G18" s="2">
        <f>+'Dep.Exp. Alloc.'!I1061</f>
        <v>19444465.926407062</v>
      </c>
      <c r="H18" s="2">
        <f>+'Dep.Exp. Alloc.'!J1061</f>
        <v>11783700.561307769</v>
      </c>
      <c r="I18" s="2">
        <f>+'Dep.Exp. Alloc.'!K1061</f>
        <v>5189031.7599438773</v>
      </c>
      <c r="J18" s="2">
        <f>+'Dep.Exp. Alloc.'!L1061</f>
        <v>39598.911844609946</v>
      </c>
      <c r="K18" s="2">
        <f>+'Dep.Exp. Alloc.'!M1061</f>
        <v>1648460.0819394283</v>
      </c>
      <c r="L18" s="2">
        <f>+'Dep.Exp. Alloc.'!N1061</f>
        <v>783674.61137137632</v>
      </c>
      <c r="M18" s="2">
        <f>+'Dep.Exp. Alloc.'!O1061</f>
        <v>0</v>
      </c>
      <c r="N18" s="2">
        <f>+'Dep.Exp. Alloc.'!P1061</f>
        <v>0</v>
      </c>
      <c r="O18" s="2">
        <f>+'Dep.Exp. Alloc.'!Q1061</f>
        <v>0</v>
      </c>
      <c r="P18" s="2">
        <f>+'Dep.Exp. Alloc.'!R1061</f>
        <v>0</v>
      </c>
      <c r="Q18" s="2">
        <f>+'Dep.Exp. Alloc.'!S1061</f>
        <v>0</v>
      </c>
      <c r="R18" s="2">
        <f>+'Dep.Exp. Alloc.'!T1061</f>
        <v>0</v>
      </c>
      <c r="S18" s="2">
        <f>+'Dep.Exp. Alloc.'!U1061</f>
        <v>0</v>
      </c>
      <c r="T18" s="2">
        <f>+'Dep.Exp. Alloc.'!V1061</f>
        <v>0</v>
      </c>
      <c r="U18" s="2">
        <f>+'Dep.Exp. Alloc.'!W1061</f>
        <v>0</v>
      </c>
      <c r="V18" s="2">
        <f>+'Dep.Exp. Alloc.'!X1061</f>
        <v>0</v>
      </c>
      <c r="W18" s="2">
        <f>SUM(H18:V18)-G18</f>
        <v>0</v>
      </c>
      <c r="X18" s="2"/>
    </row>
    <row r="19" spans="1:24">
      <c r="A19" s="1">
        <f>A18+1</f>
        <v>14</v>
      </c>
      <c r="B19" s="1"/>
      <c r="C19" s="1"/>
      <c r="D19" s="1" t="s">
        <v>127</v>
      </c>
      <c r="E19" s="1"/>
      <c r="F19" s="2"/>
      <c r="G19" s="2">
        <f>'Taxes Alloc.'!H104</f>
        <v>6100220.1526932754</v>
      </c>
      <c r="H19" s="2">
        <f>'Taxes Alloc.'!I104</f>
        <v>3486679.28572495</v>
      </c>
      <c r="I19" s="2">
        <f>'Taxes Alloc.'!J104</f>
        <v>1635975.826681402</v>
      </c>
      <c r="J19" s="2">
        <f>'Taxes Alloc.'!K104</f>
        <v>23261.999583478726</v>
      </c>
      <c r="K19" s="2">
        <f>'Taxes Alloc.'!L104</f>
        <v>620237.16293987911</v>
      </c>
      <c r="L19" s="2">
        <f>'Taxes Alloc.'!M104</f>
        <v>334065.87776356662</v>
      </c>
      <c r="M19" s="2">
        <f>'Taxes Alloc.'!N104</f>
        <v>0</v>
      </c>
      <c r="N19" s="2">
        <f>'Taxes Alloc.'!O104</f>
        <v>0</v>
      </c>
      <c r="O19" s="2">
        <f>'Taxes Alloc.'!P104</f>
        <v>0</v>
      </c>
      <c r="P19" s="2">
        <f>'Taxes Alloc.'!Q104</f>
        <v>0</v>
      </c>
      <c r="Q19" s="2">
        <f>'Taxes Alloc.'!R104</f>
        <v>0</v>
      </c>
      <c r="R19" s="2">
        <f>'Taxes Alloc.'!S104</f>
        <v>0</v>
      </c>
      <c r="S19" s="2">
        <f>'Taxes Alloc.'!T104</f>
        <v>0</v>
      </c>
      <c r="T19" s="2">
        <f>'Taxes Alloc.'!U104</f>
        <v>0</v>
      </c>
      <c r="U19" s="2">
        <f>'Taxes Alloc.'!V104</f>
        <v>0</v>
      </c>
      <c r="V19" s="2">
        <f>'Taxes Alloc.'!W104</f>
        <v>0</v>
      </c>
      <c r="W19" s="2">
        <f>SUM(H19:V19)-G19</f>
        <v>0</v>
      </c>
      <c r="X19" s="2"/>
    </row>
    <row r="20" spans="1:24">
      <c r="A20" s="1">
        <f t="shared" ref="A20:A29" si="1">A19+1</f>
        <v>15</v>
      </c>
      <c r="B20" s="1"/>
      <c r="C20" s="1"/>
      <c r="D20" s="1"/>
      <c r="E20" s="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1"/>
      <c r="X20" s="1"/>
    </row>
    <row r="21" spans="1:24">
      <c r="A21" s="1">
        <f t="shared" si="1"/>
        <v>16</v>
      </c>
      <c r="B21" s="1"/>
      <c r="C21" s="1" t="s">
        <v>144</v>
      </c>
      <c r="D21" s="1"/>
      <c r="E21" s="1"/>
      <c r="F21" s="2"/>
      <c r="G21" s="53">
        <f t="shared" ref="G21:V21" si="2">SUM(G17:G19)</f>
        <v>130397452.08036932</v>
      </c>
      <c r="H21" s="53">
        <f t="shared" si="2"/>
        <v>78752234.973259047</v>
      </c>
      <c r="I21" s="53">
        <f t="shared" si="2"/>
        <v>43611845.744030014</v>
      </c>
      <c r="J21" s="53">
        <f t="shared" si="2"/>
        <v>1209468.6483708299</v>
      </c>
      <c r="K21" s="53">
        <f t="shared" si="2"/>
        <v>4556465.8827202925</v>
      </c>
      <c r="L21" s="53">
        <f t="shared" si="2"/>
        <v>2267436.8319891426</v>
      </c>
      <c r="M21" s="53">
        <f t="shared" si="2"/>
        <v>0</v>
      </c>
      <c r="N21" s="53">
        <f t="shared" si="2"/>
        <v>0</v>
      </c>
      <c r="O21" s="53">
        <f t="shared" si="2"/>
        <v>0</v>
      </c>
      <c r="P21" s="53">
        <f t="shared" si="2"/>
        <v>0</v>
      </c>
      <c r="Q21" s="53">
        <f t="shared" si="2"/>
        <v>0</v>
      </c>
      <c r="R21" s="53">
        <f t="shared" si="2"/>
        <v>0</v>
      </c>
      <c r="S21" s="53">
        <f t="shared" si="2"/>
        <v>0</v>
      </c>
      <c r="T21" s="53">
        <f t="shared" si="2"/>
        <v>0</v>
      </c>
      <c r="U21" s="53">
        <f t="shared" si="2"/>
        <v>0</v>
      </c>
      <c r="V21" s="53">
        <f t="shared" si="2"/>
        <v>0</v>
      </c>
      <c r="W21" s="2">
        <f>SUM(H21:V21)-G21</f>
        <v>0</v>
      </c>
      <c r="X21" s="2"/>
    </row>
    <row r="22" spans="1:24">
      <c r="A22" s="1">
        <f t="shared" si="1"/>
        <v>17</v>
      </c>
      <c r="B22" s="1"/>
      <c r="C22" s="1"/>
      <c r="D22" s="1"/>
      <c r="E22" s="1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>
      <c r="A23" s="1">
        <f t="shared" si="1"/>
        <v>18</v>
      </c>
      <c r="B23" s="1"/>
      <c r="C23" s="1" t="s">
        <v>7</v>
      </c>
      <c r="D23" s="1"/>
      <c r="E23" s="1"/>
      <c r="F23" s="2"/>
      <c r="G23" s="2">
        <f t="shared" ref="G23:V23" si="3">+G13-G21</f>
        <v>36407203.392051011</v>
      </c>
      <c r="H23" s="2">
        <f t="shared" si="3"/>
        <v>19809160.930458963</v>
      </c>
      <c r="I23" s="2">
        <f t="shared" si="3"/>
        <v>8155553.5022575483</v>
      </c>
      <c r="J23" s="2">
        <f t="shared" si="3"/>
        <v>225790.76073282864</v>
      </c>
      <c r="K23" s="2">
        <f t="shared" si="3"/>
        <v>3478824.5184863536</v>
      </c>
      <c r="L23" s="2">
        <f t="shared" si="3"/>
        <v>4737873.6801153366</v>
      </c>
      <c r="M23" s="2">
        <f t="shared" si="3"/>
        <v>0</v>
      </c>
      <c r="N23" s="2">
        <f t="shared" si="3"/>
        <v>0</v>
      </c>
      <c r="O23" s="2">
        <f t="shared" si="3"/>
        <v>0</v>
      </c>
      <c r="P23" s="2">
        <f t="shared" si="3"/>
        <v>0</v>
      </c>
      <c r="Q23" s="2">
        <f t="shared" si="3"/>
        <v>0</v>
      </c>
      <c r="R23" s="2">
        <f t="shared" si="3"/>
        <v>0</v>
      </c>
      <c r="S23" s="2">
        <f t="shared" si="3"/>
        <v>0</v>
      </c>
      <c r="T23" s="2">
        <f t="shared" si="3"/>
        <v>0</v>
      </c>
      <c r="U23" s="2">
        <f t="shared" si="3"/>
        <v>0</v>
      </c>
      <c r="V23" s="2">
        <f t="shared" si="3"/>
        <v>0</v>
      </c>
      <c r="W23" s="2">
        <f>SUM(H23:V23)-G23</f>
        <v>0</v>
      </c>
      <c r="X23" s="2"/>
    </row>
    <row r="24" spans="1:24">
      <c r="A24" s="1">
        <f t="shared" si="1"/>
        <v>19</v>
      </c>
      <c r="B24" s="1"/>
      <c r="C24" s="1"/>
      <c r="D24" s="1"/>
      <c r="E24" s="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>
      <c r="A25" s="1">
        <f t="shared" si="1"/>
        <v>20</v>
      </c>
      <c r="B25" s="1"/>
      <c r="C25" s="68" t="s">
        <v>457</v>
      </c>
      <c r="D25" s="1"/>
      <c r="E25" s="1"/>
      <c r="F25" s="2"/>
      <c r="G25" s="2">
        <f>'Taxes Alloc.'!H107</f>
        <v>7757733.972199155</v>
      </c>
      <c r="H25" s="2">
        <f>'Taxes Alloc.'!I107</f>
        <v>4412631.1469721552</v>
      </c>
      <c r="I25" s="2">
        <f>'Taxes Alloc.'!J107</f>
        <v>1979047.7547091881</v>
      </c>
      <c r="J25" s="2">
        <f>'Taxes Alloc.'!K107</f>
        <v>21443.205145143129</v>
      </c>
      <c r="K25" s="2">
        <f>'Taxes Alloc.'!L107</f>
        <v>891206.94078158098</v>
      </c>
      <c r="L25" s="2">
        <f>'Taxes Alloc.'!M107</f>
        <v>453404.92459108768</v>
      </c>
      <c r="M25" s="2">
        <f>'Taxes Alloc.'!N107</f>
        <v>0</v>
      </c>
      <c r="N25" s="2">
        <f>'Taxes Alloc.'!O107</f>
        <v>0</v>
      </c>
      <c r="O25" s="2">
        <f>'Taxes Alloc.'!P107</f>
        <v>0</v>
      </c>
      <c r="P25" s="2">
        <f>'Taxes Alloc.'!Q107</f>
        <v>0</v>
      </c>
      <c r="Q25" s="2">
        <f>'Taxes Alloc.'!R107</f>
        <v>0</v>
      </c>
      <c r="R25" s="2">
        <f>'Taxes Alloc.'!S107</f>
        <v>0</v>
      </c>
      <c r="S25" s="2">
        <f>'Taxes Alloc.'!T107</f>
        <v>0</v>
      </c>
      <c r="T25" s="2">
        <f>'Taxes Alloc.'!U107</f>
        <v>0</v>
      </c>
      <c r="U25" s="2">
        <f>'Taxes Alloc.'!V107</f>
        <v>0</v>
      </c>
      <c r="V25" s="2">
        <f>'Taxes Alloc.'!W107</f>
        <v>0</v>
      </c>
      <c r="W25" s="2">
        <f>SUM(H25:V25)-G25</f>
        <v>0</v>
      </c>
      <c r="X25" s="2"/>
    </row>
    <row r="26" spans="1:24">
      <c r="A26" s="1">
        <f t="shared" si="1"/>
        <v>21</v>
      </c>
      <c r="B26" s="1"/>
      <c r="C26" s="1"/>
      <c r="D26" s="1"/>
      <c r="E26" s="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>
      <c r="A27" s="1">
        <f t="shared" si="1"/>
        <v>22</v>
      </c>
      <c r="B27" s="1"/>
      <c r="C27" s="1" t="s">
        <v>156</v>
      </c>
      <c r="D27" s="1"/>
      <c r="E27" s="1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>
      <c r="A28" s="1">
        <f t="shared" si="1"/>
        <v>23</v>
      </c>
      <c r="B28" s="1"/>
      <c r="C28" s="1"/>
      <c r="D28" s="1"/>
      <c r="E28" s="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1"/>
      <c r="X28" s="1"/>
    </row>
    <row r="29" spans="1:24" s="77" customFormat="1">
      <c r="A29" s="1">
        <f t="shared" si="1"/>
        <v>24</v>
      </c>
      <c r="C29"/>
      <c r="D29" s="76" t="s">
        <v>418</v>
      </c>
      <c r="E29" s="76"/>
      <c r="F29" s="78">
        <v>0.06</v>
      </c>
      <c r="G29" s="79">
        <f>$F$29*(G23-G25)</f>
        <v>1718968.1651911112</v>
      </c>
      <c r="H29" s="79">
        <f t="shared" ref="H29:V29" si="4">$F$29*(H23-H25)</f>
        <v>923791.78700920846</v>
      </c>
      <c r="I29" s="79">
        <f t="shared" si="4"/>
        <v>370590.34485290159</v>
      </c>
      <c r="J29" s="79">
        <f t="shared" si="4"/>
        <v>12260.85333526113</v>
      </c>
      <c r="K29" s="79">
        <f t="shared" si="4"/>
        <v>155257.05466228633</v>
      </c>
      <c r="L29" s="79">
        <f t="shared" si="4"/>
        <v>257068.12533145491</v>
      </c>
      <c r="M29" s="79">
        <f t="shared" si="4"/>
        <v>0</v>
      </c>
      <c r="N29" s="79">
        <f t="shared" si="4"/>
        <v>0</v>
      </c>
      <c r="O29" s="79">
        <f t="shared" si="4"/>
        <v>0</v>
      </c>
      <c r="P29" s="79">
        <f t="shared" si="4"/>
        <v>0</v>
      </c>
      <c r="Q29" s="79">
        <f t="shared" si="4"/>
        <v>0</v>
      </c>
      <c r="R29" s="79">
        <f t="shared" si="4"/>
        <v>0</v>
      </c>
      <c r="S29" s="79">
        <f t="shared" si="4"/>
        <v>0</v>
      </c>
      <c r="T29" s="79">
        <f t="shared" si="4"/>
        <v>0</v>
      </c>
      <c r="U29" s="79">
        <f t="shared" si="4"/>
        <v>0</v>
      </c>
      <c r="V29" s="79">
        <f t="shared" si="4"/>
        <v>0</v>
      </c>
      <c r="W29" s="2">
        <f>SUM(H29:V29)-G29</f>
        <v>0</v>
      </c>
    </row>
    <row r="30" spans="1:24" s="77" customFormat="1">
      <c r="A30" s="76">
        <f t="shared" si="0"/>
        <v>25</v>
      </c>
      <c r="C30"/>
      <c r="D30" s="76" t="s">
        <v>419</v>
      </c>
      <c r="E30"/>
      <c r="F30" s="78">
        <v>0.35</v>
      </c>
      <c r="G30" s="80">
        <f>$F$30*(G23-G25-G29)</f>
        <v>9425675.4391312599</v>
      </c>
      <c r="H30" s="80">
        <f t="shared" ref="H30:V30" si="5">$F$30*(H23-H25-H29)</f>
        <v>5065458.2987671597</v>
      </c>
      <c r="I30" s="80">
        <f t="shared" si="5"/>
        <v>2032070.3909434103</v>
      </c>
      <c r="J30" s="80">
        <f t="shared" si="5"/>
        <v>67230.345788348524</v>
      </c>
      <c r="K30" s="80">
        <f t="shared" si="5"/>
        <v>851326.18306487007</v>
      </c>
      <c r="L30" s="80">
        <f t="shared" si="5"/>
        <v>1409590.2205674779</v>
      </c>
      <c r="M30" s="80">
        <f t="shared" si="5"/>
        <v>0</v>
      </c>
      <c r="N30" s="80">
        <f t="shared" si="5"/>
        <v>0</v>
      </c>
      <c r="O30" s="80">
        <f t="shared" si="5"/>
        <v>0</v>
      </c>
      <c r="P30" s="80">
        <f t="shared" si="5"/>
        <v>0</v>
      </c>
      <c r="Q30" s="80">
        <f t="shared" si="5"/>
        <v>0</v>
      </c>
      <c r="R30" s="80">
        <f t="shared" si="5"/>
        <v>0</v>
      </c>
      <c r="S30" s="80">
        <f t="shared" si="5"/>
        <v>0</v>
      </c>
      <c r="T30" s="80">
        <f t="shared" si="5"/>
        <v>0</v>
      </c>
      <c r="U30" s="80">
        <f t="shared" si="5"/>
        <v>0</v>
      </c>
      <c r="V30" s="80">
        <f t="shared" si="5"/>
        <v>0</v>
      </c>
      <c r="W30" s="2">
        <f>SUM(H30:V30)-G30</f>
        <v>0</v>
      </c>
    </row>
    <row r="31" spans="1:24" s="29" customFormat="1">
      <c r="A31" s="1">
        <f>A29+1</f>
        <v>25</v>
      </c>
      <c r="B31" s="1"/>
      <c r="C31"/>
      <c r="D31" s="1" t="s">
        <v>145</v>
      </c>
      <c r="E31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f>SUM(H31:V31)-G31</f>
        <v>0</v>
      </c>
      <c r="X31" s="2"/>
    </row>
    <row r="32" spans="1:24" s="29" customFormat="1">
      <c r="A32" s="1">
        <f t="shared" si="0"/>
        <v>26</v>
      </c>
      <c r="B32" s="1"/>
      <c r="C32"/>
      <c r="D32" s="1" t="s">
        <v>154</v>
      </c>
      <c r="E32"/>
      <c r="F32" s="2"/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f>SUM(H32:V32)-G32</f>
        <v>0</v>
      </c>
      <c r="X32" s="2"/>
    </row>
    <row r="33" spans="1:183" s="29" customFormat="1">
      <c r="A33" s="1">
        <f t="shared" si="0"/>
        <v>27</v>
      </c>
      <c r="B33" s="1"/>
      <c r="C33" s="1"/>
      <c r="D33" s="1"/>
      <c r="E33" s="1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183">
      <c r="A34" s="1">
        <f t="shared" si="0"/>
        <v>28</v>
      </c>
      <c r="B34" s="1"/>
      <c r="C34" s="1" t="s">
        <v>155</v>
      </c>
      <c r="D34" s="1"/>
      <c r="F34" s="2"/>
      <c r="G34" s="2">
        <f t="shared" ref="G34:N34" si="6">SUM(G29:G32)</f>
        <v>11144643.60432237</v>
      </c>
      <c r="H34" s="2">
        <f t="shared" si="6"/>
        <v>5989250.0857763682</v>
      </c>
      <c r="I34" s="2">
        <f t="shared" si="6"/>
        <v>2402660.7357963119</v>
      </c>
      <c r="J34" s="2">
        <f t="shared" si="6"/>
        <v>79491.199123609651</v>
      </c>
      <c r="K34" s="2">
        <f t="shared" si="6"/>
        <v>1006583.2377271564</v>
      </c>
      <c r="L34" s="2">
        <f t="shared" si="6"/>
        <v>1666658.3458989328</v>
      </c>
      <c r="M34" s="2">
        <f t="shared" si="6"/>
        <v>0</v>
      </c>
      <c r="N34" s="2">
        <f t="shared" si="6"/>
        <v>0</v>
      </c>
      <c r="O34" s="2">
        <f t="shared" ref="O34:V34" si="7">SUM(O29:O32)</f>
        <v>0</v>
      </c>
      <c r="P34" s="2">
        <f t="shared" si="7"/>
        <v>0</v>
      </c>
      <c r="Q34" s="2">
        <f t="shared" si="7"/>
        <v>0</v>
      </c>
      <c r="R34" s="2">
        <f t="shared" si="7"/>
        <v>0</v>
      </c>
      <c r="S34" s="2">
        <f t="shared" si="7"/>
        <v>0</v>
      </c>
      <c r="T34" s="2">
        <f t="shared" si="7"/>
        <v>0</v>
      </c>
      <c r="U34" s="2">
        <f t="shared" si="7"/>
        <v>0</v>
      </c>
      <c r="V34" s="2">
        <f t="shared" si="7"/>
        <v>0</v>
      </c>
      <c r="W34" s="2">
        <f>SUM(H34:V34)-G34</f>
        <v>0</v>
      </c>
      <c r="X34" s="2"/>
    </row>
    <row r="35" spans="1:183">
      <c r="A35" s="1">
        <f t="shared" si="0"/>
        <v>29</v>
      </c>
      <c r="B35" s="1"/>
      <c r="C35" s="1"/>
      <c r="D35" s="1"/>
      <c r="E35" s="1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183">
      <c r="A36" s="1">
        <f t="shared" si="0"/>
        <v>30</v>
      </c>
      <c r="B36" s="1"/>
      <c r="C36" s="1" t="s">
        <v>8</v>
      </c>
      <c r="D36" s="1"/>
      <c r="E36" s="1"/>
      <c r="F36" s="2"/>
      <c r="G36" s="2">
        <f>G23-G34</f>
        <v>25262559.787728641</v>
      </c>
      <c r="H36" s="2">
        <f>H23-H34</f>
        <v>13819910.844682595</v>
      </c>
      <c r="I36" s="2">
        <f t="shared" ref="I36:N36" si="8">I23-I34</f>
        <v>5752892.7664612364</v>
      </c>
      <c r="J36" s="2">
        <f t="shared" si="8"/>
        <v>146299.561609219</v>
      </c>
      <c r="K36" s="2">
        <f t="shared" si="8"/>
        <v>2472241.2807591972</v>
      </c>
      <c r="L36" s="2">
        <f t="shared" si="8"/>
        <v>3071215.3342164038</v>
      </c>
      <c r="M36" s="2">
        <f t="shared" si="8"/>
        <v>0</v>
      </c>
      <c r="N36" s="2">
        <f t="shared" si="8"/>
        <v>0</v>
      </c>
      <c r="O36" s="2">
        <f t="shared" ref="O36:V36" si="9">O23-O34</f>
        <v>0</v>
      </c>
      <c r="P36" s="2">
        <f t="shared" si="9"/>
        <v>0</v>
      </c>
      <c r="Q36" s="2">
        <f t="shared" si="9"/>
        <v>0</v>
      </c>
      <c r="R36" s="2">
        <f t="shared" si="9"/>
        <v>0</v>
      </c>
      <c r="S36" s="2">
        <f t="shared" si="9"/>
        <v>0</v>
      </c>
      <c r="T36" s="2">
        <f t="shared" si="9"/>
        <v>0</v>
      </c>
      <c r="U36" s="2">
        <f t="shared" si="9"/>
        <v>0</v>
      </c>
      <c r="V36" s="2">
        <f t="shared" si="9"/>
        <v>0</v>
      </c>
      <c r="W36" s="2">
        <f>SUM(H36:V36)-G36</f>
        <v>0</v>
      </c>
      <c r="X36" s="1"/>
    </row>
    <row r="37" spans="1:183">
      <c r="A37" s="1">
        <f t="shared" si="0"/>
        <v>31</v>
      </c>
      <c r="B37" s="1"/>
      <c r="C37" s="1"/>
      <c r="D37" s="1"/>
      <c r="E37" s="1"/>
      <c r="F37" s="1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</row>
    <row r="38" spans="1:183">
      <c r="A38" s="1">
        <f t="shared" si="0"/>
        <v>32</v>
      </c>
      <c r="B38" s="1"/>
      <c r="C38" s="1" t="s">
        <v>9</v>
      </c>
      <c r="D38" s="1"/>
      <c r="E38" s="1"/>
      <c r="F38" s="1"/>
      <c r="G38" s="2">
        <f>+'Plant Alloc.'!I1087+'Plant Alloc.'!I1089-'Dep.Res. Alloc.'!I1065+'Oth. RB Alloc.'!H167</f>
        <v>335832639.48914087</v>
      </c>
      <c r="H38" s="2">
        <f>+'Plant Alloc.'!J1087+'Plant Alloc.'!J1089-'Dep.Res. Alloc.'!J1065+'Oth. RB Alloc.'!I167</f>
        <v>191022993.37541789</v>
      </c>
      <c r="I38" s="2">
        <f>+'Plant Alloc.'!K1087+'Plant Alloc.'!K1089-'Dep.Res. Alloc.'!K1065+'Oth. RB Alloc.'!J167</f>
        <v>85673062.974423677</v>
      </c>
      <c r="J38" s="2">
        <f>+'Plant Alloc.'!L1087+'Plant Alloc.'!L1089-'Dep.Res. Alloc.'!L1065+'Oth. RB Alloc.'!K167</f>
        <v>928277.27901052497</v>
      </c>
      <c r="K38" s="2">
        <f>+'Plant Alloc.'!M1087+'Plant Alloc.'!M1089-'Dep.Res. Alloc.'!M1065+'Oth. RB Alloc.'!L167</f>
        <v>38580387.046821691</v>
      </c>
      <c r="L38" s="2">
        <f>+'Plant Alloc.'!N1087+'Plant Alloc.'!N1089-'Dep.Res. Alloc.'!N1065+'Oth. RB Alloc.'!M167</f>
        <v>19627918.813466989</v>
      </c>
      <c r="M38" s="2">
        <f>+'Plant Alloc.'!O1087+'Plant Alloc.'!O1089-'Dep.Res. Alloc.'!O1065+'Oth. RB Alloc.'!N167</f>
        <v>0</v>
      </c>
      <c r="N38" s="2">
        <f>+'Plant Alloc.'!P1087+'Plant Alloc.'!P1089-'Dep.Res. Alloc.'!P1065+'Oth. RB Alloc.'!O167</f>
        <v>0</v>
      </c>
      <c r="O38" s="2">
        <f>+'Plant Alloc.'!Q1087+'Plant Alloc.'!Q1089-'Dep.Res. Alloc.'!Q1065+'Oth. RB Alloc.'!P167</f>
        <v>0</v>
      </c>
      <c r="P38" s="2">
        <f>+'Plant Alloc.'!R1087+'Plant Alloc.'!R1089-'Dep.Res. Alloc.'!R1065+'Oth. RB Alloc.'!Q167</f>
        <v>0</v>
      </c>
      <c r="Q38" s="2">
        <f>+'Plant Alloc.'!S1087+'Plant Alloc.'!S1089-'Dep.Res. Alloc.'!S1065+'Oth. RB Alloc.'!R167</f>
        <v>0</v>
      </c>
      <c r="R38" s="2">
        <f>+'Plant Alloc.'!T1087+'Plant Alloc.'!T1089-'Dep.Res. Alloc.'!T1065+'Oth. RB Alloc.'!S167</f>
        <v>0</v>
      </c>
      <c r="S38" s="2">
        <f>+'Plant Alloc.'!U1087+'Plant Alloc.'!U1089-'Dep.Res. Alloc.'!U1065+'Oth. RB Alloc.'!T167</f>
        <v>0</v>
      </c>
      <c r="T38" s="2">
        <f>+'Plant Alloc.'!V1087+'Plant Alloc.'!V1089-'Dep.Res. Alloc.'!V1065+'Oth. RB Alloc.'!U167</f>
        <v>0</v>
      </c>
      <c r="U38" s="2">
        <f>+'Plant Alloc.'!W1087+'Plant Alloc.'!W1089-'Dep.Res. Alloc.'!W1065+'Oth. RB Alloc.'!V167</f>
        <v>0</v>
      </c>
      <c r="V38" s="2">
        <f>+'Plant Alloc.'!X1087+'Plant Alloc.'!X1089-'Dep.Res. Alloc.'!X1065+'Oth. RB Alloc.'!W167</f>
        <v>0</v>
      </c>
      <c r="W38" s="2">
        <f>SUM(H38:V38)-G38</f>
        <v>0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</row>
    <row r="39" spans="1:183">
      <c r="A39" s="1">
        <f t="shared" si="0"/>
        <v>33</v>
      </c>
      <c r="B39" s="1"/>
      <c r="C39" s="1"/>
      <c r="D39" s="1"/>
      <c r="E39" s="1"/>
      <c r="F39" s="1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</row>
    <row r="40" spans="1:183">
      <c r="A40" s="1">
        <f t="shared" si="0"/>
        <v>34</v>
      </c>
      <c r="B40" s="1"/>
      <c r="C40" s="1" t="s">
        <v>10</v>
      </c>
      <c r="D40" s="1"/>
      <c r="E40" s="1"/>
      <c r="F40" s="1"/>
      <c r="G40" s="7">
        <f>IF(G38=0,0,G36/G38)</f>
        <v>7.5223658504894986E-2</v>
      </c>
      <c r="H40" s="7">
        <f t="shared" ref="H40:V40" si="10">IF(H38=0,0,H36/H38)</f>
        <v>7.2346844746183483E-2</v>
      </c>
      <c r="I40" s="7">
        <f t="shared" si="10"/>
        <v>6.7149376557001011E-2</v>
      </c>
      <c r="J40" s="7">
        <f t="shared" si="10"/>
        <v>0.15760329905431222</v>
      </c>
      <c r="K40" s="60">
        <f t="shared" si="10"/>
        <v>6.4080261241517639E-2</v>
      </c>
      <c r="L40" s="7">
        <f t="shared" si="10"/>
        <v>0.15647177693180594</v>
      </c>
      <c r="M40" s="7">
        <f t="shared" si="10"/>
        <v>0</v>
      </c>
      <c r="N40" s="7">
        <f t="shared" si="10"/>
        <v>0</v>
      </c>
      <c r="O40" s="7">
        <f t="shared" si="10"/>
        <v>0</v>
      </c>
      <c r="P40" s="7">
        <f t="shared" si="10"/>
        <v>0</v>
      </c>
      <c r="Q40" s="7">
        <f t="shared" si="10"/>
        <v>0</v>
      </c>
      <c r="R40" s="60">
        <f t="shared" si="10"/>
        <v>0</v>
      </c>
      <c r="S40" s="60">
        <f t="shared" si="10"/>
        <v>0</v>
      </c>
      <c r="T40" s="7">
        <f t="shared" si="10"/>
        <v>0</v>
      </c>
      <c r="U40" s="7">
        <f t="shared" si="10"/>
        <v>0</v>
      </c>
      <c r="V40" s="7">
        <f t="shared" si="10"/>
        <v>0</v>
      </c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</row>
    <row r="41" spans="1:183">
      <c r="A41" s="1">
        <f t="shared" si="0"/>
        <v>35</v>
      </c>
      <c r="B41" s="1"/>
      <c r="C41" s="1" t="s">
        <v>167</v>
      </c>
      <c r="D41" s="1"/>
      <c r="E41" s="1"/>
      <c r="F41" s="1"/>
      <c r="G41" s="55">
        <f>G40/$G$40</f>
        <v>1</v>
      </c>
      <c r="H41" s="55">
        <f t="shared" ref="H41:V41" si="11">H40/$G$40</f>
        <v>0.96175652958272029</v>
      </c>
      <c r="I41" s="55">
        <f t="shared" si="11"/>
        <v>0.89266299847183639</v>
      </c>
      <c r="J41" s="55">
        <f t="shared" si="11"/>
        <v>2.0951294072470112</v>
      </c>
      <c r="K41" s="55">
        <f t="shared" si="11"/>
        <v>0.85186313076421005</v>
      </c>
      <c r="L41" s="55">
        <f t="shared" si="11"/>
        <v>2.0800873028745861</v>
      </c>
      <c r="M41" s="55">
        <f t="shared" si="11"/>
        <v>0</v>
      </c>
      <c r="N41" s="55">
        <f t="shared" si="11"/>
        <v>0</v>
      </c>
      <c r="O41" s="55">
        <f t="shared" si="11"/>
        <v>0</v>
      </c>
      <c r="P41" s="55">
        <f t="shared" si="11"/>
        <v>0</v>
      </c>
      <c r="Q41" s="55">
        <f t="shared" si="11"/>
        <v>0</v>
      </c>
      <c r="R41" s="55">
        <f t="shared" si="11"/>
        <v>0</v>
      </c>
      <c r="S41" s="55">
        <f t="shared" si="11"/>
        <v>0</v>
      </c>
      <c r="T41" s="55">
        <f t="shared" si="11"/>
        <v>0</v>
      </c>
      <c r="U41" s="55">
        <f t="shared" si="11"/>
        <v>0</v>
      </c>
      <c r="V41" s="55">
        <f t="shared" si="11"/>
        <v>0</v>
      </c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</row>
    <row r="42" spans="1:183">
      <c r="A42" s="1">
        <f t="shared" si="0"/>
        <v>36</v>
      </c>
      <c r="B42" s="1"/>
      <c r="C42" s="1"/>
      <c r="D42" s="1"/>
      <c r="E42" s="1"/>
      <c r="F42" s="1"/>
      <c r="G42" s="7"/>
      <c r="H42" s="2"/>
      <c r="I42" s="2"/>
      <c r="J42" s="2"/>
      <c r="K42" s="2"/>
      <c r="L42" s="2"/>
      <c r="M42" s="2"/>
      <c r="N42" s="2"/>
      <c r="O42" s="2"/>
      <c r="P42" s="2"/>
      <c r="Q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</row>
    <row r="43" spans="1:183">
      <c r="A43" s="1">
        <f t="shared" si="0"/>
        <v>37</v>
      </c>
      <c r="B43" s="1"/>
      <c r="C43" s="1" t="s">
        <v>168</v>
      </c>
      <c r="D43" s="1"/>
      <c r="E43" s="1"/>
      <c r="F43" s="1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</row>
    <row r="44" spans="1:183">
      <c r="A44" s="1">
        <f t="shared" si="0"/>
        <v>38</v>
      </c>
      <c r="B44" s="1"/>
      <c r="C44" s="1"/>
      <c r="D44" s="1"/>
      <c r="E44" s="1"/>
      <c r="F44" s="1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</row>
    <row r="45" spans="1:183">
      <c r="A45" s="1">
        <f t="shared" si="0"/>
        <v>39</v>
      </c>
      <c r="B45" s="1"/>
      <c r="D45" s="1" t="s">
        <v>169</v>
      </c>
      <c r="E45" s="1"/>
      <c r="F45" s="119"/>
      <c r="G45" s="2">
        <f>$G$50*G38-G36</f>
        <v>2007050.5387895964</v>
      </c>
      <c r="H45" s="2">
        <f t="shared" ref="H45:V45" si="12">$G$50*H38-H36</f>
        <v>1691156.2174013369</v>
      </c>
      <c r="I45" s="2">
        <f t="shared" si="12"/>
        <v>1203759.9470619652</v>
      </c>
      <c r="J45" s="2">
        <f t="shared" si="12"/>
        <v>-70923.446553564383</v>
      </c>
      <c r="K45" s="2">
        <f t="shared" si="12"/>
        <v>660486.14744272409</v>
      </c>
      <c r="L45" s="2">
        <f t="shared" si="12"/>
        <v>-1477428.3265628845</v>
      </c>
      <c r="M45" s="2">
        <f t="shared" si="12"/>
        <v>0</v>
      </c>
      <c r="N45" s="2">
        <f t="shared" si="12"/>
        <v>0</v>
      </c>
      <c r="O45" s="2">
        <f t="shared" si="12"/>
        <v>0</v>
      </c>
      <c r="P45" s="2">
        <f t="shared" si="12"/>
        <v>0</v>
      </c>
      <c r="Q45" s="2">
        <f t="shared" si="12"/>
        <v>0</v>
      </c>
      <c r="R45" s="2">
        <f t="shared" si="12"/>
        <v>0</v>
      </c>
      <c r="S45" s="2">
        <f t="shared" si="12"/>
        <v>0</v>
      </c>
      <c r="T45" s="2">
        <f t="shared" si="12"/>
        <v>0</v>
      </c>
      <c r="U45" s="2">
        <f t="shared" si="12"/>
        <v>0</v>
      </c>
      <c r="V45" s="2">
        <f t="shared" si="12"/>
        <v>0</v>
      </c>
      <c r="W45" s="2">
        <f>SUM(H45:V45)-G45</f>
        <v>-1.885928213596344E-8</v>
      </c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</row>
    <row r="46" spans="1:183">
      <c r="A46" s="1">
        <f t="shared" si="0"/>
        <v>40</v>
      </c>
      <c r="B46" s="1"/>
      <c r="D46" s="68" t="s">
        <v>458</v>
      </c>
      <c r="E46" s="1"/>
      <c r="F46" s="119">
        <v>6.901E-3</v>
      </c>
      <c r="G46" s="2">
        <f>$F$46*G49</f>
        <v>22826.355725356596</v>
      </c>
      <c r="H46" s="2">
        <f t="shared" ref="H46:V46" si="13">$F$46*H49</f>
        <v>19233.662859746375</v>
      </c>
      <c r="I46" s="2">
        <f t="shared" si="13"/>
        <v>13690.463806727972</v>
      </c>
      <c r="J46" s="2">
        <f t="shared" si="13"/>
        <v>-806.6183631211951</v>
      </c>
      <c r="K46" s="2">
        <f t="shared" si="13"/>
        <v>7511.764881760384</v>
      </c>
      <c r="L46" s="2">
        <f t="shared" si="13"/>
        <v>-16802.917459757155</v>
      </c>
      <c r="M46" s="2">
        <f t="shared" si="13"/>
        <v>0</v>
      </c>
      <c r="N46" s="2">
        <f t="shared" si="13"/>
        <v>0</v>
      </c>
      <c r="O46" s="2">
        <f t="shared" si="13"/>
        <v>0</v>
      </c>
      <c r="P46" s="2">
        <f t="shared" si="13"/>
        <v>0</v>
      </c>
      <c r="Q46" s="2">
        <f t="shared" si="13"/>
        <v>0</v>
      </c>
      <c r="R46" s="2">
        <f t="shared" si="13"/>
        <v>0</v>
      </c>
      <c r="S46" s="2">
        <f t="shared" si="13"/>
        <v>0</v>
      </c>
      <c r="T46" s="2">
        <f t="shared" si="13"/>
        <v>0</v>
      </c>
      <c r="U46" s="2">
        <f t="shared" si="13"/>
        <v>0</v>
      </c>
      <c r="V46" s="2">
        <f t="shared" si="13"/>
        <v>0</v>
      </c>
      <c r="W46" s="2">
        <f>SUM(H46:V46)-G46</f>
        <v>-2.1827872842550278E-10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</row>
    <row r="47" spans="1:183">
      <c r="A47" s="1">
        <f t="shared" si="0"/>
        <v>41</v>
      </c>
      <c r="B47" s="1"/>
      <c r="D47" s="1" t="s">
        <v>153</v>
      </c>
      <c r="E47" s="1"/>
      <c r="F47" s="119"/>
      <c r="G47" s="2">
        <f>$F$29*(G49-G46)+$F$30*(G49-G46-$F$29*(G49-G46))</f>
        <v>1277811.2268234906</v>
      </c>
      <c r="H47" s="2">
        <f t="shared" ref="H47:V47" si="14">$F$29*(H49-H46)+$F$30*(H49-H46-$F$29*(H49-H46))</f>
        <v>1076693.5655795743</v>
      </c>
      <c r="I47" s="2">
        <f t="shared" si="14"/>
        <v>766387.26580540813</v>
      </c>
      <c r="J47" s="2">
        <f t="shared" si="14"/>
        <v>-45154.207380256201</v>
      </c>
      <c r="K47" s="2">
        <f t="shared" si="14"/>
        <v>420505.91056500754</v>
      </c>
      <c r="L47" s="2">
        <f t="shared" si="14"/>
        <v>-940621.3077462553</v>
      </c>
      <c r="M47" s="2">
        <f t="shared" si="14"/>
        <v>0</v>
      </c>
      <c r="N47" s="2">
        <f t="shared" si="14"/>
        <v>0</v>
      </c>
      <c r="O47" s="2">
        <f t="shared" si="14"/>
        <v>0</v>
      </c>
      <c r="P47" s="2">
        <f t="shared" si="14"/>
        <v>0</v>
      </c>
      <c r="Q47" s="2">
        <f t="shared" si="14"/>
        <v>0</v>
      </c>
      <c r="R47" s="2">
        <f t="shared" si="14"/>
        <v>0</v>
      </c>
      <c r="S47" s="2">
        <f t="shared" si="14"/>
        <v>0</v>
      </c>
      <c r="T47" s="2">
        <f t="shared" si="14"/>
        <v>0</v>
      </c>
      <c r="U47" s="2">
        <f t="shared" si="14"/>
        <v>0</v>
      </c>
      <c r="V47" s="2">
        <f t="shared" si="14"/>
        <v>0</v>
      </c>
      <c r="W47" s="2">
        <f>SUM(H47:V47)-G47</f>
        <v>-1.2107193470001221E-8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</row>
    <row r="48" spans="1:183">
      <c r="A48" s="1">
        <f t="shared" si="0"/>
        <v>42</v>
      </c>
      <c r="B48" s="1"/>
      <c r="D48" s="1" t="s">
        <v>170</v>
      </c>
      <c r="E48" s="1"/>
      <c r="F48" s="1"/>
      <c r="G48" s="2">
        <f>G47+G45+G13+G46</f>
        <v>170112343.59375876</v>
      </c>
      <c r="H48" s="2">
        <f t="shared" ref="H48:V48" si="15">H47+H45+H13+H46</f>
        <v>101348479.34955867</v>
      </c>
      <c r="I48" s="2">
        <f t="shared" si="15"/>
        <v>53751236.92296166</v>
      </c>
      <c r="J48" s="2">
        <f t="shared" si="15"/>
        <v>1318375.1368067167</v>
      </c>
      <c r="K48" s="2">
        <f t="shared" si="15"/>
        <v>9123794.224096138</v>
      </c>
      <c r="L48" s="2">
        <f t="shared" si="15"/>
        <v>4570457.9603355825</v>
      </c>
      <c r="M48" s="2">
        <f t="shared" si="15"/>
        <v>0</v>
      </c>
      <c r="N48" s="2">
        <f t="shared" si="15"/>
        <v>0</v>
      </c>
      <c r="O48" s="2">
        <f t="shared" si="15"/>
        <v>0</v>
      </c>
      <c r="P48" s="2">
        <f t="shared" si="15"/>
        <v>0</v>
      </c>
      <c r="Q48" s="2">
        <f t="shared" si="15"/>
        <v>0</v>
      </c>
      <c r="R48" s="2">
        <f t="shared" si="15"/>
        <v>0</v>
      </c>
      <c r="S48" s="2">
        <f t="shared" si="15"/>
        <v>0</v>
      </c>
      <c r="T48" s="2">
        <f t="shared" si="15"/>
        <v>0</v>
      </c>
      <c r="U48" s="2">
        <f t="shared" si="15"/>
        <v>0</v>
      </c>
      <c r="V48" s="2">
        <f t="shared" si="15"/>
        <v>0</v>
      </c>
      <c r="W48" s="2">
        <f>SUM(H48:V48)-G48</f>
        <v>0</v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</row>
    <row r="49" spans="1:183">
      <c r="A49" s="1">
        <f t="shared" si="0"/>
        <v>43</v>
      </c>
      <c r="B49" s="1"/>
      <c r="D49" s="1" t="s">
        <v>166</v>
      </c>
      <c r="E49" s="1"/>
      <c r="F49" s="2"/>
      <c r="G49" s="2">
        <f>G$45/(1-$F$29*(1-$F$46)-$F$30*(1-$F$46)+$F$29*$F$30*(1-$F$46)-$F$46)</f>
        <v>3307688.1213384434</v>
      </c>
      <c r="H49" s="2">
        <f t="shared" ref="H49:V49" si="16">H$45/(1-$F$29*(1-$F$46)-$F$30*(1-$F$46)+$F$29*$F$30*(1-$F$46)-$F$46)</f>
        <v>2787083.4458406572</v>
      </c>
      <c r="I49" s="2">
        <f t="shared" si="16"/>
        <v>1983837.676674101</v>
      </c>
      <c r="J49" s="2">
        <f t="shared" si="16"/>
        <v>-116884.27229694177</v>
      </c>
      <c r="K49" s="2">
        <f t="shared" si="16"/>
        <v>1088503.8228894919</v>
      </c>
      <c r="L49" s="2">
        <f t="shared" si="16"/>
        <v>-2434852.5517688966</v>
      </c>
      <c r="M49" s="2">
        <f t="shared" si="16"/>
        <v>0</v>
      </c>
      <c r="N49" s="2">
        <f t="shared" si="16"/>
        <v>0</v>
      </c>
      <c r="O49" s="2">
        <f t="shared" si="16"/>
        <v>0</v>
      </c>
      <c r="P49" s="2">
        <f t="shared" si="16"/>
        <v>0</v>
      </c>
      <c r="Q49" s="2">
        <f t="shared" si="16"/>
        <v>0</v>
      </c>
      <c r="R49" s="2">
        <f t="shared" si="16"/>
        <v>0</v>
      </c>
      <c r="S49" s="2">
        <f t="shared" si="16"/>
        <v>0</v>
      </c>
      <c r="T49" s="2">
        <f t="shared" si="16"/>
        <v>0</v>
      </c>
      <c r="U49" s="2">
        <f t="shared" si="16"/>
        <v>0</v>
      </c>
      <c r="V49" s="2">
        <f t="shared" si="16"/>
        <v>0</v>
      </c>
      <c r="W49" s="2">
        <f>SUM(H49:V49)-G49</f>
        <v>-3.166496753692627E-8</v>
      </c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</row>
    <row r="50" spans="1:183">
      <c r="A50" s="1">
        <f t="shared" si="0"/>
        <v>44</v>
      </c>
      <c r="B50" s="1"/>
      <c r="D50" s="1" t="s">
        <v>10</v>
      </c>
      <c r="E50" s="1"/>
      <c r="F50" s="1"/>
      <c r="G50" s="85">
        <v>8.1199999999999994E-2</v>
      </c>
      <c r="H50" s="7">
        <f>IF(H38=0,0,(H45+H36)/H38)</f>
        <v>8.1199999999999994E-2</v>
      </c>
      <c r="I50" s="7">
        <f t="shared" ref="I50:V50" si="17">IF(I38=0,0,(I45+I36)/I38)</f>
        <v>8.1199999999999994E-2</v>
      </c>
      <c r="J50" s="7">
        <f t="shared" si="17"/>
        <v>8.1199999999999994E-2</v>
      </c>
      <c r="K50" s="7">
        <f t="shared" si="17"/>
        <v>8.1199999999999994E-2</v>
      </c>
      <c r="L50" s="7">
        <f t="shared" si="17"/>
        <v>8.1199999999999994E-2</v>
      </c>
      <c r="M50" s="7">
        <f t="shared" si="17"/>
        <v>0</v>
      </c>
      <c r="N50" s="7">
        <f t="shared" si="17"/>
        <v>0</v>
      </c>
      <c r="O50" s="7">
        <f t="shared" si="17"/>
        <v>0</v>
      </c>
      <c r="P50" s="7">
        <f t="shared" si="17"/>
        <v>0</v>
      </c>
      <c r="Q50" s="7">
        <f t="shared" si="17"/>
        <v>0</v>
      </c>
      <c r="R50" s="7">
        <f t="shared" si="17"/>
        <v>0</v>
      </c>
      <c r="S50" s="7">
        <f t="shared" si="17"/>
        <v>0</v>
      </c>
      <c r="T50" s="7">
        <f t="shared" si="17"/>
        <v>0</v>
      </c>
      <c r="U50" s="7">
        <f t="shared" si="17"/>
        <v>0</v>
      </c>
      <c r="V50" s="7">
        <f t="shared" si="17"/>
        <v>0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</row>
    <row r="51" spans="1:183">
      <c r="A51" s="1">
        <f t="shared" si="0"/>
        <v>45</v>
      </c>
      <c r="B51" s="1"/>
      <c r="D51" s="1" t="s">
        <v>167</v>
      </c>
      <c r="E51" s="1"/>
      <c r="F51" s="1"/>
      <c r="G51" s="55">
        <f>G50/$G$50</f>
        <v>1</v>
      </c>
      <c r="H51" s="55">
        <f t="shared" ref="H51:V51" si="18">H50/$G$50</f>
        <v>1</v>
      </c>
      <c r="I51" s="55">
        <f t="shared" si="18"/>
        <v>1</v>
      </c>
      <c r="J51" s="55">
        <f t="shared" si="18"/>
        <v>1</v>
      </c>
      <c r="K51" s="55">
        <f t="shared" si="18"/>
        <v>1</v>
      </c>
      <c r="L51" s="55">
        <f t="shared" si="18"/>
        <v>1</v>
      </c>
      <c r="M51" s="55">
        <f t="shared" si="18"/>
        <v>0</v>
      </c>
      <c r="N51" s="55">
        <f t="shared" si="18"/>
        <v>0</v>
      </c>
      <c r="O51" s="55">
        <f t="shared" si="18"/>
        <v>0</v>
      </c>
      <c r="P51" s="55">
        <f t="shared" si="18"/>
        <v>0</v>
      </c>
      <c r="Q51" s="55">
        <f t="shared" si="18"/>
        <v>0</v>
      </c>
      <c r="R51" s="55">
        <f t="shared" si="18"/>
        <v>0</v>
      </c>
      <c r="S51" s="55">
        <f t="shared" si="18"/>
        <v>0</v>
      </c>
      <c r="T51" s="55">
        <f t="shared" si="18"/>
        <v>0</v>
      </c>
      <c r="U51" s="55">
        <f t="shared" si="18"/>
        <v>0</v>
      </c>
      <c r="V51" s="55">
        <f t="shared" si="18"/>
        <v>0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</row>
    <row r="52" spans="1:183">
      <c r="A52" s="1">
        <f t="shared" si="0"/>
        <v>46</v>
      </c>
      <c r="B52" s="1"/>
      <c r="D52" s="1" t="s">
        <v>171</v>
      </c>
      <c r="E52" s="1"/>
      <c r="F52" s="1"/>
      <c r="G52" s="7">
        <f>IF(G13=0,0,(G45+G46+G47)/G13)</f>
        <v>1.9829711059145712E-2</v>
      </c>
      <c r="H52" s="7">
        <f t="shared" ref="H52:V52" si="19">IF(H13=0,0,(H45+H46+H47)/H13)</f>
        <v>2.8277637712875787E-2</v>
      </c>
      <c r="I52" s="7">
        <f t="shared" si="19"/>
        <v>3.8322143000382038E-2</v>
      </c>
      <c r="J52" s="7">
        <f t="shared" si="19"/>
        <v>-8.1437732827641107E-2</v>
      </c>
      <c r="K52" s="7">
        <f t="shared" si="19"/>
        <v>0.13546539932471302</v>
      </c>
      <c r="L52" s="7">
        <f t="shared" si="19"/>
        <v>-0.34757239490836478</v>
      </c>
      <c r="M52" s="7">
        <f t="shared" si="19"/>
        <v>0</v>
      </c>
      <c r="N52" s="7">
        <f t="shared" si="19"/>
        <v>0</v>
      </c>
      <c r="O52" s="7">
        <f t="shared" si="19"/>
        <v>0</v>
      </c>
      <c r="P52" s="7">
        <f t="shared" si="19"/>
        <v>0</v>
      </c>
      <c r="Q52" s="7">
        <f t="shared" si="19"/>
        <v>0</v>
      </c>
      <c r="R52" s="7">
        <f t="shared" si="19"/>
        <v>0</v>
      </c>
      <c r="S52" s="7">
        <f t="shared" si="19"/>
        <v>0</v>
      </c>
      <c r="T52" s="7">
        <f t="shared" si="19"/>
        <v>0</v>
      </c>
      <c r="U52" s="7">
        <f t="shared" si="19"/>
        <v>0</v>
      </c>
      <c r="V52" s="7">
        <f t="shared" si="19"/>
        <v>0</v>
      </c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</row>
    <row r="53" spans="1:183">
      <c r="A53" s="1">
        <f t="shared" si="0"/>
        <v>47</v>
      </c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</row>
    <row r="54" spans="1:183">
      <c r="A54" s="1">
        <f t="shared" si="0"/>
        <v>48</v>
      </c>
      <c r="B54" s="1"/>
      <c r="C54" s="1" t="s">
        <v>172</v>
      </c>
      <c r="D54" s="1"/>
      <c r="E54" s="1"/>
      <c r="F54" s="1"/>
      <c r="G54" s="90">
        <f t="shared" ref="G54:L54" si="20">+G36+G56</f>
        <v>27269584.572302021</v>
      </c>
      <c r="H54" s="90">
        <f t="shared" si="20"/>
        <v>15021924.404063903</v>
      </c>
      <c r="I54" s="90">
        <f t="shared" si="20"/>
        <v>6261088.319577706</v>
      </c>
      <c r="J54" s="90">
        <f t="shared" si="20"/>
        <v>160826.20535629019</v>
      </c>
      <c r="K54" s="90">
        <f t="shared" si="20"/>
        <v>2699843.3513688166</v>
      </c>
      <c r="L54" s="90">
        <f t="shared" si="20"/>
        <v>3125902.2919353172</v>
      </c>
      <c r="M54" s="2"/>
      <c r="N54" s="2"/>
      <c r="O54" s="2"/>
      <c r="P54" s="2"/>
      <c r="Q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</row>
    <row r="55" spans="1:183">
      <c r="A55" s="1">
        <f t="shared" si="0"/>
        <v>49</v>
      </c>
      <c r="B55" s="1"/>
      <c r="C55" s="1"/>
      <c r="D55" s="1"/>
      <c r="E55" s="1"/>
      <c r="F55" s="1"/>
      <c r="G55" s="56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</row>
    <row r="56" spans="1:183">
      <c r="A56" s="1">
        <f t="shared" si="0"/>
        <v>50</v>
      </c>
      <c r="B56" s="1"/>
      <c r="D56" s="1" t="s">
        <v>169</v>
      </c>
      <c r="E56" s="1"/>
      <c r="F56" s="1"/>
      <c r="G56" s="2">
        <f>G60-G58-G57</f>
        <v>2007024.7845733806</v>
      </c>
      <c r="H56" s="2">
        <f t="shared" ref="H56:V56" si="21">H60-H58-H57</f>
        <v>1202013.5593813076</v>
      </c>
      <c r="I56" s="2">
        <f t="shared" si="21"/>
        <v>508195.55311646953</v>
      </c>
      <c r="J56" s="2">
        <f t="shared" si="21"/>
        <v>14526.643747071195</v>
      </c>
      <c r="K56" s="2">
        <f t="shared" si="21"/>
        <v>227602.07060961926</v>
      </c>
      <c r="L56" s="2">
        <f t="shared" si="21"/>
        <v>54686.957718913662</v>
      </c>
      <c r="M56" s="2">
        <f t="shared" si="21"/>
        <v>0</v>
      </c>
      <c r="N56" s="2">
        <f t="shared" si="21"/>
        <v>0</v>
      </c>
      <c r="O56" s="2">
        <f t="shared" si="21"/>
        <v>0</v>
      </c>
      <c r="P56" s="2">
        <f t="shared" si="21"/>
        <v>0</v>
      </c>
      <c r="Q56" s="2">
        <f t="shared" si="21"/>
        <v>0</v>
      </c>
      <c r="R56" s="2">
        <f t="shared" si="21"/>
        <v>0</v>
      </c>
      <c r="S56" s="2">
        <f t="shared" si="21"/>
        <v>0</v>
      </c>
      <c r="T56" s="2">
        <f t="shared" si="21"/>
        <v>0</v>
      </c>
      <c r="U56" s="2">
        <f t="shared" si="21"/>
        <v>0</v>
      </c>
      <c r="V56" s="2">
        <f t="shared" si="21"/>
        <v>0</v>
      </c>
      <c r="W56" s="2">
        <f>SUM(H56:V56)-G56</f>
        <v>0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</row>
    <row r="57" spans="1:183">
      <c r="A57" s="1">
        <f t="shared" si="0"/>
        <v>51</v>
      </c>
      <c r="B57" s="1"/>
      <c r="D57" s="68" t="s">
        <v>458</v>
      </c>
      <c r="E57" s="1"/>
      <c r="F57" s="119"/>
      <c r="G57" s="2">
        <f>$F$46*G60</f>
        <v>22826.062820474835</v>
      </c>
      <c r="H57" s="2">
        <f t="shared" ref="H57:V57" si="22">$F$46*H60</f>
        <v>13670.60199175987</v>
      </c>
      <c r="I57" s="2">
        <f t="shared" si="22"/>
        <v>5779.7510572288429</v>
      </c>
      <c r="J57" s="2">
        <f t="shared" si="22"/>
        <v>165.21274938405304</v>
      </c>
      <c r="K57" s="2">
        <f t="shared" si="22"/>
        <v>2588.5376213277</v>
      </c>
      <c r="L57" s="2">
        <f t="shared" si="22"/>
        <v>621.95940077437274</v>
      </c>
      <c r="M57" s="2">
        <f t="shared" si="22"/>
        <v>0</v>
      </c>
      <c r="N57" s="2">
        <f t="shared" si="22"/>
        <v>0</v>
      </c>
      <c r="O57" s="2">
        <f t="shared" si="22"/>
        <v>0</v>
      </c>
      <c r="P57" s="2">
        <f t="shared" si="22"/>
        <v>0</v>
      </c>
      <c r="Q57" s="2">
        <f t="shared" si="22"/>
        <v>0</v>
      </c>
      <c r="R57" s="2">
        <f t="shared" si="22"/>
        <v>0</v>
      </c>
      <c r="S57" s="2">
        <f t="shared" si="22"/>
        <v>0</v>
      </c>
      <c r="T57" s="2">
        <f t="shared" si="22"/>
        <v>0</v>
      </c>
      <c r="U57" s="2">
        <f t="shared" si="22"/>
        <v>0</v>
      </c>
      <c r="V57" s="2">
        <f t="shared" si="22"/>
        <v>0</v>
      </c>
      <c r="W57" s="2">
        <f>SUM(H57:V57)-G57</f>
        <v>0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</row>
    <row r="58" spans="1:183">
      <c r="A58" s="1">
        <f t="shared" si="0"/>
        <v>52</v>
      </c>
      <c r="B58" s="1"/>
      <c r="D58" s="1" t="s">
        <v>153</v>
      </c>
      <c r="E58" s="1"/>
      <c r="F58" s="1"/>
      <c r="G58" s="2">
        <f t="shared" ref="G58:V58" si="23">$F$29*(G60-G57)+$F$30*(G60-G57-$F$29*(G60-G57))</f>
        <v>1277794.8301130035</v>
      </c>
      <c r="H58" s="2">
        <f t="shared" si="23"/>
        <v>765275.40850953944</v>
      </c>
      <c r="I58" s="2">
        <f t="shared" si="23"/>
        <v>323548.39633765403</v>
      </c>
      <c r="J58" s="2">
        <f t="shared" si="23"/>
        <v>9248.550601654164</v>
      </c>
      <c r="K58" s="2">
        <f t="shared" si="23"/>
        <v>144905.40992985581</v>
      </c>
      <c r="L58" s="2">
        <f t="shared" si="23"/>
        <v>34817.064734300191</v>
      </c>
      <c r="M58" s="2">
        <f t="shared" si="23"/>
        <v>0</v>
      </c>
      <c r="N58" s="2">
        <f t="shared" si="23"/>
        <v>0</v>
      </c>
      <c r="O58" s="2">
        <f t="shared" si="23"/>
        <v>0</v>
      </c>
      <c r="P58" s="2">
        <f t="shared" si="23"/>
        <v>0</v>
      </c>
      <c r="Q58" s="2">
        <f t="shared" si="23"/>
        <v>0</v>
      </c>
      <c r="R58" s="2">
        <f t="shared" si="23"/>
        <v>0</v>
      </c>
      <c r="S58" s="2">
        <f t="shared" si="23"/>
        <v>0</v>
      </c>
      <c r="T58" s="2">
        <f t="shared" si="23"/>
        <v>0</v>
      </c>
      <c r="U58" s="2">
        <f t="shared" si="23"/>
        <v>0</v>
      </c>
      <c r="V58" s="2">
        <f t="shared" si="23"/>
        <v>0</v>
      </c>
      <c r="W58" s="2">
        <f>SUM(H58:V58)-G58</f>
        <v>0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</row>
    <row r="59" spans="1:183">
      <c r="A59" s="1">
        <f t="shared" si="0"/>
        <v>53</v>
      </c>
      <c r="B59" s="1"/>
      <c r="D59" s="1" t="s">
        <v>170</v>
      </c>
      <c r="E59" s="1"/>
      <c r="F59" s="1"/>
      <c r="G59" s="2">
        <f>G56+G57+G58+G13</f>
        <v>170112301.1499272</v>
      </c>
      <c r="H59" s="2">
        <f t="shared" ref="H59:V59" si="24">H56+H57+H58+H13</f>
        <v>100542355.47360061</v>
      </c>
      <c r="I59" s="2">
        <f t="shared" si="24"/>
        <v>52604922.946798913</v>
      </c>
      <c r="J59" s="2">
        <f t="shared" si="24"/>
        <v>1459199.8162017679</v>
      </c>
      <c r="K59" s="2">
        <f t="shared" si="24"/>
        <v>8410386.4193674494</v>
      </c>
      <c r="L59" s="2">
        <f t="shared" si="24"/>
        <v>7095436.4939584676</v>
      </c>
      <c r="M59" s="2">
        <f t="shared" si="24"/>
        <v>0</v>
      </c>
      <c r="N59" s="2">
        <f t="shared" si="24"/>
        <v>0</v>
      </c>
      <c r="O59" s="2">
        <f t="shared" si="24"/>
        <v>0</v>
      </c>
      <c r="P59" s="2">
        <f t="shared" si="24"/>
        <v>0</v>
      </c>
      <c r="Q59" s="2">
        <f t="shared" si="24"/>
        <v>0</v>
      </c>
      <c r="R59" s="2">
        <f t="shared" si="24"/>
        <v>0</v>
      </c>
      <c r="S59" s="2">
        <f t="shared" si="24"/>
        <v>0</v>
      </c>
      <c r="T59" s="2">
        <f t="shared" si="24"/>
        <v>0</v>
      </c>
      <c r="U59" s="2">
        <f t="shared" si="24"/>
        <v>0</v>
      </c>
      <c r="V59" s="2">
        <f t="shared" si="24"/>
        <v>0</v>
      </c>
      <c r="W59" s="2">
        <f>SUM(H59:V59)-G59</f>
        <v>0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</row>
    <row r="60" spans="1:183">
      <c r="A60" s="1">
        <f t="shared" si="0"/>
        <v>54</v>
      </c>
      <c r="B60" s="1"/>
      <c r="D60" s="1" t="s">
        <v>166</v>
      </c>
      <c r="E60" s="1"/>
      <c r="F60" s="1"/>
      <c r="G60" s="86">
        <v>3307645.6775068589</v>
      </c>
      <c r="H60" s="86">
        <v>1980959.5698826069</v>
      </c>
      <c r="I60" s="86">
        <v>837523.70051135239</v>
      </c>
      <c r="J60" s="86">
        <v>23940.407098109412</v>
      </c>
      <c r="K60" s="86">
        <v>375096.01816080278</v>
      </c>
      <c r="L60" s="86">
        <v>90125.981853988225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3.9115548133850098E-8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</row>
    <row r="61" spans="1:183">
      <c r="A61" s="1">
        <f t="shared" si="0"/>
        <v>55</v>
      </c>
      <c r="B61" s="1"/>
      <c r="D61" s="1" t="s">
        <v>10</v>
      </c>
      <c r="E61" s="1"/>
      <c r="F61" s="1"/>
      <c r="G61" s="7">
        <f t="shared" ref="G61:V61" si="25">IF(G38=0,0,(G56+G36)/G38)</f>
        <v>8.1199923312349098E-2</v>
      </c>
      <c r="H61" s="7">
        <f t="shared" si="25"/>
        <v>7.8639351936765453E-2</v>
      </c>
      <c r="I61" s="7">
        <f t="shared" si="25"/>
        <v>7.3081177469362268E-2</v>
      </c>
      <c r="J61" s="7">
        <f t="shared" si="25"/>
        <v>0.17325233418157024</v>
      </c>
      <c r="K61" s="7">
        <f t="shared" si="25"/>
        <v>6.9979685483513923E-2</v>
      </c>
      <c r="L61" s="7">
        <f t="shared" si="25"/>
        <v>0.15925795911640883</v>
      </c>
      <c r="M61" s="7">
        <f t="shared" si="25"/>
        <v>0</v>
      </c>
      <c r="N61" s="7">
        <f t="shared" si="25"/>
        <v>0</v>
      </c>
      <c r="O61" s="7">
        <f t="shared" si="25"/>
        <v>0</v>
      </c>
      <c r="P61" s="7">
        <f t="shared" si="25"/>
        <v>0</v>
      </c>
      <c r="Q61" s="7">
        <f t="shared" si="25"/>
        <v>0</v>
      </c>
      <c r="R61" s="7">
        <f t="shared" si="25"/>
        <v>0</v>
      </c>
      <c r="S61" s="7">
        <f t="shared" si="25"/>
        <v>0</v>
      </c>
      <c r="T61" s="7">
        <f t="shared" si="25"/>
        <v>0</v>
      </c>
      <c r="U61" s="7">
        <f t="shared" si="25"/>
        <v>0</v>
      </c>
      <c r="V61" s="7">
        <f t="shared" si="25"/>
        <v>0</v>
      </c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</row>
    <row r="62" spans="1:183">
      <c r="A62" s="1">
        <f t="shared" si="0"/>
        <v>56</v>
      </c>
      <c r="B62" s="1"/>
      <c r="D62" s="1" t="s">
        <v>167</v>
      </c>
      <c r="E62" s="1"/>
      <c r="F62" s="1"/>
      <c r="G62" s="55">
        <f t="shared" ref="G62:V62" si="26">G61/$G$61</f>
        <v>1</v>
      </c>
      <c r="H62" s="55">
        <f t="shared" si="26"/>
        <v>0.96846583997704061</v>
      </c>
      <c r="I62" s="55">
        <f t="shared" si="26"/>
        <v>0.9000153508549914</v>
      </c>
      <c r="J62" s="172">
        <f t="shared" si="26"/>
        <v>2.1336514508163527</v>
      </c>
      <c r="K62" s="172">
        <f t="shared" si="26"/>
        <v>0.86181960067037688</v>
      </c>
      <c r="L62" s="55">
        <f t="shared" si="26"/>
        <v>1.9613067675420879</v>
      </c>
      <c r="M62" s="55">
        <f t="shared" si="26"/>
        <v>0</v>
      </c>
      <c r="N62" s="55">
        <f t="shared" si="26"/>
        <v>0</v>
      </c>
      <c r="O62" s="55">
        <f t="shared" si="26"/>
        <v>0</v>
      </c>
      <c r="P62" s="55">
        <f t="shared" si="26"/>
        <v>0</v>
      </c>
      <c r="Q62" s="55">
        <f t="shared" si="26"/>
        <v>0</v>
      </c>
      <c r="R62" s="55">
        <f t="shared" si="26"/>
        <v>0</v>
      </c>
      <c r="S62" s="55">
        <f t="shared" si="26"/>
        <v>0</v>
      </c>
      <c r="T62" s="55">
        <f t="shared" si="26"/>
        <v>0</v>
      </c>
      <c r="U62" s="55">
        <f t="shared" si="26"/>
        <v>0</v>
      </c>
      <c r="V62" s="55">
        <f t="shared" si="26"/>
        <v>0</v>
      </c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</row>
    <row r="63" spans="1:183">
      <c r="A63" s="1">
        <f t="shared" si="0"/>
        <v>57</v>
      </c>
      <c r="B63" s="1"/>
      <c r="D63" s="1" t="s">
        <v>171</v>
      </c>
      <c r="E63" s="1"/>
      <c r="F63" s="1"/>
      <c r="G63" s="7">
        <f>IF(G13=0,0,(G56+G57+G58)/G13)</f>
        <v>1.9829456606825634E-2</v>
      </c>
      <c r="H63" s="7">
        <f t="shared" ref="H63:V63" si="27">IF(H13=0,0,(H56+H57+H58)/H13)</f>
        <v>2.0098736951917294E-2</v>
      </c>
      <c r="I63" s="7">
        <f t="shared" si="27"/>
        <v>1.6178593336836685E-2</v>
      </c>
      <c r="J63" s="7">
        <f t="shared" si="27"/>
        <v>1.6680195194163933E-2</v>
      </c>
      <c r="K63" s="7">
        <f t="shared" si="27"/>
        <v>4.6681078023574012E-2</v>
      </c>
      <c r="L63" s="7">
        <f t="shared" si="27"/>
        <v>1.2865380013956483E-2</v>
      </c>
      <c r="M63" s="7">
        <f t="shared" si="27"/>
        <v>0</v>
      </c>
      <c r="N63" s="7">
        <f t="shared" si="27"/>
        <v>0</v>
      </c>
      <c r="O63" s="7">
        <f t="shared" si="27"/>
        <v>0</v>
      </c>
      <c r="P63" s="7">
        <f t="shared" si="27"/>
        <v>0</v>
      </c>
      <c r="Q63" s="7">
        <f t="shared" si="27"/>
        <v>0</v>
      </c>
      <c r="R63" s="7">
        <f t="shared" si="27"/>
        <v>0</v>
      </c>
      <c r="S63" s="7">
        <f t="shared" si="27"/>
        <v>0</v>
      </c>
      <c r="T63" s="7">
        <f t="shared" si="27"/>
        <v>0</v>
      </c>
      <c r="U63" s="7">
        <f t="shared" si="27"/>
        <v>0</v>
      </c>
      <c r="V63" s="7">
        <f t="shared" si="27"/>
        <v>0</v>
      </c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</row>
    <row r="64" spans="1:183">
      <c r="A64" s="1"/>
      <c r="B64" s="1"/>
      <c r="C64" s="1"/>
      <c r="D64" s="1"/>
      <c r="E64" s="1"/>
      <c r="F64" s="1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</row>
    <row r="65" spans="1:183">
      <c r="A65" s="1"/>
      <c r="B65" s="1"/>
      <c r="C65" s="1"/>
      <c r="D65" s="1"/>
      <c r="E65" s="1"/>
      <c r="F65" s="1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</row>
    <row r="66" spans="1:183">
      <c r="A66" s="1"/>
      <c r="B66" s="1"/>
      <c r="C66" s="1"/>
      <c r="D66" s="1"/>
      <c r="E66" s="1"/>
      <c r="F66" s="1"/>
      <c r="G66" s="165">
        <f>+G60/(H13+J13)</f>
        <v>3.3077563116081038E-2</v>
      </c>
      <c r="H66" s="162">
        <f>+$G66*H13</f>
        <v>3260170.7938142833</v>
      </c>
      <c r="I66" s="2">
        <v>0</v>
      </c>
      <c r="J66" s="162">
        <f>+$G66*J13</f>
        <v>47474.883692575437</v>
      </c>
      <c r="K66" s="2">
        <v>0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</row>
    <row r="67" spans="1:183">
      <c r="A67" s="1"/>
      <c r="B67" s="1"/>
      <c r="C67" s="1"/>
      <c r="D67" s="1"/>
      <c r="E67" s="1"/>
      <c r="F67" s="1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</row>
    <row r="68" spans="1:183">
      <c r="A68" s="1"/>
      <c r="B68" s="1"/>
      <c r="C68" s="1"/>
      <c r="D68" s="1"/>
      <c r="E68" s="1"/>
      <c r="F68" s="1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</row>
    <row r="69" spans="1:183">
      <c r="A69" s="1"/>
      <c r="B69" s="1"/>
      <c r="C69" s="1"/>
      <c r="D69" s="1"/>
      <c r="E69" s="1"/>
      <c r="F69" s="1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</row>
    <row r="70" spans="1:183">
      <c r="A70" s="1"/>
      <c r="B70" s="1"/>
      <c r="C70" s="1"/>
      <c r="D70" s="1"/>
      <c r="E70" s="1"/>
      <c r="F70" s="1"/>
      <c r="G70" s="2"/>
      <c r="H70" s="2"/>
      <c r="I70" s="5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</row>
    <row r="71" spans="1:183">
      <c r="A71" s="1"/>
      <c r="B71" s="1"/>
      <c r="C71" s="1"/>
      <c r="D71" s="1"/>
      <c r="E71" s="1"/>
      <c r="F71" s="1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</row>
    <row r="72" spans="1:183">
      <c r="A72" s="1"/>
      <c r="B72" s="1"/>
      <c r="C72" s="1"/>
      <c r="D72" s="1"/>
      <c r="E72" s="1"/>
      <c r="F72" s="1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</row>
    <row r="73" spans="1:183">
      <c r="A73" s="1"/>
      <c r="B73" s="1"/>
      <c r="C73" s="1"/>
      <c r="D73" s="1"/>
      <c r="E73" s="1"/>
      <c r="F73" s="1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</row>
    <row r="74" spans="1:183">
      <c r="A74" s="1"/>
      <c r="B74" s="1"/>
      <c r="C74" s="1"/>
      <c r="D74" s="1"/>
      <c r="E74" s="1"/>
      <c r="F74" s="1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</row>
    <row r="75" spans="1:183">
      <c r="A75" s="1"/>
      <c r="B75" s="1"/>
      <c r="C75" s="1"/>
      <c r="D75" s="1"/>
      <c r="E75" s="1"/>
      <c r="F75" s="1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</row>
    <row r="76" spans="1:18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</row>
    <row r="77" spans="1:18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</row>
    <row r="78" spans="1:18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</row>
    <row r="79" spans="1:18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</row>
    <row r="80" spans="1:18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</row>
    <row r="81" spans="1:18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</row>
    <row r="82" spans="1:18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</row>
    <row r="83" spans="1:1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</row>
    <row r="84" spans="1:18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</row>
    <row r="85" spans="1:18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</row>
    <row r="86" spans="1:18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</row>
    <row r="87" spans="1:18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</row>
    <row r="88" spans="1:18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</row>
    <row r="89" spans="1:18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</row>
    <row r="90" spans="1:18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</row>
    <row r="91" spans="1:18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</row>
    <row r="92" spans="1:18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</row>
    <row r="93" spans="1:18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</row>
    <row r="94" spans="1:18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</row>
    <row r="95" spans="1:18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</row>
    <row r="96" spans="1:18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</row>
    <row r="97" spans="1:18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</row>
    <row r="98" spans="1:18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</row>
    <row r="99" spans="1:18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</row>
    <row r="100" spans="1:18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</row>
    <row r="101" spans="1:18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</row>
    <row r="102" spans="1:18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</row>
    <row r="103" spans="1:18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</row>
    <row r="104" spans="1:18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</row>
    <row r="105" spans="1:18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</row>
    <row r="106" spans="1:18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</row>
    <row r="107" spans="1:18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</row>
    <row r="108" spans="1:18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</row>
    <row r="109" spans="1:18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</row>
    <row r="110" spans="1:18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</row>
    <row r="111" spans="1:18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</row>
    <row r="112" spans="1:18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</row>
    <row r="113" spans="1:18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</row>
    <row r="114" spans="1:18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</row>
    <row r="115" spans="1:18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</row>
    <row r="116" spans="1:18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</row>
    <row r="117" spans="1:18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</row>
    <row r="118" spans="1:18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</row>
    <row r="119" spans="1:18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</row>
    <row r="120" spans="1:18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</row>
    <row r="121" spans="1:18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</row>
    <row r="122" spans="1:18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</row>
    <row r="123" spans="1:18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</row>
    <row r="124" spans="1:18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</row>
    <row r="125" spans="1:18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</row>
    <row r="126" spans="1:18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</row>
    <row r="127" spans="1:18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</row>
    <row r="128" spans="1:18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</row>
    <row r="129" spans="1:18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</row>
    <row r="130" spans="1:18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</row>
    <row r="131" spans="1:18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</row>
    <row r="132" spans="1:18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</row>
    <row r="133" spans="1:18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</row>
    <row r="134" spans="1:18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</row>
    <row r="135" spans="1:18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</row>
    <row r="136" spans="1:18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</row>
    <row r="137" spans="1:18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</row>
    <row r="138" spans="1:18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</row>
    <row r="139" spans="1:18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</row>
    <row r="140" spans="1:18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</row>
    <row r="141" spans="1:18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</row>
    <row r="142" spans="1:18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</row>
    <row r="143" spans="1:18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</row>
    <row r="144" spans="1:18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</row>
    <row r="145" spans="1:18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</row>
    <row r="146" spans="1:18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</row>
    <row r="147" spans="1:18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</row>
    <row r="148" spans="1:18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</row>
    <row r="149" spans="1:18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</row>
    <row r="150" spans="1:18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</row>
    <row r="151" spans="1:18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</row>
    <row r="152" spans="1:18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</row>
    <row r="153" spans="1:18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</row>
    <row r="154" spans="1:18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</row>
    <row r="155" spans="1:18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</row>
    <row r="156" spans="1:18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</row>
    <row r="157" spans="1:18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</row>
    <row r="158" spans="1:18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</row>
    <row r="159" spans="1:18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</row>
    <row r="160" spans="1:18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</row>
    <row r="161" spans="1:18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</row>
    <row r="162" spans="1:18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</row>
    <row r="163" spans="1:18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</row>
    <row r="164" spans="1:18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</row>
    <row r="165" spans="1:18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</row>
    <row r="166" spans="1:18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</row>
    <row r="167" spans="1:18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</row>
    <row r="168" spans="1:18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</row>
    <row r="169" spans="1:18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</row>
    <row r="170" spans="1:18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</row>
    <row r="171" spans="1:18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</row>
    <row r="172" spans="1:18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</row>
    <row r="173" spans="1:18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</row>
    <row r="174" spans="1:18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</row>
    <row r="175" spans="1:18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</row>
    <row r="176" spans="1:18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</row>
    <row r="177" spans="1:18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</row>
    <row r="178" spans="1:18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</row>
    <row r="179" spans="1:18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</row>
    <row r="180" spans="1:18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</row>
    <row r="181" spans="1:18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</row>
    <row r="182" spans="1:18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</row>
    <row r="183" spans="1: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</row>
    <row r="184" spans="1:18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</row>
    <row r="185" spans="1:18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</row>
    <row r="186" spans="1:18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</row>
    <row r="187" spans="1:18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</row>
    <row r="188" spans="1:18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</row>
    <row r="189" spans="1:18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</row>
    <row r="190" spans="1:18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</row>
    <row r="191" spans="1:18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</row>
    <row r="192" spans="1:18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</row>
    <row r="193" spans="1:18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</row>
    <row r="194" spans="1:18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</row>
    <row r="195" spans="1:18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</row>
    <row r="196" spans="1:18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</row>
    <row r="197" spans="1:18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</row>
    <row r="198" spans="1:18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</row>
    <row r="199" spans="1:18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</row>
    <row r="200" spans="1:18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</row>
    <row r="201" spans="1:18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</row>
    <row r="202" spans="1:18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</row>
    <row r="203" spans="1:18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</row>
    <row r="204" spans="1:18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</row>
    <row r="205" spans="1:18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</row>
    <row r="206" spans="1:18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</row>
    <row r="207" spans="1:18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</row>
    <row r="208" spans="1:18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</row>
    <row r="209" spans="1:18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</row>
    <row r="210" spans="1:18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</row>
    <row r="211" spans="1:18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</row>
    <row r="212" spans="1:18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</row>
    <row r="213" spans="1:18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</row>
    <row r="214" spans="1:18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</row>
    <row r="215" spans="1:18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</row>
    <row r="216" spans="1:18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</row>
    <row r="217" spans="1:18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</row>
    <row r="218" spans="1:18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</row>
    <row r="219" spans="1:18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</row>
    <row r="220" spans="1:18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</row>
    <row r="221" spans="1:18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</row>
    <row r="222" spans="1:18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</row>
    <row r="223" spans="1:18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</row>
    <row r="224" spans="1:18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</row>
    <row r="225" spans="1:18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</row>
    <row r="226" spans="1:18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</row>
    <row r="227" spans="1:18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</row>
    <row r="228" spans="1:18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</row>
    <row r="229" spans="1:18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</row>
    <row r="230" spans="1:18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</row>
    <row r="231" spans="1:18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</row>
  </sheetData>
  <phoneticPr fontId="0" type="noConversion"/>
  <printOptions horizontalCentered="1" gridLines="1"/>
  <pageMargins left="1" right="1" top="1" bottom="1" header="0.25" footer="0.5"/>
  <pageSetup scale="51" orientation="portrait" horizontalDpi="300" verticalDpi="300" r:id="rId1"/>
  <headerFooter>
    <oddHeader>&amp;LCASE NO. 2015-00343
ATTACHMENT 1
TO STAFF DR NO. 2-45&amp;R
Exhibit PHR-4
Page &amp;P of &amp;N</oddHeader>
  </headerFooter>
  <colBreaks count="1" manualBreakCount="1">
    <brk id="2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R273"/>
  <sheetViews>
    <sheetView defaultGridColor="0" view="pageBreakPreview" colorId="22" zoomScale="60" zoomScaleNormal="57" workbookViewId="0"/>
  </sheetViews>
  <sheetFormatPr defaultRowHeight="15"/>
  <cols>
    <col min="1" max="1" width="4.77734375" style="130" customWidth="1"/>
    <col min="2" max="2" width="1.77734375" style="130" customWidth="1"/>
    <col min="3" max="3" width="6.77734375" style="130" bestFit="1" customWidth="1"/>
    <col min="4" max="5" width="1.77734375" style="130" customWidth="1"/>
    <col min="6" max="6" width="38.77734375" style="130" customWidth="1"/>
    <col min="7" max="7" width="14.77734375" style="130" customWidth="1"/>
    <col min="8" max="8" width="14.77734375" style="150" customWidth="1"/>
    <col min="9" max="9" width="26.21875" style="130" bestFit="1" customWidth="1"/>
    <col min="10" max="12" width="14.77734375" style="130" customWidth="1"/>
    <col min="13" max="13" width="12.77734375" style="130" customWidth="1"/>
    <col min="14" max="14" width="43.6640625" style="130" bestFit="1" customWidth="1"/>
    <col min="15" max="15" width="12.77734375" style="130" customWidth="1"/>
    <col min="16" max="16384" width="8.88671875" style="130"/>
  </cols>
  <sheetData>
    <row r="1" spans="1:44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44"/>
      <c r="H1" s="148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44">
      <c r="A2" s="44" t="str">
        <f>Summary!A2</f>
        <v>Class Cost of Service - Demand/Commodity Study</v>
      </c>
      <c r="B2" s="44"/>
      <c r="C2" s="44"/>
      <c r="D2" s="44"/>
      <c r="E2" s="44"/>
      <c r="F2" s="44"/>
      <c r="G2" s="44"/>
      <c r="H2" s="148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</row>
    <row r="3" spans="1:44">
      <c r="A3" s="44" t="str">
        <f>Summary!A3</f>
        <v>Forecasted Test Period: Twelve Months Ended May 31, 2017</v>
      </c>
      <c r="B3" s="44"/>
      <c r="C3" s="44"/>
      <c r="D3" s="44"/>
      <c r="E3" s="44"/>
      <c r="F3" s="44"/>
      <c r="G3" s="44"/>
      <c r="H3" s="148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</row>
    <row r="4" spans="1:44">
      <c r="A4" s="44"/>
      <c r="B4" s="44"/>
      <c r="C4" s="44"/>
      <c r="D4" s="44"/>
      <c r="E4" s="44"/>
      <c r="F4" s="44"/>
      <c r="G4" s="44"/>
      <c r="H4" s="148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</row>
    <row r="5" spans="1:44">
      <c r="A5" s="44" t="s">
        <v>34</v>
      </c>
      <c r="B5" s="44"/>
      <c r="C5" s="44"/>
      <c r="D5" s="44"/>
      <c r="E5" s="44"/>
      <c r="F5" s="44"/>
      <c r="G5" s="44"/>
      <c r="H5" s="148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</row>
    <row r="6" spans="1:44">
      <c r="A6" s="44"/>
      <c r="B6" s="44"/>
      <c r="C6" s="44"/>
      <c r="D6" s="44"/>
      <c r="E6" s="44"/>
      <c r="F6" s="44"/>
      <c r="G6" s="44"/>
      <c r="H6" s="148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</row>
    <row r="7" spans="1:44">
      <c r="A7" s="44"/>
      <c r="B7" s="44"/>
      <c r="C7" s="44"/>
      <c r="D7" s="44"/>
      <c r="E7" s="44"/>
      <c r="F7" s="44"/>
      <c r="G7" s="44"/>
      <c r="H7" s="148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</row>
    <row r="8" spans="1:44">
      <c r="A8" s="44"/>
      <c r="B8" s="44"/>
      <c r="C8" s="44"/>
      <c r="D8" s="44"/>
      <c r="E8" s="44"/>
      <c r="F8" s="44"/>
      <c r="G8" s="44"/>
      <c r="H8" s="148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44">
      <c r="A9" s="44"/>
      <c r="B9" s="44"/>
      <c r="C9" s="44"/>
      <c r="D9" s="44"/>
      <c r="E9" s="44"/>
      <c r="F9" s="44"/>
      <c r="G9" s="45" t="s">
        <v>17</v>
      </c>
      <c r="H9" s="149" t="s">
        <v>18</v>
      </c>
      <c r="I9" s="149" t="s">
        <v>18</v>
      </c>
      <c r="J9" s="45" t="s">
        <v>20</v>
      </c>
      <c r="K9" s="45" t="s">
        <v>19</v>
      </c>
      <c r="L9" s="45" t="s">
        <v>61</v>
      </c>
      <c r="M9" s="44"/>
      <c r="N9" s="44"/>
      <c r="O9" s="44"/>
      <c r="P9" s="44"/>
      <c r="Q9" s="44"/>
      <c r="R9" s="44"/>
      <c r="S9" s="44"/>
    </row>
    <row r="10" spans="1:44">
      <c r="A10" s="132" t="s">
        <v>303</v>
      </c>
      <c r="B10" s="44"/>
      <c r="C10" s="132" t="s">
        <v>301</v>
      </c>
      <c r="D10" s="44"/>
      <c r="E10" s="44"/>
      <c r="F10" s="44"/>
      <c r="G10" s="45" t="s">
        <v>3</v>
      </c>
      <c r="H10" s="131" t="s">
        <v>39</v>
      </c>
      <c r="I10" s="45" t="s">
        <v>21</v>
      </c>
      <c r="J10" s="45" t="s">
        <v>3</v>
      </c>
      <c r="K10" s="45" t="s">
        <v>3</v>
      </c>
      <c r="L10" s="45" t="s">
        <v>3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</row>
    <row r="11" spans="1:44">
      <c r="A11" s="133" t="s">
        <v>302</v>
      </c>
      <c r="B11" s="134"/>
      <c r="C11" s="133" t="s">
        <v>302</v>
      </c>
      <c r="D11" s="44"/>
      <c r="E11" s="44"/>
      <c r="F11" s="44"/>
      <c r="G11" s="44"/>
      <c r="H11" s="129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</row>
    <row r="12" spans="1:44">
      <c r="A12" s="44">
        <v>1</v>
      </c>
      <c r="B12" s="44"/>
      <c r="C12" s="44"/>
      <c r="D12" s="44" t="s">
        <v>335</v>
      </c>
      <c r="E12" s="44"/>
      <c r="G12" s="135"/>
      <c r="H12" s="131"/>
      <c r="I12" s="136"/>
      <c r="J12" s="136"/>
      <c r="K12" s="136"/>
      <c r="L12" s="136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</row>
    <row r="13" spans="1:44">
      <c r="A13" s="44">
        <f t="shared" ref="A13:A76" si="0">A12+1</f>
        <v>2</v>
      </c>
      <c r="B13" s="44"/>
      <c r="C13" s="44"/>
      <c r="D13" s="44"/>
      <c r="E13" s="44"/>
      <c r="G13" s="42"/>
      <c r="H13" s="131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</row>
    <row r="14" spans="1:44">
      <c r="A14" s="44">
        <f t="shared" si="0"/>
        <v>3</v>
      </c>
      <c r="B14" s="44"/>
      <c r="C14" s="137">
        <v>30100</v>
      </c>
      <c r="D14" s="44"/>
      <c r="E14" s="138" t="s">
        <v>336</v>
      </c>
      <c r="G14" s="135">
        <v>0</v>
      </c>
      <c r="H14" s="131">
        <v>99</v>
      </c>
      <c r="I14" s="136" t="str">
        <f>VLOOKUP($H14,class,3)</f>
        <v>-</v>
      </c>
      <c r="J14" s="136">
        <f>$G14*VLOOKUP($H14,class,6)</f>
        <v>0</v>
      </c>
      <c r="K14" s="136">
        <f>$G14*VLOOKUP($H14,class,7)</f>
        <v>0</v>
      </c>
      <c r="L14" s="136">
        <f>$G14*VLOOKUP($H14,class,8)</f>
        <v>0</v>
      </c>
      <c r="M14" s="42">
        <f>SUM(J14:L14)-G14</f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</row>
    <row r="15" spans="1:44">
      <c r="A15" s="44">
        <f t="shared" si="0"/>
        <v>4</v>
      </c>
      <c r="B15" s="44"/>
      <c r="C15" s="137">
        <v>30200</v>
      </c>
      <c r="D15" s="44"/>
      <c r="E15" s="138" t="s">
        <v>197</v>
      </c>
      <c r="G15" s="135">
        <v>0</v>
      </c>
      <c r="H15" s="131">
        <v>99</v>
      </c>
      <c r="I15" s="136" t="str">
        <f>VLOOKUP($H15,class,3)</f>
        <v>-</v>
      </c>
      <c r="J15" s="136">
        <f>$G15*VLOOKUP($H15,class,6)</f>
        <v>0</v>
      </c>
      <c r="K15" s="136">
        <f>$G15*VLOOKUP($H15,class,7)</f>
        <v>0</v>
      </c>
      <c r="L15" s="136">
        <f>$G15*VLOOKUP($H15,class,8)</f>
        <v>0</v>
      </c>
      <c r="M15" s="42">
        <f>SUM(J15:L15)-G15</f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</row>
    <row r="16" spans="1:44">
      <c r="A16" s="44">
        <f t="shared" si="0"/>
        <v>5</v>
      </c>
      <c r="B16" s="44"/>
      <c r="C16" s="139">
        <v>30300</v>
      </c>
      <c r="D16" s="44"/>
      <c r="E16" s="138" t="s">
        <v>337</v>
      </c>
      <c r="G16" s="140">
        <v>0</v>
      </c>
      <c r="H16" s="131">
        <v>99</v>
      </c>
      <c r="I16" s="136" t="str">
        <f>VLOOKUP($H16,class,3)</f>
        <v>-</v>
      </c>
      <c r="J16" s="136">
        <f>$G16*VLOOKUP($H16,class,6)</f>
        <v>0</v>
      </c>
      <c r="K16" s="136">
        <f>$G16*VLOOKUP($H16,class,7)</f>
        <v>0</v>
      </c>
      <c r="L16" s="136">
        <f>$G16*VLOOKUP($H16,class,8)</f>
        <v>0</v>
      </c>
      <c r="M16" s="42">
        <f>SUM(J16:L16)-G16</f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</row>
    <row r="17" spans="1:44">
      <c r="A17" s="44">
        <f t="shared" si="0"/>
        <v>6</v>
      </c>
      <c r="B17" s="44"/>
      <c r="C17" s="44"/>
      <c r="D17" s="44"/>
      <c r="E17" s="44"/>
      <c r="G17" s="42"/>
      <c r="H17" s="131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</row>
    <row r="18" spans="1:44">
      <c r="A18" s="44">
        <f t="shared" si="0"/>
        <v>7</v>
      </c>
      <c r="B18" s="44"/>
      <c r="C18" s="44"/>
      <c r="D18" s="44" t="s">
        <v>338</v>
      </c>
      <c r="E18" s="44"/>
      <c r="G18" s="42">
        <f>SUM(G14:G16)</f>
        <v>0</v>
      </c>
      <c r="H18" s="131"/>
      <c r="I18" s="42"/>
      <c r="J18" s="42">
        <f>SUM(J14:J16)</f>
        <v>0</v>
      </c>
      <c r="K18" s="42">
        <f>SUM(K14:K16)</f>
        <v>0</v>
      </c>
      <c r="L18" s="42">
        <f>SUM(L14:L16)</f>
        <v>0</v>
      </c>
      <c r="M18" s="42">
        <f>SUM(J18:L18)-G18</f>
        <v>0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</row>
    <row r="19" spans="1:44">
      <c r="A19" s="44">
        <f t="shared" si="0"/>
        <v>8</v>
      </c>
      <c r="B19" s="44"/>
      <c r="C19" s="44"/>
      <c r="D19" s="44"/>
      <c r="E19" s="44"/>
      <c r="G19" s="42"/>
      <c r="H19" s="131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</row>
    <row r="20" spans="1:44">
      <c r="A20" s="44">
        <f t="shared" si="0"/>
        <v>9</v>
      </c>
      <c r="B20" s="44"/>
      <c r="C20" s="44"/>
      <c r="D20" s="44" t="s">
        <v>347</v>
      </c>
      <c r="E20" s="44"/>
      <c r="G20" s="135"/>
      <c r="H20" s="131"/>
      <c r="I20" s="136"/>
      <c r="J20" s="136"/>
      <c r="K20" s="136"/>
      <c r="L20" s="136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</row>
    <row r="21" spans="1:44">
      <c r="A21" s="44">
        <f t="shared" si="0"/>
        <v>10</v>
      </c>
      <c r="B21" s="44"/>
      <c r="C21" s="44"/>
      <c r="D21" s="44"/>
      <c r="E21" s="44"/>
      <c r="G21" s="42"/>
      <c r="H21" s="131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</row>
    <row r="22" spans="1:44">
      <c r="A22" s="44">
        <f t="shared" si="0"/>
        <v>11</v>
      </c>
      <c r="B22" s="44"/>
      <c r="C22" s="137">
        <v>32520</v>
      </c>
      <c r="D22" s="44"/>
      <c r="E22" s="138" t="s">
        <v>339</v>
      </c>
      <c r="G22" s="135">
        <v>0</v>
      </c>
      <c r="H22" s="131">
        <v>99</v>
      </c>
      <c r="I22" s="136" t="str">
        <f t="shared" ref="I22:I28" si="1">VLOOKUP($H22,class,3)</f>
        <v>-</v>
      </c>
      <c r="J22" s="136">
        <f t="shared" ref="J22:J28" si="2">$G22*VLOOKUP($H22,class,6)</f>
        <v>0</v>
      </c>
      <c r="K22" s="136">
        <f t="shared" ref="K22:K28" si="3">$G22*VLOOKUP($H22,class,7)</f>
        <v>0</v>
      </c>
      <c r="L22" s="136">
        <f t="shared" ref="L22:L28" si="4">$G22*VLOOKUP($H22,class,8)</f>
        <v>0</v>
      </c>
      <c r="M22" s="42">
        <f t="shared" ref="M22:M30" si="5">SUM(J22:L22)-G22</f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</row>
    <row r="23" spans="1:44">
      <c r="A23" s="44">
        <f t="shared" si="0"/>
        <v>12</v>
      </c>
      <c r="B23" s="44"/>
      <c r="C23" s="137">
        <v>32540</v>
      </c>
      <c r="D23" s="44"/>
      <c r="E23" s="138" t="s">
        <v>340</v>
      </c>
      <c r="G23" s="135">
        <v>0</v>
      </c>
      <c r="H23" s="131">
        <v>99</v>
      </c>
      <c r="I23" s="136" t="str">
        <f t="shared" si="1"/>
        <v>-</v>
      </c>
      <c r="J23" s="136">
        <f t="shared" si="2"/>
        <v>0</v>
      </c>
      <c r="K23" s="136">
        <f t="shared" si="3"/>
        <v>0</v>
      </c>
      <c r="L23" s="136">
        <f t="shared" si="4"/>
        <v>0</v>
      </c>
      <c r="M23" s="42">
        <f t="shared" si="5"/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</row>
    <row r="24" spans="1:44">
      <c r="A24" s="44">
        <f t="shared" si="0"/>
        <v>13</v>
      </c>
      <c r="B24" s="44"/>
      <c r="C24" s="137">
        <v>33100</v>
      </c>
      <c r="D24" s="44"/>
      <c r="E24" s="138" t="s">
        <v>341</v>
      </c>
      <c r="G24" s="135">
        <v>0</v>
      </c>
      <c r="H24" s="131">
        <v>99</v>
      </c>
      <c r="I24" s="136" t="str">
        <f t="shared" si="1"/>
        <v>-</v>
      </c>
      <c r="J24" s="136">
        <f t="shared" si="2"/>
        <v>0</v>
      </c>
      <c r="K24" s="136">
        <f t="shared" si="3"/>
        <v>0</v>
      </c>
      <c r="L24" s="136">
        <f t="shared" si="4"/>
        <v>0</v>
      </c>
      <c r="M24" s="42">
        <f t="shared" si="5"/>
        <v>0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</row>
    <row r="25" spans="1:44">
      <c r="A25" s="44">
        <f t="shared" si="0"/>
        <v>14</v>
      </c>
      <c r="B25" s="44"/>
      <c r="C25" s="137">
        <v>33201</v>
      </c>
      <c r="D25" s="44"/>
      <c r="E25" s="138" t="s">
        <v>342</v>
      </c>
      <c r="G25" s="135">
        <v>0</v>
      </c>
      <c r="H25" s="131">
        <v>99</v>
      </c>
      <c r="I25" s="136" t="str">
        <f t="shared" si="1"/>
        <v>-</v>
      </c>
      <c r="J25" s="136">
        <f t="shared" si="2"/>
        <v>0</v>
      </c>
      <c r="K25" s="136">
        <f t="shared" si="3"/>
        <v>0</v>
      </c>
      <c r="L25" s="136">
        <f t="shared" si="4"/>
        <v>0</v>
      </c>
      <c r="M25" s="42">
        <f t="shared" si="5"/>
        <v>0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</row>
    <row r="26" spans="1:44">
      <c r="A26" s="44">
        <f t="shared" si="0"/>
        <v>15</v>
      </c>
      <c r="B26" s="44"/>
      <c r="C26" s="137">
        <v>33202</v>
      </c>
      <c r="D26" s="44"/>
      <c r="E26" s="138" t="s">
        <v>343</v>
      </c>
      <c r="G26" s="135">
        <v>0</v>
      </c>
      <c r="H26" s="131">
        <v>99</v>
      </c>
      <c r="I26" s="136" t="str">
        <f t="shared" si="1"/>
        <v>-</v>
      </c>
      <c r="J26" s="136">
        <f t="shared" si="2"/>
        <v>0</v>
      </c>
      <c r="K26" s="136">
        <f t="shared" si="3"/>
        <v>0</v>
      </c>
      <c r="L26" s="136">
        <f t="shared" si="4"/>
        <v>0</v>
      </c>
      <c r="M26" s="42">
        <f t="shared" si="5"/>
        <v>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</row>
    <row r="27" spans="1:44">
      <c r="A27" s="44">
        <f t="shared" si="0"/>
        <v>16</v>
      </c>
      <c r="B27" s="44"/>
      <c r="C27" s="137">
        <v>33400</v>
      </c>
      <c r="D27" s="44"/>
      <c r="E27" s="138" t="s">
        <v>344</v>
      </c>
      <c r="G27" s="135">
        <v>0</v>
      </c>
      <c r="H27" s="131">
        <v>99</v>
      </c>
      <c r="I27" s="136" t="str">
        <f t="shared" si="1"/>
        <v>-</v>
      </c>
      <c r="J27" s="136">
        <f t="shared" si="2"/>
        <v>0</v>
      </c>
      <c r="K27" s="136">
        <f t="shared" si="3"/>
        <v>0</v>
      </c>
      <c r="L27" s="136">
        <f t="shared" si="4"/>
        <v>0</v>
      </c>
      <c r="M27" s="42">
        <f t="shared" si="5"/>
        <v>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</row>
    <row r="28" spans="1:44">
      <c r="A28" s="44">
        <f t="shared" si="0"/>
        <v>17</v>
      </c>
      <c r="B28" s="44"/>
      <c r="C28" s="137">
        <v>33600</v>
      </c>
      <c r="D28" s="44"/>
      <c r="E28" s="138" t="s">
        <v>345</v>
      </c>
      <c r="G28" s="135">
        <v>0</v>
      </c>
      <c r="H28" s="131">
        <v>99</v>
      </c>
      <c r="I28" s="136" t="str">
        <f t="shared" si="1"/>
        <v>-</v>
      </c>
      <c r="J28" s="136">
        <f t="shared" si="2"/>
        <v>0</v>
      </c>
      <c r="K28" s="136">
        <f t="shared" si="3"/>
        <v>0</v>
      </c>
      <c r="L28" s="136">
        <f t="shared" si="4"/>
        <v>0</v>
      </c>
      <c r="M28" s="42">
        <f t="shared" si="5"/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</row>
    <row r="29" spans="1:44">
      <c r="A29" s="44">
        <f t="shared" si="0"/>
        <v>18</v>
      </c>
      <c r="B29" s="44"/>
      <c r="C29" s="44"/>
      <c r="D29" s="44"/>
      <c r="E29" s="44"/>
      <c r="G29" s="42"/>
      <c r="H29" s="131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</row>
    <row r="30" spans="1:44">
      <c r="A30" s="44">
        <f t="shared" si="0"/>
        <v>19</v>
      </c>
      <c r="B30" s="44"/>
      <c r="C30" s="44"/>
      <c r="D30" s="44" t="s">
        <v>346</v>
      </c>
      <c r="E30" s="44"/>
      <c r="G30" s="42">
        <f>SUM(G22:G28)</f>
        <v>0</v>
      </c>
      <c r="H30" s="131"/>
      <c r="I30" s="42"/>
      <c r="J30" s="42">
        <f>SUM(J22:J28)</f>
        <v>0</v>
      </c>
      <c r="K30" s="42">
        <f>SUM(K22:K28)</f>
        <v>0</v>
      </c>
      <c r="L30" s="42">
        <f>SUM(L22:L28)</f>
        <v>0</v>
      </c>
      <c r="M30" s="42">
        <f t="shared" si="5"/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</row>
    <row r="31" spans="1:44">
      <c r="A31" s="44">
        <f t="shared" si="0"/>
        <v>20</v>
      </c>
      <c r="B31" s="44"/>
      <c r="C31" s="44"/>
      <c r="D31" s="44"/>
      <c r="E31" s="44"/>
      <c r="G31" s="42"/>
      <c r="H31" s="131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</row>
    <row r="32" spans="1:44">
      <c r="A32" s="44">
        <f t="shared" si="0"/>
        <v>21</v>
      </c>
      <c r="B32" s="44"/>
      <c r="C32" s="44"/>
      <c r="D32" s="44" t="s">
        <v>359</v>
      </c>
      <c r="E32" s="44"/>
      <c r="G32" s="135"/>
      <c r="H32" s="131"/>
      <c r="I32" s="136"/>
      <c r="J32" s="136"/>
      <c r="K32" s="136"/>
      <c r="L32" s="136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</row>
    <row r="33" spans="1:44">
      <c r="A33" s="44">
        <f t="shared" si="0"/>
        <v>22</v>
      </c>
      <c r="B33" s="44"/>
      <c r="C33" s="44"/>
      <c r="D33" s="44"/>
      <c r="E33" s="44"/>
      <c r="G33" s="42"/>
      <c r="H33" s="131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</row>
    <row r="34" spans="1:44">
      <c r="A34" s="44">
        <f t="shared" si="0"/>
        <v>23</v>
      </c>
      <c r="B34" s="44"/>
      <c r="C34" s="137">
        <v>35010</v>
      </c>
      <c r="D34" s="44"/>
      <c r="E34" s="138" t="s">
        <v>287</v>
      </c>
      <c r="G34" s="135">
        <v>0</v>
      </c>
      <c r="H34" s="131">
        <v>3.5</v>
      </c>
      <c r="I34" s="136" t="str">
        <f t="shared" ref="I34:I50" si="6">VLOOKUP($H34,class,3)</f>
        <v>Storage (50/50)</v>
      </c>
      <c r="J34" s="136">
        <f t="shared" ref="J34:J50" si="7">$G34*VLOOKUP($H34,class,6)</f>
        <v>0</v>
      </c>
      <c r="K34" s="136">
        <f t="shared" ref="K34:K50" si="8">$G34*VLOOKUP($H34,class,7)</f>
        <v>0</v>
      </c>
      <c r="L34" s="136">
        <f t="shared" ref="L34:L50" si="9">$G34*VLOOKUP($H34,class,8)</f>
        <v>0</v>
      </c>
      <c r="M34" s="42">
        <f t="shared" ref="M34:M52" si="10">SUM(J34:L34)-G34</f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</row>
    <row r="35" spans="1:44">
      <c r="A35" s="44">
        <f t="shared" si="0"/>
        <v>24</v>
      </c>
      <c r="B35" s="44"/>
      <c r="C35" s="137">
        <v>35020</v>
      </c>
      <c r="D35" s="44"/>
      <c r="E35" s="138" t="s">
        <v>147</v>
      </c>
      <c r="G35" s="135">
        <v>0</v>
      </c>
      <c r="H35" s="131">
        <v>3.5</v>
      </c>
      <c r="I35" s="136" t="str">
        <f t="shared" si="6"/>
        <v>Storage (50/50)</v>
      </c>
      <c r="J35" s="136">
        <f t="shared" si="7"/>
        <v>0</v>
      </c>
      <c r="K35" s="136">
        <f t="shared" si="8"/>
        <v>0</v>
      </c>
      <c r="L35" s="136">
        <f t="shared" si="9"/>
        <v>0</v>
      </c>
      <c r="M35" s="42">
        <f t="shared" si="10"/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</row>
    <row r="36" spans="1:44">
      <c r="A36" s="44">
        <f t="shared" si="0"/>
        <v>25</v>
      </c>
      <c r="B36" s="44"/>
      <c r="C36" s="137">
        <v>35100</v>
      </c>
      <c r="D36" s="44"/>
      <c r="E36" s="138" t="s">
        <v>81</v>
      </c>
      <c r="G36" s="135">
        <v>299.20037300000001</v>
      </c>
      <c r="H36" s="131">
        <v>3.5</v>
      </c>
      <c r="I36" s="136" t="str">
        <f t="shared" si="6"/>
        <v>Storage (50/50)</v>
      </c>
      <c r="J36" s="136">
        <f t="shared" si="7"/>
        <v>0</v>
      </c>
      <c r="K36" s="136">
        <f t="shared" si="8"/>
        <v>149.60018650000001</v>
      </c>
      <c r="L36" s="136">
        <f t="shared" si="9"/>
        <v>149.60018650000001</v>
      </c>
      <c r="M36" s="42">
        <f t="shared" si="10"/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</row>
    <row r="37" spans="1:44">
      <c r="A37" s="44">
        <f t="shared" si="0"/>
        <v>26</v>
      </c>
      <c r="B37" s="44"/>
      <c r="C37" s="137">
        <v>35102</v>
      </c>
      <c r="D37" s="44"/>
      <c r="E37" s="138" t="s">
        <v>348</v>
      </c>
      <c r="G37" s="135">
        <v>1931.0923800000003</v>
      </c>
      <c r="H37" s="131">
        <v>3.5</v>
      </c>
      <c r="I37" s="136" t="str">
        <f t="shared" si="6"/>
        <v>Storage (50/50)</v>
      </c>
      <c r="J37" s="136">
        <f t="shared" si="7"/>
        <v>0</v>
      </c>
      <c r="K37" s="136">
        <f t="shared" si="8"/>
        <v>965.54619000000014</v>
      </c>
      <c r="L37" s="136">
        <f t="shared" si="9"/>
        <v>965.54619000000014</v>
      </c>
      <c r="M37" s="42">
        <f t="shared" si="10"/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</row>
    <row r="38" spans="1:44">
      <c r="A38" s="44">
        <f t="shared" si="0"/>
        <v>27</v>
      </c>
      <c r="B38" s="44"/>
      <c r="C38" s="137">
        <v>35103</v>
      </c>
      <c r="D38" s="44"/>
      <c r="E38" s="138" t="s">
        <v>349</v>
      </c>
      <c r="G38" s="135">
        <v>212.87309600000006</v>
      </c>
      <c r="H38" s="131">
        <v>3.5</v>
      </c>
      <c r="I38" s="136" t="str">
        <f t="shared" si="6"/>
        <v>Storage (50/50)</v>
      </c>
      <c r="J38" s="136">
        <f t="shared" si="7"/>
        <v>0</v>
      </c>
      <c r="K38" s="136">
        <f t="shared" si="8"/>
        <v>106.43654800000003</v>
      </c>
      <c r="L38" s="136">
        <f t="shared" si="9"/>
        <v>106.43654800000003</v>
      </c>
      <c r="M38" s="42">
        <f t="shared" si="10"/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</row>
    <row r="39" spans="1:44">
      <c r="A39" s="44">
        <f t="shared" si="0"/>
        <v>28</v>
      </c>
      <c r="B39" s="44"/>
      <c r="C39" s="137">
        <v>35104</v>
      </c>
      <c r="D39" s="44"/>
      <c r="E39" s="138" t="s">
        <v>350</v>
      </c>
      <c r="G39" s="135">
        <v>1786.7528900000004</v>
      </c>
      <c r="H39" s="131">
        <v>3.5</v>
      </c>
      <c r="I39" s="136" t="str">
        <f t="shared" si="6"/>
        <v>Storage (50/50)</v>
      </c>
      <c r="J39" s="136">
        <f t="shared" si="7"/>
        <v>0</v>
      </c>
      <c r="K39" s="136">
        <f t="shared" si="8"/>
        <v>893.37644500000022</v>
      </c>
      <c r="L39" s="136">
        <f t="shared" si="9"/>
        <v>893.37644500000022</v>
      </c>
      <c r="M39" s="42">
        <f t="shared" si="10"/>
        <v>0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</row>
    <row r="40" spans="1:44">
      <c r="A40" s="44">
        <f t="shared" si="0"/>
        <v>29</v>
      </c>
      <c r="B40" s="44"/>
      <c r="C40" s="137">
        <v>35200</v>
      </c>
      <c r="D40" s="44"/>
      <c r="E40" s="138" t="s">
        <v>351</v>
      </c>
      <c r="G40" s="135">
        <v>176777.59258261847</v>
      </c>
      <c r="H40" s="131">
        <v>3.5</v>
      </c>
      <c r="I40" s="136" t="str">
        <f t="shared" si="6"/>
        <v>Storage (50/50)</v>
      </c>
      <c r="J40" s="136">
        <f t="shared" si="7"/>
        <v>0</v>
      </c>
      <c r="K40" s="136">
        <f t="shared" si="8"/>
        <v>88388.796291309234</v>
      </c>
      <c r="L40" s="136">
        <f t="shared" si="9"/>
        <v>88388.796291309234</v>
      </c>
      <c r="M40" s="42">
        <f t="shared" si="10"/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</row>
    <row r="41" spans="1:44">
      <c r="A41" s="44">
        <f t="shared" si="0"/>
        <v>30</v>
      </c>
      <c r="B41" s="44"/>
      <c r="C41" s="137">
        <v>35201</v>
      </c>
      <c r="D41" s="44"/>
      <c r="E41" s="138" t="s">
        <v>352</v>
      </c>
      <c r="G41" s="135">
        <v>25669.977954000005</v>
      </c>
      <c r="H41" s="131">
        <v>3.5</v>
      </c>
      <c r="I41" s="136" t="str">
        <f t="shared" si="6"/>
        <v>Storage (50/50)</v>
      </c>
      <c r="J41" s="136">
        <f t="shared" si="7"/>
        <v>0</v>
      </c>
      <c r="K41" s="136">
        <f t="shared" si="8"/>
        <v>12834.988977000003</v>
      </c>
      <c r="L41" s="136">
        <f t="shared" si="9"/>
        <v>12834.988977000003</v>
      </c>
      <c r="M41" s="42">
        <f t="shared" si="10"/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</row>
    <row r="42" spans="1:44">
      <c r="A42" s="44">
        <f t="shared" si="0"/>
        <v>31</v>
      </c>
      <c r="B42" s="44"/>
      <c r="C42" s="137">
        <v>35202</v>
      </c>
      <c r="D42" s="44"/>
      <c r="E42" s="138" t="s">
        <v>353</v>
      </c>
      <c r="G42" s="135">
        <v>3867.1153979999995</v>
      </c>
      <c r="H42" s="131">
        <v>3.5</v>
      </c>
      <c r="I42" s="136" t="str">
        <f t="shared" si="6"/>
        <v>Storage (50/50)</v>
      </c>
      <c r="J42" s="136">
        <f t="shared" si="7"/>
        <v>0</v>
      </c>
      <c r="K42" s="136">
        <f t="shared" si="8"/>
        <v>1933.5576989999997</v>
      </c>
      <c r="L42" s="136">
        <f t="shared" si="9"/>
        <v>1933.5576989999997</v>
      </c>
      <c r="M42" s="42">
        <f t="shared" si="10"/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</row>
    <row r="43" spans="1:44">
      <c r="A43" s="44">
        <f t="shared" si="0"/>
        <v>32</v>
      </c>
      <c r="B43" s="44"/>
      <c r="C43" s="137">
        <v>35203</v>
      </c>
      <c r="D43" s="44"/>
      <c r="E43" s="138" t="s">
        <v>354</v>
      </c>
      <c r="G43" s="135">
        <v>30506.993279999999</v>
      </c>
      <c r="H43" s="131">
        <v>3.5</v>
      </c>
      <c r="I43" s="136" t="str">
        <f t="shared" si="6"/>
        <v>Storage (50/50)</v>
      </c>
      <c r="J43" s="136">
        <f t="shared" si="7"/>
        <v>0</v>
      </c>
      <c r="K43" s="136">
        <f t="shared" si="8"/>
        <v>15253.496639999999</v>
      </c>
      <c r="L43" s="136">
        <f t="shared" si="9"/>
        <v>15253.496639999999</v>
      </c>
      <c r="M43" s="42">
        <f t="shared" si="10"/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</row>
    <row r="44" spans="1:44">
      <c r="A44" s="44">
        <f t="shared" si="0"/>
        <v>33</v>
      </c>
      <c r="B44" s="44"/>
      <c r="C44" s="137">
        <v>35210</v>
      </c>
      <c r="D44" s="44"/>
      <c r="E44" s="138" t="s">
        <v>355</v>
      </c>
      <c r="G44" s="135">
        <v>624.85531499999991</v>
      </c>
      <c r="H44" s="131">
        <v>3.5</v>
      </c>
      <c r="I44" s="136" t="str">
        <f t="shared" si="6"/>
        <v>Storage (50/50)</v>
      </c>
      <c r="J44" s="136">
        <f t="shared" si="7"/>
        <v>0</v>
      </c>
      <c r="K44" s="136">
        <f t="shared" si="8"/>
        <v>312.42765749999995</v>
      </c>
      <c r="L44" s="136">
        <f t="shared" si="9"/>
        <v>312.42765749999995</v>
      </c>
      <c r="M44" s="42">
        <f t="shared" si="10"/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</row>
    <row r="45" spans="1:44">
      <c r="A45" s="44">
        <f t="shared" si="0"/>
        <v>34</v>
      </c>
      <c r="B45" s="44"/>
      <c r="C45" s="137">
        <v>35211</v>
      </c>
      <c r="D45" s="44"/>
      <c r="E45" s="138" t="s">
        <v>356</v>
      </c>
      <c r="G45" s="135">
        <v>480.60557599999987</v>
      </c>
      <c r="H45" s="131">
        <v>3.5</v>
      </c>
      <c r="I45" s="136" t="str">
        <f t="shared" si="6"/>
        <v>Storage (50/50)</v>
      </c>
      <c r="J45" s="136">
        <f t="shared" si="7"/>
        <v>0</v>
      </c>
      <c r="K45" s="136">
        <f t="shared" si="8"/>
        <v>240.30278799999994</v>
      </c>
      <c r="L45" s="136">
        <f t="shared" si="9"/>
        <v>240.30278799999994</v>
      </c>
      <c r="M45" s="42">
        <f t="shared" si="10"/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</row>
    <row r="46" spans="1:44">
      <c r="A46" s="44">
        <f t="shared" si="0"/>
        <v>35</v>
      </c>
      <c r="B46" s="44"/>
      <c r="C46" s="137">
        <v>35301</v>
      </c>
      <c r="D46" s="44"/>
      <c r="E46" s="141" t="s">
        <v>342</v>
      </c>
      <c r="G46" s="135">
        <v>1445.8248900000001</v>
      </c>
      <c r="H46" s="131">
        <v>3.5</v>
      </c>
      <c r="I46" s="136" t="str">
        <f t="shared" si="6"/>
        <v>Storage (50/50)</v>
      </c>
      <c r="J46" s="136">
        <f t="shared" si="7"/>
        <v>0</v>
      </c>
      <c r="K46" s="136">
        <f t="shared" si="8"/>
        <v>722.91244500000005</v>
      </c>
      <c r="L46" s="136">
        <f t="shared" si="9"/>
        <v>722.91244500000005</v>
      </c>
      <c r="M46" s="42">
        <f t="shared" si="10"/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</row>
    <row r="47" spans="1:44">
      <c r="A47" s="44">
        <f t="shared" si="0"/>
        <v>36</v>
      </c>
      <c r="B47" s="44"/>
      <c r="C47" s="137">
        <v>35302</v>
      </c>
      <c r="D47" s="44"/>
      <c r="E47" s="138" t="s">
        <v>343</v>
      </c>
      <c r="G47" s="135">
        <v>0</v>
      </c>
      <c r="H47" s="131">
        <v>3.5</v>
      </c>
      <c r="I47" s="136" t="str">
        <f t="shared" si="6"/>
        <v>Storage (50/50)</v>
      </c>
      <c r="J47" s="136">
        <f t="shared" si="7"/>
        <v>0</v>
      </c>
      <c r="K47" s="136">
        <f t="shared" si="8"/>
        <v>0</v>
      </c>
      <c r="L47" s="136">
        <f t="shared" si="9"/>
        <v>0</v>
      </c>
      <c r="M47" s="42">
        <f t="shared" si="10"/>
        <v>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</row>
    <row r="48" spans="1:44">
      <c r="A48" s="44">
        <f t="shared" si="0"/>
        <v>37</v>
      </c>
      <c r="B48" s="44"/>
      <c r="C48" s="137">
        <v>35400</v>
      </c>
      <c r="D48" s="44"/>
      <c r="E48" s="138" t="s">
        <v>126</v>
      </c>
      <c r="G48" s="135">
        <v>16622.028900000001</v>
      </c>
      <c r="H48" s="131">
        <v>3.5</v>
      </c>
      <c r="I48" s="136" t="str">
        <f t="shared" si="6"/>
        <v>Storage (50/50)</v>
      </c>
      <c r="J48" s="136">
        <f t="shared" si="7"/>
        <v>0</v>
      </c>
      <c r="K48" s="136">
        <f t="shared" si="8"/>
        <v>8311.0144500000006</v>
      </c>
      <c r="L48" s="136">
        <f t="shared" si="9"/>
        <v>8311.0144500000006</v>
      </c>
      <c r="M48" s="42">
        <f t="shared" si="10"/>
        <v>0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</row>
    <row r="49" spans="1:44">
      <c r="A49" s="44">
        <f t="shared" si="0"/>
        <v>38</v>
      </c>
      <c r="B49" s="44"/>
      <c r="C49" s="137">
        <v>35500</v>
      </c>
      <c r="D49" s="44"/>
      <c r="E49" s="138" t="s">
        <v>357</v>
      </c>
      <c r="G49" s="135">
        <v>1228.503453</v>
      </c>
      <c r="H49" s="131">
        <v>3.5</v>
      </c>
      <c r="I49" s="136" t="str">
        <f t="shared" si="6"/>
        <v>Storage (50/50)</v>
      </c>
      <c r="J49" s="136">
        <f t="shared" si="7"/>
        <v>0</v>
      </c>
      <c r="K49" s="136">
        <f t="shared" si="8"/>
        <v>614.25172650000002</v>
      </c>
      <c r="L49" s="136">
        <f t="shared" si="9"/>
        <v>614.25172650000002</v>
      </c>
      <c r="M49" s="42">
        <f t="shared" si="10"/>
        <v>0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</row>
    <row r="50" spans="1:44">
      <c r="A50" s="44">
        <f t="shared" si="0"/>
        <v>39</v>
      </c>
      <c r="B50" s="44"/>
      <c r="C50" s="137">
        <v>35600</v>
      </c>
      <c r="D50" s="44"/>
      <c r="E50" s="138" t="s">
        <v>345</v>
      </c>
      <c r="G50" s="140">
        <v>8500.6007250000021</v>
      </c>
      <c r="H50" s="131">
        <v>3.5</v>
      </c>
      <c r="I50" s="136" t="str">
        <f t="shared" si="6"/>
        <v>Storage (50/50)</v>
      </c>
      <c r="J50" s="136">
        <f t="shared" si="7"/>
        <v>0</v>
      </c>
      <c r="K50" s="136">
        <f t="shared" si="8"/>
        <v>4250.300362500001</v>
      </c>
      <c r="L50" s="136">
        <f t="shared" si="9"/>
        <v>4250.300362500001</v>
      </c>
      <c r="M50" s="42">
        <f t="shared" si="10"/>
        <v>0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</row>
    <row r="51" spans="1:44">
      <c r="A51" s="44">
        <f t="shared" si="0"/>
        <v>40</v>
      </c>
      <c r="B51" s="44"/>
      <c r="C51" s="44"/>
      <c r="D51" s="44"/>
      <c r="E51" s="44"/>
      <c r="G51" s="42"/>
      <c r="H51" s="131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</row>
    <row r="52" spans="1:44">
      <c r="A52" s="44">
        <f t="shared" si="0"/>
        <v>41</v>
      </c>
      <c r="B52" s="44"/>
      <c r="C52" s="44"/>
      <c r="D52" s="44" t="s">
        <v>358</v>
      </c>
      <c r="E52" s="44"/>
      <c r="G52" s="42">
        <f>SUM(G34:G50)</f>
        <v>269954.01681261847</v>
      </c>
      <c r="H52" s="131"/>
      <c r="I52" s="42"/>
      <c r="J52" s="42">
        <f>SUM(J34:J50)</f>
        <v>0</v>
      </c>
      <c r="K52" s="42">
        <f>SUM(K34:K50)</f>
        <v>134977.00840630924</v>
      </c>
      <c r="L52" s="42">
        <f>SUM(L34:L50)</f>
        <v>134977.00840630924</v>
      </c>
      <c r="M52" s="42">
        <f t="shared" si="10"/>
        <v>0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</row>
    <row r="53" spans="1:44">
      <c r="A53" s="44">
        <f t="shared" si="0"/>
        <v>42</v>
      </c>
      <c r="B53" s="44"/>
      <c r="C53" s="44"/>
      <c r="D53" s="44"/>
      <c r="E53" s="44"/>
      <c r="G53" s="42"/>
      <c r="H53" s="131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</row>
    <row r="54" spans="1:44">
      <c r="A54" s="44">
        <f t="shared" si="0"/>
        <v>43</v>
      </c>
      <c r="B54" s="44"/>
      <c r="C54" s="44"/>
      <c r="D54" s="44" t="s">
        <v>64</v>
      </c>
      <c r="E54" s="44"/>
      <c r="G54" s="42"/>
      <c r="H54" s="131"/>
      <c r="I54" s="136"/>
      <c r="J54" s="136"/>
      <c r="K54" s="136"/>
      <c r="L54" s="136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</row>
    <row r="55" spans="1:44">
      <c r="A55" s="44">
        <f t="shared" si="0"/>
        <v>44</v>
      </c>
      <c r="B55" s="44"/>
      <c r="C55" s="44"/>
      <c r="D55" s="44"/>
      <c r="E55" s="44"/>
      <c r="G55" s="42"/>
      <c r="H55" s="131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</row>
    <row r="56" spans="1:44">
      <c r="A56" s="44">
        <f t="shared" si="0"/>
        <v>45</v>
      </c>
      <c r="B56" s="44"/>
      <c r="C56" s="137">
        <v>36510</v>
      </c>
      <c r="E56" s="44" t="s">
        <v>125</v>
      </c>
      <c r="G56" s="135">
        <v>0</v>
      </c>
      <c r="H56" s="131">
        <v>2</v>
      </c>
      <c r="I56" s="136" t="str">
        <f t="shared" ref="I56:I63" si="11">VLOOKUP($H56,class,3)</f>
        <v>Demand</v>
      </c>
      <c r="J56" s="136">
        <f t="shared" ref="J56:J63" si="12">$G56*VLOOKUP($H56,class,6)</f>
        <v>0</v>
      </c>
      <c r="K56" s="136">
        <f t="shared" ref="K56:K63" si="13">$G56*VLOOKUP($H56,class,7)</f>
        <v>0</v>
      </c>
      <c r="L56" s="136">
        <f t="shared" ref="L56:L63" si="14">$G56*VLOOKUP($H56,class,8)</f>
        <v>0</v>
      </c>
      <c r="M56" s="42">
        <f t="shared" ref="M56:M63" si="15">SUM(J56:L56)-G56</f>
        <v>0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</row>
    <row r="57" spans="1:44">
      <c r="A57" s="44">
        <f t="shared" si="0"/>
        <v>46</v>
      </c>
      <c r="B57" s="44"/>
      <c r="C57" s="137">
        <v>36520</v>
      </c>
      <c r="E57" s="44" t="s">
        <v>147</v>
      </c>
      <c r="G57" s="135">
        <v>11541.367600000003</v>
      </c>
      <c r="H57" s="131">
        <v>2</v>
      </c>
      <c r="I57" s="136" t="str">
        <f t="shared" si="11"/>
        <v>Demand</v>
      </c>
      <c r="J57" s="136">
        <f t="shared" si="12"/>
        <v>0</v>
      </c>
      <c r="K57" s="136">
        <f t="shared" si="13"/>
        <v>11541.367600000003</v>
      </c>
      <c r="L57" s="136">
        <f t="shared" si="14"/>
        <v>0</v>
      </c>
      <c r="M57" s="42">
        <f>SUM(J57:L57)-G57</f>
        <v>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</row>
    <row r="58" spans="1:44">
      <c r="A58" s="44">
        <f t="shared" si="0"/>
        <v>47</v>
      </c>
      <c r="B58" s="44"/>
      <c r="C58" s="137">
        <v>36602</v>
      </c>
      <c r="E58" s="138" t="s">
        <v>149</v>
      </c>
      <c r="G58" s="135">
        <v>872.23061599999994</v>
      </c>
      <c r="H58" s="131">
        <v>2</v>
      </c>
      <c r="I58" s="136" t="str">
        <f t="shared" si="11"/>
        <v>Demand</v>
      </c>
      <c r="J58" s="136">
        <f t="shared" si="12"/>
        <v>0</v>
      </c>
      <c r="K58" s="136">
        <f t="shared" si="13"/>
        <v>872.23061599999994</v>
      </c>
      <c r="L58" s="136">
        <f t="shared" si="14"/>
        <v>0</v>
      </c>
      <c r="M58" s="42">
        <f t="shared" si="15"/>
        <v>0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</row>
    <row r="59" spans="1:44">
      <c r="A59" s="44">
        <f t="shared" si="0"/>
        <v>48</v>
      </c>
      <c r="B59" s="44"/>
      <c r="C59" s="137">
        <v>36603</v>
      </c>
      <c r="E59" s="138" t="s">
        <v>283</v>
      </c>
      <c r="G59" s="135">
        <v>1082.707962</v>
      </c>
      <c r="H59" s="131">
        <v>2</v>
      </c>
      <c r="I59" s="136" t="str">
        <f t="shared" si="11"/>
        <v>Demand</v>
      </c>
      <c r="J59" s="136">
        <f t="shared" si="12"/>
        <v>0</v>
      </c>
      <c r="K59" s="136">
        <f t="shared" si="13"/>
        <v>1082.707962</v>
      </c>
      <c r="L59" s="136">
        <f t="shared" si="14"/>
        <v>0</v>
      </c>
      <c r="M59" s="42">
        <f>SUM(J59:L59)-G59</f>
        <v>0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</row>
    <row r="60" spans="1:44">
      <c r="A60" s="44">
        <f t="shared" si="0"/>
        <v>49</v>
      </c>
      <c r="B60" s="44"/>
      <c r="C60" s="137">
        <v>36700</v>
      </c>
      <c r="E60" s="138" t="s">
        <v>284</v>
      </c>
      <c r="G60" s="135">
        <v>9275.4399999999987</v>
      </c>
      <c r="H60" s="131">
        <v>2</v>
      </c>
      <c r="I60" s="136" t="str">
        <f t="shared" si="11"/>
        <v>Demand</v>
      </c>
      <c r="J60" s="136">
        <f t="shared" si="12"/>
        <v>0</v>
      </c>
      <c r="K60" s="136">
        <f t="shared" si="13"/>
        <v>9275.4399999999987</v>
      </c>
      <c r="L60" s="136">
        <f t="shared" si="14"/>
        <v>0</v>
      </c>
      <c r="M60" s="42">
        <f t="shared" si="15"/>
        <v>0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</row>
    <row r="61" spans="1:44">
      <c r="A61" s="44">
        <f t="shared" si="0"/>
        <v>50</v>
      </c>
      <c r="B61" s="44"/>
      <c r="C61" s="137">
        <v>36701</v>
      </c>
      <c r="E61" s="138" t="s">
        <v>285</v>
      </c>
      <c r="G61" s="135">
        <v>524702.12300100015</v>
      </c>
      <c r="H61" s="131">
        <v>2</v>
      </c>
      <c r="I61" s="136" t="str">
        <f t="shared" si="11"/>
        <v>Demand</v>
      </c>
      <c r="J61" s="136">
        <f t="shared" si="12"/>
        <v>0</v>
      </c>
      <c r="K61" s="136">
        <f t="shared" si="13"/>
        <v>524702.12300100015</v>
      </c>
      <c r="L61" s="136">
        <f t="shared" si="14"/>
        <v>0</v>
      </c>
      <c r="M61" s="42">
        <f t="shared" si="15"/>
        <v>0</v>
      </c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</row>
    <row r="62" spans="1:44">
      <c r="A62" s="44">
        <f t="shared" si="0"/>
        <v>51</v>
      </c>
      <c r="B62" s="44"/>
      <c r="C62" s="137">
        <v>36900</v>
      </c>
      <c r="E62" s="138" t="s">
        <v>286</v>
      </c>
      <c r="G62" s="135">
        <v>13161.468231999999</v>
      </c>
      <c r="H62" s="131">
        <v>2</v>
      </c>
      <c r="I62" s="136" t="str">
        <f t="shared" si="11"/>
        <v>Demand</v>
      </c>
      <c r="J62" s="136">
        <f t="shared" si="12"/>
        <v>0</v>
      </c>
      <c r="K62" s="136">
        <f t="shared" si="13"/>
        <v>13161.468231999999</v>
      </c>
      <c r="L62" s="136">
        <f t="shared" si="14"/>
        <v>0</v>
      </c>
      <c r="M62" s="42">
        <f t="shared" si="15"/>
        <v>0</v>
      </c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</row>
    <row r="63" spans="1:44">
      <c r="A63" s="44">
        <f t="shared" si="0"/>
        <v>52</v>
      </c>
      <c r="B63" s="44"/>
      <c r="C63" s="137">
        <v>36901</v>
      </c>
      <c r="E63" s="138" t="s">
        <v>286</v>
      </c>
      <c r="G63" s="140">
        <v>48575.248174000008</v>
      </c>
      <c r="H63" s="131">
        <v>2</v>
      </c>
      <c r="I63" s="136" t="str">
        <f t="shared" si="11"/>
        <v>Demand</v>
      </c>
      <c r="J63" s="136">
        <f t="shared" si="12"/>
        <v>0</v>
      </c>
      <c r="K63" s="136">
        <f t="shared" si="13"/>
        <v>48575.248174000008</v>
      </c>
      <c r="L63" s="136">
        <f t="shared" si="14"/>
        <v>0</v>
      </c>
      <c r="M63" s="42">
        <f t="shared" si="15"/>
        <v>0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</row>
    <row r="64" spans="1:44">
      <c r="A64" s="44">
        <f t="shared" si="0"/>
        <v>53</v>
      </c>
      <c r="B64" s="44"/>
      <c r="C64" s="44"/>
      <c r="D64" s="44"/>
      <c r="E64" s="44"/>
      <c r="G64" s="42"/>
      <c r="H64" s="131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</row>
    <row r="65" spans="1:44">
      <c r="A65" s="44">
        <f t="shared" si="0"/>
        <v>54</v>
      </c>
      <c r="B65" s="44"/>
      <c r="C65" s="44"/>
      <c r="D65" s="44" t="s">
        <v>65</v>
      </c>
      <c r="E65" s="44"/>
      <c r="G65" s="42">
        <f>SUM(G56:G63)</f>
        <v>609210.58558500023</v>
      </c>
      <c r="H65" s="131"/>
      <c r="I65" s="42"/>
      <c r="J65" s="42">
        <f>SUM(J56:J63)</f>
        <v>0</v>
      </c>
      <c r="K65" s="42">
        <f>SUM(K56:K63)</f>
        <v>609210.58558500023</v>
      </c>
      <c r="L65" s="42">
        <f>SUM(L56:L63)</f>
        <v>0</v>
      </c>
      <c r="M65" s="42">
        <f>SUM(J65:L65)-G65</f>
        <v>0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</row>
    <row r="66" spans="1:44">
      <c r="A66" s="44">
        <f t="shared" si="0"/>
        <v>55</v>
      </c>
      <c r="B66" s="44"/>
      <c r="C66" s="44"/>
      <c r="D66" s="44"/>
      <c r="E66" s="44"/>
      <c r="G66" s="42"/>
      <c r="H66" s="131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</row>
    <row r="67" spans="1:44">
      <c r="A67" s="44">
        <f t="shared" si="0"/>
        <v>56</v>
      </c>
      <c r="B67" s="44"/>
      <c r="C67" s="44"/>
      <c r="D67" s="44" t="s">
        <v>24</v>
      </c>
      <c r="E67" s="44"/>
      <c r="G67" s="42"/>
      <c r="H67" s="131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</row>
    <row r="68" spans="1:44">
      <c r="A68" s="44">
        <f t="shared" si="0"/>
        <v>57</v>
      </c>
      <c r="B68" s="44"/>
      <c r="C68" s="44"/>
      <c r="D68" s="44"/>
      <c r="E68" s="44"/>
      <c r="G68" s="42"/>
      <c r="H68" s="131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</row>
    <row r="69" spans="1:44">
      <c r="A69" s="44">
        <f t="shared" si="0"/>
        <v>58</v>
      </c>
      <c r="B69" s="44"/>
      <c r="C69" s="137">
        <v>37400</v>
      </c>
      <c r="E69" s="138" t="s">
        <v>125</v>
      </c>
      <c r="G69" s="135">
        <v>0</v>
      </c>
      <c r="H69" s="168">
        <v>4</v>
      </c>
      <c r="I69" s="136" t="str">
        <f t="shared" ref="I69:I89" si="16">VLOOKUP($H69,class,3)</f>
        <v>Mains (Peak &amp; Average)</v>
      </c>
      <c r="J69" s="136">
        <f t="shared" ref="J69:J89" si="17">$G69*VLOOKUP($H69,class,6)</f>
        <v>0</v>
      </c>
      <c r="K69" s="136">
        <f t="shared" ref="K69:K89" si="18">$G69*VLOOKUP($H69,class,7)</f>
        <v>0</v>
      </c>
      <c r="L69" s="136">
        <f t="shared" ref="L69:L89" si="19">$G69*VLOOKUP($H69,class,8)</f>
        <v>0</v>
      </c>
      <c r="M69" s="42">
        <f t="shared" ref="M69:M89" si="20">SUM(J69:L69)-G69</f>
        <v>0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</row>
    <row r="70" spans="1:44">
      <c r="A70" s="44">
        <f t="shared" si="0"/>
        <v>59</v>
      </c>
      <c r="B70" s="44"/>
      <c r="C70" s="137">
        <v>37401</v>
      </c>
      <c r="E70" s="138" t="s">
        <v>287</v>
      </c>
      <c r="G70" s="135">
        <v>0</v>
      </c>
      <c r="H70" s="168">
        <v>4</v>
      </c>
      <c r="I70" s="136" t="str">
        <f t="shared" si="16"/>
        <v>Mains (Peak &amp; Average)</v>
      </c>
      <c r="J70" s="136">
        <f t="shared" si="17"/>
        <v>0</v>
      </c>
      <c r="K70" s="136">
        <f t="shared" si="18"/>
        <v>0</v>
      </c>
      <c r="L70" s="136">
        <f t="shared" si="19"/>
        <v>0</v>
      </c>
      <c r="M70" s="42">
        <f>SUM(J70:L70)-G70</f>
        <v>0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</row>
    <row r="71" spans="1:44">
      <c r="A71" s="44">
        <f t="shared" si="0"/>
        <v>60</v>
      </c>
      <c r="B71" s="44"/>
      <c r="C71" s="137">
        <v>37402</v>
      </c>
      <c r="E71" s="138" t="s">
        <v>288</v>
      </c>
      <c r="G71" s="135">
        <v>22037.011447200493</v>
      </c>
      <c r="H71" s="168">
        <v>4</v>
      </c>
      <c r="I71" s="136" t="str">
        <f t="shared" si="16"/>
        <v>Mains (Peak &amp; Average)</v>
      </c>
      <c r="J71" s="136">
        <f t="shared" si="17"/>
        <v>0</v>
      </c>
      <c r="K71" s="136">
        <f t="shared" si="18"/>
        <v>13595.788042428461</v>
      </c>
      <c r="L71" s="136">
        <f t="shared" si="19"/>
        <v>8441.2234047720303</v>
      </c>
      <c r="M71" s="42">
        <f t="shared" si="20"/>
        <v>0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</row>
    <row r="72" spans="1:44">
      <c r="A72" s="44">
        <f t="shared" si="0"/>
        <v>61</v>
      </c>
      <c r="B72" s="44"/>
      <c r="C72" s="137">
        <v>37403</v>
      </c>
      <c r="E72" s="138" t="s">
        <v>289</v>
      </c>
      <c r="G72" s="135">
        <v>0</v>
      </c>
      <c r="H72" s="168">
        <v>4</v>
      </c>
      <c r="I72" s="136" t="str">
        <f t="shared" si="16"/>
        <v>Mains (Peak &amp; Average)</v>
      </c>
      <c r="J72" s="136">
        <f t="shared" si="17"/>
        <v>0</v>
      </c>
      <c r="K72" s="136">
        <f t="shared" si="18"/>
        <v>0</v>
      </c>
      <c r="L72" s="136">
        <f t="shared" si="19"/>
        <v>0</v>
      </c>
      <c r="M72" s="42">
        <f t="shared" si="20"/>
        <v>0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</row>
    <row r="73" spans="1:44">
      <c r="A73" s="44">
        <f t="shared" si="0"/>
        <v>62</v>
      </c>
      <c r="B73" s="44"/>
      <c r="C73" s="137">
        <v>37500</v>
      </c>
      <c r="E73" s="138" t="s">
        <v>149</v>
      </c>
      <c r="G73" s="135">
        <v>6925.0513239999991</v>
      </c>
      <c r="H73" s="168">
        <v>4</v>
      </c>
      <c r="I73" s="136" t="str">
        <f t="shared" si="16"/>
        <v>Mains (Peak &amp; Average)</v>
      </c>
      <c r="J73" s="136">
        <f t="shared" si="17"/>
        <v>0</v>
      </c>
      <c r="K73" s="136">
        <f t="shared" si="18"/>
        <v>4272.4273302495949</v>
      </c>
      <c r="L73" s="136">
        <f t="shared" si="19"/>
        <v>2652.6239937504033</v>
      </c>
      <c r="M73" s="42">
        <f t="shared" si="20"/>
        <v>0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</row>
    <row r="74" spans="1:44">
      <c r="A74" s="44">
        <f t="shared" si="0"/>
        <v>63</v>
      </c>
      <c r="B74" s="44"/>
      <c r="C74" s="137">
        <v>37501</v>
      </c>
      <c r="E74" s="138" t="s">
        <v>290</v>
      </c>
      <c r="G74" s="135">
        <v>2056.2534780000001</v>
      </c>
      <c r="H74" s="168">
        <v>4</v>
      </c>
      <c r="I74" s="136" t="str">
        <f t="shared" si="16"/>
        <v>Mains (Peak &amp; Average)</v>
      </c>
      <c r="J74" s="136">
        <f t="shared" si="17"/>
        <v>0</v>
      </c>
      <c r="K74" s="136">
        <f t="shared" si="18"/>
        <v>1268.610606087688</v>
      </c>
      <c r="L74" s="136">
        <f t="shared" si="19"/>
        <v>787.64287191231199</v>
      </c>
      <c r="M74" s="42">
        <f t="shared" si="20"/>
        <v>0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</row>
    <row r="75" spans="1:44">
      <c r="A75" s="44">
        <f t="shared" si="0"/>
        <v>64</v>
      </c>
      <c r="B75" s="44"/>
      <c r="C75" s="137">
        <v>37502</v>
      </c>
      <c r="E75" s="138" t="s">
        <v>288</v>
      </c>
      <c r="G75" s="135">
        <v>953.04231399999992</v>
      </c>
      <c r="H75" s="168">
        <v>4</v>
      </c>
      <c r="I75" s="136" t="str">
        <f t="shared" si="16"/>
        <v>Mains (Peak &amp; Average)</v>
      </c>
      <c r="J75" s="136">
        <f t="shared" si="17"/>
        <v>0</v>
      </c>
      <c r="K75" s="136">
        <f t="shared" si="18"/>
        <v>587.98178363044815</v>
      </c>
      <c r="L75" s="136">
        <f t="shared" si="19"/>
        <v>365.06053036955171</v>
      </c>
      <c r="M75" s="42">
        <f t="shared" si="20"/>
        <v>0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</row>
    <row r="76" spans="1:44">
      <c r="A76" s="44">
        <f t="shared" si="0"/>
        <v>65</v>
      </c>
      <c r="B76" s="44"/>
      <c r="C76" s="137">
        <v>37503</v>
      </c>
      <c r="E76" s="138" t="s">
        <v>291</v>
      </c>
      <c r="G76" s="135">
        <v>82.504648000000017</v>
      </c>
      <c r="H76" s="168">
        <v>4</v>
      </c>
      <c r="I76" s="136" t="str">
        <f t="shared" si="16"/>
        <v>Mains (Peak &amp; Average)</v>
      </c>
      <c r="J76" s="136">
        <f t="shared" si="17"/>
        <v>0</v>
      </c>
      <c r="K76" s="136">
        <f t="shared" si="18"/>
        <v>50.901444118715489</v>
      </c>
      <c r="L76" s="136">
        <f t="shared" si="19"/>
        <v>31.603203881284522</v>
      </c>
      <c r="M76" s="42">
        <f t="shared" si="20"/>
        <v>0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</row>
    <row r="77" spans="1:44">
      <c r="A77" s="44">
        <f t="shared" ref="A77:A140" si="21">A76+1</f>
        <v>66</v>
      </c>
      <c r="B77" s="44"/>
      <c r="C77" s="137">
        <v>37600</v>
      </c>
      <c r="E77" s="138" t="s">
        <v>284</v>
      </c>
      <c r="G77" s="135">
        <v>999517.9413844964</v>
      </c>
      <c r="H77" s="168">
        <v>4</v>
      </c>
      <c r="I77" s="136" t="str">
        <f t="shared" si="16"/>
        <v>Mains (Peak &amp; Average)</v>
      </c>
      <c r="J77" s="136">
        <f t="shared" si="17"/>
        <v>0</v>
      </c>
      <c r="K77" s="136">
        <f t="shared" si="18"/>
        <v>616655.03547189827</v>
      </c>
      <c r="L77" s="136">
        <f t="shared" si="19"/>
        <v>382862.90591259807</v>
      </c>
      <c r="M77" s="42">
        <f t="shared" si="20"/>
        <v>0</v>
      </c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</row>
    <row r="78" spans="1:44">
      <c r="A78" s="44">
        <f t="shared" si="21"/>
        <v>67</v>
      </c>
      <c r="B78" s="44"/>
      <c r="C78" s="137">
        <v>37601</v>
      </c>
      <c r="E78" s="138" t="s">
        <v>285</v>
      </c>
      <c r="G78" s="135">
        <v>2355110.6991566564</v>
      </c>
      <c r="H78" s="168">
        <v>4</v>
      </c>
      <c r="I78" s="136" t="str">
        <f t="shared" si="16"/>
        <v>Mains (Peak &amp; Average)</v>
      </c>
      <c r="J78" s="136">
        <f t="shared" si="17"/>
        <v>0</v>
      </c>
      <c r="K78" s="136">
        <f t="shared" si="18"/>
        <v>1452991.2987024863</v>
      </c>
      <c r="L78" s="136">
        <f t="shared" si="19"/>
        <v>902119.40045416995</v>
      </c>
      <c r="M78" s="42">
        <f t="shared" si="20"/>
        <v>0</v>
      </c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</row>
    <row r="79" spans="1:44">
      <c r="A79" s="44">
        <f t="shared" si="21"/>
        <v>68</v>
      </c>
      <c r="B79" s="44"/>
      <c r="C79" s="137">
        <v>37602</v>
      </c>
      <c r="E79" s="138" t="s">
        <v>292</v>
      </c>
      <c r="G79" s="135">
        <v>2044395.2352702357</v>
      </c>
      <c r="H79" s="168">
        <v>4</v>
      </c>
      <c r="I79" s="136" t="str">
        <f t="shared" si="16"/>
        <v>Mains (Peak &amp; Average)</v>
      </c>
      <c r="J79" s="136">
        <f t="shared" si="17"/>
        <v>0</v>
      </c>
      <c r="K79" s="136">
        <f t="shared" si="18"/>
        <v>1261294.634269285</v>
      </c>
      <c r="L79" s="136">
        <f t="shared" si="19"/>
        <v>783100.60100095067</v>
      </c>
      <c r="M79" s="42">
        <f t="shared" si="20"/>
        <v>0</v>
      </c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</row>
    <row r="80" spans="1:44">
      <c r="A80" s="44">
        <f t="shared" si="21"/>
        <v>69</v>
      </c>
      <c r="B80" s="44"/>
      <c r="C80" s="137">
        <v>37800</v>
      </c>
      <c r="E80" s="138" t="s">
        <v>293</v>
      </c>
      <c r="G80" s="135">
        <v>216376.41859987559</v>
      </c>
      <c r="H80" s="168">
        <v>4</v>
      </c>
      <c r="I80" s="136" t="str">
        <f t="shared" si="16"/>
        <v>Mains (Peak &amp; Average)</v>
      </c>
      <c r="J80" s="136">
        <f t="shared" si="17"/>
        <v>0</v>
      </c>
      <c r="K80" s="136">
        <f t="shared" si="18"/>
        <v>133493.96000052453</v>
      </c>
      <c r="L80" s="136">
        <f t="shared" si="19"/>
        <v>82882.458599351041</v>
      </c>
      <c r="M80" s="42">
        <f t="shared" si="20"/>
        <v>0</v>
      </c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</row>
    <row r="81" spans="1:44">
      <c r="A81" s="44">
        <f t="shared" si="21"/>
        <v>70</v>
      </c>
      <c r="B81" s="44"/>
      <c r="C81" s="137">
        <v>37900</v>
      </c>
      <c r="E81" s="138" t="s">
        <v>294</v>
      </c>
      <c r="G81" s="135">
        <v>90385.566468409423</v>
      </c>
      <c r="H81" s="168">
        <v>4</v>
      </c>
      <c r="I81" s="136" t="str">
        <f t="shared" si="16"/>
        <v>Mains (Peak &amp; Average)</v>
      </c>
      <c r="J81" s="136">
        <f t="shared" si="17"/>
        <v>0</v>
      </c>
      <c r="K81" s="136">
        <f t="shared" si="18"/>
        <v>55763.596018616867</v>
      </c>
      <c r="L81" s="136">
        <f t="shared" si="19"/>
        <v>34621.970449792549</v>
      </c>
      <c r="M81" s="42">
        <f t="shared" si="20"/>
        <v>0</v>
      </c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</row>
    <row r="82" spans="1:44">
      <c r="A82" s="44">
        <f t="shared" si="21"/>
        <v>71</v>
      </c>
      <c r="B82" s="44"/>
      <c r="C82" s="137">
        <v>37905</v>
      </c>
      <c r="E82" s="138" t="s">
        <v>295</v>
      </c>
      <c r="G82" s="135">
        <v>39863.269445999998</v>
      </c>
      <c r="H82" s="168">
        <v>4</v>
      </c>
      <c r="I82" s="136" t="str">
        <f t="shared" si="16"/>
        <v>Mains (Peak &amp; Average)</v>
      </c>
      <c r="J82" s="136">
        <f t="shared" si="17"/>
        <v>0</v>
      </c>
      <c r="K82" s="136">
        <f t="shared" si="18"/>
        <v>24593.741459206845</v>
      </c>
      <c r="L82" s="136">
        <f t="shared" si="19"/>
        <v>15269.527986793151</v>
      </c>
      <c r="M82" s="42">
        <f t="shared" si="20"/>
        <v>0</v>
      </c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</row>
    <row r="83" spans="1:44">
      <c r="A83" s="44">
        <f t="shared" si="21"/>
        <v>72</v>
      </c>
      <c r="B83" s="44"/>
      <c r="C83" s="137">
        <v>38000</v>
      </c>
      <c r="E83" s="138" t="s">
        <v>52</v>
      </c>
      <c r="G83" s="135">
        <v>4112168.3225069912</v>
      </c>
      <c r="H83" s="131">
        <v>1</v>
      </c>
      <c r="I83" s="136" t="str">
        <f t="shared" si="16"/>
        <v>Customer</v>
      </c>
      <c r="J83" s="136">
        <f t="shared" si="17"/>
        <v>4112168.3225069912</v>
      </c>
      <c r="K83" s="136">
        <f t="shared" si="18"/>
        <v>0</v>
      </c>
      <c r="L83" s="136">
        <f t="shared" si="19"/>
        <v>0</v>
      </c>
      <c r="M83" s="42">
        <f t="shared" si="20"/>
        <v>0</v>
      </c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</row>
    <row r="84" spans="1:44">
      <c r="A84" s="44">
        <f t="shared" si="21"/>
        <v>73</v>
      </c>
      <c r="B84" s="44"/>
      <c r="C84" s="137">
        <v>38100</v>
      </c>
      <c r="E84" s="138" t="s">
        <v>51</v>
      </c>
      <c r="G84" s="135">
        <v>2897270.4089805009</v>
      </c>
      <c r="H84" s="131">
        <v>1</v>
      </c>
      <c r="I84" s="136" t="str">
        <f t="shared" si="16"/>
        <v>Customer</v>
      </c>
      <c r="J84" s="136">
        <f t="shared" si="17"/>
        <v>2897270.4089805009</v>
      </c>
      <c r="K84" s="136">
        <f t="shared" si="18"/>
        <v>0</v>
      </c>
      <c r="L84" s="136">
        <f t="shared" si="19"/>
        <v>0</v>
      </c>
      <c r="M84" s="42">
        <f t="shared" si="20"/>
        <v>0</v>
      </c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</row>
    <row r="85" spans="1:44">
      <c r="A85" s="44">
        <f t="shared" si="21"/>
        <v>74</v>
      </c>
      <c r="B85" s="44"/>
      <c r="C85" s="137">
        <v>38200</v>
      </c>
      <c r="E85" s="138" t="s">
        <v>296</v>
      </c>
      <c r="G85" s="135">
        <v>2133687.8687735833</v>
      </c>
      <c r="H85" s="131">
        <v>1</v>
      </c>
      <c r="I85" s="136" t="str">
        <f t="shared" si="16"/>
        <v>Customer</v>
      </c>
      <c r="J85" s="136">
        <f t="shared" si="17"/>
        <v>2133687.8687735833</v>
      </c>
      <c r="K85" s="136">
        <f t="shared" si="18"/>
        <v>0</v>
      </c>
      <c r="L85" s="136">
        <f t="shared" si="19"/>
        <v>0</v>
      </c>
      <c r="M85" s="42">
        <f t="shared" si="20"/>
        <v>0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</row>
    <row r="86" spans="1:44">
      <c r="A86" s="44">
        <f t="shared" si="21"/>
        <v>75</v>
      </c>
      <c r="B86" s="44"/>
      <c r="C86" s="137">
        <v>38300</v>
      </c>
      <c r="E86" s="138" t="s">
        <v>297</v>
      </c>
      <c r="G86" s="135">
        <v>264821.54151127051</v>
      </c>
      <c r="H86" s="131">
        <v>1</v>
      </c>
      <c r="I86" s="136" t="str">
        <f t="shared" si="16"/>
        <v>Customer</v>
      </c>
      <c r="J86" s="136">
        <f t="shared" si="17"/>
        <v>264821.54151127051</v>
      </c>
      <c r="K86" s="136">
        <f t="shared" si="18"/>
        <v>0</v>
      </c>
      <c r="L86" s="136">
        <f t="shared" si="19"/>
        <v>0</v>
      </c>
      <c r="M86" s="42">
        <f t="shared" si="20"/>
        <v>0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</row>
    <row r="87" spans="1:44">
      <c r="A87" s="44">
        <f t="shared" si="21"/>
        <v>76</v>
      </c>
      <c r="B87" s="44"/>
      <c r="C87" s="137">
        <v>38400</v>
      </c>
      <c r="E87" s="138" t="s">
        <v>298</v>
      </c>
      <c r="G87" s="135">
        <v>3625.4944600000003</v>
      </c>
      <c r="H87" s="131">
        <v>1</v>
      </c>
      <c r="I87" s="136" t="str">
        <f t="shared" si="16"/>
        <v>Customer</v>
      </c>
      <c r="J87" s="136">
        <f t="shared" si="17"/>
        <v>3625.4944600000003</v>
      </c>
      <c r="K87" s="136">
        <f t="shared" si="18"/>
        <v>0</v>
      </c>
      <c r="L87" s="136">
        <f t="shared" si="19"/>
        <v>0</v>
      </c>
      <c r="M87" s="42">
        <f t="shared" si="20"/>
        <v>0</v>
      </c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</row>
    <row r="88" spans="1:44">
      <c r="A88" s="44">
        <f t="shared" si="21"/>
        <v>77</v>
      </c>
      <c r="B88" s="44"/>
      <c r="C88" s="137">
        <v>38500</v>
      </c>
      <c r="E88" s="138" t="s">
        <v>299</v>
      </c>
      <c r="G88" s="135">
        <v>147373.97049414355</v>
      </c>
      <c r="H88" s="131">
        <v>1</v>
      </c>
      <c r="I88" s="136" t="str">
        <f t="shared" si="16"/>
        <v>Customer</v>
      </c>
      <c r="J88" s="136">
        <f t="shared" si="17"/>
        <v>147373.97049414355</v>
      </c>
      <c r="K88" s="136">
        <f t="shared" si="18"/>
        <v>0</v>
      </c>
      <c r="L88" s="136">
        <f t="shared" si="19"/>
        <v>0</v>
      </c>
      <c r="M88" s="42">
        <f t="shared" si="20"/>
        <v>0</v>
      </c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</row>
    <row r="89" spans="1:44">
      <c r="A89" s="44">
        <f t="shared" si="21"/>
        <v>78</v>
      </c>
      <c r="B89" s="44"/>
      <c r="C89" s="137">
        <v>38600</v>
      </c>
      <c r="E89" s="138" t="s">
        <v>300</v>
      </c>
      <c r="G89" s="140">
        <v>0</v>
      </c>
      <c r="H89" s="131">
        <v>99</v>
      </c>
      <c r="I89" s="136" t="str">
        <f t="shared" si="16"/>
        <v>-</v>
      </c>
      <c r="J89" s="136">
        <f t="shared" si="17"/>
        <v>0</v>
      </c>
      <c r="K89" s="136">
        <f t="shared" si="18"/>
        <v>0</v>
      </c>
      <c r="L89" s="136">
        <f t="shared" si="19"/>
        <v>0</v>
      </c>
      <c r="M89" s="42">
        <f t="shared" si="20"/>
        <v>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</row>
    <row r="90" spans="1:44">
      <c r="A90" s="44">
        <f t="shared" si="21"/>
        <v>79</v>
      </c>
      <c r="B90" s="44"/>
      <c r="C90" s="44"/>
      <c r="D90" s="44"/>
      <c r="E90" s="44"/>
      <c r="G90" s="42"/>
      <c r="H90" s="131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</row>
    <row r="91" spans="1:44">
      <c r="A91" s="44">
        <f t="shared" si="21"/>
        <v>80</v>
      </c>
      <c r="B91" s="44"/>
      <c r="C91" s="44"/>
      <c r="D91" s="44" t="s">
        <v>66</v>
      </c>
      <c r="E91" s="44"/>
      <c r="G91" s="42">
        <f>SUM(G69:G89)</f>
        <v>15336650.600263363</v>
      </c>
      <c r="H91" s="131"/>
      <c r="I91" s="42"/>
      <c r="J91" s="42">
        <f>SUM(J69:J89)</f>
        <v>9558947.60672649</v>
      </c>
      <c r="K91" s="42">
        <f>SUM(K69:K89)</f>
        <v>3564567.9751285324</v>
      </c>
      <c r="L91" s="42">
        <f>SUM(L69:L89)</f>
        <v>2213135.0184083413</v>
      </c>
      <c r="M91" s="42">
        <f>SUM(J91:L91)-G91</f>
        <v>0</v>
      </c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</row>
    <row r="92" spans="1:44">
      <c r="A92" s="44">
        <f t="shared" si="21"/>
        <v>81</v>
      </c>
      <c r="B92" s="44"/>
      <c r="C92" s="44"/>
      <c r="D92" s="44"/>
      <c r="E92" s="44"/>
      <c r="G92" s="42"/>
      <c r="H92" s="131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</row>
    <row r="93" spans="1:44">
      <c r="A93" s="44">
        <f t="shared" si="21"/>
        <v>82</v>
      </c>
      <c r="B93" s="44"/>
      <c r="C93" s="44"/>
      <c r="D93" s="44" t="s">
        <v>158</v>
      </c>
      <c r="E93" s="44"/>
      <c r="G93" s="42"/>
      <c r="H93" s="131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</row>
    <row r="94" spans="1:44">
      <c r="A94" s="44">
        <f t="shared" si="21"/>
        <v>83</v>
      </c>
      <c r="B94" s="44"/>
      <c r="C94" s="44"/>
      <c r="D94" s="44"/>
      <c r="E94" s="44"/>
      <c r="G94" s="42"/>
      <c r="H94" s="131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</row>
    <row r="95" spans="1:44">
      <c r="A95" s="44">
        <f t="shared" si="21"/>
        <v>84</v>
      </c>
      <c r="B95" s="44"/>
      <c r="C95" s="139">
        <v>38900</v>
      </c>
      <c r="E95" s="138" t="s">
        <v>125</v>
      </c>
      <c r="G95" s="135">
        <f>+O95</f>
        <v>0</v>
      </c>
      <c r="H95" s="131">
        <v>5.4</v>
      </c>
      <c r="I95" s="136" t="str">
        <f>VLOOKUP($H95,class,3)</f>
        <v>P, S, T &amp; D Plant</v>
      </c>
      <c r="J95" s="136">
        <f>$G95*VLOOKUP($H95,class,6)</f>
        <v>0</v>
      </c>
      <c r="K95" s="136">
        <f>$G95*VLOOKUP($H95,class,7)</f>
        <v>0</v>
      </c>
      <c r="L95" s="136">
        <f>$G95*VLOOKUP($H95,class,8)</f>
        <v>0</v>
      </c>
      <c r="M95" s="42">
        <f>SUM(J95:L95)-G95</f>
        <v>0</v>
      </c>
      <c r="N95" s="42" t="s">
        <v>125</v>
      </c>
      <c r="O95" s="42">
        <v>0</v>
      </c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</row>
    <row r="96" spans="1:44">
      <c r="A96" s="44">
        <f t="shared" si="21"/>
        <v>85</v>
      </c>
      <c r="B96" s="44"/>
      <c r="C96" s="139">
        <v>39000</v>
      </c>
      <c r="E96" s="138" t="s">
        <v>304</v>
      </c>
      <c r="G96" s="135">
        <f>+O96</f>
        <v>197482.42415229388</v>
      </c>
      <c r="H96" s="131">
        <v>5.4</v>
      </c>
      <c r="I96" s="136" t="str">
        <f t="shared" ref="I96:I128" si="22">VLOOKUP($H96,class,3)</f>
        <v>P, S, T &amp; D Plant</v>
      </c>
      <c r="J96" s="136">
        <f t="shared" ref="J96:J128" si="23">$G96*VLOOKUP($H96,class,6)</f>
        <v>84592.145613585293</v>
      </c>
      <c r="K96" s="136">
        <f t="shared" ref="K96:K128" si="24">$G96*VLOOKUP($H96,class,7)</f>
        <v>73657.508191170578</v>
      </c>
      <c r="L96" s="136">
        <f t="shared" ref="L96:L128" si="25">$G96*VLOOKUP($H96,class,8)</f>
        <v>39232.770347538026</v>
      </c>
      <c r="M96" s="42">
        <f t="shared" ref="M96:M128" si="26">SUM(J96:L96)-G96</f>
        <v>0</v>
      </c>
      <c r="N96" s="42" t="s">
        <v>304</v>
      </c>
      <c r="O96" s="42">
        <v>197482.42415229388</v>
      </c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</row>
    <row r="97" spans="1:44">
      <c r="A97" s="44">
        <f t="shared" si="21"/>
        <v>86</v>
      </c>
      <c r="B97" s="44"/>
      <c r="C97" s="139">
        <v>39001</v>
      </c>
      <c r="E97" s="138" t="s">
        <v>149</v>
      </c>
      <c r="G97" s="135">
        <v>0</v>
      </c>
      <c r="H97" s="131">
        <v>5.4</v>
      </c>
      <c r="I97" s="136" t="str">
        <f t="shared" si="22"/>
        <v>P, S, T &amp; D Plant</v>
      </c>
      <c r="J97" s="136">
        <f t="shared" si="23"/>
        <v>0</v>
      </c>
      <c r="K97" s="136">
        <f t="shared" si="24"/>
        <v>0</v>
      </c>
      <c r="L97" s="136">
        <f t="shared" si="25"/>
        <v>0</v>
      </c>
      <c r="M97" s="42">
        <f t="shared" si="26"/>
        <v>0</v>
      </c>
      <c r="N97" s="42" t="s">
        <v>291</v>
      </c>
      <c r="O97" s="42">
        <v>6509.1183599999995</v>
      </c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</row>
    <row r="98" spans="1:44">
      <c r="A98" s="44">
        <f t="shared" si="21"/>
        <v>87</v>
      </c>
      <c r="B98" s="44"/>
      <c r="C98" s="139">
        <v>39002</v>
      </c>
      <c r="E98" s="138" t="s">
        <v>291</v>
      </c>
      <c r="G98" s="135">
        <f>+O97</f>
        <v>6509.1183599999995</v>
      </c>
      <c r="H98" s="131">
        <v>5.4</v>
      </c>
      <c r="I98" s="136" t="str">
        <f t="shared" si="22"/>
        <v>P, S, T &amp; D Plant</v>
      </c>
      <c r="J98" s="136">
        <f t="shared" si="23"/>
        <v>2788.1989523308453</v>
      </c>
      <c r="K98" s="136">
        <f t="shared" si="24"/>
        <v>2427.7878954395533</v>
      </c>
      <c r="L98" s="136">
        <f t="shared" si="25"/>
        <v>1293.1315122296014</v>
      </c>
      <c r="M98" s="42">
        <f t="shared" si="26"/>
        <v>0</v>
      </c>
      <c r="N98" s="42" t="s">
        <v>306</v>
      </c>
      <c r="O98" s="42">
        <v>26665.889167999998</v>
      </c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</row>
    <row r="99" spans="1:44">
      <c r="A99" s="44">
        <f t="shared" si="21"/>
        <v>88</v>
      </c>
      <c r="B99" s="44"/>
      <c r="C99" s="139">
        <v>39003</v>
      </c>
      <c r="E99" s="138" t="s">
        <v>306</v>
      </c>
      <c r="G99" s="135">
        <f t="shared" ref="G99:G102" si="27">+O98</f>
        <v>26665.889167999998</v>
      </c>
      <c r="H99" s="131">
        <v>5.4</v>
      </c>
      <c r="I99" s="136" t="str">
        <f t="shared" si="22"/>
        <v>P, S, T &amp; D Plant</v>
      </c>
      <c r="J99" s="136">
        <f t="shared" si="23"/>
        <v>11422.407786910797</v>
      </c>
      <c r="K99" s="136">
        <f t="shared" si="24"/>
        <v>9945.91269703123</v>
      </c>
      <c r="L99" s="136">
        <f t="shared" si="25"/>
        <v>5297.568684057972</v>
      </c>
      <c r="M99" s="42">
        <f t="shared" si="26"/>
        <v>0</v>
      </c>
      <c r="N99" s="42" t="s">
        <v>307</v>
      </c>
      <c r="O99" s="42">
        <v>280.55202400000002</v>
      </c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</row>
    <row r="100" spans="1:44">
      <c r="A100" s="44">
        <f t="shared" si="21"/>
        <v>89</v>
      </c>
      <c r="B100" s="44"/>
      <c r="C100" s="139">
        <v>39004</v>
      </c>
      <c r="E100" s="138" t="s">
        <v>307</v>
      </c>
      <c r="G100" s="135">
        <f t="shared" si="27"/>
        <v>280.55202400000002</v>
      </c>
      <c r="H100" s="131">
        <v>5.4</v>
      </c>
      <c r="I100" s="136" t="str">
        <f t="shared" si="22"/>
        <v>P, S, T &amp; D Plant</v>
      </c>
      <c r="J100" s="136">
        <f t="shared" si="23"/>
        <v>120.17523973724428</v>
      </c>
      <c r="K100" s="136">
        <f t="shared" si="24"/>
        <v>104.64102359759012</v>
      </c>
      <c r="L100" s="136">
        <f t="shared" si="25"/>
        <v>55.735760665165635</v>
      </c>
      <c r="M100" s="42">
        <f t="shared" si="26"/>
        <v>0</v>
      </c>
      <c r="N100" s="42" t="s">
        <v>308</v>
      </c>
      <c r="O100" s="42">
        <v>233162.93107800002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</row>
    <row r="101" spans="1:44">
      <c r="A101" s="44">
        <f t="shared" si="21"/>
        <v>90</v>
      </c>
      <c r="B101" s="44"/>
      <c r="C101" s="139">
        <v>39009</v>
      </c>
      <c r="E101" s="138" t="s">
        <v>308</v>
      </c>
      <c r="G101" s="135">
        <f t="shared" si="27"/>
        <v>233162.93107800002</v>
      </c>
      <c r="H101" s="131">
        <v>5.4</v>
      </c>
      <c r="I101" s="136" t="str">
        <f t="shared" si="22"/>
        <v>P, S, T &amp; D Plant</v>
      </c>
      <c r="J101" s="136">
        <f t="shared" si="23"/>
        <v>99875.989988000292</v>
      </c>
      <c r="K101" s="136">
        <f t="shared" si="24"/>
        <v>86965.716465536098</v>
      </c>
      <c r="L101" s="136">
        <f t="shared" si="25"/>
        <v>46321.224624463655</v>
      </c>
      <c r="M101" s="42">
        <f t="shared" si="26"/>
        <v>0</v>
      </c>
      <c r="N101" s="42" t="s">
        <v>309</v>
      </c>
      <c r="O101" s="42">
        <v>130055.39517449915</v>
      </c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</row>
    <row r="102" spans="1:44">
      <c r="A102" s="44">
        <f t="shared" si="21"/>
        <v>91</v>
      </c>
      <c r="B102" s="44"/>
      <c r="C102" s="139">
        <v>39100</v>
      </c>
      <c r="E102" s="138" t="s">
        <v>309</v>
      </c>
      <c r="G102" s="135">
        <f t="shared" si="27"/>
        <v>130055.39517449915</v>
      </c>
      <c r="H102" s="131">
        <v>5.4</v>
      </c>
      <c r="I102" s="136" t="str">
        <f t="shared" si="22"/>
        <v>P, S, T &amp; D Plant</v>
      </c>
      <c r="J102" s="136">
        <f t="shared" si="23"/>
        <v>55709.590226365566</v>
      </c>
      <c r="K102" s="136">
        <f t="shared" si="24"/>
        <v>48508.399552478979</v>
      </c>
      <c r="L102" s="136">
        <f t="shared" si="25"/>
        <v>25837.405395654612</v>
      </c>
      <c r="M102" s="42">
        <f t="shared" si="26"/>
        <v>0</v>
      </c>
      <c r="N102" s="42" t="s">
        <v>312</v>
      </c>
      <c r="O102" s="42">
        <v>23883.840573681522</v>
      </c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</row>
    <row r="103" spans="1:44">
      <c r="A103" s="44">
        <f t="shared" si="21"/>
        <v>92</v>
      </c>
      <c r="B103" s="44"/>
      <c r="C103" s="146">
        <v>39102</v>
      </c>
      <c r="E103" s="138" t="s">
        <v>310</v>
      </c>
      <c r="G103" s="135">
        <v>0</v>
      </c>
      <c r="H103" s="131">
        <v>5.4</v>
      </c>
      <c r="I103" s="136" t="str">
        <f t="shared" si="22"/>
        <v>P, S, T &amp; D Plant</v>
      </c>
      <c r="J103" s="136">
        <f t="shared" si="23"/>
        <v>0</v>
      </c>
      <c r="K103" s="136">
        <f t="shared" si="24"/>
        <v>0</v>
      </c>
      <c r="L103" s="136">
        <f t="shared" si="25"/>
        <v>0</v>
      </c>
      <c r="M103" s="42">
        <f t="shared" si="26"/>
        <v>0</v>
      </c>
      <c r="N103" s="42" t="s">
        <v>313</v>
      </c>
      <c r="O103" s="42">
        <v>1435.6182619608987</v>
      </c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</row>
    <row r="104" spans="1:44">
      <c r="A104" s="44">
        <f t="shared" si="21"/>
        <v>93</v>
      </c>
      <c r="B104" s="44"/>
      <c r="C104" s="139">
        <v>39103</v>
      </c>
      <c r="E104" s="138" t="s">
        <v>311</v>
      </c>
      <c r="G104" s="135">
        <v>0</v>
      </c>
      <c r="H104" s="131">
        <v>5.4</v>
      </c>
      <c r="I104" s="136" t="str">
        <f t="shared" si="22"/>
        <v>P, S, T &amp; D Plant</v>
      </c>
      <c r="J104" s="136">
        <f t="shared" si="23"/>
        <v>0</v>
      </c>
      <c r="K104" s="136">
        <f t="shared" si="24"/>
        <v>0</v>
      </c>
      <c r="L104" s="136">
        <f t="shared" si="25"/>
        <v>0</v>
      </c>
      <c r="M104" s="42">
        <f t="shared" si="26"/>
        <v>0</v>
      </c>
      <c r="N104" s="42" t="s">
        <v>315</v>
      </c>
      <c r="O104" s="42">
        <v>72746.073684406438</v>
      </c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</row>
    <row r="105" spans="1:44">
      <c r="A105" s="44">
        <f t="shared" si="21"/>
        <v>94</v>
      </c>
      <c r="B105" s="44"/>
      <c r="C105" s="139">
        <v>39200</v>
      </c>
      <c r="E105" s="138" t="s">
        <v>312</v>
      </c>
      <c r="G105" s="135">
        <f>+O102</f>
        <v>23883.840573681522</v>
      </c>
      <c r="H105" s="131">
        <v>5.4</v>
      </c>
      <c r="I105" s="136" t="str">
        <f t="shared" si="22"/>
        <v>P, S, T &amp; D Plant</v>
      </c>
      <c r="J105" s="136">
        <f t="shared" si="23"/>
        <v>10230.709534244168</v>
      </c>
      <c r="K105" s="136">
        <f t="shared" si="24"/>
        <v>8908.2569765088847</v>
      </c>
      <c r="L105" s="136">
        <f t="shared" si="25"/>
        <v>4744.8740629284694</v>
      </c>
      <c r="M105" s="42">
        <f t="shared" si="26"/>
        <v>0</v>
      </c>
      <c r="N105" s="42" t="s">
        <v>317</v>
      </c>
      <c r="O105" s="42">
        <v>184.20884036117943</v>
      </c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</row>
    <row r="106" spans="1:44">
      <c r="A106" s="44">
        <f t="shared" si="21"/>
        <v>95</v>
      </c>
      <c r="B106" s="44"/>
      <c r="C106" s="139">
        <v>39201</v>
      </c>
      <c r="E106" s="138" t="s">
        <v>313</v>
      </c>
      <c r="G106" s="135">
        <f>+O103</f>
        <v>1435.6182619608987</v>
      </c>
      <c r="H106" s="131">
        <v>5.4</v>
      </c>
      <c r="I106" s="136" t="str">
        <f t="shared" si="22"/>
        <v>P, S, T &amp; D Plant</v>
      </c>
      <c r="J106" s="136">
        <f t="shared" si="23"/>
        <v>614.95107517854501</v>
      </c>
      <c r="K106" s="136">
        <f t="shared" si="24"/>
        <v>535.46063323707017</v>
      </c>
      <c r="L106" s="136">
        <f t="shared" si="25"/>
        <v>285.20655354528367</v>
      </c>
      <c r="M106" s="42">
        <f t="shared" si="26"/>
        <v>0</v>
      </c>
      <c r="N106" s="42" t="s">
        <v>318</v>
      </c>
      <c r="O106" s="42">
        <v>244.35269012143493</v>
      </c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</row>
    <row r="107" spans="1:44">
      <c r="A107" s="44">
        <f t="shared" si="21"/>
        <v>96</v>
      </c>
      <c r="B107" s="44"/>
      <c r="C107" s="139">
        <v>39202</v>
      </c>
      <c r="E107" s="138" t="s">
        <v>198</v>
      </c>
      <c r="G107" s="135">
        <v>0</v>
      </c>
      <c r="H107" s="131">
        <v>5.4</v>
      </c>
      <c r="I107" s="136" t="str">
        <f t="shared" si="22"/>
        <v>P, S, T &amp; D Plant</v>
      </c>
      <c r="J107" s="136">
        <f t="shared" si="23"/>
        <v>0</v>
      </c>
      <c r="K107" s="136">
        <f t="shared" si="24"/>
        <v>0</v>
      </c>
      <c r="L107" s="136">
        <f t="shared" si="25"/>
        <v>0</v>
      </c>
      <c r="M107" s="42">
        <f t="shared" si="26"/>
        <v>0</v>
      </c>
      <c r="N107" s="42" t="s">
        <v>319</v>
      </c>
      <c r="O107" s="42">
        <v>6471.0375180000001</v>
      </c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</row>
    <row r="108" spans="1:44">
      <c r="A108" s="44">
        <f t="shared" si="21"/>
        <v>97</v>
      </c>
      <c r="B108" s="44"/>
      <c r="C108" s="139">
        <v>39300</v>
      </c>
      <c r="E108" s="138" t="s">
        <v>314</v>
      </c>
      <c r="G108" s="135">
        <v>0</v>
      </c>
      <c r="H108" s="131">
        <v>5.4</v>
      </c>
      <c r="I108" s="136" t="str">
        <f t="shared" si="22"/>
        <v>P, S, T &amp; D Plant</v>
      </c>
      <c r="J108" s="136">
        <f t="shared" si="23"/>
        <v>0</v>
      </c>
      <c r="K108" s="136">
        <f t="shared" si="24"/>
        <v>0</v>
      </c>
      <c r="L108" s="136">
        <f t="shared" si="25"/>
        <v>0</v>
      </c>
      <c r="M108" s="42">
        <f t="shared" si="26"/>
        <v>0</v>
      </c>
      <c r="N108" s="42" t="s">
        <v>320</v>
      </c>
      <c r="O108" s="42">
        <v>26972.933665380504</v>
      </c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</row>
    <row r="109" spans="1:44">
      <c r="A109" s="44">
        <f t="shared" si="21"/>
        <v>98</v>
      </c>
      <c r="B109" s="44"/>
      <c r="C109" s="139">
        <v>39400</v>
      </c>
      <c r="E109" s="138" t="s">
        <v>315</v>
      </c>
      <c r="G109" s="135">
        <f>+O104</f>
        <v>72746.073684406438</v>
      </c>
      <c r="H109" s="131">
        <v>5.4</v>
      </c>
      <c r="I109" s="136" t="str">
        <f t="shared" si="22"/>
        <v>P, S, T &amp; D Plant</v>
      </c>
      <c r="J109" s="136">
        <f t="shared" si="23"/>
        <v>31160.982980350127</v>
      </c>
      <c r="K109" s="136">
        <f t="shared" si="24"/>
        <v>27133.019767634978</v>
      </c>
      <c r="L109" s="136">
        <f t="shared" si="25"/>
        <v>14452.070936421336</v>
      </c>
      <c r="M109" s="42">
        <f t="shared" si="26"/>
        <v>0</v>
      </c>
      <c r="N109" s="42" t="s">
        <v>323</v>
      </c>
      <c r="O109" s="42">
        <v>0</v>
      </c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</row>
    <row r="110" spans="1:44">
      <c r="A110" s="44">
        <f t="shared" si="21"/>
        <v>99</v>
      </c>
      <c r="B110" s="44"/>
      <c r="C110" s="139">
        <v>39600</v>
      </c>
      <c r="E110" s="138" t="s">
        <v>316</v>
      </c>
      <c r="G110" s="135">
        <v>0</v>
      </c>
      <c r="H110" s="131">
        <v>5.4</v>
      </c>
      <c r="I110" s="136" t="str">
        <f t="shared" si="22"/>
        <v>P, S, T &amp; D Plant</v>
      </c>
      <c r="J110" s="136">
        <f t="shared" si="23"/>
        <v>0</v>
      </c>
      <c r="K110" s="136">
        <f t="shared" si="24"/>
        <v>0</v>
      </c>
      <c r="L110" s="136">
        <f t="shared" si="25"/>
        <v>0</v>
      </c>
      <c r="M110" s="42">
        <f t="shared" si="26"/>
        <v>0</v>
      </c>
      <c r="N110" s="42" t="s">
        <v>324</v>
      </c>
      <c r="O110" s="42">
        <v>215120.501438924</v>
      </c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</row>
    <row r="111" spans="1:44">
      <c r="A111" s="44">
        <f t="shared" si="21"/>
        <v>100</v>
      </c>
      <c r="B111" s="44"/>
      <c r="C111" s="137">
        <v>39603</v>
      </c>
      <c r="E111" s="138" t="s">
        <v>317</v>
      </c>
      <c r="G111" s="135">
        <f t="shared" ref="G111" si="28">+O105</f>
        <v>184.20884036117943</v>
      </c>
      <c r="H111" s="131">
        <v>5.4</v>
      </c>
      <c r="I111" s="136" t="str">
        <f t="shared" si="22"/>
        <v>P, S, T &amp; D Plant</v>
      </c>
      <c r="J111" s="136">
        <f t="shared" si="23"/>
        <v>78.906369080853594</v>
      </c>
      <c r="K111" s="136">
        <f t="shared" si="24"/>
        <v>68.706692385576531</v>
      </c>
      <c r="L111" s="136">
        <f t="shared" si="25"/>
        <v>36.595778894749301</v>
      </c>
      <c r="M111" s="42">
        <f t="shared" si="26"/>
        <v>0</v>
      </c>
      <c r="N111" s="42" t="s">
        <v>328</v>
      </c>
      <c r="O111" s="42">
        <v>9471.1241712566043</v>
      </c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</row>
    <row r="112" spans="1:44">
      <c r="A112" s="44">
        <f t="shared" si="21"/>
        <v>101</v>
      </c>
      <c r="B112" s="44"/>
      <c r="C112" s="137">
        <v>39604</v>
      </c>
      <c r="E112" s="141" t="s">
        <v>318</v>
      </c>
      <c r="G112" s="135">
        <f>+O106</f>
        <v>244.35269012143493</v>
      </c>
      <c r="H112" s="131">
        <v>5.4</v>
      </c>
      <c r="I112" s="136" t="str">
        <f t="shared" si="22"/>
        <v>P, S, T &amp; D Plant</v>
      </c>
      <c r="J112" s="136">
        <f t="shared" si="23"/>
        <v>104.66915439463735</v>
      </c>
      <c r="K112" s="136">
        <f t="shared" si="24"/>
        <v>91.139301896933375</v>
      </c>
      <c r="L112" s="136">
        <f t="shared" si="25"/>
        <v>48.544233829864226</v>
      </c>
      <c r="M112" s="42">
        <f t="shared" si="26"/>
        <v>0</v>
      </c>
      <c r="N112" s="42" t="s">
        <v>331</v>
      </c>
      <c r="O112" s="42">
        <v>332087.59537104081</v>
      </c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</row>
    <row r="113" spans="1:44">
      <c r="A113" s="44">
        <f t="shared" si="21"/>
        <v>102</v>
      </c>
      <c r="B113" s="44"/>
      <c r="C113" s="137">
        <v>39605</v>
      </c>
      <c r="E113" s="138" t="s">
        <v>319</v>
      </c>
      <c r="G113" s="135">
        <f t="shared" ref="G113:G114" si="29">+O107</f>
        <v>6471.0375180000001</v>
      </c>
      <c r="H113" s="131">
        <v>5.4</v>
      </c>
      <c r="I113" s="136" t="str">
        <f t="shared" si="22"/>
        <v>P, S, T &amp; D Plant</v>
      </c>
      <c r="J113" s="136">
        <f t="shared" si="23"/>
        <v>2771.8869177516685</v>
      </c>
      <c r="K113" s="136">
        <f t="shared" si="24"/>
        <v>2413.5844039461608</v>
      </c>
      <c r="L113" s="136">
        <f t="shared" si="25"/>
        <v>1285.5661963021712</v>
      </c>
      <c r="M113" s="42">
        <f t="shared" si="26"/>
        <v>0</v>
      </c>
      <c r="N113" s="42" t="s">
        <v>332</v>
      </c>
      <c r="O113" s="42">
        <v>0</v>
      </c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</row>
    <row r="114" spans="1:44">
      <c r="A114" s="44">
        <f t="shared" si="21"/>
        <v>103</v>
      </c>
      <c r="B114" s="44"/>
      <c r="C114" s="137">
        <v>39700</v>
      </c>
      <c r="E114" s="138" t="s">
        <v>320</v>
      </c>
      <c r="G114" s="135">
        <f t="shared" si="29"/>
        <v>26972.933665380504</v>
      </c>
      <c r="H114" s="131">
        <v>5.4</v>
      </c>
      <c r="I114" s="136" t="str">
        <f t="shared" si="22"/>
        <v>P, S, T &amp; D Plant</v>
      </c>
      <c r="J114" s="136">
        <f t="shared" si="23"/>
        <v>11553.931151300085</v>
      </c>
      <c r="K114" s="136">
        <f t="shared" si="24"/>
        <v>10060.434952254396</v>
      </c>
      <c r="L114" s="136">
        <f t="shared" si="25"/>
        <v>5358.5675618260257</v>
      </c>
      <c r="M114" s="42">
        <f t="shared" si="26"/>
        <v>0</v>
      </c>
      <c r="N114" s="42" t="s">
        <v>333</v>
      </c>
      <c r="O114" s="42">
        <v>0</v>
      </c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</row>
    <row r="115" spans="1:44">
      <c r="A115" s="44">
        <f t="shared" si="21"/>
        <v>104</v>
      </c>
      <c r="B115" s="44"/>
      <c r="C115" s="137">
        <v>39701</v>
      </c>
      <c r="E115" s="138" t="s">
        <v>321</v>
      </c>
      <c r="G115" s="135">
        <v>0</v>
      </c>
      <c r="H115" s="131">
        <v>5.4</v>
      </c>
      <c r="I115" s="136" t="str">
        <f t="shared" si="22"/>
        <v>P, S, T &amp; D Plant</v>
      </c>
      <c r="J115" s="136">
        <f t="shared" si="23"/>
        <v>0</v>
      </c>
      <c r="K115" s="136">
        <f t="shared" si="24"/>
        <v>0</v>
      </c>
      <c r="L115" s="136">
        <f t="shared" si="25"/>
        <v>0</v>
      </c>
      <c r="M115" s="42">
        <f t="shared" si="26"/>
        <v>0</v>
      </c>
      <c r="N115" s="42" t="s">
        <v>476</v>
      </c>
      <c r="O115" s="42">
        <v>561201.6</v>
      </c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</row>
    <row r="116" spans="1:44">
      <c r="A116" s="44">
        <f t="shared" si="21"/>
        <v>105</v>
      </c>
      <c r="B116" s="44"/>
      <c r="C116" s="137">
        <v>39702</v>
      </c>
      <c r="E116" s="138" t="s">
        <v>322</v>
      </c>
      <c r="G116" s="135">
        <v>0</v>
      </c>
      <c r="H116" s="131">
        <v>5.4</v>
      </c>
      <c r="I116" s="136" t="str">
        <f t="shared" si="22"/>
        <v>P, S, T &amp; D Plant</v>
      </c>
      <c r="J116" s="136">
        <f t="shared" si="23"/>
        <v>0</v>
      </c>
      <c r="K116" s="136">
        <f t="shared" si="24"/>
        <v>0</v>
      </c>
      <c r="L116" s="136">
        <f t="shared" si="25"/>
        <v>0</v>
      </c>
      <c r="M116" s="42">
        <f t="shared" si="26"/>
        <v>0</v>
      </c>
      <c r="N116" s="42" t="s">
        <v>478</v>
      </c>
      <c r="O116" s="42">
        <v>48446.399999999994</v>
      </c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</row>
    <row r="117" spans="1:44">
      <c r="A117" s="44">
        <f t="shared" si="21"/>
        <v>106</v>
      </c>
      <c r="B117" s="44"/>
      <c r="C117" s="137">
        <v>39705</v>
      </c>
      <c r="E117" s="138" t="s">
        <v>323</v>
      </c>
      <c r="G117" s="135">
        <f>+O109</f>
        <v>0</v>
      </c>
      <c r="H117" s="131">
        <v>5.4</v>
      </c>
      <c r="I117" s="136" t="str">
        <f t="shared" si="22"/>
        <v>P, S, T &amp; D Plant</v>
      </c>
      <c r="J117" s="136">
        <f t="shared" si="23"/>
        <v>0</v>
      </c>
      <c r="K117" s="136">
        <f t="shared" si="24"/>
        <v>0</v>
      </c>
      <c r="L117" s="136">
        <f t="shared" si="25"/>
        <v>0</v>
      </c>
      <c r="M117" s="42">
        <f t="shared" si="26"/>
        <v>0</v>
      </c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</row>
    <row r="118" spans="1:44">
      <c r="A118" s="44">
        <f t="shared" si="21"/>
        <v>107</v>
      </c>
      <c r="B118" s="44"/>
      <c r="C118" s="137">
        <v>39800</v>
      </c>
      <c r="E118" s="138" t="s">
        <v>324</v>
      </c>
      <c r="G118" s="135">
        <f>+O110</f>
        <v>215120.501438924</v>
      </c>
      <c r="H118" s="131">
        <v>5.4</v>
      </c>
      <c r="I118" s="136" t="str">
        <f t="shared" si="22"/>
        <v>P, S, T &amp; D Plant</v>
      </c>
      <c r="J118" s="136">
        <f t="shared" si="23"/>
        <v>92147.465073425716</v>
      </c>
      <c r="K118" s="136">
        <f t="shared" si="24"/>
        <v>80236.204132306899</v>
      </c>
      <c r="L118" s="136">
        <f t="shared" si="25"/>
        <v>42736.832233191395</v>
      </c>
      <c r="M118" s="42">
        <f t="shared" si="26"/>
        <v>0</v>
      </c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</row>
    <row r="119" spans="1:44">
      <c r="A119" s="44">
        <f t="shared" si="21"/>
        <v>108</v>
      </c>
      <c r="B119" s="44"/>
      <c r="C119" s="137">
        <v>39900</v>
      </c>
      <c r="E119" s="138" t="s">
        <v>325</v>
      </c>
      <c r="G119" s="135">
        <v>0</v>
      </c>
      <c r="H119" s="131">
        <v>5.4</v>
      </c>
      <c r="I119" s="136" t="str">
        <f t="shared" si="22"/>
        <v>P, S, T &amp; D Plant</v>
      </c>
      <c r="J119" s="136">
        <f t="shared" si="23"/>
        <v>0</v>
      </c>
      <c r="K119" s="136">
        <f t="shared" si="24"/>
        <v>0</v>
      </c>
      <c r="L119" s="136">
        <f t="shared" si="25"/>
        <v>0</v>
      </c>
      <c r="M119" s="42">
        <f t="shared" si="26"/>
        <v>0</v>
      </c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</row>
    <row r="120" spans="1:44">
      <c r="A120" s="44">
        <f t="shared" si="21"/>
        <v>109</v>
      </c>
      <c r="B120" s="44"/>
      <c r="C120" s="137">
        <v>39901</v>
      </c>
      <c r="E120" s="138" t="s">
        <v>326</v>
      </c>
      <c r="G120" s="135">
        <v>0</v>
      </c>
      <c r="H120" s="131">
        <v>5.4</v>
      </c>
      <c r="I120" s="136" t="str">
        <f t="shared" si="22"/>
        <v>P, S, T &amp; D Plant</v>
      </c>
      <c r="J120" s="136">
        <f t="shared" si="23"/>
        <v>0</v>
      </c>
      <c r="K120" s="136">
        <f t="shared" si="24"/>
        <v>0</v>
      </c>
      <c r="L120" s="136">
        <f t="shared" si="25"/>
        <v>0</v>
      </c>
      <c r="M120" s="42">
        <f t="shared" si="26"/>
        <v>0</v>
      </c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</row>
    <row r="121" spans="1:44">
      <c r="A121" s="44">
        <f t="shared" si="21"/>
        <v>110</v>
      </c>
      <c r="B121" s="44"/>
      <c r="C121" s="137">
        <v>39902</v>
      </c>
      <c r="E121" s="138" t="s">
        <v>327</v>
      </c>
      <c r="G121" s="135">
        <v>0</v>
      </c>
      <c r="H121" s="131">
        <v>5.4</v>
      </c>
      <c r="I121" s="136" t="str">
        <f t="shared" si="22"/>
        <v>P, S, T &amp; D Plant</v>
      </c>
      <c r="J121" s="136">
        <f t="shared" si="23"/>
        <v>0</v>
      </c>
      <c r="K121" s="136">
        <f t="shared" si="24"/>
        <v>0</v>
      </c>
      <c r="L121" s="136">
        <f t="shared" si="25"/>
        <v>0</v>
      </c>
      <c r="M121" s="42">
        <f t="shared" si="26"/>
        <v>0</v>
      </c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</row>
    <row r="122" spans="1:44">
      <c r="A122" s="44">
        <f t="shared" si="21"/>
        <v>111</v>
      </c>
      <c r="B122" s="44"/>
      <c r="C122" s="137">
        <v>39903</v>
      </c>
      <c r="E122" s="138" t="s">
        <v>328</v>
      </c>
      <c r="G122" s="135">
        <f>+O111</f>
        <v>9471.1241712566043</v>
      </c>
      <c r="H122" s="131">
        <v>5.4</v>
      </c>
      <c r="I122" s="136" t="str">
        <f t="shared" si="22"/>
        <v>P, S, T &amp; D Plant</v>
      </c>
      <c r="J122" s="136">
        <f t="shared" si="23"/>
        <v>4056.9823793606688</v>
      </c>
      <c r="K122" s="136">
        <f t="shared" si="24"/>
        <v>3532.5645267851228</v>
      </c>
      <c r="L122" s="136">
        <f t="shared" si="25"/>
        <v>1881.5772651108134</v>
      </c>
      <c r="M122" s="42">
        <f t="shared" si="26"/>
        <v>0</v>
      </c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</row>
    <row r="123" spans="1:44">
      <c r="A123" s="44">
        <f t="shared" si="21"/>
        <v>112</v>
      </c>
      <c r="B123" s="44"/>
      <c r="C123" s="137">
        <v>39904</v>
      </c>
      <c r="E123" s="138" t="s">
        <v>329</v>
      </c>
      <c r="G123" s="135">
        <v>0</v>
      </c>
      <c r="H123" s="131">
        <v>5.4</v>
      </c>
      <c r="I123" s="136" t="str">
        <f t="shared" si="22"/>
        <v>P, S, T &amp; D Plant</v>
      </c>
      <c r="J123" s="136">
        <f t="shared" si="23"/>
        <v>0</v>
      </c>
      <c r="K123" s="136">
        <f t="shared" si="24"/>
        <v>0</v>
      </c>
      <c r="L123" s="136">
        <f t="shared" si="25"/>
        <v>0</v>
      </c>
      <c r="M123" s="42">
        <f t="shared" si="26"/>
        <v>0</v>
      </c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</row>
    <row r="124" spans="1:44">
      <c r="A124" s="44">
        <f t="shared" si="21"/>
        <v>113</v>
      </c>
      <c r="B124" s="44"/>
      <c r="C124" s="137">
        <v>39905</v>
      </c>
      <c r="E124" s="138" t="s">
        <v>330</v>
      </c>
      <c r="G124" s="135">
        <v>0</v>
      </c>
      <c r="H124" s="131">
        <v>5.4</v>
      </c>
      <c r="I124" s="136" t="str">
        <f t="shared" si="22"/>
        <v>P, S, T &amp; D Plant</v>
      </c>
      <c r="J124" s="136">
        <f t="shared" si="23"/>
        <v>0</v>
      </c>
      <c r="K124" s="136">
        <f t="shared" si="24"/>
        <v>0</v>
      </c>
      <c r="L124" s="136">
        <f t="shared" si="25"/>
        <v>0</v>
      </c>
      <c r="M124" s="42">
        <f t="shared" si="26"/>
        <v>0</v>
      </c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</row>
    <row r="125" spans="1:44">
      <c r="A125" s="44">
        <f t="shared" si="21"/>
        <v>114</v>
      </c>
      <c r="B125" s="44"/>
      <c r="C125" s="137">
        <v>39906</v>
      </c>
      <c r="E125" s="138" t="s">
        <v>331</v>
      </c>
      <c r="G125" s="135">
        <f>+O112</f>
        <v>332087.59537104081</v>
      </c>
      <c r="H125" s="131">
        <v>5.4</v>
      </c>
      <c r="I125" s="136" t="str">
        <f t="shared" si="22"/>
        <v>P, S, T &amp; D Plant</v>
      </c>
      <c r="J125" s="136">
        <f t="shared" si="23"/>
        <v>142250.64506210727</v>
      </c>
      <c r="K125" s="136">
        <f t="shared" si="24"/>
        <v>123862.89504611821</v>
      </c>
      <c r="L125" s="136">
        <f t="shared" si="25"/>
        <v>65974.055262815338</v>
      </c>
      <c r="M125" s="42">
        <f t="shared" si="26"/>
        <v>0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</row>
    <row r="126" spans="1:44">
      <c r="A126" s="44">
        <f t="shared" si="21"/>
        <v>115</v>
      </c>
      <c r="B126" s="44"/>
      <c r="C126" s="137">
        <v>39907</v>
      </c>
      <c r="E126" s="138" t="s">
        <v>332</v>
      </c>
      <c r="G126" s="135">
        <f t="shared" ref="G126:G127" si="30">+O113</f>
        <v>0</v>
      </c>
      <c r="H126" s="131">
        <v>5.4</v>
      </c>
      <c r="I126" s="136" t="str">
        <f t="shared" si="22"/>
        <v>P, S, T &amp; D Plant</v>
      </c>
      <c r="J126" s="136">
        <f t="shared" si="23"/>
        <v>0</v>
      </c>
      <c r="K126" s="136">
        <f t="shared" si="24"/>
        <v>0</v>
      </c>
      <c r="L126" s="136">
        <f t="shared" si="25"/>
        <v>0</v>
      </c>
      <c r="M126" s="42">
        <f t="shared" si="26"/>
        <v>0</v>
      </c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</row>
    <row r="127" spans="1:44">
      <c r="A127" s="44">
        <f t="shared" si="21"/>
        <v>116</v>
      </c>
      <c r="B127" s="44"/>
      <c r="C127" s="137">
        <v>39908</v>
      </c>
      <c r="E127" s="138" t="s">
        <v>333</v>
      </c>
      <c r="G127" s="135">
        <f t="shared" si="30"/>
        <v>0</v>
      </c>
      <c r="H127" s="131">
        <v>5.4</v>
      </c>
      <c r="I127" s="136" t="str">
        <f t="shared" si="22"/>
        <v>P, S, T &amp; D Plant</v>
      </c>
      <c r="J127" s="136">
        <f t="shared" si="23"/>
        <v>0</v>
      </c>
      <c r="K127" s="136">
        <f t="shared" si="24"/>
        <v>0</v>
      </c>
      <c r="L127" s="136">
        <f t="shared" si="25"/>
        <v>0</v>
      </c>
      <c r="M127" s="42">
        <f t="shared" si="26"/>
        <v>0</v>
      </c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</row>
    <row r="128" spans="1:44">
      <c r="A128" s="44">
        <f t="shared" si="21"/>
        <v>117</v>
      </c>
      <c r="B128" s="44"/>
      <c r="C128" s="137"/>
      <c r="E128" s="42" t="s">
        <v>479</v>
      </c>
      <c r="G128" s="135">
        <f>+O115+O116</f>
        <v>609648</v>
      </c>
      <c r="H128" s="131">
        <v>5.4</v>
      </c>
      <c r="I128" s="136" t="str">
        <f t="shared" si="22"/>
        <v>P, S, T &amp; D Plant</v>
      </c>
      <c r="J128" s="136">
        <f t="shared" si="23"/>
        <v>261144.41632162844</v>
      </c>
      <c r="K128" s="136">
        <f t="shared" si="24"/>
        <v>227388.09666981272</v>
      </c>
      <c r="L128" s="136">
        <f t="shared" si="25"/>
        <v>121115.48700855888</v>
      </c>
      <c r="M128" s="42">
        <f t="shared" si="26"/>
        <v>0</v>
      </c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</row>
    <row r="129" spans="1:44">
      <c r="A129" s="44">
        <f t="shared" si="21"/>
        <v>118</v>
      </c>
      <c r="B129" s="44"/>
      <c r="C129" s="147"/>
      <c r="E129" s="138"/>
      <c r="G129" s="140"/>
      <c r="H129" s="131"/>
      <c r="I129" s="136"/>
      <c r="J129" s="136"/>
      <c r="K129" s="136"/>
      <c r="L129" s="136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</row>
    <row r="130" spans="1:44">
      <c r="A130" s="44">
        <f t="shared" si="21"/>
        <v>119</v>
      </c>
      <c r="B130" s="44"/>
      <c r="C130" s="44"/>
      <c r="D130" s="44"/>
      <c r="E130" s="44"/>
      <c r="G130" s="42"/>
      <c r="H130" s="131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</row>
    <row r="131" spans="1:44">
      <c r="A131" s="44">
        <f t="shared" si="21"/>
        <v>120</v>
      </c>
      <c r="B131" s="44"/>
      <c r="C131" s="44"/>
      <c r="D131" s="44" t="s">
        <v>159</v>
      </c>
      <c r="E131" s="44"/>
      <c r="G131" s="42">
        <f>SUM(G95:G129)</f>
        <v>1892421.5961719265</v>
      </c>
      <c r="H131" s="131"/>
      <c r="I131" s="136"/>
      <c r="J131" s="42">
        <f>SUM(J95:J129)</f>
        <v>810624.05382575234</v>
      </c>
      <c r="K131" s="42">
        <f>SUM(K95:K129)</f>
        <v>705840.32892814092</v>
      </c>
      <c r="L131" s="42">
        <f>SUM(L95:L129)</f>
        <v>375957.21341803338</v>
      </c>
      <c r="M131" s="42">
        <f>SUM(J131:L131)-G131</f>
        <v>0</v>
      </c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</row>
    <row r="132" spans="1:44">
      <c r="A132" s="44">
        <f t="shared" si="21"/>
        <v>121</v>
      </c>
      <c r="B132" s="44"/>
      <c r="C132" s="44"/>
      <c r="D132" s="44"/>
      <c r="E132" s="44"/>
      <c r="G132" s="42"/>
      <c r="H132" s="131"/>
      <c r="I132" s="136"/>
      <c r="J132" s="136"/>
      <c r="K132" s="136"/>
      <c r="L132" s="136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</row>
    <row r="133" spans="1:44">
      <c r="A133" s="44">
        <f t="shared" si="21"/>
        <v>122</v>
      </c>
      <c r="B133" s="44"/>
      <c r="C133" s="44"/>
      <c r="D133" s="44" t="s">
        <v>369</v>
      </c>
      <c r="E133" s="44"/>
      <c r="G133" s="42">
        <f>G131+G91+G65+G52+G30+G18</f>
        <v>18108236.798832908</v>
      </c>
      <c r="H133" s="131"/>
      <c r="I133" s="136"/>
      <c r="J133" s="42">
        <f>J131+J91+J65+J52+J30+J18</f>
        <v>10369571.660552243</v>
      </c>
      <c r="K133" s="42">
        <f>K131+K91+K65+K52+K30+K18</f>
        <v>5014595.8980479827</v>
      </c>
      <c r="L133" s="42">
        <f>L131+L91+L65+L52+L30+L18</f>
        <v>2724069.2402326842</v>
      </c>
      <c r="M133" s="42">
        <f>SUM(J133:L133)-G133</f>
        <v>0</v>
      </c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</row>
    <row r="134" spans="1:44">
      <c r="A134" s="44">
        <f t="shared" si="21"/>
        <v>123</v>
      </c>
      <c r="B134" s="44"/>
      <c r="C134" s="44"/>
      <c r="D134" s="44"/>
      <c r="E134" s="44"/>
      <c r="G134" s="42"/>
      <c r="H134" s="131"/>
      <c r="I134" s="136"/>
      <c r="J134" s="136"/>
      <c r="K134" s="136"/>
      <c r="L134" s="136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</row>
    <row r="135" spans="1:44">
      <c r="A135" s="44">
        <f t="shared" si="21"/>
        <v>124</v>
      </c>
      <c r="B135" s="44"/>
      <c r="C135" s="44"/>
      <c r="D135" s="44" t="s">
        <v>360</v>
      </c>
      <c r="E135" s="44"/>
      <c r="G135" s="42"/>
      <c r="H135" s="131"/>
      <c r="I135" s="136"/>
      <c r="J135" s="136"/>
      <c r="K135" s="136"/>
      <c r="L135" s="136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</row>
    <row r="136" spans="1:44">
      <c r="A136" s="44">
        <f t="shared" si="21"/>
        <v>125</v>
      </c>
      <c r="B136" s="44"/>
      <c r="C136" s="44"/>
      <c r="D136" s="44"/>
      <c r="E136" s="44"/>
      <c r="G136" s="42"/>
      <c r="H136" s="131"/>
      <c r="I136" s="136"/>
      <c r="J136" s="136"/>
      <c r="K136" s="136"/>
      <c r="L136" s="136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</row>
    <row r="137" spans="1:44">
      <c r="A137" s="44">
        <f t="shared" si="21"/>
        <v>126</v>
      </c>
      <c r="B137" s="44"/>
      <c r="C137" s="44"/>
      <c r="D137" s="44" t="s">
        <v>335</v>
      </c>
      <c r="E137" s="44"/>
      <c r="G137" s="135"/>
      <c r="H137" s="131"/>
      <c r="I137" s="136"/>
      <c r="J137" s="136"/>
      <c r="K137" s="136"/>
      <c r="L137" s="136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</row>
    <row r="138" spans="1:44">
      <c r="A138" s="44">
        <f t="shared" si="21"/>
        <v>127</v>
      </c>
      <c r="B138" s="44"/>
      <c r="C138" s="44"/>
      <c r="D138" s="44"/>
      <c r="E138" s="44"/>
      <c r="G138" s="42"/>
      <c r="H138" s="131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</row>
    <row r="139" spans="1:44">
      <c r="A139" s="44">
        <f t="shared" si="21"/>
        <v>128</v>
      </c>
      <c r="B139" s="44"/>
      <c r="C139" s="137">
        <v>30100</v>
      </c>
      <c r="D139" s="44"/>
      <c r="E139" s="138" t="s">
        <v>336</v>
      </c>
      <c r="G139" s="135">
        <v>0</v>
      </c>
      <c r="H139" s="131">
        <v>5.4</v>
      </c>
      <c r="I139" s="136" t="str">
        <f>VLOOKUP($H139,class,3)</f>
        <v>P, S, T &amp; D Plant</v>
      </c>
      <c r="J139" s="136">
        <f>$G139*VLOOKUP($H139,class,6)</f>
        <v>0</v>
      </c>
      <c r="K139" s="136">
        <f>$G139*VLOOKUP($H139,class,7)</f>
        <v>0</v>
      </c>
      <c r="L139" s="136">
        <f>$G139*VLOOKUP($H139,class,8)</f>
        <v>0</v>
      </c>
      <c r="M139" s="42">
        <f>SUM(J139:L139)-G139</f>
        <v>0</v>
      </c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</row>
    <row r="140" spans="1:44">
      <c r="A140" s="44">
        <f t="shared" si="21"/>
        <v>129</v>
      </c>
      <c r="B140" s="44"/>
      <c r="C140" s="137">
        <v>30200</v>
      </c>
      <c r="D140" s="44"/>
      <c r="E140" s="138" t="s">
        <v>197</v>
      </c>
      <c r="G140" s="135">
        <v>0</v>
      </c>
      <c r="H140" s="131">
        <v>5.4</v>
      </c>
      <c r="I140" s="136" t="str">
        <f>VLOOKUP($H140,class,3)</f>
        <v>P, S, T &amp; D Plant</v>
      </c>
      <c r="J140" s="136">
        <f>$G140*VLOOKUP($H140,class,6)</f>
        <v>0</v>
      </c>
      <c r="K140" s="136">
        <f>$G140*VLOOKUP($H140,class,7)</f>
        <v>0</v>
      </c>
      <c r="L140" s="136">
        <f>$G140*VLOOKUP($H140,class,8)</f>
        <v>0</v>
      </c>
      <c r="M140" s="42">
        <f>SUM(J140:L140)-G140</f>
        <v>0</v>
      </c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</row>
    <row r="141" spans="1:44">
      <c r="A141" s="44">
        <f t="shared" ref="A141:A204" si="31">A140+1</f>
        <v>130</v>
      </c>
      <c r="B141" s="44"/>
      <c r="C141" s="139">
        <v>30300</v>
      </c>
      <c r="D141" s="44"/>
      <c r="E141" s="138" t="s">
        <v>337</v>
      </c>
      <c r="G141" s="140">
        <v>0</v>
      </c>
      <c r="H141" s="131">
        <v>5.4</v>
      </c>
      <c r="I141" s="136" t="str">
        <f>VLOOKUP($H141,class,3)</f>
        <v>P, S, T &amp; D Plant</v>
      </c>
      <c r="J141" s="136">
        <f>$G141*VLOOKUP($H141,class,6)</f>
        <v>0</v>
      </c>
      <c r="K141" s="136">
        <f>$G141*VLOOKUP($H141,class,7)</f>
        <v>0</v>
      </c>
      <c r="L141" s="136">
        <f>$G141*VLOOKUP($H141,class,8)</f>
        <v>0</v>
      </c>
      <c r="M141" s="42">
        <f>SUM(J141:L141)-G141</f>
        <v>0</v>
      </c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</row>
    <row r="142" spans="1:44">
      <c r="A142" s="44">
        <f t="shared" si="31"/>
        <v>131</v>
      </c>
      <c r="B142" s="44"/>
      <c r="C142" s="44"/>
      <c r="D142" s="44"/>
      <c r="E142" s="44"/>
      <c r="G142" s="42"/>
      <c r="H142" s="131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</row>
    <row r="143" spans="1:44">
      <c r="A143" s="44">
        <f t="shared" si="31"/>
        <v>132</v>
      </c>
      <c r="B143" s="44"/>
      <c r="C143" s="44"/>
      <c r="D143" s="44" t="s">
        <v>338</v>
      </c>
      <c r="E143" s="44"/>
      <c r="G143" s="42">
        <f>SUM(G139:G141)</f>
        <v>0</v>
      </c>
      <c r="H143" s="131"/>
      <c r="I143" s="42"/>
      <c r="J143" s="42">
        <f>SUM(J139:J141)</f>
        <v>0</v>
      </c>
      <c r="K143" s="42">
        <f>SUM(K139:K141)</f>
        <v>0</v>
      </c>
      <c r="L143" s="42">
        <f>SUM(L139:L141)</f>
        <v>0</v>
      </c>
      <c r="M143" s="42">
        <f>SUM(J143:L143)-G143</f>
        <v>0</v>
      </c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</row>
    <row r="144" spans="1:44">
      <c r="A144" s="44">
        <f t="shared" si="31"/>
        <v>133</v>
      </c>
      <c r="B144" s="44"/>
      <c r="C144" s="44"/>
      <c r="D144" s="44"/>
      <c r="E144" s="44"/>
      <c r="G144" s="42"/>
      <c r="H144" s="131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</row>
    <row r="145" spans="1:44">
      <c r="A145" s="44">
        <f t="shared" si="31"/>
        <v>134</v>
      </c>
      <c r="B145" s="44"/>
      <c r="C145" s="44"/>
      <c r="D145" s="44" t="s">
        <v>158</v>
      </c>
      <c r="E145" s="44"/>
      <c r="G145" s="42"/>
      <c r="H145" s="131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</row>
    <row r="146" spans="1:44">
      <c r="A146" s="44">
        <f t="shared" si="31"/>
        <v>135</v>
      </c>
      <c r="B146" s="44"/>
      <c r="C146" s="44"/>
      <c r="D146" s="44"/>
      <c r="E146" s="44"/>
      <c r="G146" s="42"/>
      <c r="H146" s="131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</row>
    <row r="147" spans="1:44">
      <c r="A147" s="44">
        <f t="shared" si="31"/>
        <v>136</v>
      </c>
      <c r="B147" s="44"/>
      <c r="C147" s="142">
        <v>37400</v>
      </c>
      <c r="E147" s="138" t="s">
        <v>125</v>
      </c>
      <c r="G147" s="135">
        <v>0</v>
      </c>
      <c r="H147" s="131">
        <v>5.4</v>
      </c>
      <c r="I147" s="136" t="str">
        <f>VLOOKUP($H147,class,3)</f>
        <v>P, S, T &amp; D Plant</v>
      </c>
      <c r="J147" s="136">
        <f>$G147*VLOOKUP($H147,class,6)</f>
        <v>0</v>
      </c>
      <c r="K147" s="136">
        <f>$G147*VLOOKUP($H147,class,7)</f>
        <v>0</v>
      </c>
      <c r="L147" s="136">
        <f>$G147*VLOOKUP($H147,class,8)</f>
        <v>0</v>
      </c>
      <c r="M147" s="42">
        <f>SUM(J147:L147)-G147</f>
        <v>0</v>
      </c>
      <c r="N147" s="155" t="s">
        <v>304</v>
      </c>
      <c r="O147" s="42">
        <v>2359.4210664947659</v>
      </c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</row>
    <row r="148" spans="1:44">
      <c r="A148" s="44">
        <f t="shared" si="31"/>
        <v>137</v>
      </c>
      <c r="B148" s="44"/>
      <c r="C148" s="142">
        <v>39001</v>
      </c>
      <c r="E148" s="138" t="s">
        <v>304</v>
      </c>
      <c r="G148" s="135">
        <f>+O147</f>
        <v>2359.4210664947659</v>
      </c>
      <c r="H148" s="131">
        <v>5.4</v>
      </c>
      <c r="I148" s="136" t="str">
        <f t="shared" ref="I148:I180" si="32">VLOOKUP($H148,class,3)</f>
        <v>P, S, T &amp; D Plant</v>
      </c>
      <c r="J148" s="136">
        <f t="shared" ref="J148:J180" si="33">$G148*VLOOKUP($H148,class,6)</f>
        <v>1010.6645757334228</v>
      </c>
      <c r="K148" s="136">
        <f t="shared" ref="K148:K180" si="34">$G148*VLOOKUP($H148,class,7)</f>
        <v>880.02300598526438</v>
      </c>
      <c r="L148" s="136">
        <f t="shared" ref="L148:L180" si="35">$G148*VLOOKUP($H148,class,8)</f>
        <v>468.73348477607891</v>
      </c>
      <c r="M148" s="42">
        <f t="shared" ref="M148:M180" si="36">SUM(J148:L148)-G148</f>
        <v>0</v>
      </c>
      <c r="N148" s="155" t="s">
        <v>306</v>
      </c>
      <c r="O148" s="42">
        <v>0</v>
      </c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</row>
    <row r="149" spans="1:44">
      <c r="A149" s="44">
        <f t="shared" si="31"/>
        <v>138</v>
      </c>
      <c r="B149" s="44"/>
      <c r="C149" s="142">
        <v>36602</v>
      </c>
      <c r="E149" s="138" t="s">
        <v>149</v>
      </c>
      <c r="G149" s="135">
        <v>0</v>
      </c>
      <c r="H149" s="131">
        <v>5.4</v>
      </c>
      <c r="I149" s="136" t="str">
        <f t="shared" si="32"/>
        <v>P, S, T &amp; D Plant</v>
      </c>
      <c r="J149" s="136">
        <f t="shared" si="33"/>
        <v>0</v>
      </c>
      <c r="K149" s="136">
        <f t="shared" si="34"/>
        <v>0</v>
      </c>
      <c r="L149" s="136">
        <f t="shared" si="35"/>
        <v>0</v>
      </c>
      <c r="M149" s="42">
        <f t="shared" si="36"/>
        <v>0</v>
      </c>
      <c r="N149" s="155" t="s">
        <v>307</v>
      </c>
      <c r="O149" s="42">
        <v>3760.206299321796</v>
      </c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</row>
    <row r="150" spans="1:44">
      <c r="A150" s="44">
        <f t="shared" si="31"/>
        <v>139</v>
      </c>
      <c r="B150" s="44"/>
      <c r="C150" s="142">
        <v>38900</v>
      </c>
      <c r="E150" s="138" t="s">
        <v>125</v>
      </c>
      <c r="G150" s="135">
        <v>0</v>
      </c>
      <c r="H150" s="131">
        <v>5.4</v>
      </c>
      <c r="I150" s="136" t="str">
        <f t="shared" si="32"/>
        <v>P, S, T &amp; D Plant</v>
      </c>
      <c r="J150" s="136">
        <f t="shared" si="33"/>
        <v>0</v>
      </c>
      <c r="K150" s="136">
        <f t="shared" si="34"/>
        <v>0</v>
      </c>
      <c r="L150" s="136">
        <f t="shared" si="35"/>
        <v>0</v>
      </c>
      <c r="M150" s="42">
        <f t="shared" si="36"/>
        <v>0</v>
      </c>
      <c r="N150" s="155" t="s">
        <v>308</v>
      </c>
      <c r="O150" s="42">
        <v>610.70521075256545</v>
      </c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</row>
    <row r="151" spans="1:44">
      <c r="A151" s="44">
        <f t="shared" si="31"/>
        <v>140</v>
      </c>
      <c r="B151" s="44"/>
      <c r="C151" s="142">
        <v>39004</v>
      </c>
      <c r="E151" s="138" t="s">
        <v>306</v>
      </c>
      <c r="G151" s="135">
        <f>+O148</f>
        <v>0</v>
      </c>
      <c r="H151" s="131">
        <v>5.4</v>
      </c>
      <c r="I151" s="136" t="str">
        <f t="shared" si="32"/>
        <v>P, S, T &amp; D Plant</v>
      </c>
      <c r="J151" s="136">
        <f t="shared" si="33"/>
        <v>0</v>
      </c>
      <c r="K151" s="136">
        <f t="shared" si="34"/>
        <v>0</v>
      </c>
      <c r="L151" s="136">
        <f t="shared" si="35"/>
        <v>0</v>
      </c>
      <c r="M151" s="42">
        <f t="shared" si="36"/>
        <v>0</v>
      </c>
      <c r="N151" s="155" t="s">
        <v>311</v>
      </c>
      <c r="O151" s="42">
        <v>0</v>
      </c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</row>
    <row r="152" spans="1:44">
      <c r="A152" s="44">
        <f t="shared" si="31"/>
        <v>141</v>
      </c>
      <c r="B152" s="44"/>
      <c r="C152" s="142">
        <v>39009</v>
      </c>
      <c r="E152" s="138" t="s">
        <v>307</v>
      </c>
      <c r="G152" s="135">
        <f>+O149</f>
        <v>3760.206299321796</v>
      </c>
      <c r="H152" s="131">
        <v>5.4</v>
      </c>
      <c r="I152" s="136" t="str">
        <f t="shared" si="32"/>
        <v>P, S, T &amp; D Plant</v>
      </c>
      <c r="J152" s="136">
        <f t="shared" si="33"/>
        <v>1610.6948260066479</v>
      </c>
      <c r="K152" s="136">
        <f t="shared" si="34"/>
        <v>1402.4915254189684</v>
      </c>
      <c r="L152" s="136">
        <f t="shared" si="35"/>
        <v>747.01994789617981</v>
      </c>
      <c r="M152" s="42">
        <f t="shared" si="36"/>
        <v>0</v>
      </c>
      <c r="N152" s="155" t="s">
        <v>314</v>
      </c>
      <c r="O152" s="42">
        <v>1191.5006115532935</v>
      </c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</row>
    <row r="153" spans="1:44">
      <c r="A153" s="44">
        <f t="shared" si="31"/>
        <v>142</v>
      </c>
      <c r="B153" s="44"/>
      <c r="C153" s="142">
        <v>39100</v>
      </c>
      <c r="E153" s="138" t="s">
        <v>308</v>
      </c>
      <c r="G153" s="135">
        <f>+O150</f>
        <v>610.70521075256545</v>
      </c>
      <c r="H153" s="131">
        <v>5.4</v>
      </c>
      <c r="I153" s="136" t="str">
        <f t="shared" si="32"/>
        <v>P, S, T &amp; D Plant</v>
      </c>
      <c r="J153" s="136">
        <f t="shared" si="33"/>
        <v>261.59727548774998</v>
      </c>
      <c r="K153" s="136">
        <f t="shared" si="34"/>
        <v>227.78241788599766</v>
      </c>
      <c r="L153" s="136">
        <f t="shared" si="35"/>
        <v>121.32551737881786</v>
      </c>
      <c r="M153" s="42">
        <f t="shared" si="36"/>
        <v>0</v>
      </c>
      <c r="N153" s="155" t="s">
        <v>315</v>
      </c>
      <c r="O153" s="42">
        <v>4.7248707605381943</v>
      </c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</row>
    <row r="154" spans="1:44">
      <c r="A154" s="44">
        <f t="shared" si="31"/>
        <v>143</v>
      </c>
      <c r="B154" s="44"/>
      <c r="C154" s="142">
        <v>39102</v>
      </c>
      <c r="E154" s="138" t="s">
        <v>309</v>
      </c>
      <c r="G154" s="135">
        <v>0</v>
      </c>
      <c r="H154" s="131">
        <v>5.4</v>
      </c>
      <c r="I154" s="136" t="str">
        <f t="shared" si="32"/>
        <v>P, S, T &amp; D Plant</v>
      </c>
      <c r="J154" s="136">
        <f t="shared" si="33"/>
        <v>0</v>
      </c>
      <c r="K154" s="136">
        <f t="shared" si="34"/>
        <v>0</v>
      </c>
      <c r="L154" s="136">
        <f t="shared" si="35"/>
        <v>0</v>
      </c>
      <c r="M154" s="42">
        <f t="shared" si="36"/>
        <v>0</v>
      </c>
      <c r="N154" s="155" t="s">
        <v>319</v>
      </c>
      <c r="O154" s="42">
        <v>2599.967475570681</v>
      </c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</row>
    <row r="155" spans="1:44">
      <c r="A155" s="44">
        <f t="shared" si="31"/>
        <v>144</v>
      </c>
      <c r="B155" s="44"/>
      <c r="C155" s="142">
        <v>39103</v>
      </c>
      <c r="E155" s="138" t="s">
        <v>310</v>
      </c>
      <c r="G155" s="135">
        <v>0</v>
      </c>
      <c r="H155" s="131">
        <v>5.4</v>
      </c>
      <c r="I155" s="136" t="str">
        <f t="shared" si="32"/>
        <v>P, S, T &amp; D Plant</v>
      </c>
      <c r="J155" s="136">
        <f t="shared" si="33"/>
        <v>0</v>
      </c>
      <c r="K155" s="136">
        <f t="shared" si="34"/>
        <v>0</v>
      </c>
      <c r="L155" s="136">
        <f t="shared" si="35"/>
        <v>0</v>
      </c>
      <c r="M155" s="42">
        <f t="shared" si="36"/>
        <v>0</v>
      </c>
      <c r="N155" s="155" t="s">
        <v>323</v>
      </c>
      <c r="O155" s="42">
        <v>15028.217710456554</v>
      </c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</row>
    <row r="156" spans="1:44">
      <c r="A156" s="44">
        <f t="shared" si="31"/>
        <v>145</v>
      </c>
      <c r="B156" s="44"/>
      <c r="C156" s="142">
        <v>39200</v>
      </c>
      <c r="E156" s="138" t="s">
        <v>311</v>
      </c>
      <c r="G156" s="135">
        <f>+O151</f>
        <v>0</v>
      </c>
      <c r="H156" s="131">
        <v>5.4</v>
      </c>
      <c r="I156" s="136" t="str">
        <f t="shared" si="32"/>
        <v>P, S, T &amp; D Plant</v>
      </c>
      <c r="J156" s="136">
        <f t="shared" si="33"/>
        <v>0</v>
      </c>
      <c r="K156" s="136">
        <f t="shared" si="34"/>
        <v>0</v>
      </c>
      <c r="L156" s="136">
        <f t="shared" si="35"/>
        <v>0</v>
      </c>
      <c r="M156" s="42">
        <f t="shared" si="36"/>
        <v>0</v>
      </c>
      <c r="N156" s="155" t="s">
        <v>324</v>
      </c>
      <c r="O156" s="42">
        <v>0</v>
      </c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</row>
    <row r="157" spans="1:44">
      <c r="A157" s="44">
        <f t="shared" si="31"/>
        <v>146</v>
      </c>
      <c r="B157" s="44"/>
      <c r="C157" s="142">
        <v>39201</v>
      </c>
      <c r="E157" s="138" t="s">
        <v>312</v>
      </c>
      <c r="G157" s="135">
        <v>0</v>
      </c>
      <c r="H157" s="131">
        <v>5.4</v>
      </c>
      <c r="I157" s="136" t="str">
        <f t="shared" si="32"/>
        <v>P, S, T &amp; D Plant</v>
      </c>
      <c r="J157" s="136">
        <f t="shared" si="33"/>
        <v>0</v>
      </c>
      <c r="K157" s="136">
        <f t="shared" si="34"/>
        <v>0</v>
      </c>
      <c r="L157" s="136">
        <f t="shared" si="35"/>
        <v>0</v>
      </c>
      <c r="M157" s="42">
        <f t="shared" si="36"/>
        <v>0</v>
      </c>
      <c r="N157" s="155" t="s">
        <v>325</v>
      </c>
      <c r="O157" s="42">
        <v>10644.869504815915</v>
      </c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</row>
    <row r="158" spans="1:44">
      <c r="A158" s="44">
        <f t="shared" si="31"/>
        <v>147</v>
      </c>
      <c r="B158" s="44"/>
      <c r="C158" s="142">
        <v>39202</v>
      </c>
      <c r="E158" s="138" t="s">
        <v>313</v>
      </c>
      <c r="G158" s="135">
        <v>0</v>
      </c>
      <c r="H158" s="131">
        <v>5.4</v>
      </c>
      <c r="I158" s="136" t="str">
        <f t="shared" si="32"/>
        <v>P, S, T &amp; D Plant</v>
      </c>
      <c r="J158" s="136">
        <f t="shared" si="33"/>
        <v>0</v>
      </c>
      <c r="K158" s="136">
        <f t="shared" si="34"/>
        <v>0</v>
      </c>
      <c r="L158" s="136">
        <f t="shared" si="35"/>
        <v>0</v>
      </c>
      <c r="M158" s="42">
        <f t="shared" si="36"/>
        <v>0</v>
      </c>
      <c r="N158" s="155" t="s">
        <v>326</v>
      </c>
      <c r="O158" s="42">
        <v>0</v>
      </c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</row>
    <row r="159" spans="1:44">
      <c r="A159" s="44">
        <f t="shared" si="31"/>
        <v>148</v>
      </c>
      <c r="B159" s="44"/>
      <c r="C159" s="142">
        <v>39300</v>
      </c>
      <c r="E159" s="138" t="s">
        <v>198</v>
      </c>
      <c r="G159" s="135">
        <v>0</v>
      </c>
      <c r="H159" s="131">
        <v>5.4</v>
      </c>
      <c r="I159" s="136" t="str">
        <f t="shared" si="32"/>
        <v>P, S, T &amp; D Plant</v>
      </c>
      <c r="J159" s="136">
        <f t="shared" si="33"/>
        <v>0</v>
      </c>
      <c r="K159" s="136">
        <f t="shared" si="34"/>
        <v>0</v>
      </c>
      <c r="L159" s="136">
        <f t="shared" si="35"/>
        <v>0</v>
      </c>
      <c r="M159" s="42">
        <f t="shared" si="36"/>
        <v>0</v>
      </c>
      <c r="N159" s="155" t="s">
        <v>327</v>
      </c>
      <c r="O159" s="42">
        <v>0</v>
      </c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</row>
    <row r="160" spans="1:44">
      <c r="A160" s="44">
        <f t="shared" si="31"/>
        <v>149</v>
      </c>
      <c r="B160" s="44"/>
      <c r="C160" s="142">
        <v>39400</v>
      </c>
      <c r="E160" s="138" t="s">
        <v>314</v>
      </c>
      <c r="G160" s="135">
        <f>+O152</f>
        <v>1191.5006115532935</v>
      </c>
      <c r="H160" s="131">
        <v>5.4</v>
      </c>
      <c r="I160" s="136" t="str">
        <f t="shared" si="32"/>
        <v>P, S, T &amp; D Plant</v>
      </c>
      <c r="J160" s="136">
        <f t="shared" si="33"/>
        <v>510.38260069900696</v>
      </c>
      <c r="K160" s="136">
        <f t="shared" si="34"/>
        <v>444.4089970639144</v>
      </c>
      <c r="L160" s="136">
        <f t="shared" si="35"/>
        <v>236.70901379037227</v>
      </c>
      <c r="M160" s="42">
        <f t="shared" si="36"/>
        <v>0</v>
      </c>
      <c r="N160" s="155" t="s">
        <v>330</v>
      </c>
      <c r="O160" s="42">
        <v>0</v>
      </c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</row>
    <row r="161" spans="1:44">
      <c r="A161" s="44">
        <f t="shared" si="31"/>
        <v>150</v>
      </c>
      <c r="B161" s="44"/>
      <c r="C161" s="142">
        <v>39600</v>
      </c>
      <c r="E161" s="138" t="s">
        <v>315</v>
      </c>
      <c r="G161" s="135">
        <f>+O153</f>
        <v>4.7248707605381943</v>
      </c>
      <c r="H161" s="131">
        <v>5.4</v>
      </c>
      <c r="I161" s="136" t="str">
        <f t="shared" si="32"/>
        <v>P, S, T &amp; D Plant</v>
      </c>
      <c r="J161" s="136">
        <f t="shared" si="33"/>
        <v>2.0239115308438236</v>
      </c>
      <c r="K161" s="136">
        <f t="shared" si="34"/>
        <v>1.7622945851534499</v>
      </c>
      <c r="L161" s="136">
        <f t="shared" si="35"/>
        <v>0.93866464454092091</v>
      </c>
      <c r="M161" s="42">
        <f t="shared" si="36"/>
        <v>0</v>
      </c>
      <c r="N161" s="155" t="s">
        <v>331</v>
      </c>
      <c r="O161" s="42">
        <v>4083.921428485356</v>
      </c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</row>
    <row r="162" spans="1:44">
      <c r="A162" s="44">
        <f t="shared" si="31"/>
        <v>151</v>
      </c>
      <c r="B162" s="44"/>
      <c r="C162" s="142">
        <v>39603</v>
      </c>
      <c r="E162" s="138" t="s">
        <v>316</v>
      </c>
      <c r="G162" s="135">
        <v>0</v>
      </c>
      <c r="H162" s="131">
        <v>5.4</v>
      </c>
      <c r="I162" s="136" t="str">
        <f t="shared" si="32"/>
        <v>P, S, T &amp; D Plant</v>
      </c>
      <c r="J162" s="136">
        <f t="shared" si="33"/>
        <v>0</v>
      </c>
      <c r="K162" s="136">
        <f t="shared" si="34"/>
        <v>0</v>
      </c>
      <c r="L162" s="136">
        <f t="shared" si="35"/>
        <v>0</v>
      </c>
      <c r="M162" s="42">
        <f t="shared" si="36"/>
        <v>0</v>
      </c>
      <c r="N162" s="155" t="s">
        <v>332</v>
      </c>
      <c r="O162" s="42">
        <v>0</v>
      </c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</row>
    <row r="163" spans="1:44">
      <c r="A163" s="44">
        <f t="shared" si="31"/>
        <v>152</v>
      </c>
      <c r="B163" s="44"/>
      <c r="C163" s="142">
        <v>39604</v>
      </c>
      <c r="E163" s="138" t="s">
        <v>317</v>
      </c>
      <c r="G163" s="135">
        <v>0</v>
      </c>
      <c r="H163" s="131">
        <v>5.4</v>
      </c>
      <c r="I163" s="136" t="str">
        <f t="shared" si="32"/>
        <v>P, S, T &amp; D Plant</v>
      </c>
      <c r="J163" s="136">
        <f t="shared" si="33"/>
        <v>0</v>
      </c>
      <c r="K163" s="136">
        <f t="shared" si="34"/>
        <v>0</v>
      </c>
      <c r="L163" s="136">
        <f t="shared" si="35"/>
        <v>0</v>
      </c>
      <c r="M163" s="42">
        <f t="shared" si="36"/>
        <v>0</v>
      </c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</row>
    <row r="164" spans="1:44">
      <c r="A164" s="44">
        <f t="shared" si="31"/>
        <v>153</v>
      </c>
      <c r="B164" s="44"/>
      <c r="C164" s="142">
        <v>39605</v>
      </c>
      <c r="E164" s="141" t="s">
        <v>318</v>
      </c>
      <c r="G164" s="135">
        <v>0</v>
      </c>
      <c r="H164" s="131">
        <v>5.4</v>
      </c>
      <c r="I164" s="136" t="str">
        <f t="shared" si="32"/>
        <v>P, S, T &amp; D Plant</v>
      </c>
      <c r="J164" s="136">
        <f t="shared" si="33"/>
        <v>0</v>
      </c>
      <c r="K164" s="136">
        <f t="shared" si="34"/>
        <v>0</v>
      </c>
      <c r="L164" s="136">
        <f t="shared" si="35"/>
        <v>0</v>
      </c>
      <c r="M164" s="42">
        <f t="shared" si="36"/>
        <v>0</v>
      </c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</row>
    <row r="165" spans="1:44">
      <c r="A165" s="44">
        <f t="shared" si="31"/>
        <v>154</v>
      </c>
      <c r="B165" s="44"/>
      <c r="C165" s="142">
        <v>39700</v>
      </c>
      <c r="E165" s="138" t="s">
        <v>319</v>
      </c>
      <c r="G165" s="135">
        <f>+O154</f>
        <v>2599.967475570681</v>
      </c>
      <c r="H165" s="131">
        <v>5.4</v>
      </c>
      <c r="I165" s="136" t="str">
        <f t="shared" si="32"/>
        <v>P, S, T &amp; D Plant</v>
      </c>
      <c r="J165" s="136">
        <f t="shared" si="33"/>
        <v>1113.7032990563789</v>
      </c>
      <c r="K165" s="136">
        <f t="shared" si="34"/>
        <v>969.74263127810627</v>
      </c>
      <c r="L165" s="136">
        <f t="shared" si="35"/>
        <v>516.52154523619606</v>
      </c>
      <c r="M165" s="42">
        <f t="shared" si="36"/>
        <v>0</v>
      </c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</row>
    <row r="166" spans="1:44">
      <c r="A166" s="44">
        <f t="shared" si="31"/>
        <v>155</v>
      </c>
      <c r="B166" s="44"/>
      <c r="C166" s="142">
        <v>39701</v>
      </c>
      <c r="E166" s="138" t="s">
        <v>320</v>
      </c>
      <c r="G166" s="135">
        <v>0</v>
      </c>
      <c r="H166" s="131">
        <v>5.4</v>
      </c>
      <c r="I166" s="136" t="str">
        <f t="shared" si="32"/>
        <v>P, S, T &amp; D Plant</v>
      </c>
      <c r="J166" s="136">
        <f t="shared" si="33"/>
        <v>0</v>
      </c>
      <c r="K166" s="136">
        <f t="shared" si="34"/>
        <v>0</v>
      </c>
      <c r="L166" s="136">
        <f t="shared" si="35"/>
        <v>0</v>
      </c>
      <c r="M166" s="42">
        <f t="shared" si="36"/>
        <v>0</v>
      </c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</row>
    <row r="167" spans="1:44">
      <c r="A167" s="44">
        <f t="shared" si="31"/>
        <v>156</v>
      </c>
      <c r="B167" s="44"/>
      <c r="C167" s="142">
        <v>39702</v>
      </c>
      <c r="E167" s="138" t="s">
        <v>321</v>
      </c>
      <c r="G167" s="135">
        <v>0</v>
      </c>
      <c r="H167" s="131">
        <v>5.4</v>
      </c>
      <c r="I167" s="136" t="str">
        <f t="shared" si="32"/>
        <v>P, S, T &amp; D Plant</v>
      </c>
      <c r="J167" s="136">
        <f t="shared" si="33"/>
        <v>0</v>
      </c>
      <c r="K167" s="136">
        <f t="shared" si="34"/>
        <v>0</v>
      </c>
      <c r="L167" s="136">
        <f t="shared" si="35"/>
        <v>0</v>
      </c>
      <c r="M167" s="42">
        <f t="shared" si="36"/>
        <v>0</v>
      </c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</row>
    <row r="168" spans="1:44">
      <c r="A168" s="44">
        <f t="shared" si="31"/>
        <v>157</v>
      </c>
      <c r="B168" s="44"/>
      <c r="C168" s="142">
        <v>39705</v>
      </c>
      <c r="E168" s="138" t="s">
        <v>322</v>
      </c>
      <c r="G168" s="135">
        <v>0</v>
      </c>
      <c r="H168" s="131">
        <v>5.4</v>
      </c>
      <c r="I168" s="136" t="str">
        <f t="shared" si="32"/>
        <v>P, S, T &amp; D Plant</v>
      </c>
      <c r="J168" s="136">
        <f t="shared" si="33"/>
        <v>0</v>
      </c>
      <c r="K168" s="136">
        <f t="shared" si="34"/>
        <v>0</v>
      </c>
      <c r="L168" s="136">
        <f t="shared" si="35"/>
        <v>0</v>
      </c>
      <c r="M168" s="42">
        <f t="shared" si="36"/>
        <v>0</v>
      </c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</row>
    <row r="169" spans="1:44">
      <c r="A169" s="44">
        <f t="shared" si="31"/>
        <v>158</v>
      </c>
      <c r="B169" s="44"/>
      <c r="C169" s="142">
        <v>39800</v>
      </c>
      <c r="E169" s="138" t="s">
        <v>323</v>
      </c>
      <c r="G169" s="135">
        <f>+O155</f>
        <v>15028.217710456554</v>
      </c>
      <c r="H169" s="131">
        <v>5.4</v>
      </c>
      <c r="I169" s="136" t="str">
        <f t="shared" si="32"/>
        <v>P, S, T &amp; D Plant</v>
      </c>
      <c r="J169" s="136">
        <f t="shared" si="33"/>
        <v>6437.3788519793989</v>
      </c>
      <c r="K169" s="136">
        <f t="shared" si="34"/>
        <v>5605.2637284470493</v>
      </c>
      <c r="L169" s="136">
        <f t="shared" si="35"/>
        <v>2985.5751300301081</v>
      </c>
      <c r="M169" s="42">
        <f t="shared" si="36"/>
        <v>0</v>
      </c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</row>
    <row r="170" spans="1:44">
      <c r="A170" s="44">
        <f t="shared" si="31"/>
        <v>159</v>
      </c>
      <c r="B170" s="44"/>
      <c r="C170" s="142">
        <v>39900</v>
      </c>
      <c r="E170" s="138" t="s">
        <v>324</v>
      </c>
      <c r="G170" s="135">
        <f t="shared" ref="G170:G173" si="37">+O156</f>
        <v>0</v>
      </c>
      <c r="H170" s="131">
        <v>5.4</v>
      </c>
      <c r="I170" s="136" t="str">
        <f t="shared" si="32"/>
        <v>P, S, T &amp; D Plant</v>
      </c>
      <c r="J170" s="136">
        <f t="shared" si="33"/>
        <v>0</v>
      </c>
      <c r="K170" s="136">
        <f t="shared" si="34"/>
        <v>0</v>
      </c>
      <c r="L170" s="136">
        <f t="shared" si="35"/>
        <v>0</v>
      </c>
      <c r="M170" s="42">
        <f t="shared" si="36"/>
        <v>0</v>
      </c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</row>
    <row r="171" spans="1:44">
      <c r="A171" s="44">
        <f t="shared" si="31"/>
        <v>160</v>
      </c>
      <c r="B171" s="44"/>
      <c r="C171" s="142">
        <v>39901</v>
      </c>
      <c r="E171" s="138" t="s">
        <v>325</v>
      </c>
      <c r="G171" s="135">
        <f t="shared" si="37"/>
        <v>10644.869504815915</v>
      </c>
      <c r="H171" s="131">
        <v>5.4</v>
      </c>
      <c r="I171" s="136" t="str">
        <f t="shared" si="32"/>
        <v>P, S, T &amp; D Plant</v>
      </c>
      <c r="J171" s="136">
        <f t="shared" si="33"/>
        <v>4559.7594573508877</v>
      </c>
      <c r="K171" s="136">
        <f t="shared" si="34"/>
        <v>3970.3511140832461</v>
      </c>
      <c r="L171" s="136">
        <f t="shared" si="35"/>
        <v>2114.7589333817818</v>
      </c>
      <c r="M171" s="42">
        <f t="shared" si="36"/>
        <v>0</v>
      </c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</row>
    <row r="172" spans="1:44">
      <c r="A172" s="44">
        <f t="shared" si="31"/>
        <v>161</v>
      </c>
      <c r="B172" s="44"/>
      <c r="C172" s="142">
        <v>39902</v>
      </c>
      <c r="E172" s="138" t="s">
        <v>326</v>
      </c>
      <c r="G172" s="135">
        <f t="shared" si="37"/>
        <v>0</v>
      </c>
      <c r="H172" s="131">
        <v>5.4</v>
      </c>
      <c r="I172" s="136" t="str">
        <f t="shared" si="32"/>
        <v>P, S, T &amp; D Plant</v>
      </c>
      <c r="J172" s="136">
        <f t="shared" si="33"/>
        <v>0</v>
      </c>
      <c r="K172" s="136">
        <f t="shared" si="34"/>
        <v>0</v>
      </c>
      <c r="L172" s="136">
        <f t="shared" si="35"/>
        <v>0</v>
      </c>
      <c r="M172" s="42">
        <f t="shared" si="36"/>
        <v>0</v>
      </c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</row>
    <row r="173" spans="1:44">
      <c r="A173" s="44">
        <f t="shared" si="31"/>
        <v>162</v>
      </c>
      <c r="B173" s="44"/>
      <c r="C173" s="142">
        <v>39903</v>
      </c>
      <c r="E173" s="138" t="s">
        <v>327</v>
      </c>
      <c r="G173" s="135">
        <f t="shared" si="37"/>
        <v>0</v>
      </c>
      <c r="H173" s="131">
        <v>5.4</v>
      </c>
      <c r="I173" s="136" t="str">
        <f t="shared" si="32"/>
        <v>P, S, T &amp; D Plant</v>
      </c>
      <c r="J173" s="136">
        <f t="shared" si="33"/>
        <v>0</v>
      </c>
      <c r="K173" s="136">
        <f t="shared" si="34"/>
        <v>0</v>
      </c>
      <c r="L173" s="136">
        <f t="shared" si="35"/>
        <v>0</v>
      </c>
      <c r="M173" s="42">
        <f t="shared" si="36"/>
        <v>0</v>
      </c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</row>
    <row r="174" spans="1:44">
      <c r="A174" s="44">
        <f t="shared" si="31"/>
        <v>163</v>
      </c>
      <c r="B174" s="44"/>
      <c r="C174" s="142">
        <v>39904</v>
      </c>
      <c r="E174" s="138" t="s">
        <v>328</v>
      </c>
      <c r="G174" s="135">
        <v>0</v>
      </c>
      <c r="H174" s="131">
        <v>5.4</v>
      </c>
      <c r="I174" s="136" t="str">
        <f t="shared" si="32"/>
        <v>P, S, T &amp; D Plant</v>
      </c>
      <c r="J174" s="136">
        <f t="shared" si="33"/>
        <v>0</v>
      </c>
      <c r="K174" s="136">
        <f t="shared" si="34"/>
        <v>0</v>
      </c>
      <c r="L174" s="136">
        <f t="shared" si="35"/>
        <v>0</v>
      </c>
      <c r="M174" s="42">
        <f t="shared" si="36"/>
        <v>0</v>
      </c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</row>
    <row r="175" spans="1:44">
      <c r="A175" s="44">
        <f t="shared" si="31"/>
        <v>164</v>
      </c>
      <c r="B175" s="44"/>
      <c r="C175" s="142">
        <v>39905</v>
      </c>
      <c r="E175" s="138" t="s">
        <v>329</v>
      </c>
      <c r="G175" s="135">
        <v>0</v>
      </c>
      <c r="H175" s="131">
        <v>5.4</v>
      </c>
      <c r="I175" s="136" t="str">
        <f t="shared" si="32"/>
        <v>P, S, T &amp; D Plant</v>
      </c>
      <c r="J175" s="136">
        <f t="shared" si="33"/>
        <v>0</v>
      </c>
      <c r="K175" s="136">
        <f t="shared" si="34"/>
        <v>0</v>
      </c>
      <c r="L175" s="136">
        <f t="shared" si="35"/>
        <v>0</v>
      </c>
      <c r="M175" s="42">
        <f t="shared" si="36"/>
        <v>0</v>
      </c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</row>
    <row r="176" spans="1:44">
      <c r="A176" s="44">
        <f t="shared" si="31"/>
        <v>165</v>
      </c>
      <c r="B176" s="44"/>
      <c r="C176" s="142">
        <v>39906</v>
      </c>
      <c r="E176" s="138" t="s">
        <v>330</v>
      </c>
      <c r="G176" s="135">
        <f>+O160</f>
        <v>0</v>
      </c>
      <c r="H176" s="131">
        <v>5.4</v>
      </c>
      <c r="I176" s="136" t="str">
        <f t="shared" si="32"/>
        <v>P, S, T &amp; D Plant</v>
      </c>
      <c r="J176" s="136">
        <f t="shared" si="33"/>
        <v>0</v>
      </c>
      <c r="K176" s="136">
        <f t="shared" si="34"/>
        <v>0</v>
      </c>
      <c r="L176" s="136">
        <f t="shared" si="35"/>
        <v>0</v>
      </c>
      <c r="M176" s="42">
        <f t="shared" si="36"/>
        <v>0</v>
      </c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</row>
    <row r="177" spans="1:44">
      <c r="A177" s="44">
        <f t="shared" si="31"/>
        <v>166</v>
      </c>
      <c r="B177" s="44"/>
      <c r="C177" s="142">
        <v>39907</v>
      </c>
      <c r="E177" s="138" t="s">
        <v>331</v>
      </c>
      <c r="G177" s="135">
        <f t="shared" ref="G177:G178" si="38">+O161</f>
        <v>4083.921428485356</v>
      </c>
      <c r="H177" s="131">
        <v>5.4</v>
      </c>
      <c r="I177" s="136" t="str">
        <f t="shared" si="32"/>
        <v>P, S, T &amp; D Plant</v>
      </c>
      <c r="J177" s="136">
        <f t="shared" si="33"/>
        <v>1749.3591018837089</v>
      </c>
      <c r="K177" s="136">
        <f t="shared" si="34"/>
        <v>1523.2316362431236</v>
      </c>
      <c r="L177" s="136">
        <f t="shared" si="35"/>
        <v>811.33069035852384</v>
      </c>
      <c r="M177" s="42">
        <f t="shared" si="36"/>
        <v>0</v>
      </c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</row>
    <row r="178" spans="1:44">
      <c r="A178" s="44">
        <f t="shared" si="31"/>
        <v>167</v>
      </c>
      <c r="B178" s="44"/>
      <c r="C178" s="142">
        <v>39908</v>
      </c>
      <c r="E178" s="138" t="s">
        <v>332</v>
      </c>
      <c r="G178" s="135">
        <f t="shared" si="38"/>
        <v>0</v>
      </c>
      <c r="H178" s="131">
        <v>5.4</v>
      </c>
      <c r="I178" s="136" t="str">
        <f t="shared" si="32"/>
        <v>P, S, T &amp; D Plant</v>
      </c>
      <c r="J178" s="136">
        <f t="shared" si="33"/>
        <v>0</v>
      </c>
      <c r="K178" s="136">
        <f t="shared" si="34"/>
        <v>0</v>
      </c>
      <c r="L178" s="136">
        <f t="shared" si="35"/>
        <v>0</v>
      </c>
      <c r="M178" s="42">
        <f t="shared" si="36"/>
        <v>0</v>
      </c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</row>
    <row r="179" spans="1:44">
      <c r="A179" s="44">
        <f t="shared" si="31"/>
        <v>168</v>
      </c>
      <c r="B179" s="44"/>
      <c r="C179" s="142">
        <v>39909</v>
      </c>
      <c r="E179" s="138" t="s">
        <v>333</v>
      </c>
      <c r="G179" s="135">
        <v>0</v>
      </c>
      <c r="H179" s="131">
        <v>5.4</v>
      </c>
      <c r="I179" s="136" t="str">
        <f t="shared" si="32"/>
        <v>P, S, T &amp; D Plant</v>
      </c>
      <c r="J179" s="136">
        <f t="shared" si="33"/>
        <v>0</v>
      </c>
      <c r="K179" s="136">
        <f t="shared" si="34"/>
        <v>0</v>
      </c>
      <c r="L179" s="136">
        <f t="shared" si="35"/>
        <v>0</v>
      </c>
      <c r="M179" s="42">
        <f t="shared" si="36"/>
        <v>0</v>
      </c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</row>
    <row r="180" spans="1:44">
      <c r="A180" s="44">
        <f t="shared" si="31"/>
        <v>169</v>
      </c>
      <c r="B180" s="44"/>
      <c r="C180" s="142">
        <v>39924</v>
      </c>
      <c r="E180" s="138" t="s">
        <v>334</v>
      </c>
      <c r="G180" s="140">
        <v>0</v>
      </c>
      <c r="H180" s="131">
        <v>5.4</v>
      </c>
      <c r="I180" s="136" t="str">
        <f t="shared" si="32"/>
        <v>P, S, T &amp; D Plant</v>
      </c>
      <c r="J180" s="136">
        <f t="shared" si="33"/>
        <v>0</v>
      </c>
      <c r="K180" s="136">
        <f t="shared" si="34"/>
        <v>0</v>
      </c>
      <c r="L180" s="136">
        <f t="shared" si="35"/>
        <v>0</v>
      </c>
      <c r="M180" s="42">
        <f t="shared" si="36"/>
        <v>0</v>
      </c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</row>
    <row r="181" spans="1:44">
      <c r="A181" s="44">
        <f t="shared" si="31"/>
        <v>170</v>
      </c>
      <c r="B181" s="44"/>
      <c r="C181" s="44"/>
      <c r="D181" s="44"/>
      <c r="E181" s="138"/>
      <c r="G181" s="140"/>
      <c r="H181" s="131"/>
      <c r="I181" s="136"/>
      <c r="J181" s="136"/>
      <c r="K181" s="136"/>
      <c r="L181" s="136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</row>
    <row r="182" spans="1:44">
      <c r="A182" s="44">
        <f t="shared" si="31"/>
        <v>171</v>
      </c>
      <c r="B182" s="44"/>
      <c r="C182" s="44"/>
      <c r="D182" s="44"/>
      <c r="E182" s="44"/>
      <c r="G182" s="140"/>
      <c r="H182" s="131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</row>
    <row r="183" spans="1:44">
      <c r="A183" s="44">
        <f t="shared" si="31"/>
        <v>172</v>
      </c>
      <c r="B183" s="44"/>
      <c r="C183" s="44"/>
      <c r="D183" s="44" t="s">
        <v>159</v>
      </c>
      <c r="E183" s="44"/>
      <c r="G183" s="42">
        <f>SUM(G147:G181)</f>
        <v>40283.53417821147</v>
      </c>
      <c r="H183" s="131"/>
      <c r="I183" s="136"/>
      <c r="J183" s="42">
        <f>SUM(J147:J181)</f>
        <v>17255.563899728048</v>
      </c>
      <c r="K183" s="42">
        <f>SUM(K147:K181)</f>
        <v>15025.057350990824</v>
      </c>
      <c r="L183" s="42">
        <f>SUM(L147:L181)</f>
        <v>8002.9129274925999</v>
      </c>
      <c r="M183" s="42">
        <f>SUM(J183:L183)-G183</f>
        <v>0</v>
      </c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</row>
    <row r="184" spans="1:44">
      <c r="A184" s="44">
        <f t="shared" si="31"/>
        <v>173</v>
      </c>
      <c r="B184" s="44"/>
      <c r="C184" s="44"/>
      <c r="D184" s="44"/>
      <c r="E184" s="44"/>
      <c r="G184" s="42"/>
      <c r="H184" s="131"/>
      <c r="I184" s="136"/>
      <c r="J184" s="136"/>
      <c r="K184" s="136"/>
      <c r="L184" s="136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</row>
    <row r="185" spans="1:44">
      <c r="A185" s="44">
        <f t="shared" si="31"/>
        <v>174</v>
      </c>
      <c r="B185" s="44"/>
      <c r="C185" s="44"/>
      <c r="D185" s="44" t="s">
        <v>363</v>
      </c>
      <c r="E185" s="44"/>
      <c r="G185" s="42"/>
      <c r="H185" s="131"/>
      <c r="I185" s="136"/>
      <c r="J185" s="136"/>
      <c r="K185" s="136"/>
      <c r="L185" s="136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</row>
    <row r="186" spans="1:44">
      <c r="A186" s="44">
        <f t="shared" si="31"/>
        <v>175</v>
      </c>
      <c r="B186" s="44"/>
      <c r="C186" s="44"/>
      <c r="D186" s="44"/>
      <c r="E186" s="44"/>
      <c r="G186" s="42"/>
      <c r="H186" s="131"/>
      <c r="I186" s="136"/>
      <c r="J186" s="136"/>
      <c r="K186" s="136"/>
      <c r="L186" s="136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</row>
    <row r="187" spans="1:44">
      <c r="A187" s="44">
        <f t="shared" si="31"/>
        <v>176</v>
      </c>
      <c r="B187" s="44"/>
      <c r="C187" s="44"/>
      <c r="D187" s="44" t="s">
        <v>158</v>
      </c>
      <c r="E187" s="44"/>
      <c r="G187" s="42"/>
      <c r="H187" s="131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</row>
    <row r="188" spans="1:44">
      <c r="A188" s="44">
        <f t="shared" si="31"/>
        <v>177</v>
      </c>
      <c r="B188" s="44"/>
      <c r="C188" s="44"/>
      <c r="D188" s="44"/>
      <c r="E188" s="44"/>
      <c r="G188" s="42"/>
      <c r="H188" s="131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</row>
    <row r="189" spans="1:44">
      <c r="A189" s="44">
        <f t="shared" si="31"/>
        <v>178</v>
      </c>
      <c r="B189" s="44"/>
      <c r="C189" s="139">
        <v>37400</v>
      </c>
      <c r="E189" s="138" t="s">
        <v>125</v>
      </c>
      <c r="G189" s="135">
        <v>0</v>
      </c>
      <c r="H189" s="131">
        <v>5.4</v>
      </c>
      <c r="I189" s="136" t="str">
        <f>VLOOKUP($H189,class,3)</f>
        <v>P, S, T &amp; D Plant</v>
      </c>
      <c r="J189" s="136">
        <f>$G189*VLOOKUP($H189,class,6)</f>
        <v>0</v>
      </c>
      <c r="K189" s="136">
        <f>$G189*VLOOKUP($H189,class,7)</f>
        <v>0</v>
      </c>
      <c r="L189" s="136">
        <f>$G189*VLOOKUP($H189,class,8)</f>
        <v>0</v>
      </c>
      <c r="M189" s="42">
        <f>SUM(J189:L189)-G189</f>
        <v>0</v>
      </c>
      <c r="N189" s="42" t="s">
        <v>149</v>
      </c>
      <c r="O189" s="160">
        <v>3693.7703352900858</v>
      </c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</row>
    <row r="190" spans="1:44">
      <c r="A190" s="44">
        <f t="shared" si="31"/>
        <v>179</v>
      </c>
      <c r="B190" s="44"/>
      <c r="C190" s="139">
        <v>39000</v>
      </c>
      <c r="E190" s="138" t="s">
        <v>149</v>
      </c>
      <c r="G190" s="135">
        <f>+O189+O190</f>
        <v>7963.11655307613</v>
      </c>
      <c r="H190" s="131">
        <v>5.4</v>
      </c>
      <c r="I190" s="136" t="str">
        <f t="shared" ref="I190:I222" si="39">VLOOKUP($H190,class,3)</f>
        <v>P, S, T &amp; D Plant</v>
      </c>
      <c r="J190" s="136">
        <f t="shared" ref="J190:J222" si="40">$G190*VLOOKUP($H190,class,6)</f>
        <v>3411.0231221199178</v>
      </c>
      <c r="K190" s="136">
        <f t="shared" ref="K190:K222" si="41">$G190*VLOOKUP($H190,class,7)</f>
        <v>2970.1039231882346</v>
      </c>
      <c r="L190" s="136">
        <f t="shared" ref="L190:L222" si="42">$G190*VLOOKUP($H190,class,8)</f>
        <v>1581.9895077679778</v>
      </c>
      <c r="M190" s="42">
        <f t="shared" ref="M190:M222" si="43">SUM(J190:L190)-G190</f>
        <v>0</v>
      </c>
      <c r="N190" s="42" t="s">
        <v>464</v>
      </c>
      <c r="O190" s="161">
        <v>4269.3462177860447</v>
      </c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</row>
    <row r="191" spans="1:44">
      <c r="A191" s="44">
        <f t="shared" si="31"/>
        <v>180</v>
      </c>
      <c r="B191" s="44"/>
      <c r="C191" s="139">
        <v>36602</v>
      </c>
      <c r="E191" s="138" t="s">
        <v>149</v>
      </c>
      <c r="G191" s="135">
        <v>0</v>
      </c>
      <c r="H191" s="131">
        <v>5.4</v>
      </c>
      <c r="I191" s="136" t="str">
        <f t="shared" si="39"/>
        <v>P, S, T &amp; D Plant</v>
      </c>
      <c r="J191" s="136">
        <f t="shared" si="40"/>
        <v>0</v>
      </c>
      <c r="K191" s="136">
        <f t="shared" si="41"/>
        <v>0</v>
      </c>
      <c r="L191" s="136">
        <f t="shared" si="42"/>
        <v>0</v>
      </c>
      <c r="M191" s="42">
        <f t="shared" si="43"/>
        <v>0</v>
      </c>
      <c r="N191" s="42" t="s">
        <v>307</v>
      </c>
      <c r="O191" s="161">
        <v>16531.850978631803</v>
      </c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</row>
    <row r="192" spans="1:44">
      <c r="A192" s="44">
        <f t="shared" si="31"/>
        <v>181</v>
      </c>
      <c r="B192" s="44"/>
      <c r="C192" s="139">
        <v>37503</v>
      </c>
      <c r="E192" s="138" t="s">
        <v>291</v>
      </c>
      <c r="G192" s="135">
        <v>0</v>
      </c>
      <c r="H192" s="131">
        <v>5.4</v>
      </c>
      <c r="I192" s="136" t="str">
        <f t="shared" si="39"/>
        <v>P, S, T &amp; D Plant</v>
      </c>
      <c r="J192" s="136">
        <f t="shared" si="40"/>
        <v>0</v>
      </c>
      <c r="K192" s="136">
        <f t="shared" si="41"/>
        <v>0</v>
      </c>
      <c r="L192" s="136">
        <f t="shared" si="42"/>
        <v>0</v>
      </c>
      <c r="M192" s="42">
        <f t="shared" si="43"/>
        <v>0</v>
      </c>
      <c r="N192" s="42" t="s">
        <v>308</v>
      </c>
      <c r="O192" s="161">
        <v>23399.944029392023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</row>
    <row r="193" spans="1:44">
      <c r="A193" s="44">
        <f t="shared" si="31"/>
        <v>182</v>
      </c>
      <c r="B193" s="44"/>
      <c r="C193" s="139">
        <v>39004</v>
      </c>
      <c r="E193" s="138" t="s">
        <v>306</v>
      </c>
      <c r="G193" s="135">
        <v>0</v>
      </c>
      <c r="H193" s="131">
        <v>5.4</v>
      </c>
      <c r="I193" s="136" t="str">
        <f t="shared" si="39"/>
        <v>P, S, T &amp; D Plant</v>
      </c>
      <c r="J193" s="136">
        <f t="shared" si="40"/>
        <v>0</v>
      </c>
      <c r="K193" s="136">
        <f t="shared" si="41"/>
        <v>0</v>
      </c>
      <c r="L193" s="136">
        <f t="shared" si="42"/>
        <v>0</v>
      </c>
      <c r="M193" s="42">
        <f t="shared" si="43"/>
        <v>0</v>
      </c>
      <c r="N193" s="42" t="s">
        <v>309</v>
      </c>
      <c r="O193" s="161">
        <v>0</v>
      </c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</row>
    <row r="194" spans="1:44">
      <c r="A194" s="44">
        <f t="shared" si="31"/>
        <v>183</v>
      </c>
      <c r="B194" s="44"/>
      <c r="C194" s="139">
        <v>39009</v>
      </c>
      <c r="E194" s="138" t="s">
        <v>307</v>
      </c>
      <c r="G194" s="135">
        <f>+O191</f>
        <v>16531.850978631803</v>
      </c>
      <c r="H194" s="131">
        <v>5.4</v>
      </c>
      <c r="I194" s="136" t="str">
        <f t="shared" si="39"/>
        <v>P, S, T &amp; D Plant</v>
      </c>
      <c r="J194" s="136">
        <f t="shared" si="40"/>
        <v>7081.4643442296938</v>
      </c>
      <c r="K194" s="136">
        <f t="shared" si="41"/>
        <v>6166.0927756017672</v>
      </c>
      <c r="L194" s="136">
        <f t="shared" si="42"/>
        <v>3284.2938588003431</v>
      </c>
      <c r="M194" s="42">
        <f t="shared" si="43"/>
        <v>0</v>
      </c>
      <c r="N194" s="42" t="s">
        <v>310</v>
      </c>
      <c r="O194" s="161">
        <v>0</v>
      </c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</row>
    <row r="195" spans="1:44">
      <c r="A195" s="44">
        <f t="shared" si="31"/>
        <v>184</v>
      </c>
      <c r="B195" s="44"/>
      <c r="C195" s="139">
        <v>39100</v>
      </c>
      <c r="E195" s="138" t="s">
        <v>308</v>
      </c>
      <c r="G195" s="135">
        <f>+O192+O195</f>
        <v>23438.861838976401</v>
      </c>
      <c r="H195" s="131">
        <v>5.4</v>
      </c>
      <c r="I195" s="136" t="str">
        <f t="shared" si="39"/>
        <v>P, S, T &amp; D Plant</v>
      </c>
      <c r="J195" s="136">
        <f t="shared" si="40"/>
        <v>10040.101655681283</v>
      </c>
      <c r="K195" s="136">
        <f t="shared" si="41"/>
        <v>8742.2876506960583</v>
      </c>
      <c r="L195" s="136">
        <f t="shared" si="42"/>
        <v>4656.4725325990612</v>
      </c>
      <c r="M195" s="42">
        <f t="shared" si="43"/>
        <v>0</v>
      </c>
      <c r="N195" s="42" t="s">
        <v>465</v>
      </c>
      <c r="O195" s="161">
        <v>38.917809584378581</v>
      </c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</row>
    <row r="196" spans="1:44">
      <c r="A196" s="44">
        <f t="shared" si="31"/>
        <v>185</v>
      </c>
      <c r="B196" s="44"/>
      <c r="C196" s="139">
        <v>39102</v>
      </c>
      <c r="E196" s="138" t="s">
        <v>309</v>
      </c>
      <c r="G196" s="135">
        <f t="shared" ref="G196:G197" si="44">+O193</f>
        <v>0</v>
      </c>
      <c r="H196" s="131">
        <v>5.4</v>
      </c>
      <c r="I196" s="136" t="str">
        <f t="shared" si="39"/>
        <v>P, S, T &amp; D Plant</v>
      </c>
      <c r="J196" s="136">
        <f t="shared" si="40"/>
        <v>0</v>
      </c>
      <c r="K196" s="136">
        <f t="shared" si="41"/>
        <v>0</v>
      </c>
      <c r="L196" s="136">
        <f t="shared" si="42"/>
        <v>0</v>
      </c>
      <c r="M196" s="42">
        <f t="shared" si="43"/>
        <v>0</v>
      </c>
      <c r="N196" s="42" t="s">
        <v>311</v>
      </c>
      <c r="O196" s="161">
        <v>37.7883156795153</v>
      </c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</row>
    <row r="197" spans="1:44">
      <c r="A197" s="44">
        <f t="shared" si="31"/>
        <v>186</v>
      </c>
      <c r="B197" s="44"/>
      <c r="C197" s="146">
        <v>39103</v>
      </c>
      <c r="E197" s="138" t="s">
        <v>310</v>
      </c>
      <c r="G197" s="135">
        <f t="shared" si="44"/>
        <v>0</v>
      </c>
      <c r="H197" s="131">
        <v>5.4</v>
      </c>
      <c r="I197" s="136" t="str">
        <f t="shared" si="39"/>
        <v>P, S, T &amp; D Plant</v>
      </c>
      <c r="J197" s="136">
        <f t="shared" si="40"/>
        <v>0</v>
      </c>
      <c r="K197" s="136">
        <f t="shared" si="41"/>
        <v>0</v>
      </c>
      <c r="L197" s="136">
        <f t="shared" si="42"/>
        <v>0</v>
      </c>
      <c r="M197" s="42">
        <f t="shared" si="43"/>
        <v>0</v>
      </c>
      <c r="N197" s="42" t="s">
        <v>198</v>
      </c>
      <c r="O197" s="161">
        <v>0</v>
      </c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</row>
    <row r="198" spans="1:44">
      <c r="A198" s="44">
        <f t="shared" si="31"/>
        <v>187</v>
      </c>
      <c r="B198" s="44"/>
      <c r="C198" s="139">
        <v>39200</v>
      </c>
      <c r="E198" s="138" t="s">
        <v>311</v>
      </c>
      <c r="G198" s="135">
        <f>+O196</f>
        <v>37.7883156795153</v>
      </c>
      <c r="H198" s="131">
        <v>5.4</v>
      </c>
      <c r="I198" s="136" t="str">
        <f t="shared" si="39"/>
        <v>P, S, T &amp; D Plant</v>
      </c>
      <c r="J198" s="136">
        <f t="shared" si="40"/>
        <v>16.186730116238326</v>
      </c>
      <c r="K198" s="136">
        <f t="shared" si="41"/>
        <v>14.094384265548356</v>
      </c>
      <c r="L198" s="136">
        <f t="shared" si="42"/>
        <v>7.5072012977286189</v>
      </c>
      <c r="M198" s="42">
        <f t="shared" si="43"/>
        <v>0</v>
      </c>
      <c r="N198" s="42" t="s">
        <v>314</v>
      </c>
      <c r="O198" s="161">
        <v>7192.9345464334301</v>
      </c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</row>
    <row r="199" spans="1:44">
      <c r="A199" s="44">
        <f t="shared" si="31"/>
        <v>188</v>
      </c>
      <c r="B199" s="44"/>
      <c r="C199" s="139">
        <v>39201</v>
      </c>
      <c r="E199" s="138" t="s">
        <v>312</v>
      </c>
      <c r="G199" s="135">
        <v>0</v>
      </c>
      <c r="H199" s="131">
        <v>5.4</v>
      </c>
      <c r="I199" s="136" t="str">
        <f t="shared" si="39"/>
        <v>P, S, T &amp; D Plant</v>
      </c>
      <c r="J199" s="136">
        <f t="shared" si="40"/>
        <v>0</v>
      </c>
      <c r="K199" s="136">
        <f t="shared" si="41"/>
        <v>0</v>
      </c>
      <c r="L199" s="136">
        <f t="shared" si="42"/>
        <v>0</v>
      </c>
      <c r="M199" s="42">
        <f t="shared" si="43"/>
        <v>0</v>
      </c>
      <c r="N199" s="42" t="s">
        <v>466</v>
      </c>
      <c r="O199" s="161">
        <v>124.86892541173678</v>
      </c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</row>
    <row r="200" spans="1:44">
      <c r="A200" s="44">
        <f t="shared" si="31"/>
        <v>189</v>
      </c>
      <c r="B200" s="44"/>
      <c r="C200" s="139">
        <v>39202</v>
      </c>
      <c r="E200" s="138" t="s">
        <v>313</v>
      </c>
      <c r="G200" s="135">
        <v>0</v>
      </c>
      <c r="H200" s="131">
        <v>5.4</v>
      </c>
      <c r="I200" s="136" t="str">
        <f t="shared" si="39"/>
        <v>P, S, T &amp; D Plant</v>
      </c>
      <c r="J200" s="136">
        <f t="shared" si="40"/>
        <v>0</v>
      </c>
      <c r="K200" s="136">
        <f t="shared" si="41"/>
        <v>0</v>
      </c>
      <c r="L200" s="136">
        <f t="shared" si="42"/>
        <v>0</v>
      </c>
      <c r="M200" s="42">
        <f t="shared" si="43"/>
        <v>0</v>
      </c>
      <c r="N200" s="42" t="s">
        <v>319</v>
      </c>
      <c r="O200" s="161">
        <v>7841.7449163942601</v>
      </c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</row>
    <row r="201" spans="1:44">
      <c r="A201" s="44">
        <f t="shared" si="31"/>
        <v>190</v>
      </c>
      <c r="B201" s="44"/>
      <c r="C201" s="139">
        <v>39300</v>
      </c>
      <c r="E201" s="138" t="s">
        <v>198</v>
      </c>
      <c r="G201" s="135">
        <f>+O197</f>
        <v>0</v>
      </c>
      <c r="H201" s="131">
        <v>5.4</v>
      </c>
      <c r="I201" s="136" t="str">
        <f t="shared" si="39"/>
        <v>P, S, T &amp; D Plant</v>
      </c>
      <c r="J201" s="136">
        <f t="shared" si="40"/>
        <v>0</v>
      </c>
      <c r="K201" s="136">
        <f t="shared" si="41"/>
        <v>0</v>
      </c>
      <c r="L201" s="136">
        <f t="shared" si="42"/>
        <v>0</v>
      </c>
      <c r="M201" s="42">
        <f t="shared" si="43"/>
        <v>0</v>
      </c>
      <c r="N201" s="42" t="s">
        <v>323</v>
      </c>
      <c r="O201" s="161">
        <v>1534.3442186355935</v>
      </c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</row>
    <row r="202" spans="1:44">
      <c r="A202" s="44">
        <f t="shared" si="31"/>
        <v>191</v>
      </c>
      <c r="B202" s="44"/>
      <c r="C202" s="139">
        <v>39400</v>
      </c>
      <c r="E202" s="138" t="s">
        <v>314</v>
      </c>
      <c r="G202" s="135">
        <f>+O198</f>
        <v>7192.9345464334301</v>
      </c>
      <c r="H202" s="131">
        <v>5.4</v>
      </c>
      <c r="I202" s="136" t="str">
        <f t="shared" si="39"/>
        <v>P, S, T &amp; D Plant</v>
      </c>
      <c r="J202" s="136">
        <f t="shared" si="40"/>
        <v>3081.1135175839754</v>
      </c>
      <c r="K202" s="136">
        <f t="shared" si="41"/>
        <v>2682.8394351888965</v>
      </c>
      <c r="L202" s="136">
        <f t="shared" si="42"/>
        <v>1428.9815936605589</v>
      </c>
      <c r="M202" s="42">
        <f t="shared" si="43"/>
        <v>0</v>
      </c>
      <c r="N202" s="42" t="s">
        <v>324</v>
      </c>
      <c r="O202" s="161">
        <v>1154.2661618223783</v>
      </c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</row>
    <row r="203" spans="1:44">
      <c r="A203" s="44">
        <f t="shared" si="31"/>
        <v>192</v>
      </c>
      <c r="B203" s="44"/>
      <c r="C203" s="139">
        <v>39500</v>
      </c>
      <c r="E203" s="42" t="s">
        <v>466</v>
      </c>
      <c r="G203" s="135">
        <f>+O199</f>
        <v>124.86892541173678</v>
      </c>
      <c r="H203" s="131">
        <v>5.4</v>
      </c>
      <c r="I203" s="136" t="str">
        <f t="shared" si="39"/>
        <v>P, S, T &amp; D Plant</v>
      </c>
      <c r="J203" s="136">
        <f t="shared" si="40"/>
        <v>53.487951479143639</v>
      </c>
      <c r="K203" s="136">
        <f t="shared" si="41"/>
        <v>46.573936570905893</v>
      </c>
      <c r="L203" s="136">
        <f t="shared" si="42"/>
        <v>24.807037361687257</v>
      </c>
      <c r="M203" s="42">
        <f t="shared" si="43"/>
        <v>0</v>
      </c>
      <c r="N203" s="42" t="s">
        <v>325</v>
      </c>
      <c r="O203" s="161">
        <v>156799.49780596897</v>
      </c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</row>
    <row r="204" spans="1:44">
      <c r="A204" s="44">
        <f t="shared" si="31"/>
        <v>193</v>
      </c>
      <c r="B204" s="44"/>
      <c r="C204" s="139">
        <v>39603</v>
      </c>
      <c r="E204" s="138" t="s">
        <v>316</v>
      </c>
      <c r="G204" s="135">
        <v>0</v>
      </c>
      <c r="H204" s="131">
        <v>5.4</v>
      </c>
      <c r="I204" s="136" t="str">
        <f t="shared" si="39"/>
        <v>P, S, T &amp; D Plant</v>
      </c>
      <c r="J204" s="136">
        <f t="shared" si="40"/>
        <v>0</v>
      </c>
      <c r="K204" s="136">
        <f t="shared" si="41"/>
        <v>0</v>
      </c>
      <c r="L204" s="136">
        <f t="shared" si="42"/>
        <v>0</v>
      </c>
      <c r="M204" s="42">
        <f t="shared" si="43"/>
        <v>0</v>
      </c>
      <c r="N204" s="42" t="s">
        <v>326</v>
      </c>
      <c r="O204" s="161">
        <v>90772.283897059548</v>
      </c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</row>
    <row r="205" spans="1:44">
      <c r="A205" s="44">
        <f t="shared" ref="A205:A268" si="45">A204+1</f>
        <v>194</v>
      </c>
      <c r="B205" s="44"/>
      <c r="C205" s="137">
        <v>39604</v>
      </c>
      <c r="E205" s="138" t="s">
        <v>317</v>
      </c>
      <c r="G205" s="135">
        <v>0</v>
      </c>
      <c r="H205" s="131">
        <v>5.4</v>
      </c>
      <c r="I205" s="136" t="str">
        <f t="shared" si="39"/>
        <v>P, S, T &amp; D Plant</v>
      </c>
      <c r="J205" s="136">
        <f t="shared" si="40"/>
        <v>0</v>
      </c>
      <c r="K205" s="136">
        <f t="shared" si="41"/>
        <v>0</v>
      </c>
      <c r="L205" s="136">
        <f t="shared" si="42"/>
        <v>0</v>
      </c>
      <c r="M205" s="42">
        <f t="shared" si="43"/>
        <v>0</v>
      </c>
      <c r="N205" s="42" t="s">
        <v>327</v>
      </c>
      <c r="O205" s="161">
        <v>12500.41914989906</v>
      </c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</row>
    <row r="206" spans="1:44">
      <c r="A206" s="44">
        <f t="shared" si="45"/>
        <v>195</v>
      </c>
      <c r="B206" s="44"/>
      <c r="C206" s="137">
        <v>39605</v>
      </c>
      <c r="E206" s="141" t="s">
        <v>318</v>
      </c>
      <c r="G206" s="135">
        <v>0</v>
      </c>
      <c r="H206" s="131">
        <v>5.4</v>
      </c>
      <c r="I206" s="136" t="str">
        <f t="shared" si="39"/>
        <v>P, S, T &amp; D Plant</v>
      </c>
      <c r="J206" s="136">
        <f t="shared" si="40"/>
        <v>0</v>
      </c>
      <c r="K206" s="136">
        <f t="shared" si="41"/>
        <v>0</v>
      </c>
      <c r="L206" s="136">
        <f t="shared" si="42"/>
        <v>0</v>
      </c>
      <c r="M206" s="42">
        <f t="shared" si="43"/>
        <v>0</v>
      </c>
      <c r="N206" s="42" t="s">
        <v>328</v>
      </c>
      <c r="O206" s="161">
        <v>0</v>
      </c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</row>
    <row r="207" spans="1:44">
      <c r="A207" s="44">
        <f t="shared" si="45"/>
        <v>196</v>
      </c>
      <c r="B207" s="44"/>
      <c r="C207" s="137">
        <v>39700</v>
      </c>
      <c r="E207" s="138" t="s">
        <v>319</v>
      </c>
      <c r="G207" s="135">
        <f>+O200</f>
        <v>7841.7449163942601</v>
      </c>
      <c r="H207" s="131">
        <v>5.4</v>
      </c>
      <c r="I207" s="136" t="str">
        <f t="shared" si="39"/>
        <v>P, S, T &amp; D Plant</v>
      </c>
      <c r="J207" s="136">
        <f t="shared" si="40"/>
        <v>3359.0332439946924</v>
      </c>
      <c r="K207" s="136">
        <f t="shared" si="41"/>
        <v>2924.8344144638718</v>
      </c>
      <c r="L207" s="136">
        <f t="shared" si="42"/>
        <v>1557.8772579356967</v>
      </c>
      <c r="M207" s="42">
        <f t="shared" si="43"/>
        <v>0</v>
      </c>
      <c r="N207" s="42" t="s">
        <v>329</v>
      </c>
      <c r="O207" s="161">
        <v>0</v>
      </c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</row>
    <row r="208" spans="1:44">
      <c r="A208" s="44">
        <f t="shared" si="45"/>
        <v>197</v>
      </c>
      <c r="B208" s="44"/>
      <c r="C208" s="137">
        <v>39701</v>
      </c>
      <c r="E208" s="138" t="s">
        <v>320</v>
      </c>
      <c r="G208" s="135">
        <v>0</v>
      </c>
      <c r="H208" s="131">
        <v>5.4</v>
      </c>
      <c r="I208" s="136" t="str">
        <f t="shared" si="39"/>
        <v>P, S, T &amp; D Plant</v>
      </c>
      <c r="J208" s="136">
        <f t="shared" si="40"/>
        <v>0</v>
      </c>
      <c r="K208" s="136">
        <f t="shared" si="41"/>
        <v>0</v>
      </c>
      <c r="L208" s="136">
        <f t="shared" si="42"/>
        <v>0</v>
      </c>
      <c r="M208" s="42">
        <f t="shared" si="43"/>
        <v>0</v>
      </c>
      <c r="N208" s="42" t="s">
        <v>330</v>
      </c>
      <c r="O208" s="161">
        <v>12678.824720260567</v>
      </c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</row>
    <row r="209" spans="1:44">
      <c r="A209" s="44">
        <f t="shared" si="45"/>
        <v>198</v>
      </c>
      <c r="B209" s="44"/>
      <c r="C209" s="137">
        <v>39702</v>
      </c>
      <c r="E209" s="138" t="s">
        <v>321</v>
      </c>
      <c r="G209" s="135">
        <v>0</v>
      </c>
      <c r="H209" s="131">
        <v>5.4</v>
      </c>
      <c r="I209" s="136" t="str">
        <f t="shared" si="39"/>
        <v>P, S, T &amp; D Plant</v>
      </c>
      <c r="J209" s="136">
        <f t="shared" si="40"/>
        <v>0</v>
      </c>
      <c r="K209" s="136">
        <f t="shared" si="41"/>
        <v>0</v>
      </c>
      <c r="L209" s="136">
        <f t="shared" si="42"/>
        <v>0</v>
      </c>
      <c r="M209" s="42">
        <f t="shared" si="43"/>
        <v>0</v>
      </c>
      <c r="N209" s="42" t="s">
        <v>331</v>
      </c>
      <c r="O209" s="161">
        <v>2391.8394006773451</v>
      </c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</row>
    <row r="210" spans="1:44">
      <c r="A210" s="44">
        <f t="shared" si="45"/>
        <v>199</v>
      </c>
      <c r="B210" s="44"/>
      <c r="C210" s="137">
        <v>39705</v>
      </c>
      <c r="E210" s="138" t="s">
        <v>322</v>
      </c>
      <c r="G210" s="135">
        <v>0</v>
      </c>
      <c r="H210" s="131">
        <v>5.4</v>
      </c>
      <c r="I210" s="136" t="str">
        <f t="shared" si="39"/>
        <v>P, S, T &amp; D Plant</v>
      </c>
      <c r="J210" s="136">
        <f t="shared" si="40"/>
        <v>0</v>
      </c>
      <c r="K210" s="136">
        <f t="shared" si="41"/>
        <v>0</v>
      </c>
      <c r="L210" s="136">
        <f t="shared" si="42"/>
        <v>0</v>
      </c>
      <c r="M210" s="42">
        <f t="shared" si="43"/>
        <v>0</v>
      </c>
      <c r="N210" s="42" t="s">
        <v>332</v>
      </c>
      <c r="O210" s="161">
        <v>421497.83408226271</v>
      </c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</row>
    <row r="211" spans="1:44">
      <c r="A211" s="44">
        <f t="shared" si="45"/>
        <v>200</v>
      </c>
      <c r="B211" s="44"/>
      <c r="C211" s="137">
        <v>39800</v>
      </c>
      <c r="E211" s="138" t="s">
        <v>323</v>
      </c>
      <c r="G211" s="135">
        <f>+O201</f>
        <v>1534.3442186355935</v>
      </c>
      <c r="H211" s="131">
        <v>5.4</v>
      </c>
      <c r="I211" s="136" t="str">
        <f t="shared" si="39"/>
        <v>P, S, T &amp; D Plant</v>
      </c>
      <c r="J211" s="136">
        <f t="shared" si="40"/>
        <v>657.24061329169808</v>
      </c>
      <c r="K211" s="136">
        <f t="shared" si="41"/>
        <v>572.28369733334409</v>
      </c>
      <c r="L211" s="136">
        <f t="shared" si="42"/>
        <v>304.81990801055139</v>
      </c>
      <c r="M211" s="42">
        <f t="shared" si="43"/>
        <v>0</v>
      </c>
      <c r="N211" s="42" t="s">
        <v>333</v>
      </c>
      <c r="O211" s="161">
        <v>0</v>
      </c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</row>
    <row r="212" spans="1:44">
      <c r="A212" s="44">
        <f t="shared" si="45"/>
        <v>201</v>
      </c>
      <c r="B212" s="44"/>
      <c r="C212" s="137">
        <v>39900</v>
      </c>
      <c r="E212" s="138" t="s">
        <v>324</v>
      </c>
      <c r="G212" s="135">
        <f t="shared" ref="G212:G222" si="46">+O202</f>
        <v>1154.2661618223783</v>
      </c>
      <c r="H212" s="131">
        <v>5.4</v>
      </c>
      <c r="I212" s="136" t="str">
        <f t="shared" si="39"/>
        <v>P, S, T &amp; D Plant</v>
      </c>
      <c r="J212" s="136">
        <f t="shared" si="40"/>
        <v>494.43312060223491</v>
      </c>
      <c r="K212" s="136">
        <f t="shared" si="41"/>
        <v>430.52119516042148</v>
      </c>
      <c r="L212" s="136">
        <f t="shared" si="42"/>
        <v>229.31184605972197</v>
      </c>
      <c r="M212" s="42">
        <f t="shared" si="43"/>
        <v>0</v>
      </c>
      <c r="N212" s="42" t="s">
        <v>467</v>
      </c>
      <c r="O212" s="161">
        <v>0</v>
      </c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</row>
    <row r="213" spans="1:44">
      <c r="A213" s="44">
        <f t="shared" si="45"/>
        <v>202</v>
      </c>
      <c r="B213" s="44"/>
      <c r="C213" s="137">
        <v>39901</v>
      </c>
      <c r="E213" s="138" t="s">
        <v>325</v>
      </c>
      <c r="G213" s="135">
        <f t="shared" si="46"/>
        <v>156799.49780596897</v>
      </c>
      <c r="H213" s="131">
        <v>5.4</v>
      </c>
      <c r="I213" s="136" t="str">
        <f t="shared" si="39"/>
        <v>P, S, T &amp; D Plant</v>
      </c>
      <c r="J213" s="136">
        <f t="shared" si="40"/>
        <v>67165.500967876913</v>
      </c>
      <c r="K213" s="136">
        <f t="shared" si="41"/>
        <v>58483.484510540111</v>
      </c>
      <c r="L213" s="136">
        <f t="shared" si="42"/>
        <v>31150.512327551951</v>
      </c>
      <c r="M213" s="42">
        <f t="shared" si="43"/>
        <v>0</v>
      </c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</row>
    <row r="214" spans="1:44">
      <c r="A214" s="44">
        <f t="shared" si="45"/>
        <v>203</v>
      </c>
      <c r="B214" s="44"/>
      <c r="C214" s="137">
        <v>39902</v>
      </c>
      <c r="E214" s="138" t="s">
        <v>326</v>
      </c>
      <c r="G214" s="135">
        <f t="shared" si="46"/>
        <v>90772.283897059548</v>
      </c>
      <c r="H214" s="131">
        <v>5.4</v>
      </c>
      <c r="I214" s="136" t="str">
        <f t="shared" si="39"/>
        <v>P, S, T &amp; D Plant</v>
      </c>
      <c r="J214" s="136">
        <f t="shared" si="40"/>
        <v>38882.560258507809</v>
      </c>
      <c r="K214" s="136">
        <f t="shared" si="41"/>
        <v>33856.482537011951</v>
      </c>
      <c r="L214" s="136">
        <f t="shared" si="42"/>
        <v>18033.241101539796</v>
      </c>
      <c r="M214" s="42">
        <f t="shared" si="43"/>
        <v>0</v>
      </c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</row>
    <row r="215" spans="1:44">
      <c r="A215" s="44">
        <f t="shared" si="45"/>
        <v>204</v>
      </c>
      <c r="B215" s="44"/>
      <c r="C215" s="137">
        <v>39903</v>
      </c>
      <c r="E215" s="138" t="s">
        <v>327</v>
      </c>
      <c r="G215" s="135">
        <f t="shared" si="46"/>
        <v>12500.41914989906</v>
      </c>
      <c r="H215" s="131">
        <v>5.4</v>
      </c>
      <c r="I215" s="136" t="str">
        <f t="shared" si="39"/>
        <v>P, S, T &amp; D Plant</v>
      </c>
      <c r="J215" s="136">
        <f t="shared" si="40"/>
        <v>5354.5893083813889</v>
      </c>
      <c r="K215" s="136">
        <f t="shared" si="41"/>
        <v>4662.4388467942572</v>
      </c>
      <c r="L215" s="136">
        <f t="shared" si="42"/>
        <v>2483.3909947234147</v>
      </c>
      <c r="M215" s="42">
        <f t="shared" si="43"/>
        <v>0</v>
      </c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</row>
    <row r="216" spans="1:44">
      <c r="A216" s="44">
        <f t="shared" si="45"/>
        <v>205</v>
      </c>
      <c r="B216" s="44"/>
      <c r="C216" s="137">
        <v>39904</v>
      </c>
      <c r="E216" s="138" t="s">
        <v>328</v>
      </c>
      <c r="G216" s="135">
        <f t="shared" si="46"/>
        <v>0</v>
      </c>
      <c r="H216" s="131">
        <v>5.4</v>
      </c>
      <c r="I216" s="136" t="str">
        <f t="shared" si="39"/>
        <v>P, S, T &amp; D Plant</v>
      </c>
      <c r="J216" s="136">
        <f t="shared" si="40"/>
        <v>0</v>
      </c>
      <c r="K216" s="136">
        <f t="shared" si="41"/>
        <v>0</v>
      </c>
      <c r="L216" s="136">
        <f t="shared" si="42"/>
        <v>0</v>
      </c>
      <c r="M216" s="42">
        <f t="shared" si="43"/>
        <v>0</v>
      </c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</row>
    <row r="217" spans="1:44">
      <c r="A217" s="44">
        <f t="shared" si="45"/>
        <v>206</v>
      </c>
      <c r="B217" s="44"/>
      <c r="C217" s="137">
        <v>39905</v>
      </c>
      <c r="E217" s="138" t="s">
        <v>329</v>
      </c>
      <c r="G217" s="135">
        <f t="shared" si="46"/>
        <v>0</v>
      </c>
      <c r="H217" s="131">
        <v>5.4</v>
      </c>
      <c r="I217" s="136" t="str">
        <f t="shared" si="39"/>
        <v>P, S, T &amp; D Plant</v>
      </c>
      <c r="J217" s="136">
        <f t="shared" si="40"/>
        <v>0</v>
      </c>
      <c r="K217" s="136">
        <f t="shared" si="41"/>
        <v>0</v>
      </c>
      <c r="L217" s="136">
        <f t="shared" si="42"/>
        <v>0</v>
      </c>
      <c r="M217" s="42">
        <f t="shared" si="43"/>
        <v>0</v>
      </c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</row>
    <row r="218" spans="1:44">
      <c r="A218" s="44">
        <f t="shared" si="45"/>
        <v>207</v>
      </c>
      <c r="B218" s="44"/>
      <c r="C218" s="137">
        <v>39906</v>
      </c>
      <c r="E218" s="138" t="s">
        <v>330</v>
      </c>
      <c r="G218" s="135">
        <f t="shared" si="46"/>
        <v>12678.824720260567</v>
      </c>
      <c r="H218" s="131">
        <v>5.4</v>
      </c>
      <c r="I218" s="136" t="str">
        <f t="shared" si="39"/>
        <v>P, S, T &amp; D Plant</v>
      </c>
      <c r="J218" s="136">
        <f t="shared" si="40"/>
        <v>5431.0098306181271</v>
      </c>
      <c r="K218" s="136">
        <f t="shared" si="41"/>
        <v>4728.9810204416663</v>
      </c>
      <c r="L218" s="136">
        <f t="shared" si="42"/>
        <v>2518.8338692007746</v>
      </c>
      <c r="M218" s="42">
        <f t="shared" si="43"/>
        <v>0</v>
      </c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</row>
    <row r="219" spans="1:44">
      <c r="A219" s="44">
        <f t="shared" si="45"/>
        <v>208</v>
      </c>
      <c r="B219" s="44"/>
      <c r="C219" s="137">
        <v>39907</v>
      </c>
      <c r="E219" s="138" t="s">
        <v>331</v>
      </c>
      <c r="G219" s="135">
        <f t="shared" si="46"/>
        <v>2391.8394006773451</v>
      </c>
      <c r="H219" s="131">
        <v>5.4</v>
      </c>
      <c r="I219" s="136" t="str">
        <f t="shared" si="39"/>
        <v>P, S, T &amp; D Plant</v>
      </c>
      <c r="J219" s="136">
        <f t="shared" si="40"/>
        <v>1024.5510593407325</v>
      </c>
      <c r="K219" s="136">
        <f t="shared" si="41"/>
        <v>892.1144805853329</v>
      </c>
      <c r="L219" s="136">
        <f t="shared" si="42"/>
        <v>475.17386075127979</v>
      </c>
      <c r="M219" s="42">
        <f t="shared" si="43"/>
        <v>0</v>
      </c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</row>
    <row r="220" spans="1:44">
      <c r="A220" s="44">
        <f t="shared" si="45"/>
        <v>209</v>
      </c>
      <c r="B220" s="44"/>
      <c r="C220" s="137">
        <v>39908</v>
      </c>
      <c r="E220" s="138" t="s">
        <v>332</v>
      </c>
      <c r="G220" s="135">
        <f t="shared" si="46"/>
        <v>421497.83408226271</v>
      </c>
      <c r="H220" s="131">
        <v>5.4</v>
      </c>
      <c r="I220" s="136" t="str">
        <f t="shared" si="39"/>
        <v>P, S, T &amp; D Plant</v>
      </c>
      <c r="J220" s="136">
        <f t="shared" si="40"/>
        <v>180549.76947721158</v>
      </c>
      <c r="K220" s="136">
        <f t="shared" si="41"/>
        <v>157211.35842718132</v>
      </c>
      <c r="L220" s="136">
        <f t="shared" si="42"/>
        <v>83736.706177869841</v>
      </c>
      <c r="M220" s="42">
        <f t="shared" si="43"/>
        <v>0</v>
      </c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</row>
    <row r="221" spans="1:44">
      <c r="A221" s="44">
        <f t="shared" si="45"/>
        <v>210</v>
      </c>
      <c r="B221" s="44"/>
      <c r="C221" s="137">
        <v>39909</v>
      </c>
      <c r="E221" s="138" t="s">
        <v>333</v>
      </c>
      <c r="G221" s="135">
        <f t="shared" si="46"/>
        <v>0</v>
      </c>
      <c r="H221" s="131">
        <v>5.4</v>
      </c>
      <c r="I221" s="136" t="str">
        <f t="shared" si="39"/>
        <v>P, S, T &amp; D Plant</v>
      </c>
      <c r="J221" s="136">
        <f t="shared" si="40"/>
        <v>0</v>
      </c>
      <c r="K221" s="136">
        <f t="shared" si="41"/>
        <v>0</v>
      </c>
      <c r="L221" s="136">
        <f t="shared" si="42"/>
        <v>0</v>
      </c>
      <c r="M221" s="42">
        <f t="shared" si="43"/>
        <v>0</v>
      </c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</row>
    <row r="222" spans="1:44">
      <c r="A222" s="44">
        <f t="shared" si="45"/>
        <v>211</v>
      </c>
      <c r="B222" s="44"/>
      <c r="C222" s="137">
        <v>39924</v>
      </c>
      <c r="E222" s="138" t="s">
        <v>334</v>
      </c>
      <c r="G222" s="135">
        <f t="shared" si="46"/>
        <v>0</v>
      </c>
      <c r="H222" s="131">
        <v>5.4</v>
      </c>
      <c r="I222" s="136" t="str">
        <f t="shared" si="39"/>
        <v>P, S, T &amp; D Plant</v>
      </c>
      <c r="J222" s="136">
        <f t="shared" si="40"/>
        <v>0</v>
      </c>
      <c r="K222" s="136">
        <f t="shared" si="41"/>
        <v>0</v>
      </c>
      <c r="L222" s="136">
        <f t="shared" si="42"/>
        <v>0</v>
      </c>
      <c r="M222" s="42">
        <f t="shared" si="43"/>
        <v>0</v>
      </c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</row>
    <row r="223" spans="1:44">
      <c r="A223" s="44">
        <f t="shared" si="45"/>
        <v>212</v>
      </c>
      <c r="B223" s="44"/>
      <c r="C223" s="147"/>
      <c r="E223" s="138"/>
      <c r="G223" s="140"/>
      <c r="H223" s="131"/>
      <c r="I223" s="136"/>
      <c r="J223" s="136"/>
      <c r="K223" s="136"/>
      <c r="L223" s="136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</row>
    <row r="224" spans="1:44">
      <c r="A224" s="44">
        <f t="shared" si="45"/>
        <v>213</v>
      </c>
      <c r="B224" s="44"/>
      <c r="C224" s="44"/>
      <c r="D224" s="44"/>
      <c r="E224" s="44"/>
      <c r="G224" s="42"/>
      <c r="H224" s="131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</row>
    <row r="225" spans="1:44">
      <c r="A225" s="44">
        <f t="shared" si="45"/>
        <v>214</v>
      </c>
      <c r="B225" s="44"/>
      <c r="C225" s="44"/>
      <c r="D225" s="44" t="s">
        <v>159</v>
      </c>
      <c r="E225" s="44"/>
      <c r="G225" s="42">
        <f>SUM(G189:G223)</f>
        <v>762460.47551118943</v>
      </c>
      <c r="H225" s="131"/>
      <c r="I225" s="136"/>
      <c r="J225" s="42">
        <f>SUM(J189:J223)</f>
        <v>326602.06520103547</v>
      </c>
      <c r="K225" s="42">
        <f>SUM(K189:K223)</f>
        <v>284384.49123502371</v>
      </c>
      <c r="L225" s="42">
        <f>SUM(L189:L223)</f>
        <v>151473.91907513037</v>
      </c>
      <c r="M225" s="42">
        <f>SUM(J225:L225)-G225</f>
        <v>0</v>
      </c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</row>
    <row r="226" spans="1:44">
      <c r="A226" s="44">
        <f t="shared" si="45"/>
        <v>215</v>
      </c>
      <c r="B226" s="44"/>
      <c r="C226" s="44"/>
      <c r="D226" s="44"/>
      <c r="E226" s="44"/>
      <c r="G226" s="42"/>
      <c r="H226" s="131"/>
      <c r="I226" s="136"/>
      <c r="J226" s="136"/>
      <c r="K226" s="136"/>
      <c r="L226" s="136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</row>
    <row r="227" spans="1:44">
      <c r="A227" s="44">
        <f t="shared" si="45"/>
        <v>216</v>
      </c>
      <c r="B227" s="44"/>
      <c r="C227" s="44"/>
      <c r="D227" s="44" t="s">
        <v>365</v>
      </c>
      <c r="E227" s="44"/>
      <c r="G227" s="42"/>
      <c r="H227" s="131"/>
      <c r="I227" s="136"/>
      <c r="J227" s="136"/>
      <c r="K227" s="136"/>
      <c r="L227" s="136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</row>
    <row r="228" spans="1:44">
      <c r="A228" s="44">
        <f t="shared" si="45"/>
        <v>217</v>
      </c>
      <c r="B228" s="44"/>
      <c r="C228" s="44"/>
      <c r="D228" s="44"/>
      <c r="E228" s="44"/>
      <c r="G228" s="42"/>
      <c r="H228" s="131"/>
      <c r="I228" s="136"/>
      <c r="J228" s="136"/>
      <c r="K228" s="136"/>
      <c r="L228" s="136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</row>
    <row r="229" spans="1:44">
      <c r="A229" s="44">
        <f t="shared" si="45"/>
        <v>218</v>
      </c>
      <c r="B229" s="44"/>
      <c r="C229" s="44"/>
      <c r="D229" s="44" t="s">
        <v>158</v>
      </c>
      <c r="E229" s="44"/>
      <c r="G229" s="42"/>
      <c r="H229" s="131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</row>
    <row r="230" spans="1:44">
      <c r="A230" s="44">
        <f t="shared" si="45"/>
        <v>219</v>
      </c>
      <c r="B230" s="44"/>
      <c r="C230" s="44"/>
      <c r="D230" s="44"/>
      <c r="E230" s="44"/>
      <c r="G230" s="42"/>
      <c r="H230" s="131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</row>
    <row r="231" spans="1:44">
      <c r="A231" s="44">
        <f t="shared" si="45"/>
        <v>220</v>
      </c>
      <c r="B231" s="44"/>
      <c r="C231" s="139">
        <v>37400</v>
      </c>
      <c r="E231" s="138" t="s">
        <v>125</v>
      </c>
      <c r="G231" s="135">
        <f>+O231+O232</f>
        <v>0</v>
      </c>
      <c r="H231" s="131">
        <v>5.4</v>
      </c>
      <c r="I231" s="136" t="str">
        <f>VLOOKUP($H231,class,3)</f>
        <v>P, S, T &amp; D Plant</v>
      </c>
      <c r="J231" s="136">
        <f>$G231*VLOOKUP($H231,class,6)</f>
        <v>0</v>
      </c>
      <c r="K231" s="136">
        <f>$G231*VLOOKUP($H231,class,7)</f>
        <v>0</v>
      </c>
      <c r="L231" s="136">
        <f>$G231*VLOOKUP($H231,class,8)</f>
        <v>0</v>
      </c>
      <c r="M231" s="42">
        <f>SUM(J231:L231)-G231</f>
        <v>0</v>
      </c>
      <c r="N231" s="42" t="s">
        <v>287</v>
      </c>
      <c r="O231" s="42">
        <v>0</v>
      </c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</row>
    <row r="232" spans="1:44">
      <c r="A232" s="44">
        <f t="shared" si="45"/>
        <v>221</v>
      </c>
      <c r="B232" s="44"/>
      <c r="C232" s="139">
        <v>39001</v>
      </c>
      <c r="E232" s="138" t="s">
        <v>304</v>
      </c>
      <c r="G232" s="135">
        <v>0</v>
      </c>
      <c r="H232" s="131">
        <v>5.4</v>
      </c>
      <c r="I232" s="136" t="str">
        <f t="shared" ref="I232:I264" si="47">VLOOKUP($H232,class,3)</f>
        <v>P, S, T &amp; D Plant</v>
      </c>
      <c r="J232" s="136">
        <f t="shared" ref="J232:J264" si="48">$G232*VLOOKUP($H232,class,6)</f>
        <v>0</v>
      </c>
      <c r="K232" s="136">
        <f t="shared" ref="K232:K264" si="49">$G232*VLOOKUP($H232,class,7)</f>
        <v>0</v>
      </c>
      <c r="L232" s="136">
        <f t="shared" ref="L232:L264" si="50">$G232*VLOOKUP($H232,class,8)</f>
        <v>0</v>
      </c>
      <c r="M232" s="42">
        <f t="shared" ref="M232:M264" si="51">SUM(J232:L232)-G232</f>
        <v>0</v>
      </c>
      <c r="N232" s="42" t="s">
        <v>468</v>
      </c>
      <c r="O232" s="42">
        <v>0</v>
      </c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</row>
    <row r="233" spans="1:44">
      <c r="A233" s="44">
        <f t="shared" si="45"/>
        <v>222</v>
      </c>
      <c r="B233" s="44"/>
      <c r="C233" s="139">
        <v>36602</v>
      </c>
      <c r="E233" s="138" t="s">
        <v>149</v>
      </c>
      <c r="G233" s="135">
        <f>+O233+O235</f>
        <v>25215.896909364314</v>
      </c>
      <c r="H233" s="131">
        <v>5.4</v>
      </c>
      <c r="I233" s="136" t="str">
        <f t="shared" si="47"/>
        <v>P, S, T &amp; D Plant</v>
      </c>
      <c r="J233" s="136">
        <f t="shared" si="48"/>
        <v>10801.299570280389</v>
      </c>
      <c r="K233" s="136">
        <f t="shared" si="49"/>
        <v>9405.0908131291562</v>
      </c>
      <c r="L233" s="136">
        <f t="shared" si="50"/>
        <v>5009.50652595477</v>
      </c>
      <c r="M233" s="42">
        <f t="shared" si="51"/>
        <v>0</v>
      </c>
      <c r="N233" s="42" t="s">
        <v>149</v>
      </c>
      <c r="O233" s="42">
        <v>21816.246923975119</v>
      </c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</row>
    <row r="234" spans="1:44">
      <c r="A234" s="44">
        <f t="shared" si="45"/>
        <v>223</v>
      </c>
      <c r="B234" s="44"/>
      <c r="C234" s="139">
        <v>37503</v>
      </c>
      <c r="E234" s="138" t="s">
        <v>291</v>
      </c>
      <c r="G234" s="135">
        <v>0</v>
      </c>
      <c r="H234" s="131">
        <v>5.4</v>
      </c>
      <c r="I234" s="136" t="str">
        <f t="shared" si="47"/>
        <v>P, S, T &amp; D Plant</v>
      </c>
      <c r="J234" s="136">
        <f t="shared" si="48"/>
        <v>0</v>
      </c>
      <c r="K234" s="136">
        <f t="shared" si="49"/>
        <v>0</v>
      </c>
      <c r="L234" s="136">
        <f t="shared" si="50"/>
        <v>0</v>
      </c>
      <c r="M234" s="42">
        <f t="shared" si="51"/>
        <v>0</v>
      </c>
      <c r="N234" s="42" t="s">
        <v>307</v>
      </c>
      <c r="O234" s="42">
        <v>7979.9669861856264</v>
      </c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</row>
    <row r="235" spans="1:44">
      <c r="A235" s="44">
        <f t="shared" si="45"/>
        <v>224</v>
      </c>
      <c r="B235" s="44"/>
      <c r="C235" s="139">
        <v>39004</v>
      </c>
      <c r="E235" s="138" t="s">
        <v>306</v>
      </c>
      <c r="G235" s="135">
        <v>0</v>
      </c>
      <c r="H235" s="131">
        <v>5.4</v>
      </c>
      <c r="I235" s="136" t="str">
        <f t="shared" si="47"/>
        <v>P, S, T &amp; D Plant</v>
      </c>
      <c r="J235" s="136">
        <f t="shared" si="48"/>
        <v>0</v>
      </c>
      <c r="K235" s="136">
        <f t="shared" si="49"/>
        <v>0</v>
      </c>
      <c r="L235" s="136">
        <f t="shared" si="50"/>
        <v>0</v>
      </c>
      <c r="M235" s="42">
        <f t="shared" si="51"/>
        <v>0</v>
      </c>
      <c r="N235" s="42" t="s">
        <v>469</v>
      </c>
      <c r="O235" s="42">
        <v>3399.6499853891951</v>
      </c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</row>
    <row r="236" spans="1:44">
      <c r="A236" s="44">
        <f t="shared" si="45"/>
        <v>225</v>
      </c>
      <c r="B236" s="44"/>
      <c r="C236" s="139">
        <v>39009</v>
      </c>
      <c r="E236" s="138" t="s">
        <v>307</v>
      </c>
      <c r="G236" s="135">
        <f>+O234</f>
        <v>7979.9669861856264</v>
      </c>
      <c r="H236" s="131">
        <v>5.4</v>
      </c>
      <c r="I236" s="136" t="str">
        <f t="shared" si="47"/>
        <v>P, S, T &amp; D Plant</v>
      </c>
      <c r="J236" s="136">
        <f t="shared" si="48"/>
        <v>3418.2410520059279</v>
      </c>
      <c r="K236" s="136">
        <f t="shared" si="49"/>
        <v>2976.3888415556044</v>
      </c>
      <c r="L236" s="136">
        <f t="shared" si="50"/>
        <v>1585.3370926240946</v>
      </c>
      <c r="M236" s="42">
        <f t="shared" si="51"/>
        <v>0</v>
      </c>
      <c r="N236" s="42" t="s">
        <v>308</v>
      </c>
      <c r="O236" s="42">
        <v>5195.6266536317262</v>
      </c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</row>
    <row r="237" spans="1:44">
      <c r="A237" s="44">
        <f t="shared" si="45"/>
        <v>226</v>
      </c>
      <c r="B237" s="44"/>
      <c r="C237" s="139">
        <v>39100</v>
      </c>
      <c r="E237" s="138" t="s">
        <v>308</v>
      </c>
      <c r="G237" s="135">
        <f>+O236</f>
        <v>5195.6266536317262</v>
      </c>
      <c r="H237" s="131">
        <v>5.4</v>
      </c>
      <c r="I237" s="136" t="str">
        <f t="shared" si="47"/>
        <v>P, S, T &amp; D Plant</v>
      </c>
      <c r="J237" s="136">
        <f t="shared" si="48"/>
        <v>2225.5611268924899</v>
      </c>
      <c r="K237" s="136">
        <f t="shared" si="49"/>
        <v>1937.8783425456436</v>
      </c>
      <c r="L237" s="136">
        <f t="shared" si="50"/>
        <v>1032.1871841935929</v>
      </c>
      <c r="M237" s="42">
        <f t="shared" si="51"/>
        <v>0</v>
      </c>
      <c r="N237" s="42" t="s">
        <v>470</v>
      </c>
      <c r="O237" s="42">
        <v>0</v>
      </c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</row>
    <row r="238" spans="1:44">
      <c r="A238" s="44">
        <f t="shared" si="45"/>
        <v>227</v>
      </c>
      <c r="B238" s="44"/>
      <c r="C238" s="139">
        <v>39102</v>
      </c>
      <c r="E238" s="138" t="s">
        <v>309</v>
      </c>
      <c r="G238" s="135">
        <v>0</v>
      </c>
      <c r="H238" s="131">
        <v>5.4</v>
      </c>
      <c r="I238" s="136" t="str">
        <f t="shared" si="47"/>
        <v>P, S, T &amp; D Plant</v>
      </c>
      <c r="J238" s="136">
        <f t="shared" si="48"/>
        <v>0</v>
      </c>
      <c r="K238" s="136">
        <f t="shared" si="49"/>
        <v>0</v>
      </c>
      <c r="L238" s="136">
        <f t="shared" si="50"/>
        <v>0</v>
      </c>
      <c r="M238" s="42">
        <f t="shared" si="51"/>
        <v>0</v>
      </c>
      <c r="N238" s="42" t="s">
        <v>319</v>
      </c>
      <c r="O238" s="42">
        <v>6558.97524730032</v>
      </c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</row>
    <row r="239" spans="1:44">
      <c r="A239" s="44">
        <f t="shared" si="45"/>
        <v>228</v>
      </c>
      <c r="B239" s="44"/>
      <c r="C239" s="146">
        <v>39103</v>
      </c>
      <c r="E239" s="138" t="s">
        <v>310</v>
      </c>
      <c r="G239" s="135">
        <f>+O237</f>
        <v>0</v>
      </c>
      <c r="H239" s="131">
        <v>5.4</v>
      </c>
      <c r="I239" s="136" t="str">
        <f t="shared" si="47"/>
        <v>P, S, T &amp; D Plant</v>
      </c>
      <c r="J239" s="136">
        <f t="shared" si="48"/>
        <v>0</v>
      </c>
      <c r="K239" s="136">
        <f t="shared" si="49"/>
        <v>0</v>
      </c>
      <c r="L239" s="136">
        <f t="shared" si="50"/>
        <v>0</v>
      </c>
      <c r="M239" s="42">
        <f t="shared" si="51"/>
        <v>0</v>
      </c>
      <c r="N239" s="42" t="s">
        <v>471</v>
      </c>
      <c r="O239" s="42">
        <v>172.23745883487393</v>
      </c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</row>
    <row r="240" spans="1:44">
      <c r="A240" s="44">
        <f t="shared" si="45"/>
        <v>229</v>
      </c>
      <c r="B240" s="44"/>
      <c r="C240" s="139">
        <v>39200</v>
      </c>
      <c r="E240" s="138" t="s">
        <v>311</v>
      </c>
      <c r="G240" s="135">
        <v>0</v>
      </c>
      <c r="H240" s="131">
        <v>5.4</v>
      </c>
      <c r="I240" s="136" t="str">
        <f t="shared" si="47"/>
        <v>P, S, T &amp; D Plant</v>
      </c>
      <c r="J240" s="136">
        <f t="shared" si="48"/>
        <v>0</v>
      </c>
      <c r="K240" s="136">
        <f t="shared" si="49"/>
        <v>0</v>
      </c>
      <c r="L240" s="136">
        <f t="shared" si="50"/>
        <v>0</v>
      </c>
      <c r="M240" s="42">
        <f t="shared" si="51"/>
        <v>0</v>
      </c>
      <c r="N240" s="42" t="s">
        <v>323</v>
      </c>
      <c r="O240" s="42">
        <v>185.96560033117629</v>
      </c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</row>
    <row r="241" spans="1:44">
      <c r="A241" s="44">
        <f t="shared" si="45"/>
        <v>230</v>
      </c>
      <c r="B241" s="44"/>
      <c r="C241" s="139">
        <v>39201</v>
      </c>
      <c r="E241" s="138" t="s">
        <v>312</v>
      </c>
      <c r="G241" s="135">
        <v>0</v>
      </c>
      <c r="H241" s="131">
        <v>5.4</v>
      </c>
      <c r="I241" s="136" t="str">
        <f t="shared" si="47"/>
        <v>P, S, T &amp; D Plant</v>
      </c>
      <c r="J241" s="136">
        <f t="shared" si="48"/>
        <v>0</v>
      </c>
      <c r="K241" s="136">
        <f t="shared" si="49"/>
        <v>0</v>
      </c>
      <c r="L241" s="136">
        <f t="shared" si="50"/>
        <v>0</v>
      </c>
      <c r="M241" s="42">
        <f t="shared" si="51"/>
        <v>0</v>
      </c>
      <c r="N241" s="42" t="s">
        <v>324</v>
      </c>
      <c r="O241" s="42">
        <v>4693.7091798671472</v>
      </c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</row>
    <row r="242" spans="1:44">
      <c r="A242" s="44">
        <f t="shared" si="45"/>
        <v>231</v>
      </c>
      <c r="B242" s="44"/>
      <c r="C242" s="139">
        <v>39202</v>
      </c>
      <c r="E242" s="138" t="s">
        <v>313</v>
      </c>
      <c r="G242" s="135">
        <v>0</v>
      </c>
      <c r="H242" s="131">
        <v>5.4</v>
      </c>
      <c r="I242" s="136" t="str">
        <f t="shared" si="47"/>
        <v>P, S, T &amp; D Plant</v>
      </c>
      <c r="J242" s="136">
        <f t="shared" si="48"/>
        <v>0</v>
      </c>
      <c r="K242" s="136">
        <f t="shared" si="49"/>
        <v>0</v>
      </c>
      <c r="L242" s="136">
        <f t="shared" si="50"/>
        <v>0</v>
      </c>
      <c r="M242" s="42">
        <f t="shared" si="51"/>
        <v>0</v>
      </c>
      <c r="N242" s="42" t="s">
        <v>325</v>
      </c>
      <c r="O242" s="42">
        <v>44485.92615564078</v>
      </c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</row>
    <row r="243" spans="1:44">
      <c r="A243" s="44">
        <f t="shared" si="45"/>
        <v>232</v>
      </c>
      <c r="B243" s="44"/>
      <c r="C243" s="139">
        <v>39300</v>
      </c>
      <c r="E243" s="138" t="s">
        <v>198</v>
      </c>
      <c r="G243" s="135">
        <v>0</v>
      </c>
      <c r="H243" s="131">
        <v>5.4</v>
      </c>
      <c r="I243" s="136" t="str">
        <f t="shared" si="47"/>
        <v>P, S, T &amp; D Plant</v>
      </c>
      <c r="J243" s="136">
        <f t="shared" si="48"/>
        <v>0</v>
      </c>
      <c r="K243" s="136">
        <f t="shared" si="49"/>
        <v>0</v>
      </c>
      <c r="L243" s="136">
        <f t="shared" si="50"/>
        <v>0</v>
      </c>
      <c r="M243" s="42">
        <f t="shared" si="51"/>
        <v>0</v>
      </c>
      <c r="N243" s="42" t="s">
        <v>326</v>
      </c>
      <c r="O243" s="42">
        <v>9369.9535159252573</v>
      </c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</row>
    <row r="244" spans="1:44">
      <c r="A244" s="44">
        <f t="shared" si="45"/>
        <v>233</v>
      </c>
      <c r="B244" s="44"/>
      <c r="C244" s="139">
        <v>39400</v>
      </c>
      <c r="E244" s="138" t="s">
        <v>314</v>
      </c>
      <c r="G244" s="135">
        <v>0</v>
      </c>
      <c r="H244" s="131">
        <v>5.4</v>
      </c>
      <c r="I244" s="136" t="str">
        <f t="shared" si="47"/>
        <v>P, S, T &amp; D Plant</v>
      </c>
      <c r="J244" s="136">
        <f t="shared" si="48"/>
        <v>0</v>
      </c>
      <c r="K244" s="136">
        <f t="shared" si="49"/>
        <v>0</v>
      </c>
      <c r="L244" s="136">
        <f t="shared" si="50"/>
        <v>0</v>
      </c>
      <c r="M244" s="42">
        <f t="shared" si="51"/>
        <v>0</v>
      </c>
      <c r="N244" s="42" t="s">
        <v>327</v>
      </c>
      <c r="O244" s="42">
        <v>2532.9031095939067</v>
      </c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</row>
    <row r="245" spans="1:44">
      <c r="A245" s="44">
        <f t="shared" si="45"/>
        <v>234</v>
      </c>
      <c r="B245" s="44"/>
      <c r="C245" s="139">
        <v>39600</v>
      </c>
      <c r="E245" s="138" t="s">
        <v>315</v>
      </c>
      <c r="G245" s="135">
        <v>0</v>
      </c>
      <c r="H245" s="131">
        <v>5.4</v>
      </c>
      <c r="I245" s="136" t="str">
        <f t="shared" si="47"/>
        <v>P, S, T &amp; D Plant</v>
      </c>
      <c r="J245" s="136">
        <f t="shared" si="48"/>
        <v>0</v>
      </c>
      <c r="K245" s="136">
        <f t="shared" si="49"/>
        <v>0</v>
      </c>
      <c r="L245" s="136">
        <f t="shared" si="50"/>
        <v>0</v>
      </c>
      <c r="M245" s="42">
        <f t="shared" si="51"/>
        <v>0</v>
      </c>
      <c r="N245" s="42" t="s">
        <v>330</v>
      </c>
      <c r="O245" s="42">
        <v>6079.9151544968918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</row>
    <row r="246" spans="1:44">
      <c r="A246" s="44">
        <f t="shared" si="45"/>
        <v>235</v>
      </c>
      <c r="B246" s="44"/>
      <c r="C246" s="139">
        <v>39603</v>
      </c>
      <c r="E246" s="138" t="s">
        <v>316</v>
      </c>
      <c r="G246" s="135">
        <v>0</v>
      </c>
      <c r="H246" s="131">
        <v>5.4</v>
      </c>
      <c r="I246" s="136" t="str">
        <f t="shared" si="47"/>
        <v>P, S, T &amp; D Plant</v>
      </c>
      <c r="J246" s="136">
        <f t="shared" si="48"/>
        <v>0</v>
      </c>
      <c r="K246" s="136">
        <f t="shared" si="49"/>
        <v>0</v>
      </c>
      <c r="L246" s="136">
        <f t="shared" si="50"/>
        <v>0</v>
      </c>
      <c r="M246" s="42">
        <f t="shared" si="51"/>
        <v>0</v>
      </c>
      <c r="N246" s="42" t="s">
        <v>331</v>
      </c>
      <c r="O246" s="42">
        <v>714.95820000439517</v>
      </c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</row>
    <row r="247" spans="1:44">
      <c r="A247" s="44">
        <f t="shared" si="45"/>
        <v>236</v>
      </c>
      <c r="B247" s="44"/>
      <c r="C247" s="137">
        <v>39604</v>
      </c>
      <c r="E247" s="138" t="s">
        <v>317</v>
      </c>
      <c r="G247" s="135">
        <v>0</v>
      </c>
      <c r="H247" s="131">
        <v>5.4</v>
      </c>
      <c r="I247" s="136" t="str">
        <f t="shared" si="47"/>
        <v>P, S, T &amp; D Plant</v>
      </c>
      <c r="J247" s="136">
        <f t="shared" si="48"/>
        <v>0</v>
      </c>
      <c r="K247" s="136">
        <f t="shared" si="49"/>
        <v>0</v>
      </c>
      <c r="L247" s="136">
        <f t="shared" si="50"/>
        <v>0</v>
      </c>
      <c r="M247" s="42">
        <f t="shared" si="51"/>
        <v>0</v>
      </c>
      <c r="N247" s="42" t="s">
        <v>332</v>
      </c>
      <c r="O247" s="42">
        <v>419883.18115259288</v>
      </c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</row>
    <row r="248" spans="1:44">
      <c r="A248" s="44">
        <f t="shared" si="45"/>
        <v>237</v>
      </c>
      <c r="B248" s="44"/>
      <c r="C248" s="137">
        <v>39605</v>
      </c>
      <c r="E248" s="141" t="s">
        <v>318</v>
      </c>
      <c r="G248" s="135">
        <v>0</v>
      </c>
      <c r="H248" s="131">
        <v>5.4</v>
      </c>
      <c r="I248" s="136" t="str">
        <f t="shared" si="47"/>
        <v>P, S, T &amp; D Plant</v>
      </c>
      <c r="J248" s="136">
        <f t="shared" si="48"/>
        <v>0</v>
      </c>
      <c r="K248" s="136">
        <f t="shared" si="49"/>
        <v>0</v>
      </c>
      <c r="L248" s="136">
        <f t="shared" si="50"/>
        <v>0</v>
      </c>
      <c r="M248" s="42">
        <f t="shared" si="51"/>
        <v>0</v>
      </c>
      <c r="N248" s="42" t="s">
        <v>472</v>
      </c>
      <c r="O248" s="42">
        <v>130.22772605774375</v>
      </c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</row>
    <row r="249" spans="1:44">
      <c r="A249" s="44">
        <f t="shared" si="45"/>
        <v>238</v>
      </c>
      <c r="B249" s="44"/>
      <c r="C249" s="137">
        <v>39700</v>
      </c>
      <c r="E249" s="138" t="s">
        <v>319</v>
      </c>
      <c r="G249" s="135">
        <f>+O238+O239</f>
        <v>6731.2127061351939</v>
      </c>
      <c r="H249" s="131">
        <v>5.4</v>
      </c>
      <c r="I249" s="136" t="str">
        <f t="shared" si="47"/>
        <v>P, S, T &amp; D Plant</v>
      </c>
      <c r="J249" s="136">
        <f t="shared" si="48"/>
        <v>2883.3336831752163</v>
      </c>
      <c r="K249" s="136">
        <f t="shared" si="49"/>
        <v>2510.6252223049055</v>
      </c>
      <c r="L249" s="136">
        <f t="shared" si="50"/>
        <v>1337.2538006550724</v>
      </c>
      <c r="M249" s="42">
        <f t="shared" si="51"/>
        <v>0</v>
      </c>
      <c r="N249" s="42" t="s">
        <v>473</v>
      </c>
      <c r="O249" s="42">
        <v>220.60724028281021</v>
      </c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</row>
    <row r="250" spans="1:44">
      <c r="A250" s="44">
        <f t="shared" si="45"/>
        <v>239</v>
      </c>
      <c r="B250" s="44"/>
      <c r="C250" s="137">
        <v>39701</v>
      </c>
      <c r="E250" s="138" t="s">
        <v>320</v>
      </c>
      <c r="G250" s="135">
        <v>0</v>
      </c>
      <c r="H250" s="131">
        <v>5.4</v>
      </c>
      <c r="I250" s="136" t="str">
        <f t="shared" si="47"/>
        <v>P, S, T &amp; D Plant</v>
      </c>
      <c r="J250" s="136">
        <f t="shared" si="48"/>
        <v>0</v>
      </c>
      <c r="K250" s="136">
        <f t="shared" si="49"/>
        <v>0</v>
      </c>
      <c r="L250" s="136">
        <f t="shared" si="50"/>
        <v>0</v>
      </c>
      <c r="M250" s="42">
        <f t="shared" si="51"/>
        <v>0</v>
      </c>
      <c r="N250" s="42" t="s">
        <v>474</v>
      </c>
      <c r="O250" s="42">
        <v>65.067594642782154</v>
      </c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</row>
    <row r="251" spans="1:44">
      <c r="A251" s="44">
        <f t="shared" si="45"/>
        <v>240</v>
      </c>
      <c r="B251" s="44"/>
      <c r="C251" s="137">
        <v>39702</v>
      </c>
      <c r="E251" s="138" t="s">
        <v>321</v>
      </c>
      <c r="G251" s="135">
        <v>0</v>
      </c>
      <c r="H251" s="131">
        <v>5.4</v>
      </c>
      <c r="I251" s="136" t="str">
        <f t="shared" si="47"/>
        <v>P, S, T &amp; D Plant</v>
      </c>
      <c r="J251" s="136">
        <f t="shared" si="48"/>
        <v>0</v>
      </c>
      <c r="K251" s="136">
        <f t="shared" si="49"/>
        <v>0</v>
      </c>
      <c r="L251" s="136">
        <f t="shared" si="50"/>
        <v>0</v>
      </c>
      <c r="M251" s="42">
        <f t="shared" si="51"/>
        <v>0</v>
      </c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</row>
    <row r="252" spans="1:44">
      <c r="A252" s="44">
        <f t="shared" si="45"/>
        <v>241</v>
      </c>
      <c r="B252" s="44"/>
      <c r="C252" s="137">
        <v>39705</v>
      </c>
      <c r="E252" s="138" t="s">
        <v>322</v>
      </c>
      <c r="G252" s="135">
        <v>0</v>
      </c>
      <c r="H252" s="131">
        <v>5.4</v>
      </c>
      <c r="I252" s="136" t="str">
        <f t="shared" si="47"/>
        <v>P, S, T &amp; D Plant</v>
      </c>
      <c r="J252" s="136">
        <f t="shared" si="48"/>
        <v>0</v>
      </c>
      <c r="K252" s="136">
        <f t="shared" si="49"/>
        <v>0</v>
      </c>
      <c r="L252" s="136">
        <f t="shared" si="50"/>
        <v>0</v>
      </c>
      <c r="M252" s="42">
        <f t="shared" si="51"/>
        <v>0</v>
      </c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</row>
    <row r="253" spans="1:44">
      <c r="A253" s="44">
        <f t="shared" si="45"/>
        <v>242</v>
      </c>
      <c r="B253" s="44"/>
      <c r="C253" s="137">
        <v>39800</v>
      </c>
      <c r="E253" s="138" t="s">
        <v>323</v>
      </c>
      <c r="G253" s="135">
        <f>+O240</f>
        <v>185.96560033117629</v>
      </c>
      <c r="H253" s="131">
        <v>5.4</v>
      </c>
      <c r="I253" s="136" t="str">
        <f t="shared" si="47"/>
        <v>P, S, T &amp; D Plant</v>
      </c>
      <c r="J253" s="136">
        <f t="shared" si="48"/>
        <v>79.658882099812132</v>
      </c>
      <c r="K253" s="136">
        <f t="shared" si="49"/>
        <v>69.361933288332395</v>
      </c>
      <c r="L253" s="136">
        <f t="shared" si="50"/>
        <v>36.94478494303177</v>
      </c>
      <c r="M253" s="42">
        <f t="shared" si="51"/>
        <v>0</v>
      </c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</row>
    <row r="254" spans="1:44">
      <c r="A254" s="44">
        <f t="shared" si="45"/>
        <v>243</v>
      </c>
      <c r="B254" s="44"/>
      <c r="C254" s="137">
        <v>39900</v>
      </c>
      <c r="E254" s="138" t="s">
        <v>324</v>
      </c>
      <c r="G254" s="135">
        <f>+O241+O248</f>
        <v>4823.9369059248911</v>
      </c>
      <c r="H254" s="131">
        <v>5.4</v>
      </c>
      <c r="I254" s="136" t="str">
        <f t="shared" si="47"/>
        <v>P, S, T &amp; D Plant</v>
      </c>
      <c r="J254" s="136">
        <f t="shared" si="48"/>
        <v>2066.3467897378782</v>
      </c>
      <c r="K254" s="136">
        <f t="shared" si="49"/>
        <v>1799.2445337203212</v>
      </c>
      <c r="L254" s="136">
        <f t="shared" si="50"/>
        <v>958.34558246669201</v>
      </c>
      <c r="M254" s="42">
        <f t="shared" si="51"/>
        <v>0</v>
      </c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</row>
    <row r="255" spans="1:44">
      <c r="A255" s="44">
        <f t="shared" si="45"/>
        <v>244</v>
      </c>
      <c r="B255" s="44"/>
      <c r="C255" s="137">
        <v>39901</v>
      </c>
      <c r="E255" s="138" t="s">
        <v>325</v>
      </c>
      <c r="G255" s="135">
        <f t="shared" ref="G255:G264" si="52">+O242</f>
        <v>44485.92615564078</v>
      </c>
      <c r="H255" s="131">
        <v>5.4</v>
      </c>
      <c r="I255" s="136" t="str">
        <f t="shared" si="47"/>
        <v>P, S, T &amp; D Plant</v>
      </c>
      <c r="J255" s="136">
        <f t="shared" si="48"/>
        <v>19055.670190736091</v>
      </c>
      <c r="K255" s="136">
        <f t="shared" si="49"/>
        <v>16592.4764407084</v>
      </c>
      <c r="L255" s="136">
        <f t="shared" si="50"/>
        <v>8837.7795241962904</v>
      </c>
      <c r="M255" s="42">
        <f t="shared" si="51"/>
        <v>0</v>
      </c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</row>
    <row r="256" spans="1:44">
      <c r="A256" s="44">
        <f t="shared" si="45"/>
        <v>245</v>
      </c>
      <c r="B256" s="44"/>
      <c r="C256" s="137">
        <v>39902</v>
      </c>
      <c r="E256" s="138" t="s">
        <v>326</v>
      </c>
      <c r="G256" s="135">
        <f t="shared" si="52"/>
        <v>9369.9535159252573</v>
      </c>
      <c r="H256" s="131">
        <v>5.4</v>
      </c>
      <c r="I256" s="136" t="str">
        <f t="shared" si="47"/>
        <v>P, S, T &amp; D Plant</v>
      </c>
      <c r="J256" s="136">
        <f t="shared" si="48"/>
        <v>4013.6456477788684</v>
      </c>
      <c r="K256" s="136">
        <f t="shared" si="49"/>
        <v>3494.8296326254886</v>
      </c>
      <c r="L256" s="136">
        <f t="shared" si="50"/>
        <v>1861.4782355209006</v>
      </c>
      <c r="M256" s="42">
        <f t="shared" si="51"/>
        <v>0</v>
      </c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</row>
    <row r="257" spans="1:44">
      <c r="A257" s="44">
        <f t="shared" si="45"/>
        <v>246</v>
      </c>
      <c r="B257" s="44"/>
      <c r="C257" s="137">
        <v>39903</v>
      </c>
      <c r="E257" s="138" t="s">
        <v>327</v>
      </c>
      <c r="G257" s="135">
        <f t="shared" si="52"/>
        <v>2532.9031095939067</v>
      </c>
      <c r="H257" s="131">
        <v>5.4</v>
      </c>
      <c r="I257" s="136" t="str">
        <f t="shared" si="47"/>
        <v>P, S, T &amp; D Plant</v>
      </c>
      <c r="J257" s="136">
        <f t="shared" si="48"/>
        <v>1084.9760913742659</v>
      </c>
      <c r="K257" s="136">
        <f t="shared" si="49"/>
        <v>944.72878962878326</v>
      </c>
      <c r="L257" s="136">
        <f t="shared" si="50"/>
        <v>503.19822859085764</v>
      </c>
      <c r="M257" s="42">
        <f t="shared" si="51"/>
        <v>0</v>
      </c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</row>
    <row r="258" spans="1:44">
      <c r="A258" s="44">
        <f t="shared" si="45"/>
        <v>247</v>
      </c>
      <c r="B258" s="44"/>
      <c r="C258" s="137">
        <v>39904</v>
      </c>
      <c r="E258" s="138" t="s">
        <v>328</v>
      </c>
      <c r="G258" s="135">
        <v>0</v>
      </c>
      <c r="H258" s="131">
        <v>5.4</v>
      </c>
      <c r="I258" s="136" t="str">
        <f t="shared" si="47"/>
        <v>P, S, T &amp; D Plant</v>
      </c>
      <c r="J258" s="136">
        <f t="shared" si="48"/>
        <v>0</v>
      </c>
      <c r="K258" s="136">
        <f t="shared" si="49"/>
        <v>0</v>
      </c>
      <c r="L258" s="136">
        <f t="shared" si="50"/>
        <v>0</v>
      </c>
      <c r="M258" s="42">
        <f t="shared" ref="M258" si="53">SUM(J258:L258)-G258</f>
        <v>0</v>
      </c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</row>
    <row r="259" spans="1:44">
      <c r="A259" s="44">
        <f t="shared" si="45"/>
        <v>248</v>
      </c>
      <c r="B259" s="44"/>
      <c r="C259" s="137">
        <v>39905</v>
      </c>
      <c r="E259" s="138" t="s">
        <v>329</v>
      </c>
      <c r="G259" s="135">
        <v>0</v>
      </c>
      <c r="H259" s="131">
        <v>5.4</v>
      </c>
      <c r="I259" s="136" t="str">
        <f t="shared" si="47"/>
        <v>P, S, T &amp; D Plant</v>
      </c>
      <c r="J259" s="136">
        <f t="shared" si="48"/>
        <v>0</v>
      </c>
      <c r="K259" s="136">
        <f t="shared" si="49"/>
        <v>0</v>
      </c>
      <c r="L259" s="136">
        <f t="shared" si="50"/>
        <v>0</v>
      </c>
      <c r="M259" s="42">
        <f t="shared" si="51"/>
        <v>0</v>
      </c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</row>
    <row r="260" spans="1:44">
      <c r="A260" s="44">
        <f t="shared" si="45"/>
        <v>249</v>
      </c>
      <c r="B260" s="44"/>
      <c r="C260" s="137">
        <v>39906</v>
      </c>
      <c r="E260" s="138" t="s">
        <v>330</v>
      </c>
      <c r="G260" s="135">
        <f>+O245+O249</f>
        <v>6300.5223947797022</v>
      </c>
      <c r="H260" s="131">
        <v>5.4</v>
      </c>
      <c r="I260" s="136" t="str">
        <f t="shared" si="47"/>
        <v>P, S, T &amp; D Plant</v>
      </c>
      <c r="J260" s="136">
        <f t="shared" si="48"/>
        <v>2698.8462904923726</v>
      </c>
      <c r="K260" s="136">
        <f t="shared" si="49"/>
        <v>2349.9852297956963</v>
      </c>
      <c r="L260" s="136">
        <f t="shared" si="50"/>
        <v>1251.6908744916334</v>
      </c>
      <c r="M260" s="42">
        <f t="shared" si="51"/>
        <v>0</v>
      </c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</row>
    <row r="261" spans="1:44">
      <c r="A261" s="44">
        <f t="shared" si="45"/>
        <v>250</v>
      </c>
      <c r="B261" s="44"/>
      <c r="C261" s="137">
        <v>39907</v>
      </c>
      <c r="E261" s="138" t="s">
        <v>331</v>
      </c>
      <c r="G261" s="135">
        <f>+O246+O250</f>
        <v>780.02579464717735</v>
      </c>
      <c r="H261" s="131">
        <v>5.4</v>
      </c>
      <c r="I261" s="136" t="str">
        <f t="shared" si="47"/>
        <v>P, S, T &amp; D Plant</v>
      </c>
      <c r="J261" s="136">
        <f t="shared" si="48"/>
        <v>334.12621850469702</v>
      </c>
      <c r="K261" s="136">
        <f t="shared" si="49"/>
        <v>290.93604965189724</v>
      </c>
      <c r="L261" s="136">
        <f t="shared" si="50"/>
        <v>154.96352649058312</v>
      </c>
      <c r="M261" s="42">
        <f t="shared" si="51"/>
        <v>0</v>
      </c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</row>
    <row r="262" spans="1:44">
      <c r="A262" s="44">
        <f t="shared" si="45"/>
        <v>251</v>
      </c>
      <c r="B262" s="44"/>
      <c r="C262" s="137">
        <v>39908</v>
      </c>
      <c r="E262" s="138" t="s">
        <v>332</v>
      </c>
      <c r="G262" s="135">
        <f>+O247</f>
        <v>419883.18115259288</v>
      </c>
      <c r="H262" s="131">
        <v>5.4</v>
      </c>
      <c r="I262" s="136" t="str">
        <f t="shared" si="47"/>
        <v>P, S, T &amp; D Plant</v>
      </c>
      <c r="J262" s="136">
        <f t="shared" si="48"/>
        <v>179858.12840419792</v>
      </c>
      <c r="K262" s="136">
        <f t="shared" si="49"/>
        <v>156609.12097793198</v>
      </c>
      <c r="L262" s="136">
        <f t="shared" si="50"/>
        <v>83415.931770463008</v>
      </c>
      <c r="M262" s="42">
        <f t="shared" si="51"/>
        <v>0</v>
      </c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</row>
    <row r="263" spans="1:44">
      <c r="A263" s="44">
        <f t="shared" si="45"/>
        <v>252</v>
      </c>
      <c r="B263" s="44"/>
      <c r="C263" s="137">
        <v>39909</v>
      </c>
      <c r="E263" s="138" t="s">
        <v>333</v>
      </c>
      <c r="G263" s="135">
        <v>0</v>
      </c>
      <c r="H263" s="131">
        <v>5.4</v>
      </c>
      <c r="I263" s="136" t="str">
        <f t="shared" si="47"/>
        <v>P, S, T &amp; D Plant</v>
      </c>
      <c r="J263" s="136">
        <f t="shared" si="48"/>
        <v>0</v>
      </c>
      <c r="K263" s="136">
        <f t="shared" si="49"/>
        <v>0</v>
      </c>
      <c r="L263" s="136">
        <f t="shared" si="50"/>
        <v>0</v>
      </c>
      <c r="M263" s="42">
        <f t="shared" si="51"/>
        <v>0</v>
      </c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</row>
    <row r="264" spans="1:44">
      <c r="A264" s="44">
        <f t="shared" si="45"/>
        <v>253</v>
      </c>
      <c r="B264" s="44"/>
      <c r="C264" s="137">
        <v>39924</v>
      </c>
      <c r="E264" s="138" t="s">
        <v>334</v>
      </c>
      <c r="G264" s="135">
        <f t="shared" si="52"/>
        <v>0</v>
      </c>
      <c r="H264" s="131">
        <v>5.4</v>
      </c>
      <c r="I264" s="136" t="str">
        <f t="shared" si="47"/>
        <v>P, S, T &amp; D Plant</v>
      </c>
      <c r="J264" s="136">
        <f t="shared" si="48"/>
        <v>0</v>
      </c>
      <c r="K264" s="136">
        <f t="shared" si="49"/>
        <v>0</v>
      </c>
      <c r="L264" s="136">
        <f t="shared" si="50"/>
        <v>0</v>
      </c>
      <c r="M264" s="42">
        <f t="shared" si="51"/>
        <v>0</v>
      </c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</row>
    <row r="265" spans="1:44">
      <c r="A265" s="44">
        <f t="shared" si="45"/>
        <v>254</v>
      </c>
      <c r="B265" s="44"/>
      <c r="C265" s="147"/>
      <c r="E265" s="138"/>
      <c r="G265" s="140"/>
      <c r="H265" s="131"/>
      <c r="I265" s="136"/>
      <c r="J265" s="136"/>
      <c r="K265" s="136"/>
      <c r="L265" s="136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</row>
    <row r="266" spans="1:44">
      <c r="A266" s="44">
        <f t="shared" si="45"/>
        <v>255</v>
      </c>
      <c r="B266" s="44"/>
      <c r="C266" s="44"/>
      <c r="D266" s="44"/>
      <c r="E266" s="138"/>
      <c r="G266" s="42"/>
      <c r="H266" s="131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</row>
    <row r="267" spans="1:44">
      <c r="A267" s="44">
        <f t="shared" si="45"/>
        <v>256</v>
      </c>
      <c r="B267" s="44"/>
      <c r="C267" s="44"/>
      <c r="D267" s="44" t="s">
        <v>159</v>
      </c>
      <c r="E267" s="44"/>
      <c r="G267" s="42">
        <f>SUM(G231:G265)</f>
        <v>533485.11788475269</v>
      </c>
      <c r="H267" s="131"/>
      <c r="I267" s="136"/>
      <c r="J267" s="42">
        <f>SUM(J231:J265)</f>
        <v>228519.83394727594</v>
      </c>
      <c r="K267" s="42">
        <f>SUM(K231:K265)</f>
        <v>198980.66680688621</v>
      </c>
      <c r="L267" s="42">
        <f>SUM(L231:L265)</f>
        <v>105984.61713059053</v>
      </c>
      <c r="M267" s="42">
        <f>SUM(J267:L267)-G267</f>
        <v>0</v>
      </c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</row>
    <row r="268" spans="1:44">
      <c r="A268" s="44">
        <f t="shared" si="45"/>
        <v>257</v>
      </c>
      <c r="B268" s="44"/>
      <c r="C268" s="44"/>
      <c r="D268" s="44"/>
      <c r="E268" s="44"/>
      <c r="G268" s="42"/>
      <c r="H268" s="131"/>
      <c r="I268" s="136"/>
      <c r="J268" s="136"/>
      <c r="K268" s="136"/>
      <c r="L268" s="136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</row>
    <row r="269" spans="1:44">
      <c r="A269" s="44">
        <f>A268+1</f>
        <v>258</v>
      </c>
      <c r="B269" s="44"/>
      <c r="C269" s="44"/>
      <c r="D269" s="44" t="s">
        <v>148</v>
      </c>
      <c r="E269" s="44"/>
      <c r="G269" s="42">
        <f>G133+G143+G183+G225+G267</f>
        <v>19444465.926407062</v>
      </c>
      <c r="H269" s="131"/>
      <c r="I269" s="42"/>
      <c r="J269" s="42">
        <f>J133+J143+J183+J225+J267</f>
        <v>10941949.123600282</v>
      </c>
      <c r="K269" s="42">
        <f>K133+K143+K183+K225+K267</f>
        <v>5512986.1134408824</v>
      </c>
      <c r="L269" s="42">
        <f>L133+L143+L183+L225+L267</f>
        <v>2989530.6893658978</v>
      </c>
      <c r="M269" s="42">
        <f>SUM(J269:L269)-G269</f>
        <v>0</v>
      </c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</row>
    <row r="273" spans="8:8">
      <c r="H273" s="131">
        <f>COUNTIFS(G7:G269,"&gt;0",H7:H269,"&lt;99")</f>
        <v>91</v>
      </c>
    </row>
  </sheetData>
  <phoneticPr fontId="0" type="noConversion"/>
  <printOptions horizontalCentered="1" gridLines="1"/>
  <pageMargins left="1" right="1" top="1" bottom="1" header="0.5" footer="0.5"/>
  <pageSetup scale="42" fitToHeight="3" orientation="portrait" horizontalDpi="300" verticalDpi="300" r:id="rId1"/>
  <headerFooter>
    <oddHeader>&amp;RExhibit PHR-4
Page &amp;P of &amp;N</oddHeader>
  </headerFooter>
  <rowBreaks count="2" manualBreakCount="2">
    <brk id="92" max="11" man="1"/>
    <brk id="183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O53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style="29" customWidth="1"/>
    <col min="2" max="4" width="1.77734375" style="29" customWidth="1"/>
    <col min="5" max="5" width="41.21875" style="29" bestFit="1" customWidth="1"/>
    <col min="6" max="6" width="14.77734375" style="29" customWidth="1"/>
    <col min="7" max="7" width="14.77734375" style="31" customWidth="1"/>
    <col min="8" max="8" width="26.21875" style="29" bestFit="1" customWidth="1"/>
    <col min="9" max="11" width="14.77734375" style="29" customWidth="1"/>
    <col min="12" max="14" width="12.77734375" style="29" customWidth="1"/>
    <col min="15" max="16384" width="11.44140625" style="29"/>
  </cols>
  <sheetData>
    <row r="1" spans="1:15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</row>
    <row r="2" spans="1:15">
      <c r="A2" s="1" t="str">
        <f>Summary!A2</f>
        <v>Class Cost of Service - Demand/Commodity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</row>
    <row r="3" spans="1:15">
      <c r="A3" s="1" t="str">
        <f>Summary!A3</f>
        <v>Forecasted Test Period: Twelve Months Ended May 31, 2017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</row>
    <row r="4" spans="1:15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</row>
    <row r="5" spans="1:15">
      <c r="A5" s="1" t="s">
        <v>35</v>
      </c>
      <c r="B5" s="1"/>
      <c r="C5" s="1"/>
      <c r="D5" s="1"/>
      <c r="E5" s="1"/>
      <c r="F5" s="1"/>
      <c r="G5" s="20"/>
      <c r="H5" s="1"/>
      <c r="I5" s="1"/>
      <c r="J5" s="1"/>
      <c r="K5" s="1"/>
      <c r="L5" s="1"/>
      <c r="M5" s="1"/>
      <c r="N5" s="1"/>
      <c r="O5" s="1"/>
    </row>
    <row r="6" spans="1:15">
      <c r="A6" s="1"/>
      <c r="B6" s="1"/>
      <c r="C6" s="1"/>
      <c r="D6" s="1"/>
      <c r="E6" s="1"/>
      <c r="F6" s="1"/>
      <c r="G6" s="20"/>
      <c r="H6" s="1"/>
      <c r="I6" s="1"/>
      <c r="J6" s="1"/>
      <c r="K6" s="1"/>
      <c r="L6" s="1"/>
      <c r="M6" s="1"/>
      <c r="N6" s="1"/>
      <c r="O6" s="1"/>
    </row>
    <row r="7" spans="1:15">
      <c r="A7" s="1"/>
      <c r="B7" s="1"/>
      <c r="C7" s="1"/>
      <c r="D7" s="1"/>
      <c r="E7" s="1"/>
      <c r="F7" s="1"/>
      <c r="G7" s="20"/>
      <c r="H7" s="1"/>
      <c r="I7" s="1"/>
      <c r="J7" s="1"/>
      <c r="K7" s="1"/>
      <c r="L7" s="1"/>
      <c r="M7" s="1"/>
      <c r="N7" s="1"/>
      <c r="O7" s="1"/>
    </row>
    <row r="8" spans="1:15">
      <c r="A8" s="1"/>
      <c r="B8" s="1"/>
      <c r="C8" s="1"/>
      <c r="D8" s="1"/>
      <c r="E8" s="1"/>
      <c r="F8" s="1"/>
      <c r="G8" s="20"/>
      <c r="H8" s="1"/>
      <c r="I8" s="1"/>
      <c r="J8" s="1"/>
      <c r="K8" s="1"/>
      <c r="L8" s="1"/>
      <c r="M8" s="1"/>
      <c r="N8" s="1"/>
      <c r="O8" s="1"/>
    </row>
    <row r="9" spans="1:15">
      <c r="A9" s="1"/>
      <c r="B9" s="1"/>
      <c r="C9" s="1"/>
      <c r="D9" s="1"/>
      <c r="E9" s="1"/>
      <c r="F9" s="3" t="s">
        <v>17</v>
      </c>
      <c r="G9" s="21" t="s">
        <v>18</v>
      </c>
      <c r="H9" s="3" t="s">
        <v>18</v>
      </c>
      <c r="I9" s="3" t="s">
        <v>20</v>
      </c>
      <c r="J9" s="3" t="s">
        <v>19</v>
      </c>
      <c r="K9" s="3" t="s">
        <v>61</v>
      </c>
      <c r="L9" s="2"/>
      <c r="M9" s="2"/>
      <c r="N9" s="2"/>
      <c r="O9" s="2"/>
    </row>
    <row r="10" spans="1:15">
      <c r="A10" s="1"/>
      <c r="B10" s="1"/>
      <c r="C10" s="1"/>
      <c r="D10" s="1"/>
      <c r="E10" s="1"/>
      <c r="F10" s="3" t="s">
        <v>3</v>
      </c>
      <c r="G10" s="21" t="s">
        <v>39</v>
      </c>
      <c r="H10" s="3" t="s">
        <v>21</v>
      </c>
      <c r="I10" s="4" t="s">
        <v>3</v>
      </c>
      <c r="J10" s="4" t="s">
        <v>3</v>
      </c>
      <c r="K10" s="4" t="s">
        <v>3</v>
      </c>
      <c r="L10" s="2"/>
      <c r="M10" s="2"/>
      <c r="N10" s="2"/>
      <c r="O10" s="2"/>
    </row>
    <row r="11" spans="1:15">
      <c r="A11" s="1"/>
      <c r="B11" s="1"/>
      <c r="C11" s="1"/>
      <c r="D11" s="1"/>
      <c r="E11" s="1"/>
      <c r="F11" s="2"/>
      <c r="G11" s="21"/>
      <c r="H11" s="1"/>
      <c r="I11" s="2"/>
      <c r="J11" s="2"/>
      <c r="K11" s="2"/>
      <c r="L11" s="2"/>
      <c r="M11" s="2"/>
      <c r="N11" s="2"/>
      <c r="O11" s="2"/>
    </row>
    <row r="12" spans="1:15">
      <c r="A12" s="1">
        <v>1</v>
      </c>
      <c r="B12" s="1"/>
      <c r="C12" s="1" t="s">
        <v>127</v>
      </c>
      <c r="D12" s="1"/>
      <c r="F12" s="2"/>
      <c r="G12" s="21"/>
      <c r="H12" s="11"/>
      <c r="I12" s="11"/>
      <c r="J12" s="11"/>
      <c r="K12" s="11"/>
      <c r="L12" s="2"/>
      <c r="M12" s="2"/>
      <c r="N12" s="2"/>
      <c r="O12" s="2"/>
    </row>
    <row r="13" spans="1:15">
      <c r="A13" s="1">
        <f t="shared" ref="A13:A30" si="0">A12+1</f>
        <v>2</v>
      </c>
      <c r="B13" s="1"/>
      <c r="C13" s="1"/>
      <c r="D13" s="1"/>
      <c r="F13" s="2"/>
      <c r="G13" s="21"/>
      <c r="H13" s="11"/>
      <c r="I13" s="11"/>
      <c r="J13" s="11"/>
      <c r="K13" s="11"/>
      <c r="L13" s="2"/>
      <c r="M13" s="2"/>
      <c r="N13" s="2"/>
      <c r="O13" s="2"/>
    </row>
    <row r="14" spans="1:15">
      <c r="A14" s="1">
        <f t="shared" si="0"/>
        <v>3</v>
      </c>
      <c r="B14" s="1"/>
      <c r="C14" s="1"/>
      <c r="D14" s="1" t="s">
        <v>233</v>
      </c>
      <c r="F14" s="2"/>
      <c r="G14" s="21"/>
      <c r="H14" s="11"/>
      <c r="I14" s="11"/>
      <c r="J14" s="11"/>
      <c r="K14" s="11"/>
      <c r="L14" s="2"/>
      <c r="M14" s="2"/>
      <c r="N14" s="2"/>
      <c r="O14" s="2"/>
    </row>
    <row r="15" spans="1:15">
      <c r="A15" s="1">
        <f t="shared" si="0"/>
        <v>4</v>
      </c>
      <c r="B15" s="1"/>
      <c r="C15" s="1"/>
      <c r="E15" s="1" t="s">
        <v>452</v>
      </c>
      <c r="F15" s="2">
        <v>735894.71152522985</v>
      </c>
      <c r="G15" s="21">
        <v>9.1</v>
      </c>
      <c r="H15" s="11" t="str">
        <f>VLOOKUP($G15,class,3)</f>
        <v>Allocated O&amp;M Expenses</v>
      </c>
      <c r="I15" s="11">
        <f>$F15*VLOOKUP($G15,class,6)</f>
        <v>93731.978244776838</v>
      </c>
      <c r="J15" s="11">
        <f>$F15*VLOOKUP($G15,class,7)</f>
        <v>52958.059286312848</v>
      </c>
      <c r="K15" s="11">
        <f>$F15*VLOOKUP($G15,class,8)</f>
        <v>589204.67399414012</v>
      </c>
      <c r="L15" s="2">
        <f>SUM(I15:K15)-F15</f>
        <v>0</v>
      </c>
      <c r="M15" s="2"/>
      <c r="N15" s="2"/>
      <c r="O15" s="2"/>
    </row>
    <row r="16" spans="1:15">
      <c r="A16" s="1">
        <f t="shared" si="0"/>
        <v>5</v>
      </c>
      <c r="B16" s="1"/>
      <c r="C16" s="1"/>
      <c r="E16" s="1" t="s">
        <v>453</v>
      </c>
      <c r="F16" s="2">
        <v>4983359.9411149751</v>
      </c>
      <c r="G16" s="21">
        <v>5.4</v>
      </c>
      <c r="H16" s="11" t="str">
        <f>VLOOKUP($G16,class,3)</f>
        <v>P, S, T &amp; D Plant</v>
      </c>
      <c r="I16" s="11">
        <f>$F16*VLOOKUP($G16,class,6)</f>
        <v>2134636.0902406881</v>
      </c>
      <c r="J16" s="11">
        <f>$F16*VLOOKUP($G16,class,7)</f>
        <v>1858706.5520279312</v>
      </c>
      <c r="K16" s="11">
        <f>$F16*VLOOKUP($G16,class,8)</f>
        <v>990017.29884635645</v>
      </c>
      <c r="L16" s="2">
        <f>SUM(I16:K16)-F16</f>
        <v>0</v>
      </c>
      <c r="M16" s="2"/>
      <c r="N16" s="2"/>
      <c r="O16" s="2"/>
    </row>
    <row r="17" spans="1:15">
      <c r="A17" s="1">
        <f t="shared" si="0"/>
        <v>6</v>
      </c>
      <c r="B17" s="1"/>
      <c r="C17" s="1"/>
      <c r="E17" s="1" t="s">
        <v>454</v>
      </c>
      <c r="F17" s="2">
        <v>63869.85</v>
      </c>
      <c r="G17" s="21">
        <v>9.1</v>
      </c>
      <c r="H17" s="11" t="str">
        <f>VLOOKUP($G17,class,3)</f>
        <v>Allocated O&amp;M Expenses</v>
      </c>
      <c r="I17" s="11">
        <f>$F17*VLOOKUP($G17,class,6)</f>
        <v>8135.1955611817302</v>
      </c>
      <c r="J17" s="11">
        <f>$F17*VLOOKUP($G17,class,7)</f>
        <v>4596.3413650540188</v>
      </c>
      <c r="K17" s="11">
        <f>$F17*VLOOKUP($G17,class,8)</f>
        <v>51138.31307376425</v>
      </c>
      <c r="L17" s="2">
        <f>SUM(I17:K17)-F17</f>
        <v>0</v>
      </c>
      <c r="M17" s="2"/>
      <c r="N17" s="2"/>
      <c r="O17" s="2"/>
    </row>
    <row r="18" spans="1:15">
      <c r="A18" s="1">
        <f t="shared" si="0"/>
        <v>7</v>
      </c>
      <c r="B18" s="1"/>
      <c r="C18" s="1"/>
      <c r="E18" s="1" t="s">
        <v>455</v>
      </c>
      <c r="F18" s="2">
        <v>0</v>
      </c>
      <c r="G18" s="21">
        <v>9.1</v>
      </c>
      <c r="H18" s="11" t="str">
        <f>VLOOKUP($G18,class,3)</f>
        <v>Allocated O&amp;M Expenses</v>
      </c>
      <c r="I18" s="11">
        <f>$F18*VLOOKUP($G18,class,6)</f>
        <v>0</v>
      </c>
      <c r="J18" s="11">
        <f>$F18*VLOOKUP($G18,class,7)</f>
        <v>0</v>
      </c>
      <c r="K18" s="11">
        <f>$F18*VLOOKUP($G18,class,8)</f>
        <v>0</v>
      </c>
      <c r="L18" s="2">
        <f>SUM(I18:K18)-F18</f>
        <v>0</v>
      </c>
      <c r="M18" s="2"/>
      <c r="N18" s="2"/>
      <c r="O18" s="2"/>
    </row>
    <row r="19" spans="1:15">
      <c r="A19" s="1">
        <f t="shared" si="0"/>
        <v>8</v>
      </c>
      <c r="B19" s="1"/>
      <c r="C19" s="1"/>
      <c r="D19" s="29" t="s">
        <v>234</v>
      </c>
      <c r="E19" s="1"/>
      <c r="F19" s="2">
        <v>5783124.5026402045</v>
      </c>
      <c r="G19" s="21"/>
      <c r="H19" s="1"/>
      <c r="I19" s="2">
        <f>SUM(I15:I18)</f>
        <v>2236503.2640466467</v>
      </c>
      <c r="J19" s="2">
        <f>SUM(J15:J18)</f>
        <v>1916260.9526792981</v>
      </c>
      <c r="K19" s="2">
        <f>SUM(K15:K18)</f>
        <v>1630360.2859142609</v>
      </c>
      <c r="L19" s="2">
        <f>SUM(I19:K19)-F19</f>
        <v>0</v>
      </c>
      <c r="M19" s="2"/>
      <c r="N19" s="2"/>
      <c r="O19" s="2"/>
    </row>
    <row r="20" spans="1:15">
      <c r="A20" s="1">
        <f t="shared" si="0"/>
        <v>9</v>
      </c>
      <c r="B20" s="1"/>
      <c r="C20" s="1"/>
      <c r="E20" s="1"/>
      <c r="F20" s="2"/>
      <c r="G20" s="21"/>
      <c r="H20" s="1"/>
      <c r="I20" s="2"/>
      <c r="J20" s="2"/>
      <c r="K20" s="2"/>
      <c r="L20" s="1"/>
      <c r="M20" s="2"/>
      <c r="N20" s="2"/>
      <c r="O20" s="2"/>
    </row>
    <row r="21" spans="1:15">
      <c r="A21" s="1">
        <f>A20+1</f>
        <v>10</v>
      </c>
      <c r="B21" s="1"/>
      <c r="C21" s="1"/>
      <c r="D21" s="1" t="s">
        <v>232</v>
      </c>
      <c r="F21" s="2"/>
      <c r="G21" s="21"/>
      <c r="H21" s="11"/>
      <c r="I21" s="11"/>
      <c r="J21" s="11"/>
      <c r="K21" s="11"/>
      <c r="L21" s="2"/>
      <c r="M21" s="2"/>
      <c r="N21" s="2"/>
      <c r="O21" s="2"/>
    </row>
    <row r="22" spans="1:15">
      <c r="A22" s="1">
        <f>A21+1</f>
        <v>11</v>
      </c>
      <c r="B22" s="1"/>
      <c r="C22" s="1"/>
      <c r="E22" s="1" t="s">
        <v>238</v>
      </c>
      <c r="F22" s="2">
        <v>0</v>
      </c>
      <c r="G22" s="21">
        <v>99</v>
      </c>
      <c r="H22" s="11" t="str">
        <f>VLOOKUP($G22,class,3)</f>
        <v>-</v>
      </c>
      <c r="I22" s="11">
        <f>$F22*VLOOKUP($G22,class,6)</f>
        <v>0</v>
      </c>
      <c r="J22" s="11">
        <f>$F22*VLOOKUP($G22,class,7)</f>
        <v>0</v>
      </c>
      <c r="K22" s="11">
        <f>$F22*VLOOKUP($G22,class,8)</f>
        <v>0</v>
      </c>
      <c r="L22" s="2">
        <f>SUM(I22:K22)-F22</f>
        <v>0</v>
      </c>
      <c r="M22" s="2"/>
      <c r="N22" s="2"/>
      <c r="O22" s="2"/>
    </row>
    <row r="23" spans="1:15">
      <c r="A23" s="1">
        <f>A22+1</f>
        <v>12</v>
      </c>
      <c r="B23" s="1"/>
      <c r="C23" s="1"/>
      <c r="E23" s="1" t="s">
        <v>237</v>
      </c>
      <c r="F23" s="2">
        <v>0</v>
      </c>
      <c r="G23" s="21">
        <v>99</v>
      </c>
      <c r="H23" s="11" t="str">
        <f>VLOOKUP($G23,class,3)</f>
        <v>-</v>
      </c>
      <c r="I23" s="11">
        <f>$F23*VLOOKUP($G23,class,6)</f>
        <v>0</v>
      </c>
      <c r="J23" s="11">
        <f>$F23*VLOOKUP($G23,class,7)</f>
        <v>0</v>
      </c>
      <c r="K23" s="11">
        <f>$F23*VLOOKUP($G23,class,8)</f>
        <v>0</v>
      </c>
      <c r="L23" s="2">
        <f>SUM(I23:K23)-F23</f>
        <v>0</v>
      </c>
      <c r="M23" s="2"/>
      <c r="N23" s="2"/>
      <c r="O23" s="2"/>
    </row>
    <row r="24" spans="1:15">
      <c r="A24" s="1">
        <f>A23+1</f>
        <v>13</v>
      </c>
      <c r="B24" s="1"/>
      <c r="C24" s="1"/>
      <c r="E24" s="115" t="s">
        <v>456</v>
      </c>
      <c r="F24" s="2">
        <v>317095.65005307103</v>
      </c>
      <c r="G24" s="21">
        <v>3</v>
      </c>
      <c r="H24" s="11" t="str">
        <f>VLOOKUP($G24,class,3)</f>
        <v>Commodity</v>
      </c>
      <c r="I24" s="11">
        <f>$F24*VLOOKUP($G24,class,6)</f>
        <v>0</v>
      </c>
      <c r="J24" s="11">
        <f>$F24*VLOOKUP($G24,class,7)</f>
        <v>0</v>
      </c>
      <c r="K24" s="11">
        <f>$F24*VLOOKUP($G24,class,8)</f>
        <v>317095.65005307103</v>
      </c>
      <c r="L24" s="2">
        <f>SUM(I24:K24)-F24</f>
        <v>0</v>
      </c>
      <c r="M24" s="2"/>
      <c r="N24" s="2"/>
      <c r="O24" s="2"/>
    </row>
    <row r="25" spans="1:15">
      <c r="A25" s="1">
        <f>A24+1</f>
        <v>14</v>
      </c>
      <c r="B25" s="1"/>
      <c r="C25" s="1"/>
      <c r="D25" s="29" t="s">
        <v>236</v>
      </c>
      <c r="E25" s="1"/>
      <c r="F25" s="2">
        <f>SUM(F22:F24)</f>
        <v>317095.65005307103</v>
      </c>
      <c r="G25" s="21"/>
      <c r="H25" s="1"/>
      <c r="I25" s="2">
        <f>SUM(I22:I24)</f>
        <v>0</v>
      </c>
      <c r="J25" s="2">
        <f>SUM(J22:J24)</f>
        <v>0</v>
      </c>
      <c r="K25" s="2">
        <f>SUM(K22:K24)</f>
        <v>317095.65005307103</v>
      </c>
      <c r="L25" s="2">
        <f>SUM(I25:K25)-F25</f>
        <v>0</v>
      </c>
      <c r="M25" s="2"/>
      <c r="N25" s="2"/>
      <c r="O25" s="2"/>
    </row>
    <row r="26" spans="1:15">
      <c r="A26" s="1">
        <f t="shared" si="0"/>
        <v>15</v>
      </c>
      <c r="B26" s="1"/>
      <c r="C26" s="1"/>
      <c r="E26" s="1"/>
      <c r="F26" s="2"/>
      <c r="G26" s="21"/>
      <c r="H26" s="1"/>
      <c r="I26" s="2"/>
      <c r="J26" s="2"/>
      <c r="K26" s="2"/>
      <c r="L26" s="1"/>
      <c r="M26" s="2"/>
      <c r="N26" s="2"/>
      <c r="O26" s="2"/>
    </row>
    <row r="27" spans="1:15">
      <c r="A27" s="1">
        <f t="shared" si="0"/>
        <v>16</v>
      </c>
      <c r="B27" s="1"/>
      <c r="C27" s="1" t="s">
        <v>235</v>
      </c>
      <c r="D27" s="1"/>
      <c r="F27" s="2">
        <f>+F19+F25</f>
        <v>6100220.1526932754</v>
      </c>
      <c r="G27" s="21"/>
      <c r="H27" s="11"/>
      <c r="I27" s="2">
        <f>+I19+I25</f>
        <v>2236503.2640466467</v>
      </c>
      <c r="J27" s="2">
        <f>+J19+J25</f>
        <v>1916260.9526792981</v>
      </c>
      <c r="K27" s="2">
        <f>+K19+K25</f>
        <v>1947455.935967332</v>
      </c>
      <c r="L27" s="2">
        <f>SUM(I27:K27)-F27</f>
        <v>0</v>
      </c>
      <c r="M27" s="2"/>
      <c r="N27" s="2"/>
      <c r="O27" s="2"/>
    </row>
    <row r="28" spans="1:15">
      <c r="A28" s="1">
        <f t="shared" si="0"/>
        <v>17</v>
      </c>
      <c r="B28" s="1"/>
      <c r="C28" s="1"/>
      <c r="D28" s="1"/>
      <c r="E28" s="1"/>
      <c r="F28" s="2"/>
      <c r="G28" s="21"/>
      <c r="H28" s="1"/>
      <c r="I28" s="2"/>
      <c r="J28" s="2"/>
      <c r="K28" s="2"/>
      <c r="L28" s="1"/>
      <c r="M28" s="2"/>
      <c r="N28" s="2"/>
      <c r="O28" s="2"/>
    </row>
    <row r="29" spans="1:15">
      <c r="A29" s="1">
        <f t="shared" si="0"/>
        <v>18</v>
      </c>
      <c r="B29" s="1"/>
      <c r="C29" s="1"/>
      <c r="D29" s="1"/>
      <c r="E29" s="1"/>
      <c r="F29" s="2"/>
      <c r="G29" s="21"/>
      <c r="H29" s="1"/>
      <c r="I29" s="2"/>
      <c r="J29" s="2"/>
      <c r="K29" s="2"/>
      <c r="L29" s="1"/>
      <c r="M29" s="2"/>
      <c r="N29" s="2"/>
      <c r="O29" s="2"/>
    </row>
    <row r="30" spans="1:15">
      <c r="A30" s="1">
        <f t="shared" si="0"/>
        <v>19</v>
      </c>
      <c r="B30" s="1"/>
      <c r="C30" s="68" t="s">
        <v>457</v>
      </c>
      <c r="F30" s="2">
        <v>7757733.972199155</v>
      </c>
      <c r="G30" s="21">
        <v>13</v>
      </c>
      <c r="H30" s="11" t="str">
        <f>VLOOKUP($G30,class,3)</f>
        <v>Rate Base</v>
      </c>
      <c r="I30" s="11">
        <f>$F30*VLOOKUP($G30,class,6)</f>
        <v>2912508.8986163177</v>
      </c>
      <c r="J30" s="11">
        <f>$F30*VLOOKUP($G30,class,7)</f>
        <v>2917588.0667515909</v>
      </c>
      <c r="K30" s="11">
        <f>$F30*VLOOKUP($G30,class,8)</f>
        <v>1927637.0068312469</v>
      </c>
      <c r="L30" s="2">
        <f>SUM(I30:K30)-F30</f>
        <v>0</v>
      </c>
      <c r="M30" s="2"/>
      <c r="N30" s="2"/>
      <c r="O30" s="2"/>
    </row>
    <row r="31" spans="1:15">
      <c r="A31" s="1"/>
      <c r="B31" s="1"/>
      <c r="C31" s="1"/>
      <c r="D31" s="1"/>
      <c r="E31" s="1"/>
      <c r="F31" s="2"/>
      <c r="G31" s="21"/>
      <c r="H31" s="1"/>
      <c r="I31" s="2"/>
      <c r="J31" s="2"/>
      <c r="K31" s="2"/>
      <c r="L31" s="2"/>
      <c r="M31" s="2"/>
      <c r="N31" s="2"/>
      <c r="O31" s="2"/>
    </row>
    <row r="32" spans="1:15">
      <c r="A32" s="1"/>
      <c r="B32" s="1"/>
      <c r="C32" s="1"/>
      <c r="D32" s="1"/>
      <c r="E32" s="1"/>
      <c r="F32" s="2"/>
      <c r="G32" s="21"/>
      <c r="H32" s="1"/>
      <c r="I32" s="2"/>
      <c r="J32" s="2"/>
      <c r="K32" s="2"/>
      <c r="L32" s="2"/>
      <c r="M32" s="2"/>
      <c r="N32" s="2"/>
      <c r="O32" s="2"/>
    </row>
    <row r="33" spans="1:15">
      <c r="A33" s="1"/>
      <c r="B33" s="1"/>
      <c r="C33" s="1"/>
      <c r="D33" s="1"/>
      <c r="E33" s="1"/>
      <c r="F33" s="2"/>
      <c r="G33" s="131">
        <f>COUNTIFS(F12:F30,"&gt;0",G12:G30,"&lt;99")</f>
        <v>5</v>
      </c>
      <c r="H33" s="1"/>
      <c r="I33" s="30">
        <f>I27/$F27</f>
        <v>0.36662664757422242</v>
      </c>
      <c r="J33" s="30">
        <f>J27/$F27</f>
        <v>0.31412980264872242</v>
      </c>
      <c r="K33" s="30">
        <f>K27/$F27</f>
        <v>0.31924354977705538</v>
      </c>
      <c r="L33" s="2"/>
      <c r="M33" s="2"/>
      <c r="N33" s="2"/>
      <c r="O33" s="2"/>
    </row>
    <row r="34" spans="1:15">
      <c r="A34" s="1"/>
      <c r="B34" s="1"/>
      <c r="C34" s="1"/>
      <c r="D34" s="1"/>
      <c r="E34" s="1"/>
      <c r="F34" s="2"/>
      <c r="G34" s="21"/>
      <c r="H34" s="1"/>
      <c r="I34" s="2"/>
      <c r="J34" s="2"/>
      <c r="K34" s="2"/>
      <c r="L34" s="2"/>
      <c r="M34" s="2"/>
      <c r="N34" s="2"/>
      <c r="O34" s="2"/>
    </row>
    <row r="35" spans="1:15">
      <c r="A35" s="1"/>
      <c r="B35" s="1"/>
      <c r="C35" s="1"/>
      <c r="D35" s="1"/>
      <c r="E35" s="1"/>
      <c r="F35" s="1"/>
      <c r="G35" s="21"/>
      <c r="H35" s="1"/>
      <c r="I35" s="2"/>
      <c r="J35" s="2"/>
      <c r="K35" s="2"/>
      <c r="L35" s="2"/>
      <c r="M35" s="2"/>
      <c r="N35" s="2"/>
      <c r="O35" s="2"/>
    </row>
    <row r="36" spans="1:15">
      <c r="A36" s="1"/>
      <c r="B36" s="1"/>
      <c r="C36" s="1"/>
      <c r="D36" s="1"/>
      <c r="E36" s="1"/>
      <c r="F36" s="1"/>
      <c r="G36" s="21"/>
      <c r="H36" s="1"/>
      <c r="I36" s="2"/>
      <c r="J36" s="2"/>
      <c r="K36" s="2"/>
      <c r="L36" s="2"/>
      <c r="M36" s="2"/>
      <c r="N36" s="2"/>
      <c r="O36" s="2"/>
    </row>
    <row r="37" spans="1:15">
      <c r="A37" s="1"/>
      <c r="B37" s="1"/>
      <c r="C37" s="1"/>
      <c r="D37" s="1"/>
      <c r="E37" s="1"/>
      <c r="F37" s="1"/>
      <c r="G37" s="21"/>
      <c r="H37" s="1"/>
      <c r="I37" s="2"/>
      <c r="J37" s="2"/>
      <c r="K37" s="2"/>
      <c r="L37" s="2"/>
      <c r="M37" s="2"/>
      <c r="N37" s="2"/>
      <c r="O37" s="2"/>
    </row>
    <row r="38" spans="1:15">
      <c r="A38" s="1"/>
      <c r="B38" s="1"/>
      <c r="C38" s="1"/>
      <c r="D38" s="1"/>
      <c r="E38" s="1"/>
      <c r="F38" s="1"/>
      <c r="G38" s="21"/>
      <c r="H38" s="1"/>
      <c r="I38" s="2"/>
      <c r="J38" s="2"/>
      <c r="K38" s="2"/>
      <c r="L38" s="2"/>
      <c r="M38" s="2"/>
      <c r="N38" s="2"/>
      <c r="O38" s="2"/>
    </row>
    <row r="39" spans="1:15">
      <c r="A39" s="1"/>
      <c r="B39" s="1"/>
      <c r="C39" s="1"/>
      <c r="D39" s="1"/>
      <c r="E39" s="1"/>
      <c r="F39" s="1"/>
      <c r="G39" s="21"/>
      <c r="H39" s="1"/>
      <c r="I39" s="2"/>
      <c r="J39" s="2"/>
      <c r="K39" s="2"/>
      <c r="L39" s="2"/>
      <c r="M39" s="2"/>
      <c r="N39" s="2"/>
      <c r="O39" s="2"/>
    </row>
    <row r="40" spans="1:15">
      <c r="A40" s="1"/>
      <c r="B40" s="1"/>
      <c r="C40" s="1"/>
      <c r="D40" s="1"/>
      <c r="E40" s="1"/>
      <c r="F40" s="1"/>
      <c r="G40" s="21"/>
      <c r="H40" s="1"/>
      <c r="I40" s="2"/>
      <c r="J40" s="2"/>
      <c r="K40" s="2"/>
      <c r="L40" s="2"/>
      <c r="M40" s="2"/>
      <c r="N40" s="2"/>
      <c r="O40" s="2"/>
    </row>
    <row r="41" spans="1:15">
      <c r="A41" s="1"/>
      <c r="B41" s="1"/>
      <c r="C41" s="1"/>
      <c r="D41" s="1"/>
      <c r="E41" s="1"/>
      <c r="F41" s="1"/>
      <c r="G41" s="21"/>
      <c r="H41" s="1"/>
      <c r="I41" s="2"/>
      <c r="J41" s="2"/>
      <c r="K41" s="2"/>
      <c r="L41" s="2"/>
      <c r="M41" s="2"/>
      <c r="N41" s="2"/>
      <c r="O41" s="2"/>
    </row>
    <row r="42" spans="1:15">
      <c r="A42" s="1"/>
      <c r="B42" s="1"/>
      <c r="C42" s="1"/>
      <c r="D42" s="1"/>
      <c r="E42" s="1"/>
      <c r="F42" s="1"/>
      <c r="G42" s="21"/>
      <c r="H42" s="1"/>
      <c r="I42" s="2"/>
      <c r="J42" s="2"/>
      <c r="K42" s="2"/>
      <c r="L42" s="2"/>
      <c r="M42" s="2"/>
      <c r="N42" s="2"/>
      <c r="O42" s="2"/>
    </row>
    <row r="43" spans="1:15">
      <c r="A43" s="1"/>
      <c r="B43" s="1"/>
      <c r="C43" s="1"/>
      <c r="D43" s="1"/>
      <c r="E43" s="1"/>
      <c r="F43" s="1"/>
      <c r="G43" s="21"/>
      <c r="H43" s="1"/>
      <c r="I43" s="2"/>
      <c r="J43" s="2"/>
      <c r="K43" s="2"/>
      <c r="L43" s="2"/>
      <c r="M43" s="2"/>
      <c r="N43" s="2"/>
      <c r="O43" s="2"/>
    </row>
    <row r="44" spans="1:15">
      <c r="A44" s="1"/>
      <c r="B44" s="1"/>
      <c r="C44" s="1"/>
      <c r="D44" s="1"/>
      <c r="E44" s="1"/>
      <c r="F44" s="1"/>
      <c r="G44" s="21"/>
      <c r="H44" s="1"/>
      <c r="I44" s="2"/>
      <c r="J44" s="2"/>
      <c r="K44" s="2"/>
      <c r="L44" s="2"/>
      <c r="M44" s="2"/>
      <c r="N44" s="2"/>
      <c r="O44" s="2"/>
    </row>
    <row r="45" spans="1:15">
      <c r="A45" s="1"/>
      <c r="B45" s="1"/>
      <c r="C45" s="1"/>
      <c r="D45" s="1"/>
      <c r="E45" s="1"/>
      <c r="F45" s="1"/>
      <c r="G45" s="21"/>
      <c r="H45" s="1"/>
      <c r="I45" s="2"/>
      <c r="J45" s="2"/>
      <c r="K45" s="2"/>
      <c r="L45" s="2"/>
      <c r="M45" s="2"/>
      <c r="N45" s="2"/>
      <c r="O45" s="2"/>
    </row>
    <row r="46" spans="1:15">
      <c r="A46" s="1"/>
      <c r="B46" s="1"/>
      <c r="C46" s="1"/>
      <c r="D46" s="1"/>
      <c r="E46" s="1"/>
      <c r="F46" s="1"/>
      <c r="G46" s="21"/>
      <c r="H46" s="1"/>
      <c r="I46" s="2"/>
      <c r="J46" s="2"/>
      <c r="K46" s="2"/>
      <c r="L46" s="2"/>
      <c r="M46" s="2"/>
      <c r="N46" s="2"/>
      <c r="O46" s="2"/>
    </row>
    <row r="47" spans="1:15">
      <c r="A47" s="1"/>
      <c r="B47" s="1"/>
      <c r="C47" s="1"/>
      <c r="D47" s="1"/>
      <c r="E47" s="1"/>
      <c r="F47" s="1"/>
      <c r="G47" s="21"/>
      <c r="H47" s="1"/>
      <c r="I47" s="2"/>
      <c r="J47" s="2"/>
      <c r="K47" s="2"/>
      <c r="L47" s="2"/>
      <c r="M47" s="2"/>
      <c r="N47" s="2"/>
      <c r="O47" s="2"/>
    </row>
    <row r="48" spans="1:15">
      <c r="A48" s="1"/>
      <c r="B48" s="1"/>
      <c r="C48" s="1"/>
      <c r="D48" s="1"/>
      <c r="E48" s="1"/>
      <c r="F48" s="1"/>
      <c r="G48" s="21"/>
      <c r="H48" s="1"/>
      <c r="I48" s="2"/>
      <c r="J48" s="2"/>
      <c r="K48" s="2"/>
      <c r="L48" s="2"/>
      <c r="M48" s="2"/>
      <c r="N48" s="2"/>
      <c r="O48" s="2"/>
    </row>
    <row r="49" spans="1:15">
      <c r="A49" s="1"/>
      <c r="B49" s="1"/>
      <c r="C49" s="1"/>
      <c r="D49" s="1"/>
      <c r="E49" s="1"/>
      <c r="F49" s="1"/>
      <c r="G49" s="21"/>
      <c r="H49" s="1"/>
      <c r="I49" s="2"/>
      <c r="J49" s="2"/>
      <c r="K49" s="2"/>
      <c r="L49" s="2"/>
      <c r="M49" s="2"/>
      <c r="N49" s="2"/>
      <c r="O49" s="2"/>
    </row>
    <row r="50" spans="1:15">
      <c r="A50" s="1"/>
      <c r="B50" s="1"/>
      <c r="C50" s="1"/>
      <c r="D50" s="1"/>
      <c r="E50" s="1"/>
      <c r="F50" s="1"/>
      <c r="G50" s="21"/>
      <c r="H50" s="1"/>
      <c r="I50" s="2"/>
      <c r="J50" s="2"/>
      <c r="K50" s="2"/>
      <c r="L50" s="2"/>
      <c r="M50" s="2"/>
      <c r="N50" s="2"/>
      <c r="O50" s="2"/>
    </row>
    <row r="51" spans="1:15">
      <c r="A51" s="1"/>
      <c r="B51" s="1"/>
      <c r="C51" s="1"/>
      <c r="D51" s="1"/>
      <c r="E51" s="1"/>
      <c r="F51" s="1"/>
      <c r="G51" s="21"/>
      <c r="H51" s="1"/>
      <c r="I51" s="2"/>
      <c r="J51" s="2"/>
      <c r="K51" s="2"/>
      <c r="L51" s="2"/>
      <c r="M51" s="2"/>
      <c r="N51" s="2"/>
      <c r="O51" s="2"/>
    </row>
    <row r="52" spans="1:15">
      <c r="A52" s="1"/>
      <c r="B52" s="1"/>
      <c r="C52" s="1"/>
      <c r="D52" s="1"/>
      <c r="E52" s="1"/>
      <c r="F52" s="1"/>
      <c r="G52" s="20"/>
      <c r="H52" s="1"/>
      <c r="I52" s="2"/>
      <c r="J52" s="2"/>
      <c r="K52" s="2"/>
      <c r="L52" s="2"/>
      <c r="M52" s="2"/>
      <c r="N52" s="2"/>
      <c r="O52" s="2"/>
    </row>
    <row r="53" spans="1:15">
      <c r="A53" s="1"/>
      <c r="B53" s="1"/>
      <c r="C53" s="1"/>
      <c r="D53" s="1"/>
      <c r="E53" s="1"/>
      <c r="F53" s="1"/>
      <c r="G53" s="20"/>
      <c r="H53" s="1"/>
      <c r="I53" s="2"/>
      <c r="J53" s="2"/>
      <c r="K53" s="2"/>
      <c r="L53" s="2"/>
      <c r="M53" s="2"/>
      <c r="N53" s="2"/>
      <c r="O53" s="2"/>
    </row>
  </sheetData>
  <phoneticPr fontId="0" type="noConversion"/>
  <printOptions horizontalCentered="1" gridLines="1"/>
  <pageMargins left="1" right="1" top="1" bottom="1" header="0.5" footer="0.5"/>
  <pageSetup scale="45" orientation="portrait" horizontalDpi="300" verticalDpi="300" r:id="rId1"/>
  <headerFooter>
    <oddHeader>&amp;RExhibit PHR-4
Page &amp;P of &amp;N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O102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4" width="1.77734375" customWidth="1"/>
    <col min="5" max="5" width="24.77734375" customWidth="1"/>
    <col min="6" max="6" width="14.77734375" customWidth="1"/>
    <col min="7" max="7" width="14.77734375" style="22" customWidth="1"/>
    <col min="8" max="8" width="20.6640625" customWidth="1"/>
    <col min="9" max="11" width="14.77734375" customWidth="1"/>
    <col min="12" max="13" width="13.77734375" customWidth="1"/>
    <col min="14" max="15" width="12.77734375" customWidth="1"/>
  </cols>
  <sheetData>
    <row r="1" spans="1:15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</row>
    <row r="2" spans="1:15">
      <c r="A2" s="1" t="str">
        <f>Summary!A2</f>
        <v>Class Cost of Service - Demand/Commodity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</row>
    <row r="3" spans="1:15">
      <c r="A3" s="1" t="str">
        <f>Summary!A3</f>
        <v>Forecasted Test Period: Twelve Months Ended May 31, 2017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</row>
    <row r="4" spans="1:15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</row>
    <row r="5" spans="1:15">
      <c r="A5" s="1" t="s">
        <v>36</v>
      </c>
      <c r="B5" s="1"/>
      <c r="C5" s="1"/>
      <c r="D5" s="1"/>
      <c r="E5" s="1"/>
      <c r="F5" s="2"/>
      <c r="G5" s="20"/>
      <c r="H5" s="1"/>
      <c r="I5" s="1"/>
      <c r="J5" s="1"/>
      <c r="K5" s="1"/>
      <c r="L5" s="1"/>
      <c r="M5" s="1"/>
      <c r="N5" s="1"/>
      <c r="O5" s="1"/>
    </row>
    <row r="6" spans="1:15">
      <c r="A6" s="1">
        <v>1</v>
      </c>
      <c r="B6" s="1"/>
      <c r="C6" s="1"/>
      <c r="D6" s="1"/>
      <c r="E6" s="1"/>
      <c r="F6" s="2"/>
      <c r="G6" s="20"/>
      <c r="H6" s="1"/>
      <c r="I6" s="1"/>
      <c r="J6" s="1"/>
      <c r="K6" s="1"/>
      <c r="L6" s="1"/>
      <c r="M6" s="1"/>
      <c r="N6" s="1"/>
      <c r="O6" s="1"/>
    </row>
    <row r="7" spans="1:15">
      <c r="A7" s="1">
        <f t="shared" ref="A7:A16" si="0">A6+1</f>
        <v>2</v>
      </c>
      <c r="B7" s="1"/>
      <c r="C7" s="1"/>
      <c r="D7" s="1"/>
      <c r="E7" s="1"/>
      <c r="F7" s="2"/>
      <c r="G7" s="20"/>
      <c r="H7" s="1"/>
      <c r="I7" s="1"/>
      <c r="J7" s="1"/>
      <c r="K7" s="1"/>
      <c r="L7" s="1"/>
      <c r="M7" s="1"/>
      <c r="N7" s="1"/>
      <c r="O7" s="1"/>
    </row>
    <row r="8" spans="1:15">
      <c r="A8" s="1">
        <f t="shared" si="0"/>
        <v>3</v>
      </c>
      <c r="B8" s="1"/>
      <c r="C8" s="1"/>
      <c r="D8" s="1"/>
      <c r="E8" s="1"/>
      <c r="F8" s="2"/>
      <c r="G8" s="20"/>
      <c r="H8" s="1"/>
      <c r="I8" s="1"/>
      <c r="J8" s="1"/>
      <c r="K8" s="1"/>
      <c r="L8" s="1"/>
      <c r="M8" s="1"/>
      <c r="N8" s="1"/>
      <c r="O8" s="1"/>
    </row>
    <row r="9" spans="1:15">
      <c r="A9" s="1">
        <f t="shared" si="0"/>
        <v>4</v>
      </c>
      <c r="B9" s="1"/>
      <c r="C9" s="1"/>
      <c r="D9" s="1"/>
      <c r="E9" s="1"/>
      <c r="F9" s="3" t="s">
        <v>17</v>
      </c>
      <c r="G9" s="21" t="s">
        <v>18</v>
      </c>
      <c r="H9" s="3" t="s">
        <v>18</v>
      </c>
      <c r="I9" s="3" t="s">
        <v>20</v>
      </c>
      <c r="J9" s="3" t="s">
        <v>19</v>
      </c>
      <c r="K9" s="3" t="s">
        <v>61</v>
      </c>
      <c r="L9" s="2"/>
      <c r="M9" s="2"/>
      <c r="N9" s="2"/>
      <c r="O9" s="2"/>
    </row>
    <row r="10" spans="1:15">
      <c r="A10" s="1">
        <f t="shared" si="0"/>
        <v>5</v>
      </c>
      <c r="B10" s="1"/>
      <c r="C10" s="1"/>
      <c r="D10" s="1"/>
      <c r="E10" s="1"/>
      <c r="F10" s="3" t="s">
        <v>3</v>
      </c>
      <c r="G10" s="21" t="s">
        <v>39</v>
      </c>
      <c r="H10" s="3" t="s">
        <v>21</v>
      </c>
      <c r="I10" s="4" t="s">
        <v>3</v>
      </c>
      <c r="J10" s="4" t="s">
        <v>3</v>
      </c>
      <c r="K10" s="4" t="s">
        <v>3</v>
      </c>
      <c r="L10" s="2"/>
      <c r="M10" s="2"/>
      <c r="N10" s="2"/>
      <c r="O10" s="2"/>
    </row>
    <row r="11" spans="1:15">
      <c r="A11" s="1">
        <f t="shared" si="0"/>
        <v>6</v>
      </c>
      <c r="B11" s="1"/>
      <c r="C11" s="1"/>
      <c r="D11" s="1"/>
      <c r="E11" s="1"/>
      <c r="F11" s="2"/>
      <c r="G11" s="21"/>
      <c r="H11" s="1"/>
      <c r="I11" s="2"/>
      <c r="J11" s="2"/>
      <c r="K11" s="2"/>
      <c r="L11" s="2"/>
      <c r="M11" s="2"/>
      <c r="N11" s="1"/>
      <c r="O11" s="1"/>
    </row>
    <row r="12" spans="1:15">
      <c r="A12" s="1">
        <f t="shared" si="0"/>
        <v>7</v>
      </c>
      <c r="B12" s="1"/>
      <c r="C12" s="1" t="s">
        <v>4</v>
      </c>
      <c r="D12" s="1"/>
      <c r="E12" s="1"/>
      <c r="F12" s="2">
        <f>+'Rev. Alloc.'!I32</f>
        <v>166804655.47242033</v>
      </c>
      <c r="G12" s="21"/>
      <c r="H12" s="21"/>
      <c r="I12" s="2">
        <f>I22+I20</f>
        <v>40202165.012098595</v>
      </c>
      <c r="J12" s="2">
        <f>J22+J20</f>
        <v>28667190.531018078</v>
      </c>
      <c r="K12" s="2">
        <f>K22+K20</f>
        <v>97935299.929303676</v>
      </c>
      <c r="L12" s="2">
        <f>SUM(I12:K12)-F12</f>
        <v>0</v>
      </c>
      <c r="M12" s="2"/>
      <c r="N12" s="1"/>
      <c r="O12" s="1"/>
    </row>
    <row r="13" spans="1:15">
      <c r="A13" s="1">
        <f>A12+1</f>
        <v>8</v>
      </c>
      <c r="B13" s="1"/>
      <c r="C13" s="1"/>
      <c r="D13" s="1"/>
      <c r="E13" s="1"/>
      <c r="F13" s="2"/>
      <c r="G13" s="21"/>
      <c r="H13" s="1"/>
      <c r="I13" s="2"/>
      <c r="J13" s="2"/>
      <c r="K13" s="2"/>
      <c r="L13" s="1"/>
      <c r="M13" s="2"/>
      <c r="N13" s="1"/>
      <c r="O13" s="1"/>
    </row>
    <row r="14" spans="1:15">
      <c r="A14" s="1">
        <f t="shared" si="0"/>
        <v>9</v>
      </c>
      <c r="B14" s="1"/>
      <c r="C14" s="1" t="s">
        <v>5</v>
      </c>
      <c r="D14" s="1"/>
      <c r="E14" s="1"/>
      <c r="F14" s="2"/>
      <c r="G14" s="21"/>
      <c r="H14" s="1"/>
      <c r="I14" s="2"/>
      <c r="J14" s="2"/>
      <c r="K14" s="2"/>
      <c r="L14" s="1"/>
      <c r="M14" s="2"/>
      <c r="N14" s="1"/>
      <c r="O14" s="1"/>
    </row>
    <row r="15" spans="1:15">
      <c r="A15" s="1">
        <f t="shared" si="0"/>
        <v>10</v>
      </c>
      <c r="B15" s="1"/>
      <c r="C15" s="1"/>
      <c r="D15" s="1"/>
      <c r="E15" s="1"/>
      <c r="F15" s="2"/>
      <c r="G15" s="21"/>
      <c r="H15" s="1"/>
      <c r="I15" s="2"/>
      <c r="J15" s="2"/>
      <c r="K15" s="2"/>
      <c r="L15" s="1"/>
      <c r="M15" s="2"/>
      <c r="N15" s="1"/>
      <c r="O15" s="1"/>
    </row>
    <row r="16" spans="1:15">
      <c r="A16" s="1">
        <f t="shared" si="0"/>
        <v>11</v>
      </c>
      <c r="B16" s="1"/>
      <c r="C16" s="1"/>
      <c r="D16" s="1" t="s">
        <v>6</v>
      </c>
      <c r="E16" s="1"/>
      <c r="F16" s="2">
        <f>'O and M Class.'!G173</f>
        <v>104852766.001269</v>
      </c>
      <c r="G16" s="21"/>
      <c r="H16" s="21"/>
      <c r="I16" s="2">
        <f>'O and M Class.'!J173</f>
        <v>13355249.097205494</v>
      </c>
      <c r="J16" s="2">
        <f>'O and M Class.'!K173</f>
        <v>7545643.2982379403</v>
      </c>
      <c r="K16" s="2">
        <f>'O and M Class.'!L173</f>
        <v>83951873.605825573</v>
      </c>
      <c r="L16" s="2">
        <f>SUM(I16:K16)-F16</f>
        <v>0</v>
      </c>
      <c r="M16" s="2"/>
      <c r="N16" s="1"/>
      <c r="O16" s="1"/>
    </row>
    <row r="17" spans="1:15">
      <c r="A17" s="1">
        <f t="shared" ref="A17:A39" si="1">A16+1</f>
        <v>12</v>
      </c>
      <c r="B17" s="1"/>
      <c r="C17" s="1"/>
      <c r="D17" s="1" t="s">
        <v>143</v>
      </c>
      <c r="E17" s="1"/>
      <c r="F17" s="2">
        <f>+'DepExp. Class.'!G269</f>
        <v>19444465.926407062</v>
      </c>
      <c r="G17" s="21"/>
      <c r="H17" s="21"/>
      <c r="I17" s="2">
        <f>+'DepExp. Class.'!J269</f>
        <v>10941949.123600282</v>
      </c>
      <c r="J17" s="2">
        <f>+'DepExp. Class.'!K269</f>
        <v>5512986.1134408824</v>
      </c>
      <c r="K17" s="2">
        <f>+'DepExp. Class.'!L269</f>
        <v>2989530.6893658978</v>
      </c>
      <c r="L17" s="2">
        <f>SUM(I17:K17)-F17</f>
        <v>0</v>
      </c>
      <c r="M17" s="2"/>
      <c r="N17" s="1"/>
      <c r="O17" s="1"/>
    </row>
    <row r="18" spans="1:15">
      <c r="A18" s="1">
        <f t="shared" si="1"/>
        <v>13</v>
      </c>
      <c r="B18" s="1"/>
      <c r="C18" s="1"/>
      <c r="D18" s="1" t="s">
        <v>127</v>
      </c>
      <c r="E18" s="1"/>
      <c r="F18" s="2">
        <f>'Taxes Class.'!F27</f>
        <v>6100220.1526932754</v>
      </c>
      <c r="G18" s="21"/>
      <c r="H18" s="21"/>
      <c r="I18" s="2">
        <f>'Taxes Class.'!I27</f>
        <v>2236503.2640466467</v>
      </c>
      <c r="J18" s="2">
        <f>'Taxes Class.'!J27</f>
        <v>1916260.9526792981</v>
      </c>
      <c r="K18" s="2">
        <f>'Taxes Class.'!K27</f>
        <v>1947455.935967332</v>
      </c>
      <c r="L18" s="2">
        <f>SUM(I18:K18)-F18</f>
        <v>0</v>
      </c>
      <c r="M18" s="2"/>
      <c r="N18" s="1"/>
      <c r="O18" s="1"/>
    </row>
    <row r="19" spans="1:15">
      <c r="A19" s="1">
        <f t="shared" si="1"/>
        <v>14</v>
      </c>
      <c r="B19" s="1"/>
      <c r="C19" s="1"/>
      <c r="D19" s="1"/>
      <c r="E19" s="1"/>
      <c r="F19" s="2"/>
      <c r="G19" s="21"/>
      <c r="H19" s="1"/>
      <c r="I19" s="2"/>
      <c r="J19" s="2"/>
      <c r="K19" s="2"/>
      <c r="L19" s="1"/>
      <c r="M19" s="2"/>
      <c r="N19" s="1"/>
      <c r="O19" s="1"/>
    </row>
    <row r="20" spans="1:15">
      <c r="A20" s="1">
        <f t="shared" si="1"/>
        <v>15</v>
      </c>
      <c r="B20" s="1"/>
      <c r="C20" s="1" t="s">
        <v>144</v>
      </c>
      <c r="D20" s="1"/>
      <c r="E20" s="1"/>
      <c r="F20" s="2">
        <f>SUM(F16:F18)</f>
        <v>130397452.08036932</v>
      </c>
      <c r="G20" s="21"/>
      <c r="H20" s="21"/>
      <c r="I20" s="2">
        <f>SUM(I16:I18)</f>
        <v>26533701.484852422</v>
      </c>
      <c r="J20" s="2">
        <f>SUM(J16:J18)</f>
        <v>14974890.364358122</v>
      </c>
      <c r="K20" s="2">
        <f>SUM(K16:K18)</f>
        <v>88888860.231158793</v>
      </c>
      <c r="L20" s="2">
        <f>SUM(I20:K20)-F20</f>
        <v>0</v>
      </c>
      <c r="M20" s="2"/>
      <c r="N20" s="1"/>
      <c r="O20" s="1"/>
    </row>
    <row r="21" spans="1:15">
      <c r="A21" s="1">
        <f t="shared" si="1"/>
        <v>16</v>
      </c>
      <c r="B21" s="1"/>
      <c r="C21" s="1"/>
      <c r="D21" s="1"/>
      <c r="E21" s="1"/>
      <c r="F21" s="2"/>
      <c r="G21" s="21"/>
      <c r="H21" s="1"/>
      <c r="I21" s="2"/>
      <c r="J21" s="2"/>
      <c r="K21" s="2"/>
      <c r="L21" s="1"/>
      <c r="M21" s="2"/>
      <c r="N21" s="1"/>
      <c r="O21" s="1"/>
    </row>
    <row r="22" spans="1:15">
      <c r="A22" s="1">
        <f t="shared" si="1"/>
        <v>17</v>
      </c>
      <c r="B22" s="1"/>
      <c r="C22" s="1" t="s">
        <v>7</v>
      </c>
      <c r="D22" s="1"/>
      <c r="E22" s="1"/>
      <c r="F22" s="2">
        <f>F12-F20</f>
        <v>36407203.392051011</v>
      </c>
      <c r="G22" s="21"/>
      <c r="H22" s="1"/>
      <c r="I22" s="2">
        <f>I35+I33</f>
        <v>13668463.527246175</v>
      </c>
      <c r="J22" s="2">
        <f>J35+J33</f>
        <v>13692300.166659955</v>
      </c>
      <c r="K22" s="2">
        <f>K35+K33</f>
        <v>9046439.6981448848</v>
      </c>
      <c r="L22" s="2">
        <f>SUM(I22:K22)-F22</f>
        <v>0</v>
      </c>
      <c r="M22" s="2"/>
      <c r="N22" s="1"/>
      <c r="O22" s="1"/>
    </row>
    <row r="23" spans="1:15">
      <c r="A23" s="1">
        <f t="shared" si="1"/>
        <v>18</v>
      </c>
      <c r="B23" s="1"/>
      <c r="C23" s="1"/>
      <c r="D23" s="1"/>
      <c r="E23" s="1"/>
      <c r="F23" s="2"/>
      <c r="G23" s="21"/>
      <c r="H23" s="1"/>
      <c r="I23" s="2"/>
      <c r="J23" s="2"/>
      <c r="K23" s="2"/>
      <c r="L23" s="1"/>
      <c r="M23" s="2"/>
      <c r="N23" s="1"/>
      <c r="O23" s="1"/>
    </row>
    <row r="24" spans="1:15">
      <c r="A24" s="1">
        <f t="shared" si="1"/>
        <v>19</v>
      </c>
      <c r="B24" s="1"/>
      <c r="C24" s="68" t="s">
        <v>457</v>
      </c>
      <c r="D24" s="1"/>
      <c r="E24" s="1"/>
      <c r="F24" s="2">
        <f>+'Taxes Class.'!F30</f>
        <v>7757733.972199155</v>
      </c>
      <c r="G24" s="21"/>
      <c r="H24" s="1"/>
      <c r="I24" s="2">
        <f>+'Taxes Class.'!I30</f>
        <v>2912508.8986163177</v>
      </c>
      <c r="J24" s="2">
        <f>+'Taxes Class.'!J30</f>
        <v>2917588.0667515909</v>
      </c>
      <c r="K24" s="2">
        <f>+'Taxes Class.'!K30</f>
        <v>1927637.0068312469</v>
      </c>
      <c r="L24" s="2">
        <f>SUM(I24:K24)-F24</f>
        <v>0</v>
      </c>
      <c r="M24" s="2"/>
      <c r="N24" s="1"/>
      <c r="O24" s="1"/>
    </row>
    <row r="25" spans="1:15">
      <c r="A25" s="1">
        <f t="shared" si="1"/>
        <v>20</v>
      </c>
      <c r="B25" s="1"/>
      <c r="C25" s="1"/>
      <c r="D25" s="1"/>
      <c r="E25" s="1"/>
      <c r="F25" s="2"/>
      <c r="G25" s="21"/>
      <c r="H25" s="1"/>
      <c r="I25" s="2"/>
      <c r="J25" s="2"/>
      <c r="K25" s="2"/>
      <c r="L25" s="1"/>
      <c r="M25" s="2"/>
      <c r="N25" s="1"/>
      <c r="O25" s="1"/>
    </row>
    <row r="26" spans="1:15">
      <c r="A26" s="1">
        <f t="shared" si="1"/>
        <v>21</v>
      </c>
      <c r="B26" s="1"/>
      <c r="C26" s="1" t="s">
        <v>156</v>
      </c>
      <c r="D26" s="1"/>
      <c r="E26" s="1"/>
      <c r="F26" s="2"/>
      <c r="G26" s="21"/>
      <c r="H26" s="1"/>
      <c r="I26" s="2"/>
      <c r="J26" s="2"/>
      <c r="K26" s="2"/>
      <c r="L26" s="1"/>
      <c r="M26" s="2"/>
      <c r="N26" s="1"/>
      <c r="O26" s="1"/>
    </row>
    <row r="27" spans="1:15">
      <c r="A27" s="1">
        <f t="shared" si="1"/>
        <v>22</v>
      </c>
      <c r="B27" s="1"/>
      <c r="C27" s="1"/>
      <c r="D27" s="1"/>
      <c r="E27" s="1"/>
      <c r="F27" s="2"/>
      <c r="G27" s="21"/>
      <c r="H27" s="1"/>
      <c r="I27" s="2"/>
      <c r="J27" s="2"/>
      <c r="K27" s="2"/>
      <c r="L27" s="1"/>
      <c r="M27" s="2"/>
      <c r="N27" s="1"/>
      <c r="O27" s="1"/>
    </row>
    <row r="28" spans="1:15">
      <c r="A28" s="1">
        <f t="shared" si="1"/>
        <v>23</v>
      </c>
      <c r="B28" s="1"/>
      <c r="D28" s="76" t="s">
        <v>418</v>
      </c>
      <c r="E28" s="1"/>
      <c r="F28" s="2">
        <f>(F22-F24)*G28</f>
        <v>1718968.1651911112</v>
      </c>
      <c r="G28" s="112">
        <f>+Summary!F29</f>
        <v>0.06</v>
      </c>
      <c r="H28" s="11"/>
      <c r="I28" s="2">
        <f>((I$35-I$24)/(1-$G$28-$G$29+$G$28*$G$29))*$G$28</f>
        <v>645357.27771779138</v>
      </c>
      <c r="J28" s="2">
        <f>((J$35-J$24)/(1-$G$28-$G$29+$G$28*$G$29))*$G$28</f>
        <v>646482.72599450173</v>
      </c>
      <c r="K28" s="2">
        <f>((K$35-K$24)/(1-$G$28-$G$29+$G$28*$G$29))*$G$28</f>
        <v>427128.16147881828</v>
      </c>
      <c r="L28" s="2">
        <f>SUM(I28:K28)-F28</f>
        <v>0</v>
      </c>
      <c r="M28" s="2"/>
      <c r="N28" s="1"/>
      <c r="O28" s="1"/>
    </row>
    <row r="29" spans="1:15">
      <c r="A29" s="1">
        <f t="shared" si="1"/>
        <v>24</v>
      </c>
      <c r="B29" s="1"/>
      <c r="D29" s="76" t="s">
        <v>419</v>
      </c>
      <c r="E29" s="1"/>
      <c r="F29" s="2">
        <f>G29*(F22-F24-F28)</f>
        <v>9425675.4391312599</v>
      </c>
      <c r="G29" s="112">
        <f>+Summary!F30</f>
        <v>0.35</v>
      </c>
      <c r="H29" s="2"/>
      <c r="I29" s="2">
        <f>(((I$35-I$24)/(1-$G$28-$G$29+$G$28*$G$29))-I$28)*$G$29</f>
        <v>3538709.0728192232</v>
      </c>
      <c r="J29" s="2">
        <f>(((J$35-J$24)/(1-$G$28-$G$29+$G$28*$G$29))-J$28)*$G$29</f>
        <v>3544880.2808698514</v>
      </c>
      <c r="K29" s="2">
        <f>(((K$35-K$24)/(1-$G$28-$G$29+$G$28*$G$29))-K$28)*$G$29</f>
        <v>2342086.0854421868</v>
      </c>
      <c r="L29" s="2">
        <f>SUM(I29:K29)-F29</f>
        <v>0</v>
      </c>
      <c r="M29" s="2"/>
      <c r="N29" s="1"/>
      <c r="O29" s="1"/>
    </row>
    <row r="30" spans="1:15">
      <c r="A30" s="1">
        <f t="shared" si="1"/>
        <v>25</v>
      </c>
      <c r="B30" s="1"/>
      <c r="D30" s="1" t="s">
        <v>145</v>
      </c>
      <c r="F30" s="2">
        <v>0</v>
      </c>
      <c r="G30" s="21"/>
      <c r="H30" s="11"/>
      <c r="I30" s="2">
        <v>0</v>
      </c>
      <c r="J30" s="2">
        <v>0</v>
      </c>
      <c r="K30" s="2">
        <v>0</v>
      </c>
      <c r="L30" s="2">
        <f>SUM(I30:K30)-F30</f>
        <v>0</v>
      </c>
      <c r="M30" s="2"/>
      <c r="N30" s="1"/>
      <c r="O30" s="1"/>
    </row>
    <row r="31" spans="1:15">
      <c r="A31" s="1">
        <f t="shared" si="1"/>
        <v>26</v>
      </c>
      <c r="B31" s="1"/>
      <c r="D31" s="1" t="s">
        <v>154</v>
      </c>
      <c r="F31" s="2">
        <v>0</v>
      </c>
      <c r="G31" s="21"/>
      <c r="H31" s="11"/>
      <c r="I31" s="2">
        <v>0</v>
      </c>
      <c r="J31" s="2">
        <v>0</v>
      </c>
      <c r="K31" s="2">
        <v>0</v>
      </c>
      <c r="L31" s="2">
        <f>SUM(I31:K31)-F31</f>
        <v>0</v>
      </c>
      <c r="M31" s="2"/>
      <c r="N31" s="1"/>
      <c r="O31" s="1"/>
    </row>
    <row r="32" spans="1:15">
      <c r="A32" s="1">
        <f>A31+1</f>
        <v>27</v>
      </c>
      <c r="B32" s="1"/>
      <c r="C32" s="1"/>
      <c r="D32" s="1"/>
      <c r="E32" s="1"/>
      <c r="F32" s="2"/>
      <c r="G32" s="21"/>
      <c r="H32" s="1"/>
      <c r="I32" s="2"/>
      <c r="J32" s="2"/>
      <c r="K32" s="2"/>
      <c r="L32" s="1"/>
      <c r="M32" s="2"/>
      <c r="N32" s="1"/>
      <c r="O32" s="1"/>
    </row>
    <row r="33" spans="1:15">
      <c r="A33" s="1">
        <f>A32+1</f>
        <v>28</v>
      </c>
      <c r="B33" s="1"/>
      <c r="C33" s="1" t="s">
        <v>155</v>
      </c>
      <c r="D33" s="1"/>
      <c r="F33" s="2">
        <f>F28+F29+F30+F31</f>
        <v>11144643.60432237</v>
      </c>
      <c r="G33" s="23"/>
      <c r="H33" s="1"/>
      <c r="I33" s="2">
        <f>I28+I29+I30+I31</f>
        <v>4184066.3505370147</v>
      </c>
      <c r="J33" s="2">
        <f>J28+J29+J30+J31</f>
        <v>4191363.0068643531</v>
      </c>
      <c r="K33" s="2">
        <f>K28+K29+K30+K31</f>
        <v>2769214.2469210052</v>
      </c>
      <c r="L33" s="2">
        <f>SUM(I33:K33)-F33</f>
        <v>0</v>
      </c>
      <c r="M33" s="2"/>
      <c r="N33" s="1"/>
      <c r="O33" s="1"/>
    </row>
    <row r="34" spans="1:15">
      <c r="A34" s="1">
        <f t="shared" si="1"/>
        <v>29</v>
      </c>
      <c r="B34" s="1"/>
      <c r="C34" s="1"/>
      <c r="D34" s="1"/>
      <c r="E34" s="1"/>
      <c r="F34" s="2"/>
      <c r="G34" s="21"/>
      <c r="H34" s="1"/>
      <c r="I34" s="2"/>
      <c r="J34" s="2"/>
      <c r="K34" s="2"/>
      <c r="L34" s="1"/>
      <c r="M34" s="2"/>
      <c r="N34" s="1"/>
      <c r="O34" s="1"/>
    </row>
    <row r="35" spans="1:15">
      <c r="A35" s="1">
        <f t="shared" si="1"/>
        <v>30</v>
      </c>
      <c r="B35" s="1"/>
      <c r="C35" s="1" t="s">
        <v>8</v>
      </c>
      <c r="D35" s="1"/>
      <c r="E35" s="1"/>
      <c r="F35" s="2">
        <f>F22-F33</f>
        <v>25262559.787728641</v>
      </c>
      <c r="G35" s="21"/>
      <c r="H35" s="11"/>
      <c r="I35" s="11">
        <f>I37*I39</f>
        <v>9484397.1767091602</v>
      </c>
      <c r="J35" s="11">
        <f>J39*J37</f>
        <v>9500937.1597956009</v>
      </c>
      <c r="K35" s="11">
        <f>K39*K37</f>
        <v>6277225.4512238791</v>
      </c>
      <c r="L35" s="2">
        <f>SUM(I35:K35)-F35</f>
        <v>0</v>
      </c>
      <c r="M35" s="2"/>
      <c r="N35" s="1"/>
      <c r="O35" s="1"/>
    </row>
    <row r="36" spans="1:15">
      <c r="A36" s="1">
        <f t="shared" si="1"/>
        <v>31</v>
      </c>
      <c r="B36" s="1"/>
      <c r="C36" s="1"/>
      <c r="D36" s="1"/>
      <c r="E36" s="1"/>
      <c r="F36" s="2"/>
      <c r="G36" s="21"/>
      <c r="H36" s="1"/>
      <c r="I36" s="2"/>
      <c r="J36" s="2"/>
      <c r="K36" s="2"/>
      <c r="L36" s="1"/>
      <c r="M36" s="2"/>
      <c r="N36" s="1"/>
      <c r="O36" s="1"/>
    </row>
    <row r="37" spans="1:15">
      <c r="A37" s="1">
        <f t="shared" si="1"/>
        <v>32</v>
      </c>
      <c r="B37" s="1"/>
      <c r="C37" s="1" t="s">
        <v>9</v>
      </c>
      <c r="D37" s="1"/>
      <c r="E37" s="1"/>
      <c r="F37" s="2">
        <f>'Plt. Class.'!G274+'Plt. Class.'!G276-'Dep. Res. Class'!G270+'Oth. RB Class.'!F44</f>
        <v>335832639.48914087</v>
      </c>
      <c r="G37" s="21"/>
      <c r="H37" s="1"/>
      <c r="I37" s="2">
        <f>'Plt. Class.'!J274+'Plt. Class.'!J276-'Dep. Res. Class'!J270+'Oth. RB Class.'!I44</f>
        <v>126082636.30373664</v>
      </c>
      <c r="J37" s="2">
        <f>'Plt. Class.'!K274+'Plt. Class.'!K276-'Dep. Res. Class'!K270+'Oth. RB Class.'!J44</f>
        <v>126302513.71219005</v>
      </c>
      <c r="K37" s="2">
        <f>'Plt. Class.'!L274+'Plt. Class.'!L276-'Dep. Res. Class'!L270+'Oth. RB Class.'!K44</f>
        <v>83447489.473214135</v>
      </c>
      <c r="L37" s="2">
        <f>SUM(I37:K37)-F37</f>
        <v>0</v>
      </c>
      <c r="M37" s="2"/>
      <c r="N37" s="1"/>
      <c r="O37" s="1"/>
    </row>
    <row r="38" spans="1:15">
      <c r="A38" s="1">
        <f t="shared" si="1"/>
        <v>33</v>
      </c>
      <c r="B38" s="1"/>
      <c r="C38" s="1"/>
      <c r="D38" s="1"/>
      <c r="E38" s="1"/>
      <c r="F38" s="2"/>
      <c r="G38" s="21"/>
      <c r="H38" s="1"/>
      <c r="I38" s="2"/>
      <c r="J38" s="2"/>
      <c r="K38" s="2"/>
      <c r="L38" s="2"/>
      <c r="M38" s="2"/>
      <c r="N38" s="1"/>
      <c r="O38" s="1"/>
    </row>
    <row r="39" spans="1:15">
      <c r="A39" s="1">
        <f t="shared" si="1"/>
        <v>34</v>
      </c>
      <c r="B39" s="1"/>
      <c r="C39" s="1" t="s">
        <v>10</v>
      </c>
      <c r="D39" s="1"/>
      <c r="E39" s="1"/>
      <c r="F39" s="7">
        <f>F35/F37</f>
        <v>7.5223658504894986E-2</v>
      </c>
      <c r="G39" s="32"/>
      <c r="H39" s="7"/>
      <c r="I39" s="7">
        <f>F39</f>
        <v>7.5223658504894986E-2</v>
      </c>
      <c r="J39" s="7">
        <f>F39</f>
        <v>7.5223658504894986E-2</v>
      </c>
      <c r="K39" s="7">
        <f>F39</f>
        <v>7.5223658504894986E-2</v>
      </c>
      <c r="L39" s="7"/>
      <c r="M39" s="2"/>
      <c r="N39" s="1"/>
      <c r="O39" s="1"/>
    </row>
    <row r="40" spans="1:15">
      <c r="A40" s="1"/>
      <c r="B40" s="1"/>
      <c r="C40" s="1"/>
      <c r="D40" s="1"/>
      <c r="M40" s="2"/>
      <c r="N40" s="1"/>
      <c r="O40" s="1"/>
    </row>
    <row r="41" spans="1:15">
      <c r="A41" s="1"/>
      <c r="B41" s="1"/>
      <c r="C41" s="1"/>
      <c r="D41" s="1"/>
      <c r="M41" s="2"/>
      <c r="N41" s="1"/>
      <c r="O41" s="1"/>
    </row>
    <row r="42" spans="1:15">
      <c r="A42" s="1"/>
      <c r="B42" s="1"/>
      <c r="C42" s="1"/>
      <c r="D42" s="1"/>
      <c r="I42" s="62">
        <f>+I12/$F12</f>
        <v>0.2410134471261545</v>
      </c>
      <c r="J42" s="62">
        <f>+J12/$F12</f>
        <v>0.17186085394216077</v>
      </c>
      <c r="K42" s="62">
        <f>+K12/$F12</f>
        <v>0.58712569893168487</v>
      </c>
      <c r="M42" s="2"/>
      <c r="N42" s="1"/>
      <c r="O42" s="1"/>
    </row>
    <row r="43" spans="1:15">
      <c r="A43" s="1"/>
      <c r="B43" s="1"/>
      <c r="C43" s="1"/>
      <c r="D43" s="1"/>
      <c r="M43" s="2"/>
      <c r="N43" s="1"/>
      <c r="O43" s="1"/>
    </row>
    <row r="44" spans="1:15">
      <c r="A44" s="1"/>
      <c r="B44" s="1"/>
      <c r="C44" s="1"/>
      <c r="D44" s="1"/>
      <c r="M44" s="5"/>
      <c r="N44" s="5"/>
      <c r="O44" s="5"/>
    </row>
    <row r="45" spans="1:15">
      <c r="A45" s="1"/>
      <c r="B45" s="1"/>
      <c r="C45" s="1"/>
      <c r="D45" s="1"/>
      <c r="E45" s="1"/>
      <c r="F45" s="2"/>
      <c r="G45" s="21"/>
      <c r="H45" s="1"/>
      <c r="I45" s="2"/>
      <c r="J45" s="2"/>
      <c r="K45" s="2"/>
      <c r="L45" s="2"/>
      <c r="M45" s="2"/>
      <c r="N45" s="1"/>
      <c r="O45" s="1"/>
    </row>
    <row r="46" spans="1:15">
      <c r="A46" s="1"/>
      <c r="B46" s="1"/>
      <c r="C46" s="1"/>
      <c r="D46" s="1"/>
      <c r="E46" s="1"/>
      <c r="F46" s="2"/>
      <c r="G46" s="21"/>
      <c r="H46" s="1"/>
      <c r="I46" s="2"/>
      <c r="J46" s="2"/>
      <c r="K46" s="2"/>
      <c r="L46" s="2"/>
      <c r="M46" s="2"/>
      <c r="N46" s="1"/>
      <c r="O46" s="1"/>
    </row>
    <row r="47" spans="1:15">
      <c r="A47" s="1"/>
      <c r="B47" s="1"/>
      <c r="C47" s="1"/>
      <c r="D47" s="1"/>
      <c r="E47" s="1"/>
      <c r="F47" s="2"/>
      <c r="G47" s="21"/>
      <c r="H47" s="1"/>
      <c r="I47" s="2"/>
      <c r="J47" s="2"/>
      <c r="K47" s="2"/>
      <c r="L47" s="2"/>
      <c r="M47" s="2"/>
      <c r="N47" s="1"/>
      <c r="O47" s="1"/>
    </row>
    <row r="48" spans="1:15">
      <c r="A48" s="1"/>
      <c r="B48" s="1"/>
      <c r="C48" s="1"/>
      <c r="D48" s="1"/>
      <c r="E48" s="1"/>
      <c r="F48" s="2"/>
      <c r="G48" s="21"/>
      <c r="H48" s="1"/>
      <c r="I48" s="2"/>
      <c r="J48" s="2"/>
      <c r="K48" s="2"/>
      <c r="L48" s="2"/>
      <c r="M48" s="2"/>
      <c r="N48" s="1"/>
      <c r="O48" s="1"/>
    </row>
    <row r="49" spans="1:15">
      <c r="A49" s="1"/>
      <c r="B49" s="1"/>
      <c r="C49" s="1"/>
      <c r="D49" s="1"/>
      <c r="E49" s="1"/>
      <c r="F49" s="2"/>
      <c r="G49" s="21"/>
      <c r="H49" s="1"/>
      <c r="I49" s="2"/>
      <c r="J49" s="2"/>
      <c r="K49" s="2"/>
      <c r="L49" s="2"/>
      <c r="M49" s="2"/>
      <c r="N49" s="1"/>
      <c r="O49" s="1"/>
    </row>
    <row r="50" spans="1:15">
      <c r="A50" s="1"/>
      <c r="B50" s="1"/>
      <c r="C50" s="1"/>
      <c r="D50" s="1"/>
      <c r="E50" s="1"/>
      <c r="F50" s="2"/>
      <c r="G50" s="21"/>
      <c r="H50" s="1"/>
      <c r="I50" s="2"/>
      <c r="J50" s="2"/>
      <c r="K50" s="2"/>
      <c r="L50" s="2"/>
      <c r="M50" s="2"/>
      <c r="N50" s="1"/>
      <c r="O50" s="1"/>
    </row>
    <row r="51" spans="1:15">
      <c r="A51" s="1"/>
      <c r="B51" s="1"/>
      <c r="C51" s="1"/>
      <c r="D51" s="1"/>
      <c r="E51" s="1"/>
      <c r="F51" s="2"/>
      <c r="G51" s="21"/>
      <c r="H51" s="1"/>
      <c r="I51" s="2"/>
      <c r="J51" s="2"/>
      <c r="K51" s="2"/>
      <c r="L51" s="2"/>
      <c r="M51" s="2"/>
      <c r="N51" s="1"/>
      <c r="O51" s="1"/>
    </row>
    <row r="52" spans="1:15">
      <c r="A52" s="1"/>
      <c r="B52" s="1"/>
      <c r="C52" s="1"/>
      <c r="D52" s="1"/>
      <c r="E52" s="1"/>
      <c r="F52" s="2"/>
      <c r="G52" s="21"/>
      <c r="H52" s="1"/>
      <c r="I52" s="2"/>
      <c r="J52" s="2"/>
      <c r="K52" s="2"/>
      <c r="L52" s="2"/>
      <c r="M52" s="2"/>
      <c r="N52" s="1"/>
      <c r="O52" s="1"/>
    </row>
    <row r="53" spans="1:15">
      <c r="A53" s="1"/>
      <c r="B53" s="1"/>
      <c r="C53" s="1"/>
      <c r="D53" s="1"/>
      <c r="E53" s="1"/>
      <c r="F53" s="2"/>
      <c r="G53" s="21"/>
      <c r="H53" s="1"/>
      <c r="I53" s="2"/>
      <c r="J53" s="2"/>
      <c r="K53" s="2"/>
      <c r="L53" s="2"/>
      <c r="M53" s="2"/>
      <c r="N53" s="1"/>
      <c r="O53" s="1"/>
    </row>
    <row r="54" spans="1:15">
      <c r="A54" s="1"/>
      <c r="B54" s="1"/>
      <c r="C54" s="1"/>
      <c r="D54" s="1"/>
      <c r="E54" s="1"/>
      <c r="F54" s="2"/>
      <c r="G54" s="21"/>
      <c r="H54" s="1"/>
      <c r="I54" s="2"/>
      <c r="J54" s="2"/>
      <c r="K54" s="2"/>
      <c r="L54" s="2"/>
      <c r="M54" s="2"/>
      <c r="N54" s="1"/>
      <c r="O54" s="1"/>
    </row>
    <row r="55" spans="1:15">
      <c r="A55" s="1"/>
      <c r="B55" s="1"/>
      <c r="C55" s="1"/>
      <c r="D55" s="1"/>
      <c r="E55" s="1"/>
      <c r="F55" s="2"/>
      <c r="G55" s="21"/>
      <c r="H55" s="1"/>
      <c r="I55" s="2"/>
      <c r="J55" s="2"/>
      <c r="K55" s="2"/>
      <c r="L55" s="2"/>
      <c r="M55" s="2"/>
      <c r="N55" s="1"/>
      <c r="O55" s="1"/>
    </row>
    <row r="56" spans="1:15">
      <c r="A56" s="1"/>
      <c r="B56" s="1"/>
      <c r="C56" s="1"/>
      <c r="D56" s="1"/>
      <c r="E56" s="1"/>
      <c r="F56" s="2"/>
      <c r="G56" s="21"/>
      <c r="H56" s="1"/>
      <c r="I56" s="2"/>
      <c r="J56" s="2"/>
      <c r="K56" s="2"/>
      <c r="L56" s="2"/>
      <c r="M56" s="2"/>
      <c r="N56" s="1"/>
      <c r="O56" s="1"/>
    </row>
    <row r="57" spans="1:15">
      <c r="A57" s="1"/>
      <c r="B57" s="1"/>
      <c r="C57" s="1"/>
      <c r="D57" s="1"/>
      <c r="E57" s="1"/>
      <c r="F57" s="2"/>
      <c r="G57" s="21"/>
      <c r="H57" s="1"/>
      <c r="I57" s="2"/>
      <c r="J57" s="2"/>
      <c r="K57" s="2"/>
      <c r="L57" s="2"/>
      <c r="M57" s="2"/>
      <c r="N57" s="1"/>
      <c r="O57" s="1"/>
    </row>
    <row r="58" spans="1:15">
      <c r="A58" s="1"/>
      <c r="B58" s="1"/>
      <c r="C58" s="1"/>
      <c r="D58" s="1"/>
      <c r="E58" s="1"/>
      <c r="F58" s="2"/>
      <c r="G58" s="21"/>
      <c r="H58" s="1"/>
      <c r="I58" s="2"/>
      <c r="J58" s="2"/>
      <c r="K58" s="2"/>
      <c r="L58" s="2"/>
      <c r="M58" s="2"/>
      <c r="N58" s="1"/>
      <c r="O58" s="1"/>
    </row>
    <row r="59" spans="1:15">
      <c r="A59" s="1"/>
      <c r="B59" s="1"/>
      <c r="C59" s="1"/>
      <c r="D59" s="1"/>
      <c r="E59" s="1"/>
      <c r="F59" s="2"/>
      <c r="G59" s="21"/>
      <c r="H59" s="1"/>
      <c r="I59" s="2"/>
      <c r="J59" s="2"/>
      <c r="K59" s="2"/>
      <c r="L59" s="2"/>
      <c r="M59" s="2"/>
      <c r="N59" s="1"/>
      <c r="O59" s="1"/>
    </row>
    <row r="60" spans="1:15">
      <c r="A60" s="1"/>
      <c r="B60" s="1"/>
      <c r="C60" s="1"/>
      <c r="D60" s="1"/>
      <c r="E60" s="1"/>
      <c r="F60" s="2"/>
      <c r="G60" s="21"/>
      <c r="H60" s="1"/>
      <c r="I60" s="2"/>
      <c r="J60" s="2"/>
      <c r="K60" s="2"/>
      <c r="L60" s="2"/>
      <c r="M60" s="2"/>
      <c r="N60" s="1"/>
      <c r="O60" s="1"/>
    </row>
    <row r="61" spans="1:15">
      <c r="A61" s="1"/>
      <c r="B61" s="1"/>
      <c r="C61" s="1"/>
      <c r="D61" s="1"/>
      <c r="E61" s="1"/>
      <c r="F61" s="2"/>
      <c r="G61" s="21"/>
      <c r="H61" s="1"/>
      <c r="I61" s="2"/>
      <c r="J61" s="2"/>
      <c r="K61" s="2"/>
      <c r="L61" s="2"/>
      <c r="M61" s="2"/>
      <c r="N61" s="1"/>
      <c r="O61" s="1"/>
    </row>
    <row r="62" spans="1:15">
      <c r="A62" s="1"/>
      <c r="B62" s="1"/>
      <c r="C62" s="1"/>
      <c r="D62" s="1"/>
      <c r="E62" s="1"/>
      <c r="F62" s="2"/>
      <c r="G62" s="21"/>
      <c r="H62" s="1"/>
      <c r="I62" s="2"/>
      <c r="J62" s="2"/>
      <c r="K62" s="2"/>
      <c r="L62" s="2"/>
      <c r="M62" s="2"/>
      <c r="N62" s="1"/>
      <c r="O62" s="1"/>
    </row>
    <row r="63" spans="1:15">
      <c r="A63" s="1"/>
      <c r="B63" s="1"/>
      <c r="C63" s="1"/>
      <c r="D63" s="1"/>
      <c r="E63" s="1"/>
      <c r="F63" s="2"/>
      <c r="G63" s="21"/>
      <c r="H63" s="1"/>
      <c r="I63" s="2"/>
      <c r="J63" s="2"/>
      <c r="K63" s="2"/>
      <c r="L63" s="2"/>
      <c r="M63" s="2"/>
      <c r="N63" s="1"/>
      <c r="O63" s="1"/>
    </row>
    <row r="64" spans="1:15">
      <c r="A64" s="1"/>
      <c r="B64" s="1"/>
      <c r="C64" s="1"/>
      <c r="D64" s="1"/>
      <c r="E64" s="1"/>
      <c r="F64" s="2"/>
      <c r="G64" s="21"/>
      <c r="H64" s="1"/>
      <c r="I64" s="2"/>
      <c r="J64" s="2"/>
      <c r="K64" s="2"/>
      <c r="L64" s="2"/>
      <c r="M64" s="2"/>
      <c r="N64" s="1"/>
      <c r="O64" s="1"/>
    </row>
    <row r="65" spans="1:15">
      <c r="A65" s="1"/>
      <c r="B65" s="1"/>
      <c r="C65" s="1"/>
      <c r="D65" s="1"/>
      <c r="E65" s="1"/>
      <c r="F65" s="2"/>
      <c r="G65" s="21"/>
      <c r="H65" s="1"/>
      <c r="I65" s="2"/>
      <c r="J65" s="2"/>
      <c r="K65" s="2"/>
      <c r="L65" s="2"/>
      <c r="M65" s="2"/>
      <c r="N65" s="1"/>
      <c r="O65" s="1"/>
    </row>
    <row r="66" spans="1:15">
      <c r="A66" s="1"/>
      <c r="B66" s="1"/>
      <c r="C66" s="1"/>
      <c r="D66" s="1"/>
      <c r="E66" s="1"/>
      <c r="F66" s="2"/>
      <c r="G66" s="21"/>
      <c r="H66" s="1"/>
      <c r="I66" s="2"/>
      <c r="J66" s="2"/>
      <c r="K66" s="2"/>
      <c r="L66" s="2"/>
      <c r="M66" s="2"/>
      <c r="N66" s="1"/>
      <c r="O66" s="1"/>
    </row>
    <row r="67" spans="1:15">
      <c r="A67" s="1"/>
      <c r="B67" s="1"/>
      <c r="C67" s="1"/>
      <c r="D67" s="1"/>
      <c r="E67" s="1"/>
      <c r="F67" s="2"/>
      <c r="G67" s="21"/>
      <c r="H67" s="1"/>
      <c r="I67" s="2"/>
      <c r="J67" s="2"/>
      <c r="K67" s="2"/>
      <c r="L67" s="2"/>
      <c r="M67" s="2"/>
      <c r="N67" s="1"/>
      <c r="O67" s="1"/>
    </row>
    <row r="68" spans="1:15">
      <c r="A68" s="1"/>
      <c r="B68" s="1"/>
      <c r="C68" s="1"/>
      <c r="D68" s="1"/>
      <c r="E68" s="1"/>
      <c r="F68" s="2"/>
      <c r="G68" s="21"/>
      <c r="H68" s="1"/>
      <c r="I68" s="2"/>
      <c r="J68" s="2"/>
      <c r="K68" s="2"/>
      <c r="L68" s="2"/>
      <c r="M68" s="2"/>
      <c r="N68" s="1"/>
      <c r="O68" s="1"/>
    </row>
    <row r="69" spans="1:15">
      <c r="A69" s="1"/>
      <c r="B69" s="1"/>
      <c r="C69" s="1"/>
      <c r="D69" s="1"/>
      <c r="E69" s="1"/>
      <c r="F69" s="2"/>
      <c r="G69" s="21"/>
      <c r="H69" s="1"/>
      <c r="I69" s="2"/>
      <c r="J69" s="2"/>
      <c r="K69" s="2"/>
      <c r="L69" s="2"/>
      <c r="M69" s="2"/>
      <c r="N69" s="1"/>
      <c r="O69" s="1"/>
    </row>
    <row r="70" spans="1:15">
      <c r="A70" s="1"/>
      <c r="B70" s="1"/>
      <c r="C70" s="1"/>
      <c r="D70" s="1"/>
      <c r="E70" s="1"/>
      <c r="F70" s="1"/>
      <c r="G70" s="21"/>
      <c r="H70" s="1"/>
      <c r="I70" s="2"/>
      <c r="J70" s="2"/>
      <c r="K70" s="2"/>
      <c r="L70" s="2"/>
      <c r="M70" s="2"/>
      <c r="N70" s="1"/>
      <c r="O70" s="1"/>
    </row>
    <row r="71" spans="1:15">
      <c r="A71" s="1"/>
      <c r="B71" s="1"/>
      <c r="C71" s="1"/>
      <c r="D71" s="1"/>
      <c r="E71" s="1"/>
      <c r="F71" s="1"/>
      <c r="G71" s="21"/>
      <c r="H71" s="1"/>
      <c r="I71" s="2"/>
      <c r="J71" s="2"/>
      <c r="K71" s="2"/>
      <c r="L71" s="2"/>
      <c r="M71" s="2"/>
      <c r="N71" s="1"/>
      <c r="O71" s="1"/>
    </row>
    <row r="72" spans="1:15">
      <c r="A72" s="1"/>
      <c r="B72" s="1"/>
      <c r="C72" s="1"/>
      <c r="D72" s="1"/>
      <c r="E72" s="1"/>
      <c r="F72" s="1"/>
      <c r="G72" s="21"/>
      <c r="H72" s="1"/>
      <c r="I72" s="2"/>
      <c r="J72" s="2"/>
      <c r="K72" s="2"/>
      <c r="L72" s="2"/>
      <c r="M72" s="2"/>
      <c r="N72" s="1"/>
      <c r="O72" s="1"/>
    </row>
    <row r="73" spans="1:15">
      <c r="A73" s="1"/>
      <c r="B73" s="1"/>
      <c r="C73" s="1"/>
      <c r="D73" s="1"/>
      <c r="E73" s="1"/>
      <c r="F73" s="1"/>
      <c r="G73" s="21"/>
      <c r="H73" s="1"/>
      <c r="I73" s="2"/>
      <c r="J73" s="2"/>
      <c r="K73" s="2"/>
      <c r="L73" s="2"/>
      <c r="M73" s="2"/>
      <c r="N73" s="1"/>
      <c r="O73" s="1"/>
    </row>
    <row r="74" spans="1:15">
      <c r="A74" s="1"/>
      <c r="B74" s="1"/>
      <c r="C74" s="1"/>
      <c r="D74" s="1"/>
      <c r="E74" s="1"/>
      <c r="F74" s="1"/>
      <c r="G74" s="21"/>
      <c r="H74" s="1"/>
      <c r="I74" s="2"/>
      <c r="J74" s="2"/>
      <c r="K74" s="2"/>
      <c r="L74" s="2"/>
      <c r="M74" s="2"/>
      <c r="N74" s="1"/>
      <c r="O74" s="1"/>
    </row>
    <row r="75" spans="1:15">
      <c r="A75" s="1"/>
      <c r="B75" s="1"/>
      <c r="C75" s="1"/>
      <c r="D75" s="1"/>
      <c r="E75" s="1"/>
      <c r="F75" s="1"/>
      <c r="G75" s="21"/>
      <c r="H75" s="1"/>
      <c r="I75" s="2"/>
      <c r="J75" s="2"/>
      <c r="K75" s="2"/>
      <c r="L75" s="2"/>
      <c r="M75" s="2"/>
      <c r="N75" s="1"/>
      <c r="O75" s="1"/>
    </row>
    <row r="76" spans="1:15">
      <c r="A76" s="1"/>
      <c r="B76" s="1"/>
      <c r="C76" s="1"/>
      <c r="D76" s="1"/>
      <c r="E76" s="1"/>
      <c r="F76" s="1"/>
      <c r="G76" s="21"/>
      <c r="H76" s="1"/>
      <c r="I76" s="2"/>
      <c r="J76" s="2"/>
      <c r="K76" s="2"/>
      <c r="L76" s="2"/>
      <c r="M76" s="2"/>
      <c r="N76" s="1"/>
      <c r="O76" s="1"/>
    </row>
    <row r="77" spans="1:15">
      <c r="A77" s="1"/>
      <c r="B77" s="1"/>
      <c r="C77" s="1"/>
      <c r="D77" s="1"/>
      <c r="E77" s="1"/>
      <c r="F77" s="1"/>
      <c r="G77" s="21"/>
      <c r="H77" s="1"/>
      <c r="I77" s="2"/>
      <c r="J77" s="2"/>
      <c r="K77" s="2"/>
      <c r="L77" s="2"/>
      <c r="M77" s="2"/>
      <c r="N77" s="1"/>
      <c r="O77" s="1"/>
    </row>
    <row r="78" spans="1:15">
      <c r="A78" s="1"/>
      <c r="B78" s="1"/>
      <c r="C78" s="1"/>
      <c r="D78" s="1"/>
      <c r="E78" s="1"/>
      <c r="F78" s="1"/>
      <c r="G78" s="21"/>
      <c r="H78" s="1"/>
      <c r="I78" s="2"/>
      <c r="J78" s="2"/>
      <c r="K78" s="2"/>
      <c r="L78" s="2"/>
      <c r="M78" s="2"/>
      <c r="N78" s="1"/>
      <c r="O78" s="1"/>
    </row>
    <row r="79" spans="1:15">
      <c r="A79" s="1"/>
      <c r="B79" s="1"/>
      <c r="C79" s="1"/>
      <c r="D79" s="1"/>
      <c r="E79" s="1"/>
      <c r="F79" s="1"/>
      <c r="G79" s="21"/>
      <c r="H79" s="1"/>
      <c r="I79" s="2"/>
      <c r="J79" s="2"/>
      <c r="K79" s="2"/>
      <c r="L79" s="2"/>
      <c r="M79" s="2"/>
      <c r="N79" s="1"/>
      <c r="O79" s="1"/>
    </row>
    <row r="80" spans="1:15">
      <c r="A80" s="1"/>
      <c r="B80" s="1"/>
      <c r="C80" s="1"/>
      <c r="D80" s="1"/>
      <c r="E80" s="1"/>
      <c r="F80" s="1"/>
      <c r="G80" s="21"/>
      <c r="H80" s="1"/>
      <c r="I80" s="2"/>
      <c r="J80" s="2"/>
      <c r="K80" s="2"/>
      <c r="L80" s="2"/>
      <c r="M80" s="2"/>
      <c r="N80" s="1"/>
      <c r="O80" s="1"/>
    </row>
    <row r="81" spans="1:15">
      <c r="A81" s="1"/>
      <c r="B81" s="1"/>
      <c r="C81" s="1"/>
      <c r="D81" s="1"/>
      <c r="E81" s="1"/>
      <c r="F81" s="1"/>
      <c r="G81" s="21"/>
      <c r="H81" s="1"/>
      <c r="I81" s="2"/>
      <c r="J81" s="2"/>
      <c r="K81" s="2"/>
      <c r="L81" s="2"/>
      <c r="M81" s="2"/>
      <c r="N81" s="1"/>
      <c r="O81" s="1"/>
    </row>
    <row r="82" spans="1:15">
      <c r="A82" s="1"/>
      <c r="B82" s="1"/>
      <c r="C82" s="1"/>
      <c r="D82" s="1"/>
      <c r="E82" s="1"/>
      <c r="F82" s="1"/>
      <c r="G82" s="21"/>
      <c r="H82" s="1"/>
      <c r="I82" s="2"/>
      <c r="J82" s="2"/>
      <c r="K82" s="2"/>
      <c r="L82" s="2"/>
      <c r="M82" s="2"/>
      <c r="N82" s="1"/>
      <c r="O82" s="1"/>
    </row>
    <row r="83" spans="1:15">
      <c r="A83" s="1"/>
      <c r="B83" s="1"/>
      <c r="C83" s="1"/>
      <c r="D83" s="1"/>
      <c r="E83" s="1"/>
      <c r="F83" s="1"/>
      <c r="G83" s="21"/>
      <c r="H83" s="1"/>
      <c r="I83" s="2"/>
      <c r="J83" s="2"/>
      <c r="K83" s="2"/>
      <c r="L83" s="2"/>
      <c r="M83" s="2"/>
      <c r="N83" s="1"/>
      <c r="O83" s="1"/>
    </row>
    <row r="84" spans="1:15">
      <c r="A84" s="1"/>
      <c r="B84" s="1"/>
      <c r="C84" s="1"/>
      <c r="D84" s="1"/>
      <c r="E84" s="1"/>
      <c r="F84" s="1"/>
      <c r="G84" s="21"/>
      <c r="H84" s="1"/>
      <c r="I84" s="2"/>
      <c r="J84" s="2"/>
      <c r="K84" s="2"/>
      <c r="L84" s="2"/>
      <c r="M84" s="2"/>
      <c r="N84" s="1"/>
      <c r="O84" s="1"/>
    </row>
    <row r="85" spans="1:15">
      <c r="A85" s="1"/>
      <c r="B85" s="1"/>
      <c r="C85" s="1"/>
      <c r="D85" s="1"/>
      <c r="E85" s="1"/>
      <c r="F85" s="1"/>
      <c r="G85" s="21"/>
      <c r="H85" s="1"/>
      <c r="I85" s="2"/>
      <c r="J85" s="2"/>
      <c r="K85" s="2"/>
      <c r="L85" s="2"/>
      <c r="M85" s="2"/>
      <c r="N85" s="1"/>
      <c r="O85" s="1"/>
    </row>
    <row r="86" spans="1:15">
      <c r="A86" s="1"/>
      <c r="B86" s="1"/>
      <c r="C86" s="1"/>
      <c r="D86" s="1"/>
      <c r="E86" s="1"/>
      <c r="F86" s="1"/>
      <c r="G86" s="21"/>
      <c r="H86" s="1"/>
      <c r="I86" s="2"/>
      <c r="J86" s="2"/>
      <c r="K86" s="2"/>
      <c r="L86" s="2"/>
      <c r="M86" s="2"/>
      <c r="N86" s="1"/>
      <c r="O86" s="1"/>
    </row>
    <row r="87" spans="1:15">
      <c r="A87" s="1"/>
      <c r="B87" s="1"/>
      <c r="C87" s="1"/>
      <c r="D87" s="1"/>
      <c r="E87" s="1"/>
      <c r="F87" s="1"/>
      <c r="G87" s="21"/>
      <c r="H87" s="1"/>
      <c r="I87" s="2"/>
      <c r="J87" s="2"/>
      <c r="K87" s="2"/>
      <c r="L87" s="2"/>
      <c r="M87" s="2"/>
      <c r="N87" s="1"/>
      <c r="O87" s="1"/>
    </row>
    <row r="88" spans="1:15">
      <c r="A88" s="1"/>
      <c r="B88" s="1"/>
      <c r="C88" s="1"/>
      <c r="D88" s="1"/>
      <c r="E88" s="1"/>
      <c r="F88" s="1"/>
      <c r="G88" s="20"/>
      <c r="H88" s="1"/>
      <c r="I88" s="2"/>
      <c r="J88" s="2"/>
      <c r="K88" s="2"/>
      <c r="L88" s="2"/>
      <c r="M88" s="2"/>
      <c r="N88" s="1"/>
      <c r="O88" s="1"/>
    </row>
    <row r="89" spans="1:15">
      <c r="A89" s="1"/>
      <c r="B89" s="1"/>
      <c r="C89" s="1"/>
      <c r="D89" s="1"/>
      <c r="E89" s="1"/>
      <c r="F89" s="1"/>
      <c r="G89" s="20"/>
      <c r="H89" s="1"/>
      <c r="I89" s="2"/>
      <c r="J89" s="2"/>
      <c r="K89" s="2"/>
      <c r="L89" s="2"/>
      <c r="M89" s="2"/>
      <c r="N89" s="1"/>
      <c r="O89" s="1"/>
    </row>
    <row r="90" spans="1:15">
      <c r="A90" s="1"/>
      <c r="B90" s="1"/>
      <c r="C90" s="1"/>
      <c r="D90" s="1"/>
      <c r="E90" s="1"/>
      <c r="F90" s="1"/>
      <c r="G90" s="20"/>
      <c r="H90" s="1"/>
      <c r="I90" s="2"/>
      <c r="J90" s="2"/>
      <c r="K90" s="2"/>
      <c r="L90" s="2"/>
      <c r="M90" s="2"/>
      <c r="N90" s="1"/>
      <c r="O90" s="1"/>
    </row>
    <row r="91" spans="1:15">
      <c r="A91" s="1"/>
      <c r="B91" s="1"/>
      <c r="C91" s="1"/>
      <c r="D91" s="1"/>
      <c r="E91" s="1"/>
      <c r="F91" s="1"/>
      <c r="G91" s="20"/>
      <c r="H91" s="1"/>
      <c r="I91" s="2"/>
      <c r="J91" s="2"/>
      <c r="K91" s="2"/>
      <c r="L91" s="2"/>
      <c r="M91" s="2"/>
      <c r="N91" s="1"/>
      <c r="O91" s="1"/>
    </row>
    <row r="92" spans="1:15">
      <c r="A92" s="1"/>
      <c r="B92" s="1"/>
      <c r="C92" s="1"/>
      <c r="D92" s="1"/>
      <c r="E92" s="1"/>
      <c r="F92" s="1"/>
      <c r="G92" s="20"/>
      <c r="H92" s="1"/>
      <c r="I92" s="2"/>
      <c r="J92" s="2"/>
      <c r="K92" s="2"/>
      <c r="L92" s="2"/>
      <c r="M92" s="2"/>
      <c r="N92" s="1"/>
      <c r="O92" s="1"/>
    </row>
    <row r="93" spans="1:15">
      <c r="A93" s="1"/>
      <c r="B93" s="1"/>
      <c r="C93" s="1"/>
      <c r="D93" s="1"/>
      <c r="E93" s="1"/>
      <c r="F93" s="1"/>
      <c r="G93" s="20"/>
      <c r="H93" s="1"/>
      <c r="I93" s="2"/>
      <c r="J93" s="2"/>
      <c r="K93" s="2"/>
      <c r="L93" s="2"/>
      <c r="M93" s="2"/>
      <c r="N93" s="1"/>
      <c r="O93" s="1"/>
    </row>
    <row r="94" spans="1:15">
      <c r="A94" s="1"/>
      <c r="B94" s="1"/>
      <c r="C94" s="1"/>
      <c r="D94" s="1"/>
      <c r="E94" s="1"/>
      <c r="F94" s="1"/>
      <c r="G94" s="20"/>
      <c r="H94" s="1"/>
      <c r="I94" s="2"/>
      <c r="J94" s="2"/>
      <c r="K94" s="2"/>
      <c r="L94" s="2"/>
      <c r="M94" s="2"/>
      <c r="N94" s="1"/>
      <c r="O94" s="1"/>
    </row>
    <row r="95" spans="1:15">
      <c r="A95" s="1"/>
      <c r="B95" s="1"/>
      <c r="C95" s="1"/>
      <c r="D95" s="1"/>
      <c r="E95" s="1"/>
      <c r="F95" s="1"/>
      <c r="G95" s="20"/>
      <c r="H95" s="1"/>
      <c r="I95" s="2"/>
      <c r="J95" s="2"/>
      <c r="K95" s="2"/>
      <c r="L95" s="2"/>
      <c r="M95" s="2"/>
      <c r="N95" s="1"/>
      <c r="O95" s="1"/>
    </row>
    <row r="96" spans="1:15">
      <c r="A96" s="1"/>
      <c r="B96" s="1"/>
      <c r="C96" s="1"/>
      <c r="D96" s="1"/>
      <c r="E96" s="1"/>
      <c r="F96" s="1"/>
      <c r="G96" s="20"/>
      <c r="H96" s="1"/>
      <c r="I96" s="2"/>
      <c r="J96" s="2"/>
      <c r="K96" s="2"/>
      <c r="L96" s="2"/>
      <c r="M96" s="2"/>
      <c r="N96" s="1"/>
      <c r="O96" s="1"/>
    </row>
    <row r="97" spans="1:15">
      <c r="A97" s="1"/>
      <c r="B97" s="1"/>
      <c r="C97" s="1"/>
      <c r="D97" s="1"/>
      <c r="E97" s="1"/>
      <c r="F97" s="1"/>
      <c r="G97" s="20"/>
      <c r="H97" s="1"/>
      <c r="I97" s="2"/>
      <c r="J97" s="2"/>
      <c r="K97" s="2"/>
      <c r="L97" s="2"/>
      <c r="M97" s="2"/>
      <c r="N97" s="1"/>
      <c r="O97" s="1"/>
    </row>
    <row r="98" spans="1:15">
      <c r="A98" s="1"/>
      <c r="B98" s="1"/>
      <c r="C98" s="1"/>
      <c r="D98" s="1"/>
      <c r="E98" s="1"/>
      <c r="F98" s="1"/>
      <c r="G98" s="20"/>
      <c r="H98" s="1"/>
      <c r="I98" s="2"/>
      <c r="J98" s="2"/>
      <c r="K98" s="2"/>
      <c r="L98" s="2"/>
      <c r="M98" s="2"/>
      <c r="N98" s="1"/>
      <c r="O98" s="1"/>
    </row>
    <row r="99" spans="1:15">
      <c r="A99" s="1"/>
      <c r="B99" s="1"/>
      <c r="C99" s="1"/>
      <c r="D99" s="1"/>
      <c r="E99" s="1"/>
      <c r="F99" s="1"/>
      <c r="G99" s="20"/>
      <c r="H99" s="1"/>
      <c r="I99" s="2"/>
      <c r="J99" s="2"/>
      <c r="K99" s="2"/>
      <c r="L99" s="2"/>
      <c r="M99" s="2"/>
      <c r="N99" s="1"/>
      <c r="O99" s="1"/>
    </row>
    <row r="100" spans="1:15">
      <c r="A100" s="1"/>
      <c r="B100" s="1"/>
      <c r="C100" s="1"/>
      <c r="D100" s="1"/>
      <c r="E100" s="1"/>
      <c r="F100" s="1"/>
      <c r="G100" s="20"/>
      <c r="H100" s="1"/>
      <c r="I100" s="2"/>
      <c r="J100" s="2"/>
      <c r="K100" s="2"/>
      <c r="L100" s="2"/>
      <c r="M100" s="2"/>
      <c r="N100" s="1"/>
      <c r="O100" s="1"/>
    </row>
    <row r="101" spans="1:15">
      <c r="A101" s="1"/>
      <c r="B101" s="1"/>
      <c r="C101" s="1"/>
      <c r="D101" s="1"/>
      <c r="E101" s="1"/>
      <c r="F101" s="1"/>
      <c r="G101" s="20"/>
      <c r="H101" s="1"/>
      <c r="I101" s="2"/>
      <c r="J101" s="2"/>
      <c r="K101" s="2"/>
      <c r="L101" s="2"/>
      <c r="M101" s="2"/>
      <c r="N101" s="1"/>
      <c r="O101" s="1"/>
    </row>
    <row r="102" spans="1:15">
      <c r="A102" s="1"/>
      <c r="B102" s="1"/>
      <c r="C102" s="1"/>
      <c r="D102" s="1"/>
      <c r="E102" s="1"/>
      <c r="F102" s="1"/>
      <c r="G102" s="20"/>
      <c r="H102" s="1"/>
      <c r="I102" s="2"/>
      <c r="J102" s="2"/>
      <c r="K102" s="2"/>
      <c r="L102" s="2"/>
      <c r="M102" s="2"/>
      <c r="N102" s="1"/>
      <c r="O102" s="1"/>
    </row>
  </sheetData>
  <phoneticPr fontId="0" type="noConversion"/>
  <printOptions horizontalCentered="1" gridLines="1"/>
  <pageMargins left="1" right="1" top="1" bottom="1" header="0.5" footer="0.5"/>
  <pageSetup scale="53" orientation="portrait" horizontalDpi="300" verticalDpi="300" r:id="rId1"/>
  <headerFooter>
    <oddHeader>&amp;RExhibit PHR-4
Page &amp;P of &amp;N</oddHeader>
  </headerFooter>
  <colBreaks count="3" manualBreakCount="3">
    <brk id="8" max="1048575" man="1"/>
    <brk id="15" max="1048575" man="1"/>
    <brk id="2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G1119"/>
  <sheetViews>
    <sheetView defaultGridColor="0" view="pageBreakPreview" colorId="22" zoomScale="60" zoomScaleNormal="57" workbookViewId="0">
      <pane ySplit="5" topLeftCell="A6" activePane="bottomLeft" state="frozen"/>
      <selection activeCell="J62" sqref="J62:K62"/>
      <selection pane="bottomLeft" activeCell="A6" sqref="A6"/>
    </sheetView>
  </sheetViews>
  <sheetFormatPr defaultColWidth="11.44140625" defaultRowHeight="15"/>
  <cols>
    <col min="1" max="1" width="6.77734375" style="130" customWidth="1"/>
    <col min="2" max="2" width="1.77734375" style="130" customWidth="1"/>
    <col min="3" max="3" width="6.77734375" style="130" bestFit="1" customWidth="1"/>
    <col min="4" max="5" width="1.77734375" style="130" customWidth="1"/>
    <col min="6" max="6" width="35.77734375" style="130" customWidth="1"/>
    <col min="7" max="7" width="11.44140625" style="145" customWidth="1"/>
    <col min="8" max="8" width="34.77734375" style="130" bestFit="1" customWidth="1"/>
    <col min="9" max="23" width="14.77734375" style="130" customWidth="1"/>
    <col min="24" max="24" width="14.5546875" style="130" customWidth="1"/>
    <col min="25" max="25" width="12.77734375" style="130" customWidth="1"/>
    <col min="26" max="16384" width="11.44140625" style="130"/>
  </cols>
  <sheetData>
    <row r="1" spans="1:33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29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</row>
    <row r="2" spans="1:33">
      <c r="A2" s="44" t="str">
        <f>Summary!A2</f>
        <v>Class Cost of Service - Demand/Commodity Study</v>
      </c>
      <c r="B2" s="44"/>
      <c r="C2" s="44"/>
      <c r="D2" s="44"/>
      <c r="E2" s="44"/>
      <c r="F2" s="44"/>
      <c r="G2" s="129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</row>
    <row r="3" spans="1:33">
      <c r="A3" s="44" t="str">
        <f>Summary!A3</f>
        <v>Forecasted Test Period: Twelve Months Ended May 31, 2017</v>
      </c>
      <c r="B3" s="44"/>
      <c r="C3" s="44"/>
      <c r="D3" s="44"/>
      <c r="E3" s="44"/>
      <c r="F3" s="44"/>
      <c r="G3" s="129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</row>
    <row r="4" spans="1:33">
      <c r="A4" s="44"/>
      <c r="B4" s="44"/>
      <c r="C4" s="44"/>
      <c r="D4" s="44"/>
      <c r="E4" s="44"/>
      <c r="F4" s="44"/>
      <c r="G4" s="129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</row>
    <row r="5" spans="1:33">
      <c r="A5" s="44" t="s">
        <v>37</v>
      </c>
      <c r="B5" s="44"/>
      <c r="C5" s="44"/>
      <c r="D5" s="44"/>
      <c r="E5" s="44"/>
      <c r="F5" s="44"/>
      <c r="G5" s="129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</row>
    <row r="6" spans="1:33">
      <c r="A6" s="44"/>
      <c r="B6" s="44"/>
      <c r="C6" s="44"/>
      <c r="D6" s="44"/>
      <c r="E6" s="44"/>
      <c r="G6" s="129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spans="1:33">
      <c r="A7" s="44"/>
      <c r="B7" s="44"/>
      <c r="C7" s="44"/>
      <c r="D7" s="44"/>
      <c r="E7" s="44"/>
      <c r="F7" s="45" t="s">
        <v>20</v>
      </c>
      <c r="G7" s="129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33">
      <c r="A8" s="44"/>
      <c r="B8" s="44"/>
      <c r="C8" s="44"/>
      <c r="D8" s="44"/>
      <c r="E8" s="44"/>
      <c r="F8" s="44"/>
      <c r="G8" s="129"/>
      <c r="H8" s="44"/>
      <c r="I8" s="44"/>
      <c r="J8" s="42"/>
      <c r="K8" s="132"/>
      <c r="L8" s="132"/>
      <c r="M8" s="132"/>
      <c r="N8" s="45"/>
      <c r="O8" s="45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44"/>
      <c r="AB8" s="44"/>
      <c r="AC8" s="44"/>
      <c r="AD8" s="44"/>
      <c r="AE8" s="44"/>
      <c r="AF8" s="44"/>
      <c r="AG8" s="44"/>
    </row>
    <row r="9" spans="1:33">
      <c r="A9" s="44"/>
      <c r="B9" s="44"/>
      <c r="C9" s="44"/>
      <c r="D9" s="44"/>
      <c r="E9" s="44"/>
      <c r="F9" s="44"/>
      <c r="G9" s="131" t="s">
        <v>38</v>
      </c>
      <c r="H9" s="149" t="s">
        <v>38</v>
      </c>
      <c r="I9" s="45" t="s">
        <v>1</v>
      </c>
      <c r="J9" s="3" t="s">
        <v>56</v>
      </c>
      <c r="K9" s="3" t="s">
        <v>518</v>
      </c>
      <c r="L9" s="3" t="s">
        <v>518</v>
      </c>
      <c r="M9" s="69" t="s">
        <v>180</v>
      </c>
      <c r="N9" s="69" t="s">
        <v>180</v>
      </c>
      <c r="O9" s="45"/>
      <c r="P9" s="45"/>
      <c r="Q9" s="45"/>
      <c r="R9" s="45"/>
      <c r="S9" s="45"/>
      <c r="T9" s="132"/>
      <c r="U9" s="132"/>
      <c r="V9" s="132"/>
      <c r="W9" s="45"/>
      <c r="X9" s="45"/>
      <c r="Y9" s="45"/>
      <c r="Z9" s="44"/>
      <c r="AB9" s="44"/>
      <c r="AC9" s="44"/>
      <c r="AD9" s="44"/>
      <c r="AE9" s="44"/>
      <c r="AF9" s="44"/>
      <c r="AG9" s="44"/>
    </row>
    <row r="10" spans="1:33">
      <c r="A10" s="132" t="s">
        <v>303</v>
      </c>
      <c r="B10" s="44"/>
      <c r="C10" s="132" t="s">
        <v>301</v>
      </c>
      <c r="D10" s="44"/>
      <c r="E10" s="44"/>
      <c r="F10" s="44"/>
      <c r="G10" s="131" t="s">
        <v>39</v>
      </c>
      <c r="H10" s="149" t="s">
        <v>21</v>
      </c>
      <c r="I10" s="45" t="s">
        <v>2</v>
      </c>
      <c r="J10" s="3" t="s">
        <v>519</v>
      </c>
      <c r="K10" s="69" t="s">
        <v>420</v>
      </c>
      <c r="L10" s="69" t="s">
        <v>517</v>
      </c>
      <c r="M10" s="69" t="s">
        <v>420</v>
      </c>
      <c r="N10" s="69" t="s">
        <v>517</v>
      </c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4"/>
      <c r="AB10" s="44"/>
      <c r="AC10" s="44"/>
      <c r="AD10" s="44"/>
      <c r="AE10" s="44"/>
      <c r="AF10" s="44"/>
      <c r="AG10" s="44"/>
    </row>
    <row r="11" spans="1:33">
      <c r="A11" s="133" t="s">
        <v>302</v>
      </c>
      <c r="B11" s="134"/>
      <c r="C11" s="133" t="s">
        <v>302</v>
      </c>
      <c r="D11" s="44"/>
      <c r="E11" s="44"/>
      <c r="F11" s="44"/>
      <c r="G11" s="129"/>
      <c r="H11" s="44"/>
      <c r="I11" s="44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4"/>
      <c r="Z11" s="44"/>
      <c r="AB11" s="44"/>
      <c r="AC11" s="44"/>
      <c r="AD11" s="44"/>
      <c r="AE11" s="44"/>
      <c r="AF11" s="44"/>
      <c r="AG11" s="44"/>
    </row>
    <row r="12" spans="1:33">
      <c r="A12" s="44">
        <v>1</v>
      </c>
      <c r="B12" s="44"/>
      <c r="C12" s="44"/>
      <c r="D12" s="44" t="s">
        <v>335</v>
      </c>
      <c r="E12" s="44"/>
      <c r="G12" s="43"/>
      <c r="H12" s="136"/>
      <c r="I12" s="42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42"/>
      <c r="Z12" s="42"/>
      <c r="AA12" s="42"/>
      <c r="AB12" s="42"/>
      <c r="AC12" s="42"/>
      <c r="AD12" s="42"/>
      <c r="AE12" s="42"/>
      <c r="AF12" s="42"/>
      <c r="AG12" s="42"/>
    </row>
    <row r="13" spans="1:33">
      <c r="A13" s="44">
        <f t="shared" ref="A13:A76" si="0">A12+1</f>
        <v>2</v>
      </c>
      <c r="B13" s="44"/>
      <c r="C13" s="44"/>
      <c r="D13" s="44"/>
      <c r="E13" s="44"/>
      <c r="G13" s="43"/>
      <c r="H13" s="44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33">
      <c r="A14" s="44">
        <f t="shared" si="0"/>
        <v>3</v>
      </c>
      <c r="B14" s="44"/>
      <c r="C14" s="137">
        <v>30100</v>
      </c>
      <c r="D14" s="44"/>
      <c r="E14" s="138" t="s">
        <v>336</v>
      </c>
      <c r="G14" s="43">
        <v>6.2</v>
      </c>
      <c r="H14" s="136" t="str">
        <f>VLOOKUP($G14,alloc,3)</f>
        <v>P, S, T &amp; D Plant - Customer</v>
      </c>
      <c r="I14" s="42">
        <f>'Plt. Class.'!J$14</f>
        <v>3568.0587281883886</v>
      </c>
      <c r="J14" s="136">
        <f>$I14*VLOOKUP($G14,alloc,6)</f>
        <v>2643.7715027120685</v>
      </c>
      <c r="K14" s="136">
        <f>$I14*VLOOKUP($G14,alloc,7)</f>
        <v>874.55878089938187</v>
      </c>
      <c r="L14" s="136">
        <f>$I14*VLOOKUP($G14,alloc,8)</f>
        <v>2.7369171679726612</v>
      </c>
      <c r="M14" s="136">
        <f>$I14*VLOOKUP($G14,alloc,9)</f>
        <v>29.833166290918758</v>
      </c>
      <c r="N14" s="136">
        <f>$I14*VLOOKUP($G14,alloc,10)</f>
        <v>17.158361118047026</v>
      </c>
      <c r="O14" s="136">
        <f>$I14*VLOOKUP($G14,alloc,11)</f>
        <v>0</v>
      </c>
      <c r="P14" s="136">
        <f>$I14*VLOOKUP($G14,alloc,12)</f>
        <v>0</v>
      </c>
      <c r="Q14" s="136">
        <f>$I14*VLOOKUP($G14,alloc,13)</f>
        <v>0</v>
      </c>
      <c r="R14" s="136">
        <f>$I14*VLOOKUP($G14,alloc,14)</f>
        <v>0</v>
      </c>
      <c r="S14" s="136">
        <f>$I14*VLOOKUP($G14,alloc,15)</f>
        <v>0</v>
      </c>
      <c r="T14" s="136">
        <f>$I14*VLOOKUP($G14,alloc,16)</f>
        <v>0</v>
      </c>
      <c r="U14" s="136">
        <f>$I14*VLOOKUP($G14,alloc,17)</f>
        <v>0</v>
      </c>
      <c r="V14" s="136">
        <f>$I14*VLOOKUP($G14,alloc,18)</f>
        <v>0</v>
      </c>
      <c r="W14" s="136">
        <f>$I14*VLOOKUP($G14,alloc,19)</f>
        <v>0</v>
      </c>
      <c r="X14" s="136">
        <f>$I14*VLOOKUP($G14,alloc,20)</f>
        <v>0</v>
      </c>
      <c r="Y14" s="42">
        <f>SUM(J14:X14)-I14</f>
        <v>0</v>
      </c>
      <c r="Z14" s="42"/>
      <c r="AA14" s="42"/>
      <c r="AB14" s="42"/>
      <c r="AC14" s="42"/>
      <c r="AD14" s="42"/>
      <c r="AE14" s="42"/>
      <c r="AF14" s="42"/>
      <c r="AG14" s="42"/>
    </row>
    <row r="15" spans="1:33">
      <c r="A15" s="44">
        <f t="shared" si="0"/>
        <v>4</v>
      </c>
      <c r="B15" s="44"/>
      <c r="C15" s="137">
        <v>30200</v>
      </c>
      <c r="D15" s="44"/>
      <c r="E15" s="138" t="s">
        <v>197</v>
      </c>
      <c r="G15" s="43">
        <v>6.2</v>
      </c>
      <c r="H15" s="136" t="str">
        <f>VLOOKUP($G15,alloc,3)</f>
        <v>P, S, T &amp; D Plant - Customer</v>
      </c>
      <c r="I15" s="42">
        <f>'Plt. Class.'!J$15</f>
        <v>51339.233089630514</v>
      </c>
      <c r="J15" s="136">
        <f>$I15*VLOOKUP($G15,alloc,6)</f>
        <v>38040.069335509907</v>
      </c>
      <c r="K15" s="136">
        <f>$I15*VLOOKUP($G15,alloc,7)</f>
        <v>12583.642962057729</v>
      </c>
      <c r="L15" s="136">
        <f>$I15*VLOOKUP($G15,alloc,8)</f>
        <v>39.380301485368676</v>
      </c>
      <c r="M15" s="136">
        <f>$I15*VLOOKUP($G15,alloc,9)</f>
        <v>429.25635329686168</v>
      </c>
      <c r="N15" s="136">
        <f>$I15*VLOOKUP($G15,alloc,10)</f>
        <v>246.88413728064603</v>
      </c>
      <c r="O15" s="136">
        <f>$I15*VLOOKUP($G15,alloc,11)</f>
        <v>0</v>
      </c>
      <c r="P15" s="136">
        <f>$I15*VLOOKUP($G15,alloc,12)</f>
        <v>0</v>
      </c>
      <c r="Q15" s="136">
        <f>$I15*VLOOKUP($G15,alloc,13)</f>
        <v>0</v>
      </c>
      <c r="R15" s="136">
        <f>$I15*VLOOKUP($G15,alloc,14)</f>
        <v>0</v>
      </c>
      <c r="S15" s="136">
        <f>$I15*VLOOKUP($G15,alloc,15)</f>
        <v>0</v>
      </c>
      <c r="T15" s="136">
        <f>$I15*VLOOKUP($G15,alloc,16)</f>
        <v>0</v>
      </c>
      <c r="U15" s="136">
        <f>$I15*VLOOKUP($G15,alloc,17)</f>
        <v>0</v>
      </c>
      <c r="V15" s="136">
        <f>$I15*VLOOKUP($G15,alloc,18)</f>
        <v>0</v>
      </c>
      <c r="W15" s="136">
        <f>$I15*VLOOKUP($G15,alloc,19)</f>
        <v>0</v>
      </c>
      <c r="X15" s="136">
        <f>$I15*VLOOKUP($G15,alloc,20)</f>
        <v>0</v>
      </c>
      <c r="Y15" s="42">
        <f>SUM(J15:X15)-I15</f>
        <v>0</v>
      </c>
      <c r="Z15" s="42"/>
      <c r="AA15" s="42"/>
      <c r="AB15" s="42"/>
      <c r="AC15" s="42"/>
      <c r="AD15" s="42"/>
      <c r="AE15" s="42"/>
      <c r="AF15" s="42"/>
      <c r="AG15" s="42"/>
    </row>
    <row r="16" spans="1:33">
      <c r="A16" s="44">
        <f t="shared" si="0"/>
        <v>5</v>
      </c>
      <c r="B16" s="44"/>
      <c r="C16" s="139">
        <v>30300</v>
      </c>
      <c r="D16" s="44"/>
      <c r="E16" s="138" t="s">
        <v>337</v>
      </c>
      <c r="G16" s="43">
        <v>99</v>
      </c>
      <c r="H16" s="136" t="str">
        <f>VLOOKUP($G16,alloc,3)</f>
        <v>-</v>
      </c>
      <c r="I16" s="42">
        <f>'Plt. Class.'!J$16</f>
        <v>0</v>
      </c>
      <c r="J16" s="136">
        <f>$I16*VLOOKUP($G16,alloc,6)</f>
        <v>0</v>
      </c>
      <c r="K16" s="136">
        <f>$I16*VLOOKUP($G16,alloc,7)</f>
        <v>0</v>
      </c>
      <c r="L16" s="136">
        <f>$I16*VLOOKUP($G16,alloc,8)</f>
        <v>0</v>
      </c>
      <c r="M16" s="136">
        <f>$I16*VLOOKUP($G16,alloc,9)</f>
        <v>0</v>
      </c>
      <c r="N16" s="136">
        <f>$I16*VLOOKUP($G16,alloc,10)</f>
        <v>0</v>
      </c>
      <c r="O16" s="136">
        <f>$I16*VLOOKUP($G16,alloc,11)</f>
        <v>0</v>
      </c>
      <c r="P16" s="136">
        <f>$I16*VLOOKUP($G16,alloc,12)</f>
        <v>0</v>
      </c>
      <c r="Q16" s="136">
        <f>$I16*VLOOKUP($G16,alloc,13)</f>
        <v>0</v>
      </c>
      <c r="R16" s="136">
        <f>$I16*VLOOKUP($G16,alloc,14)</f>
        <v>0</v>
      </c>
      <c r="S16" s="136">
        <f>$I16*VLOOKUP($G16,alloc,15)</f>
        <v>0</v>
      </c>
      <c r="T16" s="136">
        <f>$I16*VLOOKUP($G16,alloc,16)</f>
        <v>0</v>
      </c>
      <c r="U16" s="136">
        <f>$I16*VLOOKUP($G16,alloc,17)</f>
        <v>0</v>
      </c>
      <c r="V16" s="136">
        <f>$I16*VLOOKUP($G16,alloc,18)</f>
        <v>0</v>
      </c>
      <c r="W16" s="136">
        <f>$I16*VLOOKUP($G16,alloc,19)</f>
        <v>0</v>
      </c>
      <c r="X16" s="136">
        <f>$I16*VLOOKUP($G16,alloc,20)</f>
        <v>0</v>
      </c>
      <c r="Y16" s="42">
        <f>SUM(J16:X16)-I16</f>
        <v>0</v>
      </c>
      <c r="Z16" s="42"/>
      <c r="AA16" s="42"/>
      <c r="AB16" s="42"/>
      <c r="AC16" s="42"/>
      <c r="AD16" s="42"/>
      <c r="AE16" s="42"/>
      <c r="AF16" s="42"/>
      <c r="AG16" s="42"/>
    </row>
    <row r="17" spans="1:33">
      <c r="A17" s="44">
        <f t="shared" si="0"/>
        <v>6</v>
      </c>
      <c r="B17" s="44"/>
      <c r="C17" s="44"/>
      <c r="D17" s="44"/>
      <c r="E17" s="44"/>
      <c r="G17" s="43"/>
      <c r="H17" s="44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</row>
    <row r="18" spans="1:33">
      <c r="A18" s="44">
        <f t="shared" si="0"/>
        <v>7</v>
      </c>
      <c r="B18" s="44"/>
      <c r="C18" s="44"/>
      <c r="D18" s="44" t="s">
        <v>338</v>
      </c>
      <c r="E18" s="44"/>
      <c r="G18" s="43"/>
      <c r="H18" s="136"/>
      <c r="I18" s="42">
        <f>'Plt. Class.'!J$18</f>
        <v>54907.291817818899</v>
      </c>
      <c r="J18" s="42">
        <f t="shared" ref="J18:X18" si="1">SUM(J14:J16)</f>
        <v>40683.840838221979</v>
      </c>
      <c r="K18" s="42">
        <f t="shared" si="1"/>
        <v>13458.201742957111</v>
      </c>
      <c r="L18" s="42">
        <f t="shared" si="1"/>
        <v>42.11721865334134</v>
      </c>
      <c r="M18" s="42">
        <f t="shared" si="1"/>
        <v>459.08951958778044</v>
      </c>
      <c r="N18" s="42">
        <f t="shared" si="1"/>
        <v>264.04249839869306</v>
      </c>
      <c r="O18" s="42">
        <f t="shared" si="1"/>
        <v>0</v>
      </c>
      <c r="P18" s="42">
        <f t="shared" si="1"/>
        <v>0</v>
      </c>
      <c r="Q18" s="42">
        <f t="shared" si="1"/>
        <v>0</v>
      </c>
      <c r="R18" s="42">
        <f t="shared" si="1"/>
        <v>0</v>
      </c>
      <c r="S18" s="42">
        <f t="shared" si="1"/>
        <v>0</v>
      </c>
      <c r="T18" s="42">
        <f t="shared" si="1"/>
        <v>0</v>
      </c>
      <c r="U18" s="42">
        <f t="shared" si="1"/>
        <v>0</v>
      </c>
      <c r="V18" s="42">
        <f t="shared" si="1"/>
        <v>0</v>
      </c>
      <c r="W18" s="42">
        <f t="shared" si="1"/>
        <v>0</v>
      </c>
      <c r="X18" s="42">
        <f t="shared" si="1"/>
        <v>0</v>
      </c>
      <c r="Y18" s="42">
        <f>SUM(J18:X18)-I18</f>
        <v>0</v>
      </c>
      <c r="Z18" s="42"/>
      <c r="AA18" s="42"/>
      <c r="AB18" s="42"/>
      <c r="AC18" s="42"/>
      <c r="AD18" s="42"/>
      <c r="AE18" s="42"/>
      <c r="AF18" s="42"/>
      <c r="AG18" s="42"/>
    </row>
    <row r="19" spans="1:33">
      <c r="A19" s="44">
        <f t="shared" si="0"/>
        <v>8</v>
      </c>
      <c r="B19" s="44"/>
      <c r="C19" s="44"/>
      <c r="D19" s="44"/>
      <c r="E19" s="44"/>
      <c r="G19" s="43"/>
      <c r="H19" s="136"/>
      <c r="I19" s="42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42"/>
      <c r="Z19" s="42"/>
      <c r="AA19" s="42"/>
      <c r="AB19" s="42"/>
      <c r="AC19" s="42"/>
      <c r="AD19" s="42"/>
      <c r="AE19" s="42"/>
      <c r="AF19" s="42"/>
      <c r="AG19" s="42"/>
    </row>
    <row r="20" spans="1:33">
      <c r="A20" s="44">
        <f t="shared" si="0"/>
        <v>9</v>
      </c>
      <c r="B20" s="44"/>
      <c r="C20" s="44"/>
      <c r="D20" s="44" t="s">
        <v>347</v>
      </c>
      <c r="E20" s="44"/>
      <c r="G20" s="43"/>
      <c r="H20" s="136"/>
      <c r="I20" s="42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42"/>
      <c r="Z20" s="42"/>
      <c r="AA20" s="42"/>
      <c r="AB20" s="42"/>
      <c r="AC20" s="42"/>
      <c r="AD20" s="42"/>
      <c r="AE20" s="42"/>
      <c r="AF20" s="42"/>
      <c r="AG20" s="42"/>
    </row>
    <row r="21" spans="1:33">
      <c r="A21" s="44">
        <f t="shared" si="0"/>
        <v>10</v>
      </c>
      <c r="B21" s="44"/>
      <c r="C21" s="44"/>
      <c r="D21" s="44"/>
      <c r="E21" s="44"/>
      <c r="G21" s="43"/>
      <c r="H21" s="136"/>
      <c r="I21" s="42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42"/>
      <c r="Z21" s="42"/>
      <c r="AA21" s="42"/>
      <c r="AB21" s="42"/>
      <c r="AC21" s="42"/>
      <c r="AD21" s="42"/>
      <c r="AE21" s="42"/>
      <c r="AF21" s="42"/>
      <c r="AG21" s="42"/>
    </row>
    <row r="22" spans="1:33">
      <c r="A22" s="44">
        <f t="shared" si="0"/>
        <v>11</v>
      </c>
      <c r="B22" s="44"/>
      <c r="C22" s="137">
        <v>32520</v>
      </c>
      <c r="D22" s="44"/>
      <c r="E22" s="138" t="s">
        <v>339</v>
      </c>
      <c r="G22" s="43">
        <v>99</v>
      </c>
      <c r="H22" s="136" t="str">
        <f t="shared" ref="H22:H28" si="2">VLOOKUP($G22,alloc,3)</f>
        <v>-</v>
      </c>
      <c r="I22" s="42">
        <f>'Plt. Class.'!J$22</f>
        <v>0</v>
      </c>
      <c r="J22" s="136">
        <f t="shared" ref="J22:J28" si="3">$I22*VLOOKUP($G22,alloc,6)</f>
        <v>0</v>
      </c>
      <c r="K22" s="136">
        <f t="shared" ref="K22:K28" si="4">$I22*VLOOKUP($G22,alloc,7)</f>
        <v>0</v>
      </c>
      <c r="L22" s="136">
        <f t="shared" ref="L22:L28" si="5">$I22*VLOOKUP($G22,alloc,8)</f>
        <v>0</v>
      </c>
      <c r="M22" s="136">
        <f t="shared" ref="M22:M28" si="6">$I22*VLOOKUP($G22,alloc,9)</f>
        <v>0</v>
      </c>
      <c r="N22" s="136">
        <f t="shared" ref="N22:N28" si="7">$I22*VLOOKUP($G22,alloc,10)</f>
        <v>0</v>
      </c>
      <c r="O22" s="136">
        <f t="shared" ref="O22:O28" si="8">$I22*VLOOKUP($G22,alloc,11)</f>
        <v>0</v>
      </c>
      <c r="P22" s="136">
        <f t="shared" ref="P22:P28" si="9">$I22*VLOOKUP($G22,alloc,12)</f>
        <v>0</v>
      </c>
      <c r="Q22" s="136">
        <f t="shared" ref="Q22:Q28" si="10">$I22*VLOOKUP($G22,alloc,13)</f>
        <v>0</v>
      </c>
      <c r="R22" s="136">
        <f t="shared" ref="R22:R28" si="11">$I22*VLOOKUP($G22,alloc,14)</f>
        <v>0</v>
      </c>
      <c r="S22" s="136">
        <f t="shared" ref="S22:S28" si="12">$I22*VLOOKUP($G22,alloc,15)</f>
        <v>0</v>
      </c>
      <c r="T22" s="136">
        <f t="shared" ref="T22:T28" si="13">$I22*VLOOKUP($G22,alloc,16)</f>
        <v>0</v>
      </c>
      <c r="U22" s="136">
        <f t="shared" ref="U22:U28" si="14">$I22*VLOOKUP($G22,alloc,17)</f>
        <v>0</v>
      </c>
      <c r="V22" s="136">
        <f t="shared" ref="V22:V28" si="15">$I22*VLOOKUP($G22,alloc,18)</f>
        <v>0</v>
      </c>
      <c r="W22" s="136">
        <f t="shared" ref="W22:W28" si="16">$I22*VLOOKUP($G22,alloc,19)</f>
        <v>0</v>
      </c>
      <c r="X22" s="136">
        <f t="shared" ref="X22:X28" si="17">$I22*VLOOKUP($G22,alloc,20)</f>
        <v>0</v>
      </c>
      <c r="Y22" s="42">
        <f t="shared" ref="Y22:Y28" si="18">SUM(J22:X22)-I22</f>
        <v>0</v>
      </c>
      <c r="Z22" s="42"/>
      <c r="AA22" s="42"/>
      <c r="AB22" s="42"/>
      <c r="AC22" s="42"/>
      <c r="AD22" s="42"/>
      <c r="AE22" s="42"/>
      <c r="AF22" s="42"/>
      <c r="AG22" s="42"/>
    </row>
    <row r="23" spans="1:33">
      <c r="A23" s="44">
        <f t="shared" si="0"/>
        <v>12</v>
      </c>
      <c r="B23" s="44"/>
      <c r="C23" s="137">
        <v>32540</v>
      </c>
      <c r="D23" s="44"/>
      <c r="E23" s="138" t="s">
        <v>340</v>
      </c>
      <c r="G23" s="43">
        <v>99</v>
      </c>
      <c r="H23" s="136" t="str">
        <f t="shared" si="2"/>
        <v>-</v>
      </c>
      <c r="I23" s="42">
        <f>'Plt. Class.'!J$23</f>
        <v>0</v>
      </c>
      <c r="J23" s="136">
        <f t="shared" si="3"/>
        <v>0</v>
      </c>
      <c r="K23" s="136">
        <f t="shared" si="4"/>
        <v>0</v>
      </c>
      <c r="L23" s="136">
        <f t="shared" si="5"/>
        <v>0</v>
      </c>
      <c r="M23" s="136">
        <f t="shared" si="6"/>
        <v>0</v>
      </c>
      <c r="N23" s="136">
        <f t="shared" si="7"/>
        <v>0</v>
      </c>
      <c r="O23" s="136">
        <f t="shared" si="8"/>
        <v>0</v>
      </c>
      <c r="P23" s="136">
        <f t="shared" si="9"/>
        <v>0</v>
      </c>
      <c r="Q23" s="136">
        <f t="shared" si="10"/>
        <v>0</v>
      </c>
      <c r="R23" s="136">
        <f t="shared" si="11"/>
        <v>0</v>
      </c>
      <c r="S23" s="136">
        <f t="shared" si="12"/>
        <v>0</v>
      </c>
      <c r="T23" s="136">
        <f t="shared" si="13"/>
        <v>0</v>
      </c>
      <c r="U23" s="136">
        <f t="shared" si="14"/>
        <v>0</v>
      </c>
      <c r="V23" s="136">
        <f t="shared" si="15"/>
        <v>0</v>
      </c>
      <c r="W23" s="136">
        <f t="shared" si="16"/>
        <v>0</v>
      </c>
      <c r="X23" s="136">
        <f t="shared" si="17"/>
        <v>0</v>
      </c>
      <c r="Y23" s="42">
        <f t="shared" si="18"/>
        <v>0</v>
      </c>
      <c r="Z23" s="42"/>
      <c r="AA23" s="42"/>
      <c r="AB23" s="42"/>
      <c r="AC23" s="42"/>
      <c r="AD23" s="42"/>
      <c r="AE23" s="42"/>
      <c r="AF23" s="42"/>
      <c r="AG23" s="42"/>
    </row>
    <row r="24" spans="1:33">
      <c r="A24" s="44">
        <f t="shared" si="0"/>
        <v>13</v>
      </c>
      <c r="B24" s="44"/>
      <c r="C24" s="137">
        <v>33100</v>
      </c>
      <c r="D24" s="44"/>
      <c r="E24" s="138" t="s">
        <v>341</v>
      </c>
      <c r="G24" s="43">
        <v>99</v>
      </c>
      <c r="H24" s="136" t="str">
        <f t="shared" si="2"/>
        <v>-</v>
      </c>
      <c r="I24" s="42">
        <f>'Plt. Class.'!J$24</f>
        <v>0</v>
      </c>
      <c r="J24" s="136">
        <f t="shared" si="3"/>
        <v>0</v>
      </c>
      <c r="K24" s="136">
        <f t="shared" si="4"/>
        <v>0</v>
      </c>
      <c r="L24" s="136">
        <f t="shared" si="5"/>
        <v>0</v>
      </c>
      <c r="M24" s="136">
        <f t="shared" si="6"/>
        <v>0</v>
      </c>
      <c r="N24" s="136">
        <f t="shared" si="7"/>
        <v>0</v>
      </c>
      <c r="O24" s="136">
        <f t="shared" si="8"/>
        <v>0</v>
      </c>
      <c r="P24" s="136">
        <f t="shared" si="9"/>
        <v>0</v>
      </c>
      <c r="Q24" s="136">
        <f t="shared" si="10"/>
        <v>0</v>
      </c>
      <c r="R24" s="136">
        <f t="shared" si="11"/>
        <v>0</v>
      </c>
      <c r="S24" s="136">
        <f t="shared" si="12"/>
        <v>0</v>
      </c>
      <c r="T24" s="136">
        <f t="shared" si="13"/>
        <v>0</v>
      </c>
      <c r="U24" s="136">
        <f t="shared" si="14"/>
        <v>0</v>
      </c>
      <c r="V24" s="136">
        <f t="shared" si="15"/>
        <v>0</v>
      </c>
      <c r="W24" s="136">
        <f t="shared" si="16"/>
        <v>0</v>
      </c>
      <c r="X24" s="136">
        <f t="shared" si="17"/>
        <v>0</v>
      </c>
      <c r="Y24" s="42">
        <f t="shared" si="18"/>
        <v>0</v>
      </c>
      <c r="Z24" s="42"/>
      <c r="AA24" s="42"/>
      <c r="AB24" s="42"/>
      <c r="AC24" s="42"/>
      <c r="AD24" s="42"/>
      <c r="AE24" s="42"/>
      <c r="AF24" s="42"/>
      <c r="AG24" s="42"/>
    </row>
    <row r="25" spans="1:33">
      <c r="A25" s="44">
        <f t="shared" si="0"/>
        <v>14</v>
      </c>
      <c r="B25" s="44"/>
      <c r="C25" s="137">
        <v>33201</v>
      </c>
      <c r="D25" s="44"/>
      <c r="E25" s="138" t="s">
        <v>342</v>
      </c>
      <c r="G25" s="43">
        <v>99</v>
      </c>
      <c r="H25" s="136" t="str">
        <f t="shared" si="2"/>
        <v>-</v>
      </c>
      <c r="I25" s="42">
        <f>'Plt. Class.'!J$25</f>
        <v>0</v>
      </c>
      <c r="J25" s="136">
        <f t="shared" si="3"/>
        <v>0</v>
      </c>
      <c r="K25" s="136">
        <f t="shared" si="4"/>
        <v>0</v>
      </c>
      <c r="L25" s="136">
        <f t="shared" si="5"/>
        <v>0</v>
      </c>
      <c r="M25" s="136">
        <f t="shared" si="6"/>
        <v>0</v>
      </c>
      <c r="N25" s="136">
        <f t="shared" si="7"/>
        <v>0</v>
      </c>
      <c r="O25" s="136">
        <f t="shared" si="8"/>
        <v>0</v>
      </c>
      <c r="P25" s="136">
        <f t="shared" si="9"/>
        <v>0</v>
      </c>
      <c r="Q25" s="136">
        <f t="shared" si="10"/>
        <v>0</v>
      </c>
      <c r="R25" s="136">
        <f t="shared" si="11"/>
        <v>0</v>
      </c>
      <c r="S25" s="136">
        <f t="shared" si="12"/>
        <v>0</v>
      </c>
      <c r="T25" s="136">
        <f t="shared" si="13"/>
        <v>0</v>
      </c>
      <c r="U25" s="136">
        <f t="shared" si="14"/>
        <v>0</v>
      </c>
      <c r="V25" s="136">
        <f t="shared" si="15"/>
        <v>0</v>
      </c>
      <c r="W25" s="136">
        <f t="shared" si="16"/>
        <v>0</v>
      </c>
      <c r="X25" s="136">
        <f t="shared" si="17"/>
        <v>0</v>
      </c>
      <c r="Y25" s="42">
        <f t="shared" si="18"/>
        <v>0</v>
      </c>
      <c r="Z25" s="42"/>
      <c r="AA25" s="42"/>
      <c r="AB25" s="42"/>
      <c r="AC25" s="42"/>
      <c r="AD25" s="42"/>
      <c r="AE25" s="42"/>
      <c r="AF25" s="42"/>
      <c r="AG25" s="42"/>
    </row>
    <row r="26" spans="1:33">
      <c r="A26" s="44">
        <f t="shared" si="0"/>
        <v>15</v>
      </c>
      <c r="B26" s="44"/>
      <c r="C26" s="137">
        <v>33202</v>
      </c>
      <c r="D26" s="44"/>
      <c r="E26" s="138" t="s">
        <v>343</v>
      </c>
      <c r="G26" s="43">
        <v>99</v>
      </c>
      <c r="H26" s="136" t="str">
        <f t="shared" si="2"/>
        <v>-</v>
      </c>
      <c r="I26" s="42">
        <f>'Plt. Class.'!J$26</f>
        <v>0</v>
      </c>
      <c r="J26" s="136">
        <f t="shared" si="3"/>
        <v>0</v>
      </c>
      <c r="K26" s="136">
        <f t="shared" si="4"/>
        <v>0</v>
      </c>
      <c r="L26" s="136">
        <f t="shared" si="5"/>
        <v>0</v>
      </c>
      <c r="M26" s="136">
        <f t="shared" si="6"/>
        <v>0</v>
      </c>
      <c r="N26" s="136">
        <f t="shared" si="7"/>
        <v>0</v>
      </c>
      <c r="O26" s="136">
        <f t="shared" si="8"/>
        <v>0</v>
      </c>
      <c r="P26" s="136">
        <f t="shared" si="9"/>
        <v>0</v>
      </c>
      <c r="Q26" s="136">
        <f t="shared" si="10"/>
        <v>0</v>
      </c>
      <c r="R26" s="136">
        <f t="shared" si="11"/>
        <v>0</v>
      </c>
      <c r="S26" s="136">
        <f t="shared" si="12"/>
        <v>0</v>
      </c>
      <c r="T26" s="136">
        <f t="shared" si="13"/>
        <v>0</v>
      </c>
      <c r="U26" s="136">
        <f t="shared" si="14"/>
        <v>0</v>
      </c>
      <c r="V26" s="136">
        <f t="shared" si="15"/>
        <v>0</v>
      </c>
      <c r="W26" s="136">
        <f t="shared" si="16"/>
        <v>0</v>
      </c>
      <c r="X26" s="136">
        <f t="shared" si="17"/>
        <v>0</v>
      </c>
      <c r="Y26" s="42">
        <f t="shared" si="18"/>
        <v>0</v>
      </c>
      <c r="Z26" s="42"/>
      <c r="AA26" s="42"/>
      <c r="AB26" s="42"/>
      <c r="AC26" s="42"/>
      <c r="AD26" s="42"/>
      <c r="AE26" s="42"/>
      <c r="AF26" s="42"/>
      <c r="AG26" s="42"/>
    </row>
    <row r="27" spans="1:33">
      <c r="A27" s="44">
        <f t="shared" si="0"/>
        <v>16</v>
      </c>
      <c r="B27" s="44"/>
      <c r="C27" s="137">
        <v>33400</v>
      </c>
      <c r="D27" s="44"/>
      <c r="E27" s="138" t="s">
        <v>344</v>
      </c>
      <c r="G27" s="43">
        <v>99</v>
      </c>
      <c r="H27" s="136" t="str">
        <f t="shared" si="2"/>
        <v>-</v>
      </c>
      <c r="I27" s="42">
        <f>'Plt. Class.'!J$27</f>
        <v>0</v>
      </c>
      <c r="J27" s="136">
        <f t="shared" si="3"/>
        <v>0</v>
      </c>
      <c r="K27" s="136">
        <f t="shared" si="4"/>
        <v>0</v>
      </c>
      <c r="L27" s="136">
        <f t="shared" si="5"/>
        <v>0</v>
      </c>
      <c r="M27" s="136">
        <f t="shared" si="6"/>
        <v>0</v>
      </c>
      <c r="N27" s="136">
        <f t="shared" si="7"/>
        <v>0</v>
      </c>
      <c r="O27" s="136">
        <f t="shared" si="8"/>
        <v>0</v>
      </c>
      <c r="P27" s="136">
        <f t="shared" si="9"/>
        <v>0</v>
      </c>
      <c r="Q27" s="136">
        <f t="shared" si="10"/>
        <v>0</v>
      </c>
      <c r="R27" s="136">
        <f t="shared" si="11"/>
        <v>0</v>
      </c>
      <c r="S27" s="136">
        <f t="shared" si="12"/>
        <v>0</v>
      </c>
      <c r="T27" s="136">
        <f t="shared" si="13"/>
        <v>0</v>
      </c>
      <c r="U27" s="136">
        <f t="shared" si="14"/>
        <v>0</v>
      </c>
      <c r="V27" s="136">
        <f t="shared" si="15"/>
        <v>0</v>
      </c>
      <c r="W27" s="136">
        <f t="shared" si="16"/>
        <v>0</v>
      </c>
      <c r="X27" s="136">
        <f t="shared" si="17"/>
        <v>0</v>
      </c>
      <c r="Y27" s="42">
        <f t="shared" si="18"/>
        <v>0</v>
      </c>
      <c r="Z27" s="42"/>
      <c r="AA27" s="42"/>
      <c r="AB27" s="42"/>
      <c r="AC27" s="42"/>
      <c r="AD27" s="42"/>
      <c r="AE27" s="42"/>
      <c r="AF27" s="42"/>
      <c r="AG27" s="42"/>
    </row>
    <row r="28" spans="1:33">
      <c r="A28" s="44">
        <f t="shared" si="0"/>
        <v>17</v>
      </c>
      <c r="B28" s="44"/>
      <c r="C28" s="137">
        <v>33600</v>
      </c>
      <c r="D28" s="44"/>
      <c r="E28" s="138" t="s">
        <v>345</v>
      </c>
      <c r="G28" s="43">
        <v>99</v>
      </c>
      <c r="H28" s="136" t="str">
        <f t="shared" si="2"/>
        <v>-</v>
      </c>
      <c r="I28" s="42">
        <f>'Plt. Class.'!J$28</f>
        <v>0</v>
      </c>
      <c r="J28" s="136">
        <f t="shared" si="3"/>
        <v>0</v>
      </c>
      <c r="K28" s="136">
        <f t="shared" si="4"/>
        <v>0</v>
      </c>
      <c r="L28" s="136">
        <f t="shared" si="5"/>
        <v>0</v>
      </c>
      <c r="M28" s="136">
        <f t="shared" si="6"/>
        <v>0</v>
      </c>
      <c r="N28" s="136">
        <f t="shared" si="7"/>
        <v>0</v>
      </c>
      <c r="O28" s="136">
        <f t="shared" si="8"/>
        <v>0</v>
      </c>
      <c r="P28" s="136">
        <f t="shared" si="9"/>
        <v>0</v>
      </c>
      <c r="Q28" s="136">
        <f t="shared" si="10"/>
        <v>0</v>
      </c>
      <c r="R28" s="136">
        <f t="shared" si="11"/>
        <v>0</v>
      </c>
      <c r="S28" s="136">
        <f t="shared" si="12"/>
        <v>0</v>
      </c>
      <c r="T28" s="136">
        <f t="shared" si="13"/>
        <v>0</v>
      </c>
      <c r="U28" s="136">
        <f t="shared" si="14"/>
        <v>0</v>
      </c>
      <c r="V28" s="136">
        <f t="shared" si="15"/>
        <v>0</v>
      </c>
      <c r="W28" s="136">
        <f t="shared" si="16"/>
        <v>0</v>
      </c>
      <c r="X28" s="136">
        <f t="shared" si="17"/>
        <v>0</v>
      </c>
      <c r="Y28" s="42">
        <f t="shared" si="18"/>
        <v>0</v>
      </c>
      <c r="Z28" s="42"/>
      <c r="AA28" s="42"/>
      <c r="AB28" s="42"/>
      <c r="AC28" s="42"/>
      <c r="AD28" s="42"/>
      <c r="AE28" s="42"/>
      <c r="AF28" s="42"/>
      <c r="AG28" s="42"/>
    </row>
    <row r="29" spans="1:33">
      <c r="A29" s="44">
        <f t="shared" si="0"/>
        <v>18</v>
      </c>
      <c r="B29" s="44"/>
      <c r="C29" s="44"/>
      <c r="D29" s="44"/>
      <c r="E29" s="44"/>
      <c r="G29" s="43"/>
      <c r="H29" s="136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</row>
    <row r="30" spans="1:33">
      <c r="A30" s="44">
        <f t="shared" si="0"/>
        <v>19</v>
      </c>
      <c r="B30" s="44"/>
      <c r="C30" s="44"/>
      <c r="D30" s="44" t="s">
        <v>346</v>
      </c>
      <c r="E30" s="44"/>
      <c r="G30" s="43"/>
      <c r="H30" s="136"/>
      <c r="I30" s="42">
        <f>'Plt. Class.'!J$30</f>
        <v>0</v>
      </c>
      <c r="J30" s="42">
        <f>SUM(J20:J28)</f>
        <v>0</v>
      </c>
      <c r="K30" s="42">
        <f t="shared" ref="K30:X30" si="19">SUM(K20:K28)</f>
        <v>0</v>
      </c>
      <c r="L30" s="42">
        <f t="shared" si="19"/>
        <v>0</v>
      </c>
      <c r="M30" s="42">
        <f t="shared" si="19"/>
        <v>0</v>
      </c>
      <c r="N30" s="42">
        <f t="shared" si="19"/>
        <v>0</v>
      </c>
      <c r="O30" s="42">
        <f t="shared" si="19"/>
        <v>0</v>
      </c>
      <c r="P30" s="42">
        <f t="shared" si="19"/>
        <v>0</v>
      </c>
      <c r="Q30" s="42">
        <f t="shared" si="19"/>
        <v>0</v>
      </c>
      <c r="R30" s="42">
        <f t="shared" si="19"/>
        <v>0</v>
      </c>
      <c r="S30" s="42">
        <f t="shared" si="19"/>
        <v>0</v>
      </c>
      <c r="T30" s="42">
        <f t="shared" si="19"/>
        <v>0</v>
      </c>
      <c r="U30" s="42">
        <f t="shared" si="19"/>
        <v>0</v>
      </c>
      <c r="V30" s="42">
        <f t="shared" si="19"/>
        <v>0</v>
      </c>
      <c r="W30" s="42">
        <f t="shared" si="19"/>
        <v>0</v>
      </c>
      <c r="X30" s="42">
        <f t="shared" si="19"/>
        <v>0</v>
      </c>
      <c r="Y30" s="42">
        <f>SUM(J30:X30)-I30</f>
        <v>0</v>
      </c>
      <c r="Z30" s="42"/>
      <c r="AA30" s="42"/>
      <c r="AB30" s="42"/>
      <c r="AC30" s="42"/>
      <c r="AD30" s="42"/>
      <c r="AE30" s="42"/>
      <c r="AF30" s="42"/>
      <c r="AG30" s="42"/>
    </row>
    <row r="31" spans="1:33">
      <c r="A31" s="44">
        <f t="shared" si="0"/>
        <v>20</v>
      </c>
      <c r="B31" s="44"/>
      <c r="C31" s="44"/>
      <c r="D31" s="44"/>
      <c r="E31" s="44"/>
      <c r="G31" s="43"/>
      <c r="H31" s="136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</row>
    <row r="32" spans="1:33">
      <c r="A32" s="44">
        <f t="shared" si="0"/>
        <v>21</v>
      </c>
      <c r="B32" s="44"/>
      <c r="C32" s="44"/>
      <c r="D32" s="44" t="s">
        <v>359</v>
      </c>
      <c r="E32" s="44"/>
      <c r="G32" s="43"/>
      <c r="H32" s="136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</row>
    <row r="33" spans="1:33">
      <c r="A33" s="44">
        <f t="shared" si="0"/>
        <v>22</v>
      </c>
      <c r="B33" s="44"/>
      <c r="C33" s="44"/>
      <c r="D33" s="44"/>
      <c r="E33" s="44"/>
      <c r="G33" s="43"/>
      <c r="H33" s="136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>
      <c r="A34" s="44">
        <f t="shared" si="0"/>
        <v>23</v>
      </c>
      <c r="B34" s="44"/>
      <c r="C34" s="137">
        <v>35010</v>
      </c>
      <c r="D34" s="44"/>
      <c r="E34" s="138" t="s">
        <v>287</v>
      </c>
      <c r="G34" s="43">
        <v>99</v>
      </c>
      <c r="H34" s="136" t="str">
        <f t="shared" ref="H34:H50" si="20">VLOOKUP($G34,alloc,3)</f>
        <v>-</v>
      </c>
      <c r="I34" s="42">
        <f>'Plt. Class.'!J$34</f>
        <v>0</v>
      </c>
      <c r="J34" s="136">
        <f t="shared" ref="J34:J50" si="21">$I34*VLOOKUP($G34,alloc,6)</f>
        <v>0</v>
      </c>
      <c r="K34" s="136">
        <f t="shared" ref="K34:K50" si="22">$I34*VLOOKUP($G34,alloc,7)</f>
        <v>0</v>
      </c>
      <c r="L34" s="136">
        <f t="shared" ref="L34:L50" si="23">$I34*VLOOKUP($G34,alloc,8)</f>
        <v>0</v>
      </c>
      <c r="M34" s="136">
        <f t="shared" ref="M34:M50" si="24">$I34*VLOOKUP($G34,alloc,9)</f>
        <v>0</v>
      </c>
      <c r="N34" s="136">
        <f t="shared" ref="N34:N50" si="25">$I34*VLOOKUP($G34,alloc,10)</f>
        <v>0</v>
      </c>
      <c r="O34" s="136">
        <f t="shared" ref="O34:O50" si="26">$I34*VLOOKUP($G34,alloc,11)</f>
        <v>0</v>
      </c>
      <c r="P34" s="136">
        <f t="shared" ref="P34:P50" si="27">$I34*VLOOKUP($G34,alloc,12)</f>
        <v>0</v>
      </c>
      <c r="Q34" s="136">
        <f t="shared" ref="Q34:Q50" si="28">$I34*VLOOKUP($G34,alloc,13)</f>
        <v>0</v>
      </c>
      <c r="R34" s="136">
        <f t="shared" ref="R34:R50" si="29">$I34*VLOOKUP($G34,alloc,14)</f>
        <v>0</v>
      </c>
      <c r="S34" s="136">
        <f t="shared" ref="S34:S50" si="30">$I34*VLOOKUP($G34,alloc,15)</f>
        <v>0</v>
      </c>
      <c r="T34" s="136">
        <f t="shared" ref="T34:T50" si="31">$I34*VLOOKUP($G34,alloc,16)</f>
        <v>0</v>
      </c>
      <c r="U34" s="136">
        <f t="shared" ref="U34:U50" si="32">$I34*VLOOKUP($G34,alloc,17)</f>
        <v>0</v>
      </c>
      <c r="V34" s="136">
        <f t="shared" ref="V34:V50" si="33">$I34*VLOOKUP($G34,alloc,18)</f>
        <v>0</v>
      </c>
      <c r="W34" s="136">
        <f t="shared" ref="W34:W50" si="34">$I34*VLOOKUP($G34,alloc,19)</f>
        <v>0</v>
      </c>
      <c r="X34" s="136">
        <f t="shared" ref="X34:X50" si="35">$I34*VLOOKUP($G34,alloc,20)</f>
        <v>0</v>
      </c>
      <c r="Y34" s="42">
        <f t="shared" ref="Y34:Y52" si="36">SUM(J34:X34)-I34</f>
        <v>0</v>
      </c>
      <c r="Z34" s="42"/>
      <c r="AA34" s="42"/>
      <c r="AB34" s="42"/>
      <c r="AC34" s="42"/>
      <c r="AD34" s="42"/>
      <c r="AE34" s="42"/>
      <c r="AF34" s="42"/>
      <c r="AG34" s="42"/>
    </row>
    <row r="35" spans="1:33">
      <c r="A35" s="44">
        <f t="shared" si="0"/>
        <v>24</v>
      </c>
      <c r="B35" s="44"/>
      <c r="C35" s="137">
        <v>35020</v>
      </c>
      <c r="D35" s="44"/>
      <c r="E35" s="138" t="s">
        <v>147</v>
      </c>
      <c r="G35" s="43">
        <v>99</v>
      </c>
      <c r="H35" s="136" t="str">
        <f t="shared" si="20"/>
        <v>-</v>
      </c>
      <c r="I35" s="42">
        <f>'Plt. Class.'!J$35</f>
        <v>0</v>
      </c>
      <c r="J35" s="136">
        <f t="shared" si="21"/>
        <v>0</v>
      </c>
      <c r="K35" s="136">
        <f t="shared" si="22"/>
        <v>0</v>
      </c>
      <c r="L35" s="136">
        <f t="shared" si="23"/>
        <v>0</v>
      </c>
      <c r="M35" s="136">
        <f t="shared" si="24"/>
        <v>0</v>
      </c>
      <c r="N35" s="136">
        <f t="shared" si="25"/>
        <v>0</v>
      </c>
      <c r="O35" s="136">
        <f t="shared" si="26"/>
        <v>0</v>
      </c>
      <c r="P35" s="136">
        <f t="shared" si="27"/>
        <v>0</v>
      </c>
      <c r="Q35" s="136">
        <f t="shared" si="28"/>
        <v>0</v>
      </c>
      <c r="R35" s="136">
        <f t="shared" si="29"/>
        <v>0</v>
      </c>
      <c r="S35" s="136">
        <f t="shared" si="30"/>
        <v>0</v>
      </c>
      <c r="T35" s="136">
        <f t="shared" si="31"/>
        <v>0</v>
      </c>
      <c r="U35" s="136">
        <f t="shared" si="32"/>
        <v>0</v>
      </c>
      <c r="V35" s="136">
        <f t="shared" si="33"/>
        <v>0</v>
      </c>
      <c r="W35" s="136">
        <f t="shared" si="34"/>
        <v>0</v>
      </c>
      <c r="X35" s="136">
        <f t="shared" si="35"/>
        <v>0</v>
      </c>
      <c r="Y35" s="42">
        <f t="shared" si="36"/>
        <v>0</v>
      </c>
      <c r="Z35" s="42"/>
      <c r="AA35" s="42"/>
      <c r="AB35" s="42"/>
      <c r="AC35" s="42"/>
      <c r="AD35" s="42"/>
      <c r="AE35" s="42"/>
      <c r="AF35" s="42"/>
      <c r="AG35" s="42"/>
    </row>
    <row r="36" spans="1:33">
      <c r="A36" s="44">
        <f t="shared" si="0"/>
        <v>25</v>
      </c>
      <c r="B36" s="44"/>
      <c r="C36" s="137">
        <v>35100</v>
      </c>
      <c r="D36" s="44"/>
      <c r="E36" s="138" t="s">
        <v>81</v>
      </c>
      <c r="G36" s="43">
        <v>99</v>
      </c>
      <c r="H36" s="136" t="str">
        <f t="shared" si="20"/>
        <v>-</v>
      </c>
      <c r="I36" s="42">
        <f>'Plt. Class.'!J$36</f>
        <v>0</v>
      </c>
      <c r="J36" s="136">
        <f t="shared" si="21"/>
        <v>0</v>
      </c>
      <c r="K36" s="136">
        <f t="shared" si="22"/>
        <v>0</v>
      </c>
      <c r="L36" s="136">
        <f t="shared" si="23"/>
        <v>0</v>
      </c>
      <c r="M36" s="136">
        <f t="shared" si="24"/>
        <v>0</v>
      </c>
      <c r="N36" s="136">
        <f t="shared" si="25"/>
        <v>0</v>
      </c>
      <c r="O36" s="136">
        <f t="shared" si="26"/>
        <v>0</v>
      </c>
      <c r="P36" s="136">
        <f t="shared" si="27"/>
        <v>0</v>
      </c>
      <c r="Q36" s="136">
        <f t="shared" si="28"/>
        <v>0</v>
      </c>
      <c r="R36" s="136">
        <f t="shared" si="29"/>
        <v>0</v>
      </c>
      <c r="S36" s="136">
        <f t="shared" si="30"/>
        <v>0</v>
      </c>
      <c r="T36" s="136">
        <f t="shared" si="31"/>
        <v>0</v>
      </c>
      <c r="U36" s="136">
        <f t="shared" si="32"/>
        <v>0</v>
      </c>
      <c r="V36" s="136">
        <f t="shared" si="33"/>
        <v>0</v>
      </c>
      <c r="W36" s="136">
        <f t="shared" si="34"/>
        <v>0</v>
      </c>
      <c r="X36" s="136">
        <f t="shared" si="35"/>
        <v>0</v>
      </c>
      <c r="Y36" s="42">
        <f t="shared" si="36"/>
        <v>0</v>
      </c>
      <c r="Z36" s="42"/>
      <c r="AA36" s="42"/>
      <c r="AB36" s="42"/>
      <c r="AC36" s="42"/>
      <c r="AD36" s="42"/>
      <c r="AE36" s="42"/>
      <c r="AF36" s="42"/>
      <c r="AG36" s="42"/>
    </row>
    <row r="37" spans="1:33">
      <c r="A37" s="44">
        <f t="shared" si="0"/>
        <v>26</v>
      </c>
      <c r="B37" s="44"/>
      <c r="C37" s="137">
        <v>35102</v>
      </c>
      <c r="D37" s="44"/>
      <c r="E37" s="138" t="s">
        <v>348</v>
      </c>
      <c r="G37" s="43">
        <v>99</v>
      </c>
      <c r="H37" s="136" t="str">
        <f t="shared" si="20"/>
        <v>-</v>
      </c>
      <c r="I37" s="42">
        <f>'Plt. Class.'!J$37</f>
        <v>0</v>
      </c>
      <c r="J37" s="136">
        <f t="shared" si="21"/>
        <v>0</v>
      </c>
      <c r="K37" s="136">
        <f t="shared" si="22"/>
        <v>0</v>
      </c>
      <c r="L37" s="136">
        <f t="shared" si="23"/>
        <v>0</v>
      </c>
      <c r="M37" s="136">
        <f t="shared" si="24"/>
        <v>0</v>
      </c>
      <c r="N37" s="136">
        <f t="shared" si="25"/>
        <v>0</v>
      </c>
      <c r="O37" s="136">
        <f t="shared" si="26"/>
        <v>0</v>
      </c>
      <c r="P37" s="136">
        <f t="shared" si="27"/>
        <v>0</v>
      </c>
      <c r="Q37" s="136">
        <f t="shared" si="28"/>
        <v>0</v>
      </c>
      <c r="R37" s="136">
        <f t="shared" si="29"/>
        <v>0</v>
      </c>
      <c r="S37" s="136">
        <f t="shared" si="30"/>
        <v>0</v>
      </c>
      <c r="T37" s="136">
        <f t="shared" si="31"/>
        <v>0</v>
      </c>
      <c r="U37" s="136">
        <f t="shared" si="32"/>
        <v>0</v>
      </c>
      <c r="V37" s="136">
        <f t="shared" si="33"/>
        <v>0</v>
      </c>
      <c r="W37" s="136">
        <f t="shared" si="34"/>
        <v>0</v>
      </c>
      <c r="X37" s="136">
        <f t="shared" si="35"/>
        <v>0</v>
      </c>
      <c r="Y37" s="42">
        <f t="shared" si="36"/>
        <v>0</v>
      </c>
      <c r="Z37" s="42"/>
      <c r="AA37" s="42"/>
      <c r="AB37" s="42"/>
      <c r="AC37" s="42"/>
      <c r="AD37" s="42"/>
      <c r="AE37" s="42"/>
      <c r="AF37" s="42"/>
      <c r="AG37" s="42"/>
    </row>
    <row r="38" spans="1:33">
      <c r="A38" s="44">
        <f t="shared" si="0"/>
        <v>27</v>
      </c>
      <c r="B38" s="44"/>
      <c r="C38" s="137">
        <v>35103</v>
      </c>
      <c r="D38" s="44"/>
      <c r="E38" s="138" t="s">
        <v>349</v>
      </c>
      <c r="G38" s="43">
        <v>99</v>
      </c>
      <c r="H38" s="136" t="str">
        <f t="shared" si="20"/>
        <v>-</v>
      </c>
      <c r="I38" s="42">
        <f>'Plt. Class.'!J$38</f>
        <v>0</v>
      </c>
      <c r="J38" s="136">
        <f t="shared" si="21"/>
        <v>0</v>
      </c>
      <c r="K38" s="136">
        <f t="shared" si="22"/>
        <v>0</v>
      </c>
      <c r="L38" s="136">
        <f t="shared" si="23"/>
        <v>0</v>
      </c>
      <c r="M38" s="136">
        <f t="shared" si="24"/>
        <v>0</v>
      </c>
      <c r="N38" s="136">
        <f t="shared" si="25"/>
        <v>0</v>
      </c>
      <c r="O38" s="136">
        <f t="shared" si="26"/>
        <v>0</v>
      </c>
      <c r="P38" s="136">
        <f t="shared" si="27"/>
        <v>0</v>
      </c>
      <c r="Q38" s="136">
        <f t="shared" si="28"/>
        <v>0</v>
      </c>
      <c r="R38" s="136">
        <f t="shared" si="29"/>
        <v>0</v>
      </c>
      <c r="S38" s="136">
        <f t="shared" si="30"/>
        <v>0</v>
      </c>
      <c r="T38" s="136">
        <f t="shared" si="31"/>
        <v>0</v>
      </c>
      <c r="U38" s="136">
        <f t="shared" si="32"/>
        <v>0</v>
      </c>
      <c r="V38" s="136">
        <f t="shared" si="33"/>
        <v>0</v>
      </c>
      <c r="W38" s="136">
        <f t="shared" si="34"/>
        <v>0</v>
      </c>
      <c r="X38" s="136">
        <f t="shared" si="35"/>
        <v>0</v>
      </c>
      <c r="Y38" s="42">
        <f t="shared" si="36"/>
        <v>0</v>
      </c>
      <c r="Z38" s="42"/>
      <c r="AA38" s="42"/>
      <c r="AB38" s="42"/>
      <c r="AC38" s="42"/>
      <c r="AD38" s="42"/>
      <c r="AE38" s="42"/>
      <c r="AF38" s="42"/>
      <c r="AG38" s="42"/>
    </row>
    <row r="39" spans="1:33">
      <c r="A39" s="44">
        <f t="shared" si="0"/>
        <v>28</v>
      </c>
      <c r="B39" s="44"/>
      <c r="C39" s="137">
        <v>35104</v>
      </c>
      <c r="D39" s="44"/>
      <c r="E39" s="138" t="s">
        <v>350</v>
      </c>
      <c r="G39" s="43">
        <v>99</v>
      </c>
      <c r="H39" s="136" t="str">
        <f t="shared" si="20"/>
        <v>-</v>
      </c>
      <c r="I39" s="42">
        <f>'Plt. Class.'!J$39</f>
        <v>0</v>
      </c>
      <c r="J39" s="136">
        <f t="shared" si="21"/>
        <v>0</v>
      </c>
      <c r="K39" s="136">
        <f t="shared" si="22"/>
        <v>0</v>
      </c>
      <c r="L39" s="136">
        <f t="shared" si="23"/>
        <v>0</v>
      </c>
      <c r="M39" s="136">
        <f t="shared" si="24"/>
        <v>0</v>
      </c>
      <c r="N39" s="136">
        <f t="shared" si="25"/>
        <v>0</v>
      </c>
      <c r="O39" s="136">
        <f t="shared" si="26"/>
        <v>0</v>
      </c>
      <c r="P39" s="136">
        <f t="shared" si="27"/>
        <v>0</v>
      </c>
      <c r="Q39" s="136">
        <f t="shared" si="28"/>
        <v>0</v>
      </c>
      <c r="R39" s="136">
        <f t="shared" si="29"/>
        <v>0</v>
      </c>
      <c r="S39" s="136">
        <f t="shared" si="30"/>
        <v>0</v>
      </c>
      <c r="T39" s="136">
        <f t="shared" si="31"/>
        <v>0</v>
      </c>
      <c r="U39" s="136">
        <f t="shared" si="32"/>
        <v>0</v>
      </c>
      <c r="V39" s="136">
        <f t="shared" si="33"/>
        <v>0</v>
      </c>
      <c r="W39" s="136">
        <f t="shared" si="34"/>
        <v>0</v>
      </c>
      <c r="X39" s="136">
        <f t="shared" si="35"/>
        <v>0</v>
      </c>
      <c r="Y39" s="42">
        <f t="shared" si="36"/>
        <v>0</v>
      </c>
      <c r="Z39" s="42"/>
      <c r="AA39" s="42"/>
      <c r="AB39" s="42"/>
      <c r="AC39" s="42"/>
      <c r="AD39" s="42"/>
      <c r="AE39" s="42"/>
      <c r="AF39" s="42"/>
      <c r="AG39" s="42"/>
    </row>
    <row r="40" spans="1:33">
      <c r="A40" s="44">
        <f t="shared" si="0"/>
        <v>29</v>
      </c>
      <c r="B40" s="44"/>
      <c r="C40" s="137">
        <v>35200</v>
      </c>
      <c r="D40" s="44"/>
      <c r="E40" s="138" t="s">
        <v>351</v>
      </c>
      <c r="G40" s="43">
        <v>99</v>
      </c>
      <c r="H40" s="136" t="str">
        <f t="shared" si="20"/>
        <v>-</v>
      </c>
      <c r="I40" s="42">
        <f>'Plt. Class.'!J$40</f>
        <v>0</v>
      </c>
      <c r="J40" s="136">
        <f t="shared" si="21"/>
        <v>0</v>
      </c>
      <c r="K40" s="136">
        <f t="shared" si="22"/>
        <v>0</v>
      </c>
      <c r="L40" s="136">
        <f t="shared" si="23"/>
        <v>0</v>
      </c>
      <c r="M40" s="136">
        <f t="shared" si="24"/>
        <v>0</v>
      </c>
      <c r="N40" s="136">
        <f t="shared" si="25"/>
        <v>0</v>
      </c>
      <c r="O40" s="136">
        <f t="shared" si="26"/>
        <v>0</v>
      </c>
      <c r="P40" s="136">
        <f t="shared" si="27"/>
        <v>0</v>
      </c>
      <c r="Q40" s="136">
        <f t="shared" si="28"/>
        <v>0</v>
      </c>
      <c r="R40" s="136">
        <f t="shared" si="29"/>
        <v>0</v>
      </c>
      <c r="S40" s="136">
        <f t="shared" si="30"/>
        <v>0</v>
      </c>
      <c r="T40" s="136">
        <f t="shared" si="31"/>
        <v>0</v>
      </c>
      <c r="U40" s="136">
        <f t="shared" si="32"/>
        <v>0</v>
      </c>
      <c r="V40" s="136">
        <f t="shared" si="33"/>
        <v>0</v>
      </c>
      <c r="W40" s="136">
        <f t="shared" si="34"/>
        <v>0</v>
      </c>
      <c r="X40" s="136">
        <f t="shared" si="35"/>
        <v>0</v>
      </c>
      <c r="Y40" s="42">
        <f t="shared" si="36"/>
        <v>0</v>
      </c>
      <c r="Z40" s="42"/>
      <c r="AA40" s="42"/>
      <c r="AB40" s="42"/>
      <c r="AC40" s="42"/>
      <c r="AD40" s="42"/>
      <c r="AE40" s="42"/>
      <c r="AF40" s="42"/>
      <c r="AG40" s="42"/>
    </row>
    <row r="41" spans="1:33">
      <c r="A41" s="44">
        <f t="shared" si="0"/>
        <v>30</v>
      </c>
      <c r="B41" s="44"/>
      <c r="C41" s="137">
        <v>35201</v>
      </c>
      <c r="D41" s="44"/>
      <c r="E41" s="138" t="s">
        <v>352</v>
      </c>
      <c r="G41" s="43">
        <v>99</v>
      </c>
      <c r="H41" s="136" t="str">
        <f t="shared" si="20"/>
        <v>-</v>
      </c>
      <c r="I41" s="42">
        <f>'Plt. Class.'!J$41</f>
        <v>0</v>
      </c>
      <c r="J41" s="136">
        <f t="shared" si="21"/>
        <v>0</v>
      </c>
      <c r="K41" s="136">
        <f t="shared" si="22"/>
        <v>0</v>
      </c>
      <c r="L41" s="136">
        <f t="shared" si="23"/>
        <v>0</v>
      </c>
      <c r="M41" s="136">
        <f t="shared" si="24"/>
        <v>0</v>
      </c>
      <c r="N41" s="136">
        <f t="shared" si="25"/>
        <v>0</v>
      </c>
      <c r="O41" s="136">
        <f t="shared" si="26"/>
        <v>0</v>
      </c>
      <c r="P41" s="136">
        <f t="shared" si="27"/>
        <v>0</v>
      </c>
      <c r="Q41" s="136">
        <f t="shared" si="28"/>
        <v>0</v>
      </c>
      <c r="R41" s="136">
        <f t="shared" si="29"/>
        <v>0</v>
      </c>
      <c r="S41" s="136">
        <f t="shared" si="30"/>
        <v>0</v>
      </c>
      <c r="T41" s="136">
        <f t="shared" si="31"/>
        <v>0</v>
      </c>
      <c r="U41" s="136">
        <f t="shared" si="32"/>
        <v>0</v>
      </c>
      <c r="V41" s="136">
        <f t="shared" si="33"/>
        <v>0</v>
      </c>
      <c r="W41" s="136">
        <f t="shared" si="34"/>
        <v>0</v>
      </c>
      <c r="X41" s="136">
        <f t="shared" si="35"/>
        <v>0</v>
      </c>
      <c r="Y41" s="42">
        <f t="shared" si="36"/>
        <v>0</v>
      </c>
      <c r="Z41" s="42"/>
      <c r="AA41" s="42"/>
      <c r="AB41" s="42"/>
      <c r="AC41" s="42"/>
      <c r="AD41" s="42"/>
      <c r="AE41" s="42"/>
      <c r="AF41" s="42"/>
      <c r="AG41" s="42"/>
    </row>
    <row r="42" spans="1:33">
      <c r="A42" s="44">
        <f t="shared" si="0"/>
        <v>31</v>
      </c>
      <c r="B42" s="44"/>
      <c r="C42" s="137">
        <v>35202</v>
      </c>
      <c r="D42" s="44"/>
      <c r="E42" s="138" t="s">
        <v>353</v>
      </c>
      <c r="G42" s="43">
        <v>99</v>
      </c>
      <c r="H42" s="136" t="str">
        <f t="shared" si="20"/>
        <v>-</v>
      </c>
      <c r="I42" s="42">
        <f>'Plt. Class.'!J$42</f>
        <v>0</v>
      </c>
      <c r="J42" s="136">
        <f t="shared" si="21"/>
        <v>0</v>
      </c>
      <c r="K42" s="136">
        <f t="shared" si="22"/>
        <v>0</v>
      </c>
      <c r="L42" s="136">
        <f t="shared" si="23"/>
        <v>0</v>
      </c>
      <c r="M42" s="136">
        <f t="shared" si="24"/>
        <v>0</v>
      </c>
      <c r="N42" s="136">
        <f t="shared" si="25"/>
        <v>0</v>
      </c>
      <c r="O42" s="136">
        <f t="shared" si="26"/>
        <v>0</v>
      </c>
      <c r="P42" s="136">
        <f t="shared" si="27"/>
        <v>0</v>
      </c>
      <c r="Q42" s="136">
        <f t="shared" si="28"/>
        <v>0</v>
      </c>
      <c r="R42" s="136">
        <f t="shared" si="29"/>
        <v>0</v>
      </c>
      <c r="S42" s="136">
        <f t="shared" si="30"/>
        <v>0</v>
      </c>
      <c r="T42" s="136">
        <f t="shared" si="31"/>
        <v>0</v>
      </c>
      <c r="U42" s="136">
        <f t="shared" si="32"/>
        <v>0</v>
      </c>
      <c r="V42" s="136">
        <f t="shared" si="33"/>
        <v>0</v>
      </c>
      <c r="W42" s="136">
        <f t="shared" si="34"/>
        <v>0</v>
      </c>
      <c r="X42" s="136">
        <f t="shared" si="35"/>
        <v>0</v>
      </c>
      <c r="Y42" s="42">
        <f t="shared" si="36"/>
        <v>0</v>
      </c>
      <c r="Z42" s="42"/>
      <c r="AA42" s="42"/>
      <c r="AB42" s="42"/>
      <c r="AC42" s="42"/>
      <c r="AD42" s="42"/>
      <c r="AE42" s="42"/>
      <c r="AF42" s="42"/>
      <c r="AG42" s="42"/>
    </row>
    <row r="43" spans="1:33">
      <c r="A43" s="44">
        <f t="shared" si="0"/>
        <v>32</v>
      </c>
      <c r="B43" s="44"/>
      <c r="C43" s="137">
        <v>35203</v>
      </c>
      <c r="D43" s="44"/>
      <c r="E43" s="138" t="s">
        <v>354</v>
      </c>
      <c r="G43" s="43">
        <v>99</v>
      </c>
      <c r="H43" s="136" t="str">
        <f t="shared" si="20"/>
        <v>-</v>
      </c>
      <c r="I43" s="42">
        <f>'Plt. Class.'!J$43</f>
        <v>0</v>
      </c>
      <c r="J43" s="136">
        <f t="shared" si="21"/>
        <v>0</v>
      </c>
      <c r="K43" s="136">
        <f t="shared" si="22"/>
        <v>0</v>
      </c>
      <c r="L43" s="136">
        <f t="shared" si="23"/>
        <v>0</v>
      </c>
      <c r="M43" s="136">
        <f t="shared" si="24"/>
        <v>0</v>
      </c>
      <c r="N43" s="136">
        <f t="shared" si="25"/>
        <v>0</v>
      </c>
      <c r="O43" s="136">
        <f t="shared" si="26"/>
        <v>0</v>
      </c>
      <c r="P43" s="136">
        <f t="shared" si="27"/>
        <v>0</v>
      </c>
      <c r="Q43" s="136">
        <f t="shared" si="28"/>
        <v>0</v>
      </c>
      <c r="R43" s="136">
        <f t="shared" si="29"/>
        <v>0</v>
      </c>
      <c r="S43" s="136">
        <f t="shared" si="30"/>
        <v>0</v>
      </c>
      <c r="T43" s="136">
        <f t="shared" si="31"/>
        <v>0</v>
      </c>
      <c r="U43" s="136">
        <f t="shared" si="32"/>
        <v>0</v>
      </c>
      <c r="V43" s="136">
        <f t="shared" si="33"/>
        <v>0</v>
      </c>
      <c r="W43" s="136">
        <f t="shared" si="34"/>
        <v>0</v>
      </c>
      <c r="X43" s="136">
        <f t="shared" si="35"/>
        <v>0</v>
      </c>
      <c r="Y43" s="42">
        <f t="shared" si="36"/>
        <v>0</v>
      </c>
      <c r="Z43" s="42"/>
      <c r="AA43" s="42"/>
      <c r="AB43" s="42"/>
      <c r="AC43" s="42"/>
      <c r="AD43" s="42"/>
      <c r="AE43" s="42"/>
      <c r="AF43" s="42"/>
      <c r="AG43" s="42"/>
    </row>
    <row r="44" spans="1:33">
      <c r="A44" s="44">
        <f t="shared" si="0"/>
        <v>33</v>
      </c>
      <c r="B44" s="44"/>
      <c r="C44" s="137">
        <v>35210</v>
      </c>
      <c r="D44" s="44"/>
      <c r="E44" s="138" t="s">
        <v>355</v>
      </c>
      <c r="G44" s="43">
        <v>99</v>
      </c>
      <c r="H44" s="136" t="str">
        <f t="shared" si="20"/>
        <v>-</v>
      </c>
      <c r="I44" s="42">
        <f>'Plt. Class.'!J$44</f>
        <v>0</v>
      </c>
      <c r="J44" s="136">
        <f t="shared" si="21"/>
        <v>0</v>
      </c>
      <c r="K44" s="136">
        <f t="shared" si="22"/>
        <v>0</v>
      </c>
      <c r="L44" s="136">
        <f t="shared" si="23"/>
        <v>0</v>
      </c>
      <c r="M44" s="136">
        <f t="shared" si="24"/>
        <v>0</v>
      </c>
      <c r="N44" s="136">
        <f t="shared" si="25"/>
        <v>0</v>
      </c>
      <c r="O44" s="136">
        <f t="shared" si="26"/>
        <v>0</v>
      </c>
      <c r="P44" s="136">
        <f t="shared" si="27"/>
        <v>0</v>
      </c>
      <c r="Q44" s="136">
        <f t="shared" si="28"/>
        <v>0</v>
      </c>
      <c r="R44" s="136">
        <f t="shared" si="29"/>
        <v>0</v>
      </c>
      <c r="S44" s="136">
        <f t="shared" si="30"/>
        <v>0</v>
      </c>
      <c r="T44" s="136">
        <f t="shared" si="31"/>
        <v>0</v>
      </c>
      <c r="U44" s="136">
        <f t="shared" si="32"/>
        <v>0</v>
      </c>
      <c r="V44" s="136">
        <f t="shared" si="33"/>
        <v>0</v>
      </c>
      <c r="W44" s="136">
        <f t="shared" si="34"/>
        <v>0</v>
      </c>
      <c r="X44" s="136">
        <f t="shared" si="35"/>
        <v>0</v>
      </c>
      <c r="Y44" s="42">
        <f t="shared" si="36"/>
        <v>0</v>
      </c>
      <c r="Z44" s="42"/>
      <c r="AA44" s="42"/>
      <c r="AB44" s="42"/>
      <c r="AC44" s="42"/>
      <c r="AD44" s="42"/>
      <c r="AE44" s="42"/>
      <c r="AF44" s="42"/>
      <c r="AG44" s="42"/>
    </row>
    <row r="45" spans="1:33">
      <c r="A45" s="44">
        <f t="shared" si="0"/>
        <v>34</v>
      </c>
      <c r="B45" s="44"/>
      <c r="C45" s="137">
        <v>35211</v>
      </c>
      <c r="D45" s="44"/>
      <c r="E45" s="138" t="s">
        <v>356</v>
      </c>
      <c r="G45" s="43">
        <v>99</v>
      </c>
      <c r="H45" s="136" t="str">
        <f t="shared" si="20"/>
        <v>-</v>
      </c>
      <c r="I45" s="42">
        <f>'Plt. Class.'!J$45</f>
        <v>0</v>
      </c>
      <c r="J45" s="136">
        <f t="shared" si="21"/>
        <v>0</v>
      </c>
      <c r="K45" s="136">
        <f t="shared" si="22"/>
        <v>0</v>
      </c>
      <c r="L45" s="136">
        <f t="shared" si="23"/>
        <v>0</v>
      </c>
      <c r="M45" s="136">
        <f t="shared" si="24"/>
        <v>0</v>
      </c>
      <c r="N45" s="136">
        <f t="shared" si="25"/>
        <v>0</v>
      </c>
      <c r="O45" s="136">
        <f t="shared" si="26"/>
        <v>0</v>
      </c>
      <c r="P45" s="136">
        <f t="shared" si="27"/>
        <v>0</v>
      </c>
      <c r="Q45" s="136">
        <f t="shared" si="28"/>
        <v>0</v>
      </c>
      <c r="R45" s="136">
        <f t="shared" si="29"/>
        <v>0</v>
      </c>
      <c r="S45" s="136">
        <f t="shared" si="30"/>
        <v>0</v>
      </c>
      <c r="T45" s="136">
        <f t="shared" si="31"/>
        <v>0</v>
      </c>
      <c r="U45" s="136">
        <f t="shared" si="32"/>
        <v>0</v>
      </c>
      <c r="V45" s="136">
        <f t="shared" si="33"/>
        <v>0</v>
      </c>
      <c r="W45" s="136">
        <f t="shared" si="34"/>
        <v>0</v>
      </c>
      <c r="X45" s="136">
        <f t="shared" si="35"/>
        <v>0</v>
      </c>
      <c r="Y45" s="42">
        <f t="shared" si="36"/>
        <v>0</v>
      </c>
      <c r="Z45" s="42"/>
      <c r="AA45" s="42"/>
      <c r="AB45" s="42"/>
      <c r="AC45" s="42"/>
      <c r="AD45" s="42"/>
      <c r="AE45" s="42"/>
      <c r="AF45" s="42"/>
      <c r="AG45" s="42"/>
    </row>
    <row r="46" spans="1:33">
      <c r="A46" s="44">
        <f t="shared" si="0"/>
        <v>35</v>
      </c>
      <c r="B46" s="44"/>
      <c r="C46" s="137">
        <v>35301</v>
      </c>
      <c r="D46" s="44"/>
      <c r="E46" s="141" t="s">
        <v>342</v>
      </c>
      <c r="G46" s="43">
        <v>99</v>
      </c>
      <c r="H46" s="136" t="str">
        <f t="shared" si="20"/>
        <v>-</v>
      </c>
      <c r="I46" s="42">
        <f>'Plt. Class.'!J$46</f>
        <v>0</v>
      </c>
      <c r="J46" s="136">
        <f t="shared" si="21"/>
        <v>0</v>
      </c>
      <c r="K46" s="136">
        <f t="shared" si="22"/>
        <v>0</v>
      </c>
      <c r="L46" s="136">
        <f t="shared" si="23"/>
        <v>0</v>
      </c>
      <c r="M46" s="136">
        <f t="shared" si="24"/>
        <v>0</v>
      </c>
      <c r="N46" s="136">
        <f t="shared" si="25"/>
        <v>0</v>
      </c>
      <c r="O46" s="136">
        <f t="shared" si="26"/>
        <v>0</v>
      </c>
      <c r="P46" s="136">
        <f t="shared" si="27"/>
        <v>0</v>
      </c>
      <c r="Q46" s="136">
        <f t="shared" si="28"/>
        <v>0</v>
      </c>
      <c r="R46" s="136">
        <f t="shared" si="29"/>
        <v>0</v>
      </c>
      <c r="S46" s="136">
        <f t="shared" si="30"/>
        <v>0</v>
      </c>
      <c r="T46" s="136">
        <f t="shared" si="31"/>
        <v>0</v>
      </c>
      <c r="U46" s="136">
        <f t="shared" si="32"/>
        <v>0</v>
      </c>
      <c r="V46" s="136">
        <f t="shared" si="33"/>
        <v>0</v>
      </c>
      <c r="W46" s="136">
        <f t="shared" si="34"/>
        <v>0</v>
      </c>
      <c r="X46" s="136">
        <f t="shared" si="35"/>
        <v>0</v>
      </c>
      <c r="Y46" s="42">
        <f t="shared" si="36"/>
        <v>0</v>
      </c>
      <c r="Z46" s="42"/>
      <c r="AA46" s="42"/>
      <c r="AB46" s="42"/>
      <c r="AC46" s="42"/>
      <c r="AD46" s="42"/>
      <c r="AE46" s="42"/>
      <c r="AF46" s="42"/>
      <c r="AG46" s="42"/>
    </row>
    <row r="47" spans="1:33">
      <c r="A47" s="44">
        <f t="shared" si="0"/>
        <v>36</v>
      </c>
      <c r="B47" s="44"/>
      <c r="C47" s="137">
        <v>35302</v>
      </c>
      <c r="D47" s="44"/>
      <c r="E47" s="138" t="s">
        <v>343</v>
      </c>
      <c r="G47" s="43">
        <v>99</v>
      </c>
      <c r="H47" s="136" t="str">
        <f t="shared" si="20"/>
        <v>-</v>
      </c>
      <c r="I47" s="42">
        <f>'Plt. Class.'!J$47</f>
        <v>0</v>
      </c>
      <c r="J47" s="136">
        <f t="shared" si="21"/>
        <v>0</v>
      </c>
      <c r="K47" s="136">
        <f t="shared" si="22"/>
        <v>0</v>
      </c>
      <c r="L47" s="136">
        <f t="shared" si="23"/>
        <v>0</v>
      </c>
      <c r="M47" s="136">
        <f t="shared" si="24"/>
        <v>0</v>
      </c>
      <c r="N47" s="136">
        <f t="shared" si="25"/>
        <v>0</v>
      </c>
      <c r="O47" s="136">
        <f t="shared" si="26"/>
        <v>0</v>
      </c>
      <c r="P47" s="136">
        <f t="shared" si="27"/>
        <v>0</v>
      </c>
      <c r="Q47" s="136">
        <f t="shared" si="28"/>
        <v>0</v>
      </c>
      <c r="R47" s="136">
        <f t="shared" si="29"/>
        <v>0</v>
      </c>
      <c r="S47" s="136">
        <f t="shared" si="30"/>
        <v>0</v>
      </c>
      <c r="T47" s="136">
        <f t="shared" si="31"/>
        <v>0</v>
      </c>
      <c r="U47" s="136">
        <f t="shared" si="32"/>
        <v>0</v>
      </c>
      <c r="V47" s="136">
        <f t="shared" si="33"/>
        <v>0</v>
      </c>
      <c r="W47" s="136">
        <f t="shared" si="34"/>
        <v>0</v>
      </c>
      <c r="X47" s="136">
        <f t="shared" si="35"/>
        <v>0</v>
      </c>
      <c r="Y47" s="42">
        <f t="shared" si="36"/>
        <v>0</v>
      </c>
      <c r="Z47" s="42"/>
      <c r="AA47" s="42"/>
      <c r="AB47" s="42"/>
      <c r="AC47" s="42"/>
      <c r="AD47" s="42"/>
      <c r="AE47" s="42"/>
      <c r="AF47" s="42"/>
      <c r="AG47" s="42"/>
    </row>
    <row r="48" spans="1:33">
      <c r="A48" s="44">
        <f t="shared" si="0"/>
        <v>37</v>
      </c>
      <c r="B48" s="44"/>
      <c r="C48" s="137">
        <v>35400</v>
      </c>
      <c r="D48" s="44"/>
      <c r="E48" s="138" t="s">
        <v>126</v>
      </c>
      <c r="G48" s="43">
        <v>99</v>
      </c>
      <c r="H48" s="136" t="str">
        <f t="shared" si="20"/>
        <v>-</v>
      </c>
      <c r="I48" s="42">
        <f>'Plt. Class.'!J$48</f>
        <v>0</v>
      </c>
      <c r="J48" s="136">
        <f t="shared" si="21"/>
        <v>0</v>
      </c>
      <c r="K48" s="136">
        <f t="shared" si="22"/>
        <v>0</v>
      </c>
      <c r="L48" s="136">
        <f t="shared" si="23"/>
        <v>0</v>
      </c>
      <c r="M48" s="136">
        <f t="shared" si="24"/>
        <v>0</v>
      </c>
      <c r="N48" s="136">
        <f t="shared" si="25"/>
        <v>0</v>
      </c>
      <c r="O48" s="136">
        <f t="shared" si="26"/>
        <v>0</v>
      </c>
      <c r="P48" s="136">
        <f t="shared" si="27"/>
        <v>0</v>
      </c>
      <c r="Q48" s="136">
        <f t="shared" si="28"/>
        <v>0</v>
      </c>
      <c r="R48" s="136">
        <f t="shared" si="29"/>
        <v>0</v>
      </c>
      <c r="S48" s="136">
        <f t="shared" si="30"/>
        <v>0</v>
      </c>
      <c r="T48" s="136">
        <f t="shared" si="31"/>
        <v>0</v>
      </c>
      <c r="U48" s="136">
        <f t="shared" si="32"/>
        <v>0</v>
      </c>
      <c r="V48" s="136">
        <f t="shared" si="33"/>
        <v>0</v>
      </c>
      <c r="W48" s="136">
        <f t="shared" si="34"/>
        <v>0</v>
      </c>
      <c r="X48" s="136">
        <f t="shared" si="35"/>
        <v>0</v>
      </c>
      <c r="Y48" s="42">
        <f t="shared" si="36"/>
        <v>0</v>
      </c>
      <c r="Z48" s="42"/>
      <c r="AA48" s="42"/>
      <c r="AB48" s="42"/>
      <c r="AC48" s="42"/>
      <c r="AD48" s="42"/>
      <c r="AE48" s="42"/>
      <c r="AF48" s="42"/>
      <c r="AG48" s="42"/>
    </row>
    <row r="49" spans="1:33">
      <c r="A49" s="44">
        <f t="shared" si="0"/>
        <v>38</v>
      </c>
      <c r="B49" s="44"/>
      <c r="C49" s="137">
        <v>35500</v>
      </c>
      <c r="D49" s="44"/>
      <c r="E49" s="138" t="s">
        <v>357</v>
      </c>
      <c r="G49" s="43">
        <v>99</v>
      </c>
      <c r="H49" s="136" t="str">
        <f t="shared" si="20"/>
        <v>-</v>
      </c>
      <c r="I49" s="42">
        <f>'Plt. Class.'!J$49</f>
        <v>0</v>
      </c>
      <c r="J49" s="136">
        <f t="shared" si="21"/>
        <v>0</v>
      </c>
      <c r="K49" s="136">
        <f t="shared" si="22"/>
        <v>0</v>
      </c>
      <c r="L49" s="136">
        <f t="shared" si="23"/>
        <v>0</v>
      </c>
      <c r="M49" s="136">
        <f t="shared" si="24"/>
        <v>0</v>
      </c>
      <c r="N49" s="136">
        <f t="shared" si="25"/>
        <v>0</v>
      </c>
      <c r="O49" s="136">
        <f t="shared" si="26"/>
        <v>0</v>
      </c>
      <c r="P49" s="136">
        <f t="shared" si="27"/>
        <v>0</v>
      </c>
      <c r="Q49" s="136">
        <f t="shared" si="28"/>
        <v>0</v>
      </c>
      <c r="R49" s="136">
        <f t="shared" si="29"/>
        <v>0</v>
      </c>
      <c r="S49" s="136">
        <f t="shared" si="30"/>
        <v>0</v>
      </c>
      <c r="T49" s="136">
        <f t="shared" si="31"/>
        <v>0</v>
      </c>
      <c r="U49" s="136">
        <f t="shared" si="32"/>
        <v>0</v>
      </c>
      <c r="V49" s="136">
        <f t="shared" si="33"/>
        <v>0</v>
      </c>
      <c r="W49" s="136">
        <f t="shared" si="34"/>
        <v>0</v>
      </c>
      <c r="X49" s="136">
        <f t="shared" si="35"/>
        <v>0</v>
      </c>
      <c r="Y49" s="42">
        <f t="shared" si="36"/>
        <v>0</v>
      </c>
      <c r="Z49" s="42"/>
      <c r="AA49" s="42"/>
      <c r="AB49" s="42"/>
      <c r="AC49" s="42"/>
      <c r="AD49" s="42"/>
      <c r="AE49" s="42"/>
      <c r="AF49" s="42"/>
      <c r="AG49" s="42"/>
    </row>
    <row r="50" spans="1:33">
      <c r="A50" s="44">
        <f t="shared" si="0"/>
        <v>39</v>
      </c>
      <c r="B50" s="44"/>
      <c r="C50" s="137">
        <v>35600</v>
      </c>
      <c r="D50" s="44"/>
      <c r="E50" s="138" t="s">
        <v>345</v>
      </c>
      <c r="G50" s="43">
        <v>99</v>
      </c>
      <c r="H50" s="136" t="str">
        <f t="shared" si="20"/>
        <v>-</v>
      </c>
      <c r="I50" s="42">
        <f>'Plt. Class.'!J$50</f>
        <v>0</v>
      </c>
      <c r="J50" s="136">
        <f t="shared" si="21"/>
        <v>0</v>
      </c>
      <c r="K50" s="136">
        <f t="shared" si="22"/>
        <v>0</v>
      </c>
      <c r="L50" s="136">
        <f t="shared" si="23"/>
        <v>0</v>
      </c>
      <c r="M50" s="136">
        <f t="shared" si="24"/>
        <v>0</v>
      </c>
      <c r="N50" s="136">
        <f t="shared" si="25"/>
        <v>0</v>
      </c>
      <c r="O50" s="136">
        <f t="shared" si="26"/>
        <v>0</v>
      </c>
      <c r="P50" s="136">
        <f t="shared" si="27"/>
        <v>0</v>
      </c>
      <c r="Q50" s="136">
        <f t="shared" si="28"/>
        <v>0</v>
      </c>
      <c r="R50" s="136">
        <f t="shared" si="29"/>
        <v>0</v>
      </c>
      <c r="S50" s="136">
        <f t="shared" si="30"/>
        <v>0</v>
      </c>
      <c r="T50" s="136">
        <f t="shared" si="31"/>
        <v>0</v>
      </c>
      <c r="U50" s="136">
        <f t="shared" si="32"/>
        <v>0</v>
      </c>
      <c r="V50" s="136">
        <f t="shared" si="33"/>
        <v>0</v>
      </c>
      <c r="W50" s="136">
        <f t="shared" si="34"/>
        <v>0</v>
      </c>
      <c r="X50" s="136">
        <f t="shared" si="35"/>
        <v>0</v>
      </c>
      <c r="Y50" s="42">
        <f t="shared" si="36"/>
        <v>0</v>
      </c>
      <c r="Z50" s="42"/>
      <c r="AA50" s="42"/>
      <c r="AB50" s="42"/>
      <c r="AC50" s="42"/>
      <c r="AD50" s="42"/>
      <c r="AE50" s="42"/>
      <c r="AF50" s="42"/>
      <c r="AG50" s="42"/>
    </row>
    <row r="51" spans="1:33">
      <c r="A51" s="44">
        <f t="shared" si="0"/>
        <v>40</v>
      </c>
      <c r="B51" s="44"/>
      <c r="C51" s="44"/>
      <c r="D51" s="44"/>
      <c r="E51" s="44"/>
      <c r="G51" s="43"/>
      <c r="H51" s="136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</row>
    <row r="52" spans="1:33">
      <c r="A52" s="44">
        <f t="shared" si="0"/>
        <v>41</v>
      </c>
      <c r="B52" s="44"/>
      <c r="C52" s="44"/>
      <c r="D52" s="44" t="s">
        <v>358</v>
      </c>
      <c r="E52" s="44"/>
      <c r="G52" s="43"/>
      <c r="H52" s="136"/>
      <c r="I52" s="42">
        <f>'Plt. Class.'!J$52</f>
        <v>0</v>
      </c>
      <c r="J52" s="42">
        <f>SUM(J34:J50)</f>
        <v>0</v>
      </c>
      <c r="K52" s="42">
        <f t="shared" ref="K52:X52" si="37">SUM(K34:K50)</f>
        <v>0</v>
      </c>
      <c r="L52" s="42">
        <f t="shared" si="37"/>
        <v>0</v>
      </c>
      <c r="M52" s="42">
        <f t="shared" si="37"/>
        <v>0</v>
      </c>
      <c r="N52" s="42">
        <f t="shared" si="37"/>
        <v>0</v>
      </c>
      <c r="O52" s="42">
        <f t="shared" si="37"/>
        <v>0</v>
      </c>
      <c r="P52" s="42">
        <f t="shared" si="37"/>
        <v>0</v>
      </c>
      <c r="Q52" s="42">
        <f t="shared" si="37"/>
        <v>0</v>
      </c>
      <c r="R52" s="42">
        <f t="shared" si="37"/>
        <v>0</v>
      </c>
      <c r="S52" s="42">
        <f t="shared" si="37"/>
        <v>0</v>
      </c>
      <c r="T52" s="42">
        <f t="shared" si="37"/>
        <v>0</v>
      </c>
      <c r="U52" s="42">
        <f t="shared" si="37"/>
        <v>0</v>
      </c>
      <c r="V52" s="42">
        <f t="shared" si="37"/>
        <v>0</v>
      </c>
      <c r="W52" s="42">
        <f t="shared" si="37"/>
        <v>0</v>
      </c>
      <c r="X52" s="42">
        <f t="shared" si="37"/>
        <v>0</v>
      </c>
      <c r="Y52" s="42">
        <f t="shared" si="36"/>
        <v>0</v>
      </c>
      <c r="Z52" s="42"/>
      <c r="AA52" s="42"/>
      <c r="AB52" s="42"/>
      <c r="AC52" s="42"/>
      <c r="AD52" s="42"/>
      <c r="AE52" s="42"/>
      <c r="AF52" s="42"/>
      <c r="AG52" s="42"/>
    </row>
    <row r="53" spans="1:33">
      <c r="A53" s="44">
        <f t="shared" si="0"/>
        <v>42</v>
      </c>
      <c r="B53" s="44"/>
      <c r="C53" s="44"/>
      <c r="D53" s="44"/>
      <c r="E53" s="44"/>
      <c r="G53" s="43"/>
      <c r="H53" s="136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</row>
    <row r="54" spans="1:33">
      <c r="A54" s="44">
        <f t="shared" si="0"/>
        <v>43</v>
      </c>
      <c r="B54" s="44"/>
      <c r="C54" s="44"/>
      <c r="D54" s="44" t="s">
        <v>64</v>
      </c>
      <c r="E54" s="44"/>
      <c r="G54" s="43"/>
      <c r="H54" s="136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</row>
    <row r="55" spans="1:33">
      <c r="A55" s="44">
        <f t="shared" si="0"/>
        <v>44</v>
      </c>
      <c r="B55" s="44"/>
      <c r="C55" s="44"/>
      <c r="D55" s="44"/>
      <c r="E55" s="44"/>
      <c r="G55" s="43"/>
      <c r="H55" s="136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</row>
    <row r="56" spans="1:33">
      <c r="A56" s="44">
        <f t="shared" si="0"/>
        <v>45</v>
      </c>
      <c r="B56" s="44"/>
      <c r="C56" s="137">
        <v>36510</v>
      </c>
      <c r="E56" s="44" t="s">
        <v>125</v>
      </c>
      <c r="G56" s="43">
        <v>99</v>
      </c>
      <c r="H56" s="136" t="str">
        <f t="shared" ref="H56:H63" si="38">VLOOKUP($G56,alloc,3)</f>
        <v>-</v>
      </c>
      <c r="I56" s="42">
        <f>'Plt. Class.'!J$56</f>
        <v>0</v>
      </c>
      <c r="J56" s="136">
        <f t="shared" ref="J56:J63" si="39">$I56*VLOOKUP($G56,alloc,6)</f>
        <v>0</v>
      </c>
      <c r="K56" s="136">
        <f t="shared" ref="K56:K63" si="40">$I56*VLOOKUP($G56,alloc,7)</f>
        <v>0</v>
      </c>
      <c r="L56" s="136">
        <f t="shared" ref="L56:L63" si="41">$I56*VLOOKUP($G56,alloc,8)</f>
        <v>0</v>
      </c>
      <c r="M56" s="136">
        <f t="shared" ref="M56:M63" si="42">$I56*VLOOKUP($G56,alloc,9)</f>
        <v>0</v>
      </c>
      <c r="N56" s="136">
        <f t="shared" ref="N56:N63" si="43">$I56*VLOOKUP($G56,alloc,10)</f>
        <v>0</v>
      </c>
      <c r="O56" s="136">
        <f t="shared" ref="O56:O63" si="44">$I56*VLOOKUP($G56,alloc,11)</f>
        <v>0</v>
      </c>
      <c r="P56" s="136">
        <f t="shared" ref="P56:P63" si="45">$I56*VLOOKUP($G56,alloc,12)</f>
        <v>0</v>
      </c>
      <c r="Q56" s="136">
        <f t="shared" ref="Q56:Q63" si="46">$I56*VLOOKUP($G56,alloc,13)</f>
        <v>0</v>
      </c>
      <c r="R56" s="136">
        <f t="shared" ref="R56:R63" si="47">$I56*VLOOKUP($G56,alloc,14)</f>
        <v>0</v>
      </c>
      <c r="S56" s="136">
        <f t="shared" ref="S56:S63" si="48">$I56*VLOOKUP($G56,alloc,15)</f>
        <v>0</v>
      </c>
      <c r="T56" s="136">
        <f t="shared" ref="T56:T63" si="49">$I56*VLOOKUP($G56,alloc,16)</f>
        <v>0</v>
      </c>
      <c r="U56" s="136">
        <f t="shared" ref="U56:U63" si="50">$I56*VLOOKUP($G56,alloc,17)</f>
        <v>0</v>
      </c>
      <c r="V56" s="136">
        <f t="shared" ref="V56:V63" si="51">$I56*VLOOKUP($G56,alloc,18)</f>
        <v>0</v>
      </c>
      <c r="W56" s="136">
        <f t="shared" ref="W56:W63" si="52">$I56*VLOOKUP($G56,alloc,19)</f>
        <v>0</v>
      </c>
      <c r="X56" s="136">
        <f t="shared" ref="X56:X63" si="53">$I56*VLOOKUP($G56,alloc,20)</f>
        <v>0</v>
      </c>
      <c r="Y56" s="42">
        <f t="shared" ref="Y56:Y65" si="54">SUM(J56:X56)-I56</f>
        <v>0</v>
      </c>
      <c r="Z56" s="42"/>
      <c r="AA56" s="42"/>
      <c r="AB56" s="42"/>
      <c r="AC56" s="42"/>
      <c r="AD56" s="42"/>
      <c r="AE56" s="42"/>
      <c r="AF56" s="42"/>
      <c r="AG56" s="42"/>
    </row>
    <row r="57" spans="1:33">
      <c r="A57" s="44">
        <f t="shared" si="0"/>
        <v>46</v>
      </c>
      <c r="B57" s="44"/>
      <c r="C57" s="137">
        <v>36520</v>
      </c>
      <c r="E57" s="44" t="s">
        <v>147</v>
      </c>
      <c r="G57" s="43">
        <v>99</v>
      </c>
      <c r="H57" s="136" t="str">
        <f t="shared" si="38"/>
        <v>-</v>
      </c>
      <c r="I57" s="42">
        <f>'Plt. Class.'!J$57</f>
        <v>0</v>
      </c>
      <c r="J57" s="136">
        <f t="shared" si="39"/>
        <v>0</v>
      </c>
      <c r="K57" s="136">
        <f t="shared" si="40"/>
        <v>0</v>
      </c>
      <c r="L57" s="136">
        <f t="shared" si="41"/>
        <v>0</v>
      </c>
      <c r="M57" s="136">
        <f t="shared" si="42"/>
        <v>0</v>
      </c>
      <c r="N57" s="136">
        <f t="shared" si="43"/>
        <v>0</v>
      </c>
      <c r="O57" s="136">
        <f t="shared" si="44"/>
        <v>0</v>
      </c>
      <c r="P57" s="136">
        <f t="shared" si="45"/>
        <v>0</v>
      </c>
      <c r="Q57" s="136">
        <f t="shared" si="46"/>
        <v>0</v>
      </c>
      <c r="R57" s="136">
        <f t="shared" si="47"/>
        <v>0</v>
      </c>
      <c r="S57" s="136">
        <f t="shared" si="48"/>
        <v>0</v>
      </c>
      <c r="T57" s="136">
        <f t="shared" si="49"/>
        <v>0</v>
      </c>
      <c r="U57" s="136">
        <f t="shared" si="50"/>
        <v>0</v>
      </c>
      <c r="V57" s="136">
        <f t="shared" si="51"/>
        <v>0</v>
      </c>
      <c r="W57" s="136">
        <f t="shared" si="52"/>
        <v>0</v>
      </c>
      <c r="X57" s="136">
        <f t="shared" si="53"/>
        <v>0</v>
      </c>
      <c r="Y57" s="42">
        <f t="shared" si="54"/>
        <v>0</v>
      </c>
      <c r="Z57" s="42"/>
      <c r="AA57" s="42"/>
      <c r="AB57" s="42"/>
      <c r="AC57" s="42"/>
      <c r="AD57" s="42"/>
      <c r="AE57" s="42"/>
      <c r="AF57" s="42"/>
      <c r="AG57" s="42"/>
    </row>
    <row r="58" spans="1:33">
      <c r="A58" s="44">
        <f t="shared" si="0"/>
        <v>47</v>
      </c>
      <c r="B58" s="44"/>
      <c r="C58" s="137">
        <v>36602</v>
      </c>
      <c r="E58" s="138" t="s">
        <v>149</v>
      </c>
      <c r="G58" s="43">
        <v>99</v>
      </c>
      <c r="H58" s="136" t="str">
        <f t="shared" si="38"/>
        <v>-</v>
      </c>
      <c r="I58" s="42">
        <f>'Plt. Class.'!J$58</f>
        <v>0</v>
      </c>
      <c r="J58" s="136">
        <f t="shared" si="39"/>
        <v>0</v>
      </c>
      <c r="K58" s="136">
        <f t="shared" si="40"/>
        <v>0</v>
      </c>
      <c r="L58" s="136">
        <f t="shared" si="41"/>
        <v>0</v>
      </c>
      <c r="M58" s="136">
        <f t="shared" si="42"/>
        <v>0</v>
      </c>
      <c r="N58" s="136">
        <f t="shared" si="43"/>
        <v>0</v>
      </c>
      <c r="O58" s="136">
        <f t="shared" si="44"/>
        <v>0</v>
      </c>
      <c r="P58" s="136">
        <f t="shared" si="45"/>
        <v>0</v>
      </c>
      <c r="Q58" s="136">
        <f t="shared" si="46"/>
        <v>0</v>
      </c>
      <c r="R58" s="136">
        <f t="shared" si="47"/>
        <v>0</v>
      </c>
      <c r="S58" s="136">
        <f t="shared" si="48"/>
        <v>0</v>
      </c>
      <c r="T58" s="136">
        <f t="shared" si="49"/>
        <v>0</v>
      </c>
      <c r="U58" s="136">
        <f t="shared" si="50"/>
        <v>0</v>
      </c>
      <c r="V58" s="136">
        <f t="shared" si="51"/>
        <v>0</v>
      </c>
      <c r="W58" s="136">
        <f t="shared" si="52"/>
        <v>0</v>
      </c>
      <c r="X58" s="136">
        <f t="shared" si="53"/>
        <v>0</v>
      </c>
      <c r="Y58" s="42">
        <f t="shared" si="54"/>
        <v>0</v>
      </c>
      <c r="Z58" s="42"/>
      <c r="AA58" s="42"/>
      <c r="AB58" s="42"/>
      <c r="AC58" s="42"/>
      <c r="AD58" s="42"/>
      <c r="AE58" s="42"/>
      <c r="AF58" s="42"/>
      <c r="AG58" s="42"/>
    </row>
    <row r="59" spans="1:33">
      <c r="A59" s="44">
        <f t="shared" si="0"/>
        <v>48</v>
      </c>
      <c r="B59" s="44"/>
      <c r="C59" s="137">
        <v>36603</v>
      </c>
      <c r="E59" s="138" t="s">
        <v>283</v>
      </c>
      <c r="G59" s="43">
        <v>99</v>
      </c>
      <c r="H59" s="136" t="str">
        <f t="shared" si="38"/>
        <v>-</v>
      </c>
      <c r="I59" s="42">
        <f>'Plt. Class.'!J$59</f>
        <v>0</v>
      </c>
      <c r="J59" s="136">
        <f t="shared" si="39"/>
        <v>0</v>
      </c>
      <c r="K59" s="136">
        <f t="shared" si="40"/>
        <v>0</v>
      </c>
      <c r="L59" s="136">
        <f t="shared" si="41"/>
        <v>0</v>
      </c>
      <c r="M59" s="136">
        <f t="shared" si="42"/>
        <v>0</v>
      </c>
      <c r="N59" s="136">
        <f t="shared" si="43"/>
        <v>0</v>
      </c>
      <c r="O59" s="136">
        <f t="shared" si="44"/>
        <v>0</v>
      </c>
      <c r="P59" s="136">
        <f t="shared" si="45"/>
        <v>0</v>
      </c>
      <c r="Q59" s="136">
        <f t="shared" si="46"/>
        <v>0</v>
      </c>
      <c r="R59" s="136">
        <f t="shared" si="47"/>
        <v>0</v>
      </c>
      <c r="S59" s="136">
        <f t="shared" si="48"/>
        <v>0</v>
      </c>
      <c r="T59" s="136">
        <f t="shared" si="49"/>
        <v>0</v>
      </c>
      <c r="U59" s="136">
        <f t="shared" si="50"/>
        <v>0</v>
      </c>
      <c r="V59" s="136">
        <f t="shared" si="51"/>
        <v>0</v>
      </c>
      <c r="W59" s="136">
        <f t="shared" si="52"/>
        <v>0</v>
      </c>
      <c r="X59" s="136">
        <f t="shared" si="53"/>
        <v>0</v>
      </c>
      <c r="Y59" s="42">
        <f t="shared" si="54"/>
        <v>0</v>
      </c>
      <c r="Z59" s="42"/>
      <c r="AA59" s="42"/>
      <c r="AB59" s="42"/>
      <c r="AC59" s="42"/>
      <c r="AD59" s="42"/>
      <c r="AE59" s="42"/>
      <c r="AF59" s="42"/>
      <c r="AG59" s="42"/>
    </row>
    <row r="60" spans="1:33">
      <c r="A60" s="44">
        <f t="shared" si="0"/>
        <v>49</v>
      </c>
      <c r="B60" s="44"/>
      <c r="C60" s="137">
        <v>36700</v>
      </c>
      <c r="E60" s="138" t="s">
        <v>284</v>
      </c>
      <c r="G60" s="43">
        <v>99</v>
      </c>
      <c r="H60" s="136" t="str">
        <f t="shared" si="38"/>
        <v>-</v>
      </c>
      <c r="I60" s="42">
        <f>'Plt. Class.'!J$60</f>
        <v>0</v>
      </c>
      <c r="J60" s="136">
        <f t="shared" si="39"/>
        <v>0</v>
      </c>
      <c r="K60" s="136">
        <f t="shared" si="40"/>
        <v>0</v>
      </c>
      <c r="L60" s="136">
        <f t="shared" si="41"/>
        <v>0</v>
      </c>
      <c r="M60" s="136">
        <f t="shared" si="42"/>
        <v>0</v>
      </c>
      <c r="N60" s="136">
        <f t="shared" si="43"/>
        <v>0</v>
      </c>
      <c r="O60" s="136">
        <f t="shared" si="44"/>
        <v>0</v>
      </c>
      <c r="P60" s="136">
        <f t="shared" si="45"/>
        <v>0</v>
      </c>
      <c r="Q60" s="136">
        <f t="shared" si="46"/>
        <v>0</v>
      </c>
      <c r="R60" s="136">
        <f t="shared" si="47"/>
        <v>0</v>
      </c>
      <c r="S60" s="136">
        <f t="shared" si="48"/>
        <v>0</v>
      </c>
      <c r="T60" s="136">
        <f t="shared" si="49"/>
        <v>0</v>
      </c>
      <c r="U60" s="136">
        <f t="shared" si="50"/>
        <v>0</v>
      </c>
      <c r="V60" s="136">
        <f t="shared" si="51"/>
        <v>0</v>
      </c>
      <c r="W60" s="136">
        <f t="shared" si="52"/>
        <v>0</v>
      </c>
      <c r="X60" s="136">
        <f t="shared" si="53"/>
        <v>0</v>
      </c>
      <c r="Y60" s="42">
        <f t="shared" si="54"/>
        <v>0</v>
      </c>
      <c r="Z60" s="42"/>
      <c r="AA60" s="42"/>
      <c r="AB60" s="42"/>
      <c r="AC60" s="42"/>
      <c r="AD60" s="42"/>
      <c r="AE60" s="42"/>
      <c r="AF60" s="42"/>
      <c r="AG60" s="42"/>
    </row>
    <row r="61" spans="1:33">
      <c r="A61" s="44">
        <f t="shared" si="0"/>
        <v>50</v>
      </c>
      <c r="B61" s="44"/>
      <c r="C61" s="137">
        <v>36701</v>
      </c>
      <c r="E61" s="138" t="s">
        <v>285</v>
      </c>
      <c r="G61" s="43">
        <v>99</v>
      </c>
      <c r="H61" s="136" t="str">
        <f t="shared" si="38"/>
        <v>-</v>
      </c>
      <c r="I61" s="42">
        <f>'Plt. Class.'!J$61</f>
        <v>0</v>
      </c>
      <c r="J61" s="136">
        <f t="shared" si="39"/>
        <v>0</v>
      </c>
      <c r="K61" s="136">
        <f t="shared" si="40"/>
        <v>0</v>
      </c>
      <c r="L61" s="136">
        <f t="shared" si="41"/>
        <v>0</v>
      </c>
      <c r="M61" s="136">
        <f t="shared" si="42"/>
        <v>0</v>
      </c>
      <c r="N61" s="136">
        <f t="shared" si="43"/>
        <v>0</v>
      </c>
      <c r="O61" s="136">
        <f t="shared" si="44"/>
        <v>0</v>
      </c>
      <c r="P61" s="136">
        <f t="shared" si="45"/>
        <v>0</v>
      </c>
      <c r="Q61" s="136">
        <f t="shared" si="46"/>
        <v>0</v>
      </c>
      <c r="R61" s="136">
        <f t="shared" si="47"/>
        <v>0</v>
      </c>
      <c r="S61" s="136">
        <f t="shared" si="48"/>
        <v>0</v>
      </c>
      <c r="T61" s="136">
        <f t="shared" si="49"/>
        <v>0</v>
      </c>
      <c r="U61" s="136">
        <f t="shared" si="50"/>
        <v>0</v>
      </c>
      <c r="V61" s="136">
        <f t="shared" si="51"/>
        <v>0</v>
      </c>
      <c r="W61" s="136">
        <f t="shared" si="52"/>
        <v>0</v>
      </c>
      <c r="X61" s="136">
        <f t="shared" si="53"/>
        <v>0</v>
      </c>
      <c r="Y61" s="42">
        <f t="shared" si="54"/>
        <v>0</v>
      </c>
      <c r="Z61" s="42"/>
      <c r="AA61" s="42"/>
      <c r="AB61" s="42"/>
      <c r="AC61" s="42"/>
      <c r="AD61" s="42"/>
      <c r="AE61" s="42"/>
      <c r="AF61" s="42"/>
      <c r="AG61" s="42"/>
    </row>
    <row r="62" spans="1:33">
      <c r="A62" s="44">
        <f t="shared" si="0"/>
        <v>51</v>
      </c>
      <c r="B62" s="44"/>
      <c r="C62" s="137">
        <v>36900</v>
      </c>
      <c r="E62" s="138" t="s">
        <v>286</v>
      </c>
      <c r="G62" s="43">
        <v>99</v>
      </c>
      <c r="H62" s="136" t="str">
        <f t="shared" si="38"/>
        <v>-</v>
      </c>
      <c r="I62" s="42">
        <f>'Plt. Class.'!J$62</f>
        <v>0</v>
      </c>
      <c r="J62" s="136">
        <f t="shared" si="39"/>
        <v>0</v>
      </c>
      <c r="K62" s="136">
        <f t="shared" si="40"/>
        <v>0</v>
      </c>
      <c r="L62" s="136">
        <f t="shared" si="41"/>
        <v>0</v>
      </c>
      <c r="M62" s="136">
        <f t="shared" si="42"/>
        <v>0</v>
      </c>
      <c r="N62" s="136">
        <f t="shared" si="43"/>
        <v>0</v>
      </c>
      <c r="O62" s="136">
        <f t="shared" si="44"/>
        <v>0</v>
      </c>
      <c r="P62" s="136">
        <f t="shared" si="45"/>
        <v>0</v>
      </c>
      <c r="Q62" s="136">
        <f t="shared" si="46"/>
        <v>0</v>
      </c>
      <c r="R62" s="136">
        <f t="shared" si="47"/>
        <v>0</v>
      </c>
      <c r="S62" s="136">
        <f t="shared" si="48"/>
        <v>0</v>
      </c>
      <c r="T62" s="136">
        <f t="shared" si="49"/>
        <v>0</v>
      </c>
      <c r="U62" s="136">
        <f t="shared" si="50"/>
        <v>0</v>
      </c>
      <c r="V62" s="136">
        <f t="shared" si="51"/>
        <v>0</v>
      </c>
      <c r="W62" s="136">
        <f t="shared" si="52"/>
        <v>0</v>
      </c>
      <c r="X62" s="136">
        <f t="shared" si="53"/>
        <v>0</v>
      </c>
      <c r="Y62" s="42">
        <f t="shared" si="54"/>
        <v>0</v>
      </c>
      <c r="Z62" s="42"/>
      <c r="AA62" s="42"/>
      <c r="AB62" s="42"/>
      <c r="AC62" s="42"/>
      <c r="AD62" s="42"/>
      <c r="AE62" s="42"/>
      <c r="AF62" s="42"/>
      <c r="AG62" s="42"/>
    </row>
    <row r="63" spans="1:33">
      <c r="A63" s="44">
        <f t="shared" si="0"/>
        <v>52</v>
      </c>
      <c r="B63" s="44"/>
      <c r="C63" s="137">
        <v>36901</v>
      </c>
      <c r="E63" s="138" t="s">
        <v>286</v>
      </c>
      <c r="G63" s="43">
        <v>99</v>
      </c>
      <c r="H63" s="136" t="str">
        <f t="shared" si="38"/>
        <v>-</v>
      </c>
      <c r="I63" s="42">
        <f>'Plt. Class.'!J$63</f>
        <v>0</v>
      </c>
      <c r="J63" s="136">
        <f t="shared" si="39"/>
        <v>0</v>
      </c>
      <c r="K63" s="136">
        <f t="shared" si="40"/>
        <v>0</v>
      </c>
      <c r="L63" s="136">
        <f t="shared" si="41"/>
        <v>0</v>
      </c>
      <c r="M63" s="136">
        <f t="shared" si="42"/>
        <v>0</v>
      </c>
      <c r="N63" s="136">
        <f t="shared" si="43"/>
        <v>0</v>
      </c>
      <c r="O63" s="136">
        <f t="shared" si="44"/>
        <v>0</v>
      </c>
      <c r="P63" s="136">
        <f t="shared" si="45"/>
        <v>0</v>
      </c>
      <c r="Q63" s="136">
        <f t="shared" si="46"/>
        <v>0</v>
      </c>
      <c r="R63" s="136">
        <f t="shared" si="47"/>
        <v>0</v>
      </c>
      <c r="S63" s="136">
        <f t="shared" si="48"/>
        <v>0</v>
      </c>
      <c r="T63" s="136">
        <f t="shared" si="49"/>
        <v>0</v>
      </c>
      <c r="U63" s="136">
        <f t="shared" si="50"/>
        <v>0</v>
      </c>
      <c r="V63" s="136">
        <f t="shared" si="51"/>
        <v>0</v>
      </c>
      <c r="W63" s="136">
        <f t="shared" si="52"/>
        <v>0</v>
      </c>
      <c r="X63" s="136">
        <f t="shared" si="53"/>
        <v>0</v>
      </c>
      <c r="Y63" s="42">
        <f t="shared" si="54"/>
        <v>0</v>
      </c>
      <c r="Z63" s="42"/>
      <c r="AA63" s="42"/>
      <c r="AB63" s="42"/>
      <c r="AC63" s="42"/>
      <c r="AD63" s="42"/>
      <c r="AE63" s="42"/>
      <c r="AF63" s="42"/>
      <c r="AG63" s="42"/>
    </row>
    <row r="64" spans="1:33">
      <c r="A64" s="44">
        <f t="shared" si="0"/>
        <v>53</v>
      </c>
      <c r="B64" s="44"/>
      <c r="C64" s="44"/>
      <c r="D64" s="44"/>
      <c r="E64" s="44"/>
      <c r="G64" s="43"/>
      <c r="H64" s="136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</row>
    <row r="65" spans="1:33">
      <c r="A65" s="44">
        <f t="shared" si="0"/>
        <v>54</v>
      </c>
      <c r="B65" s="44"/>
      <c r="C65" s="44"/>
      <c r="D65" s="44" t="s">
        <v>65</v>
      </c>
      <c r="E65" s="44"/>
      <c r="G65" s="43"/>
      <c r="H65" s="136"/>
      <c r="I65" s="42">
        <f>'Plt. Class.'!J$65</f>
        <v>0</v>
      </c>
      <c r="J65" s="42">
        <f>SUM(J56:J63)</f>
        <v>0</v>
      </c>
      <c r="K65" s="42">
        <f t="shared" ref="K65:X65" si="55">SUM(K56:K63)</f>
        <v>0</v>
      </c>
      <c r="L65" s="42">
        <f t="shared" si="55"/>
        <v>0</v>
      </c>
      <c r="M65" s="42">
        <f t="shared" si="55"/>
        <v>0</v>
      </c>
      <c r="N65" s="42">
        <f t="shared" si="55"/>
        <v>0</v>
      </c>
      <c r="O65" s="42">
        <f t="shared" si="55"/>
        <v>0</v>
      </c>
      <c r="P65" s="42">
        <f t="shared" si="55"/>
        <v>0</v>
      </c>
      <c r="Q65" s="42">
        <f t="shared" si="55"/>
        <v>0</v>
      </c>
      <c r="R65" s="42">
        <f t="shared" si="55"/>
        <v>0</v>
      </c>
      <c r="S65" s="42">
        <f t="shared" si="55"/>
        <v>0</v>
      </c>
      <c r="T65" s="42">
        <f t="shared" si="55"/>
        <v>0</v>
      </c>
      <c r="U65" s="42">
        <f t="shared" si="55"/>
        <v>0</v>
      </c>
      <c r="V65" s="42">
        <f t="shared" si="55"/>
        <v>0</v>
      </c>
      <c r="W65" s="42">
        <f t="shared" si="55"/>
        <v>0</v>
      </c>
      <c r="X65" s="42">
        <f t="shared" si="55"/>
        <v>0</v>
      </c>
      <c r="Y65" s="42">
        <f t="shared" si="54"/>
        <v>0</v>
      </c>
      <c r="Z65" s="42"/>
      <c r="AA65" s="42"/>
      <c r="AB65" s="42"/>
      <c r="AC65" s="42"/>
      <c r="AD65" s="42"/>
      <c r="AE65" s="42"/>
      <c r="AF65" s="42"/>
      <c r="AG65" s="42"/>
    </row>
    <row r="66" spans="1:33">
      <c r="A66" s="44">
        <f t="shared" si="0"/>
        <v>55</v>
      </c>
      <c r="B66" s="44"/>
      <c r="C66" s="44"/>
      <c r="D66" s="44"/>
      <c r="E66" s="44"/>
      <c r="G66" s="43"/>
      <c r="H66" s="136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</row>
    <row r="67" spans="1:33">
      <c r="A67" s="44">
        <f t="shared" si="0"/>
        <v>56</v>
      </c>
      <c r="B67" s="44"/>
      <c r="C67" s="44"/>
      <c r="D67" s="44" t="s">
        <v>24</v>
      </c>
      <c r="E67" s="44"/>
      <c r="G67" s="43"/>
      <c r="H67" s="136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</row>
    <row r="68" spans="1:33">
      <c r="A68" s="44">
        <f t="shared" si="0"/>
        <v>57</v>
      </c>
      <c r="B68" s="44"/>
      <c r="C68" s="44"/>
      <c r="D68" s="44"/>
      <c r="E68" s="44"/>
      <c r="G68" s="43"/>
      <c r="H68" s="136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44">
        <f t="shared" si="0"/>
        <v>58</v>
      </c>
      <c r="B69" s="44"/>
      <c r="C69" s="137">
        <v>37400</v>
      </c>
      <c r="E69" s="138" t="s">
        <v>125</v>
      </c>
      <c r="G69" s="43">
        <v>2</v>
      </c>
      <c r="H69" s="136" t="str">
        <f t="shared" ref="H69:H89" si="56">VLOOKUP($G69,alloc,3)</f>
        <v>Bills</v>
      </c>
      <c r="I69" s="42">
        <f>'Plt. Class.'!J$69</f>
        <v>0</v>
      </c>
      <c r="J69" s="136">
        <f t="shared" ref="J69:J89" si="57">$I69*VLOOKUP($G69,alloc,6)</f>
        <v>0</v>
      </c>
      <c r="K69" s="136">
        <f t="shared" ref="K69:K89" si="58">$I69*VLOOKUP($G69,alloc,7)</f>
        <v>0</v>
      </c>
      <c r="L69" s="136">
        <f t="shared" ref="L69:L89" si="59">$I69*VLOOKUP($G69,alloc,8)</f>
        <v>0</v>
      </c>
      <c r="M69" s="136">
        <f t="shared" ref="M69:M89" si="60">$I69*VLOOKUP($G69,alloc,9)</f>
        <v>0</v>
      </c>
      <c r="N69" s="136">
        <f t="shared" ref="N69:N89" si="61">$I69*VLOOKUP($G69,alloc,10)</f>
        <v>0</v>
      </c>
      <c r="O69" s="136">
        <f t="shared" ref="O69:O89" si="62">$I69*VLOOKUP($G69,alloc,11)</f>
        <v>0</v>
      </c>
      <c r="P69" s="136">
        <f t="shared" ref="P69:P89" si="63">$I69*VLOOKUP($G69,alloc,12)</f>
        <v>0</v>
      </c>
      <c r="Q69" s="136">
        <f t="shared" ref="Q69:Q89" si="64">$I69*VLOOKUP($G69,alloc,13)</f>
        <v>0</v>
      </c>
      <c r="R69" s="136">
        <f t="shared" ref="R69:R89" si="65">$I69*VLOOKUP($G69,alloc,14)</f>
        <v>0</v>
      </c>
      <c r="S69" s="136">
        <f t="shared" ref="S69:S89" si="66">$I69*VLOOKUP($G69,alloc,15)</f>
        <v>0</v>
      </c>
      <c r="T69" s="136">
        <f t="shared" ref="T69:T89" si="67">$I69*VLOOKUP($G69,alloc,16)</f>
        <v>0</v>
      </c>
      <c r="U69" s="136">
        <f t="shared" ref="U69:U89" si="68">$I69*VLOOKUP($G69,alloc,17)</f>
        <v>0</v>
      </c>
      <c r="V69" s="136">
        <f t="shared" ref="V69:V89" si="69">$I69*VLOOKUP($G69,alloc,18)</f>
        <v>0</v>
      </c>
      <c r="W69" s="136">
        <f t="shared" ref="W69:W89" si="70">$I69*VLOOKUP($G69,alloc,19)</f>
        <v>0</v>
      </c>
      <c r="X69" s="136">
        <f t="shared" ref="X69:X89" si="71">$I69*VLOOKUP($G69,alloc,20)</f>
        <v>0</v>
      </c>
      <c r="Y69" s="42">
        <f t="shared" ref="Y69:Y91" si="72">SUM(J69:X69)-I69</f>
        <v>0</v>
      </c>
      <c r="Z69" s="42"/>
      <c r="AA69" s="42"/>
      <c r="AB69" s="42"/>
      <c r="AC69" s="42"/>
      <c r="AD69" s="42"/>
      <c r="AE69" s="42"/>
      <c r="AF69" s="42"/>
      <c r="AG69" s="42"/>
    </row>
    <row r="70" spans="1:33">
      <c r="A70" s="44">
        <f t="shared" si="0"/>
        <v>59</v>
      </c>
      <c r="B70" s="44"/>
      <c r="C70" s="137">
        <v>37401</v>
      </c>
      <c r="E70" s="138" t="s">
        <v>287</v>
      </c>
      <c r="G70" s="43">
        <v>2</v>
      </c>
      <c r="H70" s="136" t="str">
        <f t="shared" si="56"/>
        <v>Bills</v>
      </c>
      <c r="I70" s="42">
        <f>'Plt. Class.'!J$70</f>
        <v>0</v>
      </c>
      <c r="J70" s="136">
        <f t="shared" si="57"/>
        <v>0</v>
      </c>
      <c r="K70" s="136">
        <f t="shared" si="58"/>
        <v>0</v>
      </c>
      <c r="L70" s="136">
        <f t="shared" si="59"/>
        <v>0</v>
      </c>
      <c r="M70" s="136">
        <f t="shared" si="60"/>
        <v>0</v>
      </c>
      <c r="N70" s="136">
        <f t="shared" si="61"/>
        <v>0</v>
      </c>
      <c r="O70" s="136">
        <f t="shared" si="62"/>
        <v>0</v>
      </c>
      <c r="P70" s="136">
        <f t="shared" si="63"/>
        <v>0</v>
      </c>
      <c r="Q70" s="136">
        <f t="shared" si="64"/>
        <v>0</v>
      </c>
      <c r="R70" s="136">
        <f t="shared" si="65"/>
        <v>0</v>
      </c>
      <c r="S70" s="136">
        <f t="shared" si="66"/>
        <v>0</v>
      </c>
      <c r="T70" s="136">
        <f t="shared" si="67"/>
        <v>0</v>
      </c>
      <c r="U70" s="136">
        <f t="shared" si="68"/>
        <v>0</v>
      </c>
      <c r="V70" s="136">
        <f t="shared" si="69"/>
        <v>0</v>
      </c>
      <c r="W70" s="136">
        <f t="shared" si="70"/>
        <v>0</v>
      </c>
      <c r="X70" s="136">
        <f t="shared" si="71"/>
        <v>0</v>
      </c>
      <c r="Y70" s="42">
        <f t="shared" si="72"/>
        <v>0</v>
      </c>
      <c r="Z70" s="42"/>
      <c r="AA70" s="42"/>
      <c r="AB70" s="42"/>
      <c r="AC70" s="42"/>
      <c r="AD70" s="42"/>
      <c r="AE70" s="42"/>
      <c r="AF70" s="42"/>
      <c r="AG70" s="42"/>
    </row>
    <row r="71" spans="1:33">
      <c r="A71" s="44">
        <f t="shared" si="0"/>
        <v>60</v>
      </c>
      <c r="B71" s="44"/>
      <c r="C71" s="137">
        <v>37402</v>
      </c>
      <c r="E71" s="138" t="s">
        <v>288</v>
      </c>
      <c r="G71" s="43">
        <v>2</v>
      </c>
      <c r="H71" s="136" t="str">
        <f t="shared" si="56"/>
        <v>Bills</v>
      </c>
      <c r="I71" s="42">
        <f>'Plt. Class.'!J$71</f>
        <v>0</v>
      </c>
      <c r="J71" s="136">
        <f t="shared" si="57"/>
        <v>0</v>
      </c>
      <c r="K71" s="136">
        <f t="shared" si="58"/>
        <v>0</v>
      </c>
      <c r="L71" s="136">
        <f t="shared" si="59"/>
        <v>0</v>
      </c>
      <c r="M71" s="136">
        <f t="shared" si="60"/>
        <v>0</v>
      </c>
      <c r="N71" s="136">
        <f t="shared" si="61"/>
        <v>0</v>
      </c>
      <c r="O71" s="136">
        <f t="shared" si="62"/>
        <v>0</v>
      </c>
      <c r="P71" s="136">
        <f t="shared" si="63"/>
        <v>0</v>
      </c>
      <c r="Q71" s="136">
        <f t="shared" si="64"/>
        <v>0</v>
      </c>
      <c r="R71" s="136">
        <f t="shared" si="65"/>
        <v>0</v>
      </c>
      <c r="S71" s="136">
        <f t="shared" si="66"/>
        <v>0</v>
      </c>
      <c r="T71" s="136">
        <f t="shared" si="67"/>
        <v>0</v>
      </c>
      <c r="U71" s="136">
        <f t="shared" si="68"/>
        <v>0</v>
      </c>
      <c r="V71" s="136">
        <f t="shared" si="69"/>
        <v>0</v>
      </c>
      <c r="W71" s="136">
        <f t="shared" si="70"/>
        <v>0</v>
      </c>
      <c r="X71" s="136">
        <f t="shared" si="71"/>
        <v>0</v>
      </c>
      <c r="Y71" s="42">
        <f t="shared" si="72"/>
        <v>0</v>
      </c>
      <c r="Z71" s="42"/>
      <c r="AA71" s="42"/>
      <c r="AB71" s="42"/>
      <c r="AC71" s="42"/>
      <c r="AD71" s="42"/>
      <c r="AE71" s="42"/>
      <c r="AF71" s="42"/>
      <c r="AG71" s="42"/>
    </row>
    <row r="72" spans="1:33">
      <c r="A72" s="44">
        <f t="shared" si="0"/>
        <v>61</v>
      </c>
      <c r="B72" s="44"/>
      <c r="C72" s="137">
        <v>37403</v>
      </c>
      <c r="E72" s="138" t="s">
        <v>289</v>
      </c>
      <c r="G72" s="43">
        <v>2</v>
      </c>
      <c r="H72" s="136" t="str">
        <f t="shared" si="56"/>
        <v>Bills</v>
      </c>
      <c r="I72" s="42">
        <f>'Plt. Class.'!J$72</f>
        <v>0</v>
      </c>
      <c r="J72" s="136">
        <f t="shared" si="57"/>
        <v>0</v>
      </c>
      <c r="K72" s="136">
        <f t="shared" si="58"/>
        <v>0</v>
      </c>
      <c r="L72" s="136">
        <f t="shared" si="59"/>
        <v>0</v>
      </c>
      <c r="M72" s="136">
        <f t="shared" si="60"/>
        <v>0</v>
      </c>
      <c r="N72" s="136">
        <f t="shared" si="61"/>
        <v>0</v>
      </c>
      <c r="O72" s="136">
        <f t="shared" si="62"/>
        <v>0</v>
      </c>
      <c r="P72" s="136">
        <f t="shared" si="63"/>
        <v>0</v>
      </c>
      <c r="Q72" s="136">
        <f t="shared" si="64"/>
        <v>0</v>
      </c>
      <c r="R72" s="136">
        <f t="shared" si="65"/>
        <v>0</v>
      </c>
      <c r="S72" s="136">
        <f t="shared" si="66"/>
        <v>0</v>
      </c>
      <c r="T72" s="136">
        <f t="shared" si="67"/>
        <v>0</v>
      </c>
      <c r="U72" s="136">
        <f t="shared" si="68"/>
        <v>0</v>
      </c>
      <c r="V72" s="136">
        <f t="shared" si="69"/>
        <v>0</v>
      </c>
      <c r="W72" s="136">
        <f t="shared" si="70"/>
        <v>0</v>
      </c>
      <c r="X72" s="136">
        <f t="shared" si="71"/>
        <v>0</v>
      </c>
      <c r="Y72" s="42">
        <f t="shared" si="72"/>
        <v>0</v>
      </c>
      <c r="Z72" s="42"/>
      <c r="AA72" s="42"/>
      <c r="AB72" s="42"/>
      <c r="AC72" s="42"/>
      <c r="AD72" s="42"/>
      <c r="AE72" s="42"/>
      <c r="AF72" s="42"/>
      <c r="AG72" s="42"/>
    </row>
    <row r="73" spans="1:33">
      <c r="A73" s="44">
        <f t="shared" si="0"/>
        <v>62</v>
      </c>
      <c r="B73" s="44"/>
      <c r="C73" s="137">
        <v>37500</v>
      </c>
      <c r="E73" s="138" t="s">
        <v>149</v>
      </c>
      <c r="G73" s="43">
        <v>2</v>
      </c>
      <c r="H73" s="136" t="str">
        <f t="shared" si="56"/>
        <v>Bills</v>
      </c>
      <c r="I73" s="42">
        <f>'Plt. Class.'!J$73</f>
        <v>0</v>
      </c>
      <c r="J73" s="136">
        <f t="shared" si="57"/>
        <v>0</v>
      </c>
      <c r="K73" s="136">
        <f t="shared" si="58"/>
        <v>0</v>
      </c>
      <c r="L73" s="136">
        <f t="shared" si="59"/>
        <v>0</v>
      </c>
      <c r="M73" s="136">
        <f t="shared" si="60"/>
        <v>0</v>
      </c>
      <c r="N73" s="136">
        <f t="shared" si="61"/>
        <v>0</v>
      </c>
      <c r="O73" s="136">
        <f t="shared" si="62"/>
        <v>0</v>
      </c>
      <c r="P73" s="136">
        <f t="shared" si="63"/>
        <v>0</v>
      </c>
      <c r="Q73" s="136">
        <f t="shared" si="64"/>
        <v>0</v>
      </c>
      <c r="R73" s="136">
        <f t="shared" si="65"/>
        <v>0</v>
      </c>
      <c r="S73" s="136">
        <f t="shared" si="66"/>
        <v>0</v>
      </c>
      <c r="T73" s="136">
        <f t="shared" si="67"/>
        <v>0</v>
      </c>
      <c r="U73" s="136">
        <f t="shared" si="68"/>
        <v>0</v>
      </c>
      <c r="V73" s="136">
        <f t="shared" si="69"/>
        <v>0</v>
      </c>
      <c r="W73" s="136">
        <f t="shared" si="70"/>
        <v>0</v>
      </c>
      <c r="X73" s="136">
        <f t="shared" si="71"/>
        <v>0</v>
      </c>
      <c r="Y73" s="42">
        <f t="shared" si="72"/>
        <v>0</v>
      </c>
      <c r="Z73" s="42"/>
      <c r="AA73" s="42"/>
      <c r="AB73" s="42"/>
      <c r="AC73" s="42"/>
      <c r="AD73" s="42"/>
      <c r="AE73" s="42"/>
      <c r="AF73" s="42"/>
      <c r="AG73" s="42"/>
    </row>
    <row r="74" spans="1:33">
      <c r="A74" s="44">
        <f t="shared" si="0"/>
        <v>63</v>
      </c>
      <c r="B74" s="44"/>
      <c r="C74" s="137">
        <v>37501</v>
      </c>
      <c r="E74" s="138" t="s">
        <v>290</v>
      </c>
      <c r="G74" s="43">
        <v>2</v>
      </c>
      <c r="H74" s="136" t="str">
        <f t="shared" si="56"/>
        <v>Bills</v>
      </c>
      <c r="I74" s="42">
        <f>'Plt. Class.'!J$74</f>
        <v>0</v>
      </c>
      <c r="J74" s="136">
        <f t="shared" si="57"/>
        <v>0</v>
      </c>
      <c r="K74" s="136">
        <f t="shared" si="58"/>
        <v>0</v>
      </c>
      <c r="L74" s="136">
        <f t="shared" si="59"/>
        <v>0</v>
      </c>
      <c r="M74" s="136">
        <f t="shared" si="60"/>
        <v>0</v>
      </c>
      <c r="N74" s="136">
        <f t="shared" si="61"/>
        <v>0</v>
      </c>
      <c r="O74" s="136">
        <f t="shared" si="62"/>
        <v>0</v>
      </c>
      <c r="P74" s="136">
        <f t="shared" si="63"/>
        <v>0</v>
      </c>
      <c r="Q74" s="136">
        <f t="shared" si="64"/>
        <v>0</v>
      </c>
      <c r="R74" s="136">
        <f t="shared" si="65"/>
        <v>0</v>
      </c>
      <c r="S74" s="136">
        <f t="shared" si="66"/>
        <v>0</v>
      </c>
      <c r="T74" s="136">
        <f t="shared" si="67"/>
        <v>0</v>
      </c>
      <c r="U74" s="136">
        <f t="shared" si="68"/>
        <v>0</v>
      </c>
      <c r="V74" s="136">
        <f t="shared" si="69"/>
        <v>0</v>
      </c>
      <c r="W74" s="136">
        <f t="shared" si="70"/>
        <v>0</v>
      </c>
      <c r="X74" s="136">
        <f t="shared" si="71"/>
        <v>0</v>
      </c>
      <c r="Y74" s="42">
        <f t="shared" si="72"/>
        <v>0</v>
      </c>
      <c r="Z74" s="42"/>
      <c r="AA74" s="42"/>
      <c r="AB74" s="42"/>
      <c r="AC74" s="42"/>
      <c r="AD74" s="42"/>
      <c r="AE74" s="42"/>
      <c r="AF74" s="42"/>
      <c r="AG74" s="42"/>
    </row>
    <row r="75" spans="1:33">
      <c r="A75" s="44">
        <f t="shared" si="0"/>
        <v>64</v>
      </c>
      <c r="B75" s="44"/>
      <c r="C75" s="137">
        <v>37502</v>
      </c>
      <c r="E75" s="138" t="s">
        <v>288</v>
      </c>
      <c r="G75" s="43">
        <v>2</v>
      </c>
      <c r="H75" s="136" t="str">
        <f t="shared" si="56"/>
        <v>Bills</v>
      </c>
      <c r="I75" s="42">
        <f>'Plt. Class.'!J$75</f>
        <v>0</v>
      </c>
      <c r="J75" s="136">
        <f t="shared" si="57"/>
        <v>0</v>
      </c>
      <c r="K75" s="136">
        <f t="shared" si="58"/>
        <v>0</v>
      </c>
      <c r="L75" s="136">
        <f t="shared" si="59"/>
        <v>0</v>
      </c>
      <c r="M75" s="136">
        <f t="shared" si="60"/>
        <v>0</v>
      </c>
      <c r="N75" s="136">
        <f t="shared" si="61"/>
        <v>0</v>
      </c>
      <c r="O75" s="136">
        <f t="shared" si="62"/>
        <v>0</v>
      </c>
      <c r="P75" s="136">
        <f t="shared" si="63"/>
        <v>0</v>
      </c>
      <c r="Q75" s="136">
        <f t="shared" si="64"/>
        <v>0</v>
      </c>
      <c r="R75" s="136">
        <f t="shared" si="65"/>
        <v>0</v>
      </c>
      <c r="S75" s="136">
        <f t="shared" si="66"/>
        <v>0</v>
      </c>
      <c r="T75" s="136">
        <f t="shared" si="67"/>
        <v>0</v>
      </c>
      <c r="U75" s="136">
        <f t="shared" si="68"/>
        <v>0</v>
      </c>
      <c r="V75" s="136">
        <f t="shared" si="69"/>
        <v>0</v>
      </c>
      <c r="W75" s="136">
        <f t="shared" si="70"/>
        <v>0</v>
      </c>
      <c r="X75" s="136">
        <f t="shared" si="71"/>
        <v>0</v>
      </c>
      <c r="Y75" s="42">
        <f t="shared" si="72"/>
        <v>0</v>
      </c>
      <c r="Z75" s="42"/>
      <c r="AA75" s="42"/>
      <c r="AB75" s="42"/>
      <c r="AC75" s="42"/>
      <c r="AD75" s="42"/>
      <c r="AE75" s="42"/>
      <c r="AF75" s="42"/>
      <c r="AG75" s="42"/>
    </row>
    <row r="76" spans="1:33">
      <c r="A76" s="44">
        <f t="shared" si="0"/>
        <v>65</v>
      </c>
      <c r="B76" s="44"/>
      <c r="C76" s="137">
        <v>37503</v>
      </c>
      <c r="E76" s="138" t="s">
        <v>291</v>
      </c>
      <c r="G76" s="43">
        <v>2</v>
      </c>
      <c r="H76" s="136" t="str">
        <f t="shared" si="56"/>
        <v>Bills</v>
      </c>
      <c r="I76" s="42">
        <f>'Plt. Class.'!J$76</f>
        <v>0</v>
      </c>
      <c r="J76" s="136">
        <f t="shared" si="57"/>
        <v>0</v>
      </c>
      <c r="K76" s="136">
        <f t="shared" si="58"/>
        <v>0</v>
      </c>
      <c r="L76" s="136">
        <f t="shared" si="59"/>
        <v>0</v>
      </c>
      <c r="M76" s="136">
        <f t="shared" si="60"/>
        <v>0</v>
      </c>
      <c r="N76" s="136">
        <f t="shared" si="61"/>
        <v>0</v>
      </c>
      <c r="O76" s="136">
        <f t="shared" si="62"/>
        <v>0</v>
      </c>
      <c r="P76" s="136">
        <f t="shared" si="63"/>
        <v>0</v>
      </c>
      <c r="Q76" s="136">
        <f t="shared" si="64"/>
        <v>0</v>
      </c>
      <c r="R76" s="136">
        <f t="shared" si="65"/>
        <v>0</v>
      </c>
      <c r="S76" s="136">
        <f t="shared" si="66"/>
        <v>0</v>
      </c>
      <c r="T76" s="136">
        <f t="shared" si="67"/>
        <v>0</v>
      </c>
      <c r="U76" s="136">
        <f t="shared" si="68"/>
        <v>0</v>
      </c>
      <c r="V76" s="136">
        <f t="shared" si="69"/>
        <v>0</v>
      </c>
      <c r="W76" s="136">
        <f t="shared" si="70"/>
        <v>0</v>
      </c>
      <c r="X76" s="136">
        <f t="shared" si="71"/>
        <v>0</v>
      </c>
      <c r="Y76" s="42">
        <f t="shared" si="72"/>
        <v>0</v>
      </c>
      <c r="Z76" s="42"/>
      <c r="AA76" s="42"/>
      <c r="AB76" s="42"/>
      <c r="AC76" s="42"/>
      <c r="AD76" s="42"/>
      <c r="AE76" s="42"/>
      <c r="AF76" s="42"/>
      <c r="AG76" s="42"/>
    </row>
    <row r="77" spans="1:33">
      <c r="A77" s="44">
        <f t="shared" ref="A77:A140" si="73">A76+1</f>
        <v>66</v>
      </c>
      <c r="B77" s="44"/>
      <c r="C77" s="137">
        <v>37600</v>
      </c>
      <c r="E77" s="138" t="s">
        <v>284</v>
      </c>
      <c r="G77" s="43">
        <v>2</v>
      </c>
      <c r="H77" s="136" t="str">
        <f t="shared" si="56"/>
        <v>Bills</v>
      </c>
      <c r="I77" s="42">
        <f>'Plt. Class.'!J$77</f>
        <v>0</v>
      </c>
      <c r="J77" s="136">
        <f t="shared" si="57"/>
        <v>0</v>
      </c>
      <c r="K77" s="136">
        <f t="shared" si="58"/>
        <v>0</v>
      </c>
      <c r="L77" s="136">
        <f t="shared" si="59"/>
        <v>0</v>
      </c>
      <c r="M77" s="136">
        <f t="shared" si="60"/>
        <v>0</v>
      </c>
      <c r="N77" s="136">
        <f t="shared" si="61"/>
        <v>0</v>
      </c>
      <c r="O77" s="136">
        <f t="shared" si="62"/>
        <v>0</v>
      </c>
      <c r="P77" s="136">
        <f t="shared" si="63"/>
        <v>0</v>
      </c>
      <c r="Q77" s="136">
        <f t="shared" si="64"/>
        <v>0</v>
      </c>
      <c r="R77" s="136">
        <f t="shared" si="65"/>
        <v>0</v>
      </c>
      <c r="S77" s="136">
        <f t="shared" si="66"/>
        <v>0</v>
      </c>
      <c r="T77" s="136">
        <f t="shared" si="67"/>
        <v>0</v>
      </c>
      <c r="U77" s="136">
        <f t="shared" si="68"/>
        <v>0</v>
      </c>
      <c r="V77" s="136">
        <f t="shared" si="69"/>
        <v>0</v>
      </c>
      <c r="W77" s="136">
        <f t="shared" si="70"/>
        <v>0</v>
      </c>
      <c r="X77" s="136">
        <f t="shared" si="71"/>
        <v>0</v>
      </c>
      <c r="Y77" s="42">
        <f t="shared" si="72"/>
        <v>0</v>
      </c>
      <c r="Z77" s="42"/>
      <c r="AA77" s="42"/>
      <c r="AB77" s="42"/>
      <c r="AC77" s="42"/>
      <c r="AD77" s="42"/>
      <c r="AE77" s="42"/>
      <c r="AF77" s="42"/>
      <c r="AG77" s="42"/>
    </row>
    <row r="78" spans="1:33">
      <c r="A78" s="44">
        <f t="shared" si="73"/>
        <v>67</v>
      </c>
      <c r="B78" s="44"/>
      <c r="C78" s="137">
        <v>37601</v>
      </c>
      <c r="E78" s="138" t="s">
        <v>285</v>
      </c>
      <c r="G78" s="43">
        <v>2</v>
      </c>
      <c r="H78" s="136" t="str">
        <f t="shared" si="56"/>
        <v>Bills</v>
      </c>
      <c r="I78" s="42">
        <f>'Plt. Class.'!J$78</f>
        <v>0</v>
      </c>
      <c r="J78" s="136">
        <f t="shared" si="57"/>
        <v>0</v>
      </c>
      <c r="K78" s="136">
        <f t="shared" si="58"/>
        <v>0</v>
      </c>
      <c r="L78" s="136">
        <f t="shared" si="59"/>
        <v>0</v>
      </c>
      <c r="M78" s="136">
        <f t="shared" si="60"/>
        <v>0</v>
      </c>
      <c r="N78" s="136">
        <f t="shared" si="61"/>
        <v>0</v>
      </c>
      <c r="O78" s="136">
        <f t="shared" si="62"/>
        <v>0</v>
      </c>
      <c r="P78" s="136">
        <f t="shared" si="63"/>
        <v>0</v>
      </c>
      <c r="Q78" s="136">
        <f t="shared" si="64"/>
        <v>0</v>
      </c>
      <c r="R78" s="136">
        <f t="shared" si="65"/>
        <v>0</v>
      </c>
      <c r="S78" s="136">
        <f t="shared" si="66"/>
        <v>0</v>
      </c>
      <c r="T78" s="136">
        <f t="shared" si="67"/>
        <v>0</v>
      </c>
      <c r="U78" s="136">
        <f t="shared" si="68"/>
        <v>0</v>
      </c>
      <c r="V78" s="136">
        <f t="shared" si="69"/>
        <v>0</v>
      </c>
      <c r="W78" s="136">
        <f t="shared" si="70"/>
        <v>0</v>
      </c>
      <c r="X78" s="136">
        <f t="shared" si="71"/>
        <v>0</v>
      </c>
      <c r="Y78" s="42">
        <f t="shared" si="72"/>
        <v>0</v>
      </c>
      <c r="Z78" s="42"/>
      <c r="AA78" s="42"/>
      <c r="AB78" s="42"/>
      <c r="AC78" s="42"/>
      <c r="AD78" s="42"/>
      <c r="AE78" s="42"/>
      <c r="AF78" s="42"/>
      <c r="AG78" s="42"/>
    </row>
    <row r="79" spans="1:33">
      <c r="A79" s="44">
        <f t="shared" si="73"/>
        <v>68</v>
      </c>
      <c r="B79" s="44"/>
      <c r="C79" s="137">
        <v>37602</v>
      </c>
      <c r="E79" s="138" t="s">
        <v>292</v>
      </c>
      <c r="G79" s="43">
        <v>2</v>
      </c>
      <c r="H79" s="136" t="str">
        <f t="shared" si="56"/>
        <v>Bills</v>
      </c>
      <c r="I79" s="42">
        <f>'Plt. Class.'!J$79</f>
        <v>0</v>
      </c>
      <c r="J79" s="136">
        <f t="shared" si="57"/>
        <v>0</v>
      </c>
      <c r="K79" s="136">
        <f t="shared" si="58"/>
        <v>0</v>
      </c>
      <c r="L79" s="136">
        <f t="shared" si="59"/>
        <v>0</v>
      </c>
      <c r="M79" s="136">
        <f t="shared" si="60"/>
        <v>0</v>
      </c>
      <c r="N79" s="136">
        <f t="shared" si="61"/>
        <v>0</v>
      </c>
      <c r="O79" s="136">
        <f t="shared" si="62"/>
        <v>0</v>
      </c>
      <c r="P79" s="136">
        <f t="shared" si="63"/>
        <v>0</v>
      </c>
      <c r="Q79" s="136">
        <f t="shared" si="64"/>
        <v>0</v>
      </c>
      <c r="R79" s="136">
        <f t="shared" si="65"/>
        <v>0</v>
      </c>
      <c r="S79" s="136">
        <f t="shared" si="66"/>
        <v>0</v>
      </c>
      <c r="T79" s="136">
        <f t="shared" si="67"/>
        <v>0</v>
      </c>
      <c r="U79" s="136">
        <f t="shared" si="68"/>
        <v>0</v>
      </c>
      <c r="V79" s="136">
        <f t="shared" si="69"/>
        <v>0</v>
      </c>
      <c r="W79" s="136">
        <f t="shared" si="70"/>
        <v>0</v>
      </c>
      <c r="X79" s="136">
        <f t="shared" si="71"/>
        <v>0</v>
      </c>
      <c r="Y79" s="42">
        <f t="shared" si="72"/>
        <v>0</v>
      </c>
      <c r="Z79" s="42"/>
      <c r="AA79" s="42"/>
      <c r="AB79" s="42"/>
      <c r="AC79" s="42"/>
      <c r="AD79" s="42"/>
      <c r="AE79" s="42"/>
      <c r="AF79" s="42"/>
      <c r="AG79" s="42"/>
    </row>
    <row r="80" spans="1:33">
      <c r="A80" s="44">
        <f t="shared" si="73"/>
        <v>69</v>
      </c>
      <c r="B80" s="44"/>
      <c r="C80" s="137">
        <v>37800</v>
      </c>
      <c r="E80" s="138" t="s">
        <v>293</v>
      </c>
      <c r="G80" s="43">
        <v>2</v>
      </c>
      <c r="H80" s="136" t="str">
        <f t="shared" si="56"/>
        <v>Bills</v>
      </c>
      <c r="I80" s="42">
        <f>'Plt. Class.'!J$80</f>
        <v>0</v>
      </c>
      <c r="J80" s="136">
        <f t="shared" si="57"/>
        <v>0</v>
      </c>
      <c r="K80" s="136">
        <f t="shared" si="58"/>
        <v>0</v>
      </c>
      <c r="L80" s="136">
        <f t="shared" si="59"/>
        <v>0</v>
      </c>
      <c r="M80" s="136">
        <f t="shared" si="60"/>
        <v>0</v>
      </c>
      <c r="N80" s="136">
        <f t="shared" si="61"/>
        <v>0</v>
      </c>
      <c r="O80" s="136">
        <f t="shared" si="62"/>
        <v>0</v>
      </c>
      <c r="P80" s="136">
        <f t="shared" si="63"/>
        <v>0</v>
      </c>
      <c r="Q80" s="136">
        <f t="shared" si="64"/>
        <v>0</v>
      </c>
      <c r="R80" s="136">
        <f t="shared" si="65"/>
        <v>0</v>
      </c>
      <c r="S80" s="136">
        <f t="shared" si="66"/>
        <v>0</v>
      </c>
      <c r="T80" s="136">
        <f t="shared" si="67"/>
        <v>0</v>
      </c>
      <c r="U80" s="136">
        <f t="shared" si="68"/>
        <v>0</v>
      </c>
      <c r="V80" s="136">
        <f t="shared" si="69"/>
        <v>0</v>
      </c>
      <c r="W80" s="136">
        <f t="shared" si="70"/>
        <v>0</v>
      </c>
      <c r="X80" s="136">
        <f t="shared" si="71"/>
        <v>0</v>
      </c>
      <c r="Y80" s="42">
        <f t="shared" si="72"/>
        <v>0</v>
      </c>
      <c r="Z80" s="42"/>
      <c r="AA80" s="42"/>
      <c r="AB80" s="42"/>
      <c r="AC80" s="42"/>
      <c r="AD80" s="42"/>
      <c r="AE80" s="42"/>
      <c r="AF80" s="42"/>
      <c r="AG80" s="42"/>
    </row>
    <row r="81" spans="1:33">
      <c r="A81" s="44">
        <f t="shared" si="73"/>
        <v>70</v>
      </c>
      <c r="B81" s="44"/>
      <c r="C81" s="137">
        <v>37900</v>
      </c>
      <c r="E81" s="138" t="s">
        <v>294</v>
      </c>
      <c r="G81" s="43">
        <v>2</v>
      </c>
      <c r="H81" s="136" t="str">
        <f t="shared" si="56"/>
        <v>Bills</v>
      </c>
      <c r="I81" s="42">
        <f>'Plt. Class.'!J$81</f>
        <v>0</v>
      </c>
      <c r="J81" s="136">
        <f t="shared" si="57"/>
        <v>0</v>
      </c>
      <c r="K81" s="136">
        <f t="shared" si="58"/>
        <v>0</v>
      </c>
      <c r="L81" s="136">
        <f t="shared" si="59"/>
        <v>0</v>
      </c>
      <c r="M81" s="136">
        <f t="shared" si="60"/>
        <v>0</v>
      </c>
      <c r="N81" s="136">
        <f t="shared" si="61"/>
        <v>0</v>
      </c>
      <c r="O81" s="136">
        <f t="shared" si="62"/>
        <v>0</v>
      </c>
      <c r="P81" s="136">
        <f t="shared" si="63"/>
        <v>0</v>
      </c>
      <c r="Q81" s="136">
        <f t="shared" si="64"/>
        <v>0</v>
      </c>
      <c r="R81" s="136">
        <f t="shared" si="65"/>
        <v>0</v>
      </c>
      <c r="S81" s="136">
        <f t="shared" si="66"/>
        <v>0</v>
      </c>
      <c r="T81" s="136">
        <f t="shared" si="67"/>
        <v>0</v>
      </c>
      <c r="U81" s="136">
        <f t="shared" si="68"/>
        <v>0</v>
      </c>
      <c r="V81" s="136">
        <f t="shared" si="69"/>
        <v>0</v>
      </c>
      <c r="W81" s="136">
        <f t="shared" si="70"/>
        <v>0</v>
      </c>
      <c r="X81" s="136">
        <f t="shared" si="71"/>
        <v>0</v>
      </c>
      <c r="Y81" s="42">
        <f t="shared" si="72"/>
        <v>0</v>
      </c>
      <c r="Z81" s="42"/>
      <c r="AA81" s="42"/>
      <c r="AB81" s="42"/>
      <c r="AC81" s="42"/>
      <c r="AD81" s="42"/>
      <c r="AE81" s="42"/>
      <c r="AF81" s="42"/>
      <c r="AG81" s="42"/>
    </row>
    <row r="82" spans="1:33">
      <c r="A82" s="44">
        <f t="shared" si="73"/>
        <v>71</v>
      </c>
      <c r="B82" s="44"/>
      <c r="C82" s="137">
        <v>37905</v>
      </c>
      <c r="E82" s="138" t="s">
        <v>295</v>
      </c>
      <c r="G82" s="43">
        <v>2</v>
      </c>
      <c r="H82" s="136" t="str">
        <f t="shared" si="56"/>
        <v>Bills</v>
      </c>
      <c r="I82" s="42">
        <f>'Plt. Class.'!J$82</f>
        <v>0</v>
      </c>
      <c r="J82" s="136">
        <f t="shared" si="57"/>
        <v>0</v>
      </c>
      <c r="K82" s="136">
        <f t="shared" si="58"/>
        <v>0</v>
      </c>
      <c r="L82" s="136">
        <f t="shared" si="59"/>
        <v>0</v>
      </c>
      <c r="M82" s="136">
        <f t="shared" si="60"/>
        <v>0</v>
      </c>
      <c r="N82" s="136">
        <f t="shared" si="61"/>
        <v>0</v>
      </c>
      <c r="O82" s="136">
        <f t="shared" si="62"/>
        <v>0</v>
      </c>
      <c r="P82" s="136">
        <f t="shared" si="63"/>
        <v>0</v>
      </c>
      <c r="Q82" s="136">
        <f t="shared" si="64"/>
        <v>0</v>
      </c>
      <c r="R82" s="136">
        <f t="shared" si="65"/>
        <v>0</v>
      </c>
      <c r="S82" s="136">
        <f t="shared" si="66"/>
        <v>0</v>
      </c>
      <c r="T82" s="136">
        <f t="shared" si="67"/>
        <v>0</v>
      </c>
      <c r="U82" s="136">
        <f t="shared" si="68"/>
        <v>0</v>
      </c>
      <c r="V82" s="136">
        <f t="shared" si="69"/>
        <v>0</v>
      </c>
      <c r="W82" s="136">
        <f t="shared" si="70"/>
        <v>0</v>
      </c>
      <c r="X82" s="136">
        <f t="shared" si="71"/>
        <v>0</v>
      </c>
      <c r="Y82" s="42">
        <f t="shared" si="72"/>
        <v>0</v>
      </c>
      <c r="Z82" s="42"/>
      <c r="AA82" s="42"/>
      <c r="AB82" s="42"/>
      <c r="AC82" s="42"/>
      <c r="AD82" s="42"/>
      <c r="AE82" s="42"/>
      <c r="AF82" s="42"/>
      <c r="AG82" s="42"/>
    </row>
    <row r="83" spans="1:33">
      <c r="A83" s="44">
        <f t="shared" si="73"/>
        <v>72</v>
      </c>
      <c r="B83" s="44"/>
      <c r="C83" s="137">
        <v>38000</v>
      </c>
      <c r="E83" s="138" t="s">
        <v>52</v>
      </c>
      <c r="G83" s="43">
        <v>2</v>
      </c>
      <c r="H83" s="136" t="str">
        <f t="shared" si="56"/>
        <v>Bills</v>
      </c>
      <c r="I83" s="42">
        <f>'Plt. Class.'!J$83</f>
        <v>118202045.19986632</v>
      </c>
      <c r="J83" s="136">
        <f t="shared" si="57"/>
        <v>105214238.33624661</v>
      </c>
      <c r="K83" s="136">
        <f t="shared" si="58"/>
        <v>12849414.133113928</v>
      </c>
      <c r="L83" s="136">
        <f t="shared" si="59"/>
        <v>7691.6040889618444</v>
      </c>
      <c r="M83" s="136">
        <f t="shared" si="60"/>
        <v>82867.209016844397</v>
      </c>
      <c r="N83" s="136">
        <f t="shared" si="61"/>
        <v>47833.917399967089</v>
      </c>
      <c r="O83" s="136">
        <f t="shared" si="62"/>
        <v>0</v>
      </c>
      <c r="P83" s="136">
        <f t="shared" si="63"/>
        <v>0</v>
      </c>
      <c r="Q83" s="136">
        <f t="shared" si="64"/>
        <v>0</v>
      </c>
      <c r="R83" s="136">
        <f t="shared" si="65"/>
        <v>0</v>
      </c>
      <c r="S83" s="136">
        <f t="shared" si="66"/>
        <v>0</v>
      </c>
      <c r="T83" s="136">
        <f t="shared" si="67"/>
        <v>0</v>
      </c>
      <c r="U83" s="136">
        <f t="shared" si="68"/>
        <v>0</v>
      </c>
      <c r="V83" s="136">
        <f t="shared" si="69"/>
        <v>0</v>
      </c>
      <c r="W83" s="136">
        <f t="shared" si="70"/>
        <v>0</v>
      </c>
      <c r="X83" s="136">
        <f t="shared" si="71"/>
        <v>0</v>
      </c>
      <c r="Y83" s="42">
        <f t="shared" si="72"/>
        <v>0</v>
      </c>
      <c r="Z83" s="42"/>
      <c r="AA83" s="42"/>
      <c r="AB83" s="42"/>
      <c r="AC83" s="42"/>
      <c r="AD83" s="42"/>
      <c r="AE83" s="42"/>
      <c r="AF83" s="42"/>
      <c r="AG83" s="42"/>
    </row>
    <row r="84" spans="1:33">
      <c r="A84" s="44">
        <f t="shared" si="73"/>
        <v>73</v>
      </c>
      <c r="B84" s="44"/>
      <c r="C84" s="137">
        <v>38100</v>
      </c>
      <c r="E84" s="138" t="s">
        <v>51</v>
      </c>
      <c r="G84" s="43">
        <v>4</v>
      </c>
      <c r="H84" s="136" t="str">
        <f t="shared" si="56"/>
        <v>Meter Investment</v>
      </c>
      <c r="I84" s="42">
        <f>'Plt. Class.'!J$84</f>
        <v>34690273.057552174</v>
      </c>
      <c r="J84" s="136">
        <f t="shared" si="57"/>
        <v>20730610.483569961</v>
      </c>
      <c r="K84" s="136">
        <f t="shared" si="58"/>
        <v>12918067.257612154</v>
      </c>
      <c r="L84" s="136">
        <f t="shared" si="59"/>
        <v>57287.742400353178</v>
      </c>
      <c r="M84" s="136">
        <f t="shared" si="60"/>
        <v>624957.18982203468</v>
      </c>
      <c r="N84" s="136">
        <f t="shared" si="61"/>
        <v>359350.38414766995</v>
      </c>
      <c r="O84" s="136">
        <f t="shared" si="62"/>
        <v>0</v>
      </c>
      <c r="P84" s="136">
        <f t="shared" si="63"/>
        <v>0</v>
      </c>
      <c r="Q84" s="136">
        <f t="shared" si="64"/>
        <v>0</v>
      </c>
      <c r="R84" s="136">
        <f t="shared" si="65"/>
        <v>0</v>
      </c>
      <c r="S84" s="136">
        <f t="shared" si="66"/>
        <v>0</v>
      </c>
      <c r="T84" s="136">
        <f t="shared" si="67"/>
        <v>0</v>
      </c>
      <c r="U84" s="136">
        <f t="shared" si="68"/>
        <v>0</v>
      </c>
      <c r="V84" s="136">
        <f t="shared" si="69"/>
        <v>0</v>
      </c>
      <c r="W84" s="136">
        <f t="shared" si="70"/>
        <v>0</v>
      </c>
      <c r="X84" s="136">
        <f t="shared" si="71"/>
        <v>0</v>
      </c>
      <c r="Y84" s="42">
        <f t="shared" si="72"/>
        <v>0</v>
      </c>
      <c r="Z84" s="42"/>
      <c r="AA84" s="42"/>
      <c r="AB84" s="42"/>
      <c r="AC84" s="42"/>
      <c r="AD84" s="42"/>
      <c r="AE84" s="42"/>
      <c r="AF84" s="42"/>
      <c r="AG84" s="42"/>
    </row>
    <row r="85" spans="1:33">
      <c r="A85" s="44">
        <f t="shared" si="73"/>
        <v>74</v>
      </c>
      <c r="B85" s="44"/>
      <c r="C85" s="137">
        <v>38200</v>
      </c>
      <c r="E85" s="138" t="s">
        <v>296</v>
      </c>
      <c r="G85" s="43">
        <v>4</v>
      </c>
      <c r="H85" s="136" t="str">
        <f t="shared" si="56"/>
        <v>Meter Investment</v>
      </c>
      <c r="I85" s="42">
        <f>'Plt. Class.'!J$85</f>
        <v>51632550.034519844</v>
      </c>
      <c r="J85" s="136">
        <f t="shared" si="57"/>
        <v>30855170.302732572</v>
      </c>
      <c r="K85" s="136">
        <f t="shared" si="58"/>
        <v>19227082.846000999</v>
      </c>
      <c r="L85" s="136">
        <f t="shared" si="59"/>
        <v>85266.328718244928</v>
      </c>
      <c r="M85" s="136">
        <f t="shared" si="60"/>
        <v>930178.1314717629</v>
      </c>
      <c r="N85" s="136">
        <f t="shared" si="61"/>
        <v>534852.42559626361</v>
      </c>
      <c r="O85" s="136">
        <f t="shared" si="62"/>
        <v>0</v>
      </c>
      <c r="P85" s="136">
        <f t="shared" si="63"/>
        <v>0</v>
      </c>
      <c r="Q85" s="136">
        <f t="shared" si="64"/>
        <v>0</v>
      </c>
      <c r="R85" s="136">
        <f t="shared" si="65"/>
        <v>0</v>
      </c>
      <c r="S85" s="136">
        <f t="shared" si="66"/>
        <v>0</v>
      </c>
      <c r="T85" s="136">
        <f t="shared" si="67"/>
        <v>0</v>
      </c>
      <c r="U85" s="136">
        <f t="shared" si="68"/>
        <v>0</v>
      </c>
      <c r="V85" s="136">
        <f t="shared" si="69"/>
        <v>0</v>
      </c>
      <c r="W85" s="136">
        <f t="shared" si="70"/>
        <v>0</v>
      </c>
      <c r="X85" s="136">
        <f t="shared" si="71"/>
        <v>0</v>
      </c>
      <c r="Y85" s="42">
        <f t="shared" si="72"/>
        <v>0</v>
      </c>
      <c r="Z85" s="42"/>
      <c r="AA85" s="42"/>
      <c r="AB85" s="42"/>
      <c r="AC85" s="42"/>
      <c r="AD85" s="42"/>
      <c r="AE85" s="42"/>
      <c r="AF85" s="42"/>
      <c r="AG85" s="42"/>
    </row>
    <row r="86" spans="1:33">
      <c r="A86" s="44">
        <f t="shared" si="73"/>
        <v>75</v>
      </c>
      <c r="B86" s="44"/>
      <c r="C86" s="137">
        <v>38300</v>
      </c>
      <c r="E86" s="138" t="s">
        <v>297</v>
      </c>
      <c r="G86" s="43">
        <v>4</v>
      </c>
      <c r="H86" s="136" t="str">
        <f t="shared" si="56"/>
        <v>Meter Investment</v>
      </c>
      <c r="I86" s="42">
        <f>'Plt. Class.'!J$86</f>
        <v>8425356.3026922084</v>
      </c>
      <c r="J86" s="136">
        <f t="shared" si="57"/>
        <v>5034920.866913694</v>
      </c>
      <c r="K86" s="136">
        <f t="shared" si="58"/>
        <v>3137459.2874191799</v>
      </c>
      <c r="L86" s="136">
        <f t="shared" si="59"/>
        <v>13913.688159763411</v>
      </c>
      <c r="M86" s="136">
        <f t="shared" si="60"/>
        <v>151785.68901560083</v>
      </c>
      <c r="N86" s="136">
        <f t="shared" si="61"/>
        <v>87276.771183970486</v>
      </c>
      <c r="O86" s="136">
        <f t="shared" si="62"/>
        <v>0</v>
      </c>
      <c r="P86" s="136">
        <f t="shared" si="63"/>
        <v>0</v>
      </c>
      <c r="Q86" s="136">
        <f t="shared" si="64"/>
        <v>0</v>
      </c>
      <c r="R86" s="136">
        <f t="shared" si="65"/>
        <v>0</v>
      </c>
      <c r="S86" s="136">
        <f t="shared" si="66"/>
        <v>0</v>
      </c>
      <c r="T86" s="136">
        <f t="shared" si="67"/>
        <v>0</v>
      </c>
      <c r="U86" s="136">
        <f t="shared" si="68"/>
        <v>0</v>
      </c>
      <c r="V86" s="136">
        <f t="shared" si="69"/>
        <v>0</v>
      </c>
      <c r="W86" s="136">
        <f t="shared" si="70"/>
        <v>0</v>
      </c>
      <c r="X86" s="136">
        <f t="shared" si="71"/>
        <v>0</v>
      </c>
      <c r="Y86" s="42">
        <f t="shared" si="72"/>
        <v>0</v>
      </c>
      <c r="Z86" s="42"/>
      <c r="AA86" s="42"/>
      <c r="AB86" s="42"/>
      <c r="AC86" s="42"/>
      <c r="AD86" s="42"/>
      <c r="AE86" s="42"/>
      <c r="AF86" s="42"/>
      <c r="AG86" s="42"/>
    </row>
    <row r="87" spans="1:33">
      <c r="A87" s="44">
        <f t="shared" si="73"/>
        <v>76</v>
      </c>
      <c r="B87" s="44"/>
      <c r="C87" s="137">
        <v>38400</v>
      </c>
      <c r="E87" s="138" t="s">
        <v>298</v>
      </c>
      <c r="G87" s="43">
        <v>4</v>
      </c>
      <c r="H87" s="136" t="str">
        <f t="shared" si="56"/>
        <v>Meter Investment</v>
      </c>
      <c r="I87" s="42">
        <f>'Plt. Class.'!J$87</f>
        <v>154276.35999999993</v>
      </c>
      <c r="J87" s="136">
        <f t="shared" si="57"/>
        <v>92194.233256020598</v>
      </c>
      <c r="K87" s="136">
        <f t="shared" si="58"/>
        <v>57449.890677805226</v>
      </c>
      <c r="L87" s="136">
        <f t="shared" si="59"/>
        <v>254.7729836395755</v>
      </c>
      <c r="M87" s="136">
        <f t="shared" si="60"/>
        <v>2779.3416397044602</v>
      </c>
      <c r="N87" s="136">
        <f t="shared" si="61"/>
        <v>1598.1214428300646</v>
      </c>
      <c r="O87" s="136">
        <f t="shared" si="62"/>
        <v>0</v>
      </c>
      <c r="P87" s="136">
        <f t="shared" si="63"/>
        <v>0</v>
      </c>
      <c r="Q87" s="136">
        <f t="shared" si="64"/>
        <v>0</v>
      </c>
      <c r="R87" s="136">
        <f t="shared" si="65"/>
        <v>0</v>
      </c>
      <c r="S87" s="136">
        <f t="shared" si="66"/>
        <v>0</v>
      </c>
      <c r="T87" s="136">
        <f t="shared" si="67"/>
        <v>0</v>
      </c>
      <c r="U87" s="136">
        <f t="shared" si="68"/>
        <v>0</v>
      </c>
      <c r="V87" s="136">
        <f t="shared" si="69"/>
        <v>0</v>
      </c>
      <c r="W87" s="136">
        <f t="shared" si="70"/>
        <v>0</v>
      </c>
      <c r="X87" s="136">
        <f t="shared" si="71"/>
        <v>0</v>
      </c>
      <c r="Y87" s="42">
        <f t="shared" si="72"/>
        <v>0</v>
      </c>
      <c r="Z87" s="42"/>
      <c r="AA87" s="42"/>
      <c r="AB87" s="42"/>
      <c r="AC87" s="42"/>
      <c r="AD87" s="42"/>
      <c r="AE87" s="42"/>
      <c r="AF87" s="42"/>
      <c r="AG87" s="42"/>
    </row>
    <row r="88" spans="1:33">
      <c r="A88" s="44">
        <f t="shared" si="73"/>
        <v>77</v>
      </c>
      <c r="B88" s="44"/>
      <c r="C88" s="137">
        <v>38500</v>
      </c>
      <c r="E88" s="138" t="s">
        <v>299</v>
      </c>
      <c r="G88" s="43">
        <v>2.2000000000000002</v>
      </c>
      <c r="H88" s="136" t="str">
        <f t="shared" si="56"/>
        <v>Non-Residential Bills</v>
      </c>
      <c r="I88" s="42">
        <f>'Plt. Class.'!J$88</f>
        <v>5433872.7290307675</v>
      </c>
      <c r="J88" s="136">
        <f t="shared" si="57"/>
        <v>0</v>
      </c>
      <c r="K88" s="136">
        <f t="shared" si="58"/>
        <v>5375971.6151561933</v>
      </c>
      <c r="L88" s="136">
        <f t="shared" si="59"/>
        <v>3218.033509459116</v>
      </c>
      <c r="M88" s="136">
        <f t="shared" si="60"/>
        <v>34670.200437676314</v>
      </c>
      <c r="N88" s="136">
        <f t="shared" si="61"/>
        <v>20012.879927439175</v>
      </c>
      <c r="O88" s="136">
        <f t="shared" si="62"/>
        <v>0</v>
      </c>
      <c r="P88" s="136">
        <f t="shared" si="63"/>
        <v>0</v>
      </c>
      <c r="Q88" s="136">
        <f t="shared" si="64"/>
        <v>0</v>
      </c>
      <c r="R88" s="136">
        <f t="shared" si="65"/>
        <v>0</v>
      </c>
      <c r="S88" s="136">
        <f t="shared" si="66"/>
        <v>0</v>
      </c>
      <c r="T88" s="136">
        <f t="shared" si="67"/>
        <v>0</v>
      </c>
      <c r="U88" s="136">
        <f t="shared" si="68"/>
        <v>0</v>
      </c>
      <c r="V88" s="136">
        <f t="shared" si="69"/>
        <v>0</v>
      </c>
      <c r="W88" s="136">
        <f t="shared" si="70"/>
        <v>0</v>
      </c>
      <c r="X88" s="136">
        <f t="shared" si="71"/>
        <v>0</v>
      </c>
      <c r="Y88" s="42">
        <f t="shared" si="72"/>
        <v>0</v>
      </c>
      <c r="Z88" s="42"/>
      <c r="AA88" s="42"/>
      <c r="AB88" s="42"/>
      <c r="AC88" s="42"/>
      <c r="AD88" s="42"/>
      <c r="AE88" s="42"/>
      <c r="AF88" s="42"/>
      <c r="AG88" s="42"/>
    </row>
    <row r="89" spans="1:33">
      <c r="A89" s="44">
        <f t="shared" si="73"/>
        <v>78</v>
      </c>
      <c r="B89" s="44"/>
      <c r="C89" s="137">
        <v>38600</v>
      </c>
      <c r="E89" s="138" t="s">
        <v>300</v>
      </c>
      <c r="G89" s="43">
        <v>99</v>
      </c>
      <c r="H89" s="136" t="str">
        <f t="shared" si="56"/>
        <v>-</v>
      </c>
      <c r="I89" s="42">
        <f>'Plt. Class.'!J$89</f>
        <v>0</v>
      </c>
      <c r="J89" s="136">
        <f t="shared" si="57"/>
        <v>0</v>
      </c>
      <c r="K89" s="136">
        <f t="shared" si="58"/>
        <v>0</v>
      </c>
      <c r="L89" s="136">
        <f t="shared" si="59"/>
        <v>0</v>
      </c>
      <c r="M89" s="136">
        <f t="shared" si="60"/>
        <v>0</v>
      </c>
      <c r="N89" s="136">
        <f t="shared" si="61"/>
        <v>0</v>
      </c>
      <c r="O89" s="136">
        <f t="shared" si="62"/>
        <v>0</v>
      </c>
      <c r="P89" s="136">
        <f t="shared" si="63"/>
        <v>0</v>
      </c>
      <c r="Q89" s="136">
        <f t="shared" si="64"/>
        <v>0</v>
      </c>
      <c r="R89" s="136">
        <f t="shared" si="65"/>
        <v>0</v>
      </c>
      <c r="S89" s="136">
        <f t="shared" si="66"/>
        <v>0</v>
      </c>
      <c r="T89" s="136">
        <f t="shared" si="67"/>
        <v>0</v>
      </c>
      <c r="U89" s="136">
        <f t="shared" si="68"/>
        <v>0</v>
      </c>
      <c r="V89" s="136">
        <f t="shared" si="69"/>
        <v>0</v>
      </c>
      <c r="W89" s="136">
        <f t="shared" si="70"/>
        <v>0</v>
      </c>
      <c r="X89" s="136">
        <f t="shared" si="71"/>
        <v>0</v>
      </c>
      <c r="Y89" s="42">
        <f t="shared" si="72"/>
        <v>0</v>
      </c>
      <c r="Z89" s="42"/>
      <c r="AA89" s="42"/>
      <c r="AB89" s="42"/>
      <c r="AC89" s="42"/>
      <c r="AD89" s="42"/>
      <c r="AE89" s="42"/>
      <c r="AF89" s="42"/>
      <c r="AG89" s="42"/>
    </row>
    <row r="90" spans="1:33">
      <c r="A90" s="44">
        <f t="shared" si="73"/>
        <v>79</v>
      </c>
      <c r="B90" s="44"/>
      <c r="C90" s="44"/>
      <c r="D90" s="44"/>
      <c r="E90" s="44"/>
      <c r="G90" s="43"/>
      <c r="H90" s="136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</row>
    <row r="91" spans="1:33">
      <c r="A91" s="44">
        <f t="shared" si="73"/>
        <v>80</v>
      </c>
      <c r="B91" s="44"/>
      <c r="C91" s="44"/>
      <c r="D91" s="44" t="s">
        <v>66</v>
      </c>
      <c r="E91" s="44"/>
      <c r="G91" s="43"/>
      <c r="H91" s="136"/>
      <c r="I91" s="42">
        <f>'Plt. Class.'!J$91</f>
        <v>218538373.68366134</v>
      </c>
      <c r="J91" s="42">
        <f>SUM(J69:J89)</f>
        <v>161927134.22271886</v>
      </c>
      <c r="K91" s="42">
        <f t="shared" ref="K91:X91" si="74">SUM(K69:K89)</f>
        <v>53565445.029980257</v>
      </c>
      <c r="L91" s="42">
        <f t="shared" si="74"/>
        <v>167632.16986042206</v>
      </c>
      <c r="M91" s="42">
        <f t="shared" si="74"/>
        <v>1827237.7614036237</v>
      </c>
      <c r="N91" s="42">
        <f t="shared" si="74"/>
        <v>1050924.4996981404</v>
      </c>
      <c r="O91" s="42">
        <f t="shared" si="74"/>
        <v>0</v>
      </c>
      <c r="P91" s="42">
        <f t="shared" si="74"/>
        <v>0</v>
      </c>
      <c r="Q91" s="42">
        <f t="shared" si="74"/>
        <v>0</v>
      </c>
      <c r="R91" s="42">
        <f t="shared" si="74"/>
        <v>0</v>
      </c>
      <c r="S91" s="42">
        <f t="shared" si="74"/>
        <v>0</v>
      </c>
      <c r="T91" s="42">
        <f t="shared" si="74"/>
        <v>0</v>
      </c>
      <c r="U91" s="42">
        <f t="shared" si="74"/>
        <v>0</v>
      </c>
      <c r="V91" s="42">
        <f t="shared" si="74"/>
        <v>0</v>
      </c>
      <c r="W91" s="42">
        <f t="shared" si="74"/>
        <v>0</v>
      </c>
      <c r="X91" s="42">
        <f t="shared" si="74"/>
        <v>0</v>
      </c>
      <c r="Y91" s="42">
        <f t="shared" si="72"/>
        <v>0</v>
      </c>
      <c r="Z91" s="42"/>
      <c r="AA91" s="42"/>
      <c r="AB91" s="42"/>
      <c r="AC91" s="42"/>
      <c r="AD91" s="42"/>
      <c r="AE91" s="42"/>
      <c r="AF91" s="42"/>
      <c r="AG91" s="42"/>
    </row>
    <row r="92" spans="1:33">
      <c r="A92" s="44">
        <f t="shared" si="73"/>
        <v>81</v>
      </c>
      <c r="B92" s="44"/>
      <c r="C92" s="44"/>
      <c r="D92" s="44"/>
      <c r="E92" s="44"/>
      <c r="G92" s="43"/>
      <c r="H92" s="136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</row>
    <row r="93" spans="1:33">
      <c r="A93" s="44">
        <f t="shared" si="73"/>
        <v>82</v>
      </c>
      <c r="B93" s="44"/>
      <c r="C93" s="44"/>
      <c r="D93" s="44" t="s">
        <v>158</v>
      </c>
      <c r="E93" s="44"/>
      <c r="G93" s="43"/>
      <c r="H93" s="136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</row>
    <row r="94" spans="1:33">
      <c r="A94" s="44">
        <f t="shared" si="73"/>
        <v>83</v>
      </c>
      <c r="B94" s="44"/>
      <c r="C94" s="44"/>
      <c r="D94" s="44"/>
      <c r="E94" s="44"/>
      <c r="G94" s="43"/>
      <c r="H94" s="136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</row>
    <row r="95" spans="1:33">
      <c r="A95" s="44">
        <f t="shared" si="73"/>
        <v>84</v>
      </c>
      <c r="B95" s="44"/>
      <c r="C95" s="137">
        <v>38900</v>
      </c>
      <c r="E95" s="138" t="s">
        <v>125</v>
      </c>
      <c r="G95" s="43">
        <v>6.2</v>
      </c>
      <c r="H95" s="136" t="str">
        <f t="shared" ref="H95:H129" si="75">VLOOKUP($G95,alloc,3)</f>
        <v>P, S, T &amp; D Plant - Customer</v>
      </c>
      <c r="I95" s="42">
        <f>'Plt. Class.'!J$95</f>
        <v>440068.10120709008</v>
      </c>
      <c r="J95" s="136">
        <f t="shared" ref="J95:J129" si="76">$I95*VLOOKUP($G95,alloc,6)</f>
        <v>326070.72748901433</v>
      </c>
      <c r="K95" s="136">
        <f t="shared" ref="K95:K129" si="77">$I95*VLOOKUP($G95,alloc,7)</f>
        <v>107864.0940138859</v>
      </c>
      <c r="L95" s="136">
        <f t="shared" ref="L95:L129" si="78">$I95*VLOOKUP($G95,alloc,8)</f>
        <v>337.55888930739121</v>
      </c>
      <c r="M95" s="136">
        <f t="shared" ref="M95:M129" si="79">$I95*VLOOKUP($G95,alloc,9)</f>
        <v>3679.4867581413896</v>
      </c>
      <c r="N95" s="136">
        <f t="shared" ref="N95:N129" si="80">$I95*VLOOKUP($G95,alloc,10)</f>
        <v>2116.2340567410756</v>
      </c>
      <c r="O95" s="136">
        <f t="shared" ref="O95:O129" si="81">$I95*VLOOKUP($G95,alloc,11)</f>
        <v>0</v>
      </c>
      <c r="P95" s="136">
        <f t="shared" ref="P95:P129" si="82">$I95*VLOOKUP($G95,alloc,12)</f>
        <v>0</v>
      </c>
      <c r="Q95" s="136">
        <f t="shared" ref="Q95:Q129" si="83">$I95*VLOOKUP($G95,alloc,13)</f>
        <v>0</v>
      </c>
      <c r="R95" s="136">
        <f t="shared" ref="R95:R129" si="84">$I95*VLOOKUP($G95,alloc,14)</f>
        <v>0</v>
      </c>
      <c r="S95" s="136">
        <f t="shared" ref="S95:S129" si="85">$I95*VLOOKUP($G95,alloc,15)</f>
        <v>0</v>
      </c>
      <c r="T95" s="136">
        <f t="shared" ref="T95:T129" si="86">$I95*VLOOKUP($G95,alloc,16)</f>
        <v>0</v>
      </c>
      <c r="U95" s="136">
        <f t="shared" ref="U95:U129" si="87">$I95*VLOOKUP($G95,alloc,17)</f>
        <v>0</v>
      </c>
      <c r="V95" s="136">
        <f t="shared" ref="V95:V129" si="88">$I95*VLOOKUP($G95,alloc,18)</f>
        <v>0</v>
      </c>
      <c r="W95" s="136">
        <f t="shared" ref="W95:W129" si="89">$I95*VLOOKUP($G95,alloc,19)</f>
        <v>0</v>
      </c>
      <c r="X95" s="136">
        <f t="shared" ref="X95:X129" si="90">$I95*VLOOKUP($G95,alloc,20)</f>
        <v>0</v>
      </c>
      <c r="Y95" s="42">
        <f t="shared" ref="Y95:Y133" si="91">SUM(J95:X95)-I95</f>
        <v>0</v>
      </c>
      <c r="Z95" s="42"/>
      <c r="AA95" s="42"/>
      <c r="AB95" s="42"/>
      <c r="AC95" s="42"/>
      <c r="AD95" s="42"/>
      <c r="AE95" s="42"/>
      <c r="AF95" s="42"/>
      <c r="AG95" s="42"/>
    </row>
    <row r="96" spans="1:33">
      <c r="A96" s="44">
        <f t="shared" si="73"/>
        <v>85</v>
      </c>
      <c r="B96" s="44"/>
      <c r="C96" s="137">
        <v>39000</v>
      </c>
      <c r="E96" s="138" t="s">
        <v>149</v>
      </c>
      <c r="G96" s="43">
        <v>6.2</v>
      </c>
      <c r="H96" s="136" t="str">
        <f t="shared" si="75"/>
        <v>P, S, T &amp; D Plant - Customer</v>
      </c>
      <c r="I96" s="42">
        <f>'Plt. Class.'!J$96</f>
        <v>2242612.9275392392</v>
      </c>
      <c r="J96" s="136">
        <f t="shared" si="76"/>
        <v>1661675.6060100603</v>
      </c>
      <c r="K96" s="136">
        <f t="shared" si="77"/>
        <v>549681.76741130056</v>
      </c>
      <c r="L96" s="136">
        <f t="shared" si="78"/>
        <v>1720.2199543436168</v>
      </c>
      <c r="M96" s="136">
        <f t="shared" si="79"/>
        <v>18750.88093838959</v>
      </c>
      <c r="N96" s="136">
        <f t="shared" si="80"/>
        <v>10784.45322514524</v>
      </c>
      <c r="O96" s="136">
        <f t="shared" si="81"/>
        <v>0</v>
      </c>
      <c r="P96" s="136">
        <f t="shared" si="82"/>
        <v>0</v>
      </c>
      <c r="Q96" s="136">
        <f t="shared" si="83"/>
        <v>0</v>
      </c>
      <c r="R96" s="136">
        <f t="shared" si="84"/>
        <v>0</v>
      </c>
      <c r="S96" s="136">
        <f t="shared" si="85"/>
        <v>0</v>
      </c>
      <c r="T96" s="136">
        <f t="shared" si="86"/>
        <v>0</v>
      </c>
      <c r="U96" s="136">
        <f t="shared" si="87"/>
        <v>0</v>
      </c>
      <c r="V96" s="136">
        <f t="shared" si="88"/>
        <v>0</v>
      </c>
      <c r="W96" s="136">
        <f t="shared" si="89"/>
        <v>0</v>
      </c>
      <c r="X96" s="136">
        <f t="shared" si="90"/>
        <v>0</v>
      </c>
      <c r="Y96" s="42">
        <f t="shared" si="91"/>
        <v>0</v>
      </c>
      <c r="Z96" s="42"/>
      <c r="AA96" s="42"/>
      <c r="AB96" s="42"/>
      <c r="AC96" s="42"/>
      <c r="AD96" s="42"/>
      <c r="AE96" s="42"/>
      <c r="AF96" s="42"/>
      <c r="AG96" s="42"/>
    </row>
    <row r="97" spans="1:33">
      <c r="A97" s="44">
        <f t="shared" si="73"/>
        <v>86</v>
      </c>
      <c r="B97" s="44"/>
      <c r="C97" s="137">
        <v>39001</v>
      </c>
      <c r="E97" s="138" t="s">
        <v>304</v>
      </c>
      <c r="G97" s="43">
        <v>6.2</v>
      </c>
      <c r="H97" s="136" t="str">
        <f t="shared" si="75"/>
        <v>P, S, T &amp; D Plant - Customer</v>
      </c>
      <c r="I97" s="42">
        <f>'Plt. Class.'!J$97</f>
        <v>0</v>
      </c>
      <c r="J97" s="136">
        <f t="shared" si="76"/>
        <v>0</v>
      </c>
      <c r="K97" s="136">
        <f t="shared" si="77"/>
        <v>0</v>
      </c>
      <c r="L97" s="136">
        <f t="shared" si="78"/>
        <v>0</v>
      </c>
      <c r="M97" s="136">
        <f t="shared" si="79"/>
        <v>0</v>
      </c>
      <c r="N97" s="136">
        <f t="shared" si="80"/>
        <v>0</v>
      </c>
      <c r="O97" s="136">
        <f t="shared" si="81"/>
        <v>0</v>
      </c>
      <c r="P97" s="136">
        <f t="shared" si="82"/>
        <v>0</v>
      </c>
      <c r="Q97" s="136">
        <f t="shared" si="83"/>
        <v>0</v>
      </c>
      <c r="R97" s="136">
        <f t="shared" si="84"/>
        <v>0</v>
      </c>
      <c r="S97" s="136">
        <f t="shared" si="85"/>
        <v>0</v>
      </c>
      <c r="T97" s="136">
        <f t="shared" si="86"/>
        <v>0</v>
      </c>
      <c r="U97" s="136">
        <f t="shared" si="87"/>
        <v>0</v>
      </c>
      <c r="V97" s="136">
        <f t="shared" si="88"/>
        <v>0</v>
      </c>
      <c r="W97" s="136">
        <f t="shared" si="89"/>
        <v>0</v>
      </c>
      <c r="X97" s="136">
        <f t="shared" si="90"/>
        <v>0</v>
      </c>
      <c r="Y97" s="42">
        <f t="shared" si="91"/>
        <v>0</v>
      </c>
      <c r="Z97" s="42"/>
      <c r="AA97" s="42"/>
      <c r="AB97" s="42"/>
      <c r="AC97" s="42"/>
      <c r="AD97" s="42"/>
      <c r="AE97" s="42"/>
      <c r="AF97" s="42"/>
      <c r="AG97" s="42"/>
    </row>
    <row r="98" spans="1:33">
      <c r="A98" s="44">
        <f t="shared" si="73"/>
        <v>87</v>
      </c>
      <c r="B98" s="44"/>
      <c r="C98" s="137">
        <v>39002</v>
      </c>
      <c r="E98" s="138" t="s">
        <v>305</v>
      </c>
      <c r="G98" s="43">
        <v>6.2</v>
      </c>
      <c r="H98" s="136" t="str">
        <f t="shared" si="75"/>
        <v>P, S, T &amp; D Plant - Customer</v>
      </c>
      <c r="I98" s="42">
        <f>'Plt. Class.'!J$98</f>
        <v>74154.227455607615</v>
      </c>
      <c r="J98" s="136">
        <f t="shared" si="76"/>
        <v>54944.956988503152</v>
      </c>
      <c r="K98" s="136">
        <f t="shared" si="77"/>
        <v>18175.774476402497</v>
      </c>
      <c r="L98" s="136">
        <f t="shared" si="78"/>
        <v>56.880784107510479</v>
      </c>
      <c r="M98" s="136">
        <f t="shared" si="79"/>
        <v>620.01653206559865</v>
      </c>
      <c r="N98" s="136">
        <f t="shared" si="80"/>
        <v>356.59867452886095</v>
      </c>
      <c r="O98" s="136">
        <f t="shared" si="81"/>
        <v>0</v>
      </c>
      <c r="P98" s="136">
        <f t="shared" si="82"/>
        <v>0</v>
      </c>
      <c r="Q98" s="136">
        <f t="shared" si="83"/>
        <v>0</v>
      </c>
      <c r="R98" s="136">
        <f t="shared" si="84"/>
        <v>0</v>
      </c>
      <c r="S98" s="136">
        <f t="shared" si="85"/>
        <v>0</v>
      </c>
      <c r="T98" s="136">
        <f t="shared" si="86"/>
        <v>0</v>
      </c>
      <c r="U98" s="136">
        <f t="shared" si="87"/>
        <v>0</v>
      </c>
      <c r="V98" s="136">
        <f t="shared" si="88"/>
        <v>0</v>
      </c>
      <c r="W98" s="136">
        <f t="shared" si="89"/>
        <v>0</v>
      </c>
      <c r="X98" s="136">
        <f t="shared" si="90"/>
        <v>0</v>
      </c>
      <c r="Y98" s="42">
        <f t="shared" si="91"/>
        <v>0</v>
      </c>
      <c r="Z98" s="42"/>
      <c r="AA98" s="42"/>
      <c r="AB98" s="42"/>
      <c r="AC98" s="42"/>
      <c r="AD98" s="42"/>
      <c r="AE98" s="42"/>
      <c r="AF98" s="42"/>
      <c r="AG98" s="42"/>
    </row>
    <row r="99" spans="1:33">
      <c r="A99" s="44">
        <f t="shared" si="73"/>
        <v>88</v>
      </c>
      <c r="B99" s="44"/>
      <c r="C99" s="137">
        <v>39003</v>
      </c>
      <c r="E99" s="138" t="s">
        <v>291</v>
      </c>
      <c r="G99" s="43">
        <v>6.2</v>
      </c>
      <c r="H99" s="136" t="str">
        <f t="shared" si="75"/>
        <v>P, S, T &amp; D Plant - Customer</v>
      </c>
      <c r="I99" s="42">
        <f>'Plt. Class.'!J$99</f>
        <v>303787.44114124455</v>
      </c>
      <c r="J99" s="136">
        <f t="shared" si="76"/>
        <v>225092.87008816219</v>
      </c>
      <c r="K99" s="136">
        <f t="shared" si="77"/>
        <v>74460.650571164588</v>
      </c>
      <c r="L99" s="136">
        <f t="shared" si="78"/>
        <v>233.02336828298345</v>
      </c>
      <c r="M99" s="136">
        <f t="shared" si="79"/>
        <v>2540.0202011980259</v>
      </c>
      <c r="N99" s="136">
        <f t="shared" si="80"/>
        <v>1460.8769124367723</v>
      </c>
      <c r="O99" s="136">
        <f t="shared" si="81"/>
        <v>0</v>
      </c>
      <c r="P99" s="136">
        <f t="shared" si="82"/>
        <v>0</v>
      </c>
      <c r="Q99" s="136">
        <f t="shared" si="83"/>
        <v>0</v>
      </c>
      <c r="R99" s="136">
        <f t="shared" si="84"/>
        <v>0</v>
      </c>
      <c r="S99" s="136">
        <f t="shared" si="85"/>
        <v>0</v>
      </c>
      <c r="T99" s="136">
        <f t="shared" si="86"/>
        <v>0</v>
      </c>
      <c r="U99" s="136">
        <f t="shared" si="87"/>
        <v>0</v>
      </c>
      <c r="V99" s="136">
        <f t="shared" si="88"/>
        <v>0</v>
      </c>
      <c r="W99" s="136">
        <f t="shared" si="89"/>
        <v>0</v>
      </c>
      <c r="X99" s="136">
        <f t="shared" si="90"/>
        <v>0</v>
      </c>
      <c r="Y99" s="42">
        <f t="shared" si="91"/>
        <v>0</v>
      </c>
      <c r="Z99" s="42"/>
      <c r="AA99" s="42"/>
      <c r="AB99" s="42"/>
      <c r="AC99" s="42"/>
      <c r="AD99" s="42"/>
      <c r="AE99" s="42"/>
      <c r="AF99" s="42"/>
      <c r="AG99" s="42"/>
    </row>
    <row r="100" spans="1:33">
      <c r="A100" s="44">
        <f t="shared" si="73"/>
        <v>89</v>
      </c>
      <c r="B100" s="44"/>
      <c r="C100" s="137">
        <v>39004</v>
      </c>
      <c r="E100" s="138" t="s">
        <v>306</v>
      </c>
      <c r="G100" s="43">
        <v>6.2</v>
      </c>
      <c r="H100" s="136" t="str">
        <f t="shared" si="75"/>
        <v>P, S, T &amp; D Plant - Customer</v>
      </c>
      <c r="I100" s="42">
        <f>'Plt. Class.'!J$100</f>
        <v>3196.1499930118162</v>
      </c>
      <c r="J100" s="136">
        <f t="shared" si="76"/>
        <v>2368.2038087440005</v>
      </c>
      <c r="K100" s="136">
        <f t="shared" si="77"/>
        <v>783.40107447704486</v>
      </c>
      <c r="L100" s="136">
        <f t="shared" si="78"/>
        <v>2.4516406409406719</v>
      </c>
      <c r="M100" s="136">
        <f t="shared" si="79"/>
        <v>26.723571974571467</v>
      </c>
      <c r="N100" s="136">
        <f t="shared" si="80"/>
        <v>15.369897175258798</v>
      </c>
      <c r="O100" s="136">
        <f t="shared" si="81"/>
        <v>0</v>
      </c>
      <c r="P100" s="136">
        <f t="shared" si="82"/>
        <v>0</v>
      </c>
      <c r="Q100" s="136">
        <f t="shared" si="83"/>
        <v>0</v>
      </c>
      <c r="R100" s="136">
        <f t="shared" si="84"/>
        <v>0</v>
      </c>
      <c r="S100" s="136">
        <f t="shared" si="85"/>
        <v>0</v>
      </c>
      <c r="T100" s="136">
        <f t="shared" si="86"/>
        <v>0</v>
      </c>
      <c r="U100" s="136">
        <f t="shared" si="87"/>
        <v>0</v>
      </c>
      <c r="V100" s="136">
        <f t="shared" si="88"/>
        <v>0</v>
      </c>
      <c r="W100" s="136">
        <f t="shared" si="89"/>
        <v>0</v>
      </c>
      <c r="X100" s="136">
        <f t="shared" si="90"/>
        <v>0</v>
      </c>
      <c r="Y100" s="42">
        <f t="shared" si="91"/>
        <v>0</v>
      </c>
      <c r="Z100" s="42"/>
      <c r="AA100" s="42"/>
      <c r="AB100" s="42"/>
      <c r="AC100" s="42"/>
      <c r="AD100" s="42"/>
      <c r="AE100" s="42"/>
      <c r="AF100" s="42"/>
      <c r="AG100" s="42"/>
    </row>
    <row r="101" spans="1:33">
      <c r="A101" s="44">
        <f t="shared" si="73"/>
        <v>90</v>
      </c>
      <c r="B101" s="44"/>
      <c r="C101" s="137">
        <v>39009</v>
      </c>
      <c r="E101" s="138" t="s">
        <v>307</v>
      </c>
      <c r="G101" s="43">
        <v>6.2</v>
      </c>
      <c r="H101" s="136" t="str">
        <f t="shared" si="75"/>
        <v>P, S, T &amp; D Plant - Customer</v>
      </c>
      <c r="I101" s="42">
        <f>'Plt. Class.'!J$101</f>
        <v>533810.74285409017</v>
      </c>
      <c r="J101" s="136">
        <f t="shared" si="76"/>
        <v>395529.82092190784</v>
      </c>
      <c r="K101" s="136">
        <f t="shared" si="77"/>
        <v>130841.14025738019</v>
      </c>
      <c r="L101" s="136">
        <f t="shared" si="78"/>
        <v>409.46517360362805</v>
      </c>
      <c r="M101" s="136">
        <f t="shared" si="79"/>
        <v>4463.2854649033998</v>
      </c>
      <c r="N101" s="136">
        <f t="shared" si="80"/>
        <v>2567.0310362951568</v>
      </c>
      <c r="O101" s="136">
        <f t="shared" si="81"/>
        <v>0</v>
      </c>
      <c r="P101" s="136">
        <f t="shared" si="82"/>
        <v>0</v>
      </c>
      <c r="Q101" s="136">
        <f t="shared" si="83"/>
        <v>0</v>
      </c>
      <c r="R101" s="136">
        <f t="shared" si="84"/>
        <v>0</v>
      </c>
      <c r="S101" s="136">
        <f t="shared" si="85"/>
        <v>0</v>
      </c>
      <c r="T101" s="136">
        <f t="shared" si="86"/>
        <v>0</v>
      </c>
      <c r="U101" s="136">
        <f t="shared" si="87"/>
        <v>0</v>
      </c>
      <c r="V101" s="136">
        <f t="shared" si="88"/>
        <v>0</v>
      </c>
      <c r="W101" s="136">
        <f t="shared" si="89"/>
        <v>0</v>
      </c>
      <c r="X101" s="136">
        <f t="shared" si="90"/>
        <v>0</v>
      </c>
      <c r="Y101" s="42">
        <f t="shared" si="91"/>
        <v>0</v>
      </c>
      <c r="Z101" s="42"/>
      <c r="AA101" s="42"/>
      <c r="AB101" s="42"/>
      <c r="AC101" s="42"/>
      <c r="AD101" s="42"/>
      <c r="AE101" s="42"/>
      <c r="AF101" s="42"/>
      <c r="AG101" s="42"/>
    </row>
    <row r="102" spans="1:33">
      <c r="A102" s="44">
        <f t="shared" si="73"/>
        <v>91</v>
      </c>
      <c r="B102" s="44"/>
      <c r="C102" s="137">
        <v>39100</v>
      </c>
      <c r="E102" s="138" t="s">
        <v>308</v>
      </c>
      <c r="G102" s="43">
        <v>6.2</v>
      </c>
      <c r="H102" s="136" t="str">
        <f t="shared" si="75"/>
        <v>P, S, T &amp; D Plant - Customer</v>
      </c>
      <c r="I102" s="42">
        <f>'Plt. Class.'!J$102</f>
        <v>832497.90614970878</v>
      </c>
      <c r="J102" s="136">
        <f t="shared" si="76"/>
        <v>616843.61385597114</v>
      </c>
      <c r="K102" s="136">
        <f t="shared" si="77"/>
        <v>204051.67329553448</v>
      </c>
      <c r="L102" s="136">
        <f t="shared" si="78"/>
        <v>638.57631984641773</v>
      </c>
      <c r="M102" s="136">
        <f t="shared" si="79"/>
        <v>6960.6613464055717</v>
      </c>
      <c r="N102" s="136">
        <f t="shared" si="80"/>
        <v>4003.3813319511405</v>
      </c>
      <c r="O102" s="136">
        <f t="shared" si="81"/>
        <v>0</v>
      </c>
      <c r="P102" s="136">
        <f t="shared" si="82"/>
        <v>0</v>
      </c>
      <c r="Q102" s="136">
        <f t="shared" si="83"/>
        <v>0</v>
      </c>
      <c r="R102" s="136">
        <f t="shared" si="84"/>
        <v>0</v>
      </c>
      <c r="S102" s="136">
        <f t="shared" si="85"/>
        <v>0</v>
      </c>
      <c r="T102" s="136">
        <f t="shared" si="86"/>
        <v>0</v>
      </c>
      <c r="U102" s="136">
        <f t="shared" si="87"/>
        <v>0</v>
      </c>
      <c r="V102" s="136">
        <f t="shared" si="88"/>
        <v>0</v>
      </c>
      <c r="W102" s="136">
        <f t="shared" si="89"/>
        <v>0</v>
      </c>
      <c r="X102" s="136">
        <f t="shared" si="90"/>
        <v>0</v>
      </c>
      <c r="Y102" s="42">
        <f t="shared" si="91"/>
        <v>0</v>
      </c>
      <c r="Z102" s="42"/>
      <c r="AA102" s="42"/>
      <c r="AB102" s="42"/>
      <c r="AC102" s="42"/>
      <c r="AD102" s="42"/>
      <c r="AE102" s="42"/>
      <c r="AF102" s="42"/>
      <c r="AG102" s="42"/>
    </row>
    <row r="103" spans="1:33">
      <c r="A103" s="44">
        <f t="shared" si="73"/>
        <v>92</v>
      </c>
      <c r="B103" s="44"/>
      <c r="C103" s="137">
        <v>39102</v>
      </c>
      <c r="E103" s="138" t="s">
        <v>309</v>
      </c>
      <c r="G103" s="43">
        <v>6.2</v>
      </c>
      <c r="H103" s="136" t="str">
        <f t="shared" si="75"/>
        <v>P, S, T &amp; D Plant - Customer</v>
      </c>
      <c r="I103" s="42">
        <f>'Plt. Class.'!J$103</f>
        <v>0</v>
      </c>
      <c r="J103" s="136">
        <f t="shared" si="76"/>
        <v>0</v>
      </c>
      <c r="K103" s="136">
        <f t="shared" si="77"/>
        <v>0</v>
      </c>
      <c r="L103" s="136">
        <f t="shared" si="78"/>
        <v>0</v>
      </c>
      <c r="M103" s="136">
        <f t="shared" si="79"/>
        <v>0</v>
      </c>
      <c r="N103" s="136">
        <f t="shared" si="80"/>
        <v>0</v>
      </c>
      <c r="O103" s="136">
        <f t="shared" si="81"/>
        <v>0</v>
      </c>
      <c r="P103" s="136">
        <f t="shared" si="82"/>
        <v>0</v>
      </c>
      <c r="Q103" s="136">
        <f t="shared" si="83"/>
        <v>0</v>
      </c>
      <c r="R103" s="136">
        <f t="shared" si="84"/>
        <v>0</v>
      </c>
      <c r="S103" s="136">
        <f t="shared" si="85"/>
        <v>0</v>
      </c>
      <c r="T103" s="136">
        <f t="shared" si="86"/>
        <v>0</v>
      </c>
      <c r="U103" s="136">
        <f t="shared" si="87"/>
        <v>0</v>
      </c>
      <c r="V103" s="136">
        <f t="shared" si="88"/>
        <v>0</v>
      </c>
      <c r="W103" s="136">
        <f t="shared" si="89"/>
        <v>0</v>
      </c>
      <c r="X103" s="136">
        <f t="shared" si="90"/>
        <v>0</v>
      </c>
      <c r="Y103" s="42">
        <f t="shared" si="91"/>
        <v>0</v>
      </c>
      <c r="Z103" s="42"/>
      <c r="AA103" s="42"/>
      <c r="AB103" s="42"/>
      <c r="AC103" s="42"/>
      <c r="AD103" s="42"/>
      <c r="AE103" s="42"/>
      <c r="AF103" s="42"/>
      <c r="AG103" s="42"/>
    </row>
    <row r="104" spans="1:33">
      <c r="A104" s="44">
        <f t="shared" si="73"/>
        <v>93</v>
      </c>
      <c r="B104" s="44"/>
      <c r="C104" s="137">
        <v>39103</v>
      </c>
      <c r="E104" s="138" t="s">
        <v>310</v>
      </c>
      <c r="G104" s="43">
        <v>6.2</v>
      </c>
      <c r="H104" s="136" t="str">
        <f t="shared" si="75"/>
        <v>P, S, T &amp; D Plant - Customer</v>
      </c>
      <c r="I104" s="42">
        <f>'Plt. Class.'!J$104</f>
        <v>0</v>
      </c>
      <c r="J104" s="136">
        <f t="shared" si="76"/>
        <v>0</v>
      </c>
      <c r="K104" s="136">
        <f t="shared" si="77"/>
        <v>0</v>
      </c>
      <c r="L104" s="136">
        <f t="shared" si="78"/>
        <v>0</v>
      </c>
      <c r="M104" s="136">
        <f t="shared" si="79"/>
        <v>0</v>
      </c>
      <c r="N104" s="136">
        <f t="shared" si="80"/>
        <v>0</v>
      </c>
      <c r="O104" s="136">
        <f t="shared" si="81"/>
        <v>0</v>
      </c>
      <c r="P104" s="136">
        <f t="shared" si="82"/>
        <v>0</v>
      </c>
      <c r="Q104" s="136">
        <f t="shared" si="83"/>
        <v>0</v>
      </c>
      <c r="R104" s="136">
        <f t="shared" si="84"/>
        <v>0</v>
      </c>
      <c r="S104" s="136">
        <f t="shared" si="85"/>
        <v>0</v>
      </c>
      <c r="T104" s="136">
        <f t="shared" si="86"/>
        <v>0</v>
      </c>
      <c r="U104" s="136">
        <f t="shared" si="87"/>
        <v>0</v>
      </c>
      <c r="V104" s="136">
        <f t="shared" si="88"/>
        <v>0</v>
      </c>
      <c r="W104" s="136">
        <f t="shared" si="89"/>
        <v>0</v>
      </c>
      <c r="X104" s="136">
        <f t="shared" si="90"/>
        <v>0</v>
      </c>
      <c r="Y104" s="42">
        <f t="shared" si="91"/>
        <v>0</v>
      </c>
      <c r="Z104" s="42"/>
      <c r="AA104" s="42"/>
      <c r="AB104" s="42"/>
      <c r="AC104" s="42"/>
      <c r="AD104" s="42"/>
      <c r="AE104" s="42"/>
      <c r="AF104" s="42"/>
      <c r="AG104" s="42"/>
    </row>
    <row r="105" spans="1:33">
      <c r="A105" s="44">
        <f t="shared" si="73"/>
        <v>94</v>
      </c>
      <c r="B105" s="44"/>
      <c r="C105" s="137">
        <v>39200</v>
      </c>
      <c r="E105" s="138" t="s">
        <v>311</v>
      </c>
      <c r="G105" s="43">
        <v>6.2</v>
      </c>
      <c r="H105" s="136" t="str">
        <f t="shared" si="75"/>
        <v>P, S, T &amp; D Plant - Customer</v>
      </c>
      <c r="I105" s="42">
        <f>'Plt. Class.'!J$105</f>
        <v>155451.97002012245</v>
      </c>
      <c r="J105" s="136">
        <f t="shared" si="76"/>
        <v>115182.93831119682</v>
      </c>
      <c r="K105" s="136">
        <f t="shared" si="77"/>
        <v>38102.479736434281</v>
      </c>
      <c r="L105" s="136">
        <f t="shared" si="78"/>
        <v>119.24107699854565</v>
      </c>
      <c r="M105" s="136">
        <f t="shared" si="79"/>
        <v>1299.7612497863488</v>
      </c>
      <c r="N105" s="136">
        <f t="shared" si="80"/>
        <v>747.54964570646234</v>
      </c>
      <c r="O105" s="136">
        <f t="shared" si="81"/>
        <v>0</v>
      </c>
      <c r="P105" s="136">
        <f t="shared" si="82"/>
        <v>0</v>
      </c>
      <c r="Q105" s="136">
        <f t="shared" si="83"/>
        <v>0</v>
      </c>
      <c r="R105" s="136">
        <f t="shared" si="84"/>
        <v>0</v>
      </c>
      <c r="S105" s="136">
        <f t="shared" si="85"/>
        <v>0</v>
      </c>
      <c r="T105" s="136">
        <f t="shared" si="86"/>
        <v>0</v>
      </c>
      <c r="U105" s="136">
        <f t="shared" si="87"/>
        <v>0</v>
      </c>
      <c r="V105" s="136">
        <f t="shared" si="88"/>
        <v>0</v>
      </c>
      <c r="W105" s="136">
        <f t="shared" si="89"/>
        <v>0</v>
      </c>
      <c r="X105" s="136">
        <f t="shared" si="90"/>
        <v>0</v>
      </c>
      <c r="Y105" s="42">
        <f t="shared" si="91"/>
        <v>0</v>
      </c>
      <c r="Z105" s="42"/>
      <c r="AA105" s="42"/>
      <c r="AB105" s="42"/>
      <c r="AC105" s="42"/>
      <c r="AD105" s="42"/>
      <c r="AE105" s="42"/>
      <c r="AF105" s="42"/>
      <c r="AG105" s="42"/>
    </row>
    <row r="106" spans="1:33">
      <c r="A106" s="44">
        <f t="shared" si="73"/>
        <v>95</v>
      </c>
      <c r="B106" s="44"/>
      <c r="C106" s="137">
        <v>39201</v>
      </c>
      <c r="E106" s="138" t="s">
        <v>312</v>
      </c>
      <c r="G106" s="43">
        <v>6.2</v>
      </c>
      <c r="H106" s="136" t="str">
        <f t="shared" si="75"/>
        <v>P, S, T &amp; D Plant - Customer</v>
      </c>
      <c r="I106" s="42">
        <f>'Plt. Class.'!J$106</f>
        <v>0</v>
      </c>
      <c r="J106" s="136">
        <f t="shared" si="76"/>
        <v>0</v>
      </c>
      <c r="K106" s="136">
        <f t="shared" si="77"/>
        <v>0</v>
      </c>
      <c r="L106" s="136">
        <f t="shared" si="78"/>
        <v>0</v>
      </c>
      <c r="M106" s="136">
        <f t="shared" si="79"/>
        <v>0</v>
      </c>
      <c r="N106" s="136">
        <f t="shared" si="80"/>
        <v>0</v>
      </c>
      <c r="O106" s="136">
        <f t="shared" si="81"/>
        <v>0</v>
      </c>
      <c r="P106" s="136">
        <f t="shared" si="82"/>
        <v>0</v>
      </c>
      <c r="Q106" s="136">
        <f t="shared" si="83"/>
        <v>0</v>
      </c>
      <c r="R106" s="136">
        <f t="shared" si="84"/>
        <v>0</v>
      </c>
      <c r="S106" s="136">
        <f t="shared" si="85"/>
        <v>0</v>
      </c>
      <c r="T106" s="136">
        <f t="shared" si="86"/>
        <v>0</v>
      </c>
      <c r="U106" s="136">
        <f t="shared" si="87"/>
        <v>0</v>
      </c>
      <c r="V106" s="136">
        <f t="shared" si="88"/>
        <v>0</v>
      </c>
      <c r="W106" s="136">
        <f t="shared" si="89"/>
        <v>0</v>
      </c>
      <c r="X106" s="136">
        <f t="shared" si="90"/>
        <v>0</v>
      </c>
      <c r="Y106" s="42">
        <f t="shared" si="91"/>
        <v>0</v>
      </c>
      <c r="Z106" s="42"/>
      <c r="AA106" s="42"/>
      <c r="AB106" s="42"/>
      <c r="AC106" s="42"/>
      <c r="AD106" s="42"/>
      <c r="AE106" s="42"/>
      <c r="AF106" s="42"/>
      <c r="AG106" s="42"/>
    </row>
    <row r="107" spans="1:33">
      <c r="A107" s="44">
        <f t="shared" si="73"/>
        <v>96</v>
      </c>
      <c r="B107" s="44"/>
      <c r="C107" s="137">
        <v>39202</v>
      </c>
      <c r="E107" s="138" t="s">
        <v>313</v>
      </c>
      <c r="G107" s="43">
        <v>6.2</v>
      </c>
      <c r="H107" s="136" t="str">
        <f t="shared" si="75"/>
        <v>P, S, T &amp; D Plant - Customer</v>
      </c>
      <c r="I107" s="42">
        <f>'Plt. Class.'!J$107</f>
        <v>14217.846960131137</v>
      </c>
      <c r="J107" s="136">
        <f t="shared" si="76"/>
        <v>10534.78697706331</v>
      </c>
      <c r="K107" s="136">
        <f t="shared" si="77"/>
        <v>3484.9042159066598</v>
      </c>
      <c r="L107" s="136">
        <f t="shared" si="78"/>
        <v>10.905949817857444</v>
      </c>
      <c r="M107" s="136">
        <f t="shared" si="79"/>
        <v>118.8779179303998</v>
      </c>
      <c r="N107" s="136">
        <f t="shared" si="80"/>
        <v>68.371899412911432</v>
      </c>
      <c r="O107" s="136">
        <f t="shared" si="81"/>
        <v>0</v>
      </c>
      <c r="P107" s="136">
        <f t="shared" si="82"/>
        <v>0</v>
      </c>
      <c r="Q107" s="136">
        <f t="shared" si="83"/>
        <v>0</v>
      </c>
      <c r="R107" s="136">
        <f t="shared" si="84"/>
        <v>0</v>
      </c>
      <c r="S107" s="136">
        <f t="shared" si="85"/>
        <v>0</v>
      </c>
      <c r="T107" s="136">
        <f t="shared" si="86"/>
        <v>0</v>
      </c>
      <c r="U107" s="136">
        <f t="shared" si="87"/>
        <v>0</v>
      </c>
      <c r="V107" s="136">
        <f t="shared" si="88"/>
        <v>0</v>
      </c>
      <c r="W107" s="136">
        <f t="shared" si="89"/>
        <v>0</v>
      </c>
      <c r="X107" s="136">
        <f t="shared" si="90"/>
        <v>0</v>
      </c>
      <c r="Y107" s="42">
        <f t="shared" si="91"/>
        <v>0</v>
      </c>
      <c r="Z107" s="42"/>
      <c r="AA107" s="42"/>
      <c r="AB107" s="42"/>
      <c r="AC107" s="42"/>
      <c r="AD107" s="42"/>
      <c r="AE107" s="42"/>
      <c r="AF107" s="42"/>
      <c r="AG107" s="42"/>
    </row>
    <row r="108" spans="1:33">
      <c r="A108" s="44">
        <f t="shared" si="73"/>
        <v>97</v>
      </c>
      <c r="B108" s="44"/>
      <c r="C108" s="137">
        <v>39300</v>
      </c>
      <c r="E108" s="138" t="s">
        <v>198</v>
      </c>
      <c r="G108" s="43">
        <v>6.2</v>
      </c>
      <c r="H108" s="136" t="str">
        <f t="shared" si="75"/>
        <v>P, S, T &amp; D Plant - Customer</v>
      </c>
      <c r="I108" s="42">
        <f>'Plt. Class.'!J$108</f>
        <v>0</v>
      </c>
      <c r="J108" s="136">
        <f t="shared" si="76"/>
        <v>0</v>
      </c>
      <c r="K108" s="136">
        <f t="shared" si="77"/>
        <v>0</v>
      </c>
      <c r="L108" s="136">
        <f t="shared" si="78"/>
        <v>0</v>
      </c>
      <c r="M108" s="136">
        <f t="shared" si="79"/>
        <v>0</v>
      </c>
      <c r="N108" s="136">
        <f t="shared" si="80"/>
        <v>0</v>
      </c>
      <c r="O108" s="136">
        <f t="shared" si="81"/>
        <v>0</v>
      </c>
      <c r="P108" s="136">
        <f t="shared" si="82"/>
        <v>0</v>
      </c>
      <c r="Q108" s="136">
        <f t="shared" si="83"/>
        <v>0</v>
      </c>
      <c r="R108" s="136">
        <f t="shared" si="84"/>
        <v>0</v>
      </c>
      <c r="S108" s="136">
        <f t="shared" si="85"/>
        <v>0</v>
      </c>
      <c r="T108" s="136">
        <f t="shared" si="86"/>
        <v>0</v>
      </c>
      <c r="U108" s="136">
        <f t="shared" si="87"/>
        <v>0</v>
      </c>
      <c r="V108" s="136">
        <f t="shared" si="88"/>
        <v>0</v>
      </c>
      <c r="W108" s="136">
        <f t="shared" si="89"/>
        <v>0</v>
      </c>
      <c r="X108" s="136">
        <f t="shared" si="90"/>
        <v>0</v>
      </c>
      <c r="Y108" s="42">
        <f t="shared" si="91"/>
        <v>0</v>
      </c>
      <c r="Z108" s="42"/>
      <c r="AA108" s="42"/>
      <c r="AB108" s="42"/>
      <c r="AC108" s="42"/>
      <c r="AD108" s="42"/>
      <c r="AE108" s="42"/>
      <c r="AF108" s="42"/>
      <c r="AG108" s="42"/>
    </row>
    <row r="109" spans="1:33">
      <c r="A109" s="44">
        <f t="shared" si="73"/>
        <v>98</v>
      </c>
      <c r="B109" s="44"/>
      <c r="C109" s="137">
        <v>39400</v>
      </c>
      <c r="E109" s="138" t="s">
        <v>314</v>
      </c>
      <c r="G109" s="43">
        <v>6.2</v>
      </c>
      <c r="H109" s="136" t="str">
        <f t="shared" si="75"/>
        <v>P, S, T &amp; D Plant - Customer</v>
      </c>
      <c r="I109" s="42">
        <f>'Plt. Class.'!J$109</f>
        <v>1136963.3747025433</v>
      </c>
      <c r="J109" s="136">
        <f t="shared" si="76"/>
        <v>842438.87184897857</v>
      </c>
      <c r="K109" s="136">
        <f t="shared" si="77"/>
        <v>278678.51362748182</v>
      </c>
      <c r="L109" s="136">
        <f t="shared" si="78"/>
        <v>872.1197762233769</v>
      </c>
      <c r="M109" s="136">
        <f t="shared" si="79"/>
        <v>9506.3506539890841</v>
      </c>
      <c r="N109" s="136">
        <f t="shared" si="80"/>
        <v>5467.5187958704555</v>
      </c>
      <c r="O109" s="136">
        <f t="shared" si="81"/>
        <v>0</v>
      </c>
      <c r="P109" s="136">
        <f t="shared" si="82"/>
        <v>0</v>
      </c>
      <c r="Q109" s="136">
        <f t="shared" si="83"/>
        <v>0</v>
      </c>
      <c r="R109" s="136">
        <f t="shared" si="84"/>
        <v>0</v>
      </c>
      <c r="S109" s="136">
        <f t="shared" si="85"/>
        <v>0</v>
      </c>
      <c r="T109" s="136">
        <f t="shared" si="86"/>
        <v>0</v>
      </c>
      <c r="U109" s="136">
        <f t="shared" si="87"/>
        <v>0</v>
      </c>
      <c r="V109" s="136">
        <f t="shared" si="88"/>
        <v>0</v>
      </c>
      <c r="W109" s="136">
        <f t="shared" si="89"/>
        <v>0</v>
      </c>
      <c r="X109" s="136">
        <f t="shared" si="90"/>
        <v>0</v>
      </c>
      <c r="Y109" s="42">
        <f t="shared" si="91"/>
        <v>0</v>
      </c>
      <c r="Z109" s="42"/>
      <c r="AA109" s="42"/>
      <c r="AB109" s="42"/>
      <c r="AC109" s="42"/>
      <c r="AD109" s="42"/>
      <c r="AE109" s="42"/>
      <c r="AF109" s="42"/>
      <c r="AG109" s="42"/>
    </row>
    <row r="110" spans="1:33">
      <c r="A110" s="44">
        <f t="shared" si="73"/>
        <v>99</v>
      </c>
      <c r="B110" s="44"/>
      <c r="C110" s="137">
        <v>39600</v>
      </c>
      <c r="E110" s="138" t="s">
        <v>315</v>
      </c>
      <c r="G110" s="43">
        <v>6.2</v>
      </c>
      <c r="H110" s="136" t="str">
        <f t="shared" si="75"/>
        <v>P, S, T &amp; D Plant - Customer</v>
      </c>
      <c r="I110" s="42">
        <f>'Plt. Class.'!J$110</f>
        <v>0</v>
      </c>
      <c r="J110" s="136">
        <f t="shared" si="76"/>
        <v>0</v>
      </c>
      <c r="K110" s="136">
        <f t="shared" si="77"/>
        <v>0</v>
      </c>
      <c r="L110" s="136">
        <f t="shared" si="78"/>
        <v>0</v>
      </c>
      <c r="M110" s="136">
        <f t="shared" si="79"/>
        <v>0</v>
      </c>
      <c r="N110" s="136">
        <f t="shared" si="80"/>
        <v>0</v>
      </c>
      <c r="O110" s="136">
        <f t="shared" si="81"/>
        <v>0</v>
      </c>
      <c r="P110" s="136">
        <f t="shared" si="82"/>
        <v>0</v>
      </c>
      <c r="Q110" s="136">
        <f t="shared" si="83"/>
        <v>0</v>
      </c>
      <c r="R110" s="136">
        <f t="shared" si="84"/>
        <v>0</v>
      </c>
      <c r="S110" s="136">
        <f t="shared" si="85"/>
        <v>0</v>
      </c>
      <c r="T110" s="136">
        <f t="shared" si="86"/>
        <v>0</v>
      </c>
      <c r="U110" s="136">
        <f t="shared" si="87"/>
        <v>0</v>
      </c>
      <c r="V110" s="136">
        <f t="shared" si="88"/>
        <v>0</v>
      </c>
      <c r="W110" s="136">
        <f t="shared" si="89"/>
        <v>0</v>
      </c>
      <c r="X110" s="136">
        <f t="shared" si="90"/>
        <v>0</v>
      </c>
      <c r="Y110" s="42">
        <f t="shared" si="91"/>
        <v>0</v>
      </c>
      <c r="Z110" s="42"/>
      <c r="AA110" s="42"/>
      <c r="AB110" s="42"/>
      <c r="AC110" s="42"/>
      <c r="AD110" s="42"/>
      <c r="AE110" s="42"/>
      <c r="AF110" s="42"/>
      <c r="AG110" s="42"/>
    </row>
    <row r="111" spans="1:33">
      <c r="A111" s="44">
        <f t="shared" si="73"/>
        <v>100</v>
      </c>
      <c r="B111" s="44"/>
      <c r="C111" s="137">
        <v>39603</v>
      </c>
      <c r="E111" s="138" t="s">
        <v>316</v>
      </c>
      <c r="G111" s="43">
        <v>6.2</v>
      </c>
      <c r="H111" s="136" t="str">
        <f t="shared" si="75"/>
        <v>P, S, T &amp; D Plant - Customer</v>
      </c>
      <c r="I111" s="42">
        <f>'Plt. Class.'!J$111</f>
        <v>20262.35447255685</v>
      </c>
      <c r="J111" s="136">
        <f t="shared" si="76"/>
        <v>15013.495968883573</v>
      </c>
      <c r="K111" s="136">
        <f t="shared" si="77"/>
        <v>4966.4597406073954</v>
      </c>
      <c r="L111" s="136">
        <f t="shared" si="78"/>
        <v>15.542453206101056</v>
      </c>
      <c r="M111" s="136">
        <f t="shared" si="79"/>
        <v>169.41710786589209</v>
      </c>
      <c r="N111" s="136">
        <f t="shared" si="80"/>
        <v>97.439201993888602</v>
      </c>
      <c r="O111" s="136">
        <f t="shared" si="81"/>
        <v>0</v>
      </c>
      <c r="P111" s="136">
        <f t="shared" si="82"/>
        <v>0</v>
      </c>
      <c r="Q111" s="136">
        <f t="shared" si="83"/>
        <v>0</v>
      </c>
      <c r="R111" s="136">
        <f t="shared" si="84"/>
        <v>0</v>
      </c>
      <c r="S111" s="136">
        <f t="shared" si="85"/>
        <v>0</v>
      </c>
      <c r="T111" s="136">
        <f t="shared" si="86"/>
        <v>0</v>
      </c>
      <c r="U111" s="136">
        <f t="shared" si="87"/>
        <v>0</v>
      </c>
      <c r="V111" s="136">
        <f t="shared" si="88"/>
        <v>0</v>
      </c>
      <c r="W111" s="136">
        <f t="shared" si="89"/>
        <v>0</v>
      </c>
      <c r="X111" s="136">
        <f t="shared" si="90"/>
        <v>0</v>
      </c>
      <c r="Y111" s="42">
        <f t="shared" si="91"/>
        <v>0</v>
      </c>
      <c r="Z111" s="42"/>
      <c r="AA111" s="42"/>
      <c r="AB111" s="42"/>
      <c r="AC111" s="42"/>
      <c r="AD111" s="42"/>
      <c r="AE111" s="42"/>
      <c r="AF111" s="42"/>
      <c r="AG111" s="42"/>
    </row>
    <row r="112" spans="1:33">
      <c r="A112" s="44">
        <f t="shared" si="73"/>
        <v>101</v>
      </c>
      <c r="B112" s="44"/>
      <c r="C112" s="137">
        <v>39604</v>
      </c>
      <c r="E112" s="138" t="s">
        <v>317</v>
      </c>
      <c r="G112" s="43">
        <v>6.2</v>
      </c>
      <c r="H112" s="136" t="str">
        <f t="shared" si="75"/>
        <v>P, S, T &amp; D Plant - Customer</v>
      </c>
      <c r="I112" s="42">
        <f>'Plt. Class.'!J$112</f>
        <v>26877.97618103226</v>
      </c>
      <c r="J112" s="136">
        <f t="shared" si="76"/>
        <v>19915.374967515112</v>
      </c>
      <c r="K112" s="136">
        <f t="shared" si="77"/>
        <v>6587.9997703572253</v>
      </c>
      <c r="L112" s="136">
        <f t="shared" si="78"/>
        <v>20.617035776083625</v>
      </c>
      <c r="M112" s="136">
        <f t="shared" si="79"/>
        <v>224.73148399640132</v>
      </c>
      <c r="N112" s="136">
        <f t="shared" si="80"/>
        <v>129.25292338743932</v>
      </c>
      <c r="O112" s="136">
        <f t="shared" si="81"/>
        <v>0</v>
      </c>
      <c r="P112" s="136">
        <f t="shared" si="82"/>
        <v>0</v>
      </c>
      <c r="Q112" s="136">
        <f t="shared" si="83"/>
        <v>0</v>
      </c>
      <c r="R112" s="136">
        <f t="shared" si="84"/>
        <v>0</v>
      </c>
      <c r="S112" s="136">
        <f t="shared" si="85"/>
        <v>0</v>
      </c>
      <c r="T112" s="136">
        <f t="shared" si="86"/>
        <v>0</v>
      </c>
      <c r="U112" s="136">
        <f t="shared" si="87"/>
        <v>0</v>
      </c>
      <c r="V112" s="136">
        <f t="shared" si="88"/>
        <v>0</v>
      </c>
      <c r="W112" s="136">
        <f t="shared" si="89"/>
        <v>0</v>
      </c>
      <c r="X112" s="136">
        <f t="shared" si="90"/>
        <v>0</v>
      </c>
      <c r="Y112" s="42">
        <f t="shared" si="91"/>
        <v>0</v>
      </c>
      <c r="Z112" s="42"/>
      <c r="AA112" s="42"/>
      <c r="AB112" s="42"/>
      <c r="AC112" s="42"/>
      <c r="AD112" s="42"/>
      <c r="AE112" s="42"/>
      <c r="AF112" s="42"/>
      <c r="AG112" s="42"/>
    </row>
    <row r="113" spans="1:33">
      <c r="A113" s="44">
        <f t="shared" si="73"/>
        <v>102</v>
      </c>
      <c r="B113" s="44"/>
      <c r="C113" s="137">
        <v>39605</v>
      </c>
      <c r="E113" s="141" t="s">
        <v>318</v>
      </c>
      <c r="G113" s="43">
        <v>6.2</v>
      </c>
      <c r="H113" s="136" t="str">
        <f t="shared" si="75"/>
        <v>P, S, T &amp; D Plant - Customer</v>
      </c>
      <c r="I113" s="42">
        <f>'Plt. Class.'!J$113</f>
        <v>14236.707333085098</v>
      </c>
      <c r="J113" s="136">
        <f t="shared" si="76"/>
        <v>10548.761667600849</v>
      </c>
      <c r="K113" s="136">
        <f t="shared" si="77"/>
        <v>3489.5270391375707</v>
      </c>
      <c r="L113" s="136">
        <f t="shared" si="78"/>
        <v>10.92041686631835</v>
      </c>
      <c r="M113" s="136">
        <f t="shared" si="79"/>
        <v>119.03561282432044</v>
      </c>
      <c r="N113" s="136">
        <f t="shared" si="80"/>
        <v>68.462596656039324</v>
      </c>
      <c r="O113" s="136">
        <f t="shared" si="81"/>
        <v>0</v>
      </c>
      <c r="P113" s="136">
        <f t="shared" si="82"/>
        <v>0</v>
      </c>
      <c r="Q113" s="136">
        <f t="shared" si="83"/>
        <v>0</v>
      </c>
      <c r="R113" s="136">
        <f t="shared" si="84"/>
        <v>0</v>
      </c>
      <c r="S113" s="136">
        <f t="shared" si="85"/>
        <v>0</v>
      </c>
      <c r="T113" s="136">
        <f t="shared" si="86"/>
        <v>0</v>
      </c>
      <c r="U113" s="136">
        <f t="shared" si="87"/>
        <v>0</v>
      </c>
      <c r="V113" s="136">
        <f t="shared" si="88"/>
        <v>0</v>
      </c>
      <c r="W113" s="136">
        <f t="shared" si="89"/>
        <v>0</v>
      </c>
      <c r="X113" s="136">
        <f t="shared" si="90"/>
        <v>0</v>
      </c>
      <c r="Y113" s="42">
        <f t="shared" si="91"/>
        <v>0</v>
      </c>
      <c r="Z113" s="42"/>
      <c r="AA113" s="42"/>
      <c r="AB113" s="42"/>
      <c r="AC113" s="42"/>
      <c r="AD113" s="42"/>
      <c r="AE113" s="42"/>
      <c r="AF113" s="42"/>
      <c r="AG113" s="42"/>
    </row>
    <row r="114" spans="1:33">
      <c r="A114" s="44">
        <f t="shared" si="73"/>
        <v>103</v>
      </c>
      <c r="B114" s="44"/>
      <c r="C114" s="137">
        <v>39700</v>
      </c>
      <c r="E114" s="138" t="s">
        <v>319</v>
      </c>
      <c r="G114" s="43">
        <v>6.2</v>
      </c>
      <c r="H114" s="136" t="str">
        <f t="shared" si="75"/>
        <v>P, S, T &amp; D Plant - Customer</v>
      </c>
      <c r="I114" s="42">
        <f>'Plt. Class.'!J$114</f>
        <v>172625.62392170084</v>
      </c>
      <c r="J114" s="136">
        <f t="shared" si="76"/>
        <v>127907.84567433472</v>
      </c>
      <c r="K114" s="136">
        <f t="shared" si="77"/>
        <v>42311.875086655462</v>
      </c>
      <c r="L114" s="136">
        <f t="shared" si="78"/>
        <v>132.41430977880188</v>
      </c>
      <c r="M114" s="136">
        <f t="shared" si="79"/>
        <v>1443.3531891848932</v>
      </c>
      <c r="N114" s="136">
        <f t="shared" si="80"/>
        <v>830.13566174696996</v>
      </c>
      <c r="O114" s="136">
        <f t="shared" si="81"/>
        <v>0</v>
      </c>
      <c r="P114" s="136">
        <f t="shared" si="82"/>
        <v>0</v>
      </c>
      <c r="Q114" s="136">
        <f t="shared" si="83"/>
        <v>0</v>
      </c>
      <c r="R114" s="136">
        <f t="shared" si="84"/>
        <v>0</v>
      </c>
      <c r="S114" s="136">
        <f t="shared" si="85"/>
        <v>0</v>
      </c>
      <c r="T114" s="136">
        <f t="shared" si="86"/>
        <v>0</v>
      </c>
      <c r="U114" s="136">
        <f t="shared" si="87"/>
        <v>0</v>
      </c>
      <c r="V114" s="136">
        <f t="shared" si="88"/>
        <v>0</v>
      </c>
      <c r="W114" s="136">
        <f t="shared" si="89"/>
        <v>0</v>
      </c>
      <c r="X114" s="136">
        <f t="shared" si="90"/>
        <v>0</v>
      </c>
      <c r="Y114" s="42">
        <f t="shared" si="91"/>
        <v>0</v>
      </c>
      <c r="Z114" s="42"/>
      <c r="AA114" s="42"/>
      <c r="AB114" s="42"/>
      <c r="AC114" s="42"/>
      <c r="AD114" s="42"/>
      <c r="AE114" s="42"/>
      <c r="AF114" s="42"/>
      <c r="AG114" s="42"/>
    </row>
    <row r="115" spans="1:33">
      <c r="A115" s="44">
        <f t="shared" si="73"/>
        <v>104</v>
      </c>
      <c r="B115" s="44"/>
      <c r="C115" s="137">
        <v>39701</v>
      </c>
      <c r="E115" s="138" t="s">
        <v>320</v>
      </c>
      <c r="G115" s="43">
        <v>6.2</v>
      </c>
      <c r="H115" s="136" t="str">
        <f t="shared" si="75"/>
        <v>P, S, T &amp; D Plant - Customer</v>
      </c>
      <c r="I115" s="42">
        <f>'Plt. Class.'!J$115</f>
        <v>0</v>
      </c>
      <c r="J115" s="136">
        <f t="shared" si="76"/>
        <v>0</v>
      </c>
      <c r="K115" s="136">
        <f t="shared" si="77"/>
        <v>0</v>
      </c>
      <c r="L115" s="136">
        <f t="shared" si="78"/>
        <v>0</v>
      </c>
      <c r="M115" s="136">
        <f t="shared" si="79"/>
        <v>0</v>
      </c>
      <c r="N115" s="136">
        <f t="shared" si="80"/>
        <v>0</v>
      </c>
      <c r="O115" s="136">
        <f t="shared" si="81"/>
        <v>0</v>
      </c>
      <c r="P115" s="136">
        <f t="shared" si="82"/>
        <v>0</v>
      </c>
      <c r="Q115" s="136">
        <f t="shared" si="83"/>
        <v>0</v>
      </c>
      <c r="R115" s="136">
        <f t="shared" si="84"/>
        <v>0</v>
      </c>
      <c r="S115" s="136">
        <f t="shared" si="85"/>
        <v>0</v>
      </c>
      <c r="T115" s="136">
        <f t="shared" si="86"/>
        <v>0</v>
      </c>
      <c r="U115" s="136">
        <f t="shared" si="87"/>
        <v>0</v>
      </c>
      <c r="V115" s="136">
        <f t="shared" si="88"/>
        <v>0</v>
      </c>
      <c r="W115" s="136">
        <f t="shared" si="89"/>
        <v>0</v>
      </c>
      <c r="X115" s="136">
        <f t="shared" si="90"/>
        <v>0</v>
      </c>
      <c r="Y115" s="42">
        <f t="shared" si="91"/>
        <v>0</v>
      </c>
      <c r="Z115" s="42"/>
      <c r="AA115" s="42"/>
      <c r="AB115" s="42"/>
      <c r="AC115" s="42"/>
      <c r="AD115" s="42"/>
      <c r="AE115" s="42"/>
      <c r="AF115" s="42"/>
      <c r="AG115" s="42"/>
    </row>
    <row r="116" spans="1:33">
      <c r="A116" s="44">
        <f t="shared" si="73"/>
        <v>105</v>
      </c>
      <c r="B116" s="44"/>
      <c r="C116" s="137">
        <v>39702</v>
      </c>
      <c r="E116" s="138" t="s">
        <v>321</v>
      </c>
      <c r="G116" s="43">
        <v>6.2</v>
      </c>
      <c r="H116" s="136" t="str">
        <f t="shared" si="75"/>
        <v>P, S, T &amp; D Plant - Customer</v>
      </c>
      <c r="I116" s="42">
        <f>'Plt. Class.'!J$116</f>
        <v>0</v>
      </c>
      <c r="J116" s="136">
        <f t="shared" si="76"/>
        <v>0</v>
      </c>
      <c r="K116" s="136">
        <f t="shared" si="77"/>
        <v>0</v>
      </c>
      <c r="L116" s="136">
        <f t="shared" si="78"/>
        <v>0</v>
      </c>
      <c r="M116" s="136">
        <f t="shared" si="79"/>
        <v>0</v>
      </c>
      <c r="N116" s="136">
        <f t="shared" si="80"/>
        <v>0</v>
      </c>
      <c r="O116" s="136">
        <f t="shared" si="81"/>
        <v>0</v>
      </c>
      <c r="P116" s="136">
        <f t="shared" si="82"/>
        <v>0</v>
      </c>
      <c r="Q116" s="136">
        <f t="shared" si="83"/>
        <v>0</v>
      </c>
      <c r="R116" s="136">
        <f t="shared" si="84"/>
        <v>0</v>
      </c>
      <c r="S116" s="136">
        <f t="shared" si="85"/>
        <v>0</v>
      </c>
      <c r="T116" s="136">
        <f t="shared" si="86"/>
        <v>0</v>
      </c>
      <c r="U116" s="136">
        <f t="shared" si="87"/>
        <v>0</v>
      </c>
      <c r="V116" s="136">
        <f t="shared" si="88"/>
        <v>0</v>
      </c>
      <c r="W116" s="136">
        <f t="shared" si="89"/>
        <v>0</v>
      </c>
      <c r="X116" s="136">
        <f t="shared" si="90"/>
        <v>0</v>
      </c>
      <c r="Y116" s="42">
        <f t="shared" si="91"/>
        <v>0</v>
      </c>
      <c r="Z116" s="42"/>
      <c r="AA116" s="42"/>
      <c r="AB116" s="42"/>
      <c r="AC116" s="42"/>
      <c r="AD116" s="42"/>
      <c r="AE116" s="42"/>
      <c r="AF116" s="42"/>
      <c r="AG116" s="42"/>
    </row>
    <row r="117" spans="1:33">
      <c r="A117" s="44">
        <f t="shared" si="73"/>
        <v>106</v>
      </c>
      <c r="B117" s="44"/>
      <c r="C117" s="137">
        <v>39705</v>
      </c>
      <c r="E117" s="138" t="s">
        <v>322</v>
      </c>
      <c r="G117" s="43">
        <v>6.2</v>
      </c>
      <c r="H117" s="136" t="str">
        <f t="shared" si="75"/>
        <v>P, S, T &amp; D Plant - Customer</v>
      </c>
      <c r="I117" s="42">
        <f>'Plt. Class.'!J$117</f>
        <v>0</v>
      </c>
      <c r="J117" s="136">
        <f t="shared" si="76"/>
        <v>0</v>
      </c>
      <c r="K117" s="136">
        <f t="shared" si="77"/>
        <v>0</v>
      </c>
      <c r="L117" s="136">
        <f t="shared" si="78"/>
        <v>0</v>
      </c>
      <c r="M117" s="136">
        <f t="shared" si="79"/>
        <v>0</v>
      </c>
      <c r="N117" s="136">
        <f t="shared" si="80"/>
        <v>0</v>
      </c>
      <c r="O117" s="136">
        <f t="shared" si="81"/>
        <v>0</v>
      </c>
      <c r="P117" s="136">
        <f t="shared" si="82"/>
        <v>0</v>
      </c>
      <c r="Q117" s="136">
        <f t="shared" si="83"/>
        <v>0</v>
      </c>
      <c r="R117" s="136">
        <f t="shared" si="84"/>
        <v>0</v>
      </c>
      <c r="S117" s="136">
        <f t="shared" si="85"/>
        <v>0</v>
      </c>
      <c r="T117" s="136">
        <f t="shared" si="86"/>
        <v>0</v>
      </c>
      <c r="U117" s="136">
        <f t="shared" si="87"/>
        <v>0</v>
      </c>
      <c r="V117" s="136">
        <f t="shared" si="88"/>
        <v>0</v>
      </c>
      <c r="W117" s="136">
        <f t="shared" si="89"/>
        <v>0</v>
      </c>
      <c r="X117" s="136">
        <f t="shared" si="90"/>
        <v>0</v>
      </c>
      <c r="Y117" s="42">
        <f t="shared" si="91"/>
        <v>0</v>
      </c>
      <c r="Z117" s="42"/>
      <c r="AA117" s="42"/>
      <c r="AB117" s="42"/>
      <c r="AC117" s="42"/>
      <c r="AD117" s="42"/>
      <c r="AE117" s="42"/>
      <c r="AF117" s="42"/>
      <c r="AG117" s="42"/>
    </row>
    <row r="118" spans="1:33">
      <c r="A118" s="44">
        <f t="shared" si="73"/>
        <v>107</v>
      </c>
      <c r="B118" s="44"/>
      <c r="C118" s="137">
        <v>39800</v>
      </c>
      <c r="E118" s="138" t="s">
        <v>323</v>
      </c>
      <c r="G118" s="43">
        <v>6.2</v>
      </c>
      <c r="H118" s="136" t="str">
        <f t="shared" si="75"/>
        <v>P, S, T &amp; D Plant - Customer</v>
      </c>
      <c r="I118" s="42">
        <f>'Plt. Class.'!J$118</f>
        <v>1837056.2003297585</v>
      </c>
      <c r="J118" s="136">
        <f t="shared" si="76"/>
        <v>1361176.2589396196</v>
      </c>
      <c r="K118" s="136">
        <f t="shared" si="77"/>
        <v>450276.6779906032</v>
      </c>
      <c r="L118" s="136">
        <f t="shared" si="78"/>
        <v>1409.1333793056544</v>
      </c>
      <c r="M118" s="136">
        <f t="shared" si="79"/>
        <v>15359.949845339936</v>
      </c>
      <c r="N118" s="136">
        <f t="shared" si="80"/>
        <v>8834.1801748900671</v>
      </c>
      <c r="O118" s="136">
        <f t="shared" si="81"/>
        <v>0</v>
      </c>
      <c r="P118" s="136">
        <f t="shared" si="82"/>
        <v>0</v>
      </c>
      <c r="Q118" s="136">
        <f t="shared" si="83"/>
        <v>0</v>
      </c>
      <c r="R118" s="136">
        <f t="shared" si="84"/>
        <v>0</v>
      </c>
      <c r="S118" s="136">
        <f t="shared" si="85"/>
        <v>0</v>
      </c>
      <c r="T118" s="136">
        <f t="shared" si="86"/>
        <v>0</v>
      </c>
      <c r="U118" s="136">
        <f t="shared" si="87"/>
        <v>0</v>
      </c>
      <c r="V118" s="136">
        <f t="shared" si="88"/>
        <v>0</v>
      </c>
      <c r="W118" s="136">
        <f t="shared" si="89"/>
        <v>0</v>
      </c>
      <c r="X118" s="136">
        <f t="shared" si="90"/>
        <v>0</v>
      </c>
      <c r="Y118" s="42">
        <f t="shared" si="91"/>
        <v>0</v>
      </c>
      <c r="Z118" s="42"/>
      <c r="AA118" s="42"/>
      <c r="AB118" s="42"/>
      <c r="AC118" s="42"/>
      <c r="AD118" s="42"/>
      <c r="AE118" s="42"/>
      <c r="AF118" s="42"/>
      <c r="AG118" s="42"/>
    </row>
    <row r="119" spans="1:33">
      <c r="A119" s="44">
        <f t="shared" si="73"/>
        <v>108</v>
      </c>
      <c r="B119" s="44"/>
      <c r="C119" s="137">
        <v>39900</v>
      </c>
      <c r="E119" s="138" t="s">
        <v>324</v>
      </c>
      <c r="G119" s="43">
        <v>6.2</v>
      </c>
      <c r="H119" s="136" t="str">
        <f t="shared" si="75"/>
        <v>P, S, T &amp; D Plant - Customer</v>
      </c>
      <c r="I119" s="42">
        <f>'Plt. Class.'!J$119</f>
        <v>0</v>
      </c>
      <c r="J119" s="136">
        <f t="shared" si="76"/>
        <v>0</v>
      </c>
      <c r="K119" s="136">
        <f t="shared" si="77"/>
        <v>0</v>
      </c>
      <c r="L119" s="136">
        <f t="shared" si="78"/>
        <v>0</v>
      </c>
      <c r="M119" s="136">
        <f t="shared" si="79"/>
        <v>0</v>
      </c>
      <c r="N119" s="136">
        <f t="shared" si="80"/>
        <v>0</v>
      </c>
      <c r="O119" s="136">
        <f t="shared" si="81"/>
        <v>0</v>
      </c>
      <c r="P119" s="136">
        <f t="shared" si="82"/>
        <v>0</v>
      </c>
      <c r="Q119" s="136">
        <f t="shared" si="83"/>
        <v>0</v>
      </c>
      <c r="R119" s="136">
        <f t="shared" si="84"/>
        <v>0</v>
      </c>
      <c r="S119" s="136">
        <f t="shared" si="85"/>
        <v>0</v>
      </c>
      <c r="T119" s="136">
        <f t="shared" si="86"/>
        <v>0</v>
      </c>
      <c r="U119" s="136">
        <f t="shared" si="87"/>
        <v>0</v>
      </c>
      <c r="V119" s="136">
        <f t="shared" si="88"/>
        <v>0</v>
      </c>
      <c r="W119" s="136">
        <f t="shared" si="89"/>
        <v>0</v>
      </c>
      <c r="X119" s="136">
        <f t="shared" si="90"/>
        <v>0</v>
      </c>
      <c r="Y119" s="42">
        <f t="shared" si="91"/>
        <v>0</v>
      </c>
      <c r="Z119" s="42"/>
      <c r="AA119" s="42"/>
      <c r="AB119" s="42"/>
      <c r="AC119" s="42"/>
      <c r="AD119" s="42"/>
      <c r="AE119" s="42"/>
      <c r="AF119" s="42"/>
      <c r="AG119" s="42"/>
    </row>
    <row r="120" spans="1:33">
      <c r="A120" s="44">
        <f t="shared" si="73"/>
        <v>109</v>
      </c>
      <c r="B120" s="44"/>
      <c r="C120" s="137">
        <v>39901</v>
      </c>
      <c r="E120" s="138" t="s">
        <v>325</v>
      </c>
      <c r="G120" s="43">
        <v>6.2</v>
      </c>
      <c r="H120" s="136" t="str">
        <f t="shared" si="75"/>
        <v>P, S, T &amp; D Plant - Customer</v>
      </c>
      <c r="I120" s="42">
        <f>'Plt. Class.'!J$120</f>
        <v>0</v>
      </c>
      <c r="J120" s="136">
        <f t="shared" si="76"/>
        <v>0</v>
      </c>
      <c r="K120" s="136">
        <f t="shared" si="77"/>
        <v>0</v>
      </c>
      <c r="L120" s="136">
        <f t="shared" si="78"/>
        <v>0</v>
      </c>
      <c r="M120" s="136">
        <f t="shared" si="79"/>
        <v>0</v>
      </c>
      <c r="N120" s="136">
        <f t="shared" si="80"/>
        <v>0</v>
      </c>
      <c r="O120" s="136">
        <f t="shared" si="81"/>
        <v>0</v>
      </c>
      <c r="P120" s="136">
        <f t="shared" si="82"/>
        <v>0</v>
      </c>
      <c r="Q120" s="136">
        <f t="shared" si="83"/>
        <v>0</v>
      </c>
      <c r="R120" s="136">
        <f t="shared" si="84"/>
        <v>0</v>
      </c>
      <c r="S120" s="136">
        <f t="shared" si="85"/>
        <v>0</v>
      </c>
      <c r="T120" s="136">
        <f t="shared" si="86"/>
        <v>0</v>
      </c>
      <c r="U120" s="136">
        <f t="shared" si="87"/>
        <v>0</v>
      </c>
      <c r="V120" s="136">
        <f t="shared" si="88"/>
        <v>0</v>
      </c>
      <c r="W120" s="136">
        <f t="shared" si="89"/>
        <v>0</v>
      </c>
      <c r="X120" s="136">
        <f t="shared" si="90"/>
        <v>0</v>
      </c>
      <c r="Y120" s="42">
        <f t="shared" si="91"/>
        <v>0</v>
      </c>
      <c r="Z120" s="42"/>
      <c r="AA120" s="42"/>
      <c r="AB120" s="42"/>
      <c r="AC120" s="42"/>
      <c r="AD120" s="42"/>
      <c r="AE120" s="42"/>
      <c r="AF120" s="42"/>
      <c r="AG120" s="42"/>
    </row>
    <row r="121" spans="1:33">
      <c r="A121" s="44">
        <f t="shared" si="73"/>
        <v>110</v>
      </c>
      <c r="B121" s="44"/>
      <c r="C121" s="137">
        <v>39902</v>
      </c>
      <c r="E121" s="138" t="s">
        <v>326</v>
      </c>
      <c r="G121" s="43">
        <v>6.2</v>
      </c>
      <c r="H121" s="136" t="str">
        <f t="shared" si="75"/>
        <v>P, S, T &amp; D Plant - Customer</v>
      </c>
      <c r="I121" s="42">
        <f>'Plt. Class.'!J$121</f>
        <v>0</v>
      </c>
      <c r="J121" s="136">
        <f t="shared" si="76"/>
        <v>0</v>
      </c>
      <c r="K121" s="136">
        <f t="shared" si="77"/>
        <v>0</v>
      </c>
      <c r="L121" s="136">
        <f t="shared" si="78"/>
        <v>0</v>
      </c>
      <c r="M121" s="136">
        <f t="shared" si="79"/>
        <v>0</v>
      </c>
      <c r="N121" s="136">
        <f t="shared" si="80"/>
        <v>0</v>
      </c>
      <c r="O121" s="136">
        <f t="shared" si="81"/>
        <v>0</v>
      </c>
      <c r="P121" s="136">
        <f t="shared" si="82"/>
        <v>0</v>
      </c>
      <c r="Q121" s="136">
        <f t="shared" si="83"/>
        <v>0</v>
      </c>
      <c r="R121" s="136">
        <f t="shared" si="84"/>
        <v>0</v>
      </c>
      <c r="S121" s="136">
        <f t="shared" si="85"/>
        <v>0</v>
      </c>
      <c r="T121" s="136">
        <f t="shared" si="86"/>
        <v>0</v>
      </c>
      <c r="U121" s="136">
        <f t="shared" si="87"/>
        <v>0</v>
      </c>
      <c r="V121" s="136">
        <f t="shared" si="88"/>
        <v>0</v>
      </c>
      <c r="W121" s="136">
        <f t="shared" si="89"/>
        <v>0</v>
      </c>
      <c r="X121" s="136">
        <f t="shared" si="90"/>
        <v>0</v>
      </c>
      <c r="Y121" s="42">
        <f t="shared" si="91"/>
        <v>0</v>
      </c>
      <c r="Z121" s="42"/>
      <c r="AA121" s="42"/>
      <c r="AB121" s="42"/>
      <c r="AC121" s="42"/>
      <c r="AD121" s="42"/>
      <c r="AE121" s="42"/>
      <c r="AF121" s="42"/>
      <c r="AG121" s="42"/>
    </row>
    <row r="122" spans="1:33">
      <c r="A122" s="44">
        <f t="shared" si="73"/>
        <v>111</v>
      </c>
      <c r="B122" s="44"/>
      <c r="C122" s="137">
        <v>39903</v>
      </c>
      <c r="E122" s="138" t="s">
        <v>327</v>
      </c>
      <c r="G122" s="43">
        <v>6.2</v>
      </c>
      <c r="H122" s="136" t="str">
        <f t="shared" si="75"/>
        <v>P, S, T &amp; D Plant - Customer</v>
      </c>
      <c r="I122" s="42">
        <f>'Plt. Class.'!J$122</f>
        <v>40568.909656561918</v>
      </c>
      <c r="J122" s="136">
        <f t="shared" si="76"/>
        <v>30059.742682703942</v>
      </c>
      <c r="K122" s="136">
        <f t="shared" si="77"/>
        <v>9943.7534173307085</v>
      </c>
      <c r="L122" s="136">
        <f t="shared" si="78"/>
        <v>31.118811035195986</v>
      </c>
      <c r="M122" s="136">
        <f t="shared" si="79"/>
        <v>339.20378565068546</v>
      </c>
      <c r="N122" s="136">
        <f t="shared" si="80"/>
        <v>195.0909598413879</v>
      </c>
      <c r="O122" s="136">
        <f t="shared" si="81"/>
        <v>0</v>
      </c>
      <c r="P122" s="136">
        <f t="shared" si="82"/>
        <v>0</v>
      </c>
      <c r="Q122" s="136">
        <f t="shared" si="83"/>
        <v>0</v>
      </c>
      <c r="R122" s="136">
        <f t="shared" si="84"/>
        <v>0</v>
      </c>
      <c r="S122" s="136">
        <f t="shared" si="85"/>
        <v>0</v>
      </c>
      <c r="T122" s="136">
        <f t="shared" si="86"/>
        <v>0</v>
      </c>
      <c r="U122" s="136">
        <f t="shared" si="87"/>
        <v>0</v>
      </c>
      <c r="V122" s="136">
        <f t="shared" si="88"/>
        <v>0</v>
      </c>
      <c r="W122" s="136">
        <f t="shared" si="89"/>
        <v>0</v>
      </c>
      <c r="X122" s="136">
        <f t="shared" si="90"/>
        <v>0</v>
      </c>
      <c r="Y122" s="42">
        <f t="shared" si="91"/>
        <v>0</v>
      </c>
      <c r="Z122" s="42"/>
      <c r="AA122" s="42"/>
      <c r="AB122" s="42"/>
      <c r="AC122" s="42"/>
      <c r="AD122" s="42"/>
      <c r="AE122" s="42"/>
      <c r="AF122" s="42"/>
      <c r="AG122" s="42"/>
    </row>
    <row r="123" spans="1:33">
      <c r="A123" s="44">
        <f t="shared" si="73"/>
        <v>112</v>
      </c>
      <c r="B123" s="44"/>
      <c r="C123" s="137">
        <v>39904</v>
      </c>
      <c r="E123" s="138" t="s">
        <v>328</v>
      </c>
      <c r="G123" s="43">
        <v>6.2</v>
      </c>
      <c r="H123" s="136" t="str">
        <f t="shared" si="75"/>
        <v>P, S, T &amp; D Plant - Customer</v>
      </c>
      <c r="I123" s="42">
        <f>'Plt. Class.'!J$123</f>
        <v>0</v>
      </c>
      <c r="J123" s="136">
        <f t="shared" si="76"/>
        <v>0</v>
      </c>
      <c r="K123" s="136">
        <f t="shared" si="77"/>
        <v>0</v>
      </c>
      <c r="L123" s="136">
        <f t="shared" si="78"/>
        <v>0</v>
      </c>
      <c r="M123" s="136">
        <f t="shared" si="79"/>
        <v>0</v>
      </c>
      <c r="N123" s="136">
        <f t="shared" si="80"/>
        <v>0</v>
      </c>
      <c r="O123" s="136">
        <f t="shared" si="81"/>
        <v>0</v>
      </c>
      <c r="P123" s="136">
        <f t="shared" si="82"/>
        <v>0</v>
      </c>
      <c r="Q123" s="136">
        <f t="shared" si="83"/>
        <v>0</v>
      </c>
      <c r="R123" s="136">
        <f t="shared" si="84"/>
        <v>0</v>
      </c>
      <c r="S123" s="136">
        <f t="shared" si="85"/>
        <v>0</v>
      </c>
      <c r="T123" s="136">
        <f t="shared" si="86"/>
        <v>0</v>
      </c>
      <c r="U123" s="136">
        <f t="shared" si="87"/>
        <v>0</v>
      </c>
      <c r="V123" s="136">
        <f t="shared" si="88"/>
        <v>0</v>
      </c>
      <c r="W123" s="136">
        <f t="shared" si="89"/>
        <v>0</v>
      </c>
      <c r="X123" s="136">
        <f t="shared" si="90"/>
        <v>0</v>
      </c>
      <c r="Y123" s="42">
        <f t="shared" si="91"/>
        <v>0</v>
      </c>
      <c r="Z123" s="42"/>
      <c r="AA123" s="42"/>
      <c r="AB123" s="42"/>
      <c r="AC123" s="42"/>
      <c r="AD123" s="42"/>
      <c r="AE123" s="42"/>
      <c r="AF123" s="42"/>
      <c r="AG123" s="42"/>
    </row>
    <row r="124" spans="1:33">
      <c r="A124" s="44">
        <f t="shared" si="73"/>
        <v>113</v>
      </c>
      <c r="B124" s="44"/>
      <c r="C124" s="137">
        <v>39905</v>
      </c>
      <c r="E124" s="138" t="s">
        <v>329</v>
      </c>
      <c r="G124" s="43">
        <v>6.2</v>
      </c>
      <c r="H124" s="136" t="str">
        <f t="shared" si="75"/>
        <v>P, S, T &amp; D Plant - Customer</v>
      </c>
      <c r="I124" s="42">
        <f>'Plt. Class.'!J$124</f>
        <v>0</v>
      </c>
      <c r="J124" s="136">
        <f t="shared" si="76"/>
        <v>0</v>
      </c>
      <c r="K124" s="136">
        <f t="shared" si="77"/>
        <v>0</v>
      </c>
      <c r="L124" s="136">
        <f t="shared" si="78"/>
        <v>0</v>
      </c>
      <c r="M124" s="136">
        <f t="shared" si="79"/>
        <v>0</v>
      </c>
      <c r="N124" s="136">
        <f t="shared" si="80"/>
        <v>0</v>
      </c>
      <c r="O124" s="136">
        <f t="shared" si="81"/>
        <v>0</v>
      </c>
      <c r="P124" s="136">
        <f t="shared" si="82"/>
        <v>0</v>
      </c>
      <c r="Q124" s="136">
        <f t="shared" si="83"/>
        <v>0</v>
      </c>
      <c r="R124" s="136">
        <f t="shared" si="84"/>
        <v>0</v>
      </c>
      <c r="S124" s="136">
        <f t="shared" si="85"/>
        <v>0</v>
      </c>
      <c r="T124" s="136">
        <f t="shared" si="86"/>
        <v>0</v>
      </c>
      <c r="U124" s="136">
        <f t="shared" si="87"/>
        <v>0</v>
      </c>
      <c r="V124" s="136">
        <f t="shared" si="88"/>
        <v>0</v>
      </c>
      <c r="W124" s="136">
        <f t="shared" si="89"/>
        <v>0</v>
      </c>
      <c r="X124" s="136">
        <f t="shared" si="90"/>
        <v>0</v>
      </c>
      <c r="Y124" s="42">
        <f t="shared" si="91"/>
        <v>0</v>
      </c>
      <c r="Z124" s="42"/>
      <c r="AA124" s="42"/>
      <c r="AB124" s="42"/>
      <c r="AC124" s="42"/>
      <c r="AD124" s="42"/>
      <c r="AE124" s="42"/>
      <c r="AF124" s="42"/>
      <c r="AG124" s="42"/>
    </row>
    <row r="125" spans="1:33">
      <c r="A125" s="44">
        <f t="shared" si="73"/>
        <v>114</v>
      </c>
      <c r="B125" s="44"/>
      <c r="C125" s="137">
        <v>39906</v>
      </c>
      <c r="E125" s="138" t="s">
        <v>330</v>
      </c>
      <c r="G125" s="43">
        <v>6.2</v>
      </c>
      <c r="H125" s="136" t="str">
        <f t="shared" si="75"/>
        <v>P, S, T &amp; D Plant - Customer</v>
      </c>
      <c r="I125" s="42">
        <f>'Plt. Class.'!J$125</f>
        <v>705374.09064179298</v>
      </c>
      <c r="J125" s="136">
        <f t="shared" si="76"/>
        <v>522650.56762029574</v>
      </c>
      <c r="K125" s="136">
        <f t="shared" si="77"/>
        <v>172892.64325055291</v>
      </c>
      <c r="L125" s="136">
        <f t="shared" si="78"/>
        <v>541.06465324376154</v>
      </c>
      <c r="M125" s="136">
        <f t="shared" si="79"/>
        <v>5897.7567765838467</v>
      </c>
      <c r="N125" s="136">
        <f t="shared" si="80"/>
        <v>3392.05834111677</v>
      </c>
      <c r="O125" s="136">
        <f t="shared" si="81"/>
        <v>0</v>
      </c>
      <c r="P125" s="136">
        <f t="shared" si="82"/>
        <v>0</v>
      </c>
      <c r="Q125" s="136">
        <f t="shared" si="83"/>
        <v>0</v>
      </c>
      <c r="R125" s="136">
        <f t="shared" si="84"/>
        <v>0</v>
      </c>
      <c r="S125" s="136">
        <f t="shared" si="85"/>
        <v>0</v>
      </c>
      <c r="T125" s="136">
        <f t="shared" si="86"/>
        <v>0</v>
      </c>
      <c r="U125" s="136">
        <f t="shared" si="87"/>
        <v>0</v>
      </c>
      <c r="V125" s="136">
        <f t="shared" si="88"/>
        <v>0</v>
      </c>
      <c r="W125" s="136">
        <f t="shared" si="89"/>
        <v>0</v>
      </c>
      <c r="X125" s="136">
        <f t="shared" si="90"/>
        <v>0</v>
      </c>
      <c r="Y125" s="42">
        <f t="shared" si="91"/>
        <v>0</v>
      </c>
      <c r="Z125" s="42"/>
      <c r="AA125" s="42"/>
      <c r="AB125" s="42"/>
      <c r="AC125" s="42"/>
      <c r="AD125" s="42"/>
      <c r="AE125" s="42"/>
      <c r="AF125" s="42"/>
      <c r="AG125" s="42"/>
    </row>
    <row r="126" spans="1:33">
      <c r="A126" s="44">
        <f t="shared" si="73"/>
        <v>115</v>
      </c>
      <c r="B126" s="44"/>
      <c r="C126" s="137">
        <v>39907</v>
      </c>
      <c r="E126" s="138" t="s">
        <v>331</v>
      </c>
      <c r="G126" s="43">
        <v>6.2</v>
      </c>
      <c r="H126" s="136" t="str">
        <f t="shared" si="75"/>
        <v>P, S, T &amp; D Plant - Customer</v>
      </c>
      <c r="I126" s="42">
        <f>'Plt. Class.'!J$126</f>
        <v>5890.6089252146812</v>
      </c>
      <c r="J126" s="136">
        <f t="shared" si="76"/>
        <v>4364.6770405068528</v>
      </c>
      <c r="K126" s="136">
        <f t="shared" si="77"/>
        <v>1443.8337911008643</v>
      </c>
      <c r="L126" s="136">
        <f t="shared" si="78"/>
        <v>4.5184538499507063</v>
      </c>
      <c r="M126" s="136">
        <f t="shared" si="79"/>
        <v>49.252416792457346</v>
      </c>
      <c r="N126" s="136">
        <f t="shared" si="80"/>
        <v>28.327222964556494</v>
      </c>
      <c r="O126" s="136">
        <f t="shared" si="81"/>
        <v>0</v>
      </c>
      <c r="P126" s="136">
        <f t="shared" si="82"/>
        <v>0</v>
      </c>
      <c r="Q126" s="136">
        <f t="shared" si="83"/>
        <v>0</v>
      </c>
      <c r="R126" s="136">
        <f t="shared" si="84"/>
        <v>0</v>
      </c>
      <c r="S126" s="136">
        <f t="shared" si="85"/>
        <v>0</v>
      </c>
      <c r="T126" s="136">
        <f t="shared" si="86"/>
        <v>0</v>
      </c>
      <c r="U126" s="136">
        <f t="shared" si="87"/>
        <v>0</v>
      </c>
      <c r="V126" s="136">
        <f t="shared" si="88"/>
        <v>0</v>
      </c>
      <c r="W126" s="136">
        <f t="shared" si="89"/>
        <v>0</v>
      </c>
      <c r="X126" s="136">
        <f t="shared" si="90"/>
        <v>0</v>
      </c>
      <c r="Y126" s="42">
        <f t="shared" si="91"/>
        <v>0</v>
      </c>
      <c r="Z126" s="42"/>
      <c r="AA126" s="42"/>
      <c r="AB126" s="42"/>
      <c r="AC126" s="42"/>
      <c r="AD126" s="42"/>
      <c r="AE126" s="42"/>
      <c r="AF126" s="42"/>
      <c r="AG126" s="42"/>
    </row>
    <row r="127" spans="1:33">
      <c r="A127" s="44">
        <f t="shared" si="73"/>
        <v>116</v>
      </c>
      <c r="B127" s="44"/>
      <c r="C127" s="137">
        <v>39908</v>
      </c>
      <c r="E127" s="138" t="s">
        <v>332</v>
      </c>
      <c r="G127" s="43">
        <v>6.2</v>
      </c>
      <c r="H127" s="136" t="str">
        <f t="shared" si="75"/>
        <v>P, S, T &amp; D Plant - Customer</v>
      </c>
      <c r="I127" s="42">
        <f>'Plt. Class.'!J$127</f>
        <v>52907.920943585756</v>
      </c>
      <c r="J127" s="136">
        <f t="shared" si="76"/>
        <v>39202.396685161773</v>
      </c>
      <c r="K127" s="136">
        <f t="shared" si="77"/>
        <v>12968.140483448955</v>
      </c>
      <c r="L127" s="136">
        <f t="shared" si="78"/>
        <v>40.583580087472896</v>
      </c>
      <c r="M127" s="136">
        <f t="shared" si="79"/>
        <v>442.37242821902322</v>
      </c>
      <c r="N127" s="136">
        <f t="shared" si="80"/>
        <v>254.42776666853013</v>
      </c>
      <c r="O127" s="136">
        <f t="shared" si="81"/>
        <v>0</v>
      </c>
      <c r="P127" s="136">
        <f t="shared" si="82"/>
        <v>0</v>
      </c>
      <c r="Q127" s="136">
        <f t="shared" si="83"/>
        <v>0</v>
      </c>
      <c r="R127" s="136">
        <f t="shared" si="84"/>
        <v>0</v>
      </c>
      <c r="S127" s="136">
        <f t="shared" si="85"/>
        <v>0</v>
      </c>
      <c r="T127" s="136">
        <f t="shared" si="86"/>
        <v>0</v>
      </c>
      <c r="U127" s="136">
        <f t="shared" si="87"/>
        <v>0</v>
      </c>
      <c r="V127" s="136">
        <f t="shared" si="88"/>
        <v>0</v>
      </c>
      <c r="W127" s="136">
        <f t="shared" si="89"/>
        <v>0</v>
      </c>
      <c r="X127" s="136">
        <f t="shared" si="90"/>
        <v>0</v>
      </c>
      <c r="Y127" s="42">
        <f t="shared" si="91"/>
        <v>0</v>
      </c>
      <c r="Z127" s="42"/>
      <c r="AA127" s="42"/>
      <c r="AB127" s="42"/>
      <c r="AC127" s="42"/>
      <c r="AD127" s="42"/>
      <c r="AE127" s="42"/>
      <c r="AF127" s="42"/>
      <c r="AG127" s="42"/>
    </row>
    <row r="128" spans="1:33">
      <c r="A128" s="44">
        <f t="shared" si="73"/>
        <v>117</v>
      </c>
      <c r="B128" s="44"/>
      <c r="C128" s="137">
        <v>39909</v>
      </c>
      <c r="E128" s="138" t="s">
        <v>333</v>
      </c>
      <c r="G128" s="43">
        <v>6.2</v>
      </c>
      <c r="H128" s="136" t="str">
        <f t="shared" si="75"/>
        <v>P, S, T &amp; D Plant - Customer</v>
      </c>
      <c r="I128" s="42">
        <f>'Plt. Class.'!J$128</f>
        <v>0</v>
      </c>
      <c r="J128" s="136">
        <f t="shared" si="76"/>
        <v>0</v>
      </c>
      <c r="K128" s="136">
        <f t="shared" si="77"/>
        <v>0</v>
      </c>
      <c r="L128" s="136">
        <f t="shared" si="78"/>
        <v>0</v>
      </c>
      <c r="M128" s="136">
        <f t="shared" si="79"/>
        <v>0</v>
      </c>
      <c r="N128" s="136">
        <f t="shared" si="80"/>
        <v>0</v>
      </c>
      <c r="O128" s="136">
        <f t="shared" si="81"/>
        <v>0</v>
      </c>
      <c r="P128" s="136">
        <f t="shared" si="82"/>
        <v>0</v>
      </c>
      <c r="Q128" s="136">
        <f t="shared" si="83"/>
        <v>0</v>
      </c>
      <c r="R128" s="136">
        <f t="shared" si="84"/>
        <v>0</v>
      </c>
      <c r="S128" s="136">
        <f t="shared" si="85"/>
        <v>0</v>
      </c>
      <c r="T128" s="136">
        <f t="shared" si="86"/>
        <v>0</v>
      </c>
      <c r="U128" s="136">
        <f t="shared" si="87"/>
        <v>0</v>
      </c>
      <c r="V128" s="136">
        <f t="shared" si="88"/>
        <v>0</v>
      </c>
      <c r="W128" s="136">
        <f t="shared" si="89"/>
        <v>0</v>
      </c>
      <c r="X128" s="136">
        <f t="shared" si="90"/>
        <v>0</v>
      </c>
      <c r="Y128" s="42">
        <f t="shared" si="91"/>
        <v>0</v>
      </c>
      <c r="Z128" s="42"/>
      <c r="AA128" s="42"/>
      <c r="AB128" s="42"/>
      <c r="AC128" s="42"/>
      <c r="AD128" s="42"/>
      <c r="AE128" s="42"/>
      <c r="AF128" s="42"/>
      <c r="AG128" s="42"/>
    </row>
    <row r="129" spans="1:33">
      <c r="A129" s="44">
        <f t="shared" si="73"/>
        <v>118</v>
      </c>
      <c r="B129" s="44"/>
      <c r="C129" s="137">
        <v>39924</v>
      </c>
      <c r="E129" s="138" t="s">
        <v>334</v>
      </c>
      <c r="G129" s="43">
        <v>6.2</v>
      </c>
      <c r="H129" s="136" t="str">
        <f t="shared" si="75"/>
        <v>P, S, T &amp; D Plant - Customer</v>
      </c>
      <c r="I129" s="42">
        <f>'Plt. Class.'!J$129</f>
        <v>0</v>
      </c>
      <c r="J129" s="136">
        <f t="shared" si="76"/>
        <v>0</v>
      </c>
      <c r="K129" s="136">
        <f t="shared" si="77"/>
        <v>0</v>
      </c>
      <c r="L129" s="136">
        <f t="shared" si="78"/>
        <v>0</v>
      </c>
      <c r="M129" s="136">
        <f t="shared" si="79"/>
        <v>0</v>
      </c>
      <c r="N129" s="136">
        <f t="shared" si="80"/>
        <v>0</v>
      </c>
      <c r="O129" s="136">
        <f t="shared" si="81"/>
        <v>0</v>
      </c>
      <c r="P129" s="136">
        <f t="shared" si="82"/>
        <v>0</v>
      </c>
      <c r="Q129" s="136">
        <f t="shared" si="83"/>
        <v>0</v>
      </c>
      <c r="R129" s="136">
        <f t="shared" si="84"/>
        <v>0</v>
      </c>
      <c r="S129" s="136">
        <f t="shared" si="85"/>
        <v>0</v>
      </c>
      <c r="T129" s="136">
        <f t="shared" si="86"/>
        <v>0</v>
      </c>
      <c r="U129" s="136">
        <f t="shared" si="87"/>
        <v>0</v>
      </c>
      <c r="V129" s="136">
        <f t="shared" si="88"/>
        <v>0</v>
      </c>
      <c r="W129" s="136">
        <f t="shared" si="89"/>
        <v>0</v>
      </c>
      <c r="X129" s="136">
        <f t="shared" si="90"/>
        <v>0</v>
      </c>
      <c r="Y129" s="42">
        <f t="shared" si="91"/>
        <v>0</v>
      </c>
      <c r="Z129" s="42"/>
      <c r="AA129" s="42"/>
      <c r="AB129" s="42"/>
      <c r="AC129" s="42"/>
      <c r="AD129" s="42"/>
      <c r="AE129" s="42"/>
      <c r="AF129" s="42"/>
      <c r="AG129" s="42"/>
    </row>
    <row r="130" spans="1:33">
      <c r="A130" s="44">
        <f t="shared" si="73"/>
        <v>119</v>
      </c>
      <c r="B130" s="44"/>
      <c r="C130" s="44"/>
      <c r="D130" s="44"/>
      <c r="E130" s="44"/>
      <c r="G130" s="43"/>
      <c r="H130" s="136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</row>
    <row r="131" spans="1:33">
      <c r="A131" s="44">
        <f t="shared" si="73"/>
        <v>120</v>
      </c>
      <c r="B131" s="44"/>
      <c r="C131" s="44"/>
      <c r="D131" s="44" t="s">
        <v>159</v>
      </c>
      <c r="E131" s="44"/>
      <c r="G131" s="43"/>
      <c r="H131" s="136"/>
      <c r="I131" s="42">
        <f>'Plt. Class.'!J$131</f>
        <v>8612561.0804280769</v>
      </c>
      <c r="J131" s="42">
        <f>SUM(J95:J129)</f>
        <v>6381521.5175462244</v>
      </c>
      <c r="K131" s="42">
        <f t="shared" ref="K131:X131" si="92">SUM(K95:K129)</f>
        <v>2111005.3092497624</v>
      </c>
      <c r="L131" s="42">
        <f t="shared" si="92"/>
        <v>6606.3560263216095</v>
      </c>
      <c r="M131" s="42">
        <f t="shared" si="92"/>
        <v>72011.137281241434</v>
      </c>
      <c r="N131" s="42">
        <f t="shared" si="92"/>
        <v>41416.760324528979</v>
      </c>
      <c r="O131" s="42">
        <f t="shared" si="92"/>
        <v>0</v>
      </c>
      <c r="P131" s="42">
        <f t="shared" si="92"/>
        <v>0</v>
      </c>
      <c r="Q131" s="42">
        <f t="shared" si="92"/>
        <v>0</v>
      </c>
      <c r="R131" s="42">
        <f t="shared" si="92"/>
        <v>0</v>
      </c>
      <c r="S131" s="42">
        <f t="shared" si="92"/>
        <v>0</v>
      </c>
      <c r="T131" s="42">
        <f t="shared" si="92"/>
        <v>0</v>
      </c>
      <c r="U131" s="42">
        <f t="shared" si="92"/>
        <v>0</v>
      </c>
      <c r="V131" s="42">
        <f t="shared" si="92"/>
        <v>0</v>
      </c>
      <c r="W131" s="42">
        <f t="shared" si="92"/>
        <v>0</v>
      </c>
      <c r="X131" s="42">
        <f t="shared" si="92"/>
        <v>0</v>
      </c>
      <c r="Y131" s="42">
        <f t="shared" si="91"/>
        <v>0</v>
      </c>
      <c r="Z131" s="42"/>
      <c r="AA131" s="42"/>
      <c r="AB131" s="42"/>
      <c r="AC131" s="42"/>
      <c r="AD131" s="42"/>
      <c r="AE131" s="42"/>
      <c r="AF131" s="42"/>
      <c r="AG131" s="42"/>
    </row>
    <row r="132" spans="1:33">
      <c r="A132" s="44">
        <f t="shared" si="73"/>
        <v>121</v>
      </c>
      <c r="B132" s="44"/>
      <c r="C132" s="44"/>
      <c r="D132" s="44"/>
      <c r="E132" s="44"/>
      <c r="G132" s="43"/>
      <c r="H132" s="136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</row>
    <row r="133" spans="1:33">
      <c r="A133" s="44">
        <f t="shared" si="73"/>
        <v>122</v>
      </c>
      <c r="B133" s="44"/>
      <c r="C133" s="44"/>
      <c r="D133" s="44" t="s">
        <v>362</v>
      </c>
      <c r="E133" s="44"/>
      <c r="G133" s="43"/>
      <c r="H133" s="136"/>
      <c r="I133" s="42">
        <f>'Plt. Class.'!J$133</f>
        <v>227205842.05590722</v>
      </c>
      <c r="J133" s="42">
        <f t="shared" ref="J133:X133" si="93">J131+J91+J65+J52+J30+J18</f>
        <v>168349339.58110332</v>
      </c>
      <c r="K133" s="42">
        <f t="shared" si="93"/>
        <v>55689908.54097297</v>
      </c>
      <c r="L133" s="42">
        <f t="shared" si="93"/>
        <v>174280.64310539703</v>
      </c>
      <c r="M133" s="42">
        <f t="shared" si="93"/>
        <v>1899707.9882044529</v>
      </c>
      <c r="N133" s="42">
        <f t="shared" si="93"/>
        <v>1092605.3025210681</v>
      </c>
      <c r="O133" s="42">
        <f t="shared" si="93"/>
        <v>0</v>
      </c>
      <c r="P133" s="42">
        <f t="shared" si="93"/>
        <v>0</v>
      </c>
      <c r="Q133" s="42">
        <f t="shared" si="93"/>
        <v>0</v>
      </c>
      <c r="R133" s="42">
        <f t="shared" si="93"/>
        <v>0</v>
      </c>
      <c r="S133" s="42">
        <f t="shared" si="93"/>
        <v>0</v>
      </c>
      <c r="T133" s="42">
        <f t="shared" si="93"/>
        <v>0</v>
      </c>
      <c r="U133" s="42">
        <f t="shared" si="93"/>
        <v>0</v>
      </c>
      <c r="V133" s="42">
        <f t="shared" si="93"/>
        <v>0</v>
      </c>
      <c r="W133" s="42">
        <f t="shared" si="93"/>
        <v>0</v>
      </c>
      <c r="X133" s="42">
        <f t="shared" si="93"/>
        <v>0</v>
      </c>
      <c r="Y133" s="42">
        <f t="shared" si="91"/>
        <v>0</v>
      </c>
      <c r="Z133" s="42"/>
      <c r="AA133" s="42"/>
      <c r="AB133" s="42"/>
      <c r="AC133" s="42"/>
      <c r="AD133" s="42"/>
      <c r="AE133" s="42"/>
      <c r="AF133" s="42"/>
      <c r="AG133" s="42"/>
    </row>
    <row r="134" spans="1:33">
      <c r="A134" s="44">
        <f t="shared" si="73"/>
        <v>123</v>
      </c>
      <c r="B134" s="44"/>
      <c r="C134" s="44"/>
      <c r="D134" s="44"/>
      <c r="E134" s="44"/>
      <c r="G134" s="43"/>
      <c r="H134" s="136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</row>
    <row r="135" spans="1:33">
      <c r="A135" s="44">
        <f t="shared" si="73"/>
        <v>124</v>
      </c>
      <c r="B135" s="44"/>
      <c r="C135" s="44"/>
      <c r="D135" s="44" t="s">
        <v>361</v>
      </c>
      <c r="E135" s="44"/>
      <c r="G135" s="43">
        <v>6.2</v>
      </c>
      <c r="H135" s="136" t="str">
        <f>VLOOKUP($G135,alloc,3)</f>
        <v>P, S, T &amp; D Plant - Customer</v>
      </c>
      <c r="I135" s="42">
        <f>'Plt. Class.'!J$135</f>
        <v>6049634.9680360435</v>
      </c>
      <c r="J135" s="136">
        <f>$I135*VLOOKUP($G135,alloc,6)</f>
        <v>4482508.2064791825</v>
      </c>
      <c r="K135" s="136">
        <f>$I135*VLOOKUP($G135,alloc,7)</f>
        <v>1482812.3037140011</v>
      </c>
      <c r="L135" s="136">
        <f>$I135*VLOOKUP($G135,alloc,8)</f>
        <v>4640.4364572755376</v>
      </c>
      <c r="M135" s="136">
        <f>$I135*VLOOKUP($G135,alloc,9)</f>
        <v>50582.061493256675</v>
      </c>
      <c r="N135" s="136">
        <f>$I135*VLOOKUP($G135,alloc,10)</f>
        <v>29091.959892327955</v>
      </c>
      <c r="O135" s="136">
        <f>$I135*VLOOKUP($G135,alloc,11)</f>
        <v>0</v>
      </c>
      <c r="P135" s="136">
        <f>$I135*VLOOKUP($G135,alloc,12)</f>
        <v>0</v>
      </c>
      <c r="Q135" s="136">
        <f>$I135*VLOOKUP($G135,alloc,13)</f>
        <v>0</v>
      </c>
      <c r="R135" s="136">
        <f>$I135*VLOOKUP($G135,alloc,14)</f>
        <v>0</v>
      </c>
      <c r="S135" s="136">
        <f>$I135*VLOOKUP($G135,alloc,15)</f>
        <v>0</v>
      </c>
      <c r="T135" s="136">
        <f>$I135*VLOOKUP($G135,alloc,16)</f>
        <v>0</v>
      </c>
      <c r="U135" s="136">
        <f>$I135*VLOOKUP($G135,alloc,17)</f>
        <v>0</v>
      </c>
      <c r="V135" s="136">
        <f>$I135*VLOOKUP($G135,alloc,18)</f>
        <v>0</v>
      </c>
      <c r="W135" s="136">
        <f>$I135*VLOOKUP($G135,alloc,19)</f>
        <v>0</v>
      </c>
      <c r="X135" s="136">
        <f>$I135*VLOOKUP($G135,alloc,20)</f>
        <v>0</v>
      </c>
      <c r="Y135" s="42">
        <f>SUM(J135:X135)-I135</f>
        <v>0</v>
      </c>
      <c r="Z135" s="42"/>
      <c r="AA135" s="42"/>
      <c r="AB135" s="42"/>
      <c r="AC135" s="42"/>
      <c r="AD135" s="42"/>
      <c r="AE135" s="42"/>
      <c r="AF135" s="42"/>
      <c r="AG135" s="42"/>
    </row>
    <row r="136" spans="1:33">
      <c r="A136" s="44">
        <f t="shared" si="73"/>
        <v>125</v>
      </c>
      <c r="B136" s="44"/>
      <c r="C136" s="44"/>
      <c r="D136" s="44"/>
      <c r="E136" s="44"/>
      <c r="G136" s="43"/>
      <c r="H136" s="136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</row>
    <row r="137" spans="1:33">
      <c r="A137" s="44">
        <f t="shared" si="73"/>
        <v>126</v>
      </c>
      <c r="B137" s="44"/>
      <c r="C137" s="44"/>
      <c r="D137" s="44" t="s">
        <v>360</v>
      </c>
      <c r="E137" s="44"/>
      <c r="G137" s="43"/>
      <c r="H137" s="136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</row>
    <row r="138" spans="1:33">
      <c r="A138" s="44">
        <f t="shared" si="73"/>
        <v>127</v>
      </c>
      <c r="B138" s="44"/>
      <c r="C138" s="44"/>
      <c r="D138" s="44"/>
      <c r="E138" s="44"/>
      <c r="G138" s="43"/>
      <c r="H138" s="136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</row>
    <row r="139" spans="1:33">
      <c r="A139" s="44">
        <f t="shared" si="73"/>
        <v>128</v>
      </c>
      <c r="B139" s="44"/>
      <c r="C139" s="44"/>
      <c r="D139" s="44" t="s">
        <v>335</v>
      </c>
      <c r="E139" s="44"/>
      <c r="G139" s="43"/>
      <c r="H139" s="136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</row>
    <row r="140" spans="1:33">
      <c r="A140" s="44">
        <f t="shared" si="73"/>
        <v>129</v>
      </c>
      <c r="B140" s="44"/>
      <c r="C140" s="44"/>
      <c r="D140" s="44"/>
      <c r="E140" s="44"/>
      <c r="G140" s="43"/>
      <c r="H140" s="136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</row>
    <row r="141" spans="1:33">
      <c r="A141" s="44">
        <f t="shared" ref="A141:A204" si="94">A140+1</f>
        <v>130</v>
      </c>
      <c r="B141" s="44"/>
      <c r="C141" s="137">
        <v>30100</v>
      </c>
      <c r="D141" s="44"/>
      <c r="E141" s="138" t="s">
        <v>336</v>
      </c>
      <c r="G141" s="43">
        <v>6.2</v>
      </c>
      <c r="H141" s="136" t="str">
        <f>VLOOKUP($G141,alloc,3)</f>
        <v>P, S, T &amp; D Plant - Customer</v>
      </c>
      <c r="I141" s="42">
        <f>'Plt. Class.'!J$141</f>
        <v>38966.89609975116</v>
      </c>
      <c r="J141" s="136">
        <f>$I141*VLOOKUP($G141,alloc,6)</f>
        <v>28872.722481776615</v>
      </c>
      <c r="K141" s="136">
        <f>$I141*VLOOKUP($G141,alloc,7)</f>
        <v>9551.0875085102962</v>
      </c>
      <c r="L141" s="136">
        <f>$I141*VLOOKUP($G141,alloc,8)</f>
        <v>29.889969600406459</v>
      </c>
      <c r="M141" s="136">
        <f>$I141*VLOOKUP($G141,alloc,9)</f>
        <v>325.80906866829218</v>
      </c>
      <c r="N141" s="136">
        <f>$I141*VLOOKUP($G141,alloc,10)</f>
        <v>187.38707119555207</v>
      </c>
      <c r="O141" s="136">
        <f>$I141*VLOOKUP($G141,alloc,11)</f>
        <v>0</v>
      </c>
      <c r="P141" s="136">
        <f>$I141*VLOOKUP($G141,alloc,12)</f>
        <v>0</v>
      </c>
      <c r="Q141" s="136">
        <f>$I141*VLOOKUP($G141,alloc,13)</f>
        <v>0</v>
      </c>
      <c r="R141" s="136">
        <f>$I141*VLOOKUP($G141,alloc,14)</f>
        <v>0</v>
      </c>
      <c r="S141" s="136">
        <f>$I141*VLOOKUP($G141,alloc,15)</f>
        <v>0</v>
      </c>
      <c r="T141" s="136">
        <f>$I141*VLOOKUP($G141,alloc,16)</f>
        <v>0</v>
      </c>
      <c r="U141" s="136">
        <f>$I141*VLOOKUP($G141,alloc,17)</f>
        <v>0</v>
      </c>
      <c r="V141" s="136">
        <f>$I141*VLOOKUP($G141,alloc,18)</f>
        <v>0</v>
      </c>
      <c r="W141" s="136">
        <f>$I141*VLOOKUP($G141,alloc,19)</f>
        <v>0</v>
      </c>
      <c r="X141" s="136">
        <f>$I141*VLOOKUP($G141,alloc,20)</f>
        <v>0</v>
      </c>
      <c r="Y141" s="42">
        <f>SUM(J141:X141)-I141</f>
        <v>0</v>
      </c>
      <c r="Z141" s="42"/>
      <c r="AA141" s="42"/>
      <c r="AB141" s="42"/>
      <c r="AC141" s="42"/>
      <c r="AD141" s="42"/>
      <c r="AE141" s="42"/>
      <c r="AF141" s="42"/>
      <c r="AG141" s="42"/>
    </row>
    <row r="142" spans="1:33">
      <c r="A142" s="44">
        <f t="shared" si="94"/>
        <v>131</v>
      </c>
      <c r="B142" s="44"/>
      <c r="C142" s="137">
        <v>30200</v>
      </c>
      <c r="D142" s="44"/>
      <c r="E142" s="138" t="s">
        <v>197</v>
      </c>
      <c r="G142" s="43">
        <v>6.2</v>
      </c>
      <c r="H142" s="136" t="str">
        <f>VLOOKUP($G142,alloc,3)</f>
        <v>P, S, T &amp; D Plant - Customer</v>
      </c>
      <c r="I142" s="42">
        <f>'Plt. Class.'!J$142</f>
        <v>0</v>
      </c>
      <c r="J142" s="136">
        <f>$I142*VLOOKUP($G142,alloc,6)</f>
        <v>0</v>
      </c>
      <c r="K142" s="136">
        <f>$I142*VLOOKUP($G142,alloc,7)</f>
        <v>0</v>
      </c>
      <c r="L142" s="136">
        <f>$I142*VLOOKUP($G142,alloc,8)</f>
        <v>0</v>
      </c>
      <c r="M142" s="136">
        <f>$I142*VLOOKUP($G142,alloc,9)</f>
        <v>0</v>
      </c>
      <c r="N142" s="136">
        <f>$I142*VLOOKUP($G142,alloc,10)</f>
        <v>0</v>
      </c>
      <c r="O142" s="136">
        <f>$I142*VLOOKUP($G142,alloc,11)</f>
        <v>0</v>
      </c>
      <c r="P142" s="136">
        <f>$I142*VLOOKUP($G142,alloc,12)</f>
        <v>0</v>
      </c>
      <c r="Q142" s="136">
        <f>$I142*VLOOKUP($G142,alloc,13)</f>
        <v>0</v>
      </c>
      <c r="R142" s="136">
        <f>$I142*VLOOKUP($G142,alloc,14)</f>
        <v>0</v>
      </c>
      <c r="S142" s="136">
        <f>$I142*VLOOKUP($G142,alloc,15)</f>
        <v>0</v>
      </c>
      <c r="T142" s="136">
        <f>$I142*VLOOKUP($G142,alloc,16)</f>
        <v>0</v>
      </c>
      <c r="U142" s="136">
        <f>$I142*VLOOKUP($G142,alloc,17)</f>
        <v>0</v>
      </c>
      <c r="V142" s="136">
        <f>$I142*VLOOKUP($G142,alloc,18)</f>
        <v>0</v>
      </c>
      <c r="W142" s="136">
        <f>$I142*VLOOKUP($G142,alloc,19)</f>
        <v>0</v>
      </c>
      <c r="X142" s="136">
        <f>$I142*VLOOKUP($G142,alloc,20)</f>
        <v>0</v>
      </c>
      <c r="Y142" s="42">
        <f>SUM(J142:X142)-I142</f>
        <v>0</v>
      </c>
      <c r="Z142" s="42"/>
      <c r="AA142" s="42"/>
      <c r="AB142" s="42"/>
      <c r="AC142" s="42"/>
      <c r="AD142" s="42"/>
      <c r="AE142" s="42"/>
      <c r="AF142" s="42"/>
      <c r="AG142" s="42"/>
    </row>
    <row r="143" spans="1:33">
      <c r="A143" s="44">
        <f t="shared" si="94"/>
        <v>132</v>
      </c>
      <c r="B143" s="44"/>
      <c r="C143" s="139">
        <v>30300</v>
      </c>
      <c r="D143" s="44"/>
      <c r="E143" s="138" t="s">
        <v>337</v>
      </c>
      <c r="G143" s="43">
        <v>6.2</v>
      </c>
      <c r="H143" s="136" t="str">
        <f>VLOOKUP($G143,alloc,3)</f>
        <v>P, S, T &amp; D Plant - Customer</v>
      </c>
      <c r="I143" s="42">
        <f>'Plt. Class.'!J$143</f>
        <v>233316.90331446638</v>
      </c>
      <c r="J143" s="136">
        <f>$I143*VLOOKUP($G143,alloc,6)</f>
        <v>172877.36191410723</v>
      </c>
      <c r="K143" s="136">
        <f>$I143*VLOOKUP($G143,alloc,7)</f>
        <v>57187.77690341456</v>
      </c>
      <c r="L143" s="136">
        <f>$I143*VLOOKUP($G143,alloc,8)</f>
        <v>178.9681972481998</v>
      </c>
      <c r="M143" s="136">
        <f>$I143*VLOOKUP($G143,alloc,9)</f>
        <v>1950.803645711512</v>
      </c>
      <c r="N143" s="136">
        <f>$I143*VLOOKUP($G143,alloc,10)</f>
        <v>1121.9926539849</v>
      </c>
      <c r="O143" s="136">
        <f>$I143*VLOOKUP($G143,alloc,11)</f>
        <v>0</v>
      </c>
      <c r="P143" s="136">
        <f>$I143*VLOOKUP($G143,alloc,12)</f>
        <v>0</v>
      </c>
      <c r="Q143" s="136">
        <f>$I143*VLOOKUP($G143,alloc,13)</f>
        <v>0</v>
      </c>
      <c r="R143" s="136">
        <f>$I143*VLOOKUP($G143,alloc,14)</f>
        <v>0</v>
      </c>
      <c r="S143" s="136">
        <f>$I143*VLOOKUP($G143,alloc,15)</f>
        <v>0</v>
      </c>
      <c r="T143" s="136">
        <f>$I143*VLOOKUP($G143,alloc,16)</f>
        <v>0</v>
      </c>
      <c r="U143" s="136">
        <f>$I143*VLOOKUP($G143,alloc,17)</f>
        <v>0</v>
      </c>
      <c r="V143" s="136">
        <f>$I143*VLOOKUP($G143,alloc,18)</f>
        <v>0</v>
      </c>
      <c r="W143" s="136">
        <f>$I143*VLOOKUP($G143,alloc,19)</f>
        <v>0</v>
      </c>
      <c r="X143" s="136">
        <f>$I143*VLOOKUP($G143,alloc,20)</f>
        <v>0</v>
      </c>
      <c r="Y143" s="42">
        <f>SUM(J143:X143)-I143</f>
        <v>0</v>
      </c>
      <c r="Z143" s="42"/>
      <c r="AA143" s="42"/>
      <c r="AB143" s="42"/>
      <c r="AC143" s="42"/>
      <c r="AD143" s="42"/>
      <c r="AE143" s="42"/>
      <c r="AF143" s="42"/>
      <c r="AG143" s="42"/>
    </row>
    <row r="144" spans="1:33">
      <c r="A144" s="44">
        <f t="shared" si="94"/>
        <v>133</v>
      </c>
      <c r="B144" s="44"/>
      <c r="C144" s="44"/>
      <c r="D144" s="44"/>
      <c r="E144" s="44"/>
      <c r="G144" s="43"/>
      <c r="H144" s="136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</row>
    <row r="145" spans="1:33">
      <c r="A145" s="44">
        <f t="shared" si="94"/>
        <v>134</v>
      </c>
      <c r="B145" s="44"/>
      <c r="C145" s="44"/>
      <c r="D145" s="44" t="s">
        <v>448</v>
      </c>
      <c r="E145" s="44"/>
      <c r="G145" s="43"/>
      <c r="H145" s="136"/>
      <c r="I145" s="42">
        <f>'Plt. Class.'!J$145</f>
        <v>272283.79941421753</v>
      </c>
      <c r="J145" s="42">
        <f>SUM(J141:J143)</f>
        <v>201750.08439588384</v>
      </c>
      <c r="K145" s="42">
        <f t="shared" ref="K145:X145" si="95">SUM(K141:K143)</f>
        <v>66738.864411924849</v>
      </c>
      <c r="L145" s="42">
        <f t="shared" si="95"/>
        <v>208.85816684860626</v>
      </c>
      <c r="M145" s="42">
        <f t="shared" si="95"/>
        <v>2276.6127143798039</v>
      </c>
      <c r="N145" s="42">
        <f t="shared" si="95"/>
        <v>1309.3797251804522</v>
      </c>
      <c r="O145" s="42">
        <f t="shared" si="95"/>
        <v>0</v>
      </c>
      <c r="P145" s="42">
        <f t="shared" si="95"/>
        <v>0</v>
      </c>
      <c r="Q145" s="42">
        <f t="shared" si="95"/>
        <v>0</v>
      </c>
      <c r="R145" s="42">
        <f t="shared" si="95"/>
        <v>0</v>
      </c>
      <c r="S145" s="42">
        <f t="shared" si="95"/>
        <v>0</v>
      </c>
      <c r="T145" s="42">
        <f t="shared" si="95"/>
        <v>0</v>
      </c>
      <c r="U145" s="42">
        <f t="shared" si="95"/>
        <v>0</v>
      </c>
      <c r="V145" s="42">
        <f t="shared" si="95"/>
        <v>0</v>
      </c>
      <c r="W145" s="42">
        <f t="shared" si="95"/>
        <v>0</v>
      </c>
      <c r="X145" s="42">
        <f t="shared" si="95"/>
        <v>0</v>
      </c>
      <c r="Y145" s="42">
        <f>SUM(J145:X145)-I145</f>
        <v>0</v>
      </c>
      <c r="Z145" s="42"/>
      <c r="AA145" s="42"/>
      <c r="AB145" s="42"/>
      <c r="AC145" s="42"/>
      <c r="AD145" s="42"/>
      <c r="AE145" s="42"/>
      <c r="AF145" s="42"/>
      <c r="AG145" s="42"/>
    </row>
    <row r="146" spans="1:33">
      <c r="A146" s="44">
        <f t="shared" si="94"/>
        <v>135</v>
      </c>
      <c r="B146" s="44"/>
      <c r="C146" s="44"/>
      <c r="D146" s="44"/>
      <c r="E146" s="44"/>
      <c r="G146" s="43"/>
      <c r="H146" s="136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</row>
    <row r="147" spans="1:33">
      <c r="A147" s="44">
        <f t="shared" si="94"/>
        <v>136</v>
      </c>
      <c r="B147" s="44"/>
      <c r="C147" s="44"/>
      <c r="D147" s="44" t="s">
        <v>158</v>
      </c>
      <c r="E147" s="44"/>
      <c r="G147" s="43"/>
      <c r="H147" s="136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</row>
    <row r="148" spans="1:33">
      <c r="A148" s="44">
        <f t="shared" si="94"/>
        <v>137</v>
      </c>
      <c r="B148" s="44"/>
      <c r="C148" s="44"/>
      <c r="D148" s="44"/>
      <c r="E148" s="44"/>
      <c r="G148" s="43"/>
      <c r="H148" s="136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</row>
    <row r="149" spans="1:33">
      <c r="A149" s="44">
        <f t="shared" si="94"/>
        <v>138</v>
      </c>
      <c r="B149" s="44"/>
      <c r="C149" s="142">
        <v>37400</v>
      </c>
      <c r="E149" s="138" t="s">
        <v>125</v>
      </c>
      <c r="G149" s="43">
        <v>6.2</v>
      </c>
      <c r="H149" s="136" t="str">
        <f t="shared" ref="H149:H182" si="96">VLOOKUP($G149,alloc,3)</f>
        <v>P, S, T &amp; D Plant - Customer</v>
      </c>
      <c r="I149" s="42">
        <f>'Plt. Class.'!J$149</f>
        <v>0</v>
      </c>
      <c r="J149" s="136">
        <f t="shared" ref="J149:J182" si="97">$I149*VLOOKUP($G149,alloc,6)</f>
        <v>0</v>
      </c>
      <c r="K149" s="136">
        <f t="shared" ref="K149:K182" si="98">$I149*VLOOKUP($G149,alloc,7)</f>
        <v>0</v>
      </c>
      <c r="L149" s="136">
        <f t="shared" ref="L149:L182" si="99">$I149*VLOOKUP($G149,alloc,8)</f>
        <v>0</v>
      </c>
      <c r="M149" s="136">
        <f t="shared" ref="M149:M182" si="100">$I149*VLOOKUP($G149,alloc,9)</f>
        <v>0</v>
      </c>
      <c r="N149" s="136">
        <f t="shared" ref="N149:N182" si="101">$I149*VLOOKUP($G149,alloc,10)</f>
        <v>0</v>
      </c>
      <c r="O149" s="136">
        <f t="shared" ref="O149:O182" si="102">$I149*VLOOKUP($G149,alloc,11)</f>
        <v>0</v>
      </c>
      <c r="P149" s="136">
        <f t="shared" ref="P149:P182" si="103">$I149*VLOOKUP($G149,alloc,12)</f>
        <v>0</v>
      </c>
      <c r="Q149" s="136">
        <f t="shared" ref="Q149:Q182" si="104">$I149*VLOOKUP($G149,alloc,13)</f>
        <v>0</v>
      </c>
      <c r="R149" s="136">
        <f t="shared" ref="R149:R182" si="105">$I149*VLOOKUP($G149,alloc,14)</f>
        <v>0</v>
      </c>
      <c r="S149" s="136">
        <f t="shared" ref="S149:S182" si="106">$I149*VLOOKUP($G149,alloc,15)</f>
        <v>0</v>
      </c>
      <c r="T149" s="136">
        <f t="shared" ref="T149:T182" si="107">$I149*VLOOKUP($G149,alloc,16)</f>
        <v>0</v>
      </c>
      <c r="U149" s="136">
        <f t="shared" ref="U149:U182" si="108">$I149*VLOOKUP($G149,alloc,17)</f>
        <v>0</v>
      </c>
      <c r="V149" s="136">
        <f t="shared" ref="V149:V182" si="109">$I149*VLOOKUP($G149,alloc,18)</f>
        <v>0</v>
      </c>
      <c r="W149" s="136">
        <f t="shared" ref="W149:W182" si="110">$I149*VLOOKUP($G149,alloc,19)</f>
        <v>0</v>
      </c>
      <c r="X149" s="136">
        <f t="shared" ref="X149:X182" si="111">$I149*VLOOKUP($G149,alloc,20)</f>
        <v>0</v>
      </c>
      <c r="Y149" s="42">
        <f t="shared" ref="Y149:Y184" si="112">SUM(J149:X149)-I149</f>
        <v>0</v>
      </c>
      <c r="Z149" s="42"/>
      <c r="AA149" s="42"/>
      <c r="AB149" s="42"/>
      <c r="AC149" s="42"/>
      <c r="AD149" s="42"/>
      <c r="AE149" s="42"/>
      <c r="AF149" s="42"/>
      <c r="AG149" s="42"/>
    </row>
    <row r="150" spans="1:33">
      <c r="A150" s="44">
        <f t="shared" si="94"/>
        <v>139</v>
      </c>
      <c r="B150" s="44"/>
      <c r="C150" s="142">
        <v>39001</v>
      </c>
      <c r="E150" s="138" t="s">
        <v>304</v>
      </c>
      <c r="G150" s="43">
        <v>6.2</v>
      </c>
      <c r="H150" s="136" t="str">
        <f t="shared" si="96"/>
        <v>P, S, T &amp; D Plant - Customer</v>
      </c>
      <c r="I150" s="42">
        <f>'Plt. Class.'!J$150</f>
        <v>37711.36476617249</v>
      </c>
      <c r="J150" s="136">
        <f t="shared" si="97"/>
        <v>27942.430069756061</v>
      </c>
      <c r="K150" s="136">
        <f t="shared" si="98"/>
        <v>9243.3470714483083</v>
      </c>
      <c r="L150" s="136">
        <f t="shared" si="99"/>
        <v>28.926901017859958</v>
      </c>
      <c r="M150" s="136">
        <f t="shared" si="100"/>
        <v>315.3113504658989</v>
      </c>
      <c r="N150" s="136">
        <f t="shared" si="101"/>
        <v>181.34937348436446</v>
      </c>
      <c r="O150" s="136">
        <f t="shared" si="102"/>
        <v>0</v>
      </c>
      <c r="P150" s="136">
        <f t="shared" si="103"/>
        <v>0</v>
      </c>
      <c r="Q150" s="136">
        <f t="shared" si="104"/>
        <v>0</v>
      </c>
      <c r="R150" s="136">
        <f t="shared" si="105"/>
        <v>0</v>
      </c>
      <c r="S150" s="136">
        <f t="shared" si="106"/>
        <v>0</v>
      </c>
      <c r="T150" s="136">
        <f t="shared" si="107"/>
        <v>0</v>
      </c>
      <c r="U150" s="136">
        <f t="shared" si="108"/>
        <v>0</v>
      </c>
      <c r="V150" s="136">
        <f t="shared" si="109"/>
        <v>0</v>
      </c>
      <c r="W150" s="136">
        <f t="shared" si="110"/>
        <v>0</v>
      </c>
      <c r="X150" s="136">
        <f t="shared" si="111"/>
        <v>0</v>
      </c>
      <c r="Y150" s="42">
        <f t="shared" si="112"/>
        <v>0</v>
      </c>
      <c r="Z150" s="42"/>
      <c r="AA150" s="42"/>
      <c r="AB150" s="42"/>
      <c r="AC150" s="42"/>
      <c r="AD150" s="42"/>
      <c r="AE150" s="42"/>
      <c r="AF150" s="42"/>
      <c r="AG150" s="42"/>
    </row>
    <row r="151" spans="1:33">
      <c r="A151" s="44">
        <f t="shared" si="94"/>
        <v>140</v>
      </c>
      <c r="B151" s="44"/>
      <c r="C151" s="142">
        <v>36602</v>
      </c>
      <c r="E151" s="138" t="s">
        <v>149</v>
      </c>
      <c r="G151" s="43">
        <v>6.2</v>
      </c>
      <c r="H151" s="136" t="str">
        <f t="shared" si="96"/>
        <v>P, S, T &amp; D Plant - Customer</v>
      </c>
      <c r="I151" s="42">
        <f>'Plt. Class.'!J$151</f>
        <v>0</v>
      </c>
      <c r="J151" s="136">
        <f t="shared" si="97"/>
        <v>0</v>
      </c>
      <c r="K151" s="136">
        <f t="shared" si="98"/>
        <v>0</v>
      </c>
      <c r="L151" s="136">
        <f t="shared" si="99"/>
        <v>0</v>
      </c>
      <c r="M151" s="136">
        <f t="shared" si="100"/>
        <v>0</v>
      </c>
      <c r="N151" s="136">
        <f t="shared" si="101"/>
        <v>0</v>
      </c>
      <c r="O151" s="136">
        <f t="shared" si="102"/>
        <v>0</v>
      </c>
      <c r="P151" s="136">
        <f t="shared" si="103"/>
        <v>0</v>
      </c>
      <c r="Q151" s="136">
        <f t="shared" si="104"/>
        <v>0</v>
      </c>
      <c r="R151" s="136">
        <f t="shared" si="105"/>
        <v>0</v>
      </c>
      <c r="S151" s="136">
        <f t="shared" si="106"/>
        <v>0</v>
      </c>
      <c r="T151" s="136">
        <f t="shared" si="107"/>
        <v>0</v>
      </c>
      <c r="U151" s="136">
        <f t="shared" si="108"/>
        <v>0</v>
      </c>
      <c r="V151" s="136">
        <f t="shared" si="109"/>
        <v>0</v>
      </c>
      <c r="W151" s="136">
        <f t="shared" si="110"/>
        <v>0</v>
      </c>
      <c r="X151" s="136">
        <f t="shared" si="111"/>
        <v>0</v>
      </c>
      <c r="Y151" s="42">
        <f t="shared" si="112"/>
        <v>0</v>
      </c>
      <c r="Z151" s="42"/>
      <c r="AA151" s="42"/>
      <c r="AB151" s="42"/>
      <c r="AC151" s="42"/>
      <c r="AD151" s="42"/>
      <c r="AE151" s="42"/>
      <c r="AF151" s="42"/>
      <c r="AG151" s="42"/>
    </row>
    <row r="152" spans="1:33">
      <c r="A152" s="44">
        <f t="shared" si="94"/>
        <v>141</v>
      </c>
      <c r="B152" s="44"/>
      <c r="C152" s="142">
        <v>38900</v>
      </c>
      <c r="E152" s="138" t="s">
        <v>125</v>
      </c>
      <c r="G152" s="43">
        <v>6.2</v>
      </c>
      <c r="H152" s="136" t="str">
        <f t="shared" si="96"/>
        <v>P, S, T &amp; D Plant - Customer</v>
      </c>
      <c r="I152" s="42">
        <f>'Plt. Class.'!J$152</f>
        <v>0</v>
      </c>
      <c r="J152" s="136">
        <f t="shared" si="97"/>
        <v>0</v>
      </c>
      <c r="K152" s="136">
        <f t="shared" si="98"/>
        <v>0</v>
      </c>
      <c r="L152" s="136">
        <f t="shared" si="99"/>
        <v>0</v>
      </c>
      <c r="M152" s="136">
        <f t="shared" si="100"/>
        <v>0</v>
      </c>
      <c r="N152" s="136">
        <f t="shared" si="101"/>
        <v>0</v>
      </c>
      <c r="O152" s="136">
        <f t="shared" si="102"/>
        <v>0</v>
      </c>
      <c r="P152" s="136">
        <f t="shared" si="103"/>
        <v>0</v>
      </c>
      <c r="Q152" s="136">
        <f t="shared" si="104"/>
        <v>0</v>
      </c>
      <c r="R152" s="136">
        <f t="shared" si="105"/>
        <v>0</v>
      </c>
      <c r="S152" s="136">
        <f t="shared" si="106"/>
        <v>0</v>
      </c>
      <c r="T152" s="136">
        <f t="shared" si="107"/>
        <v>0</v>
      </c>
      <c r="U152" s="136">
        <f t="shared" si="108"/>
        <v>0</v>
      </c>
      <c r="V152" s="136">
        <f t="shared" si="109"/>
        <v>0</v>
      </c>
      <c r="W152" s="136">
        <f t="shared" si="110"/>
        <v>0</v>
      </c>
      <c r="X152" s="136">
        <f t="shared" si="111"/>
        <v>0</v>
      </c>
      <c r="Y152" s="42">
        <f t="shared" si="112"/>
        <v>0</v>
      </c>
      <c r="Z152" s="42"/>
      <c r="AA152" s="42"/>
      <c r="AB152" s="42"/>
      <c r="AC152" s="42"/>
      <c r="AD152" s="42"/>
      <c r="AE152" s="42"/>
      <c r="AF152" s="42"/>
      <c r="AG152" s="42"/>
    </row>
    <row r="153" spans="1:33">
      <c r="A153" s="44">
        <f t="shared" si="94"/>
        <v>142</v>
      </c>
      <c r="B153" s="44"/>
      <c r="C153" s="142">
        <v>39004</v>
      </c>
      <c r="E153" s="138" t="s">
        <v>306</v>
      </c>
      <c r="G153" s="43">
        <v>6.2</v>
      </c>
      <c r="H153" s="136" t="str">
        <f t="shared" si="96"/>
        <v>P, S, T &amp; D Plant - Customer</v>
      </c>
      <c r="I153" s="42">
        <f>'Plt. Class.'!J$153</f>
        <v>1213.5278358803312</v>
      </c>
      <c r="J153" s="136">
        <f t="shared" si="97"/>
        <v>899.16970393511815</v>
      </c>
      <c r="K153" s="136">
        <f t="shared" si="98"/>
        <v>297.44505502403052</v>
      </c>
      <c r="L153" s="136">
        <f t="shared" si="99"/>
        <v>0.93084935558780035</v>
      </c>
      <c r="M153" s="136">
        <f t="shared" si="100"/>
        <v>10.146519573924794</v>
      </c>
      <c r="N153" s="136">
        <f t="shared" si="101"/>
        <v>5.8357079916699854</v>
      </c>
      <c r="O153" s="136">
        <f t="shared" si="102"/>
        <v>0</v>
      </c>
      <c r="P153" s="136">
        <f t="shared" si="103"/>
        <v>0</v>
      </c>
      <c r="Q153" s="136">
        <f t="shared" si="104"/>
        <v>0</v>
      </c>
      <c r="R153" s="136">
        <f t="shared" si="105"/>
        <v>0</v>
      </c>
      <c r="S153" s="136">
        <f t="shared" si="106"/>
        <v>0</v>
      </c>
      <c r="T153" s="136">
        <f t="shared" si="107"/>
        <v>0</v>
      </c>
      <c r="U153" s="136">
        <f t="shared" si="108"/>
        <v>0</v>
      </c>
      <c r="V153" s="136">
        <f t="shared" si="109"/>
        <v>0</v>
      </c>
      <c r="W153" s="136">
        <f t="shared" si="110"/>
        <v>0</v>
      </c>
      <c r="X153" s="136">
        <f t="shared" si="111"/>
        <v>0</v>
      </c>
      <c r="Y153" s="42">
        <f t="shared" si="112"/>
        <v>0</v>
      </c>
      <c r="Z153" s="42"/>
      <c r="AA153" s="42"/>
      <c r="AB153" s="42"/>
      <c r="AC153" s="42"/>
      <c r="AD153" s="42"/>
      <c r="AE153" s="42"/>
      <c r="AF153" s="42"/>
      <c r="AG153" s="42"/>
    </row>
    <row r="154" spans="1:33">
      <c r="A154" s="44">
        <f t="shared" si="94"/>
        <v>143</v>
      </c>
      <c r="B154" s="44"/>
      <c r="C154" s="142">
        <v>39009</v>
      </c>
      <c r="E154" s="138" t="s">
        <v>307</v>
      </c>
      <c r="G154" s="43">
        <v>6.2</v>
      </c>
      <c r="H154" s="136" t="str">
        <f t="shared" si="96"/>
        <v>P, S, T &amp; D Plant - Customer</v>
      </c>
      <c r="I154" s="42">
        <f>'Plt. Class.'!J$154</f>
        <v>32429.142710128825</v>
      </c>
      <c r="J154" s="136">
        <f t="shared" si="97"/>
        <v>24028.540415295174</v>
      </c>
      <c r="K154" s="136">
        <f t="shared" si="98"/>
        <v>7948.6336057540666</v>
      </c>
      <c r="L154" s="136">
        <f t="shared" si="99"/>
        <v>24.87511674760216</v>
      </c>
      <c r="M154" s="136">
        <f t="shared" si="100"/>
        <v>271.14576324095981</v>
      </c>
      <c r="N154" s="136">
        <f t="shared" si="101"/>
        <v>155.94780909102059</v>
      </c>
      <c r="O154" s="136">
        <f t="shared" si="102"/>
        <v>0</v>
      </c>
      <c r="P154" s="136">
        <f t="shared" si="103"/>
        <v>0</v>
      </c>
      <c r="Q154" s="136">
        <f t="shared" si="104"/>
        <v>0</v>
      </c>
      <c r="R154" s="136">
        <f t="shared" si="105"/>
        <v>0</v>
      </c>
      <c r="S154" s="136">
        <f t="shared" si="106"/>
        <v>0</v>
      </c>
      <c r="T154" s="136">
        <f t="shared" si="107"/>
        <v>0</v>
      </c>
      <c r="U154" s="136">
        <f t="shared" si="108"/>
        <v>0</v>
      </c>
      <c r="V154" s="136">
        <f t="shared" si="109"/>
        <v>0</v>
      </c>
      <c r="W154" s="136">
        <f t="shared" si="110"/>
        <v>0</v>
      </c>
      <c r="X154" s="136">
        <f t="shared" si="111"/>
        <v>0</v>
      </c>
      <c r="Y154" s="42">
        <f t="shared" si="112"/>
        <v>0</v>
      </c>
      <c r="Z154" s="42"/>
      <c r="AA154" s="42"/>
      <c r="AB154" s="42"/>
      <c r="AC154" s="42"/>
      <c r="AD154" s="42"/>
      <c r="AE154" s="42"/>
      <c r="AF154" s="42"/>
      <c r="AG154" s="42"/>
    </row>
    <row r="155" spans="1:33">
      <c r="A155" s="44">
        <f t="shared" si="94"/>
        <v>144</v>
      </c>
      <c r="B155" s="44"/>
      <c r="C155" s="142">
        <v>39100</v>
      </c>
      <c r="E155" s="138" t="s">
        <v>308</v>
      </c>
      <c r="G155" s="43">
        <v>6.2</v>
      </c>
      <c r="H155" s="136" t="str">
        <f t="shared" si="96"/>
        <v>P, S, T &amp; D Plant - Customer</v>
      </c>
      <c r="I155" s="42">
        <f>'Plt. Class.'!J$155</f>
        <v>8969.0494452942858</v>
      </c>
      <c r="J155" s="136">
        <f t="shared" si="97"/>
        <v>6645.663408663645</v>
      </c>
      <c r="K155" s="136">
        <f t="shared" si="98"/>
        <v>2198.3833636856825</v>
      </c>
      <c r="L155" s="136">
        <f t="shared" si="99"/>
        <v>6.8798041952872042</v>
      </c>
      <c r="M155" s="136">
        <f t="shared" si="100"/>
        <v>74.991799170523478</v>
      </c>
      <c r="N155" s="136">
        <f t="shared" si="101"/>
        <v>43.13106957914772</v>
      </c>
      <c r="O155" s="136">
        <f t="shared" si="102"/>
        <v>0</v>
      </c>
      <c r="P155" s="136">
        <f t="shared" si="103"/>
        <v>0</v>
      </c>
      <c r="Q155" s="136">
        <f t="shared" si="104"/>
        <v>0</v>
      </c>
      <c r="R155" s="136">
        <f t="shared" si="105"/>
        <v>0</v>
      </c>
      <c r="S155" s="136">
        <f t="shared" si="106"/>
        <v>0</v>
      </c>
      <c r="T155" s="136">
        <f t="shared" si="107"/>
        <v>0</v>
      </c>
      <c r="U155" s="136">
        <f t="shared" si="108"/>
        <v>0</v>
      </c>
      <c r="V155" s="136">
        <f t="shared" si="109"/>
        <v>0</v>
      </c>
      <c r="W155" s="136">
        <f t="shared" si="110"/>
        <v>0</v>
      </c>
      <c r="X155" s="136">
        <f t="shared" si="111"/>
        <v>0</v>
      </c>
      <c r="Y155" s="42">
        <f t="shared" si="112"/>
        <v>0</v>
      </c>
      <c r="Z155" s="42"/>
      <c r="AA155" s="42"/>
      <c r="AB155" s="42"/>
      <c r="AC155" s="42"/>
      <c r="AD155" s="42"/>
      <c r="AE155" s="42"/>
      <c r="AF155" s="42"/>
      <c r="AG155" s="42"/>
    </row>
    <row r="156" spans="1:33">
      <c r="A156" s="44">
        <f t="shared" si="94"/>
        <v>145</v>
      </c>
      <c r="B156" s="44"/>
      <c r="C156" s="142">
        <v>39102</v>
      </c>
      <c r="E156" s="138" t="s">
        <v>309</v>
      </c>
      <c r="G156" s="43">
        <v>6.2</v>
      </c>
      <c r="H156" s="136" t="str">
        <f t="shared" si="96"/>
        <v>P, S, T &amp; D Plant - Customer</v>
      </c>
      <c r="I156" s="42">
        <f>'Plt. Class.'!J$156</f>
        <v>0</v>
      </c>
      <c r="J156" s="136">
        <f t="shared" si="97"/>
        <v>0</v>
      </c>
      <c r="K156" s="136">
        <f t="shared" si="98"/>
        <v>0</v>
      </c>
      <c r="L156" s="136">
        <f t="shared" si="99"/>
        <v>0</v>
      </c>
      <c r="M156" s="136">
        <f t="shared" si="100"/>
        <v>0</v>
      </c>
      <c r="N156" s="136">
        <f t="shared" si="101"/>
        <v>0</v>
      </c>
      <c r="O156" s="136">
        <f t="shared" si="102"/>
        <v>0</v>
      </c>
      <c r="P156" s="136">
        <f t="shared" si="103"/>
        <v>0</v>
      </c>
      <c r="Q156" s="136">
        <f t="shared" si="104"/>
        <v>0</v>
      </c>
      <c r="R156" s="136">
        <f t="shared" si="105"/>
        <v>0</v>
      </c>
      <c r="S156" s="136">
        <f t="shared" si="106"/>
        <v>0</v>
      </c>
      <c r="T156" s="136">
        <f t="shared" si="107"/>
        <v>0</v>
      </c>
      <c r="U156" s="136">
        <f t="shared" si="108"/>
        <v>0</v>
      </c>
      <c r="V156" s="136">
        <f t="shared" si="109"/>
        <v>0</v>
      </c>
      <c r="W156" s="136">
        <f t="shared" si="110"/>
        <v>0</v>
      </c>
      <c r="X156" s="136">
        <f t="shared" si="111"/>
        <v>0</v>
      </c>
      <c r="Y156" s="42">
        <f t="shared" si="112"/>
        <v>0</v>
      </c>
      <c r="Z156" s="42"/>
      <c r="AA156" s="42"/>
      <c r="AB156" s="42"/>
      <c r="AC156" s="42"/>
      <c r="AD156" s="42"/>
      <c r="AE156" s="42"/>
      <c r="AF156" s="42"/>
      <c r="AG156" s="42"/>
    </row>
    <row r="157" spans="1:33">
      <c r="A157" s="44">
        <f t="shared" si="94"/>
        <v>146</v>
      </c>
      <c r="B157" s="44"/>
      <c r="C157" s="142">
        <v>39103</v>
      </c>
      <c r="E157" s="138" t="s">
        <v>310</v>
      </c>
      <c r="G157" s="43">
        <v>6.2</v>
      </c>
      <c r="H157" s="136" t="str">
        <f t="shared" si="96"/>
        <v>P, S, T &amp; D Plant - Customer</v>
      </c>
      <c r="I157" s="42">
        <f>'Plt. Class.'!J$157</f>
        <v>0</v>
      </c>
      <c r="J157" s="136">
        <f t="shared" si="97"/>
        <v>0</v>
      </c>
      <c r="K157" s="136">
        <f t="shared" si="98"/>
        <v>0</v>
      </c>
      <c r="L157" s="136">
        <f t="shared" si="99"/>
        <v>0</v>
      </c>
      <c r="M157" s="136">
        <f t="shared" si="100"/>
        <v>0</v>
      </c>
      <c r="N157" s="136">
        <f t="shared" si="101"/>
        <v>0</v>
      </c>
      <c r="O157" s="136">
        <f t="shared" si="102"/>
        <v>0</v>
      </c>
      <c r="P157" s="136">
        <f t="shared" si="103"/>
        <v>0</v>
      </c>
      <c r="Q157" s="136">
        <f t="shared" si="104"/>
        <v>0</v>
      </c>
      <c r="R157" s="136">
        <f t="shared" si="105"/>
        <v>0</v>
      </c>
      <c r="S157" s="136">
        <f t="shared" si="106"/>
        <v>0</v>
      </c>
      <c r="T157" s="136">
        <f t="shared" si="107"/>
        <v>0</v>
      </c>
      <c r="U157" s="136">
        <f t="shared" si="108"/>
        <v>0</v>
      </c>
      <c r="V157" s="136">
        <f t="shared" si="109"/>
        <v>0</v>
      </c>
      <c r="W157" s="136">
        <f t="shared" si="110"/>
        <v>0</v>
      </c>
      <c r="X157" s="136">
        <f t="shared" si="111"/>
        <v>0</v>
      </c>
      <c r="Y157" s="42">
        <f t="shared" si="112"/>
        <v>0</v>
      </c>
      <c r="Z157" s="42"/>
      <c r="AA157" s="42"/>
      <c r="AB157" s="42"/>
      <c r="AC157" s="42"/>
      <c r="AD157" s="42"/>
      <c r="AE157" s="42"/>
      <c r="AF157" s="42"/>
      <c r="AG157" s="42"/>
    </row>
    <row r="158" spans="1:33">
      <c r="A158" s="44">
        <f t="shared" si="94"/>
        <v>147</v>
      </c>
      <c r="B158" s="44"/>
      <c r="C158" s="142">
        <v>39200</v>
      </c>
      <c r="E158" s="138" t="s">
        <v>311</v>
      </c>
      <c r="G158" s="43">
        <v>6.2</v>
      </c>
      <c r="H158" s="136" t="str">
        <f t="shared" si="96"/>
        <v>P, S, T &amp; D Plant - Customer</v>
      </c>
      <c r="I158" s="42">
        <f>'Plt. Class.'!J$158</f>
        <v>864.18700603691536</v>
      </c>
      <c r="J158" s="136">
        <f t="shared" si="97"/>
        <v>640.32381572779684</v>
      </c>
      <c r="K158" s="136">
        <f t="shared" si="98"/>
        <v>211.81891668371307</v>
      </c>
      <c r="L158" s="136">
        <f t="shared" si="99"/>
        <v>0.6628837789231723</v>
      </c>
      <c r="M158" s="136">
        <f t="shared" si="100"/>
        <v>7.2256194815045891</v>
      </c>
      <c r="N158" s="136">
        <f t="shared" si="101"/>
        <v>4.1557703649776858</v>
      </c>
      <c r="O158" s="136">
        <f t="shared" si="102"/>
        <v>0</v>
      </c>
      <c r="P158" s="136">
        <f t="shared" si="103"/>
        <v>0</v>
      </c>
      <c r="Q158" s="136">
        <f t="shared" si="104"/>
        <v>0</v>
      </c>
      <c r="R158" s="136">
        <f t="shared" si="105"/>
        <v>0</v>
      </c>
      <c r="S158" s="136">
        <f t="shared" si="106"/>
        <v>0</v>
      </c>
      <c r="T158" s="136">
        <f t="shared" si="107"/>
        <v>0</v>
      </c>
      <c r="U158" s="136">
        <f t="shared" si="108"/>
        <v>0</v>
      </c>
      <c r="V158" s="136">
        <f t="shared" si="109"/>
        <v>0</v>
      </c>
      <c r="W158" s="136">
        <f t="shared" si="110"/>
        <v>0</v>
      </c>
      <c r="X158" s="136">
        <f t="shared" si="111"/>
        <v>0</v>
      </c>
      <c r="Y158" s="42">
        <f t="shared" si="112"/>
        <v>0</v>
      </c>
      <c r="Z158" s="42"/>
      <c r="AA158" s="42"/>
      <c r="AB158" s="42"/>
      <c r="AC158" s="42"/>
      <c r="AD158" s="42"/>
      <c r="AE158" s="42"/>
      <c r="AF158" s="42"/>
      <c r="AG158" s="42"/>
    </row>
    <row r="159" spans="1:33">
      <c r="A159" s="44">
        <f t="shared" si="94"/>
        <v>148</v>
      </c>
      <c r="B159" s="44"/>
      <c r="C159" s="142">
        <v>39201</v>
      </c>
      <c r="E159" s="138" t="s">
        <v>312</v>
      </c>
      <c r="G159" s="43">
        <v>6.2</v>
      </c>
      <c r="H159" s="136" t="str">
        <f t="shared" si="96"/>
        <v>P, S, T &amp; D Plant - Customer</v>
      </c>
      <c r="I159" s="42">
        <f>'Plt. Class.'!J$159</f>
        <v>0</v>
      </c>
      <c r="J159" s="136">
        <f t="shared" si="97"/>
        <v>0</v>
      </c>
      <c r="K159" s="136">
        <f t="shared" si="98"/>
        <v>0</v>
      </c>
      <c r="L159" s="136">
        <f t="shared" si="99"/>
        <v>0</v>
      </c>
      <c r="M159" s="136">
        <f t="shared" si="100"/>
        <v>0</v>
      </c>
      <c r="N159" s="136">
        <f t="shared" si="101"/>
        <v>0</v>
      </c>
      <c r="O159" s="136">
        <f t="shared" si="102"/>
        <v>0</v>
      </c>
      <c r="P159" s="136">
        <f t="shared" si="103"/>
        <v>0</v>
      </c>
      <c r="Q159" s="136">
        <f t="shared" si="104"/>
        <v>0</v>
      </c>
      <c r="R159" s="136">
        <f t="shared" si="105"/>
        <v>0</v>
      </c>
      <c r="S159" s="136">
        <f t="shared" si="106"/>
        <v>0</v>
      </c>
      <c r="T159" s="136">
        <f t="shared" si="107"/>
        <v>0</v>
      </c>
      <c r="U159" s="136">
        <f t="shared" si="108"/>
        <v>0</v>
      </c>
      <c r="V159" s="136">
        <f t="shared" si="109"/>
        <v>0</v>
      </c>
      <c r="W159" s="136">
        <f t="shared" si="110"/>
        <v>0</v>
      </c>
      <c r="X159" s="136">
        <f t="shared" si="111"/>
        <v>0</v>
      </c>
      <c r="Y159" s="42">
        <f t="shared" si="112"/>
        <v>0</v>
      </c>
      <c r="Z159" s="42"/>
      <c r="AA159" s="42"/>
      <c r="AB159" s="42"/>
      <c r="AC159" s="42"/>
      <c r="AD159" s="42"/>
      <c r="AE159" s="42"/>
      <c r="AF159" s="42"/>
      <c r="AG159" s="42"/>
    </row>
    <row r="160" spans="1:33">
      <c r="A160" s="44">
        <f t="shared" si="94"/>
        <v>149</v>
      </c>
      <c r="B160" s="44"/>
      <c r="C160" s="142">
        <v>39202</v>
      </c>
      <c r="E160" s="138" t="s">
        <v>313</v>
      </c>
      <c r="G160" s="43">
        <v>6.2</v>
      </c>
      <c r="H160" s="136" t="str">
        <f t="shared" si="96"/>
        <v>P, S, T &amp; D Plant - Customer</v>
      </c>
      <c r="I160" s="42">
        <f>'Plt. Class.'!J$160</f>
        <v>0</v>
      </c>
      <c r="J160" s="136">
        <f t="shared" si="97"/>
        <v>0</v>
      </c>
      <c r="K160" s="136">
        <f t="shared" si="98"/>
        <v>0</v>
      </c>
      <c r="L160" s="136">
        <f t="shared" si="99"/>
        <v>0</v>
      </c>
      <c r="M160" s="136">
        <f t="shared" si="100"/>
        <v>0</v>
      </c>
      <c r="N160" s="136">
        <f t="shared" si="101"/>
        <v>0</v>
      </c>
      <c r="O160" s="136">
        <f t="shared" si="102"/>
        <v>0</v>
      </c>
      <c r="P160" s="136">
        <f t="shared" si="103"/>
        <v>0</v>
      </c>
      <c r="Q160" s="136">
        <f t="shared" si="104"/>
        <v>0</v>
      </c>
      <c r="R160" s="136">
        <f t="shared" si="105"/>
        <v>0</v>
      </c>
      <c r="S160" s="136">
        <f t="shared" si="106"/>
        <v>0</v>
      </c>
      <c r="T160" s="136">
        <f t="shared" si="107"/>
        <v>0</v>
      </c>
      <c r="U160" s="136">
        <f t="shared" si="108"/>
        <v>0</v>
      </c>
      <c r="V160" s="136">
        <f t="shared" si="109"/>
        <v>0</v>
      </c>
      <c r="W160" s="136">
        <f t="shared" si="110"/>
        <v>0</v>
      </c>
      <c r="X160" s="136">
        <f t="shared" si="111"/>
        <v>0</v>
      </c>
      <c r="Y160" s="42">
        <f t="shared" si="112"/>
        <v>0</v>
      </c>
      <c r="Z160" s="42"/>
      <c r="AA160" s="42"/>
      <c r="AB160" s="42"/>
      <c r="AC160" s="42"/>
      <c r="AD160" s="42"/>
      <c r="AE160" s="42"/>
      <c r="AF160" s="42"/>
      <c r="AG160" s="42"/>
    </row>
    <row r="161" spans="1:33">
      <c r="A161" s="44">
        <f t="shared" si="94"/>
        <v>150</v>
      </c>
      <c r="B161" s="44"/>
      <c r="C161" s="142">
        <v>39300</v>
      </c>
      <c r="E161" s="138" t="s">
        <v>198</v>
      </c>
      <c r="G161" s="43">
        <v>6.2</v>
      </c>
      <c r="H161" s="136" t="str">
        <f t="shared" si="96"/>
        <v>P, S, T &amp; D Plant - Customer</v>
      </c>
      <c r="I161" s="42">
        <f>'Plt. Class.'!J$161</f>
        <v>0</v>
      </c>
      <c r="J161" s="136">
        <f t="shared" si="97"/>
        <v>0</v>
      </c>
      <c r="K161" s="136">
        <f t="shared" si="98"/>
        <v>0</v>
      </c>
      <c r="L161" s="136">
        <f t="shared" si="99"/>
        <v>0</v>
      </c>
      <c r="M161" s="136">
        <f t="shared" si="100"/>
        <v>0</v>
      </c>
      <c r="N161" s="136">
        <f t="shared" si="101"/>
        <v>0</v>
      </c>
      <c r="O161" s="136">
        <f t="shared" si="102"/>
        <v>0</v>
      </c>
      <c r="P161" s="136">
        <f t="shared" si="103"/>
        <v>0</v>
      </c>
      <c r="Q161" s="136">
        <f t="shared" si="104"/>
        <v>0</v>
      </c>
      <c r="R161" s="136">
        <f t="shared" si="105"/>
        <v>0</v>
      </c>
      <c r="S161" s="136">
        <f t="shared" si="106"/>
        <v>0</v>
      </c>
      <c r="T161" s="136">
        <f t="shared" si="107"/>
        <v>0</v>
      </c>
      <c r="U161" s="136">
        <f t="shared" si="108"/>
        <v>0</v>
      </c>
      <c r="V161" s="136">
        <f t="shared" si="109"/>
        <v>0</v>
      </c>
      <c r="W161" s="136">
        <f t="shared" si="110"/>
        <v>0</v>
      </c>
      <c r="X161" s="136">
        <f t="shared" si="111"/>
        <v>0</v>
      </c>
      <c r="Y161" s="42">
        <f t="shared" si="112"/>
        <v>0</v>
      </c>
      <c r="Z161" s="42"/>
      <c r="AA161" s="42"/>
      <c r="AB161" s="42"/>
      <c r="AC161" s="42"/>
      <c r="AD161" s="42"/>
      <c r="AE161" s="42"/>
      <c r="AF161" s="42"/>
      <c r="AG161" s="42"/>
    </row>
    <row r="162" spans="1:33">
      <c r="A162" s="44">
        <f t="shared" si="94"/>
        <v>151</v>
      </c>
      <c r="B162" s="44"/>
      <c r="C162" s="142">
        <v>39400</v>
      </c>
      <c r="E162" s="138" t="s">
        <v>314</v>
      </c>
      <c r="G162" s="43">
        <v>6.2</v>
      </c>
      <c r="H162" s="136" t="str">
        <f t="shared" si="96"/>
        <v>P, S, T &amp; D Plant - Customer</v>
      </c>
      <c r="I162" s="42">
        <f>'Plt. Class.'!J$162</f>
        <v>34424.460171766739</v>
      </c>
      <c r="J162" s="136">
        <f t="shared" si="97"/>
        <v>25506.9811714036</v>
      </c>
      <c r="K162" s="136">
        <f t="shared" si="98"/>
        <v>8437.701342495975</v>
      </c>
      <c r="L162" s="136">
        <f t="shared" si="99"/>
        <v>26.405646100487886</v>
      </c>
      <c r="M162" s="136">
        <f t="shared" si="100"/>
        <v>287.82896331441862</v>
      </c>
      <c r="N162" s="136">
        <f t="shared" si="101"/>
        <v>165.54304845226034</v>
      </c>
      <c r="O162" s="136">
        <f t="shared" si="102"/>
        <v>0</v>
      </c>
      <c r="P162" s="136">
        <f t="shared" si="103"/>
        <v>0</v>
      </c>
      <c r="Q162" s="136">
        <f t="shared" si="104"/>
        <v>0</v>
      </c>
      <c r="R162" s="136">
        <f t="shared" si="105"/>
        <v>0</v>
      </c>
      <c r="S162" s="136">
        <f t="shared" si="106"/>
        <v>0</v>
      </c>
      <c r="T162" s="136">
        <f t="shared" si="107"/>
        <v>0</v>
      </c>
      <c r="U162" s="136">
        <f t="shared" si="108"/>
        <v>0</v>
      </c>
      <c r="V162" s="136">
        <f t="shared" si="109"/>
        <v>0</v>
      </c>
      <c r="W162" s="136">
        <f t="shared" si="110"/>
        <v>0</v>
      </c>
      <c r="X162" s="136">
        <f t="shared" si="111"/>
        <v>0</v>
      </c>
      <c r="Y162" s="42">
        <f t="shared" si="112"/>
        <v>0</v>
      </c>
      <c r="Z162" s="42"/>
      <c r="AA162" s="42"/>
      <c r="AB162" s="42"/>
      <c r="AC162" s="42"/>
      <c r="AD162" s="42"/>
      <c r="AE162" s="42"/>
      <c r="AF162" s="42"/>
      <c r="AG162" s="42"/>
    </row>
    <row r="163" spans="1:33">
      <c r="A163" s="44">
        <f t="shared" si="94"/>
        <v>152</v>
      </c>
      <c r="B163" s="44"/>
      <c r="C163" s="142">
        <v>39600</v>
      </c>
      <c r="E163" s="138" t="s">
        <v>315</v>
      </c>
      <c r="G163" s="43">
        <v>6.2</v>
      </c>
      <c r="H163" s="136" t="str">
        <f t="shared" si="96"/>
        <v>P, S, T &amp; D Plant - Customer</v>
      </c>
      <c r="I163" s="42">
        <f>'Plt. Class.'!J$163</f>
        <v>2320.89984826604</v>
      </c>
      <c r="J163" s="136">
        <f t="shared" si="97"/>
        <v>1719.68270337577</v>
      </c>
      <c r="K163" s="136">
        <f t="shared" si="98"/>
        <v>568.8704969605925</v>
      </c>
      <c r="L163" s="136">
        <f t="shared" si="99"/>
        <v>1.7802707645144695</v>
      </c>
      <c r="M163" s="136">
        <f t="shared" si="100"/>
        <v>19.405451645422893</v>
      </c>
      <c r="N163" s="136">
        <f t="shared" si="101"/>
        <v>11.160925519740118</v>
      </c>
      <c r="O163" s="136">
        <f t="shared" si="102"/>
        <v>0</v>
      </c>
      <c r="P163" s="136">
        <f t="shared" si="103"/>
        <v>0</v>
      </c>
      <c r="Q163" s="136">
        <f t="shared" si="104"/>
        <v>0</v>
      </c>
      <c r="R163" s="136">
        <f t="shared" si="105"/>
        <v>0</v>
      </c>
      <c r="S163" s="136">
        <f t="shared" si="106"/>
        <v>0</v>
      </c>
      <c r="T163" s="136">
        <f t="shared" si="107"/>
        <v>0</v>
      </c>
      <c r="U163" s="136">
        <f t="shared" si="108"/>
        <v>0</v>
      </c>
      <c r="V163" s="136">
        <f t="shared" si="109"/>
        <v>0</v>
      </c>
      <c r="W163" s="136">
        <f t="shared" si="110"/>
        <v>0</v>
      </c>
      <c r="X163" s="136">
        <f t="shared" si="111"/>
        <v>0</v>
      </c>
      <c r="Y163" s="42">
        <f t="shared" si="112"/>
        <v>0</v>
      </c>
      <c r="Z163" s="42"/>
      <c r="AA163" s="42"/>
      <c r="AB163" s="42"/>
      <c r="AC163" s="42"/>
      <c r="AD163" s="42"/>
      <c r="AE163" s="42"/>
      <c r="AF163" s="42"/>
      <c r="AG163" s="42"/>
    </row>
    <row r="164" spans="1:33">
      <c r="A164" s="44">
        <f t="shared" si="94"/>
        <v>153</v>
      </c>
      <c r="B164" s="44"/>
      <c r="C164" s="142">
        <v>39603</v>
      </c>
      <c r="E164" s="138" t="s">
        <v>316</v>
      </c>
      <c r="G164" s="43">
        <v>6.2</v>
      </c>
      <c r="H164" s="136" t="str">
        <f t="shared" si="96"/>
        <v>P, S, T &amp; D Plant - Customer</v>
      </c>
      <c r="I164" s="42">
        <f>'Plt. Class.'!J$164</f>
        <v>0</v>
      </c>
      <c r="J164" s="136">
        <f t="shared" si="97"/>
        <v>0</v>
      </c>
      <c r="K164" s="136">
        <f t="shared" si="98"/>
        <v>0</v>
      </c>
      <c r="L164" s="136">
        <f t="shared" si="99"/>
        <v>0</v>
      </c>
      <c r="M164" s="136">
        <f t="shared" si="100"/>
        <v>0</v>
      </c>
      <c r="N164" s="136">
        <f t="shared" si="101"/>
        <v>0</v>
      </c>
      <c r="O164" s="136">
        <f t="shared" si="102"/>
        <v>0</v>
      </c>
      <c r="P164" s="136">
        <f t="shared" si="103"/>
        <v>0</v>
      </c>
      <c r="Q164" s="136">
        <f t="shared" si="104"/>
        <v>0</v>
      </c>
      <c r="R164" s="136">
        <f t="shared" si="105"/>
        <v>0</v>
      </c>
      <c r="S164" s="136">
        <f t="shared" si="106"/>
        <v>0</v>
      </c>
      <c r="T164" s="136">
        <f t="shared" si="107"/>
        <v>0</v>
      </c>
      <c r="U164" s="136">
        <f t="shared" si="108"/>
        <v>0</v>
      </c>
      <c r="V164" s="136">
        <f t="shared" si="109"/>
        <v>0</v>
      </c>
      <c r="W164" s="136">
        <f t="shared" si="110"/>
        <v>0</v>
      </c>
      <c r="X164" s="136">
        <f t="shared" si="111"/>
        <v>0</v>
      </c>
      <c r="Y164" s="42">
        <f t="shared" si="112"/>
        <v>0</v>
      </c>
      <c r="Z164" s="42"/>
      <c r="AA164" s="42"/>
      <c r="AB164" s="42"/>
      <c r="AC164" s="42"/>
      <c r="AD164" s="42"/>
      <c r="AE164" s="42"/>
      <c r="AF164" s="42"/>
      <c r="AG164" s="42"/>
    </row>
    <row r="165" spans="1:33">
      <c r="A165" s="44">
        <f t="shared" si="94"/>
        <v>154</v>
      </c>
      <c r="B165" s="44"/>
      <c r="C165" s="142">
        <v>39604</v>
      </c>
      <c r="E165" s="138" t="s">
        <v>317</v>
      </c>
      <c r="G165" s="43">
        <v>6.2</v>
      </c>
      <c r="H165" s="136" t="str">
        <f t="shared" si="96"/>
        <v>P, S, T &amp; D Plant - Customer</v>
      </c>
      <c r="I165" s="42">
        <f>'Plt. Class.'!J$165</f>
        <v>0</v>
      </c>
      <c r="J165" s="136">
        <f t="shared" si="97"/>
        <v>0</v>
      </c>
      <c r="K165" s="136">
        <f t="shared" si="98"/>
        <v>0</v>
      </c>
      <c r="L165" s="136">
        <f t="shared" si="99"/>
        <v>0</v>
      </c>
      <c r="M165" s="136">
        <f t="shared" si="100"/>
        <v>0</v>
      </c>
      <c r="N165" s="136">
        <f t="shared" si="101"/>
        <v>0</v>
      </c>
      <c r="O165" s="136">
        <f t="shared" si="102"/>
        <v>0</v>
      </c>
      <c r="P165" s="136">
        <f t="shared" si="103"/>
        <v>0</v>
      </c>
      <c r="Q165" s="136">
        <f t="shared" si="104"/>
        <v>0</v>
      </c>
      <c r="R165" s="136">
        <f t="shared" si="105"/>
        <v>0</v>
      </c>
      <c r="S165" s="136">
        <f t="shared" si="106"/>
        <v>0</v>
      </c>
      <c r="T165" s="136">
        <f t="shared" si="107"/>
        <v>0</v>
      </c>
      <c r="U165" s="136">
        <f t="shared" si="108"/>
        <v>0</v>
      </c>
      <c r="V165" s="136">
        <f t="shared" si="109"/>
        <v>0</v>
      </c>
      <c r="W165" s="136">
        <f t="shared" si="110"/>
        <v>0</v>
      </c>
      <c r="X165" s="136">
        <f t="shared" si="111"/>
        <v>0</v>
      </c>
      <c r="Y165" s="42">
        <f t="shared" si="112"/>
        <v>0</v>
      </c>
      <c r="Z165" s="42"/>
      <c r="AA165" s="42"/>
      <c r="AB165" s="42"/>
      <c r="AC165" s="42"/>
      <c r="AD165" s="42"/>
      <c r="AE165" s="42"/>
      <c r="AF165" s="42"/>
      <c r="AG165" s="42"/>
    </row>
    <row r="166" spans="1:33">
      <c r="A166" s="44">
        <f t="shared" si="94"/>
        <v>155</v>
      </c>
      <c r="B166" s="44"/>
      <c r="C166" s="142">
        <v>39605</v>
      </c>
      <c r="E166" s="141" t="s">
        <v>318</v>
      </c>
      <c r="G166" s="43">
        <v>6.2</v>
      </c>
      <c r="H166" s="136" t="str">
        <f t="shared" si="96"/>
        <v>P, S, T &amp; D Plant - Customer</v>
      </c>
      <c r="I166" s="42">
        <f>'Plt. Class.'!J$166</f>
        <v>0</v>
      </c>
      <c r="J166" s="136">
        <f t="shared" si="97"/>
        <v>0</v>
      </c>
      <c r="K166" s="136">
        <f t="shared" si="98"/>
        <v>0</v>
      </c>
      <c r="L166" s="136">
        <f t="shared" si="99"/>
        <v>0</v>
      </c>
      <c r="M166" s="136">
        <f t="shared" si="100"/>
        <v>0</v>
      </c>
      <c r="N166" s="136">
        <f t="shared" si="101"/>
        <v>0</v>
      </c>
      <c r="O166" s="136">
        <f t="shared" si="102"/>
        <v>0</v>
      </c>
      <c r="P166" s="136">
        <f t="shared" si="103"/>
        <v>0</v>
      </c>
      <c r="Q166" s="136">
        <f t="shared" si="104"/>
        <v>0</v>
      </c>
      <c r="R166" s="136">
        <f t="shared" si="105"/>
        <v>0</v>
      </c>
      <c r="S166" s="136">
        <f t="shared" si="106"/>
        <v>0</v>
      </c>
      <c r="T166" s="136">
        <f t="shared" si="107"/>
        <v>0</v>
      </c>
      <c r="U166" s="136">
        <f t="shared" si="108"/>
        <v>0</v>
      </c>
      <c r="V166" s="136">
        <f t="shared" si="109"/>
        <v>0</v>
      </c>
      <c r="W166" s="136">
        <f t="shared" si="110"/>
        <v>0</v>
      </c>
      <c r="X166" s="136">
        <f t="shared" si="111"/>
        <v>0</v>
      </c>
      <c r="Y166" s="42">
        <f t="shared" si="112"/>
        <v>0</v>
      </c>
      <c r="Z166" s="42"/>
      <c r="AA166" s="42"/>
      <c r="AB166" s="42"/>
      <c r="AC166" s="42"/>
      <c r="AD166" s="42"/>
      <c r="AE166" s="42"/>
      <c r="AF166" s="42"/>
      <c r="AG166" s="42"/>
    </row>
    <row r="167" spans="1:33">
      <c r="A167" s="44">
        <f t="shared" si="94"/>
        <v>156</v>
      </c>
      <c r="B167" s="44"/>
      <c r="C167" s="142">
        <v>39700</v>
      </c>
      <c r="E167" s="138" t="s">
        <v>319</v>
      </c>
      <c r="G167" s="43">
        <v>6.2</v>
      </c>
      <c r="H167" s="136" t="str">
        <f t="shared" si="96"/>
        <v>P, S, T &amp; D Plant - Customer</v>
      </c>
      <c r="I167" s="42">
        <f>'Plt. Class.'!J$167</f>
        <v>47442.100066299427</v>
      </c>
      <c r="J167" s="136">
        <f t="shared" si="97"/>
        <v>35152.468537920999</v>
      </c>
      <c r="K167" s="136">
        <f t="shared" si="98"/>
        <v>11628.425527164878</v>
      </c>
      <c r="L167" s="136">
        <f t="shared" si="99"/>
        <v>36.390964400425695</v>
      </c>
      <c r="M167" s="136">
        <f t="shared" si="100"/>
        <v>396.67173897301114</v>
      </c>
      <c r="N167" s="136">
        <f t="shared" si="101"/>
        <v>228.14329784011016</v>
      </c>
      <c r="O167" s="136">
        <f t="shared" si="102"/>
        <v>0</v>
      </c>
      <c r="P167" s="136">
        <f t="shared" si="103"/>
        <v>0</v>
      </c>
      <c r="Q167" s="136">
        <f t="shared" si="104"/>
        <v>0</v>
      </c>
      <c r="R167" s="136">
        <f t="shared" si="105"/>
        <v>0</v>
      </c>
      <c r="S167" s="136">
        <f t="shared" si="106"/>
        <v>0</v>
      </c>
      <c r="T167" s="136">
        <f t="shared" si="107"/>
        <v>0</v>
      </c>
      <c r="U167" s="136">
        <f t="shared" si="108"/>
        <v>0</v>
      </c>
      <c r="V167" s="136">
        <f t="shared" si="109"/>
        <v>0</v>
      </c>
      <c r="W167" s="136">
        <f t="shared" si="110"/>
        <v>0</v>
      </c>
      <c r="X167" s="136">
        <f t="shared" si="111"/>
        <v>0</v>
      </c>
      <c r="Y167" s="42">
        <f t="shared" si="112"/>
        <v>0</v>
      </c>
      <c r="Z167" s="42"/>
      <c r="AA167" s="42"/>
      <c r="AB167" s="42"/>
      <c r="AC167" s="42"/>
      <c r="AD167" s="42"/>
      <c r="AE167" s="42"/>
      <c r="AF167" s="42"/>
      <c r="AG167" s="42"/>
    </row>
    <row r="168" spans="1:33">
      <c r="A168" s="44">
        <f t="shared" si="94"/>
        <v>157</v>
      </c>
      <c r="B168" s="44"/>
      <c r="C168" s="142">
        <v>39701</v>
      </c>
      <c r="E168" s="138" t="s">
        <v>320</v>
      </c>
      <c r="G168" s="43">
        <v>6.2</v>
      </c>
      <c r="H168" s="136" t="str">
        <f t="shared" si="96"/>
        <v>P, S, T &amp; D Plant - Customer</v>
      </c>
      <c r="I168" s="42">
        <f>'Plt. Class.'!J$168</f>
        <v>0</v>
      </c>
      <c r="J168" s="136">
        <f t="shared" si="97"/>
        <v>0</v>
      </c>
      <c r="K168" s="136">
        <f t="shared" si="98"/>
        <v>0</v>
      </c>
      <c r="L168" s="136">
        <f t="shared" si="99"/>
        <v>0</v>
      </c>
      <c r="M168" s="136">
        <f t="shared" si="100"/>
        <v>0</v>
      </c>
      <c r="N168" s="136">
        <f t="shared" si="101"/>
        <v>0</v>
      </c>
      <c r="O168" s="136">
        <f t="shared" si="102"/>
        <v>0</v>
      </c>
      <c r="P168" s="136">
        <f t="shared" si="103"/>
        <v>0</v>
      </c>
      <c r="Q168" s="136">
        <f t="shared" si="104"/>
        <v>0</v>
      </c>
      <c r="R168" s="136">
        <f t="shared" si="105"/>
        <v>0</v>
      </c>
      <c r="S168" s="136">
        <f t="shared" si="106"/>
        <v>0</v>
      </c>
      <c r="T168" s="136">
        <f t="shared" si="107"/>
        <v>0</v>
      </c>
      <c r="U168" s="136">
        <f t="shared" si="108"/>
        <v>0</v>
      </c>
      <c r="V168" s="136">
        <f t="shared" si="109"/>
        <v>0</v>
      </c>
      <c r="W168" s="136">
        <f t="shared" si="110"/>
        <v>0</v>
      </c>
      <c r="X168" s="136">
        <f t="shared" si="111"/>
        <v>0</v>
      </c>
      <c r="Y168" s="42">
        <f t="shared" si="112"/>
        <v>0</v>
      </c>
      <c r="Z168" s="42"/>
      <c r="AA168" s="42"/>
      <c r="AB168" s="42"/>
      <c r="AC168" s="42"/>
      <c r="AD168" s="42"/>
      <c r="AE168" s="42"/>
      <c r="AF168" s="42"/>
      <c r="AG168" s="42"/>
    </row>
    <row r="169" spans="1:33">
      <c r="A169" s="44">
        <f t="shared" si="94"/>
        <v>158</v>
      </c>
      <c r="B169" s="44"/>
      <c r="C169" s="142">
        <v>39702</v>
      </c>
      <c r="E169" s="138" t="s">
        <v>321</v>
      </c>
      <c r="G169" s="43">
        <v>6.2</v>
      </c>
      <c r="H169" s="136" t="str">
        <f t="shared" si="96"/>
        <v>P, S, T &amp; D Plant - Customer</v>
      </c>
      <c r="I169" s="42">
        <f>'Plt. Class.'!J$169</f>
        <v>0</v>
      </c>
      <c r="J169" s="136">
        <f t="shared" si="97"/>
        <v>0</v>
      </c>
      <c r="K169" s="136">
        <f t="shared" si="98"/>
        <v>0</v>
      </c>
      <c r="L169" s="136">
        <f t="shared" si="99"/>
        <v>0</v>
      </c>
      <c r="M169" s="136">
        <f t="shared" si="100"/>
        <v>0</v>
      </c>
      <c r="N169" s="136">
        <f t="shared" si="101"/>
        <v>0</v>
      </c>
      <c r="O169" s="136">
        <f t="shared" si="102"/>
        <v>0</v>
      </c>
      <c r="P169" s="136">
        <f t="shared" si="103"/>
        <v>0</v>
      </c>
      <c r="Q169" s="136">
        <f t="shared" si="104"/>
        <v>0</v>
      </c>
      <c r="R169" s="136">
        <f t="shared" si="105"/>
        <v>0</v>
      </c>
      <c r="S169" s="136">
        <f t="shared" si="106"/>
        <v>0</v>
      </c>
      <c r="T169" s="136">
        <f t="shared" si="107"/>
        <v>0</v>
      </c>
      <c r="U169" s="136">
        <f t="shared" si="108"/>
        <v>0</v>
      </c>
      <c r="V169" s="136">
        <f t="shared" si="109"/>
        <v>0</v>
      </c>
      <c r="W169" s="136">
        <f t="shared" si="110"/>
        <v>0</v>
      </c>
      <c r="X169" s="136">
        <f t="shared" si="111"/>
        <v>0</v>
      </c>
      <c r="Y169" s="42">
        <f t="shared" si="112"/>
        <v>0</v>
      </c>
      <c r="Z169" s="42"/>
      <c r="AA169" s="42"/>
      <c r="AB169" s="42"/>
      <c r="AC169" s="42"/>
      <c r="AD169" s="42"/>
      <c r="AE169" s="42"/>
      <c r="AF169" s="42"/>
      <c r="AG169" s="42"/>
    </row>
    <row r="170" spans="1:33">
      <c r="A170" s="44">
        <f t="shared" si="94"/>
        <v>159</v>
      </c>
      <c r="B170" s="44"/>
      <c r="C170" s="142">
        <v>39705</v>
      </c>
      <c r="E170" s="138" t="s">
        <v>322</v>
      </c>
      <c r="G170" s="43">
        <v>6.2</v>
      </c>
      <c r="H170" s="136" t="str">
        <f t="shared" si="96"/>
        <v>P, S, T &amp; D Plant - Customer</v>
      </c>
      <c r="I170" s="42">
        <f>'Plt. Class.'!J$170</f>
        <v>0</v>
      </c>
      <c r="J170" s="136">
        <f t="shared" si="97"/>
        <v>0</v>
      </c>
      <c r="K170" s="136">
        <f t="shared" si="98"/>
        <v>0</v>
      </c>
      <c r="L170" s="136">
        <f t="shared" si="99"/>
        <v>0</v>
      </c>
      <c r="M170" s="136">
        <f t="shared" si="100"/>
        <v>0</v>
      </c>
      <c r="N170" s="136">
        <f t="shared" si="101"/>
        <v>0</v>
      </c>
      <c r="O170" s="136">
        <f t="shared" si="102"/>
        <v>0</v>
      </c>
      <c r="P170" s="136">
        <f t="shared" si="103"/>
        <v>0</v>
      </c>
      <c r="Q170" s="136">
        <f t="shared" si="104"/>
        <v>0</v>
      </c>
      <c r="R170" s="136">
        <f t="shared" si="105"/>
        <v>0</v>
      </c>
      <c r="S170" s="136">
        <f t="shared" si="106"/>
        <v>0</v>
      </c>
      <c r="T170" s="136">
        <f t="shared" si="107"/>
        <v>0</v>
      </c>
      <c r="U170" s="136">
        <f t="shared" si="108"/>
        <v>0</v>
      </c>
      <c r="V170" s="136">
        <f t="shared" si="109"/>
        <v>0</v>
      </c>
      <c r="W170" s="136">
        <f t="shared" si="110"/>
        <v>0</v>
      </c>
      <c r="X170" s="136">
        <f t="shared" si="111"/>
        <v>0</v>
      </c>
      <c r="Y170" s="42">
        <f t="shared" si="112"/>
        <v>0</v>
      </c>
      <c r="Z170" s="42"/>
      <c r="AA170" s="42"/>
      <c r="AB170" s="42"/>
      <c r="AC170" s="42"/>
      <c r="AD170" s="42"/>
      <c r="AE170" s="42"/>
      <c r="AF170" s="42"/>
      <c r="AG170" s="42"/>
    </row>
    <row r="171" spans="1:33">
      <c r="A171" s="44">
        <f t="shared" si="94"/>
        <v>160</v>
      </c>
      <c r="B171" s="44"/>
      <c r="C171" s="142">
        <v>39800</v>
      </c>
      <c r="E171" s="138" t="s">
        <v>323</v>
      </c>
      <c r="G171" s="43">
        <v>6.2</v>
      </c>
      <c r="H171" s="136" t="str">
        <f t="shared" si="96"/>
        <v>P, S, T &amp; D Plant - Customer</v>
      </c>
      <c r="I171" s="42">
        <f>'Plt. Class.'!J$171</f>
        <v>185515.24069104885</v>
      </c>
      <c r="J171" s="136">
        <f t="shared" si="97"/>
        <v>137458.47364647684</v>
      </c>
      <c r="K171" s="136">
        <f t="shared" si="98"/>
        <v>45471.219813524556</v>
      </c>
      <c r="L171" s="136">
        <f t="shared" si="99"/>
        <v>142.3014265871422</v>
      </c>
      <c r="M171" s="136">
        <f t="shared" si="100"/>
        <v>1551.1255409873579</v>
      </c>
      <c r="N171" s="136">
        <f t="shared" si="101"/>
        <v>892.12026347296216</v>
      </c>
      <c r="O171" s="136">
        <f t="shared" si="102"/>
        <v>0</v>
      </c>
      <c r="P171" s="136">
        <f t="shared" si="103"/>
        <v>0</v>
      </c>
      <c r="Q171" s="136">
        <f t="shared" si="104"/>
        <v>0</v>
      </c>
      <c r="R171" s="136">
        <f t="shared" si="105"/>
        <v>0</v>
      </c>
      <c r="S171" s="136">
        <f t="shared" si="106"/>
        <v>0</v>
      </c>
      <c r="T171" s="136">
        <f t="shared" si="107"/>
        <v>0</v>
      </c>
      <c r="U171" s="136">
        <f t="shared" si="108"/>
        <v>0</v>
      </c>
      <c r="V171" s="136">
        <f t="shared" si="109"/>
        <v>0</v>
      </c>
      <c r="W171" s="136">
        <f t="shared" si="110"/>
        <v>0</v>
      </c>
      <c r="X171" s="136">
        <f t="shared" si="111"/>
        <v>0</v>
      </c>
      <c r="Y171" s="42">
        <f t="shared" si="112"/>
        <v>0</v>
      </c>
      <c r="Z171" s="42"/>
      <c r="AA171" s="42"/>
      <c r="AB171" s="42"/>
      <c r="AC171" s="42"/>
      <c r="AD171" s="42"/>
      <c r="AE171" s="42"/>
      <c r="AF171" s="42"/>
      <c r="AG171" s="42"/>
    </row>
    <row r="172" spans="1:33">
      <c r="A172" s="44">
        <f t="shared" si="94"/>
        <v>161</v>
      </c>
      <c r="B172" s="44"/>
      <c r="C172" s="142">
        <v>39900</v>
      </c>
      <c r="E172" s="138" t="s">
        <v>324</v>
      </c>
      <c r="G172" s="43">
        <v>6.2</v>
      </c>
      <c r="H172" s="136" t="str">
        <f t="shared" si="96"/>
        <v>P, S, T &amp; D Plant - Customer</v>
      </c>
      <c r="I172" s="42">
        <f>'Plt. Class.'!J$172</f>
        <v>16190.160395782052</v>
      </c>
      <c r="J172" s="136">
        <f t="shared" si="97"/>
        <v>11996.182781564963</v>
      </c>
      <c r="K172" s="136">
        <f t="shared" si="98"/>
        <v>3968.3334880224024</v>
      </c>
      <c r="L172" s="136">
        <f t="shared" si="99"/>
        <v>12.418833689417733</v>
      </c>
      <c r="M172" s="136">
        <f t="shared" si="100"/>
        <v>135.36877729847475</v>
      </c>
      <c r="N172" s="136">
        <f t="shared" si="101"/>
        <v>77.856515206793503</v>
      </c>
      <c r="O172" s="136">
        <f t="shared" si="102"/>
        <v>0</v>
      </c>
      <c r="P172" s="136">
        <f t="shared" si="103"/>
        <v>0</v>
      </c>
      <c r="Q172" s="136">
        <f t="shared" si="104"/>
        <v>0</v>
      </c>
      <c r="R172" s="136">
        <f t="shared" si="105"/>
        <v>0</v>
      </c>
      <c r="S172" s="136">
        <f t="shared" si="106"/>
        <v>0</v>
      </c>
      <c r="T172" s="136">
        <f t="shared" si="107"/>
        <v>0</v>
      </c>
      <c r="U172" s="136">
        <f t="shared" si="108"/>
        <v>0</v>
      </c>
      <c r="V172" s="136">
        <f t="shared" si="109"/>
        <v>0</v>
      </c>
      <c r="W172" s="136">
        <f t="shared" si="110"/>
        <v>0</v>
      </c>
      <c r="X172" s="136">
        <f t="shared" si="111"/>
        <v>0</v>
      </c>
      <c r="Y172" s="42">
        <f t="shared" si="112"/>
        <v>0</v>
      </c>
      <c r="Z172" s="42"/>
      <c r="AA172" s="42"/>
      <c r="AB172" s="42"/>
      <c r="AC172" s="42"/>
      <c r="AD172" s="42"/>
      <c r="AE172" s="42"/>
      <c r="AF172" s="42"/>
      <c r="AG172" s="42"/>
    </row>
    <row r="173" spans="1:33">
      <c r="A173" s="44">
        <f t="shared" si="94"/>
        <v>162</v>
      </c>
      <c r="B173" s="44"/>
      <c r="C173" s="142">
        <v>39901</v>
      </c>
      <c r="E173" s="138" t="s">
        <v>325</v>
      </c>
      <c r="G173" s="43">
        <v>6.2</v>
      </c>
      <c r="H173" s="136" t="str">
        <f t="shared" si="96"/>
        <v>P, S, T &amp; D Plant - Customer</v>
      </c>
      <c r="I173" s="42">
        <f>'Plt. Class.'!J$173</f>
        <v>72377.134243664899</v>
      </c>
      <c r="J173" s="136">
        <f t="shared" si="97"/>
        <v>53628.210614829353</v>
      </c>
      <c r="K173" s="136">
        <f t="shared" si="98"/>
        <v>17740.195190472332</v>
      </c>
      <c r="L173" s="136">
        <f t="shared" si="99"/>
        <v>55.517645972358991</v>
      </c>
      <c r="M173" s="136">
        <f t="shared" si="100"/>
        <v>605.157943307653</v>
      </c>
      <c r="N173" s="136">
        <f t="shared" si="101"/>
        <v>348.05284908320613</v>
      </c>
      <c r="O173" s="136">
        <f t="shared" si="102"/>
        <v>0</v>
      </c>
      <c r="P173" s="136">
        <f t="shared" si="103"/>
        <v>0</v>
      </c>
      <c r="Q173" s="136">
        <f t="shared" si="104"/>
        <v>0</v>
      </c>
      <c r="R173" s="136">
        <f t="shared" si="105"/>
        <v>0</v>
      </c>
      <c r="S173" s="136">
        <f t="shared" si="106"/>
        <v>0</v>
      </c>
      <c r="T173" s="136">
        <f t="shared" si="107"/>
        <v>0</v>
      </c>
      <c r="U173" s="136">
        <f t="shared" si="108"/>
        <v>0</v>
      </c>
      <c r="V173" s="136">
        <f t="shared" si="109"/>
        <v>0</v>
      </c>
      <c r="W173" s="136">
        <f t="shared" si="110"/>
        <v>0</v>
      </c>
      <c r="X173" s="136">
        <f t="shared" si="111"/>
        <v>0</v>
      </c>
      <c r="Y173" s="42">
        <f t="shared" si="112"/>
        <v>0</v>
      </c>
      <c r="Z173" s="42"/>
      <c r="AA173" s="42"/>
      <c r="AB173" s="42"/>
      <c r="AC173" s="42"/>
      <c r="AD173" s="42"/>
      <c r="AE173" s="42"/>
      <c r="AF173" s="42"/>
      <c r="AG173" s="42"/>
    </row>
    <row r="174" spans="1:33">
      <c r="A174" s="44">
        <f t="shared" si="94"/>
        <v>163</v>
      </c>
      <c r="B174" s="44"/>
      <c r="C174" s="142">
        <v>39902</v>
      </c>
      <c r="E174" s="138" t="s">
        <v>326</v>
      </c>
      <c r="G174" s="43">
        <v>6.2</v>
      </c>
      <c r="H174" s="136" t="str">
        <f t="shared" si="96"/>
        <v>P, S, T &amp; D Plant - Customer</v>
      </c>
      <c r="I174" s="42">
        <f>'Plt. Class.'!J$174</f>
        <v>1739.6786830939182</v>
      </c>
      <c r="J174" s="136">
        <f t="shared" si="97"/>
        <v>1289.023885706772</v>
      </c>
      <c r="K174" s="136">
        <f t="shared" si="98"/>
        <v>426.40869563706593</v>
      </c>
      <c r="L174" s="136">
        <f t="shared" si="99"/>
        <v>1.3344389252621129</v>
      </c>
      <c r="M174" s="136">
        <f t="shared" si="100"/>
        <v>14.545759304768696</v>
      </c>
      <c r="N174" s="136">
        <f t="shared" si="101"/>
        <v>8.3659035200493186</v>
      </c>
      <c r="O174" s="136">
        <f t="shared" si="102"/>
        <v>0</v>
      </c>
      <c r="P174" s="136">
        <f t="shared" si="103"/>
        <v>0</v>
      </c>
      <c r="Q174" s="136">
        <f t="shared" si="104"/>
        <v>0</v>
      </c>
      <c r="R174" s="136">
        <f t="shared" si="105"/>
        <v>0</v>
      </c>
      <c r="S174" s="136">
        <f t="shared" si="106"/>
        <v>0</v>
      </c>
      <c r="T174" s="136">
        <f t="shared" si="107"/>
        <v>0</v>
      </c>
      <c r="U174" s="136">
        <f t="shared" si="108"/>
        <v>0</v>
      </c>
      <c r="V174" s="136">
        <f t="shared" si="109"/>
        <v>0</v>
      </c>
      <c r="W174" s="136">
        <f t="shared" si="110"/>
        <v>0</v>
      </c>
      <c r="X174" s="136">
        <f t="shared" si="111"/>
        <v>0</v>
      </c>
      <c r="Y174" s="42">
        <f t="shared" si="112"/>
        <v>0</v>
      </c>
      <c r="Z174" s="42"/>
      <c r="AA174" s="42"/>
      <c r="AB174" s="42"/>
      <c r="AC174" s="42"/>
      <c r="AD174" s="42"/>
      <c r="AE174" s="42"/>
      <c r="AF174" s="42"/>
      <c r="AG174" s="42"/>
    </row>
    <row r="175" spans="1:33">
      <c r="A175" s="44">
        <f t="shared" si="94"/>
        <v>164</v>
      </c>
      <c r="B175" s="44"/>
      <c r="C175" s="142">
        <v>39903</v>
      </c>
      <c r="E175" s="138" t="s">
        <v>327</v>
      </c>
      <c r="G175" s="43">
        <v>6.2</v>
      </c>
      <c r="H175" s="136" t="str">
        <f t="shared" si="96"/>
        <v>P, S, T &amp; D Plant - Customer</v>
      </c>
      <c r="I175" s="42">
        <f>'Plt. Class.'!J$175</f>
        <v>44023.799699319039</v>
      </c>
      <c r="J175" s="136">
        <f t="shared" si="97"/>
        <v>32619.661264728664</v>
      </c>
      <c r="K175" s="136">
        <f t="shared" si="98"/>
        <v>10790.573678461666</v>
      </c>
      <c r="L175" s="136">
        <f t="shared" si="99"/>
        <v>33.768920966621003</v>
      </c>
      <c r="M175" s="136">
        <f t="shared" si="100"/>
        <v>368.09072866766445</v>
      </c>
      <c r="N175" s="136">
        <f t="shared" si="101"/>
        <v>211.70510649442517</v>
      </c>
      <c r="O175" s="136">
        <f t="shared" si="102"/>
        <v>0</v>
      </c>
      <c r="P175" s="136">
        <f t="shared" si="103"/>
        <v>0</v>
      </c>
      <c r="Q175" s="136">
        <f t="shared" si="104"/>
        <v>0</v>
      </c>
      <c r="R175" s="136">
        <f t="shared" si="105"/>
        <v>0</v>
      </c>
      <c r="S175" s="136">
        <f t="shared" si="106"/>
        <v>0</v>
      </c>
      <c r="T175" s="136">
        <f t="shared" si="107"/>
        <v>0</v>
      </c>
      <c r="U175" s="136">
        <f t="shared" si="108"/>
        <v>0</v>
      </c>
      <c r="V175" s="136">
        <f t="shared" si="109"/>
        <v>0</v>
      </c>
      <c r="W175" s="136">
        <f t="shared" si="110"/>
        <v>0</v>
      </c>
      <c r="X175" s="136">
        <f t="shared" si="111"/>
        <v>0</v>
      </c>
      <c r="Y175" s="42">
        <f t="shared" si="112"/>
        <v>0</v>
      </c>
      <c r="Z175" s="42"/>
      <c r="AA175" s="42"/>
      <c r="AB175" s="42"/>
      <c r="AC175" s="42"/>
      <c r="AD175" s="42"/>
      <c r="AE175" s="42"/>
      <c r="AF175" s="42"/>
      <c r="AG175" s="42"/>
    </row>
    <row r="176" spans="1:33">
      <c r="A176" s="44">
        <f t="shared" si="94"/>
        <v>165</v>
      </c>
      <c r="B176" s="44"/>
      <c r="C176" s="142">
        <v>39904</v>
      </c>
      <c r="E176" s="138" t="s">
        <v>328</v>
      </c>
      <c r="G176" s="43">
        <v>6.2</v>
      </c>
      <c r="H176" s="136" t="str">
        <f t="shared" si="96"/>
        <v>P, S, T &amp; D Plant - Customer</v>
      </c>
      <c r="I176" s="42">
        <f>'Plt. Class.'!J$176</f>
        <v>0</v>
      </c>
      <c r="J176" s="136">
        <f t="shared" si="97"/>
        <v>0</v>
      </c>
      <c r="K176" s="136">
        <f t="shared" si="98"/>
        <v>0</v>
      </c>
      <c r="L176" s="136">
        <f t="shared" si="99"/>
        <v>0</v>
      </c>
      <c r="M176" s="136">
        <f t="shared" si="100"/>
        <v>0</v>
      </c>
      <c r="N176" s="136">
        <f t="shared" si="101"/>
        <v>0</v>
      </c>
      <c r="O176" s="136">
        <f t="shared" si="102"/>
        <v>0</v>
      </c>
      <c r="P176" s="136">
        <f t="shared" si="103"/>
        <v>0</v>
      </c>
      <c r="Q176" s="136">
        <f t="shared" si="104"/>
        <v>0</v>
      </c>
      <c r="R176" s="136">
        <f t="shared" si="105"/>
        <v>0</v>
      </c>
      <c r="S176" s="136">
        <f t="shared" si="106"/>
        <v>0</v>
      </c>
      <c r="T176" s="136">
        <f t="shared" si="107"/>
        <v>0</v>
      </c>
      <c r="U176" s="136">
        <f t="shared" si="108"/>
        <v>0</v>
      </c>
      <c r="V176" s="136">
        <f t="shared" si="109"/>
        <v>0</v>
      </c>
      <c r="W176" s="136">
        <f t="shared" si="110"/>
        <v>0</v>
      </c>
      <c r="X176" s="136">
        <f t="shared" si="111"/>
        <v>0</v>
      </c>
      <c r="Y176" s="42">
        <f t="shared" si="112"/>
        <v>0</v>
      </c>
      <c r="Z176" s="42"/>
      <c r="AA176" s="42"/>
      <c r="AB176" s="42"/>
      <c r="AC176" s="42"/>
      <c r="AD176" s="42"/>
      <c r="AE176" s="42"/>
      <c r="AF176" s="42"/>
      <c r="AG176" s="42"/>
    </row>
    <row r="177" spans="1:33">
      <c r="A177" s="44">
        <f t="shared" si="94"/>
        <v>166</v>
      </c>
      <c r="B177" s="44"/>
      <c r="C177" s="142">
        <v>39905</v>
      </c>
      <c r="E177" s="138" t="s">
        <v>329</v>
      </c>
      <c r="G177" s="43">
        <v>6.2</v>
      </c>
      <c r="H177" s="136" t="str">
        <f t="shared" si="96"/>
        <v>P, S, T &amp; D Plant - Customer</v>
      </c>
      <c r="I177" s="42">
        <f>'Plt. Class.'!J$177</f>
        <v>0</v>
      </c>
      <c r="J177" s="136">
        <f t="shared" si="97"/>
        <v>0</v>
      </c>
      <c r="K177" s="136">
        <f t="shared" si="98"/>
        <v>0</v>
      </c>
      <c r="L177" s="136">
        <f t="shared" si="99"/>
        <v>0</v>
      </c>
      <c r="M177" s="136">
        <f t="shared" si="100"/>
        <v>0</v>
      </c>
      <c r="N177" s="136">
        <f t="shared" si="101"/>
        <v>0</v>
      </c>
      <c r="O177" s="136">
        <f t="shared" si="102"/>
        <v>0</v>
      </c>
      <c r="P177" s="136">
        <f t="shared" si="103"/>
        <v>0</v>
      </c>
      <c r="Q177" s="136">
        <f t="shared" si="104"/>
        <v>0</v>
      </c>
      <c r="R177" s="136">
        <f t="shared" si="105"/>
        <v>0</v>
      </c>
      <c r="S177" s="136">
        <f t="shared" si="106"/>
        <v>0</v>
      </c>
      <c r="T177" s="136">
        <f t="shared" si="107"/>
        <v>0</v>
      </c>
      <c r="U177" s="136">
        <f t="shared" si="108"/>
        <v>0</v>
      </c>
      <c r="V177" s="136">
        <f t="shared" si="109"/>
        <v>0</v>
      </c>
      <c r="W177" s="136">
        <f t="shared" si="110"/>
        <v>0</v>
      </c>
      <c r="X177" s="136">
        <f t="shared" si="111"/>
        <v>0</v>
      </c>
      <c r="Y177" s="42">
        <f t="shared" si="112"/>
        <v>0</v>
      </c>
      <c r="Z177" s="42"/>
      <c r="AA177" s="42"/>
      <c r="AB177" s="42"/>
      <c r="AC177" s="42"/>
      <c r="AD177" s="42"/>
      <c r="AE177" s="42"/>
      <c r="AF177" s="42"/>
      <c r="AG177" s="42"/>
    </row>
    <row r="178" spans="1:33">
      <c r="A178" s="44">
        <f t="shared" si="94"/>
        <v>167</v>
      </c>
      <c r="B178" s="44"/>
      <c r="C178" s="142">
        <v>39906</v>
      </c>
      <c r="E178" s="138" t="s">
        <v>330</v>
      </c>
      <c r="G178" s="43">
        <v>6.2</v>
      </c>
      <c r="H178" s="136" t="str">
        <f t="shared" si="96"/>
        <v>P, S, T &amp; D Plant - Customer</v>
      </c>
      <c r="I178" s="42">
        <f>'Plt. Class.'!J$178</f>
        <v>68358.004069908537</v>
      </c>
      <c r="J178" s="136">
        <f t="shared" si="97"/>
        <v>50650.215399918117</v>
      </c>
      <c r="K178" s="136">
        <f t="shared" si="98"/>
        <v>16755.075310783319</v>
      </c>
      <c r="L178" s="136">
        <f t="shared" si="99"/>
        <v>52.434729683462656</v>
      </c>
      <c r="M178" s="136">
        <f t="shared" si="100"/>
        <v>571.55328936200419</v>
      </c>
      <c r="N178" s="136">
        <f t="shared" si="101"/>
        <v>328.72534016163502</v>
      </c>
      <c r="O178" s="136">
        <f t="shared" si="102"/>
        <v>0</v>
      </c>
      <c r="P178" s="136">
        <f t="shared" si="103"/>
        <v>0</v>
      </c>
      <c r="Q178" s="136">
        <f t="shared" si="104"/>
        <v>0</v>
      </c>
      <c r="R178" s="136">
        <f t="shared" si="105"/>
        <v>0</v>
      </c>
      <c r="S178" s="136">
        <f t="shared" si="106"/>
        <v>0</v>
      </c>
      <c r="T178" s="136">
        <f t="shared" si="107"/>
        <v>0</v>
      </c>
      <c r="U178" s="136">
        <f t="shared" si="108"/>
        <v>0</v>
      </c>
      <c r="V178" s="136">
        <f t="shared" si="109"/>
        <v>0</v>
      </c>
      <c r="W178" s="136">
        <f t="shared" si="110"/>
        <v>0</v>
      </c>
      <c r="X178" s="136">
        <f t="shared" si="111"/>
        <v>0</v>
      </c>
      <c r="Y178" s="42">
        <f t="shared" si="112"/>
        <v>0</v>
      </c>
      <c r="Z178" s="42"/>
      <c r="AA178" s="42"/>
      <c r="AB178" s="42"/>
      <c r="AC178" s="42"/>
      <c r="AD178" s="42"/>
      <c r="AE178" s="42"/>
      <c r="AF178" s="42"/>
      <c r="AG178" s="42"/>
    </row>
    <row r="179" spans="1:33">
      <c r="A179" s="44">
        <f t="shared" si="94"/>
        <v>168</v>
      </c>
      <c r="B179" s="44"/>
      <c r="C179" s="142">
        <v>39907</v>
      </c>
      <c r="E179" s="138" t="s">
        <v>331</v>
      </c>
      <c r="G179" s="43">
        <v>6.2</v>
      </c>
      <c r="H179" s="136" t="str">
        <f t="shared" si="96"/>
        <v>P, S, T &amp; D Plant - Customer</v>
      </c>
      <c r="I179" s="42">
        <f>'Plt. Class.'!J$179</f>
        <v>15745.806497603144</v>
      </c>
      <c r="J179" s="136">
        <f t="shared" si="97"/>
        <v>11666.936470722741</v>
      </c>
      <c r="K179" s="136">
        <f t="shared" si="98"/>
        <v>3859.4189120348751</v>
      </c>
      <c r="L179" s="136">
        <f t="shared" si="99"/>
        <v>12.077987334234866</v>
      </c>
      <c r="M179" s="136">
        <f t="shared" si="100"/>
        <v>131.65345623840909</v>
      </c>
      <c r="N179" s="136">
        <f t="shared" si="101"/>
        <v>75.719671272883048</v>
      </c>
      <c r="O179" s="136">
        <f t="shared" si="102"/>
        <v>0</v>
      </c>
      <c r="P179" s="136">
        <f t="shared" si="103"/>
        <v>0</v>
      </c>
      <c r="Q179" s="136">
        <f t="shared" si="104"/>
        <v>0</v>
      </c>
      <c r="R179" s="136">
        <f t="shared" si="105"/>
        <v>0</v>
      </c>
      <c r="S179" s="136">
        <f t="shared" si="106"/>
        <v>0</v>
      </c>
      <c r="T179" s="136">
        <f t="shared" si="107"/>
        <v>0</v>
      </c>
      <c r="U179" s="136">
        <f t="shared" si="108"/>
        <v>0</v>
      </c>
      <c r="V179" s="136">
        <f t="shared" si="109"/>
        <v>0</v>
      </c>
      <c r="W179" s="136">
        <f t="shared" si="110"/>
        <v>0</v>
      </c>
      <c r="X179" s="136">
        <f t="shared" si="111"/>
        <v>0</v>
      </c>
      <c r="Y179" s="42">
        <f t="shared" si="112"/>
        <v>0</v>
      </c>
      <c r="Z179" s="42"/>
      <c r="AA179" s="42"/>
      <c r="AB179" s="42"/>
      <c r="AC179" s="42"/>
      <c r="AD179" s="42"/>
      <c r="AE179" s="42"/>
      <c r="AF179" s="42"/>
      <c r="AG179" s="42"/>
    </row>
    <row r="180" spans="1:33">
      <c r="A180" s="44">
        <f t="shared" si="94"/>
        <v>169</v>
      </c>
      <c r="B180" s="44"/>
      <c r="C180" s="142">
        <v>39908</v>
      </c>
      <c r="E180" s="138" t="s">
        <v>332</v>
      </c>
      <c r="G180" s="43">
        <v>6.2</v>
      </c>
      <c r="H180" s="136" t="str">
        <f t="shared" si="96"/>
        <v>P, S, T &amp; D Plant - Customer</v>
      </c>
      <c r="I180" s="42">
        <f>'Plt. Class.'!J$180</f>
        <v>188931.23428271143</v>
      </c>
      <c r="J180" s="136">
        <f t="shared" si="97"/>
        <v>139989.57170260945</v>
      </c>
      <c r="K180" s="136">
        <f t="shared" si="98"/>
        <v>46308.506253762425</v>
      </c>
      <c r="L180" s="136">
        <f t="shared" si="99"/>
        <v>144.92170058455278</v>
      </c>
      <c r="M180" s="136">
        <f t="shared" si="100"/>
        <v>1579.6872639387414</v>
      </c>
      <c r="N180" s="136">
        <f t="shared" si="101"/>
        <v>908.54736181627914</v>
      </c>
      <c r="O180" s="136">
        <f t="shared" si="102"/>
        <v>0</v>
      </c>
      <c r="P180" s="136">
        <f t="shared" si="103"/>
        <v>0</v>
      </c>
      <c r="Q180" s="136">
        <f t="shared" si="104"/>
        <v>0</v>
      </c>
      <c r="R180" s="136">
        <f t="shared" si="105"/>
        <v>0</v>
      </c>
      <c r="S180" s="136">
        <f t="shared" si="106"/>
        <v>0</v>
      </c>
      <c r="T180" s="136">
        <f t="shared" si="107"/>
        <v>0</v>
      </c>
      <c r="U180" s="136">
        <f t="shared" si="108"/>
        <v>0</v>
      </c>
      <c r="V180" s="136">
        <f t="shared" si="109"/>
        <v>0</v>
      </c>
      <c r="W180" s="136">
        <f t="shared" si="110"/>
        <v>0</v>
      </c>
      <c r="X180" s="136">
        <f t="shared" si="111"/>
        <v>0</v>
      </c>
      <c r="Y180" s="42">
        <f t="shared" si="112"/>
        <v>0</v>
      </c>
      <c r="Z180" s="42"/>
      <c r="AA180" s="42"/>
      <c r="AB180" s="42"/>
      <c r="AC180" s="42"/>
      <c r="AD180" s="42"/>
      <c r="AE180" s="42"/>
      <c r="AF180" s="42"/>
      <c r="AG180" s="42"/>
    </row>
    <row r="181" spans="1:33">
      <c r="A181" s="44">
        <f t="shared" si="94"/>
        <v>170</v>
      </c>
      <c r="B181" s="44"/>
      <c r="C181" s="142">
        <v>39909</v>
      </c>
      <c r="E181" s="138" t="s">
        <v>333</v>
      </c>
      <c r="G181" s="43">
        <v>6.2</v>
      </c>
      <c r="H181" s="136" t="str">
        <f t="shared" si="96"/>
        <v>P, S, T &amp; D Plant - Customer</v>
      </c>
      <c r="I181" s="42">
        <f>'Plt. Class.'!J$181</f>
        <v>0</v>
      </c>
      <c r="J181" s="136">
        <f t="shared" si="97"/>
        <v>0</v>
      </c>
      <c r="K181" s="136">
        <f t="shared" si="98"/>
        <v>0</v>
      </c>
      <c r="L181" s="136">
        <f t="shared" si="99"/>
        <v>0</v>
      </c>
      <c r="M181" s="136">
        <f t="shared" si="100"/>
        <v>0</v>
      </c>
      <c r="N181" s="136">
        <f t="shared" si="101"/>
        <v>0</v>
      </c>
      <c r="O181" s="136">
        <f t="shared" si="102"/>
        <v>0</v>
      </c>
      <c r="P181" s="136">
        <f t="shared" si="103"/>
        <v>0</v>
      </c>
      <c r="Q181" s="136">
        <f t="shared" si="104"/>
        <v>0</v>
      </c>
      <c r="R181" s="136">
        <f t="shared" si="105"/>
        <v>0</v>
      </c>
      <c r="S181" s="136">
        <f t="shared" si="106"/>
        <v>0</v>
      </c>
      <c r="T181" s="136">
        <f t="shared" si="107"/>
        <v>0</v>
      </c>
      <c r="U181" s="136">
        <f t="shared" si="108"/>
        <v>0</v>
      </c>
      <c r="V181" s="136">
        <f t="shared" si="109"/>
        <v>0</v>
      </c>
      <c r="W181" s="136">
        <f t="shared" si="110"/>
        <v>0</v>
      </c>
      <c r="X181" s="136">
        <f t="shared" si="111"/>
        <v>0</v>
      </c>
      <c r="Y181" s="42">
        <f t="shared" si="112"/>
        <v>0</v>
      </c>
      <c r="Z181" s="42"/>
      <c r="AA181" s="42"/>
      <c r="AB181" s="42"/>
      <c r="AC181" s="42"/>
      <c r="AD181" s="42"/>
      <c r="AE181" s="42"/>
      <c r="AF181" s="42"/>
      <c r="AG181" s="42"/>
    </row>
    <row r="182" spans="1:33">
      <c r="A182" s="44">
        <f t="shared" si="94"/>
        <v>171</v>
      </c>
      <c r="B182" s="44"/>
      <c r="C182" s="142">
        <v>39924</v>
      </c>
      <c r="E182" s="138" t="s">
        <v>334</v>
      </c>
      <c r="G182" s="43">
        <v>6.2</v>
      </c>
      <c r="H182" s="136" t="str">
        <f t="shared" si="96"/>
        <v>P, S, T &amp; D Plant - Customer</v>
      </c>
      <c r="I182" s="42">
        <f>'Plt. Class.'!J$182</f>
        <v>0</v>
      </c>
      <c r="J182" s="136">
        <f t="shared" si="97"/>
        <v>0</v>
      </c>
      <c r="K182" s="136">
        <f t="shared" si="98"/>
        <v>0</v>
      </c>
      <c r="L182" s="136">
        <f t="shared" si="99"/>
        <v>0</v>
      </c>
      <c r="M182" s="136">
        <f t="shared" si="100"/>
        <v>0</v>
      </c>
      <c r="N182" s="136">
        <f t="shared" si="101"/>
        <v>0</v>
      </c>
      <c r="O182" s="136">
        <f t="shared" si="102"/>
        <v>0</v>
      </c>
      <c r="P182" s="136">
        <f t="shared" si="103"/>
        <v>0</v>
      </c>
      <c r="Q182" s="136">
        <f t="shared" si="104"/>
        <v>0</v>
      </c>
      <c r="R182" s="136">
        <f t="shared" si="105"/>
        <v>0</v>
      </c>
      <c r="S182" s="136">
        <f t="shared" si="106"/>
        <v>0</v>
      </c>
      <c r="T182" s="136">
        <f t="shared" si="107"/>
        <v>0</v>
      </c>
      <c r="U182" s="136">
        <f t="shared" si="108"/>
        <v>0</v>
      </c>
      <c r="V182" s="136">
        <f t="shared" si="109"/>
        <v>0</v>
      </c>
      <c r="W182" s="136">
        <f t="shared" si="110"/>
        <v>0</v>
      </c>
      <c r="X182" s="136">
        <f t="shared" si="111"/>
        <v>0</v>
      </c>
      <c r="Y182" s="42">
        <f t="shared" si="112"/>
        <v>0</v>
      </c>
      <c r="Z182" s="42"/>
      <c r="AA182" s="42"/>
      <c r="AB182" s="42"/>
      <c r="AC182" s="42"/>
      <c r="AD182" s="42"/>
      <c r="AE182" s="42"/>
      <c r="AF182" s="42"/>
      <c r="AG182" s="42"/>
    </row>
    <row r="183" spans="1:33">
      <c r="A183" s="44">
        <f t="shared" si="94"/>
        <v>172</v>
      </c>
      <c r="B183" s="44"/>
      <c r="C183" s="44"/>
      <c r="D183" s="44"/>
      <c r="E183" s="44"/>
      <c r="G183" s="43"/>
      <c r="H183" s="136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</row>
    <row r="184" spans="1:33">
      <c r="A184" s="44">
        <f t="shared" si="94"/>
        <v>173</v>
      </c>
      <c r="B184" s="44"/>
      <c r="C184" s="44"/>
      <c r="D184" s="44" t="s">
        <v>159</v>
      </c>
      <c r="E184" s="44"/>
      <c r="G184" s="43"/>
      <c r="H184" s="136"/>
      <c r="I184" s="42">
        <f>'Plt. Class.'!J$184</f>
        <v>758255.79041297699</v>
      </c>
      <c r="J184" s="42">
        <f>SUM(J149:J182)</f>
        <v>561833.53559263505</v>
      </c>
      <c r="K184" s="42">
        <f t="shared" ref="K184:X184" si="113">SUM(K149:K182)</f>
        <v>185854.35672191592</v>
      </c>
      <c r="L184" s="42">
        <f t="shared" si="113"/>
        <v>581.6281201037408</v>
      </c>
      <c r="M184" s="42">
        <f t="shared" si="113"/>
        <v>6339.9099649707377</v>
      </c>
      <c r="N184" s="42">
        <f t="shared" si="113"/>
        <v>3646.3600133515251</v>
      </c>
      <c r="O184" s="42">
        <f t="shared" si="113"/>
        <v>0</v>
      </c>
      <c r="P184" s="42">
        <f t="shared" si="113"/>
        <v>0</v>
      </c>
      <c r="Q184" s="42">
        <f t="shared" si="113"/>
        <v>0</v>
      </c>
      <c r="R184" s="42">
        <f t="shared" si="113"/>
        <v>0</v>
      </c>
      <c r="S184" s="42">
        <f t="shared" si="113"/>
        <v>0</v>
      </c>
      <c r="T184" s="42">
        <f t="shared" si="113"/>
        <v>0</v>
      </c>
      <c r="U184" s="42">
        <f t="shared" si="113"/>
        <v>0</v>
      </c>
      <c r="V184" s="42">
        <f t="shared" si="113"/>
        <v>0</v>
      </c>
      <c r="W184" s="42">
        <f t="shared" si="113"/>
        <v>0</v>
      </c>
      <c r="X184" s="42">
        <f t="shared" si="113"/>
        <v>0</v>
      </c>
      <c r="Y184" s="42">
        <f t="shared" si="112"/>
        <v>0</v>
      </c>
      <c r="Z184" s="42"/>
      <c r="AA184" s="42"/>
      <c r="AB184" s="42"/>
      <c r="AC184" s="42"/>
      <c r="AD184" s="42"/>
      <c r="AE184" s="42"/>
      <c r="AF184" s="42"/>
      <c r="AG184" s="42"/>
    </row>
    <row r="185" spans="1:33">
      <c r="A185" s="44">
        <f t="shared" si="94"/>
        <v>174</v>
      </c>
      <c r="B185" s="44"/>
      <c r="C185" s="44"/>
      <c r="D185" s="44"/>
      <c r="E185" s="44"/>
      <c r="G185" s="43"/>
      <c r="H185" s="136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</row>
    <row r="186" spans="1:33">
      <c r="A186" s="44">
        <f t="shared" si="94"/>
        <v>175</v>
      </c>
      <c r="B186" s="44"/>
      <c r="C186" s="44"/>
      <c r="D186" s="44" t="s">
        <v>361</v>
      </c>
      <c r="E186" s="44"/>
      <c r="G186" s="43">
        <v>6.2</v>
      </c>
      <c r="H186" s="136" t="str">
        <f>VLOOKUP($G186,alloc,3)</f>
        <v>P, S, T &amp; D Plant - Customer</v>
      </c>
      <c r="I186" s="42">
        <f>'Plt. Class.'!J$186</f>
        <v>-36692.63643065653</v>
      </c>
      <c r="J186" s="136">
        <f>$I186*VLOOKUP($G186,alloc,6)</f>
        <v>-27187.598059518983</v>
      </c>
      <c r="K186" s="136">
        <f>$I186*VLOOKUP($G186,alloc,7)</f>
        <v>-8993.6488800654406</v>
      </c>
      <c r="L186" s="136">
        <f>$I186*VLOOKUP($G186,alloc,8)</f>
        <v>-28.145474678392308</v>
      </c>
      <c r="M186" s="136">
        <f>$I186*VLOOKUP($G186,alloc,9)</f>
        <v>-306.79358376026249</v>
      </c>
      <c r="N186" s="136">
        <f>$I186*VLOOKUP($G186,alloc,10)</f>
        <v>-176.45043263345397</v>
      </c>
      <c r="O186" s="136">
        <f>$I186*VLOOKUP($G186,alloc,11)</f>
        <v>0</v>
      </c>
      <c r="P186" s="136">
        <f>$I186*VLOOKUP($G186,alloc,12)</f>
        <v>0</v>
      </c>
      <c r="Q186" s="136">
        <f>$I186*VLOOKUP($G186,alloc,13)</f>
        <v>0</v>
      </c>
      <c r="R186" s="136">
        <f>$I186*VLOOKUP($G186,alloc,14)</f>
        <v>0</v>
      </c>
      <c r="S186" s="136">
        <f>$I186*VLOOKUP($G186,alloc,15)</f>
        <v>0</v>
      </c>
      <c r="T186" s="136">
        <f>$I186*VLOOKUP($G186,alloc,16)</f>
        <v>0</v>
      </c>
      <c r="U186" s="136">
        <f>$I186*VLOOKUP($G186,alloc,17)</f>
        <v>0</v>
      </c>
      <c r="V186" s="136">
        <f>$I186*VLOOKUP($G186,alloc,18)</f>
        <v>0</v>
      </c>
      <c r="W186" s="136">
        <f>$I186*VLOOKUP($G186,alloc,19)</f>
        <v>0</v>
      </c>
      <c r="X186" s="136">
        <f>$I186*VLOOKUP($G186,alloc,20)</f>
        <v>0</v>
      </c>
      <c r="Y186" s="42">
        <f>SUM(J186:X186)-I186</f>
        <v>0</v>
      </c>
      <c r="Z186" s="42"/>
      <c r="AA186" s="42"/>
      <c r="AB186" s="42"/>
      <c r="AC186" s="42"/>
      <c r="AD186" s="42"/>
      <c r="AE186" s="42"/>
      <c r="AF186" s="42"/>
      <c r="AG186" s="42"/>
    </row>
    <row r="187" spans="1:33">
      <c r="A187" s="44">
        <f t="shared" si="94"/>
        <v>176</v>
      </c>
      <c r="B187" s="44"/>
      <c r="C187" s="44"/>
      <c r="D187" s="44"/>
      <c r="E187" s="44"/>
      <c r="G187" s="43"/>
      <c r="H187" s="136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</row>
    <row r="188" spans="1:33">
      <c r="A188" s="44">
        <f t="shared" si="94"/>
        <v>177</v>
      </c>
      <c r="B188" s="44"/>
      <c r="C188" s="44"/>
      <c r="D188" s="44" t="s">
        <v>363</v>
      </c>
      <c r="E188" s="44"/>
      <c r="G188" s="43"/>
      <c r="H188" s="136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</row>
    <row r="189" spans="1:33">
      <c r="A189" s="44">
        <f t="shared" si="94"/>
        <v>178</v>
      </c>
      <c r="B189" s="44"/>
      <c r="C189" s="44"/>
      <c r="D189" s="44"/>
      <c r="E189" s="44"/>
      <c r="G189" s="43"/>
      <c r="H189" s="136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</row>
    <row r="190" spans="1:33">
      <c r="A190" s="44">
        <f t="shared" si="94"/>
        <v>179</v>
      </c>
      <c r="B190" s="44"/>
      <c r="C190" s="44"/>
      <c r="D190" s="44" t="s">
        <v>158</v>
      </c>
      <c r="E190" s="44"/>
      <c r="G190" s="43"/>
      <c r="H190" s="136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</row>
    <row r="191" spans="1:33">
      <c r="A191" s="44">
        <f t="shared" si="94"/>
        <v>180</v>
      </c>
      <c r="B191" s="44"/>
      <c r="C191" s="44"/>
      <c r="D191" s="44"/>
      <c r="E191" s="44"/>
      <c r="G191" s="43"/>
      <c r="H191" s="136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</row>
    <row r="192" spans="1:33">
      <c r="A192" s="44">
        <f t="shared" si="94"/>
        <v>181</v>
      </c>
      <c r="B192" s="44"/>
      <c r="C192" s="142">
        <v>37400</v>
      </c>
      <c r="E192" s="138" t="s">
        <v>125</v>
      </c>
      <c r="G192" s="43">
        <v>6.2</v>
      </c>
      <c r="H192" s="136" t="str">
        <f t="shared" ref="H192:H225" si="114">VLOOKUP($G192,alloc,3)</f>
        <v>P, S, T &amp; D Plant - Customer</v>
      </c>
      <c r="I192" s="42">
        <f>'Plt. Class.'!J$192</f>
        <v>0</v>
      </c>
      <c r="J192" s="136">
        <f t="shared" ref="J192:J225" si="115">$I192*VLOOKUP($G192,alloc,6)</f>
        <v>0</v>
      </c>
      <c r="K192" s="136">
        <f t="shared" ref="K192:K225" si="116">$I192*VLOOKUP($G192,alloc,7)</f>
        <v>0</v>
      </c>
      <c r="L192" s="136">
        <f t="shared" ref="L192:L225" si="117">$I192*VLOOKUP($G192,alloc,8)</f>
        <v>0</v>
      </c>
      <c r="M192" s="136">
        <f t="shared" ref="M192:M225" si="118">$I192*VLOOKUP($G192,alloc,9)</f>
        <v>0</v>
      </c>
      <c r="N192" s="136">
        <f t="shared" ref="N192:N225" si="119">$I192*VLOOKUP($G192,alloc,10)</f>
        <v>0</v>
      </c>
      <c r="O192" s="136">
        <f t="shared" ref="O192:O225" si="120">$I192*VLOOKUP($G192,alloc,11)</f>
        <v>0</v>
      </c>
      <c r="P192" s="136">
        <f t="shared" ref="P192:P225" si="121">$I192*VLOOKUP($G192,alloc,12)</f>
        <v>0</v>
      </c>
      <c r="Q192" s="136">
        <f t="shared" ref="Q192:Q225" si="122">$I192*VLOOKUP($G192,alloc,13)</f>
        <v>0</v>
      </c>
      <c r="R192" s="136">
        <f t="shared" ref="R192:R225" si="123">$I192*VLOOKUP($G192,alloc,14)</f>
        <v>0</v>
      </c>
      <c r="S192" s="136">
        <f t="shared" ref="S192:S225" si="124">$I192*VLOOKUP($G192,alloc,15)</f>
        <v>0</v>
      </c>
      <c r="T192" s="136">
        <f t="shared" ref="T192:T225" si="125">$I192*VLOOKUP($G192,alloc,16)</f>
        <v>0</v>
      </c>
      <c r="U192" s="136">
        <f t="shared" ref="U192:U225" si="126">$I192*VLOOKUP($G192,alloc,17)</f>
        <v>0</v>
      </c>
      <c r="V192" s="136">
        <f t="shared" ref="V192:V225" si="127">$I192*VLOOKUP($G192,alloc,18)</f>
        <v>0</v>
      </c>
      <c r="W192" s="136">
        <f t="shared" ref="W192:W225" si="128">$I192*VLOOKUP($G192,alloc,19)</f>
        <v>0</v>
      </c>
      <c r="X192" s="136">
        <f t="shared" ref="X192:X225" si="129">$I192*VLOOKUP($G192,alloc,20)</f>
        <v>0</v>
      </c>
      <c r="Y192" s="42">
        <f t="shared" ref="Y192:Y227" si="130">SUM(J192:X192)-I192</f>
        <v>0</v>
      </c>
      <c r="Z192" s="42"/>
      <c r="AA192" s="42"/>
      <c r="AB192" s="42"/>
      <c r="AC192" s="42"/>
      <c r="AD192" s="42"/>
      <c r="AE192" s="42"/>
      <c r="AF192" s="42"/>
      <c r="AG192" s="42"/>
    </row>
    <row r="193" spans="1:33">
      <c r="A193" s="44">
        <f t="shared" si="94"/>
        <v>182</v>
      </c>
      <c r="B193" s="44"/>
      <c r="C193" s="142">
        <v>39001</v>
      </c>
      <c r="E193" s="138" t="s">
        <v>304</v>
      </c>
      <c r="G193" s="43">
        <v>6.2</v>
      </c>
      <c r="H193" s="136" t="str">
        <f t="shared" si="114"/>
        <v>P, S, T &amp; D Plant - Customer</v>
      </c>
      <c r="I193" s="42">
        <f>'Plt. Class.'!J$193</f>
        <v>0</v>
      </c>
      <c r="J193" s="136">
        <f t="shared" si="115"/>
        <v>0</v>
      </c>
      <c r="K193" s="136">
        <f t="shared" si="116"/>
        <v>0</v>
      </c>
      <c r="L193" s="136">
        <f t="shared" si="117"/>
        <v>0</v>
      </c>
      <c r="M193" s="136">
        <f t="shared" si="118"/>
        <v>0</v>
      </c>
      <c r="N193" s="136">
        <f t="shared" si="119"/>
        <v>0</v>
      </c>
      <c r="O193" s="136">
        <f t="shared" si="120"/>
        <v>0</v>
      </c>
      <c r="P193" s="136">
        <f t="shared" si="121"/>
        <v>0</v>
      </c>
      <c r="Q193" s="136">
        <f t="shared" si="122"/>
        <v>0</v>
      </c>
      <c r="R193" s="136">
        <f t="shared" si="123"/>
        <v>0</v>
      </c>
      <c r="S193" s="136">
        <f t="shared" si="124"/>
        <v>0</v>
      </c>
      <c r="T193" s="136">
        <f t="shared" si="125"/>
        <v>0</v>
      </c>
      <c r="U193" s="136">
        <f t="shared" si="126"/>
        <v>0</v>
      </c>
      <c r="V193" s="136">
        <f t="shared" si="127"/>
        <v>0</v>
      </c>
      <c r="W193" s="136">
        <f t="shared" si="128"/>
        <v>0</v>
      </c>
      <c r="X193" s="136">
        <f t="shared" si="129"/>
        <v>0</v>
      </c>
      <c r="Y193" s="42">
        <f t="shared" si="130"/>
        <v>0</v>
      </c>
      <c r="Z193" s="42"/>
      <c r="AA193" s="42"/>
      <c r="AB193" s="42"/>
      <c r="AC193" s="42"/>
      <c r="AD193" s="42"/>
      <c r="AE193" s="42"/>
      <c r="AF193" s="42"/>
      <c r="AG193" s="42"/>
    </row>
    <row r="194" spans="1:33">
      <c r="A194" s="44">
        <f t="shared" si="94"/>
        <v>183</v>
      </c>
      <c r="B194" s="44"/>
      <c r="C194" s="142">
        <v>36602</v>
      </c>
      <c r="E194" s="138" t="s">
        <v>149</v>
      </c>
      <c r="G194" s="43">
        <v>6.2</v>
      </c>
      <c r="H194" s="136" t="str">
        <f t="shared" si="114"/>
        <v>P, S, T &amp; D Plant - Customer</v>
      </c>
      <c r="I194" s="42">
        <f>'Plt. Class.'!J$194</f>
        <v>113191.56676983231</v>
      </c>
      <c r="J194" s="136">
        <f t="shared" si="115"/>
        <v>83869.874733074423</v>
      </c>
      <c r="K194" s="136">
        <f t="shared" si="116"/>
        <v>27744.12816141541</v>
      </c>
      <c r="L194" s="136">
        <f t="shared" si="117"/>
        <v>86.824787920284763</v>
      </c>
      <c r="M194" s="136">
        <f t="shared" si="118"/>
        <v>946.41458883401742</v>
      </c>
      <c r="N194" s="136">
        <f t="shared" si="119"/>
        <v>544.32449858817733</v>
      </c>
      <c r="O194" s="136">
        <f t="shared" si="120"/>
        <v>0</v>
      </c>
      <c r="P194" s="136">
        <f t="shared" si="121"/>
        <v>0</v>
      </c>
      <c r="Q194" s="136">
        <f t="shared" si="122"/>
        <v>0</v>
      </c>
      <c r="R194" s="136">
        <f t="shared" si="123"/>
        <v>0</v>
      </c>
      <c r="S194" s="136">
        <f t="shared" si="124"/>
        <v>0</v>
      </c>
      <c r="T194" s="136">
        <f t="shared" si="125"/>
        <v>0</v>
      </c>
      <c r="U194" s="136">
        <f t="shared" si="126"/>
        <v>0</v>
      </c>
      <c r="V194" s="136">
        <f t="shared" si="127"/>
        <v>0</v>
      </c>
      <c r="W194" s="136">
        <f t="shared" si="128"/>
        <v>0</v>
      </c>
      <c r="X194" s="136">
        <f t="shared" si="129"/>
        <v>0</v>
      </c>
      <c r="Y194" s="42">
        <f t="shared" si="130"/>
        <v>0</v>
      </c>
      <c r="Z194" s="42"/>
      <c r="AA194" s="42"/>
      <c r="AB194" s="42"/>
      <c r="AC194" s="42"/>
      <c r="AD194" s="42"/>
      <c r="AE194" s="42"/>
      <c r="AF194" s="42"/>
      <c r="AG194" s="42"/>
    </row>
    <row r="195" spans="1:33">
      <c r="A195" s="44">
        <f t="shared" si="94"/>
        <v>184</v>
      </c>
      <c r="B195" s="44"/>
      <c r="C195" s="142">
        <v>37503</v>
      </c>
      <c r="E195" s="138" t="s">
        <v>291</v>
      </c>
      <c r="G195" s="43">
        <v>6.2</v>
      </c>
      <c r="H195" s="136" t="str">
        <f t="shared" si="114"/>
        <v>P, S, T &amp; D Plant - Customer</v>
      </c>
      <c r="I195" s="42">
        <f>'Plt. Class.'!J$195</f>
        <v>0</v>
      </c>
      <c r="J195" s="136">
        <f t="shared" si="115"/>
        <v>0</v>
      </c>
      <c r="K195" s="136">
        <f t="shared" si="116"/>
        <v>0</v>
      </c>
      <c r="L195" s="136">
        <f t="shared" si="117"/>
        <v>0</v>
      </c>
      <c r="M195" s="136">
        <f t="shared" si="118"/>
        <v>0</v>
      </c>
      <c r="N195" s="136">
        <f t="shared" si="119"/>
        <v>0</v>
      </c>
      <c r="O195" s="136">
        <f t="shared" si="120"/>
        <v>0</v>
      </c>
      <c r="P195" s="136">
        <f t="shared" si="121"/>
        <v>0</v>
      </c>
      <c r="Q195" s="136">
        <f t="shared" si="122"/>
        <v>0</v>
      </c>
      <c r="R195" s="136">
        <f t="shared" si="123"/>
        <v>0</v>
      </c>
      <c r="S195" s="136">
        <f t="shared" si="124"/>
        <v>0</v>
      </c>
      <c r="T195" s="136">
        <f t="shared" si="125"/>
        <v>0</v>
      </c>
      <c r="U195" s="136">
        <f t="shared" si="126"/>
        <v>0</v>
      </c>
      <c r="V195" s="136">
        <f t="shared" si="127"/>
        <v>0</v>
      </c>
      <c r="W195" s="136">
        <f t="shared" si="128"/>
        <v>0</v>
      </c>
      <c r="X195" s="136">
        <f t="shared" si="129"/>
        <v>0</v>
      </c>
      <c r="Y195" s="42">
        <f t="shared" si="130"/>
        <v>0</v>
      </c>
      <c r="Z195" s="42"/>
      <c r="AA195" s="42"/>
      <c r="AB195" s="42"/>
      <c r="AC195" s="42"/>
      <c r="AD195" s="42"/>
      <c r="AE195" s="42"/>
      <c r="AF195" s="42"/>
      <c r="AG195" s="42"/>
    </row>
    <row r="196" spans="1:33">
      <c r="A196" s="44">
        <f t="shared" si="94"/>
        <v>185</v>
      </c>
      <c r="B196" s="44"/>
      <c r="C196" s="142">
        <v>39004</v>
      </c>
      <c r="E196" s="138" t="s">
        <v>306</v>
      </c>
      <c r="G196" s="43">
        <v>6.2</v>
      </c>
      <c r="H196" s="136" t="str">
        <f t="shared" si="114"/>
        <v>P, S, T &amp; D Plant - Customer</v>
      </c>
      <c r="I196" s="42">
        <f>'Plt. Class.'!J$196</f>
        <v>0</v>
      </c>
      <c r="J196" s="136">
        <f t="shared" si="115"/>
        <v>0</v>
      </c>
      <c r="K196" s="136">
        <f t="shared" si="116"/>
        <v>0</v>
      </c>
      <c r="L196" s="136">
        <f t="shared" si="117"/>
        <v>0</v>
      </c>
      <c r="M196" s="136">
        <f t="shared" si="118"/>
        <v>0</v>
      </c>
      <c r="N196" s="136">
        <f t="shared" si="119"/>
        <v>0</v>
      </c>
      <c r="O196" s="136">
        <f t="shared" si="120"/>
        <v>0</v>
      </c>
      <c r="P196" s="136">
        <f t="shared" si="121"/>
        <v>0</v>
      </c>
      <c r="Q196" s="136">
        <f t="shared" si="122"/>
        <v>0</v>
      </c>
      <c r="R196" s="136">
        <f t="shared" si="123"/>
        <v>0</v>
      </c>
      <c r="S196" s="136">
        <f t="shared" si="124"/>
        <v>0</v>
      </c>
      <c r="T196" s="136">
        <f t="shared" si="125"/>
        <v>0</v>
      </c>
      <c r="U196" s="136">
        <f t="shared" si="126"/>
        <v>0</v>
      </c>
      <c r="V196" s="136">
        <f t="shared" si="127"/>
        <v>0</v>
      </c>
      <c r="W196" s="136">
        <f t="shared" si="128"/>
        <v>0</v>
      </c>
      <c r="X196" s="136">
        <f t="shared" si="129"/>
        <v>0</v>
      </c>
      <c r="Y196" s="42">
        <f t="shared" si="130"/>
        <v>0</v>
      </c>
      <c r="Z196" s="42"/>
      <c r="AA196" s="42"/>
      <c r="AB196" s="42"/>
      <c r="AC196" s="42"/>
      <c r="AD196" s="42"/>
      <c r="AE196" s="42"/>
      <c r="AF196" s="42"/>
      <c r="AG196" s="42"/>
    </row>
    <row r="197" spans="1:33">
      <c r="A197" s="44">
        <f t="shared" si="94"/>
        <v>186</v>
      </c>
      <c r="B197" s="44"/>
      <c r="C197" s="142">
        <v>39009</v>
      </c>
      <c r="E197" s="138" t="s">
        <v>307</v>
      </c>
      <c r="G197" s="43">
        <v>6.2</v>
      </c>
      <c r="H197" s="136" t="str">
        <f t="shared" si="114"/>
        <v>P, S, T &amp; D Plant - Customer</v>
      </c>
      <c r="I197" s="42">
        <f>'Plt. Class.'!J$197</f>
        <v>217451.98216843966</v>
      </c>
      <c r="J197" s="136">
        <f t="shared" si="115"/>
        <v>161122.16683077533</v>
      </c>
      <c r="K197" s="136">
        <f t="shared" si="116"/>
        <v>53299.162070110346</v>
      </c>
      <c r="L197" s="136">
        <f t="shared" si="117"/>
        <v>166.79884176364499</v>
      </c>
      <c r="M197" s="136">
        <f t="shared" si="118"/>
        <v>1818.1542509572846</v>
      </c>
      <c r="N197" s="136">
        <f t="shared" si="119"/>
        <v>1045.7001748330561</v>
      </c>
      <c r="O197" s="136">
        <f t="shared" si="120"/>
        <v>0</v>
      </c>
      <c r="P197" s="136">
        <f t="shared" si="121"/>
        <v>0</v>
      </c>
      <c r="Q197" s="136">
        <f t="shared" si="122"/>
        <v>0</v>
      </c>
      <c r="R197" s="136">
        <f t="shared" si="123"/>
        <v>0</v>
      </c>
      <c r="S197" s="136">
        <f t="shared" si="124"/>
        <v>0</v>
      </c>
      <c r="T197" s="136">
        <f t="shared" si="125"/>
        <v>0</v>
      </c>
      <c r="U197" s="136">
        <f t="shared" si="126"/>
        <v>0</v>
      </c>
      <c r="V197" s="136">
        <f t="shared" si="127"/>
        <v>0</v>
      </c>
      <c r="W197" s="136">
        <f t="shared" si="128"/>
        <v>0</v>
      </c>
      <c r="X197" s="136">
        <f t="shared" si="129"/>
        <v>0</v>
      </c>
      <c r="Y197" s="42">
        <f t="shared" si="130"/>
        <v>0</v>
      </c>
      <c r="Z197" s="42"/>
      <c r="AA197" s="42"/>
      <c r="AB197" s="42"/>
      <c r="AC197" s="42"/>
      <c r="AD197" s="42"/>
      <c r="AE197" s="42"/>
      <c r="AF197" s="42"/>
      <c r="AG197" s="42"/>
    </row>
    <row r="198" spans="1:33">
      <c r="A198" s="44">
        <f t="shared" si="94"/>
        <v>187</v>
      </c>
      <c r="B198" s="44"/>
      <c r="C198" s="142">
        <v>39100</v>
      </c>
      <c r="E198" s="138" t="s">
        <v>308</v>
      </c>
      <c r="G198" s="43">
        <v>6.2</v>
      </c>
      <c r="H198" s="136" t="str">
        <f t="shared" si="114"/>
        <v>P, S, T &amp; D Plant - Customer</v>
      </c>
      <c r="I198" s="42">
        <f>'Plt. Class.'!J$198</f>
        <v>253170.95674072552</v>
      </c>
      <c r="J198" s="136">
        <f t="shared" si="115"/>
        <v>187588.32511854902</v>
      </c>
      <c r="K198" s="136">
        <f t="shared" si="116"/>
        <v>62054.158900774899</v>
      </c>
      <c r="L198" s="136">
        <f t="shared" si="117"/>
        <v>194.19745882029412</v>
      </c>
      <c r="M198" s="136">
        <f t="shared" si="118"/>
        <v>2116.8068767500067</v>
      </c>
      <c r="N198" s="136">
        <f t="shared" si="119"/>
        <v>1217.4683858313088</v>
      </c>
      <c r="O198" s="136">
        <f t="shared" si="120"/>
        <v>0</v>
      </c>
      <c r="P198" s="136">
        <f t="shared" si="121"/>
        <v>0</v>
      </c>
      <c r="Q198" s="136">
        <f t="shared" si="122"/>
        <v>0</v>
      </c>
      <c r="R198" s="136">
        <f t="shared" si="123"/>
        <v>0</v>
      </c>
      <c r="S198" s="136">
        <f t="shared" si="124"/>
        <v>0</v>
      </c>
      <c r="T198" s="136">
        <f t="shared" si="125"/>
        <v>0</v>
      </c>
      <c r="U198" s="136">
        <f t="shared" si="126"/>
        <v>0</v>
      </c>
      <c r="V198" s="136">
        <f t="shared" si="127"/>
        <v>0</v>
      </c>
      <c r="W198" s="136">
        <f t="shared" si="128"/>
        <v>0</v>
      </c>
      <c r="X198" s="136">
        <f t="shared" si="129"/>
        <v>0</v>
      </c>
      <c r="Y198" s="42">
        <f t="shared" si="130"/>
        <v>0</v>
      </c>
      <c r="Z198" s="42"/>
      <c r="AA198" s="42"/>
      <c r="AB198" s="42"/>
      <c r="AC198" s="42"/>
      <c r="AD198" s="42"/>
      <c r="AE198" s="42"/>
      <c r="AF198" s="42"/>
      <c r="AG198" s="42"/>
    </row>
    <row r="199" spans="1:33">
      <c r="A199" s="44">
        <f t="shared" si="94"/>
        <v>188</v>
      </c>
      <c r="B199" s="44"/>
      <c r="C199" s="142">
        <v>39102</v>
      </c>
      <c r="E199" s="138" t="s">
        <v>309</v>
      </c>
      <c r="G199" s="43">
        <v>6.2</v>
      </c>
      <c r="H199" s="136" t="str">
        <f t="shared" si="114"/>
        <v>P, S, T &amp; D Plant - Customer</v>
      </c>
      <c r="I199" s="42">
        <f>'Plt. Class.'!J$199</f>
        <v>0</v>
      </c>
      <c r="J199" s="136">
        <f t="shared" si="115"/>
        <v>0</v>
      </c>
      <c r="K199" s="136">
        <f t="shared" si="116"/>
        <v>0</v>
      </c>
      <c r="L199" s="136">
        <f t="shared" si="117"/>
        <v>0</v>
      </c>
      <c r="M199" s="136">
        <f t="shared" si="118"/>
        <v>0</v>
      </c>
      <c r="N199" s="136">
        <f t="shared" si="119"/>
        <v>0</v>
      </c>
      <c r="O199" s="136">
        <f t="shared" si="120"/>
        <v>0</v>
      </c>
      <c r="P199" s="136">
        <f t="shared" si="121"/>
        <v>0</v>
      </c>
      <c r="Q199" s="136">
        <f t="shared" si="122"/>
        <v>0</v>
      </c>
      <c r="R199" s="136">
        <f t="shared" si="123"/>
        <v>0</v>
      </c>
      <c r="S199" s="136">
        <f t="shared" si="124"/>
        <v>0</v>
      </c>
      <c r="T199" s="136">
        <f t="shared" si="125"/>
        <v>0</v>
      </c>
      <c r="U199" s="136">
        <f t="shared" si="126"/>
        <v>0</v>
      </c>
      <c r="V199" s="136">
        <f t="shared" si="127"/>
        <v>0</v>
      </c>
      <c r="W199" s="136">
        <f t="shared" si="128"/>
        <v>0</v>
      </c>
      <c r="X199" s="136">
        <f t="shared" si="129"/>
        <v>0</v>
      </c>
      <c r="Y199" s="42">
        <f t="shared" si="130"/>
        <v>0</v>
      </c>
      <c r="Z199" s="42"/>
      <c r="AA199" s="42"/>
      <c r="AB199" s="42"/>
      <c r="AC199" s="42"/>
      <c r="AD199" s="42"/>
      <c r="AE199" s="42"/>
      <c r="AF199" s="42"/>
      <c r="AG199" s="42"/>
    </row>
    <row r="200" spans="1:33">
      <c r="A200" s="44">
        <f t="shared" si="94"/>
        <v>189</v>
      </c>
      <c r="B200" s="44"/>
      <c r="C200" s="142">
        <v>39103</v>
      </c>
      <c r="E200" s="138" t="s">
        <v>310</v>
      </c>
      <c r="G200" s="43">
        <v>6.2</v>
      </c>
      <c r="H200" s="136" t="str">
        <f t="shared" si="114"/>
        <v>P, S, T &amp; D Plant - Customer</v>
      </c>
      <c r="I200" s="42">
        <f>'Plt. Class.'!J$200</f>
        <v>0</v>
      </c>
      <c r="J200" s="136">
        <f t="shared" si="115"/>
        <v>0</v>
      </c>
      <c r="K200" s="136">
        <f t="shared" si="116"/>
        <v>0</v>
      </c>
      <c r="L200" s="136">
        <f t="shared" si="117"/>
        <v>0</v>
      </c>
      <c r="M200" s="136">
        <f t="shared" si="118"/>
        <v>0</v>
      </c>
      <c r="N200" s="136">
        <f t="shared" si="119"/>
        <v>0</v>
      </c>
      <c r="O200" s="136">
        <f t="shared" si="120"/>
        <v>0</v>
      </c>
      <c r="P200" s="136">
        <f t="shared" si="121"/>
        <v>0</v>
      </c>
      <c r="Q200" s="136">
        <f t="shared" si="122"/>
        <v>0</v>
      </c>
      <c r="R200" s="136">
        <f t="shared" si="123"/>
        <v>0</v>
      </c>
      <c r="S200" s="136">
        <f t="shared" si="124"/>
        <v>0</v>
      </c>
      <c r="T200" s="136">
        <f t="shared" si="125"/>
        <v>0</v>
      </c>
      <c r="U200" s="136">
        <f t="shared" si="126"/>
        <v>0</v>
      </c>
      <c r="V200" s="136">
        <f t="shared" si="127"/>
        <v>0</v>
      </c>
      <c r="W200" s="136">
        <f t="shared" si="128"/>
        <v>0</v>
      </c>
      <c r="X200" s="136">
        <f t="shared" si="129"/>
        <v>0</v>
      </c>
      <c r="Y200" s="42">
        <f t="shared" si="130"/>
        <v>0</v>
      </c>
      <c r="Z200" s="42"/>
      <c r="AA200" s="42"/>
      <c r="AB200" s="42"/>
      <c r="AC200" s="42"/>
      <c r="AD200" s="42"/>
      <c r="AE200" s="42"/>
      <c r="AF200" s="42"/>
      <c r="AG200" s="42"/>
    </row>
    <row r="201" spans="1:33">
      <c r="A201" s="44">
        <f t="shared" si="94"/>
        <v>190</v>
      </c>
      <c r="B201" s="44"/>
      <c r="C201" s="142">
        <v>39200</v>
      </c>
      <c r="E201" s="138" t="s">
        <v>311</v>
      </c>
      <c r="G201" s="43">
        <v>6.2</v>
      </c>
      <c r="H201" s="136" t="str">
        <f t="shared" si="114"/>
        <v>P, S, T &amp; D Plant - Customer</v>
      </c>
      <c r="I201" s="42">
        <f>'Plt. Class.'!J$201</f>
        <v>2329.0259160055139</v>
      </c>
      <c r="J201" s="136">
        <f t="shared" si="115"/>
        <v>1725.7037551451833</v>
      </c>
      <c r="K201" s="136">
        <f t="shared" si="116"/>
        <v>570.86225899062731</v>
      </c>
      <c r="L201" s="136">
        <f t="shared" si="117"/>
        <v>1.7865039506805411</v>
      </c>
      <c r="M201" s="136">
        <f t="shared" si="118"/>
        <v>19.473395126354912</v>
      </c>
      <c r="N201" s="136">
        <f t="shared" si="119"/>
        <v>11.200002792667854</v>
      </c>
      <c r="O201" s="136">
        <f t="shared" si="120"/>
        <v>0</v>
      </c>
      <c r="P201" s="136">
        <f t="shared" si="121"/>
        <v>0</v>
      </c>
      <c r="Q201" s="136">
        <f t="shared" si="122"/>
        <v>0</v>
      </c>
      <c r="R201" s="136">
        <f t="shared" si="123"/>
        <v>0</v>
      </c>
      <c r="S201" s="136">
        <f t="shared" si="124"/>
        <v>0</v>
      </c>
      <c r="T201" s="136">
        <f t="shared" si="125"/>
        <v>0</v>
      </c>
      <c r="U201" s="136">
        <f t="shared" si="126"/>
        <v>0</v>
      </c>
      <c r="V201" s="136">
        <f t="shared" si="127"/>
        <v>0</v>
      </c>
      <c r="W201" s="136">
        <f t="shared" si="128"/>
        <v>0</v>
      </c>
      <c r="X201" s="136">
        <f t="shared" si="129"/>
        <v>0</v>
      </c>
      <c r="Y201" s="42">
        <f t="shared" si="130"/>
        <v>0</v>
      </c>
      <c r="Z201" s="42"/>
      <c r="AA201" s="42"/>
      <c r="AB201" s="42"/>
      <c r="AC201" s="42"/>
      <c r="AD201" s="42"/>
      <c r="AE201" s="42"/>
      <c r="AF201" s="42"/>
      <c r="AG201" s="42"/>
    </row>
    <row r="202" spans="1:33">
      <c r="A202" s="44">
        <f t="shared" si="94"/>
        <v>191</v>
      </c>
      <c r="B202" s="44"/>
      <c r="C202" s="142">
        <v>39201</v>
      </c>
      <c r="E202" s="138" t="s">
        <v>312</v>
      </c>
      <c r="G202" s="43">
        <v>6.2</v>
      </c>
      <c r="H202" s="136" t="str">
        <f t="shared" si="114"/>
        <v>P, S, T &amp; D Plant - Customer</v>
      </c>
      <c r="I202" s="42">
        <f>'Plt. Class.'!J$202</f>
        <v>0</v>
      </c>
      <c r="J202" s="136">
        <f t="shared" si="115"/>
        <v>0</v>
      </c>
      <c r="K202" s="136">
        <f t="shared" si="116"/>
        <v>0</v>
      </c>
      <c r="L202" s="136">
        <f t="shared" si="117"/>
        <v>0</v>
      </c>
      <c r="M202" s="136">
        <f t="shared" si="118"/>
        <v>0</v>
      </c>
      <c r="N202" s="136">
        <f t="shared" si="119"/>
        <v>0</v>
      </c>
      <c r="O202" s="136">
        <f t="shared" si="120"/>
        <v>0</v>
      </c>
      <c r="P202" s="136">
        <f t="shared" si="121"/>
        <v>0</v>
      </c>
      <c r="Q202" s="136">
        <f t="shared" si="122"/>
        <v>0</v>
      </c>
      <c r="R202" s="136">
        <f t="shared" si="123"/>
        <v>0</v>
      </c>
      <c r="S202" s="136">
        <f t="shared" si="124"/>
        <v>0</v>
      </c>
      <c r="T202" s="136">
        <f t="shared" si="125"/>
        <v>0</v>
      </c>
      <c r="U202" s="136">
        <f t="shared" si="126"/>
        <v>0</v>
      </c>
      <c r="V202" s="136">
        <f t="shared" si="127"/>
        <v>0</v>
      </c>
      <c r="W202" s="136">
        <f t="shared" si="128"/>
        <v>0</v>
      </c>
      <c r="X202" s="136">
        <f t="shared" si="129"/>
        <v>0</v>
      </c>
      <c r="Y202" s="42">
        <f t="shared" si="130"/>
        <v>0</v>
      </c>
      <c r="Z202" s="42"/>
      <c r="AA202" s="42"/>
      <c r="AB202" s="42"/>
      <c r="AC202" s="42"/>
      <c r="AD202" s="42"/>
      <c r="AE202" s="42"/>
      <c r="AF202" s="42"/>
      <c r="AG202" s="42"/>
    </row>
    <row r="203" spans="1:33">
      <c r="A203" s="44">
        <f t="shared" si="94"/>
        <v>192</v>
      </c>
      <c r="B203" s="44"/>
      <c r="C203" s="142">
        <v>39202</v>
      </c>
      <c r="E203" s="138" t="s">
        <v>313</v>
      </c>
      <c r="G203" s="43">
        <v>6.2</v>
      </c>
      <c r="H203" s="136" t="str">
        <f t="shared" si="114"/>
        <v>P, S, T &amp; D Plant - Customer</v>
      </c>
      <c r="I203" s="42">
        <f>'Plt. Class.'!J$203</f>
        <v>0</v>
      </c>
      <c r="J203" s="136">
        <f t="shared" si="115"/>
        <v>0</v>
      </c>
      <c r="K203" s="136">
        <f t="shared" si="116"/>
        <v>0</v>
      </c>
      <c r="L203" s="136">
        <f t="shared" si="117"/>
        <v>0</v>
      </c>
      <c r="M203" s="136">
        <f t="shared" si="118"/>
        <v>0</v>
      </c>
      <c r="N203" s="136">
        <f t="shared" si="119"/>
        <v>0</v>
      </c>
      <c r="O203" s="136">
        <f t="shared" si="120"/>
        <v>0</v>
      </c>
      <c r="P203" s="136">
        <f t="shared" si="121"/>
        <v>0</v>
      </c>
      <c r="Q203" s="136">
        <f t="shared" si="122"/>
        <v>0</v>
      </c>
      <c r="R203" s="136">
        <f t="shared" si="123"/>
        <v>0</v>
      </c>
      <c r="S203" s="136">
        <f t="shared" si="124"/>
        <v>0</v>
      </c>
      <c r="T203" s="136">
        <f t="shared" si="125"/>
        <v>0</v>
      </c>
      <c r="U203" s="136">
        <f t="shared" si="126"/>
        <v>0</v>
      </c>
      <c r="V203" s="136">
        <f t="shared" si="127"/>
        <v>0</v>
      </c>
      <c r="W203" s="136">
        <f t="shared" si="128"/>
        <v>0</v>
      </c>
      <c r="X203" s="136">
        <f t="shared" si="129"/>
        <v>0</v>
      </c>
      <c r="Y203" s="42">
        <f t="shared" si="130"/>
        <v>0</v>
      </c>
      <c r="Z203" s="42"/>
      <c r="AA203" s="42"/>
      <c r="AB203" s="42"/>
      <c r="AC203" s="42"/>
      <c r="AD203" s="42"/>
      <c r="AE203" s="42"/>
      <c r="AF203" s="42"/>
      <c r="AG203" s="42"/>
    </row>
    <row r="204" spans="1:33">
      <c r="A204" s="44">
        <f t="shared" si="94"/>
        <v>193</v>
      </c>
      <c r="B204" s="44"/>
      <c r="C204" s="142">
        <v>39300</v>
      </c>
      <c r="E204" s="138" t="s">
        <v>198</v>
      </c>
      <c r="G204" s="43">
        <v>6.2</v>
      </c>
      <c r="H204" s="136" t="str">
        <f t="shared" si="114"/>
        <v>P, S, T &amp; D Plant - Customer</v>
      </c>
      <c r="I204" s="42">
        <f>'Plt. Class.'!J$204</f>
        <v>0</v>
      </c>
      <c r="J204" s="136">
        <f t="shared" si="115"/>
        <v>0</v>
      </c>
      <c r="K204" s="136">
        <f t="shared" si="116"/>
        <v>0</v>
      </c>
      <c r="L204" s="136">
        <f t="shared" si="117"/>
        <v>0</v>
      </c>
      <c r="M204" s="136">
        <f t="shared" si="118"/>
        <v>0</v>
      </c>
      <c r="N204" s="136">
        <f t="shared" si="119"/>
        <v>0</v>
      </c>
      <c r="O204" s="136">
        <f t="shared" si="120"/>
        <v>0</v>
      </c>
      <c r="P204" s="136">
        <f t="shared" si="121"/>
        <v>0</v>
      </c>
      <c r="Q204" s="136">
        <f t="shared" si="122"/>
        <v>0</v>
      </c>
      <c r="R204" s="136">
        <f t="shared" si="123"/>
        <v>0</v>
      </c>
      <c r="S204" s="136">
        <f t="shared" si="124"/>
        <v>0</v>
      </c>
      <c r="T204" s="136">
        <f t="shared" si="125"/>
        <v>0</v>
      </c>
      <c r="U204" s="136">
        <f t="shared" si="126"/>
        <v>0</v>
      </c>
      <c r="V204" s="136">
        <f t="shared" si="127"/>
        <v>0</v>
      </c>
      <c r="W204" s="136">
        <f t="shared" si="128"/>
        <v>0</v>
      </c>
      <c r="X204" s="136">
        <f t="shared" si="129"/>
        <v>0</v>
      </c>
      <c r="Y204" s="42">
        <f t="shared" si="130"/>
        <v>0</v>
      </c>
      <c r="Z204" s="42"/>
      <c r="AA204" s="42"/>
      <c r="AB204" s="42"/>
      <c r="AC204" s="42"/>
      <c r="AD204" s="42"/>
      <c r="AE204" s="42"/>
      <c r="AF204" s="42"/>
      <c r="AG204" s="42"/>
    </row>
    <row r="205" spans="1:33">
      <c r="A205" s="44">
        <f t="shared" ref="A205:A268" si="131">A204+1</f>
        <v>194</v>
      </c>
      <c r="B205" s="44"/>
      <c r="C205" s="142">
        <v>39400</v>
      </c>
      <c r="E205" s="138" t="s">
        <v>314</v>
      </c>
      <c r="G205" s="43">
        <v>6.2</v>
      </c>
      <c r="H205" s="136" t="str">
        <f t="shared" si="114"/>
        <v>P, S, T &amp; D Plant - Customer</v>
      </c>
      <c r="I205" s="42">
        <f>'Plt. Class.'!J$205</f>
        <v>36068.284135833826</v>
      </c>
      <c r="J205" s="136">
        <f t="shared" si="115"/>
        <v>26724.981009058258</v>
      </c>
      <c r="K205" s="136">
        <f t="shared" si="116"/>
        <v>8840.6153053941198</v>
      </c>
      <c r="L205" s="136">
        <f t="shared" si="117"/>
        <v>27.666558650171272</v>
      </c>
      <c r="M205" s="136">
        <f t="shared" si="118"/>
        <v>301.57326446214944</v>
      </c>
      <c r="N205" s="136">
        <f t="shared" si="119"/>
        <v>173.44799826912708</v>
      </c>
      <c r="O205" s="136">
        <f t="shared" si="120"/>
        <v>0</v>
      </c>
      <c r="P205" s="136">
        <f t="shared" si="121"/>
        <v>0</v>
      </c>
      <c r="Q205" s="136">
        <f t="shared" si="122"/>
        <v>0</v>
      </c>
      <c r="R205" s="136">
        <f t="shared" si="123"/>
        <v>0</v>
      </c>
      <c r="S205" s="136">
        <f t="shared" si="124"/>
        <v>0</v>
      </c>
      <c r="T205" s="136">
        <f t="shared" si="125"/>
        <v>0</v>
      </c>
      <c r="U205" s="136">
        <f t="shared" si="126"/>
        <v>0</v>
      </c>
      <c r="V205" s="136">
        <f t="shared" si="127"/>
        <v>0</v>
      </c>
      <c r="W205" s="136">
        <f t="shared" si="128"/>
        <v>0</v>
      </c>
      <c r="X205" s="136">
        <f t="shared" si="129"/>
        <v>0</v>
      </c>
      <c r="Y205" s="42">
        <f t="shared" si="130"/>
        <v>0</v>
      </c>
      <c r="Z205" s="42"/>
      <c r="AA205" s="42"/>
      <c r="AB205" s="42"/>
      <c r="AC205" s="42"/>
      <c r="AD205" s="42"/>
      <c r="AE205" s="42"/>
      <c r="AF205" s="42"/>
      <c r="AG205" s="42"/>
    </row>
    <row r="206" spans="1:33">
      <c r="A206" s="44">
        <f t="shared" si="131"/>
        <v>195</v>
      </c>
      <c r="B206" s="44"/>
      <c r="C206" s="142">
        <v>39600</v>
      </c>
      <c r="E206" s="138" t="s">
        <v>315</v>
      </c>
      <c r="G206" s="43">
        <v>6.2</v>
      </c>
      <c r="H206" s="136" t="str">
        <f t="shared" si="114"/>
        <v>P, S, T &amp; D Plant - Customer</v>
      </c>
      <c r="I206" s="42">
        <f>'Plt. Class.'!J$206</f>
        <v>532.21842267804618</v>
      </c>
      <c r="J206" s="136">
        <f t="shared" si="115"/>
        <v>394.34998308141468</v>
      </c>
      <c r="K206" s="136">
        <f t="shared" si="116"/>
        <v>130.45085027113055</v>
      </c>
      <c r="L206" s="136">
        <f t="shared" si="117"/>
        <v>0.40824376757903136</v>
      </c>
      <c r="M206" s="136">
        <f t="shared" si="118"/>
        <v>4.4499717959816927</v>
      </c>
      <c r="N206" s="136">
        <f t="shared" si="119"/>
        <v>2.5593737619402623</v>
      </c>
      <c r="O206" s="136">
        <f t="shared" si="120"/>
        <v>0</v>
      </c>
      <c r="P206" s="136">
        <f t="shared" si="121"/>
        <v>0</v>
      </c>
      <c r="Q206" s="136">
        <f t="shared" si="122"/>
        <v>0</v>
      </c>
      <c r="R206" s="136">
        <f t="shared" si="123"/>
        <v>0</v>
      </c>
      <c r="S206" s="136">
        <f t="shared" si="124"/>
        <v>0</v>
      </c>
      <c r="T206" s="136">
        <f t="shared" si="125"/>
        <v>0</v>
      </c>
      <c r="U206" s="136">
        <f t="shared" si="126"/>
        <v>0</v>
      </c>
      <c r="V206" s="136">
        <f t="shared" si="127"/>
        <v>0</v>
      </c>
      <c r="W206" s="136">
        <f t="shared" si="128"/>
        <v>0</v>
      </c>
      <c r="X206" s="136">
        <f t="shared" si="129"/>
        <v>0</v>
      </c>
      <c r="Y206" s="42">
        <f t="shared" si="130"/>
        <v>0</v>
      </c>
      <c r="Z206" s="42"/>
      <c r="AA206" s="42"/>
      <c r="AB206" s="42"/>
      <c r="AC206" s="42"/>
      <c r="AD206" s="42"/>
      <c r="AE206" s="42"/>
      <c r="AF206" s="42"/>
      <c r="AG206" s="42"/>
    </row>
    <row r="207" spans="1:33">
      <c r="A207" s="44">
        <f t="shared" si="131"/>
        <v>196</v>
      </c>
      <c r="B207" s="44"/>
      <c r="C207" s="142">
        <v>39603</v>
      </c>
      <c r="E207" s="138" t="s">
        <v>316</v>
      </c>
      <c r="G207" s="43">
        <v>6.2</v>
      </c>
      <c r="H207" s="136" t="str">
        <f t="shared" si="114"/>
        <v>P, S, T &amp; D Plant - Customer</v>
      </c>
      <c r="I207" s="42">
        <f>'Plt. Class.'!J$207</f>
        <v>0</v>
      </c>
      <c r="J207" s="136">
        <f t="shared" si="115"/>
        <v>0</v>
      </c>
      <c r="K207" s="136">
        <f t="shared" si="116"/>
        <v>0</v>
      </c>
      <c r="L207" s="136">
        <f t="shared" si="117"/>
        <v>0</v>
      </c>
      <c r="M207" s="136">
        <f t="shared" si="118"/>
        <v>0</v>
      </c>
      <c r="N207" s="136">
        <f t="shared" si="119"/>
        <v>0</v>
      </c>
      <c r="O207" s="136">
        <f t="shared" si="120"/>
        <v>0</v>
      </c>
      <c r="P207" s="136">
        <f t="shared" si="121"/>
        <v>0</v>
      </c>
      <c r="Q207" s="136">
        <f t="shared" si="122"/>
        <v>0</v>
      </c>
      <c r="R207" s="136">
        <f t="shared" si="123"/>
        <v>0</v>
      </c>
      <c r="S207" s="136">
        <f t="shared" si="124"/>
        <v>0</v>
      </c>
      <c r="T207" s="136">
        <f t="shared" si="125"/>
        <v>0</v>
      </c>
      <c r="U207" s="136">
        <f t="shared" si="126"/>
        <v>0</v>
      </c>
      <c r="V207" s="136">
        <f t="shared" si="127"/>
        <v>0</v>
      </c>
      <c r="W207" s="136">
        <f t="shared" si="128"/>
        <v>0</v>
      </c>
      <c r="X207" s="136">
        <f t="shared" si="129"/>
        <v>0</v>
      </c>
      <c r="Y207" s="42">
        <f t="shared" si="130"/>
        <v>0</v>
      </c>
      <c r="Z207" s="42"/>
      <c r="AA207" s="42"/>
      <c r="AB207" s="42"/>
      <c r="AC207" s="42"/>
      <c r="AD207" s="42"/>
      <c r="AE207" s="42"/>
      <c r="AF207" s="42"/>
      <c r="AG207" s="42"/>
    </row>
    <row r="208" spans="1:33">
      <c r="A208" s="44">
        <f t="shared" si="131"/>
        <v>197</v>
      </c>
      <c r="B208" s="44"/>
      <c r="C208" s="142">
        <v>39604</v>
      </c>
      <c r="E208" s="138" t="s">
        <v>317</v>
      </c>
      <c r="G208" s="43">
        <v>6.2</v>
      </c>
      <c r="H208" s="136" t="str">
        <f t="shared" si="114"/>
        <v>P, S, T &amp; D Plant - Customer</v>
      </c>
      <c r="I208" s="42">
        <f>'Plt. Class.'!J$208</f>
        <v>0</v>
      </c>
      <c r="J208" s="136">
        <f t="shared" si="115"/>
        <v>0</v>
      </c>
      <c r="K208" s="136">
        <f t="shared" si="116"/>
        <v>0</v>
      </c>
      <c r="L208" s="136">
        <f t="shared" si="117"/>
        <v>0</v>
      </c>
      <c r="M208" s="136">
        <f t="shared" si="118"/>
        <v>0</v>
      </c>
      <c r="N208" s="136">
        <f t="shared" si="119"/>
        <v>0</v>
      </c>
      <c r="O208" s="136">
        <f t="shared" si="120"/>
        <v>0</v>
      </c>
      <c r="P208" s="136">
        <f t="shared" si="121"/>
        <v>0</v>
      </c>
      <c r="Q208" s="136">
        <f t="shared" si="122"/>
        <v>0</v>
      </c>
      <c r="R208" s="136">
        <f t="shared" si="123"/>
        <v>0</v>
      </c>
      <c r="S208" s="136">
        <f t="shared" si="124"/>
        <v>0</v>
      </c>
      <c r="T208" s="136">
        <f t="shared" si="125"/>
        <v>0</v>
      </c>
      <c r="U208" s="136">
        <f t="shared" si="126"/>
        <v>0</v>
      </c>
      <c r="V208" s="136">
        <f t="shared" si="127"/>
        <v>0</v>
      </c>
      <c r="W208" s="136">
        <f t="shared" si="128"/>
        <v>0</v>
      </c>
      <c r="X208" s="136">
        <f t="shared" si="129"/>
        <v>0</v>
      </c>
      <c r="Y208" s="42">
        <f t="shared" si="130"/>
        <v>0</v>
      </c>
      <c r="Z208" s="42"/>
      <c r="AA208" s="42"/>
      <c r="AB208" s="42"/>
      <c r="AC208" s="42"/>
      <c r="AD208" s="42"/>
      <c r="AE208" s="42"/>
      <c r="AF208" s="42"/>
      <c r="AG208" s="42"/>
    </row>
    <row r="209" spans="1:33">
      <c r="A209" s="44">
        <f t="shared" si="131"/>
        <v>198</v>
      </c>
      <c r="B209" s="44"/>
      <c r="C209" s="142">
        <v>39605</v>
      </c>
      <c r="E209" s="141" t="s">
        <v>318</v>
      </c>
      <c r="G209" s="43">
        <v>6.2</v>
      </c>
      <c r="H209" s="136" t="str">
        <f t="shared" si="114"/>
        <v>P, S, T &amp; D Plant - Customer</v>
      </c>
      <c r="I209" s="42">
        <f>'Plt. Class.'!J$209</f>
        <v>0</v>
      </c>
      <c r="J209" s="136">
        <f t="shared" si="115"/>
        <v>0</v>
      </c>
      <c r="K209" s="136">
        <f t="shared" si="116"/>
        <v>0</v>
      </c>
      <c r="L209" s="136">
        <f t="shared" si="117"/>
        <v>0</v>
      </c>
      <c r="M209" s="136">
        <f t="shared" si="118"/>
        <v>0</v>
      </c>
      <c r="N209" s="136">
        <f t="shared" si="119"/>
        <v>0</v>
      </c>
      <c r="O209" s="136">
        <f t="shared" si="120"/>
        <v>0</v>
      </c>
      <c r="P209" s="136">
        <f t="shared" si="121"/>
        <v>0</v>
      </c>
      <c r="Q209" s="136">
        <f t="shared" si="122"/>
        <v>0</v>
      </c>
      <c r="R209" s="136">
        <f t="shared" si="123"/>
        <v>0</v>
      </c>
      <c r="S209" s="136">
        <f t="shared" si="124"/>
        <v>0</v>
      </c>
      <c r="T209" s="136">
        <f t="shared" si="125"/>
        <v>0</v>
      </c>
      <c r="U209" s="136">
        <f t="shared" si="126"/>
        <v>0</v>
      </c>
      <c r="V209" s="136">
        <f t="shared" si="127"/>
        <v>0</v>
      </c>
      <c r="W209" s="136">
        <f t="shared" si="128"/>
        <v>0</v>
      </c>
      <c r="X209" s="136">
        <f t="shared" si="129"/>
        <v>0</v>
      </c>
      <c r="Y209" s="42">
        <f t="shared" si="130"/>
        <v>0</v>
      </c>
      <c r="Z209" s="42"/>
      <c r="AA209" s="42"/>
      <c r="AB209" s="42"/>
      <c r="AC209" s="42"/>
      <c r="AD209" s="42"/>
      <c r="AE209" s="42"/>
      <c r="AF209" s="42"/>
      <c r="AG209" s="42"/>
    </row>
    <row r="210" spans="1:33">
      <c r="A210" s="44">
        <f t="shared" si="131"/>
        <v>199</v>
      </c>
      <c r="B210" s="44"/>
      <c r="C210" s="142">
        <v>39700</v>
      </c>
      <c r="E210" s="138" t="s">
        <v>319</v>
      </c>
      <c r="G210" s="43">
        <v>6.2</v>
      </c>
      <c r="H210" s="136" t="str">
        <f t="shared" si="114"/>
        <v>P, S, T &amp; D Plant - Customer</v>
      </c>
      <c r="I210" s="42">
        <f>'Plt. Class.'!J$210</f>
        <v>57351.227454232532</v>
      </c>
      <c r="J210" s="136">
        <f t="shared" si="115"/>
        <v>42494.687542893058</v>
      </c>
      <c r="K210" s="136">
        <f t="shared" si="116"/>
        <v>14057.229262849885</v>
      </c>
      <c r="L210" s="136">
        <f t="shared" si="117"/>
        <v>43.991865319854249</v>
      </c>
      <c r="M210" s="136">
        <f t="shared" si="118"/>
        <v>479.5236950875904</v>
      </c>
      <c r="N210" s="136">
        <f t="shared" si="119"/>
        <v>275.79508808214263</v>
      </c>
      <c r="O210" s="136">
        <f t="shared" si="120"/>
        <v>0</v>
      </c>
      <c r="P210" s="136">
        <f t="shared" si="121"/>
        <v>0</v>
      </c>
      <c r="Q210" s="136">
        <f t="shared" si="122"/>
        <v>0</v>
      </c>
      <c r="R210" s="136">
        <f t="shared" si="123"/>
        <v>0</v>
      </c>
      <c r="S210" s="136">
        <f t="shared" si="124"/>
        <v>0</v>
      </c>
      <c r="T210" s="136">
        <f t="shared" si="125"/>
        <v>0</v>
      </c>
      <c r="U210" s="136">
        <f t="shared" si="126"/>
        <v>0</v>
      </c>
      <c r="V210" s="136">
        <f t="shared" si="127"/>
        <v>0</v>
      </c>
      <c r="W210" s="136">
        <f t="shared" si="128"/>
        <v>0</v>
      </c>
      <c r="X210" s="136">
        <f t="shared" si="129"/>
        <v>0</v>
      </c>
      <c r="Y210" s="42">
        <f t="shared" si="130"/>
        <v>0</v>
      </c>
      <c r="Z210" s="42"/>
      <c r="AA210" s="42"/>
      <c r="AB210" s="42"/>
      <c r="AC210" s="42"/>
      <c r="AD210" s="42"/>
      <c r="AE210" s="42"/>
      <c r="AF210" s="42"/>
      <c r="AG210" s="42"/>
    </row>
    <row r="211" spans="1:33">
      <c r="A211" s="44">
        <f t="shared" si="131"/>
        <v>200</v>
      </c>
      <c r="B211" s="44"/>
      <c r="C211" s="142">
        <v>39701</v>
      </c>
      <c r="E211" s="138" t="s">
        <v>320</v>
      </c>
      <c r="G211" s="43">
        <v>6.2</v>
      </c>
      <c r="H211" s="136" t="str">
        <f t="shared" si="114"/>
        <v>P, S, T &amp; D Plant - Customer</v>
      </c>
      <c r="I211" s="42">
        <f>'Plt. Class.'!J$211</f>
        <v>0</v>
      </c>
      <c r="J211" s="136">
        <f t="shared" si="115"/>
        <v>0</v>
      </c>
      <c r="K211" s="136">
        <f t="shared" si="116"/>
        <v>0</v>
      </c>
      <c r="L211" s="136">
        <f t="shared" si="117"/>
        <v>0</v>
      </c>
      <c r="M211" s="136">
        <f t="shared" si="118"/>
        <v>0</v>
      </c>
      <c r="N211" s="136">
        <f t="shared" si="119"/>
        <v>0</v>
      </c>
      <c r="O211" s="136">
        <f t="shared" si="120"/>
        <v>0</v>
      </c>
      <c r="P211" s="136">
        <f t="shared" si="121"/>
        <v>0</v>
      </c>
      <c r="Q211" s="136">
        <f t="shared" si="122"/>
        <v>0</v>
      </c>
      <c r="R211" s="136">
        <f t="shared" si="123"/>
        <v>0</v>
      </c>
      <c r="S211" s="136">
        <f t="shared" si="124"/>
        <v>0</v>
      </c>
      <c r="T211" s="136">
        <f t="shared" si="125"/>
        <v>0</v>
      </c>
      <c r="U211" s="136">
        <f t="shared" si="126"/>
        <v>0</v>
      </c>
      <c r="V211" s="136">
        <f t="shared" si="127"/>
        <v>0</v>
      </c>
      <c r="W211" s="136">
        <f t="shared" si="128"/>
        <v>0</v>
      </c>
      <c r="X211" s="136">
        <f t="shared" si="129"/>
        <v>0</v>
      </c>
      <c r="Y211" s="42">
        <f t="shared" si="130"/>
        <v>0</v>
      </c>
      <c r="Z211" s="42"/>
      <c r="AA211" s="42"/>
      <c r="AB211" s="42"/>
      <c r="AC211" s="42"/>
      <c r="AD211" s="42"/>
      <c r="AE211" s="42"/>
      <c r="AF211" s="42"/>
      <c r="AG211" s="42"/>
    </row>
    <row r="212" spans="1:33">
      <c r="A212" s="44">
        <f t="shared" si="131"/>
        <v>201</v>
      </c>
      <c r="B212" s="44"/>
      <c r="C212" s="142">
        <v>39702</v>
      </c>
      <c r="E212" s="138" t="s">
        <v>321</v>
      </c>
      <c r="G212" s="43">
        <v>6.2</v>
      </c>
      <c r="H212" s="136" t="str">
        <f t="shared" si="114"/>
        <v>P, S, T &amp; D Plant - Customer</v>
      </c>
      <c r="I212" s="42">
        <f>'Plt. Class.'!J$212</f>
        <v>0</v>
      </c>
      <c r="J212" s="136">
        <f t="shared" si="115"/>
        <v>0</v>
      </c>
      <c r="K212" s="136">
        <f t="shared" si="116"/>
        <v>0</v>
      </c>
      <c r="L212" s="136">
        <f t="shared" si="117"/>
        <v>0</v>
      </c>
      <c r="M212" s="136">
        <f t="shared" si="118"/>
        <v>0</v>
      </c>
      <c r="N212" s="136">
        <f t="shared" si="119"/>
        <v>0</v>
      </c>
      <c r="O212" s="136">
        <f t="shared" si="120"/>
        <v>0</v>
      </c>
      <c r="P212" s="136">
        <f t="shared" si="121"/>
        <v>0</v>
      </c>
      <c r="Q212" s="136">
        <f t="shared" si="122"/>
        <v>0</v>
      </c>
      <c r="R212" s="136">
        <f t="shared" si="123"/>
        <v>0</v>
      </c>
      <c r="S212" s="136">
        <f t="shared" si="124"/>
        <v>0</v>
      </c>
      <c r="T212" s="136">
        <f t="shared" si="125"/>
        <v>0</v>
      </c>
      <c r="U212" s="136">
        <f t="shared" si="126"/>
        <v>0</v>
      </c>
      <c r="V212" s="136">
        <f t="shared" si="127"/>
        <v>0</v>
      </c>
      <c r="W212" s="136">
        <f t="shared" si="128"/>
        <v>0</v>
      </c>
      <c r="X212" s="136">
        <f t="shared" si="129"/>
        <v>0</v>
      </c>
      <c r="Y212" s="42">
        <f t="shared" si="130"/>
        <v>0</v>
      </c>
      <c r="Z212" s="42"/>
      <c r="AA212" s="42"/>
      <c r="AB212" s="42"/>
      <c r="AC212" s="42"/>
      <c r="AD212" s="42"/>
      <c r="AE212" s="42"/>
      <c r="AF212" s="42"/>
      <c r="AG212" s="42"/>
    </row>
    <row r="213" spans="1:33">
      <c r="A213" s="44">
        <f t="shared" si="131"/>
        <v>202</v>
      </c>
      <c r="B213" s="44"/>
      <c r="C213" s="142">
        <v>39705</v>
      </c>
      <c r="E213" s="138" t="s">
        <v>322</v>
      </c>
      <c r="G213" s="43">
        <v>6.2</v>
      </c>
      <c r="H213" s="136" t="str">
        <f t="shared" si="114"/>
        <v>P, S, T &amp; D Plant - Customer</v>
      </c>
      <c r="I213" s="42">
        <f>'Plt. Class.'!J$213</f>
        <v>0</v>
      </c>
      <c r="J213" s="136">
        <f t="shared" si="115"/>
        <v>0</v>
      </c>
      <c r="K213" s="136">
        <f t="shared" si="116"/>
        <v>0</v>
      </c>
      <c r="L213" s="136">
        <f t="shared" si="117"/>
        <v>0</v>
      </c>
      <c r="M213" s="136">
        <f t="shared" si="118"/>
        <v>0</v>
      </c>
      <c r="N213" s="136">
        <f t="shared" si="119"/>
        <v>0</v>
      </c>
      <c r="O213" s="136">
        <f t="shared" si="120"/>
        <v>0</v>
      </c>
      <c r="P213" s="136">
        <f t="shared" si="121"/>
        <v>0</v>
      </c>
      <c r="Q213" s="136">
        <f t="shared" si="122"/>
        <v>0</v>
      </c>
      <c r="R213" s="136">
        <f t="shared" si="123"/>
        <v>0</v>
      </c>
      <c r="S213" s="136">
        <f t="shared" si="124"/>
        <v>0</v>
      </c>
      <c r="T213" s="136">
        <f t="shared" si="125"/>
        <v>0</v>
      </c>
      <c r="U213" s="136">
        <f t="shared" si="126"/>
        <v>0</v>
      </c>
      <c r="V213" s="136">
        <f t="shared" si="127"/>
        <v>0</v>
      </c>
      <c r="W213" s="136">
        <f t="shared" si="128"/>
        <v>0</v>
      </c>
      <c r="X213" s="136">
        <f t="shared" si="129"/>
        <v>0</v>
      </c>
      <c r="Y213" s="42">
        <f t="shared" si="130"/>
        <v>0</v>
      </c>
      <c r="Z213" s="42"/>
      <c r="AA213" s="42"/>
      <c r="AB213" s="42"/>
      <c r="AC213" s="42"/>
      <c r="AD213" s="42"/>
      <c r="AE213" s="42"/>
      <c r="AF213" s="42"/>
      <c r="AG213" s="42"/>
    </row>
    <row r="214" spans="1:33">
      <c r="A214" s="44">
        <f t="shared" si="131"/>
        <v>203</v>
      </c>
      <c r="B214" s="44"/>
      <c r="C214" s="142">
        <v>39800</v>
      </c>
      <c r="E214" s="138" t="s">
        <v>323</v>
      </c>
      <c r="G214" s="43">
        <v>6.2</v>
      </c>
      <c r="H214" s="136" t="str">
        <f t="shared" si="114"/>
        <v>P, S, T &amp; D Plant - Customer</v>
      </c>
      <c r="I214" s="42">
        <f>'Plt. Class.'!J$214</f>
        <v>12385.293524735869</v>
      </c>
      <c r="J214" s="136">
        <f t="shared" si="115"/>
        <v>9176.947065006987</v>
      </c>
      <c r="K214" s="136">
        <f t="shared" si="116"/>
        <v>3035.7312004148471</v>
      </c>
      <c r="L214" s="136">
        <f t="shared" si="117"/>
        <v>9.5002703319967576</v>
      </c>
      <c r="M214" s="136">
        <f t="shared" si="118"/>
        <v>103.55561649426298</v>
      </c>
      <c r="N214" s="136">
        <f t="shared" si="119"/>
        <v>59.559372487774596</v>
      </c>
      <c r="O214" s="136">
        <f t="shared" si="120"/>
        <v>0</v>
      </c>
      <c r="P214" s="136">
        <f t="shared" si="121"/>
        <v>0</v>
      </c>
      <c r="Q214" s="136">
        <f t="shared" si="122"/>
        <v>0</v>
      </c>
      <c r="R214" s="136">
        <f t="shared" si="123"/>
        <v>0</v>
      </c>
      <c r="S214" s="136">
        <f t="shared" si="124"/>
        <v>0</v>
      </c>
      <c r="T214" s="136">
        <f t="shared" si="125"/>
        <v>0</v>
      </c>
      <c r="U214" s="136">
        <f t="shared" si="126"/>
        <v>0</v>
      </c>
      <c r="V214" s="136">
        <f t="shared" si="127"/>
        <v>0</v>
      </c>
      <c r="W214" s="136">
        <f t="shared" si="128"/>
        <v>0</v>
      </c>
      <c r="X214" s="136">
        <f t="shared" si="129"/>
        <v>0</v>
      </c>
      <c r="Y214" s="42">
        <f t="shared" si="130"/>
        <v>0</v>
      </c>
      <c r="Z214" s="42"/>
      <c r="AA214" s="42"/>
      <c r="AB214" s="42"/>
      <c r="AC214" s="42"/>
      <c r="AD214" s="42"/>
      <c r="AE214" s="42"/>
      <c r="AF214" s="42"/>
      <c r="AG214" s="42"/>
    </row>
    <row r="215" spans="1:33">
      <c r="A215" s="44">
        <f t="shared" si="131"/>
        <v>204</v>
      </c>
      <c r="B215" s="44"/>
      <c r="C215" s="142">
        <v>39900</v>
      </c>
      <c r="E215" s="138" t="s">
        <v>324</v>
      </c>
      <c r="G215" s="43">
        <v>6.2</v>
      </c>
      <c r="H215" s="136" t="str">
        <f t="shared" si="114"/>
        <v>P, S, T &amp; D Plant - Customer</v>
      </c>
      <c r="I215" s="42">
        <f>'Plt. Class.'!J$215</f>
        <v>3785.8585038455963</v>
      </c>
      <c r="J215" s="136">
        <f t="shared" si="115"/>
        <v>2805.1513689207068</v>
      </c>
      <c r="K215" s="136">
        <f t="shared" si="116"/>
        <v>927.94318984257154</v>
      </c>
      <c r="L215" s="136">
        <f t="shared" si="117"/>
        <v>2.9039827884086407</v>
      </c>
      <c r="M215" s="136">
        <f t="shared" si="118"/>
        <v>31.654228504377709</v>
      </c>
      <c r="N215" s="136">
        <f t="shared" si="119"/>
        <v>18.20573378953145</v>
      </c>
      <c r="O215" s="136">
        <f t="shared" si="120"/>
        <v>0</v>
      </c>
      <c r="P215" s="136">
        <f t="shared" si="121"/>
        <v>0</v>
      </c>
      <c r="Q215" s="136">
        <f t="shared" si="122"/>
        <v>0</v>
      </c>
      <c r="R215" s="136">
        <f t="shared" si="123"/>
        <v>0</v>
      </c>
      <c r="S215" s="136">
        <f t="shared" si="124"/>
        <v>0</v>
      </c>
      <c r="T215" s="136">
        <f t="shared" si="125"/>
        <v>0</v>
      </c>
      <c r="U215" s="136">
        <f t="shared" si="126"/>
        <v>0</v>
      </c>
      <c r="V215" s="136">
        <f t="shared" si="127"/>
        <v>0</v>
      </c>
      <c r="W215" s="136">
        <f t="shared" si="128"/>
        <v>0</v>
      </c>
      <c r="X215" s="136">
        <f t="shared" si="129"/>
        <v>0</v>
      </c>
      <c r="Y215" s="42">
        <f t="shared" si="130"/>
        <v>0</v>
      </c>
      <c r="Z215" s="42"/>
      <c r="AA215" s="42"/>
      <c r="AB215" s="42"/>
      <c r="AC215" s="42"/>
      <c r="AD215" s="42"/>
      <c r="AE215" s="42"/>
      <c r="AF215" s="42"/>
      <c r="AG215" s="42"/>
    </row>
    <row r="216" spans="1:33">
      <c r="A216" s="44">
        <f t="shared" si="131"/>
        <v>205</v>
      </c>
      <c r="B216" s="44"/>
      <c r="C216" s="142">
        <v>39901</v>
      </c>
      <c r="E216" s="138" t="s">
        <v>325</v>
      </c>
      <c r="G216" s="43">
        <v>6.2</v>
      </c>
      <c r="H216" s="136" t="str">
        <f t="shared" si="114"/>
        <v>P, S, T &amp; D Plant - Customer</v>
      </c>
      <c r="I216" s="42">
        <f>'Plt. Class.'!J$216</f>
        <v>707798.72178768367</v>
      </c>
      <c r="J216" s="136">
        <f t="shared" si="115"/>
        <v>524447.11056322779</v>
      </c>
      <c r="K216" s="136">
        <f t="shared" si="116"/>
        <v>173486.93909056488</v>
      </c>
      <c r="L216" s="136">
        <f t="shared" si="117"/>
        <v>542.92449219673711</v>
      </c>
      <c r="M216" s="136">
        <f t="shared" si="118"/>
        <v>5918.0295438446656</v>
      </c>
      <c r="N216" s="136">
        <f t="shared" si="119"/>
        <v>3403.7180978496363</v>
      </c>
      <c r="O216" s="136">
        <f t="shared" si="120"/>
        <v>0</v>
      </c>
      <c r="P216" s="136">
        <f t="shared" si="121"/>
        <v>0</v>
      </c>
      <c r="Q216" s="136">
        <f t="shared" si="122"/>
        <v>0</v>
      </c>
      <c r="R216" s="136">
        <f t="shared" si="123"/>
        <v>0</v>
      </c>
      <c r="S216" s="136">
        <f t="shared" si="124"/>
        <v>0</v>
      </c>
      <c r="T216" s="136">
        <f t="shared" si="125"/>
        <v>0</v>
      </c>
      <c r="U216" s="136">
        <f t="shared" si="126"/>
        <v>0</v>
      </c>
      <c r="V216" s="136">
        <f t="shared" si="127"/>
        <v>0</v>
      </c>
      <c r="W216" s="136">
        <f t="shared" si="128"/>
        <v>0</v>
      </c>
      <c r="X216" s="136">
        <f t="shared" si="129"/>
        <v>0</v>
      </c>
      <c r="Y216" s="42">
        <f t="shared" si="130"/>
        <v>0</v>
      </c>
      <c r="Z216" s="42"/>
      <c r="AA216" s="42"/>
      <c r="AB216" s="42"/>
      <c r="AC216" s="42"/>
      <c r="AD216" s="42"/>
      <c r="AE216" s="42"/>
      <c r="AF216" s="42"/>
      <c r="AG216" s="42"/>
    </row>
    <row r="217" spans="1:33">
      <c r="A217" s="44">
        <f t="shared" si="131"/>
        <v>206</v>
      </c>
      <c r="B217" s="44"/>
      <c r="C217" s="142">
        <v>39902</v>
      </c>
      <c r="E217" s="138" t="s">
        <v>326</v>
      </c>
      <c r="G217" s="43">
        <v>6.2</v>
      </c>
      <c r="H217" s="136" t="str">
        <f t="shared" si="114"/>
        <v>P, S, T &amp; D Plant - Customer</v>
      </c>
      <c r="I217" s="42">
        <f>'Plt. Class.'!J$217</f>
        <v>433932.25986296905</v>
      </c>
      <c r="J217" s="136">
        <f t="shared" si="115"/>
        <v>321524.34422390873</v>
      </c>
      <c r="K217" s="136">
        <f t="shared" si="116"/>
        <v>106360.15186088465</v>
      </c>
      <c r="L217" s="136">
        <f t="shared" si="117"/>
        <v>332.85232733799006</v>
      </c>
      <c r="M217" s="136">
        <f t="shared" si="118"/>
        <v>3628.1839099826102</v>
      </c>
      <c r="N217" s="136">
        <f t="shared" si="119"/>
        <v>2086.7275408550759</v>
      </c>
      <c r="O217" s="136">
        <f t="shared" si="120"/>
        <v>0</v>
      </c>
      <c r="P217" s="136">
        <f t="shared" si="121"/>
        <v>0</v>
      </c>
      <c r="Q217" s="136">
        <f t="shared" si="122"/>
        <v>0</v>
      </c>
      <c r="R217" s="136">
        <f t="shared" si="123"/>
        <v>0</v>
      </c>
      <c r="S217" s="136">
        <f t="shared" si="124"/>
        <v>0</v>
      </c>
      <c r="T217" s="136">
        <f t="shared" si="125"/>
        <v>0</v>
      </c>
      <c r="U217" s="136">
        <f t="shared" si="126"/>
        <v>0</v>
      </c>
      <c r="V217" s="136">
        <f t="shared" si="127"/>
        <v>0</v>
      </c>
      <c r="W217" s="136">
        <f t="shared" si="128"/>
        <v>0</v>
      </c>
      <c r="X217" s="136">
        <f t="shared" si="129"/>
        <v>0</v>
      </c>
      <c r="Y217" s="42">
        <f t="shared" si="130"/>
        <v>0</v>
      </c>
      <c r="Z217" s="42"/>
      <c r="AA217" s="42"/>
      <c r="AB217" s="42"/>
      <c r="AC217" s="42"/>
      <c r="AD217" s="42"/>
      <c r="AE217" s="42"/>
      <c r="AF217" s="42"/>
      <c r="AG217" s="42"/>
    </row>
    <row r="218" spans="1:33">
      <c r="A218" s="44">
        <f t="shared" si="131"/>
        <v>207</v>
      </c>
      <c r="B218" s="44"/>
      <c r="C218" s="142">
        <v>39903</v>
      </c>
      <c r="E218" s="138" t="s">
        <v>327</v>
      </c>
      <c r="G218" s="43">
        <v>6.2</v>
      </c>
      <c r="H218" s="136" t="str">
        <f t="shared" si="114"/>
        <v>P, S, T &amp; D Plant - Customer</v>
      </c>
      <c r="I218" s="42">
        <f>'Plt. Class.'!J$218</f>
        <v>76513.591835433428</v>
      </c>
      <c r="J218" s="136">
        <f t="shared" si="115"/>
        <v>56693.140184765856</v>
      </c>
      <c r="K218" s="136">
        <f t="shared" si="116"/>
        <v>18754.072927438796</v>
      </c>
      <c r="L218" s="136">
        <f t="shared" si="117"/>
        <v>58.690559497594109</v>
      </c>
      <c r="M218" s="136">
        <f t="shared" si="118"/>
        <v>639.74359242145545</v>
      </c>
      <c r="N218" s="136">
        <f t="shared" si="119"/>
        <v>367.94457130973115</v>
      </c>
      <c r="O218" s="136">
        <f t="shared" si="120"/>
        <v>0</v>
      </c>
      <c r="P218" s="136">
        <f t="shared" si="121"/>
        <v>0</v>
      </c>
      <c r="Q218" s="136">
        <f t="shared" si="122"/>
        <v>0</v>
      </c>
      <c r="R218" s="136">
        <f t="shared" si="123"/>
        <v>0</v>
      </c>
      <c r="S218" s="136">
        <f t="shared" si="124"/>
        <v>0</v>
      </c>
      <c r="T218" s="136">
        <f t="shared" si="125"/>
        <v>0</v>
      </c>
      <c r="U218" s="136">
        <f t="shared" si="126"/>
        <v>0</v>
      </c>
      <c r="V218" s="136">
        <f t="shared" si="127"/>
        <v>0</v>
      </c>
      <c r="W218" s="136">
        <f t="shared" si="128"/>
        <v>0</v>
      </c>
      <c r="X218" s="136">
        <f t="shared" si="129"/>
        <v>0</v>
      </c>
      <c r="Y218" s="42">
        <f t="shared" si="130"/>
        <v>0</v>
      </c>
      <c r="Z218" s="42"/>
      <c r="AA218" s="42"/>
      <c r="AB218" s="42"/>
      <c r="AC218" s="42"/>
      <c r="AD218" s="42"/>
      <c r="AE218" s="42"/>
      <c r="AF218" s="42"/>
      <c r="AG218" s="42"/>
    </row>
    <row r="219" spans="1:33">
      <c r="A219" s="44">
        <f t="shared" si="131"/>
        <v>208</v>
      </c>
      <c r="B219" s="44"/>
      <c r="C219" s="142">
        <v>39904</v>
      </c>
      <c r="E219" s="138" t="s">
        <v>328</v>
      </c>
      <c r="G219" s="43">
        <v>6.2</v>
      </c>
      <c r="H219" s="136" t="str">
        <f t="shared" si="114"/>
        <v>P, S, T &amp; D Plant - Customer</v>
      </c>
      <c r="I219" s="42">
        <f>'Plt. Class.'!J$219</f>
        <v>0</v>
      </c>
      <c r="J219" s="136">
        <f t="shared" si="115"/>
        <v>0</v>
      </c>
      <c r="K219" s="136">
        <f t="shared" si="116"/>
        <v>0</v>
      </c>
      <c r="L219" s="136">
        <f t="shared" si="117"/>
        <v>0</v>
      </c>
      <c r="M219" s="136">
        <f t="shared" si="118"/>
        <v>0</v>
      </c>
      <c r="N219" s="136">
        <f t="shared" si="119"/>
        <v>0</v>
      </c>
      <c r="O219" s="136">
        <f t="shared" si="120"/>
        <v>0</v>
      </c>
      <c r="P219" s="136">
        <f t="shared" si="121"/>
        <v>0</v>
      </c>
      <c r="Q219" s="136">
        <f t="shared" si="122"/>
        <v>0</v>
      </c>
      <c r="R219" s="136">
        <f t="shared" si="123"/>
        <v>0</v>
      </c>
      <c r="S219" s="136">
        <f t="shared" si="124"/>
        <v>0</v>
      </c>
      <c r="T219" s="136">
        <f t="shared" si="125"/>
        <v>0</v>
      </c>
      <c r="U219" s="136">
        <f t="shared" si="126"/>
        <v>0</v>
      </c>
      <c r="V219" s="136">
        <f t="shared" si="127"/>
        <v>0</v>
      </c>
      <c r="W219" s="136">
        <f t="shared" si="128"/>
        <v>0</v>
      </c>
      <c r="X219" s="136">
        <f t="shared" si="129"/>
        <v>0</v>
      </c>
      <c r="Y219" s="42">
        <f t="shared" si="130"/>
        <v>0</v>
      </c>
      <c r="Z219" s="42"/>
      <c r="AA219" s="42"/>
      <c r="AB219" s="42"/>
      <c r="AC219" s="42"/>
      <c r="AD219" s="42"/>
      <c r="AE219" s="42"/>
      <c r="AF219" s="42"/>
      <c r="AG219" s="42"/>
    </row>
    <row r="220" spans="1:33">
      <c r="A220" s="44">
        <f t="shared" si="131"/>
        <v>209</v>
      </c>
      <c r="B220" s="44"/>
      <c r="C220" s="142">
        <v>39905</v>
      </c>
      <c r="E220" s="138" t="s">
        <v>329</v>
      </c>
      <c r="G220" s="43">
        <v>6.2</v>
      </c>
      <c r="H220" s="136" t="str">
        <f t="shared" si="114"/>
        <v>P, S, T &amp; D Plant - Customer</v>
      </c>
      <c r="I220" s="42">
        <f>'Plt. Class.'!J$220</f>
        <v>0</v>
      </c>
      <c r="J220" s="136">
        <f t="shared" si="115"/>
        <v>0</v>
      </c>
      <c r="K220" s="136">
        <f t="shared" si="116"/>
        <v>0</v>
      </c>
      <c r="L220" s="136">
        <f t="shared" si="117"/>
        <v>0</v>
      </c>
      <c r="M220" s="136">
        <f t="shared" si="118"/>
        <v>0</v>
      </c>
      <c r="N220" s="136">
        <f t="shared" si="119"/>
        <v>0</v>
      </c>
      <c r="O220" s="136">
        <f t="shared" si="120"/>
        <v>0</v>
      </c>
      <c r="P220" s="136">
        <f t="shared" si="121"/>
        <v>0</v>
      </c>
      <c r="Q220" s="136">
        <f t="shared" si="122"/>
        <v>0</v>
      </c>
      <c r="R220" s="136">
        <f t="shared" si="123"/>
        <v>0</v>
      </c>
      <c r="S220" s="136">
        <f t="shared" si="124"/>
        <v>0</v>
      </c>
      <c r="T220" s="136">
        <f t="shared" si="125"/>
        <v>0</v>
      </c>
      <c r="U220" s="136">
        <f t="shared" si="126"/>
        <v>0</v>
      </c>
      <c r="V220" s="136">
        <f t="shared" si="127"/>
        <v>0</v>
      </c>
      <c r="W220" s="136">
        <f t="shared" si="128"/>
        <v>0</v>
      </c>
      <c r="X220" s="136">
        <f t="shared" si="129"/>
        <v>0</v>
      </c>
      <c r="Y220" s="42">
        <f t="shared" si="130"/>
        <v>0</v>
      </c>
      <c r="Z220" s="42"/>
      <c r="AA220" s="42"/>
      <c r="AB220" s="42"/>
      <c r="AC220" s="42"/>
      <c r="AD220" s="42"/>
      <c r="AE220" s="42"/>
      <c r="AF220" s="42"/>
      <c r="AG220" s="42"/>
    </row>
    <row r="221" spans="1:33">
      <c r="A221" s="44">
        <f t="shared" si="131"/>
        <v>210</v>
      </c>
      <c r="B221" s="44"/>
      <c r="C221" s="142">
        <v>39906</v>
      </c>
      <c r="E221" s="138" t="s">
        <v>330</v>
      </c>
      <c r="G221" s="43">
        <v>6.2</v>
      </c>
      <c r="H221" s="136" t="str">
        <f t="shared" si="114"/>
        <v>P, S, T &amp; D Plant - Customer</v>
      </c>
      <c r="I221" s="42">
        <f>'Plt. Class.'!J$221</f>
        <v>51380.34180553208</v>
      </c>
      <c r="J221" s="136">
        <f t="shared" si="115"/>
        <v>38070.529050411751</v>
      </c>
      <c r="K221" s="136">
        <f t="shared" si="116"/>
        <v>12593.71902615925</v>
      </c>
      <c r="L221" s="136">
        <f t="shared" si="117"/>
        <v>39.411834360490786</v>
      </c>
      <c r="M221" s="136">
        <f t="shared" si="118"/>
        <v>429.60007049742478</v>
      </c>
      <c r="N221" s="136">
        <f t="shared" si="119"/>
        <v>247.08182410316545</v>
      </c>
      <c r="O221" s="136">
        <f t="shared" si="120"/>
        <v>0</v>
      </c>
      <c r="P221" s="136">
        <f t="shared" si="121"/>
        <v>0</v>
      </c>
      <c r="Q221" s="136">
        <f t="shared" si="122"/>
        <v>0</v>
      </c>
      <c r="R221" s="136">
        <f t="shared" si="123"/>
        <v>0</v>
      </c>
      <c r="S221" s="136">
        <f t="shared" si="124"/>
        <v>0</v>
      </c>
      <c r="T221" s="136">
        <f t="shared" si="125"/>
        <v>0</v>
      </c>
      <c r="U221" s="136">
        <f t="shared" si="126"/>
        <v>0</v>
      </c>
      <c r="V221" s="136">
        <f t="shared" si="127"/>
        <v>0</v>
      </c>
      <c r="W221" s="136">
        <f t="shared" si="128"/>
        <v>0</v>
      </c>
      <c r="X221" s="136">
        <f t="shared" si="129"/>
        <v>0</v>
      </c>
      <c r="Y221" s="42">
        <f t="shared" si="130"/>
        <v>0</v>
      </c>
      <c r="Z221" s="42"/>
      <c r="AA221" s="42"/>
      <c r="AB221" s="42"/>
      <c r="AC221" s="42"/>
      <c r="AD221" s="42"/>
      <c r="AE221" s="42"/>
      <c r="AF221" s="42"/>
      <c r="AG221" s="42"/>
    </row>
    <row r="222" spans="1:33">
      <c r="A222" s="44">
        <f t="shared" si="131"/>
        <v>211</v>
      </c>
      <c r="B222" s="44"/>
      <c r="C222" s="142">
        <v>39907</v>
      </c>
      <c r="E222" s="138" t="s">
        <v>331</v>
      </c>
      <c r="G222" s="43">
        <v>6.2</v>
      </c>
      <c r="H222" s="136" t="str">
        <f t="shared" si="114"/>
        <v>P, S, T &amp; D Plant - Customer</v>
      </c>
      <c r="I222" s="42">
        <f>'Plt. Class.'!J$222</f>
        <v>15453.235605833652</v>
      </c>
      <c r="J222" s="136">
        <f t="shared" si="115"/>
        <v>11450.154560696288</v>
      </c>
      <c r="K222" s="136">
        <f t="shared" si="116"/>
        <v>3787.7075244360267</v>
      </c>
      <c r="L222" s="136">
        <f t="shared" si="117"/>
        <v>11.853567738725697</v>
      </c>
      <c r="M222" s="136">
        <f t="shared" si="118"/>
        <v>129.20721957837708</v>
      </c>
      <c r="N222" s="136">
        <f t="shared" si="119"/>
        <v>74.312733384234903</v>
      </c>
      <c r="O222" s="136">
        <f t="shared" si="120"/>
        <v>0</v>
      </c>
      <c r="P222" s="136">
        <f t="shared" si="121"/>
        <v>0</v>
      </c>
      <c r="Q222" s="136">
        <f t="shared" si="122"/>
        <v>0</v>
      </c>
      <c r="R222" s="136">
        <f t="shared" si="123"/>
        <v>0</v>
      </c>
      <c r="S222" s="136">
        <f t="shared" si="124"/>
        <v>0</v>
      </c>
      <c r="T222" s="136">
        <f t="shared" si="125"/>
        <v>0</v>
      </c>
      <c r="U222" s="136">
        <f t="shared" si="126"/>
        <v>0</v>
      </c>
      <c r="V222" s="136">
        <f t="shared" si="127"/>
        <v>0</v>
      </c>
      <c r="W222" s="136">
        <f t="shared" si="128"/>
        <v>0</v>
      </c>
      <c r="X222" s="136">
        <f t="shared" si="129"/>
        <v>0</v>
      </c>
      <c r="Y222" s="42">
        <f t="shared" si="130"/>
        <v>0</v>
      </c>
      <c r="Z222" s="42"/>
      <c r="AA222" s="42"/>
      <c r="AB222" s="42"/>
      <c r="AC222" s="42"/>
      <c r="AD222" s="42"/>
      <c r="AE222" s="42"/>
      <c r="AF222" s="42"/>
      <c r="AG222" s="42"/>
    </row>
    <row r="223" spans="1:33">
      <c r="A223" s="44">
        <f t="shared" si="131"/>
        <v>212</v>
      </c>
      <c r="B223" s="44"/>
      <c r="C223" s="142">
        <v>39908</v>
      </c>
      <c r="E223" s="138" t="s">
        <v>332</v>
      </c>
      <c r="G223" s="43">
        <v>6.2</v>
      </c>
      <c r="H223" s="136" t="str">
        <f t="shared" si="114"/>
        <v>P, S, T &amp; D Plant - Customer</v>
      </c>
      <c r="I223" s="42">
        <f>'Plt. Class.'!J$223</f>
        <v>2754991.7098483164</v>
      </c>
      <c r="J223" s="136">
        <f t="shared" si="115"/>
        <v>2041325.3053161101</v>
      </c>
      <c r="K223" s="136">
        <f t="shared" si="116"/>
        <v>675269.76843684784</v>
      </c>
      <c r="L223" s="136">
        <f t="shared" si="117"/>
        <v>2113.2455160385189</v>
      </c>
      <c r="M223" s="136">
        <f t="shared" si="118"/>
        <v>23034.970013438608</v>
      </c>
      <c r="N223" s="136">
        <f t="shared" si="119"/>
        <v>13248.420565881277</v>
      </c>
      <c r="O223" s="136">
        <f t="shared" si="120"/>
        <v>0</v>
      </c>
      <c r="P223" s="136">
        <f t="shared" si="121"/>
        <v>0</v>
      </c>
      <c r="Q223" s="136">
        <f t="shared" si="122"/>
        <v>0</v>
      </c>
      <c r="R223" s="136">
        <f t="shared" si="123"/>
        <v>0</v>
      </c>
      <c r="S223" s="136">
        <f t="shared" si="124"/>
        <v>0</v>
      </c>
      <c r="T223" s="136">
        <f t="shared" si="125"/>
        <v>0</v>
      </c>
      <c r="U223" s="136">
        <f t="shared" si="126"/>
        <v>0</v>
      </c>
      <c r="V223" s="136">
        <f t="shared" si="127"/>
        <v>0</v>
      </c>
      <c r="W223" s="136">
        <f t="shared" si="128"/>
        <v>0</v>
      </c>
      <c r="X223" s="136">
        <f t="shared" si="129"/>
        <v>0</v>
      </c>
      <c r="Y223" s="42">
        <f t="shared" si="130"/>
        <v>0</v>
      </c>
      <c r="Z223" s="42"/>
      <c r="AA223" s="42"/>
      <c r="AB223" s="42"/>
      <c r="AC223" s="42"/>
      <c r="AD223" s="42"/>
      <c r="AE223" s="42"/>
      <c r="AF223" s="42"/>
      <c r="AG223" s="42"/>
    </row>
    <row r="224" spans="1:33">
      <c r="A224" s="44">
        <f t="shared" si="131"/>
        <v>213</v>
      </c>
      <c r="B224" s="44"/>
      <c r="C224" s="142">
        <v>39909</v>
      </c>
      <c r="E224" s="138" t="s">
        <v>333</v>
      </c>
      <c r="G224" s="43">
        <v>6.2</v>
      </c>
      <c r="H224" s="136" t="str">
        <f t="shared" si="114"/>
        <v>P, S, T &amp; D Plant - Customer</v>
      </c>
      <c r="I224" s="42">
        <f>'Plt. Class.'!J$224</f>
        <v>22130.292859042744</v>
      </c>
      <c r="J224" s="136">
        <f t="shared" si="115"/>
        <v>16397.554542807535</v>
      </c>
      <c r="K224" s="136">
        <f t="shared" si="116"/>
        <v>5424.3058811919982</v>
      </c>
      <c r="L224" s="136">
        <f t="shared" si="117"/>
        <v>16.975275092775579</v>
      </c>
      <c r="M224" s="136">
        <f t="shared" si="118"/>
        <v>185.03526909877016</v>
      </c>
      <c r="N224" s="136">
        <f t="shared" si="119"/>
        <v>106.42189085166427</v>
      </c>
      <c r="O224" s="136">
        <f t="shared" si="120"/>
        <v>0</v>
      </c>
      <c r="P224" s="136">
        <f t="shared" si="121"/>
        <v>0</v>
      </c>
      <c r="Q224" s="136">
        <f t="shared" si="122"/>
        <v>0</v>
      </c>
      <c r="R224" s="136">
        <f t="shared" si="123"/>
        <v>0</v>
      </c>
      <c r="S224" s="136">
        <f t="shared" si="124"/>
        <v>0</v>
      </c>
      <c r="T224" s="136">
        <f t="shared" si="125"/>
        <v>0</v>
      </c>
      <c r="U224" s="136">
        <f t="shared" si="126"/>
        <v>0</v>
      </c>
      <c r="V224" s="136">
        <f t="shared" si="127"/>
        <v>0</v>
      </c>
      <c r="W224" s="136">
        <f t="shared" si="128"/>
        <v>0</v>
      </c>
      <c r="X224" s="136">
        <f t="shared" si="129"/>
        <v>0</v>
      </c>
      <c r="Y224" s="42">
        <f t="shared" si="130"/>
        <v>0</v>
      </c>
      <c r="Z224" s="42"/>
      <c r="AA224" s="42"/>
      <c r="AB224" s="42"/>
      <c r="AC224" s="42"/>
      <c r="AD224" s="42"/>
      <c r="AE224" s="42"/>
      <c r="AF224" s="42"/>
      <c r="AG224" s="42"/>
    </row>
    <row r="225" spans="1:33">
      <c r="A225" s="44">
        <f t="shared" si="131"/>
        <v>214</v>
      </c>
      <c r="B225" s="44"/>
      <c r="C225" s="142">
        <v>39924</v>
      </c>
      <c r="E225" s="138" t="s">
        <v>334</v>
      </c>
      <c r="G225" s="43">
        <v>6.2</v>
      </c>
      <c r="H225" s="136" t="str">
        <f t="shared" si="114"/>
        <v>P, S, T &amp; D Plant - Customer</v>
      </c>
      <c r="I225" s="42">
        <f>'Plt. Class.'!J$225</f>
        <v>0</v>
      </c>
      <c r="J225" s="136">
        <f t="shared" si="115"/>
        <v>0</v>
      </c>
      <c r="K225" s="136">
        <f t="shared" si="116"/>
        <v>0</v>
      </c>
      <c r="L225" s="136">
        <f t="shared" si="117"/>
        <v>0</v>
      </c>
      <c r="M225" s="136">
        <f t="shared" si="118"/>
        <v>0</v>
      </c>
      <c r="N225" s="136">
        <f t="shared" si="119"/>
        <v>0</v>
      </c>
      <c r="O225" s="136">
        <f t="shared" si="120"/>
        <v>0</v>
      </c>
      <c r="P225" s="136">
        <f t="shared" si="121"/>
        <v>0</v>
      </c>
      <c r="Q225" s="136">
        <f t="shared" si="122"/>
        <v>0</v>
      </c>
      <c r="R225" s="136">
        <f t="shared" si="123"/>
        <v>0</v>
      </c>
      <c r="S225" s="136">
        <f t="shared" si="124"/>
        <v>0</v>
      </c>
      <c r="T225" s="136">
        <f t="shared" si="125"/>
        <v>0</v>
      </c>
      <c r="U225" s="136">
        <f t="shared" si="126"/>
        <v>0</v>
      </c>
      <c r="V225" s="136">
        <f t="shared" si="127"/>
        <v>0</v>
      </c>
      <c r="W225" s="136">
        <f t="shared" si="128"/>
        <v>0</v>
      </c>
      <c r="X225" s="136">
        <f t="shared" si="129"/>
        <v>0</v>
      </c>
      <c r="Y225" s="42">
        <f t="shared" si="130"/>
        <v>0</v>
      </c>
      <c r="Z225" s="42"/>
      <c r="AA225" s="42"/>
      <c r="AB225" s="42"/>
      <c r="AC225" s="42"/>
      <c r="AD225" s="42"/>
      <c r="AE225" s="42"/>
      <c r="AF225" s="42"/>
      <c r="AG225" s="42"/>
    </row>
    <row r="226" spans="1:33">
      <c r="A226" s="44">
        <f t="shared" si="131"/>
        <v>215</v>
      </c>
      <c r="B226" s="44"/>
      <c r="C226" s="44"/>
      <c r="D226" s="44"/>
      <c r="E226" s="44"/>
      <c r="G226" s="43"/>
      <c r="H226" s="136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</row>
    <row r="227" spans="1:33">
      <c r="A227" s="44">
        <f t="shared" si="131"/>
        <v>216</v>
      </c>
      <c r="B227" s="44"/>
      <c r="C227" s="44"/>
      <c r="D227" s="44" t="s">
        <v>159</v>
      </c>
      <c r="E227" s="44"/>
      <c r="G227" s="43"/>
      <c r="H227" s="136"/>
      <c r="I227" s="42">
        <f>'Plt. Class.'!J$227</f>
        <v>4758466.5672411397</v>
      </c>
      <c r="J227" s="42">
        <f>SUM(J192:J225)</f>
        <v>3525810.3258484327</v>
      </c>
      <c r="K227" s="42">
        <f t="shared" ref="K227:X227" si="132">SUM(K192:K225)</f>
        <v>1166336.9459475873</v>
      </c>
      <c r="L227" s="42">
        <f t="shared" si="132"/>
        <v>3650.0320855757464</v>
      </c>
      <c r="M227" s="42">
        <f t="shared" si="132"/>
        <v>39786.375506873934</v>
      </c>
      <c r="N227" s="42">
        <f t="shared" si="132"/>
        <v>22882.887852670508</v>
      </c>
      <c r="O227" s="42">
        <f t="shared" si="132"/>
        <v>0</v>
      </c>
      <c r="P227" s="42">
        <f t="shared" si="132"/>
        <v>0</v>
      </c>
      <c r="Q227" s="42">
        <f t="shared" si="132"/>
        <v>0</v>
      </c>
      <c r="R227" s="42">
        <f t="shared" si="132"/>
        <v>0</v>
      </c>
      <c r="S227" s="42">
        <f t="shared" si="132"/>
        <v>0</v>
      </c>
      <c r="T227" s="42">
        <f t="shared" si="132"/>
        <v>0</v>
      </c>
      <c r="U227" s="42">
        <f t="shared" si="132"/>
        <v>0</v>
      </c>
      <c r="V227" s="42">
        <f t="shared" si="132"/>
        <v>0</v>
      </c>
      <c r="W227" s="42">
        <f t="shared" si="132"/>
        <v>0</v>
      </c>
      <c r="X227" s="42">
        <f t="shared" si="132"/>
        <v>0</v>
      </c>
      <c r="Y227" s="42">
        <f t="shared" si="130"/>
        <v>0</v>
      </c>
      <c r="Z227" s="42"/>
      <c r="AA227" s="42"/>
      <c r="AB227" s="42"/>
      <c r="AC227" s="42"/>
      <c r="AD227" s="42"/>
      <c r="AE227" s="42"/>
      <c r="AF227" s="42"/>
      <c r="AG227" s="42"/>
    </row>
    <row r="228" spans="1:33">
      <c r="A228" s="44">
        <f t="shared" si="131"/>
        <v>217</v>
      </c>
      <c r="B228" s="44"/>
      <c r="C228" s="44"/>
      <c r="D228" s="44"/>
      <c r="E228" s="44"/>
      <c r="G228" s="43"/>
      <c r="H228" s="136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</row>
    <row r="229" spans="1:33">
      <c r="A229" s="44">
        <f t="shared" si="131"/>
        <v>218</v>
      </c>
      <c r="B229" s="44"/>
      <c r="C229" s="44"/>
      <c r="D229" s="44" t="s">
        <v>361</v>
      </c>
      <c r="E229" s="44"/>
      <c r="G229" s="43">
        <v>6.2</v>
      </c>
      <c r="H229" s="136" t="str">
        <f>VLOOKUP($G229,alloc,3)</f>
        <v>P, S, T &amp; D Plant - Customer</v>
      </c>
      <c r="I229" s="42">
        <f>'Plt. Class.'!J$229</f>
        <v>265685.0291976349</v>
      </c>
      <c r="J229" s="136">
        <f>$I229*VLOOKUP($G229,alloc,6)</f>
        <v>196860.69159701472</v>
      </c>
      <c r="K229" s="136">
        <f>$I229*VLOOKUP($G229,alloc,7)</f>
        <v>65121.454813126074</v>
      </c>
      <c r="L229" s="136">
        <f>$I229*VLOOKUP($G229,alloc,8)</f>
        <v>203.79651039362929</v>
      </c>
      <c r="M229" s="136">
        <f>$I229*VLOOKUP($G229,alloc,9)</f>
        <v>2221.4392365355015</v>
      </c>
      <c r="N229" s="136">
        <f>$I229*VLOOKUP($G229,alloc,10)</f>
        <v>1277.6470405649648</v>
      </c>
      <c r="O229" s="136">
        <f>$I229*VLOOKUP($G229,alloc,11)</f>
        <v>0</v>
      </c>
      <c r="P229" s="136">
        <f>$I229*VLOOKUP($G229,alloc,12)</f>
        <v>0</v>
      </c>
      <c r="Q229" s="136">
        <f>$I229*VLOOKUP($G229,alloc,13)</f>
        <v>0</v>
      </c>
      <c r="R229" s="136">
        <f>$I229*VLOOKUP($G229,alloc,14)</f>
        <v>0</v>
      </c>
      <c r="S229" s="136">
        <f>$I229*VLOOKUP($G229,alloc,15)</f>
        <v>0</v>
      </c>
      <c r="T229" s="136">
        <f>$I229*VLOOKUP($G229,alloc,16)</f>
        <v>0</v>
      </c>
      <c r="U229" s="136">
        <f>$I229*VLOOKUP($G229,alloc,17)</f>
        <v>0</v>
      </c>
      <c r="V229" s="136">
        <f>$I229*VLOOKUP($G229,alloc,18)</f>
        <v>0</v>
      </c>
      <c r="W229" s="136">
        <f>$I229*VLOOKUP($G229,alloc,19)</f>
        <v>0</v>
      </c>
      <c r="X229" s="136">
        <f>$I229*VLOOKUP($G229,alloc,20)</f>
        <v>0</v>
      </c>
      <c r="Y229" s="42">
        <f>SUM(J229:X229)-I229</f>
        <v>0</v>
      </c>
      <c r="Z229" s="42"/>
      <c r="AA229" s="42"/>
      <c r="AB229" s="42"/>
      <c r="AC229" s="42"/>
      <c r="AD229" s="42"/>
      <c r="AE229" s="42"/>
      <c r="AF229" s="42"/>
      <c r="AG229" s="42"/>
    </row>
    <row r="230" spans="1:33">
      <c r="A230" s="44">
        <f t="shared" si="131"/>
        <v>219</v>
      </c>
      <c r="B230" s="44"/>
      <c r="C230" s="44"/>
      <c r="D230" s="44"/>
      <c r="E230" s="44"/>
      <c r="G230" s="43"/>
      <c r="H230" s="136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</row>
    <row r="231" spans="1:33">
      <c r="A231" s="44">
        <f t="shared" si="131"/>
        <v>220</v>
      </c>
      <c r="B231" s="44"/>
      <c r="C231" s="44"/>
      <c r="D231" s="44" t="s">
        <v>365</v>
      </c>
      <c r="E231" s="44"/>
      <c r="G231" s="43"/>
      <c r="H231" s="136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</row>
    <row r="232" spans="1:33">
      <c r="A232" s="44">
        <f t="shared" si="131"/>
        <v>221</v>
      </c>
      <c r="B232" s="44"/>
      <c r="C232" s="44"/>
      <c r="D232" s="44"/>
      <c r="E232" s="44"/>
      <c r="G232" s="43"/>
      <c r="H232" s="136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</row>
    <row r="233" spans="1:33">
      <c r="A233" s="44">
        <f t="shared" si="131"/>
        <v>222</v>
      </c>
      <c r="B233" s="44"/>
      <c r="C233" s="44"/>
      <c r="D233" s="44" t="s">
        <v>158</v>
      </c>
      <c r="E233" s="44"/>
      <c r="G233" s="43"/>
      <c r="H233" s="136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</row>
    <row r="234" spans="1:33">
      <c r="A234" s="44">
        <f t="shared" si="131"/>
        <v>223</v>
      </c>
      <c r="B234" s="44"/>
      <c r="C234" s="44"/>
      <c r="D234" s="44"/>
      <c r="E234" s="44"/>
      <c r="G234" s="43"/>
      <c r="H234" s="136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</row>
    <row r="235" spans="1:33">
      <c r="A235" s="44">
        <f t="shared" si="131"/>
        <v>224</v>
      </c>
      <c r="B235" s="44"/>
      <c r="C235" s="142">
        <v>37400</v>
      </c>
      <c r="E235" s="138" t="s">
        <v>125</v>
      </c>
      <c r="G235" s="43">
        <v>6.2</v>
      </c>
      <c r="H235" s="136" t="str">
        <f t="shared" ref="H235:H268" si="133">VLOOKUP($G235,alloc,3)</f>
        <v>P, S, T &amp; D Plant - Customer</v>
      </c>
      <c r="I235" s="42">
        <f>'Plt. Class.'!J$235</f>
        <v>79090.742950912289</v>
      </c>
      <c r="J235" s="136">
        <f t="shared" ref="J235:J268" si="134">$I235*VLOOKUP($G235,alloc,6)</f>
        <v>58602.693585178909</v>
      </c>
      <c r="K235" s="136">
        <f t="shared" ref="K235:K268" si="135">$I235*VLOOKUP($G235,alloc,7)</f>
        <v>19385.752591212444</v>
      </c>
      <c r="L235" s="136">
        <f t="shared" ref="L235:L268" si="136">$I235*VLOOKUP($G235,alloc,8)</f>
        <v>60.667390505640668</v>
      </c>
      <c r="M235" s="136">
        <f t="shared" ref="M235:M268" si="137">$I235*VLOOKUP($G235,alloc,9)</f>
        <v>661.29160596100394</v>
      </c>
      <c r="N235" s="136">
        <f t="shared" ref="N235:N268" si="138">$I235*VLOOKUP($G235,alloc,10)</f>
        <v>380.33777805428929</v>
      </c>
      <c r="O235" s="136">
        <f t="shared" ref="O235:O268" si="139">$I235*VLOOKUP($G235,alloc,11)</f>
        <v>0</v>
      </c>
      <c r="P235" s="136">
        <f t="shared" ref="P235:P268" si="140">$I235*VLOOKUP($G235,alloc,12)</f>
        <v>0</v>
      </c>
      <c r="Q235" s="136">
        <f t="shared" ref="Q235:Q268" si="141">$I235*VLOOKUP($G235,alloc,13)</f>
        <v>0</v>
      </c>
      <c r="R235" s="136">
        <f t="shared" ref="R235:R268" si="142">$I235*VLOOKUP($G235,alloc,14)</f>
        <v>0</v>
      </c>
      <c r="S235" s="136">
        <f t="shared" ref="S235:S268" si="143">$I235*VLOOKUP($G235,alloc,15)</f>
        <v>0</v>
      </c>
      <c r="T235" s="136">
        <f t="shared" ref="T235:T268" si="144">$I235*VLOOKUP($G235,alloc,16)</f>
        <v>0</v>
      </c>
      <c r="U235" s="136">
        <f t="shared" ref="U235:U268" si="145">$I235*VLOOKUP($G235,alloc,17)</f>
        <v>0</v>
      </c>
      <c r="V235" s="136">
        <f t="shared" ref="V235:V268" si="146">$I235*VLOOKUP($G235,alloc,18)</f>
        <v>0</v>
      </c>
      <c r="W235" s="136">
        <f t="shared" ref="W235:W268" si="147">$I235*VLOOKUP($G235,alloc,19)</f>
        <v>0</v>
      </c>
      <c r="X235" s="136">
        <f t="shared" ref="X235:X268" si="148">$I235*VLOOKUP($G235,alloc,20)</f>
        <v>0</v>
      </c>
      <c r="Y235" s="42">
        <f t="shared" ref="Y235:Y268" si="149">SUM(J235:X235)-I235</f>
        <v>0</v>
      </c>
      <c r="Z235" s="42"/>
      <c r="AA235" s="42"/>
      <c r="AB235" s="42"/>
      <c r="AC235" s="42"/>
      <c r="AD235" s="42"/>
      <c r="AE235" s="42"/>
      <c r="AF235" s="42"/>
      <c r="AG235" s="42"/>
    </row>
    <row r="236" spans="1:33">
      <c r="A236" s="44">
        <f t="shared" si="131"/>
        <v>225</v>
      </c>
      <c r="B236" s="44"/>
      <c r="C236" s="142">
        <v>39001</v>
      </c>
      <c r="E236" s="138" t="s">
        <v>304</v>
      </c>
      <c r="G236" s="43">
        <v>6.2</v>
      </c>
      <c r="H236" s="136" t="str">
        <f t="shared" si="133"/>
        <v>P, S, T &amp; D Plant - Customer</v>
      </c>
      <c r="I236" s="42">
        <f>'Plt. Class.'!J$236</f>
        <v>0</v>
      </c>
      <c r="J236" s="136">
        <f t="shared" si="134"/>
        <v>0</v>
      </c>
      <c r="K236" s="136">
        <f t="shared" si="135"/>
        <v>0</v>
      </c>
      <c r="L236" s="136">
        <f t="shared" si="136"/>
        <v>0</v>
      </c>
      <c r="M236" s="136">
        <f t="shared" si="137"/>
        <v>0</v>
      </c>
      <c r="N236" s="136">
        <f t="shared" si="138"/>
        <v>0</v>
      </c>
      <c r="O236" s="136">
        <f t="shared" si="139"/>
        <v>0</v>
      </c>
      <c r="P236" s="136">
        <f t="shared" si="140"/>
        <v>0</v>
      </c>
      <c r="Q236" s="136">
        <f t="shared" si="141"/>
        <v>0</v>
      </c>
      <c r="R236" s="136">
        <f t="shared" si="142"/>
        <v>0</v>
      </c>
      <c r="S236" s="136">
        <f t="shared" si="143"/>
        <v>0</v>
      </c>
      <c r="T236" s="136">
        <f t="shared" si="144"/>
        <v>0</v>
      </c>
      <c r="U236" s="136">
        <f t="shared" si="145"/>
        <v>0</v>
      </c>
      <c r="V236" s="136">
        <f t="shared" si="146"/>
        <v>0</v>
      </c>
      <c r="W236" s="136">
        <f t="shared" si="147"/>
        <v>0</v>
      </c>
      <c r="X236" s="136">
        <f t="shared" si="148"/>
        <v>0</v>
      </c>
      <c r="Y236" s="42">
        <f t="shared" si="149"/>
        <v>0</v>
      </c>
      <c r="Z236" s="42"/>
      <c r="AA236" s="42"/>
      <c r="AB236" s="42"/>
      <c r="AC236" s="42"/>
      <c r="AD236" s="42"/>
      <c r="AE236" s="42"/>
      <c r="AF236" s="42"/>
      <c r="AG236" s="42"/>
    </row>
    <row r="237" spans="1:33">
      <c r="A237" s="44">
        <f t="shared" si="131"/>
        <v>226</v>
      </c>
      <c r="B237" s="44"/>
      <c r="C237" s="142">
        <v>36602</v>
      </c>
      <c r="E237" s="138" t="s">
        <v>149</v>
      </c>
      <c r="G237" s="43">
        <v>6.2</v>
      </c>
      <c r="H237" s="136" t="str">
        <f t="shared" si="133"/>
        <v>P, S, T &amp; D Plant - Customer</v>
      </c>
      <c r="I237" s="42">
        <f>'Plt. Class.'!J$237</f>
        <v>358824.4439520897</v>
      </c>
      <c r="J237" s="136">
        <f t="shared" si="134"/>
        <v>265872.8209551351</v>
      </c>
      <c r="K237" s="136">
        <f t="shared" si="135"/>
        <v>87950.645481379324</v>
      </c>
      <c r="L237" s="136">
        <f t="shared" si="136"/>
        <v>275.24008312479378</v>
      </c>
      <c r="M237" s="136">
        <f t="shared" si="137"/>
        <v>3000.1942572016846</v>
      </c>
      <c r="N237" s="136">
        <f t="shared" si="138"/>
        <v>1725.543175248798</v>
      </c>
      <c r="O237" s="136">
        <f t="shared" si="139"/>
        <v>0</v>
      </c>
      <c r="P237" s="136">
        <f t="shared" si="140"/>
        <v>0</v>
      </c>
      <c r="Q237" s="136">
        <f t="shared" si="141"/>
        <v>0</v>
      </c>
      <c r="R237" s="136">
        <f t="shared" si="142"/>
        <v>0</v>
      </c>
      <c r="S237" s="136">
        <f t="shared" si="143"/>
        <v>0</v>
      </c>
      <c r="T237" s="136">
        <f t="shared" si="144"/>
        <v>0</v>
      </c>
      <c r="U237" s="136">
        <f t="shared" si="145"/>
        <v>0</v>
      </c>
      <c r="V237" s="136">
        <f t="shared" si="146"/>
        <v>0</v>
      </c>
      <c r="W237" s="136">
        <f t="shared" si="147"/>
        <v>0</v>
      </c>
      <c r="X237" s="136">
        <f t="shared" si="148"/>
        <v>0</v>
      </c>
      <c r="Y237" s="42">
        <f t="shared" si="149"/>
        <v>0</v>
      </c>
      <c r="Z237" s="42"/>
      <c r="AA237" s="42"/>
      <c r="AB237" s="42"/>
      <c r="AC237" s="42"/>
      <c r="AD237" s="42"/>
      <c r="AE237" s="42"/>
      <c r="AF237" s="42"/>
      <c r="AG237" s="42"/>
    </row>
    <row r="238" spans="1:33">
      <c r="A238" s="44">
        <f t="shared" si="131"/>
        <v>227</v>
      </c>
      <c r="B238" s="44"/>
      <c r="C238" s="142">
        <v>37503</v>
      </c>
      <c r="E238" s="138" t="s">
        <v>291</v>
      </c>
      <c r="G238" s="43">
        <v>6.2</v>
      </c>
      <c r="H238" s="136" t="str">
        <f t="shared" si="133"/>
        <v>P, S, T &amp; D Plant - Customer</v>
      </c>
      <c r="I238" s="42">
        <f>'Plt. Class.'!J$238</f>
        <v>0</v>
      </c>
      <c r="J238" s="136">
        <f t="shared" si="134"/>
        <v>0</v>
      </c>
      <c r="K238" s="136">
        <f t="shared" si="135"/>
        <v>0</v>
      </c>
      <c r="L238" s="136">
        <f t="shared" si="136"/>
        <v>0</v>
      </c>
      <c r="M238" s="136">
        <f t="shared" si="137"/>
        <v>0</v>
      </c>
      <c r="N238" s="136">
        <f t="shared" si="138"/>
        <v>0</v>
      </c>
      <c r="O238" s="136">
        <f t="shared" si="139"/>
        <v>0</v>
      </c>
      <c r="P238" s="136">
        <f t="shared" si="140"/>
        <v>0</v>
      </c>
      <c r="Q238" s="136">
        <f t="shared" si="141"/>
        <v>0</v>
      </c>
      <c r="R238" s="136">
        <f t="shared" si="142"/>
        <v>0</v>
      </c>
      <c r="S238" s="136">
        <f t="shared" si="143"/>
        <v>0</v>
      </c>
      <c r="T238" s="136">
        <f t="shared" si="144"/>
        <v>0</v>
      </c>
      <c r="U238" s="136">
        <f t="shared" si="145"/>
        <v>0</v>
      </c>
      <c r="V238" s="136">
        <f t="shared" si="146"/>
        <v>0</v>
      </c>
      <c r="W238" s="136">
        <f t="shared" si="147"/>
        <v>0</v>
      </c>
      <c r="X238" s="136">
        <f t="shared" si="148"/>
        <v>0</v>
      </c>
      <c r="Y238" s="42">
        <f t="shared" si="149"/>
        <v>0</v>
      </c>
      <c r="Z238" s="42"/>
      <c r="AA238" s="42"/>
      <c r="AB238" s="42"/>
      <c r="AC238" s="42"/>
      <c r="AD238" s="42"/>
      <c r="AE238" s="42"/>
      <c r="AF238" s="42"/>
      <c r="AG238" s="42"/>
    </row>
    <row r="239" spans="1:33">
      <c r="A239" s="44">
        <f t="shared" si="131"/>
        <v>228</v>
      </c>
      <c r="B239" s="44"/>
      <c r="C239" s="142">
        <v>39004</v>
      </c>
      <c r="E239" s="138" t="s">
        <v>306</v>
      </c>
      <c r="G239" s="43">
        <v>6.2</v>
      </c>
      <c r="H239" s="136" t="str">
        <f t="shared" si="133"/>
        <v>P, S, T &amp; D Plant - Customer</v>
      </c>
      <c r="I239" s="42">
        <f>'Plt. Class.'!J$239</f>
        <v>0</v>
      </c>
      <c r="J239" s="136">
        <f t="shared" si="134"/>
        <v>0</v>
      </c>
      <c r="K239" s="136">
        <f t="shared" si="135"/>
        <v>0</v>
      </c>
      <c r="L239" s="136">
        <f t="shared" si="136"/>
        <v>0</v>
      </c>
      <c r="M239" s="136">
        <f t="shared" si="137"/>
        <v>0</v>
      </c>
      <c r="N239" s="136">
        <f t="shared" si="138"/>
        <v>0</v>
      </c>
      <c r="O239" s="136">
        <f t="shared" si="139"/>
        <v>0</v>
      </c>
      <c r="P239" s="136">
        <f t="shared" si="140"/>
        <v>0</v>
      </c>
      <c r="Q239" s="136">
        <f t="shared" si="141"/>
        <v>0</v>
      </c>
      <c r="R239" s="136">
        <f t="shared" si="142"/>
        <v>0</v>
      </c>
      <c r="S239" s="136">
        <f t="shared" si="143"/>
        <v>0</v>
      </c>
      <c r="T239" s="136">
        <f t="shared" si="144"/>
        <v>0</v>
      </c>
      <c r="U239" s="136">
        <f t="shared" si="145"/>
        <v>0</v>
      </c>
      <c r="V239" s="136">
        <f t="shared" si="146"/>
        <v>0</v>
      </c>
      <c r="W239" s="136">
        <f t="shared" si="147"/>
        <v>0</v>
      </c>
      <c r="X239" s="136">
        <f t="shared" si="148"/>
        <v>0</v>
      </c>
      <c r="Y239" s="42">
        <f t="shared" si="149"/>
        <v>0</v>
      </c>
      <c r="Z239" s="42"/>
      <c r="AA239" s="42"/>
      <c r="AB239" s="42"/>
      <c r="AC239" s="42"/>
      <c r="AD239" s="42"/>
      <c r="AE239" s="42"/>
      <c r="AF239" s="42"/>
      <c r="AG239" s="42"/>
    </row>
    <row r="240" spans="1:33">
      <c r="A240" s="44">
        <f t="shared" si="131"/>
        <v>229</v>
      </c>
      <c r="B240" s="44"/>
      <c r="C240" s="142">
        <v>39009</v>
      </c>
      <c r="E240" s="138" t="s">
        <v>307</v>
      </c>
      <c r="G240" s="43">
        <v>6.2</v>
      </c>
      <c r="H240" s="136" t="str">
        <f t="shared" si="133"/>
        <v>P, S, T &amp; D Plant - Customer</v>
      </c>
      <c r="I240" s="42">
        <f>'Plt. Class.'!J$240</f>
        <v>105176.64775402853</v>
      </c>
      <c r="J240" s="136">
        <f t="shared" si="134"/>
        <v>77931.179183271714</v>
      </c>
      <c r="K240" s="136">
        <f t="shared" si="135"/>
        <v>25779.609542903891</v>
      </c>
      <c r="L240" s="136">
        <f t="shared" si="136"/>
        <v>80.676859557737444</v>
      </c>
      <c r="M240" s="136">
        <f t="shared" si="137"/>
        <v>879.40044192054313</v>
      </c>
      <c r="N240" s="136">
        <f t="shared" si="138"/>
        <v>505.78172637464712</v>
      </c>
      <c r="O240" s="136">
        <f t="shared" si="139"/>
        <v>0</v>
      </c>
      <c r="P240" s="136">
        <f t="shared" si="140"/>
        <v>0</v>
      </c>
      <c r="Q240" s="136">
        <f t="shared" si="141"/>
        <v>0</v>
      </c>
      <c r="R240" s="136">
        <f t="shared" si="142"/>
        <v>0</v>
      </c>
      <c r="S240" s="136">
        <f t="shared" si="143"/>
        <v>0</v>
      </c>
      <c r="T240" s="136">
        <f t="shared" si="144"/>
        <v>0</v>
      </c>
      <c r="U240" s="136">
        <f t="shared" si="145"/>
        <v>0</v>
      </c>
      <c r="V240" s="136">
        <f t="shared" si="146"/>
        <v>0</v>
      </c>
      <c r="W240" s="136">
        <f t="shared" si="147"/>
        <v>0</v>
      </c>
      <c r="X240" s="136">
        <f t="shared" si="148"/>
        <v>0</v>
      </c>
      <c r="Y240" s="42">
        <f t="shared" si="149"/>
        <v>0</v>
      </c>
      <c r="Z240" s="42"/>
      <c r="AA240" s="42"/>
      <c r="AB240" s="42"/>
      <c r="AC240" s="42"/>
      <c r="AD240" s="42"/>
      <c r="AE240" s="42"/>
      <c r="AF240" s="42"/>
      <c r="AG240" s="42"/>
    </row>
    <row r="241" spans="1:33">
      <c r="A241" s="44">
        <f t="shared" si="131"/>
        <v>230</v>
      </c>
      <c r="B241" s="44"/>
      <c r="C241" s="142">
        <v>39100</v>
      </c>
      <c r="E241" s="138" t="s">
        <v>308</v>
      </c>
      <c r="G241" s="43">
        <v>6.2</v>
      </c>
      <c r="H241" s="136" t="str">
        <f t="shared" si="133"/>
        <v>P, S, T &amp; D Plant - Customer</v>
      </c>
      <c r="I241" s="42">
        <f>'Plt. Class.'!J$241</f>
        <v>55976.239949978561</v>
      </c>
      <c r="J241" s="136">
        <f t="shared" si="134"/>
        <v>41475.883465590916</v>
      </c>
      <c r="K241" s="136">
        <f t="shared" si="135"/>
        <v>13720.209194774161</v>
      </c>
      <c r="L241" s="136">
        <f t="shared" si="136"/>
        <v>42.937166618734132</v>
      </c>
      <c r="M241" s="136">
        <f t="shared" si="137"/>
        <v>468.02718284179241</v>
      </c>
      <c r="N241" s="136">
        <f t="shared" si="138"/>
        <v>269.18294015296027</v>
      </c>
      <c r="O241" s="136">
        <f t="shared" si="139"/>
        <v>0</v>
      </c>
      <c r="P241" s="136">
        <f t="shared" si="140"/>
        <v>0</v>
      </c>
      <c r="Q241" s="136">
        <f t="shared" si="141"/>
        <v>0</v>
      </c>
      <c r="R241" s="136">
        <f t="shared" si="142"/>
        <v>0</v>
      </c>
      <c r="S241" s="136">
        <f t="shared" si="143"/>
        <v>0</v>
      </c>
      <c r="T241" s="136">
        <f t="shared" si="144"/>
        <v>0</v>
      </c>
      <c r="U241" s="136">
        <f t="shared" si="145"/>
        <v>0</v>
      </c>
      <c r="V241" s="136">
        <f t="shared" si="146"/>
        <v>0</v>
      </c>
      <c r="W241" s="136">
        <f t="shared" si="147"/>
        <v>0</v>
      </c>
      <c r="X241" s="136">
        <f t="shared" si="148"/>
        <v>0</v>
      </c>
      <c r="Y241" s="42">
        <f t="shared" si="149"/>
        <v>0</v>
      </c>
      <c r="Z241" s="42"/>
      <c r="AA241" s="42"/>
      <c r="AB241" s="42"/>
      <c r="AC241" s="42"/>
      <c r="AD241" s="42"/>
      <c r="AE241" s="42"/>
      <c r="AF241" s="42"/>
      <c r="AG241" s="42"/>
    </row>
    <row r="242" spans="1:33">
      <c r="A242" s="44">
        <f t="shared" si="131"/>
        <v>231</v>
      </c>
      <c r="B242" s="44"/>
      <c r="C242" s="142">
        <v>39102</v>
      </c>
      <c r="E242" s="138" t="s">
        <v>309</v>
      </c>
      <c r="G242" s="43">
        <v>6.2</v>
      </c>
      <c r="H242" s="136" t="str">
        <f t="shared" si="133"/>
        <v>P, S, T &amp; D Plant - Customer</v>
      </c>
      <c r="I242" s="42">
        <f>'Plt. Class.'!J$242</f>
        <v>0</v>
      </c>
      <c r="J242" s="136">
        <f t="shared" si="134"/>
        <v>0</v>
      </c>
      <c r="K242" s="136">
        <f t="shared" si="135"/>
        <v>0</v>
      </c>
      <c r="L242" s="136">
        <f t="shared" si="136"/>
        <v>0</v>
      </c>
      <c r="M242" s="136">
        <f t="shared" si="137"/>
        <v>0</v>
      </c>
      <c r="N242" s="136">
        <f t="shared" si="138"/>
        <v>0</v>
      </c>
      <c r="O242" s="136">
        <f t="shared" si="139"/>
        <v>0</v>
      </c>
      <c r="P242" s="136">
        <f t="shared" si="140"/>
        <v>0</v>
      </c>
      <c r="Q242" s="136">
        <f t="shared" si="141"/>
        <v>0</v>
      </c>
      <c r="R242" s="136">
        <f t="shared" si="142"/>
        <v>0</v>
      </c>
      <c r="S242" s="136">
        <f t="shared" si="143"/>
        <v>0</v>
      </c>
      <c r="T242" s="136">
        <f t="shared" si="144"/>
        <v>0</v>
      </c>
      <c r="U242" s="136">
        <f t="shared" si="145"/>
        <v>0</v>
      </c>
      <c r="V242" s="136">
        <f t="shared" si="146"/>
        <v>0</v>
      </c>
      <c r="W242" s="136">
        <f t="shared" si="147"/>
        <v>0</v>
      </c>
      <c r="X242" s="136">
        <f t="shared" si="148"/>
        <v>0</v>
      </c>
      <c r="Y242" s="42">
        <f t="shared" si="149"/>
        <v>0</v>
      </c>
      <c r="Z242" s="42"/>
      <c r="AA242" s="42"/>
      <c r="AB242" s="42"/>
      <c r="AC242" s="42"/>
      <c r="AD242" s="42"/>
      <c r="AE242" s="42"/>
      <c r="AF242" s="42"/>
      <c r="AG242" s="42"/>
    </row>
    <row r="243" spans="1:33">
      <c r="A243" s="44">
        <f t="shared" si="131"/>
        <v>232</v>
      </c>
      <c r="B243" s="44"/>
      <c r="C243" s="142">
        <v>39103</v>
      </c>
      <c r="E243" s="138" t="s">
        <v>310</v>
      </c>
      <c r="G243" s="43">
        <v>6.2</v>
      </c>
      <c r="H243" s="136" t="str">
        <f t="shared" si="133"/>
        <v>P, S, T &amp; D Plant - Customer</v>
      </c>
      <c r="I243" s="42">
        <f>'Plt. Class.'!J$243</f>
        <v>0</v>
      </c>
      <c r="J243" s="136">
        <f t="shared" si="134"/>
        <v>0</v>
      </c>
      <c r="K243" s="136">
        <f t="shared" si="135"/>
        <v>0</v>
      </c>
      <c r="L243" s="136">
        <f t="shared" si="136"/>
        <v>0</v>
      </c>
      <c r="M243" s="136">
        <f t="shared" si="137"/>
        <v>0</v>
      </c>
      <c r="N243" s="136">
        <f t="shared" si="138"/>
        <v>0</v>
      </c>
      <c r="O243" s="136">
        <f t="shared" si="139"/>
        <v>0</v>
      </c>
      <c r="P243" s="136">
        <f t="shared" si="140"/>
        <v>0</v>
      </c>
      <c r="Q243" s="136">
        <f t="shared" si="141"/>
        <v>0</v>
      </c>
      <c r="R243" s="136">
        <f t="shared" si="142"/>
        <v>0</v>
      </c>
      <c r="S243" s="136">
        <f t="shared" si="143"/>
        <v>0</v>
      </c>
      <c r="T243" s="136">
        <f t="shared" si="144"/>
        <v>0</v>
      </c>
      <c r="U243" s="136">
        <f t="shared" si="145"/>
        <v>0</v>
      </c>
      <c r="V243" s="136">
        <f t="shared" si="146"/>
        <v>0</v>
      </c>
      <c r="W243" s="136">
        <f t="shared" si="147"/>
        <v>0</v>
      </c>
      <c r="X243" s="136">
        <f t="shared" si="148"/>
        <v>0</v>
      </c>
      <c r="Y243" s="42">
        <f t="shared" si="149"/>
        <v>0</v>
      </c>
      <c r="Z243" s="42"/>
      <c r="AA243" s="42"/>
      <c r="AB243" s="42"/>
      <c r="AC243" s="42"/>
      <c r="AD243" s="42"/>
      <c r="AE243" s="42"/>
      <c r="AF243" s="42"/>
      <c r="AG243" s="42"/>
    </row>
    <row r="244" spans="1:33">
      <c r="A244" s="44">
        <f t="shared" si="131"/>
        <v>233</v>
      </c>
      <c r="B244" s="44"/>
      <c r="C244" s="142">
        <v>39200</v>
      </c>
      <c r="E244" s="138" t="s">
        <v>311</v>
      </c>
      <c r="G244" s="43">
        <v>6.2</v>
      </c>
      <c r="H244" s="136" t="str">
        <f t="shared" si="133"/>
        <v>P, S, T &amp; D Plant - Customer</v>
      </c>
      <c r="I244" s="42">
        <f>'Plt. Class.'!J$244</f>
        <v>0</v>
      </c>
      <c r="J244" s="136">
        <f t="shared" si="134"/>
        <v>0</v>
      </c>
      <c r="K244" s="136">
        <f t="shared" si="135"/>
        <v>0</v>
      </c>
      <c r="L244" s="136">
        <f t="shared" si="136"/>
        <v>0</v>
      </c>
      <c r="M244" s="136">
        <f t="shared" si="137"/>
        <v>0</v>
      </c>
      <c r="N244" s="136">
        <f t="shared" si="138"/>
        <v>0</v>
      </c>
      <c r="O244" s="136">
        <f t="shared" si="139"/>
        <v>0</v>
      </c>
      <c r="P244" s="136">
        <f t="shared" si="140"/>
        <v>0</v>
      </c>
      <c r="Q244" s="136">
        <f t="shared" si="141"/>
        <v>0</v>
      </c>
      <c r="R244" s="136">
        <f t="shared" si="142"/>
        <v>0</v>
      </c>
      <c r="S244" s="136">
        <f t="shared" si="143"/>
        <v>0</v>
      </c>
      <c r="T244" s="136">
        <f t="shared" si="144"/>
        <v>0</v>
      </c>
      <c r="U244" s="136">
        <f t="shared" si="145"/>
        <v>0</v>
      </c>
      <c r="V244" s="136">
        <f t="shared" si="146"/>
        <v>0</v>
      </c>
      <c r="W244" s="136">
        <f t="shared" si="147"/>
        <v>0</v>
      </c>
      <c r="X244" s="136">
        <f t="shared" si="148"/>
        <v>0</v>
      </c>
      <c r="Y244" s="42">
        <f t="shared" si="149"/>
        <v>0</v>
      </c>
      <c r="Z244" s="42"/>
      <c r="AA244" s="42"/>
      <c r="AB244" s="42"/>
      <c r="AC244" s="42"/>
      <c r="AD244" s="42"/>
      <c r="AE244" s="42"/>
      <c r="AF244" s="42"/>
      <c r="AG244" s="42"/>
    </row>
    <row r="245" spans="1:33">
      <c r="A245" s="44">
        <f t="shared" si="131"/>
        <v>234</v>
      </c>
      <c r="B245" s="44"/>
      <c r="C245" s="142">
        <v>39201</v>
      </c>
      <c r="E245" s="138" t="s">
        <v>312</v>
      </c>
      <c r="G245" s="43">
        <v>6.2</v>
      </c>
      <c r="H245" s="136" t="str">
        <f t="shared" si="133"/>
        <v>P, S, T &amp; D Plant - Customer</v>
      </c>
      <c r="I245" s="42">
        <f>'Plt. Class.'!J$245</f>
        <v>0</v>
      </c>
      <c r="J245" s="136">
        <f t="shared" si="134"/>
        <v>0</v>
      </c>
      <c r="K245" s="136">
        <f t="shared" si="135"/>
        <v>0</v>
      </c>
      <c r="L245" s="136">
        <f t="shared" si="136"/>
        <v>0</v>
      </c>
      <c r="M245" s="136">
        <f t="shared" si="137"/>
        <v>0</v>
      </c>
      <c r="N245" s="136">
        <f t="shared" si="138"/>
        <v>0</v>
      </c>
      <c r="O245" s="136">
        <f t="shared" si="139"/>
        <v>0</v>
      </c>
      <c r="P245" s="136">
        <f t="shared" si="140"/>
        <v>0</v>
      </c>
      <c r="Q245" s="136">
        <f t="shared" si="141"/>
        <v>0</v>
      </c>
      <c r="R245" s="136">
        <f t="shared" si="142"/>
        <v>0</v>
      </c>
      <c r="S245" s="136">
        <f t="shared" si="143"/>
        <v>0</v>
      </c>
      <c r="T245" s="136">
        <f t="shared" si="144"/>
        <v>0</v>
      </c>
      <c r="U245" s="136">
        <f t="shared" si="145"/>
        <v>0</v>
      </c>
      <c r="V245" s="136">
        <f t="shared" si="146"/>
        <v>0</v>
      </c>
      <c r="W245" s="136">
        <f t="shared" si="147"/>
        <v>0</v>
      </c>
      <c r="X245" s="136">
        <f t="shared" si="148"/>
        <v>0</v>
      </c>
      <c r="Y245" s="42">
        <f t="shared" si="149"/>
        <v>0</v>
      </c>
      <c r="Z245" s="42"/>
      <c r="AA245" s="42"/>
      <c r="AB245" s="42"/>
      <c r="AC245" s="42"/>
      <c r="AD245" s="42"/>
      <c r="AE245" s="42"/>
      <c r="AF245" s="42"/>
      <c r="AG245" s="42"/>
    </row>
    <row r="246" spans="1:33">
      <c r="A246" s="44">
        <f t="shared" si="131"/>
        <v>235</v>
      </c>
      <c r="B246" s="44"/>
      <c r="C246" s="142">
        <v>39202</v>
      </c>
      <c r="E246" s="138" t="s">
        <v>313</v>
      </c>
      <c r="G246" s="43">
        <v>6.2</v>
      </c>
      <c r="H246" s="136" t="str">
        <f t="shared" si="133"/>
        <v>P, S, T &amp; D Plant - Customer</v>
      </c>
      <c r="I246" s="42">
        <f>'Plt. Class.'!J$246</f>
        <v>0</v>
      </c>
      <c r="J246" s="136">
        <f t="shared" si="134"/>
        <v>0</v>
      </c>
      <c r="K246" s="136">
        <f t="shared" si="135"/>
        <v>0</v>
      </c>
      <c r="L246" s="136">
        <f t="shared" si="136"/>
        <v>0</v>
      </c>
      <c r="M246" s="136">
        <f t="shared" si="137"/>
        <v>0</v>
      </c>
      <c r="N246" s="136">
        <f t="shared" si="138"/>
        <v>0</v>
      </c>
      <c r="O246" s="136">
        <f t="shared" si="139"/>
        <v>0</v>
      </c>
      <c r="P246" s="136">
        <f t="shared" si="140"/>
        <v>0</v>
      </c>
      <c r="Q246" s="136">
        <f t="shared" si="141"/>
        <v>0</v>
      </c>
      <c r="R246" s="136">
        <f t="shared" si="142"/>
        <v>0</v>
      </c>
      <c r="S246" s="136">
        <f t="shared" si="143"/>
        <v>0</v>
      </c>
      <c r="T246" s="136">
        <f t="shared" si="144"/>
        <v>0</v>
      </c>
      <c r="U246" s="136">
        <f t="shared" si="145"/>
        <v>0</v>
      </c>
      <c r="V246" s="136">
        <f t="shared" si="146"/>
        <v>0</v>
      </c>
      <c r="W246" s="136">
        <f t="shared" si="147"/>
        <v>0</v>
      </c>
      <c r="X246" s="136">
        <f t="shared" si="148"/>
        <v>0</v>
      </c>
      <c r="Y246" s="42">
        <f t="shared" si="149"/>
        <v>0</v>
      </c>
      <c r="Z246" s="42"/>
      <c r="AA246" s="42"/>
      <c r="AB246" s="42"/>
      <c r="AC246" s="42"/>
      <c r="AD246" s="42"/>
      <c r="AE246" s="42"/>
      <c r="AF246" s="42"/>
      <c r="AG246" s="42"/>
    </row>
    <row r="247" spans="1:33">
      <c r="A247" s="44">
        <f t="shared" si="131"/>
        <v>236</v>
      </c>
      <c r="B247" s="44"/>
      <c r="C247" s="142">
        <v>39300</v>
      </c>
      <c r="E247" s="138" t="s">
        <v>198</v>
      </c>
      <c r="G247" s="43">
        <v>6.2</v>
      </c>
      <c r="H247" s="136" t="str">
        <f t="shared" si="133"/>
        <v>P, S, T &amp; D Plant - Customer</v>
      </c>
      <c r="I247" s="42">
        <f>'Plt. Class.'!J$247</f>
        <v>0</v>
      </c>
      <c r="J247" s="136">
        <f t="shared" si="134"/>
        <v>0</v>
      </c>
      <c r="K247" s="136">
        <f t="shared" si="135"/>
        <v>0</v>
      </c>
      <c r="L247" s="136">
        <f t="shared" si="136"/>
        <v>0</v>
      </c>
      <c r="M247" s="136">
        <f t="shared" si="137"/>
        <v>0</v>
      </c>
      <c r="N247" s="136">
        <f t="shared" si="138"/>
        <v>0</v>
      </c>
      <c r="O247" s="136">
        <f t="shared" si="139"/>
        <v>0</v>
      </c>
      <c r="P247" s="136">
        <f t="shared" si="140"/>
        <v>0</v>
      </c>
      <c r="Q247" s="136">
        <f t="shared" si="141"/>
        <v>0</v>
      </c>
      <c r="R247" s="136">
        <f t="shared" si="142"/>
        <v>0</v>
      </c>
      <c r="S247" s="136">
        <f t="shared" si="143"/>
        <v>0</v>
      </c>
      <c r="T247" s="136">
        <f t="shared" si="144"/>
        <v>0</v>
      </c>
      <c r="U247" s="136">
        <f t="shared" si="145"/>
        <v>0</v>
      </c>
      <c r="V247" s="136">
        <f t="shared" si="146"/>
        <v>0</v>
      </c>
      <c r="W247" s="136">
        <f t="shared" si="147"/>
        <v>0</v>
      </c>
      <c r="X247" s="136">
        <f t="shared" si="148"/>
        <v>0</v>
      </c>
      <c r="Y247" s="42">
        <f t="shared" si="149"/>
        <v>0</v>
      </c>
      <c r="Z247" s="42"/>
      <c r="AA247" s="42"/>
      <c r="AB247" s="42"/>
      <c r="AC247" s="42"/>
      <c r="AD247" s="42"/>
      <c r="AE247" s="42"/>
      <c r="AF247" s="42"/>
      <c r="AG247" s="42"/>
    </row>
    <row r="248" spans="1:33">
      <c r="A248" s="44">
        <f t="shared" si="131"/>
        <v>237</v>
      </c>
      <c r="B248" s="44"/>
      <c r="C248" s="142">
        <v>39400</v>
      </c>
      <c r="E248" s="138" t="s">
        <v>314</v>
      </c>
      <c r="G248" s="43">
        <v>6.2</v>
      </c>
      <c r="H248" s="136" t="str">
        <f t="shared" si="133"/>
        <v>P, S, T &amp; D Plant - Customer</v>
      </c>
      <c r="I248" s="42">
        <f>'Plt. Class.'!J$248</f>
        <v>0</v>
      </c>
      <c r="J248" s="136">
        <f t="shared" si="134"/>
        <v>0</v>
      </c>
      <c r="K248" s="136">
        <f t="shared" si="135"/>
        <v>0</v>
      </c>
      <c r="L248" s="136">
        <f t="shared" si="136"/>
        <v>0</v>
      </c>
      <c r="M248" s="136">
        <f t="shared" si="137"/>
        <v>0</v>
      </c>
      <c r="N248" s="136">
        <f t="shared" si="138"/>
        <v>0</v>
      </c>
      <c r="O248" s="136">
        <f t="shared" si="139"/>
        <v>0</v>
      </c>
      <c r="P248" s="136">
        <f t="shared" si="140"/>
        <v>0</v>
      </c>
      <c r="Q248" s="136">
        <f t="shared" si="141"/>
        <v>0</v>
      </c>
      <c r="R248" s="136">
        <f t="shared" si="142"/>
        <v>0</v>
      </c>
      <c r="S248" s="136">
        <f t="shared" si="143"/>
        <v>0</v>
      </c>
      <c r="T248" s="136">
        <f t="shared" si="144"/>
        <v>0</v>
      </c>
      <c r="U248" s="136">
        <f t="shared" si="145"/>
        <v>0</v>
      </c>
      <c r="V248" s="136">
        <f t="shared" si="146"/>
        <v>0</v>
      </c>
      <c r="W248" s="136">
        <f t="shared" si="147"/>
        <v>0</v>
      </c>
      <c r="X248" s="136">
        <f t="shared" si="148"/>
        <v>0</v>
      </c>
      <c r="Y248" s="42">
        <f t="shared" si="149"/>
        <v>0</v>
      </c>
      <c r="Z248" s="42"/>
      <c r="AA248" s="42"/>
      <c r="AB248" s="42"/>
      <c r="AC248" s="42"/>
      <c r="AD248" s="42"/>
      <c r="AE248" s="42"/>
      <c r="AF248" s="42"/>
      <c r="AG248" s="42"/>
    </row>
    <row r="249" spans="1:33">
      <c r="A249" s="44">
        <f t="shared" si="131"/>
        <v>238</v>
      </c>
      <c r="B249" s="44"/>
      <c r="C249" s="142">
        <v>39600</v>
      </c>
      <c r="E249" s="138" t="s">
        <v>315</v>
      </c>
      <c r="G249" s="43">
        <v>6.2</v>
      </c>
      <c r="H249" s="136" t="str">
        <f t="shared" si="133"/>
        <v>P, S, T &amp; D Plant - Customer</v>
      </c>
      <c r="I249" s="42">
        <f>'Plt. Class.'!J$249</f>
        <v>0</v>
      </c>
      <c r="J249" s="136">
        <f t="shared" si="134"/>
        <v>0</v>
      </c>
      <c r="K249" s="136">
        <f t="shared" si="135"/>
        <v>0</v>
      </c>
      <c r="L249" s="136">
        <f t="shared" si="136"/>
        <v>0</v>
      </c>
      <c r="M249" s="136">
        <f t="shared" si="137"/>
        <v>0</v>
      </c>
      <c r="N249" s="136">
        <f t="shared" si="138"/>
        <v>0</v>
      </c>
      <c r="O249" s="136">
        <f t="shared" si="139"/>
        <v>0</v>
      </c>
      <c r="P249" s="136">
        <f t="shared" si="140"/>
        <v>0</v>
      </c>
      <c r="Q249" s="136">
        <f t="shared" si="141"/>
        <v>0</v>
      </c>
      <c r="R249" s="136">
        <f t="shared" si="142"/>
        <v>0</v>
      </c>
      <c r="S249" s="136">
        <f t="shared" si="143"/>
        <v>0</v>
      </c>
      <c r="T249" s="136">
        <f t="shared" si="144"/>
        <v>0</v>
      </c>
      <c r="U249" s="136">
        <f t="shared" si="145"/>
        <v>0</v>
      </c>
      <c r="V249" s="136">
        <f t="shared" si="146"/>
        <v>0</v>
      </c>
      <c r="W249" s="136">
        <f t="shared" si="147"/>
        <v>0</v>
      </c>
      <c r="X249" s="136">
        <f t="shared" si="148"/>
        <v>0</v>
      </c>
      <c r="Y249" s="42">
        <f t="shared" si="149"/>
        <v>0</v>
      </c>
      <c r="Z249" s="42"/>
      <c r="AA249" s="42"/>
      <c r="AB249" s="42"/>
      <c r="AC249" s="42"/>
      <c r="AD249" s="42"/>
      <c r="AE249" s="42"/>
      <c r="AF249" s="42"/>
      <c r="AG249" s="42"/>
    </row>
    <row r="250" spans="1:33">
      <c r="A250" s="44">
        <f t="shared" si="131"/>
        <v>239</v>
      </c>
      <c r="B250" s="44"/>
      <c r="C250" s="142">
        <v>39603</v>
      </c>
      <c r="E250" s="138" t="s">
        <v>316</v>
      </c>
      <c r="G250" s="43">
        <v>6.2</v>
      </c>
      <c r="H250" s="136" t="str">
        <f t="shared" si="133"/>
        <v>P, S, T &amp; D Plant - Customer</v>
      </c>
      <c r="I250" s="42">
        <f>'Plt. Class.'!J$250</f>
        <v>0</v>
      </c>
      <c r="J250" s="136">
        <f t="shared" si="134"/>
        <v>0</v>
      </c>
      <c r="K250" s="136">
        <f t="shared" si="135"/>
        <v>0</v>
      </c>
      <c r="L250" s="136">
        <f t="shared" si="136"/>
        <v>0</v>
      </c>
      <c r="M250" s="136">
        <f t="shared" si="137"/>
        <v>0</v>
      </c>
      <c r="N250" s="136">
        <f t="shared" si="138"/>
        <v>0</v>
      </c>
      <c r="O250" s="136">
        <f t="shared" si="139"/>
        <v>0</v>
      </c>
      <c r="P250" s="136">
        <f t="shared" si="140"/>
        <v>0</v>
      </c>
      <c r="Q250" s="136">
        <f t="shared" si="141"/>
        <v>0</v>
      </c>
      <c r="R250" s="136">
        <f t="shared" si="142"/>
        <v>0</v>
      </c>
      <c r="S250" s="136">
        <f t="shared" si="143"/>
        <v>0</v>
      </c>
      <c r="T250" s="136">
        <f t="shared" si="144"/>
        <v>0</v>
      </c>
      <c r="U250" s="136">
        <f t="shared" si="145"/>
        <v>0</v>
      </c>
      <c r="V250" s="136">
        <f t="shared" si="146"/>
        <v>0</v>
      </c>
      <c r="W250" s="136">
        <f t="shared" si="147"/>
        <v>0</v>
      </c>
      <c r="X250" s="136">
        <f t="shared" si="148"/>
        <v>0</v>
      </c>
      <c r="Y250" s="42">
        <f t="shared" si="149"/>
        <v>0</v>
      </c>
      <c r="Z250" s="42"/>
      <c r="AA250" s="42"/>
      <c r="AB250" s="42"/>
      <c r="AC250" s="42"/>
      <c r="AD250" s="42"/>
      <c r="AE250" s="42"/>
      <c r="AF250" s="42"/>
      <c r="AG250" s="42"/>
    </row>
    <row r="251" spans="1:33">
      <c r="A251" s="44">
        <f t="shared" si="131"/>
        <v>240</v>
      </c>
      <c r="B251" s="44"/>
      <c r="C251" s="142">
        <v>39604</v>
      </c>
      <c r="E251" s="138" t="s">
        <v>317</v>
      </c>
      <c r="G251" s="43">
        <v>6.2</v>
      </c>
      <c r="H251" s="136" t="str">
        <f t="shared" si="133"/>
        <v>P, S, T &amp; D Plant - Customer</v>
      </c>
      <c r="I251" s="42">
        <f>'Plt. Class.'!J$251</f>
        <v>0</v>
      </c>
      <c r="J251" s="136">
        <f t="shared" si="134"/>
        <v>0</v>
      </c>
      <c r="K251" s="136">
        <f t="shared" si="135"/>
        <v>0</v>
      </c>
      <c r="L251" s="136">
        <f t="shared" si="136"/>
        <v>0</v>
      </c>
      <c r="M251" s="136">
        <f t="shared" si="137"/>
        <v>0</v>
      </c>
      <c r="N251" s="136">
        <f t="shared" si="138"/>
        <v>0</v>
      </c>
      <c r="O251" s="136">
        <f t="shared" si="139"/>
        <v>0</v>
      </c>
      <c r="P251" s="136">
        <f t="shared" si="140"/>
        <v>0</v>
      </c>
      <c r="Q251" s="136">
        <f t="shared" si="141"/>
        <v>0</v>
      </c>
      <c r="R251" s="136">
        <f t="shared" si="142"/>
        <v>0</v>
      </c>
      <c r="S251" s="136">
        <f t="shared" si="143"/>
        <v>0</v>
      </c>
      <c r="T251" s="136">
        <f t="shared" si="144"/>
        <v>0</v>
      </c>
      <c r="U251" s="136">
        <f t="shared" si="145"/>
        <v>0</v>
      </c>
      <c r="V251" s="136">
        <f t="shared" si="146"/>
        <v>0</v>
      </c>
      <c r="W251" s="136">
        <f t="shared" si="147"/>
        <v>0</v>
      </c>
      <c r="X251" s="136">
        <f t="shared" si="148"/>
        <v>0</v>
      </c>
      <c r="Y251" s="42">
        <f t="shared" si="149"/>
        <v>0</v>
      </c>
      <c r="Z251" s="42"/>
      <c r="AA251" s="42"/>
      <c r="AB251" s="42"/>
      <c r="AC251" s="42"/>
      <c r="AD251" s="42"/>
      <c r="AE251" s="42"/>
      <c r="AF251" s="42"/>
      <c r="AG251" s="42"/>
    </row>
    <row r="252" spans="1:33">
      <c r="A252" s="44">
        <f t="shared" si="131"/>
        <v>241</v>
      </c>
      <c r="B252" s="44"/>
      <c r="C252" s="142">
        <v>39605</v>
      </c>
      <c r="E252" s="141" t="s">
        <v>318</v>
      </c>
      <c r="G252" s="43">
        <v>6.2</v>
      </c>
      <c r="H252" s="136" t="str">
        <f t="shared" si="133"/>
        <v>P, S, T &amp; D Plant - Customer</v>
      </c>
      <c r="I252" s="42">
        <f>'Plt. Class.'!J$252</f>
        <v>0</v>
      </c>
      <c r="J252" s="136">
        <f t="shared" si="134"/>
        <v>0</v>
      </c>
      <c r="K252" s="136">
        <f t="shared" si="135"/>
        <v>0</v>
      </c>
      <c r="L252" s="136">
        <f t="shared" si="136"/>
        <v>0</v>
      </c>
      <c r="M252" s="136">
        <f t="shared" si="137"/>
        <v>0</v>
      </c>
      <c r="N252" s="136">
        <f t="shared" si="138"/>
        <v>0</v>
      </c>
      <c r="O252" s="136">
        <f t="shared" si="139"/>
        <v>0</v>
      </c>
      <c r="P252" s="136">
        <f t="shared" si="140"/>
        <v>0</v>
      </c>
      <c r="Q252" s="136">
        <f t="shared" si="141"/>
        <v>0</v>
      </c>
      <c r="R252" s="136">
        <f t="shared" si="142"/>
        <v>0</v>
      </c>
      <c r="S252" s="136">
        <f t="shared" si="143"/>
        <v>0</v>
      </c>
      <c r="T252" s="136">
        <f t="shared" si="144"/>
        <v>0</v>
      </c>
      <c r="U252" s="136">
        <f t="shared" si="145"/>
        <v>0</v>
      </c>
      <c r="V252" s="136">
        <f t="shared" si="146"/>
        <v>0</v>
      </c>
      <c r="W252" s="136">
        <f t="shared" si="147"/>
        <v>0</v>
      </c>
      <c r="X252" s="136">
        <f t="shared" si="148"/>
        <v>0</v>
      </c>
      <c r="Y252" s="42">
        <f t="shared" si="149"/>
        <v>0</v>
      </c>
      <c r="Z252" s="42"/>
      <c r="AA252" s="42"/>
      <c r="AB252" s="42"/>
      <c r="AC252" s="42"/>
      <c r="AD252" s="42"/>
      <c r="AE252" s="42"/>
      <c r="AF252" s="42"/>
      <c r="AG252" s="42"/>
    </row>
    <row r="253" spans="1:33">
      <c r="A253" s="44">
        <f t="shared" si="131"/>
        <v>242</v>
      </c>
      <c r="B253" s="44"/>
      <c r="C253" s="142">
        <v>39700</v>
      </c>
      <c r="E253" s="138" t="s">
        <v>319</v>
      </c>
      <c r="G253" s="43">
        <v>6.2</v>
      </c>
      <c r="H253" s="136" t="str">
        <f t="shared" si="133"/>
        <v>P, S, T &amp; D Plant - Customer</v>
      </c>
      <c r="I253" s="42">
        <f>'Plt. Class.'!J$253</f>
        <v>49287.755267952401</v>
      </c>
      <c r="J253" s="136">
        <f t="shared" si="134"/>
        <v>36520.016271206179</v>
      </c>
      <c r="K253" s="136">
        <f t="shared" si="135"/>
        <v>12080.809886863401</v>
      </c>
      <c r="L253" s="136">
        <f t="shared" si="136"/>
        <v>37.806693734602547</v>
      </c>
      <c r="M253" s="136">
        <f t="shared" si="137"/>
        <v>412.10358658011847</v>
      </c>
      <c r="N253" s="136">
        <f t="shared" si="138"/>
        <v>237.01882956809902</v>
      </c>
      <c r="O253" s="136">
        <f t="shared" si="139"/>
        <v>0</v>
      </c>
      <c r="P253" s="136">
        <f t="shared" si="140"/>
        <v>0</v>
      </c>
      <c r="Q253" s="136">
        <f t="shared" si="141"/>
        <v>0</v>
      </c>
      <c r="R253" s="136">
        <f t="shared" si="142"/>
        <v>0</v>
      </c>
      <c r="S253" s="136">
        <f t="shared" si="143"/>
        <v>0</v>
      </c>
      <c r="T253" s="136">
        <f t="shared" si="144"/>
        <v>0</v>
      </c>
      <c r="U253" s="136">
        <f t="shared" si="145"/>
        <v>0</v>
      </c>
      <c r="V253" s="136">
        <f t="shared" si="146"/>
        <v>0</v>
      </c>
      <c r="W253" s="136">
        <f t="shared" si="147"/>
        <v>0</v>
      </c>
      <c r="X253" s="136">
        <f t="shared" si="148"/>
        <v>0</v>
      </c>
      <c r="Y253" s="42">
        <f t="shared" si="149"/>
        <v>0</v>
      </c>
      <c r="Z253" s="42"/>
      <c r="AA253" s="42"/>
      <c r="AB253" s="42"/>
      <c r="AC253" s="42"/>
      <c r="AD253" s="42"/>
      <c r="AE253" s="42"/>
      <c r="AF253" s="42"/>
      <c r="AG253" s="42"/>
    </row>
    <row r="254" spans="1:33">
      <c r="A254" s="44">
        <f t="shared" si="131"/>
        <v>243</v>
      </c>
      <c r="B254" s="44"/>
      <c r="C254" s="142">
        <v>39701</v>
      </c>
      <c r="E254" s="138" t="s">
        <v>320</v>
      </c>
      <c r="G254" s="43">
        <v>6.2</v>
      </c>
      <c r="H254" s="136" t="str">
        <f t="shared" si="133"/>
        <v>P, S, T &amp; D Plant - Customer</v>
      </c>
      <c r="I254" s="42">
        <f>'Plt. Class.'!J$254</f>
        <v>0</v>
      </c>
      <c r="J254" s="136">
        <f t="shared" si="134"/>
        <v>0</v>
      </c>
      <c r="K254" s="136">
        <f t="shared" si="135"/>
        <v>0</v>
      </c>
      <c r="L254" s="136">
        <f t="shared" si="136"/>
        <v>0</v>
      </c>
      <c r="M254" s="136">
        <f t="shared" si="137"/>
        <v>0</v>
      </c>
      <c r="N254" s="136">
        <f t="shared" si="138"/>
        <v>0</v>
      </c>
      <c r="O254" s="136">
        <f t="shared" si="139"/>
        <v>0</v>
      </c>
      <c r="P254" s="136">
        <f t="shared" si="140"/>
        <v>0</v>
      </c>
      <c r="Q254" s="136">
        <f t="shared" si="141"/>
        <v>0</v>
      </c>
      <c r="R254" s="136">
        <f t="shared" si="142"/>
        <v>0</v>
      </c>
      <c r="S254" s="136">
        <f t="shared" si="143"/>
        <v>0</v>
      </c>
      <c r="T254" s="136">
        <f t="shared" si="144"/>
        <v>0</v>
      </c>
      <c r="U254" s="136">
        <f t="shared" si="145"/>
        <v>0</v>
      </c>
      <c r="V254" s="136">
        <f t="shared" si="146"/>
        <v>0</v>
      </c>
      <c r="W254" s="136">
        <f t="shared" si="147"/>
        <v>0</v>
      </c>
      <c r="X254" s="136">
        <f t="shared" si="148"/>
        <v>0</v>
      </c>
      <c r="Y254" s="42">
        <f t="shared" si="149"/>
        <v>0</v>
      </c>
      <c r="Z254" s="42"/>
      <c r="AA254" s="42"/>
      <c r="AB254" s="42"/>
      <c r="AC254" s="42"/>
      <c r="AD254" s="42"/>
      <c r="AE254" s="42"/>
      <c r="AF254" s="42"/>
      <c r="AG254" s="42"/>
    </row>
    <row r="255" spans="1:33">
      <c r="A255" s="44">
        <f t="shared" si="131"/>
        <v>244</v>
      </c>
      <c r="B255" s="44"/>
      <c r="C255" s="142">
        <v>39702</v>
      </c>
      <c r="E255" s="138" t="s">
        <v>321</v>
      </c>
      <c r="G255" s="43">
        <v>6.2</v>
      </c>
      <c r="H255" s="136" t="str">
        <f t="shared" si="133"/>
        <v>P, S, T &amp; D Plant - Customer</v>
      </c>
      <c r="I255" s="42">
        <f>'Plt. Class.'!J$255</f>
        <v>0</v>
      </c>
      <c r="J255" s="136">
        <f t="shared" si="134"/>
        <v>0</v>
      </c>
      <c r="K255" s="136">
        <f t="shared" si="135"/>
        <v>0</v>
      </c>
      <c r="L255" s="136">
        <f t="shared" si="136"/>
        <v>0</v>
      </c>
      <c r="M255" s="136">
        <f t="shared" si="137"/>
        <v>0</v>
      </c>
      <c r="N255" s="136">
        <f t="shared" si="138"/>
        <v>0</v>
      </c>
      <c r="O255" s="136">
        <f t="shared" si="139"/>
        <v>0</v>
      </c>
      <c r="P255" s="136">
        <f t="shared" si="140"/>
        <v>0</v>
      </c>
      <c r="Q255" s="136">
        <f t="shared" si="141"/>
        <v>0</v>
      </c>
      <c r="R255" s="136">
        <f t="shared" si="142"/>
        <v>0</v>
      </c>
      <c r="S255" s="136">
        <f t="shared" si="143"/>
        <v>0</v>
      </c>
      <c r="T255" s="136">
        <f t="shared" si="144"/>
        <v>0</v>
      </c>
      <c r="U255" s="136">
        <f t="shared" si="145"/>
        <v>0</v>
      </c>
      <c r="V255" s="136">
        <f t="shared" si="146"/>
        <v>0</v>
      </c>
      <c r="W255" s="136">
        <f t="shared" si="147"/>
        <v>0</v>
      </c>
      <c r="X255" s="136">
        <f t="shared" si="148"/>
        <v>0</v>
      </c>
      <c r="Y255" s="42">
        <f t="shared" si="149"/>
        <v>0</v>
      </c>
      <c r="Z255" s="42"/>
      <c r="AA255" s="42"/>
      <c r="AB255" s="42"/>
      <c r="AC255" s="42"/>
      <c r="AD255" s="42"/>
      <c r="AE255" s="42"/>
      <c r="AF255" s="42"/>
      <c r="AG255" s="42"/>
    </row>
    <row r="256" spans="1:33">
      <c r="A256" s="44">
        <f t="shared" si="131"/>
        <v>245</v>
      </c>
      <c r="B256" s="44"/>
      <c r="C256" s="142">
        <v>39705</v>
      </c>
      <c r="E256" s="138" t="s">
        <v>322</v>
      </c>
      <c r="G256" s="43">
        <v>6.2</v>
      </c>
      <c r="H256" s="136" t="str">
        <f t="shared" si="133"/>
        <v>P, S, T &amp; D Plant - Customer</v>
      </c>
      <c r="I256" s="42">
        <f>'Plt. Class.'!J$256</f>
        <v>0</v>
      </c>
      <c r="J256" s="136">
        <f t="shared" si="134"/>
        <v>0</v>
      </c>
      <c r="K256" s="136">
        <f t="shared" si="135"/>
        <v>0</v>
      </c>
      <c r="L256" s="136">
        <f t="shared" si="136"/>
        <v>0</v>
      </c>
      <c r="M256" s="136">
        <f t="shared" si="137"/>
        <v>0</v>
      </c>
      <c r="N256" s="136">
        <f t="shared" si="138"/>
        <v>0</v>
      </c>
      <c r="O256" s="136">
        <f t="shared" si="139"/>
        <v>0</v>
      </c>
      <c r="P256" s="136">
        <f t="shared" si="140"/>
        <v>0</v>
      </c>
      <c r="Q256" s="136">
        <f t="shared" si="141"/>
        <v>0</v>
      </c>
      <c r="R256" s="136">
        <f t="shared" si="142"/>
        <v>0</v>
      </c>
      <c r="S256" s="136">
        <f t="shared" si="143"/>
        <v>0</v>
      </c>
      <c r="T256" s="136">
        <f t="shared" si="144"/>
        <v>0</v>
      </c>
      <c r="U256" s="136">
        <f t="shared" si="145"/>
        <v>0</v>
      </c>
      <c r="V256" s="136">
        <f t="shared" si="146"/>
        <v>0</v>
      </c>
      <c r="W256" s="136">
        <f t="shared" si="147"/>
        <v>0</v>
      </c>
      <c r="X256" s="136">
        <f t="shared" si="148"/>
        <v>0</v>
      </c>
      <c r="Y256" s="42">
        <f t="shared" si="149"/>
        <v>0</v>
      </c>
      <c r="Z256" s="42"/>
      <c r="AA256" s="42"/>
      <c r="AB256" s="42"/>
      <c r="AC256" s="42"/>
      <c r="AD256" s="42"/>
      <c r="AE256" s="42"/>
      <c r="AF256" s="42"/>
      <c r="AG256" s="42"/>
    </row>
    <row r="257" spans="1:33">
      <c r="A257" s="44">
        <f t="shared" si="131"/>
        <v>246</v>
      </c>
      <c r="B257" s="44"/>
      <c r="C257" s="142">
        <v>39800</v>
      </c>
      <c r="E257" s="138" t="s">
        <v>323</v>
      </c>
      <c r="G257" s="43">
        <v>6.2</v>
      </c>
      <c r="H257" s="136" t="str">
        <f t="shared" si="133"/>
        <v>P, S, T &amp; D Plant - Customer</v>
      </c>
      <c r="I257" s="42">
        <f>'Plt. Class.'!J$257</f>
        <v>1488.7486748271699</v>
      </c>
      <c r="J257" s="136">
        <f t="shared" si="134"/>
        <v>1103.0960029087887</v>
      </c>
      <c r="K257" s="136">
        <f t="shared" si="135"/>
        <v>364.90381053326547</v>
      </c>
      <c r="L257" s="136">
        <f t="shared" si="136"/>
        <v>1.1419604096594616</v>
      </c>
      <c r="M257" s="136">
        <f t="shared" si="137"/>
        <v>12.447689392168238</v>
      </c>
      <c r="N257" s="136">
        <f t="shared" si="138"/>
        <v>7.1592115832881076</v>
      </c>
      <c r="O257" s="136">
        <f t="shared" si="139"/>
        <v>0</v>
      </c>
      <c r="P257" s="136">
        <f t="shared" si="140"/>
        <v>0</v>
      </c>
      <c r="Q257" s="136">
        <f t="shared" si="141"/>
        <v>0</v>
      </c>
      <c r="R257" s="136">
        <f t="shared" si="142"/>
        <v>0</v>
      </c>
      <c r="S257" s="136">
        <f t="shared" si="143"/>
        <v>0</v>
      </c>
      <c r="T257" s="136">
        <f t="shared" si="144"/>
        <v>0</v>
      </c>
      <c r="U257" s="136">
        <f t="shared" si="145"/>
        <v>0</v>
      </c>
      <c r="V257" s="136">
        <f t="shared" si="146"/>
        <v>0</v>
      </c>
      <c r="W257" s="136">
        <f t="shared" si="147"/>
        <v>0</v>
      </c>
      <c r="X257" s="136">
        <f t="shared" si="148"/>
        <v>0</v>
      </c>
      <c r="Y257" s="42">
        <f t="shared" si="149"/>
        <v>0</v>
      </c>
      <c r="Z257" s="42"/>
      <c r="AA257" s="42"/>
      <c r="AB257" s="42"/>
      <c r="AC257" s="42"/>
      <c r="AD257" s="42"/>
      <c r="AE257" s="42"/>
      <c r="AF257" s="42"/>
      <c r="AG257" s="42"/>
    </row>
    <row r="258" spans="1:33">
      <c r="A258" s="44">
        <f t="shared" si="131"/>
        <v>247</v>
      </c>
      <c r="B258" s="44"/>
      <c r="C258" s="142">
        <v>39900</v>
      </c>
      <c r="E258" s="138" t="s">
        <v>324</v>
      </c>
      <c r="G258" s="43">
        <v>6.2</v>
      </c>
      <c r="H258" s="136" t="str">
        <f t="shared" si="133"/>
        <v>P, S, T &amp; D Plant - Customer</v>
      </c>
      <c r="I258" s="42">
        <f>'Plt. Class.'!J$258</f>
        <v>15821.950916829082</v>
      </c>
      <c r="J258" s="136">
        <f t="shared" si="134"/>
        <v>11723.356070559965</v>
      </c>
      <c r="K258" s="136">
        <f t="shared" si="135"/>
        <v>3878.0824979014506</v>
      </c>
      <c r="L258" s="136">
        <f t="shared" si="136"/>
        <v>12.136394715979558</v>
      </c>
      <c r="M258" s="136">
        <f t="shared" si="137"/>
        <v>132.29011311374205</v>
      </c>
      <c r="N258" s="136">
        <f t="shared" si="138"/>
        <v>76.085840537946126</v>
      </c>
      <c r="O258" s="136">
        <f t="shared" si="139"/>
        <v>0</v>
      </c>
      <c r="P258" s="136">
        <f t="shared" si="140"/>
        <v>0</v>
      </c>
      <c r="Q258" s="136">
        <f t="shared" si="141"/>
        <v>0</v>
      </c>
      <c r="R258" s="136">
        <f t="shared" si="142"/>
        <v>0</v>
      </c>
      <c r="S258" s="136">
        <f t="shared" si="143"/>
        <v>0</v>
      </c>
      <c r="T258" s="136">
        <f t="shared" si="144"/>
        <v>0</v>
      </c>
      <c r="U258" s="136">
        <f t="shared" si="145"/>
        <v>0</v>
      </c>
      <c r="V258" s="136">
        <f t="shared" si="146"/>
        <v>0</v>
      </c>
      <c r="W258" s="136">
        <f t="shared" si="147"/>
        <v>0</v>
      </c>
      <c r="X258" s="136">
        <f t="shared" si="148"/>
        <v>0</v>
      </c>
      <c r="Y258" s="42">
        <f t="shared" si="149"/>
        <v>0</v>
      </c>
      <c r="Z258" s="42"/>
      <c r="AA258" s="42"/>
      <c r="AB258" s="42"/>
      <c r="AC258" s="42"/>
      <c r="AD258" s="42"/>
      <c r="AE258" s="42"/>
      <c r="AF258" s="42"/>
      <c r="AG258" s="42"/>
    </row>
    <row r="259" spans="1:33">
      <c r="A259" s="44">
        <f t="shared" si="131"/>
        <v>248</v>
      </c>
      <c r="B259" s="44"/>
      <c r="C259" s="142">
        <v>39901</v>
      </c>
      <c r="E259" s="138" t="s">
        <v>325</v>
      </c>
      <c r="G259" s="43">
        <v>6.2</v>
      </c>
      <c r="H259" s="136" t="str">
        <f t="shared" si="133"/>
        <v>P, S, T &amp; D Plant - Customer</v>
      </c>
      <c r="I259" s="42">
        <f>'Plt. Class.'!J$259</f>
        <v>200858.50831452213</v>
      </c>
      <c r="J259" s="136">
        <f t="shared" si="134"/>
        <v>148827.14686392105</v>
      </c>
      <c r="K259" s="136">
        <f t="shared" si="135"/>
        <v>49231.973335261224</v>
      </c>
      <c r="L259" s="136">
        <f t="shared" si="136"/>
        <v>154.07064222244773</v>
      </c>
      <c r="M259" s="136">
        <f t="shared" si="137"/>
        <v>1679.4132989328543</v>
      </c>
      <c r="N259" s="136">
        <f t="shared" si="138"/>
        <v>965.90417418456127</v>
      </c>
      <c r="O259" s="136">
        <f t="shared" si="139"/>
        <v>0</v>
      </c>
      <c r="P259" s="136">
        <f t="shared" si="140"/>
        <v>0</v>
      </c>
      <c r="Q259" s="136">
        <f t="shared" si="141"/>
        <v>0</v>
      </c>
      <c r="R259" s="136">
        <f t="shared" si="142"/>
        <v>0</v>
      </c>
      <c r="S259" s="136">
        <f t="shared" si="143"/>
        <v>0</v>
      </c>
      <c r="T259" s="136">
        <f t="shared" si="144"/>
        <v>0</v>
      </c>
      <c r="U259" s="136">
        <f t="shared" si="145"/>
        <v>0</v>
      </c>
      <c r="V259" s="136">
        <f t="shared" si="146"/>
        <v>0</v>
      </c>
      <c r="W259" s="136">
        <f t="shared" si="147"/>
        <v>0</v>
      </c>
      <c r="X259" s="136">
        <f t="shared" si="148"/>
        <v>0</v>
      </c>
      <c r="Y259" s="42">
        <f t="shared" si="149"/>
        <v>0</v>
      </c>
      <c r="Z259" s="42"/>
      <c r="AA259" s="42"/>
      <c r="AB259" s="42"/>
      <c r="AC259" s="42"/>
      <c r="AD259" s="42"/>
      <c r="AE259" s="42"/>
      <c r="AF259" s="42"/>
      <c r="AG259" s="42"/>
    </row>
    <row r="260" spans="1:33">
      <c r="A260" s="44">
        <f t="shared" si="131"/>
        <v>249</v>
      </c>
      <c r="B260" s="44"/>
      <c r="C260" s="142">
        <v>39902</v>
      </c>
      <c r="E260" s="138" t="s">
        <v>326</v>
      </c>
      <c r="G260" s="43">
        <v>6.2</v>
      </c>
      <c r="H260" s="136" t="str">
        <f t="shared" si="133"/>
        <v>P, S, T &amp; D Plant - Customer</v>
      </c>
      <c r="I260" s="42">
        <f>'Plt. Class.'!J$260</f>
        <v>44919.391139551008</v>
      </c>
      <c r="J260" s="136">
        <f t="shared" si="134"/>
        <v>33283.254357816659</v>
      </c>
      <c r="K260" s="136">
        <f t="shared" si="135"/>
        <v>11010.090064771504</v>
      </c>
      <c r="L260" s="136">
        <f t="shared" si="136"/>
        <v>34.455893848792357</v>
      </c>
      <c r="M260" s="136">
        <f t="shared" si="137"/>
        <v>375.57892614437179</v>
      </c>
      <c r="N260" s="136">
        <f t="shared" si="138"/>
        <v>216.01189696968569</v>
      </c>
      <c r="O260" s="136">
        <f t="shared" si="139"/>
        <v>0</v>
      </c>
      <c r="P260" s="136">
        <f t="shared" si="140"/>
        <v>0</v>
      </c>
      <c r="Q260" s="136">
        <f t="shared" si="141"/>
        <v>0</v>
      </c>
      <c r="R260" s="136">
        <f t="shared" si="142"/>
        <v>0</v>
      </c>
      <c r="S260" s="136">
        <f t="shared" si="143"/>
        <v>0</v>
      </c>
      <c r="T260" s="136">
        <f t="shared" si="144"/>
        <v>0</v>
      </c>
      <c r="U260" s="136">
        <f t="shared" si="145"/>
        <v>0</v>
      </c>
      <c r="V260" s="136">
        <f t="shared" si="146"/>
        <v>0</v>
      </c>
      <c r="W260" s="136">
        <f t="shared" si="147"/>
        <v>0</v>
      </c>
      <c r="X260" s="136">
        <f t="shared" si="148"/>
        <v>0</v>
      </c>
      <c r="Y260" s="42">
        <f t="shared" si="149"/>
        <v>0</v>
      </c>
      <c r="Z260" s="42"/>
      <c r="AA260" s="42"/>
      <c r="AB260" s="42"/>
      <c r="AC260" s="42"/>
      <c r="AD260" s="42"/>
      <c r="AE260" s="42"/>
      <c r="AF260" s="42"/>
      <c r="AG260" s="42"/>
    </row>
    <row r="261" spans="1:33">
      <c r="A261" s="44">
        <f t="shared" si="131"/>
        <v>250</v>
      </c>
      <c r="B261" s="44"/>
      <c r="C261" s="142">
        <v>39903</v>
      </c>
      <c r="E261" s="138" t="s">
        <v>327</v>
      </c>
      <c r="G261" s="43">
        <v>6.2</v>
      </c>
      <c r="H261" s="136" t="str">
        <f t="shared" si="133"/>
        <v>P, S, T &amp; D Plant - Customer</v>
      </c>
      <c r="I261" s="42">
        <f>'Plt. Class.'!J$261</f>
        <v>15449.187764612481</v>
      </c>
      <c r="J261" s="136">
        <f t="shared" si="134"/>
        <v>11447.155291882833</v>
      </c>
      <c r="K261" s="136">
        <f t="shared" si="135"/>
        <v>3786.7153672566355</v>
      </c>
      <c r="L261" s="136">
        <f t="shared" si="136"/>
        <v>11.850462799324356</v>
      </c>
      <c r="M261" s="136">
        <f t="shared" si="137"/>
        <v>129.17337486631661</v>
      </c>
      <c r="N261" s="136">
        <f t="shared" si="138"/>
        <v>74.293267807372985</v>
      </c>
      <c r="O261" s="136">
        <f t="shared" si="139"/>
        <v>0</v>
      </c>
      <c r="P261" s="136">
        <f t="shared" si="140"/>
        <v>0</v>
      </c>
      <c r="Q261" s="136">
        <f t="shared" si="141"/>
        <v>0</v>
      </c>
      <c r="R261" s="136">
        <f t="shared" si="142"/>
        <v>0</v>
      </c>
      <c r="S261" s="136">
        <f t="shared" si="143"/>
        <v>0</v>
      </c>
      <c r="T261" s="136">
        <f t="shared" si="144"/>
        <v>0</v>
      </c>
      <c r="U261" s="136">
        <f t="shared" si="145"/>
        <v>0</v>
      </c>
      <c r="V261" s="136">
        <f t="shared" si="146"/>
        <v>0</v>
      </c>
      <c r="W261" s="136">
        <f t="shared" si="147"/>
        <v>0</v>
      </c>
      <c r="X261" s="136">
        <f t="shared" si="148"/>
        <v>0</v>
      </c>
      <c r="Y261" s="42">
        <f t="shared" si="149"/>
        <v>0</v>
      </c>
      <c r="Z261" s="42"/>
      <c r="AA261" s="42"/>
      <c r="AB261" s="42"/>
      <c r="AC261" s="42"/>
      <c r="AD261" s="42"/>
      <c r="AE261" s="42"/>
      <c r="AF261" s="42"/>
      <c r="AG261" s="42"/>
    </row>
    <row r="262" spans="1:33">
      <c r="A262" s="44">
        <f t="shared" si="131"/>
        <v>251</v>
      </c>
      <c r="B262" s="44"/>
      <c r="C262" s="142">
        <v>39904</v>
      </c>
      <c r="E262" s="138" t="s">
        <v>328</v>
      </c>
      <c r="G262" s="43">
        <v>6.2</v>
      </c>
      <c r="H262" s="136" t="str">
        <f t="shared" si="133"/>
        <v>P, S, T &amp; D Plant - Customer</v>
      </c>
      <c r="I262" s="42">
        <f>'Plt. Class.'!J$262</f>
        <v>0</v>
      </c>
      <c r="J262" s="136">
        <f t="shared" si="134"/>
        <v>0</v>
      </c>
      <c r="K262" s="136">
        <f t="shared" si="135"/>
        <v>0</v>
      </c>
      <c r="L262" s="136">
        <f t="shared" si="136"/>
        <v>0</v>
      </c>
      <c r="M262" s="136">
        <f t="shared" si="137"/>
        <v>0</v>
      </c>
      <c r="N262" s="136">
        <f t="shared" si="138"/>
        <v>0</v>
      </c>
      <c r="O262" s="136">
        <f t="shared" si="139"/>
        <v>0</v>
      </c>
      <c r="P262" s="136">
        <f t="shared" si="140"/>
        <v>0</v>
      </c>
      <c r="Q262" s="136">
        <f t="shared" si="141"/>
        <v>0</v>
      </c>
      <c r="R262" s="136">
        <f t="shared" si="142"/>
        <v>0</v>
      </c>
      <c r="S262" s="136">
        <f t="shared" si="143"/>
        <v>0</v>
      </c>
      <c r="T262" s="136">
        <f t="shared" si="144"/>
        <v>0</v>
      </c>
      <c r="U262" s="136">
        <f t="shared" si="145"/>
        <v>0</v>
      </c>
      <c r="V262" s="136">
        <f t="shared" si="146"/>
        <v>0</v>
      </c>
      <c r="W262" s="136">
        <f t="shared" si="147"/>
        <v>0</v>
      </c>
      <c r="X262" s="136">
        <f t="shared" si="148"/>
        <v>0</v>
      </c>
      <c r="Y262" s="42">
        <f t="shared" si="149"/>
        <v>0</v>
      </c>
      <c r="Z262" s="42"/>
      <c r="AA262" s="42"/>
      <c r="AB262" s="42"/>
      <c r="AC262" s="42"/>
      <c r="AD262" s="42"/>
      <c r="AE262" s="42"/>
      <c r="AF262" s="42"/>
      <c r="AG262" s="42"/>
    </row>
    <row r="263" spans="1:33">
      <c r="A263" s="44">
        <f t="shared" si="131"/>
        <v>252</v>
      </c>
      <c r="B263" s="44"/>
      <c r="C263" s="142">
        <v>39905</v>
      </c>
      <c r="E263" s="138" t="s">
        <v>329</v>
      </c>
      <c r="G263" s="43">
        <v>6.2</v>
      </c>
      <c r="H263" s="136" t="str">
        <f t="shared" si="133"/>
        <v>P, S, T &amp; D Plant - Customer</v>
      </c>
      <c r="I263" s="42">
        <f>'Plt. Class.'!J$263</f>
        <v>0</v>
      </c>
      <c r="J263" s="136">
        <f t="shared" si="134"/>
        <v>0</v>
      </c>
      <c r="K263" s="136">
        <f t="shared" si="135"/>
        <v>0</v>
      </c>
      <c r="L263" s="136">
        <f t="shared" si="136"/>
        <v>0</v>
      </c>
      <c r="M263" s="136">
        <f t="shared" si="137"/>
        <v>0</v>
      </c>
      <c r="N263" s="136">
        <f t="shared" si="138"/>
        <v>0</v>
      </c>
      <c r="O263" s="136">
        <f t="shared" si="139"/>
        <v>0</v>
      </c>
      <c r="P263" s="136">
        <f t="shared" si="140"/>
        <v>0</v>
      </c>
      <c r="Q263" s="136">
        <f t="shared" si="141"/>
        <v>0</v>
      </c>
      <c r="R263" s="136">
        <f t="shared" si="142"/>
        <v>0</v>
      </c>
      <c r="S263" s="136">
        <f t="shared" si="143"/>
        <v>0</v>
      </c>
      <c r="T263" s="136">
        <f t="shared" si="144"/>
        <v>0</v>
      </c>
      <c r="U263" s="136">
        <f t="shared" si="145"/>
        <v>0</v>
      </c>
      <c r="V263" s="136">
        <f t="shared" si="146"/>
        <v>0</v>
      </c>
      <c r="W263" s="136">
        <f t="shared" si="147"/>
        <v>0</v>
      </c>
      <c r="X263" s="136">
        <f t="shared" si="148"/>
        <v>0</v>
      </c>
      <c r="Y263" s="42">
        <f t="shared" si="149"/>
        <v>0</v>
      </c>
      <c r="Z263" s="42"/>
      <c r="AA263" s="42"/>
      <c r="AB263" s="42"/>
      <c r="AC263" s="42"/>
      <c r="AD263" s="42"/>
      <c r="AE263" s="42"/>
      <c r="AF263" s="42"/>
      <c r="AG263" s="42"/>
    </row>
    <row r="264" spans="1:33">
      <c r="A264" s="44">
        <f t="shared" si="131"/>
        <v>253</v>
      </c>
      <c r="B264" s="44"/>
      <c r="C264" s="142">
        <v>39906</v>
      </c>
      <c r="E264" s="138" t="s">
        <v>330</v>
      </c>
      <c r="G264" s="43">
        <v>6.2</v>
      </c>
      <c r="H264" s="136" t="str">
        <f t="shared" si="133"/>
        <v>P, S, T &amp; D Plant - Customer</v>
      </c>
      <c r="I264" s="42">
        <f>'Plt. Class.'!J$264</f>
        <v>25650.284767471116</v>
      </c>
      <c r="J264" s="136">
        <f t="shared" si="134"/>
        <v>19005.710687705119</v>
      </c>
      <c r="K264" s="136">
        <f t="shared" si="135"/>
        <v>6287.0831129372345</v>
      </c>
      <c r="L264" s="136">
        <f t="shared" si="136"/>
        <v>19.675322098502388</v>
      </c>
      <c r="M264" s="136">
        <f t="shared" si="137"/>
        <v>214.46654025953103</v>
      </c>
      <c r="N264" s="136">
        <f t="shared" si="138"/>
        <v>123.34910447073018</v>
      </c>
      <c r="O264" s="136">
        <f t="shared" si="139"/>
        <v>0</v>
      </c>
      <c r="P264" s="136">
        <f t="shared" si="140"/>
        <v>0</v>
      </c>
      <c r="Q264" s="136">
        <f t="shared" si="141"/>
        <v>0</v>
      </c>
      <c r="R264" s="136">
        <f t="shared" si="142"/>
        <v>0</v>
      </c>
      <c r="S264" s="136">
        <f t="shared" si="143"/>
        <v>0</v>
      </c>
      <c r="T264" s="136">
        <f t="shared" si="144"/>
        <v>0</v>
      </c>
      <c r="U264" s="136">
        <f t="shared" si="145"/>
        <v>0</v>
      </c>
      <c r="V264" s="136">
        <f t="shared" si="146"/>
        <v>0</v>
      </c>
      <c r="W264" s="136">
        <f t="shared" si="147"/>
        <v>0</v>
      </c>
      <c r="X264" s="136">
        <f t="shared" si="148"/>
        <v>0</v>
      </c>
      <c r="Y264" s="42">
        <f t="shared" si="149"/>
        <v>0</v>
      </c>
      <c r="Z264" s="42"/>
      <c r="AA264" s="42"/>
      <c r="AB264" s="42"/>
      <c r="AC264" s="42"/>
      <c r="AD264" s="42"/>
      <c r="AE264" s="42"/>
      <c r="AF264" s="42"/>
      <c r="AG264" s="42"/>
    </row>
    <row r="265" spans="1:33">
      <c r="A265" s="44">
        <f t="shared" si="131"/>
        <v>254</v>
      </c>
      <c r="B265" s="44"/>
      <c r="C265" s="142">
        <v>39907</v>
      </c>
      <c r="E265" s="138" t="s">
        <v>331</v>
      </c>
      <c r="G265" s="43">
        <v>6.2</v>
      </c>
      <c r="H265" s="136" t="str">
        <f t="shared" si="133"/>
        <v>P, S, T &amp; D Plant - Customer</v>
      </c>
      <c r="I265" s="42">
        <f>'Plt. Class.'!J$265</f>
        <v>5039.6111388340432</v>
      </c>
      <c r="J265" s="136">
        <f t="shared" si="134"/>
        <v>3734.1258450542773</v>
      </c>
      <c r="K265" s="136">
        <f t="shared" si="135"/>
        <v>1235.2476541280012</v>
      </c>
      <c r="L265" s="136">
        <f t="shared" si="136"/>
        <v>3.8656870013976112</v>
      </c>
      <c r="M265" s="136">
        <f t="shared" si="137"/>
        <v>42.137074695163015</v>
      </c>
      <c r="N265" s="136">
        <f t="shared" si="138"/>
        <v>24.234877955204205</v>
      </c>
      <c r="O265" s="136">
        <f t="shared" si="139"/>
        <v>0</v>
      </c>
      <c r="P265" s="136">
        <f t="shared" si="140"/>
        <v>0</v>
      </c>
      <c r="Q265" s="136">
        <f t="shared" si="141"/>
        <v>0</v>
      </c>
      <c r="R265" s="136">
        <f t="shared" si="142"/>
        <v>0</v>
      </c>
      <c r="S265" s="136">
        <f t="shared" si="143"/>
        <v>0</v>
      </c>
      <c r="T265" s="136">
        <f t="shared" si="144"/>
        <v>0</v>
      </c>
      <c r="U265" s="136">
        <f t="shared" si="145"/>
        <v>0</v>
      </c>
      <c r="V265" s="136">
        <f t="shared" si="146"/>
        <v>0</v>
      </c>
      <c r="W265" s="136">
        <f t="shared" si="147"/>
        <v>0</v>
      </c>
      <c r="X265" s="136">
        <f t="shared" si="148"/>
        <v>0</v>
      </c>
      <c r="Y265" s="42">
        <f t="shared" si="149"/>
        <v>0</v>
      </c>
      <c r="Z265" s="42"/>
      <c r="AA265" s="42"/>
      <c r="AB265" s="42"/>
      <c r="AC265" s="42"/>
      <c r="AD265" s="42"/>
      <c r="AE265" s="42"/>
      <c r="AF265" s="42"/>
      <c r="AG265" s="42"/>
    </row>
    <row r="266" spans="1:33">
      <c r="A266" s="44">
        <f t="shared" si="131"/>
        <v>255</v>
      </c>
      <c r="B266" s="44"/>
      <c r="C266" s="142">
        <v>39908</v>
      </c>
      <c r="E266" s="138" t="s">
        <v>332</v>
      </c>
      <c r="G266" s="43">
        <v>6.2</v>
      </c>
      <c r="H266" s="136" t="str">
        <f t="shared" si="133"/>
        <v>P, S, T &amp; D Plant - Customer</v>
      </c>
      <c r="I266" s="42">
        <f>'Plt. Class.'!J$266</f>
        <v>2754903.8833231917</v>
      </c>
      <c r="J266" s="136">
        <f t="shared" si="134"/>
        <v>2041260.2297997032</v>
      </c>
      <c r="K266" s="136">
        <f t="shared" si="135"/>
        <v>675248.24147650471</v>
      </c>
      <c r="L266" s="136">
        <f t="shared" si="136"/>
        <v>2113.1781477739446</v>
      </c>
      <c r="M266" s="136">
        <f t="shared" si="137"/>
        <v>23034.235680422142</v>
      </c>
      <c r="N266" s="136">
        <f t="shared" si="138"/>
        <v>13247.998218787623</v>
      </c>
      <c r="O266" s="136">
        <f t="shared" si="139"/>
        <v>0</v>
      </c>
      <c r="P266" s="136">
        <f t="shared" si="140"/>
        <v>0</v>
      </c>
      <c r="Q266" s="136">
        <f t="shared" si="141"/>
        <v>0</v>
      </c>
      <c r="R266" s="136">
        <f t="shared" si="142"/>
        <v>0</v>
      </c>
      <c r="S266" s="136">
        <f t="shared" si="143"/>
        <v>0</v>
      </c>
      <c r="T266" s="136">
        <f t="shared" si="144"/>
        <v>0</v>
      </c>
      <c r="U266" s="136">
        <f t="shared" si="145"/>
        <v>0</v>
      </c>
      <c r="V266" s="136">
        <f t="shared" si="146"/>
        <v>0</v>
      </c>
      <c r="W266" s="136">
        <f t="shared" si="147"/>
        <v>0</v>
      </c>
      <c r="X266" s="136">
        <f t="shared" si="148"/>
        <v>0</v>
      </c>
      <c r="Y266" s="42">
        <f t="shared" si="149"/>
        <v>0</v>
      </c>
      <c r="Z266" s="42"/>
      <c r="AA266" s="42"/>
      <c r="AB266" s="42"/>
      <c r="AC266" s="42"/>
      <c r="AD266" s="42"/>
      <c r="AE266" s="42"/>
      <c r="AF266" s="42"/>
      <c r="AG266" s="42"/>
    </row>
    <row r="267" spans="1:33">
      <c r="A267" s="44">
        <f t="shared" si="131"/>
        <v>256</v>
      </c>
      <c r="B267" s="44"/>
      <c r="C267" s="142">
        <v>39909</v>
      </c>
      <c r="E267" s="138" t="s">
        <v>333</v>
      </c>
      <c r="G267" s="43">
        <v>6.2</v>
      </c>
      <c r="H267" s="136" t="str">
        <f t="shared" si="133"/>
        <v>P, S, T &amp; D Plant - Customer</v>
      </c>
      <c r="I267" s="42">
        <f>'Plt. Class.'!J$267</f>
        <v>0</v>
      </c>
      <c r="J267" s="136">
        <f t="shared" si="134"/>
        <v>0</v>
      </c>
      <c r="K267" s="136">
        <f t="shared" si="135"/>
        <v>0</v>
      </c>
      <c r="L267" s="136">
        <f t="shared" si="136"/>
        <v>0</v>
      </c>
      <c r="M267" s="136">
        <f t="shared" si="137"/>
        <v>0</v>
      </c>
      <c r="N267" s="136">
        <f t="shared" si="138"/>
        <v>0</v>
      </c>
      <c r="O267" s="136">
        <f t="shared" si="139"/>
        <v>0</v>
      </c>
      <c r="P267" s="136">
        <f t="shared" si="140"/>
        <v>0</v>
      </c>
      <c r="Q267" s="136">
        <f t="shared" si="141"/>
        <v>0</v>
      </c>
      <c r="R267" s="136">
        <f t="shared" si="142"/>
        <v>0</v>
      </c>
      <c r="S267" s="136">
        <f t="shared" si="143"/>
        <v>0</v>
      </c>
      <c r="T267" s="136">
        <f t="shared" si="144"/>
        <v>0</v>
      </c>
      <c r="U267" s="136">
        <f t="shared" si="145"/>
        <v>0</v>
      </c>
      <c r="V267" s="136">
        <f t="shared" si="146"/>
        <v>0</v>
      </c>
      <c r="W267" s="136">
        <f t="shared" si="147"/>
        <v>0</v>
      </c>
      <c r="X267" s="136">
        <f t="shared" si="148"/>
        <v>0</v>
      </c>
      <c r="Y267" s="42">
        <f t="shared" si="149"/>
        <v>0</v>
      </c>
      <c r="Z267" s="42"/>
      <c r="AA267" s="42"/>
      <c r="AB267" s="42"/>
      <c r="AC267" s="42"/>
      <c r="AD267" s="42"/>
      <c r="AE267" s="42"/>
      <c r="AF267" s="42"/>
      <c r="AG267" s="42"/>
    </row>
    <row r="268" spans="1:33">
      <c r="A268" s="44">
        <f t="shared" si="131"/>
        <v>257</v>
      </c>
      <c r="B268" s="44"/>
      <c r="C268" s="142">
        <v>39924</v>
      </c>
      <c r="E268" s="138" t="s">
        <v>334</v>
      </c>
      <c r="G268" s="43">
        <v>6.2</v>
      </c>
      <c r="H268" s="136" t="str">
        <f t="shared" si="133"/>
        <v>P, S, T &amp; D Plant - Customer</v>
      </c>
      <c r="I268" s="42">
        <f>'Plt. Class.'!J$268</f>
        <v>0</v>
      </c>
      <c r="J268" s="136">
        <f t="shared" si="134"/>
        <v>0</v>
      </c>
      <c r="K268" s="136">
        <f t="shared" si="135"/>
        <v>0</v>
      </c>
      <c r="L268" s="136">
        <f t="shared" si="136"/>
        <v>0</v>
      </c>
      <c r="M268" s="136">
        <f t="shared" si="137"/>
        <v>0</v>
      </c>
      <c r="N268" s="136">
        <f t="shared" si="138"/>
        <v>0</v>
      </c>
      <c r="O268" s="136">
        <f t="shared" si="139"/>
        <v>0</v>
      </c>
      <c r="P268" s="136">
        <f t="shared" si="140"/>
        <v>0</v>
      </c>
      <c r="Q268" s="136">
        <f t="shared" si="141"/>
        <v>0</v>
      </c>
      <c r="R268" s="136">
        <f t="shared" si="142"/>
        <v>0</v>
      </c>
      <c r="S268" s="136">
        <f t="shared" si="143"/>
        <v>0</v>
      </c>
      <c r="T268" s="136">
        <f t="shared" si="144"/>
        <v>0</v>
      </c>
      <c r="U268" s="136">
        <f t="shared" si="145"/>
        <v>0</v>
      </c>
      <c r="V268" s="136">
        <f t="shared" si="146"/>
        <v>0</v>
      </c>
      <c r="W268" s="136">
        <f t="shared" si="147"/>
        <v>0</v>
      </c>
      <c r="X268" s="136">
        <f t="shared" si="148"/>
        <v>0</v>
      </c>
      <c r="Y268" s="42">
        <f t="shared" si="149"/>
        <v>0</v>
      </c>
      <c r="Z268" s="42"/>
      <c r="AA268" s="42"/>
      <c r="AB268" s="42"/>
      <c r="AC268" s="42"/>
      <c r="AD268" s="42"/>
      <c r="AE268" s="42"/>
      <c r="AF268" s="42"/>
      <c r="AG268" s="42"/>
    </row>
    <row r="269" spans="1:33">
      <c r="A269" s="44">
        <f t="shared" ref="A269:A276" si="150">A268+1</f>
        <v>258</v>
      </c>
      <c r="B269" s="44"/>
      <c r="C269" s="44"/>
      <c r="D269" s="44"/>
      <c r="E269" s="44"/>
      <c r="G269" s="43"/>
      <c r="H269" s="136"/>
      <c r="I269" s="42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42"/>
      <c r="Z269" s="42"/>
      <c r="AA269" s="42"/>
      <c r="AB269" s="42"/>
      <c r="AC269" s="42"/>
      <c r="AD269" s="42"/>
      <c r="AE269" s="42"/>
      <c r="AF269" s="42"/>
      <c r="AG269" s="42"/>
    </row>
    <row r="270" spans="1:33">
      <c r="A270" s="44">
        <f t="shared" si="150"/>
        <v>259</v>
      </c>
      <c r="B270" s="44"/>
      <c r="C270" s="44"/>
      <c r="D270" s="44" t="s">
        <v>159</v>
      </c>
      <c r="E270" s="44"/>
      <c r="G270" s="43"/>
      <c r="H270" s="136"/>
      <c r="I270" s="42">
        <f>'Plt. Class.'!J$270</f>
        <v>3712487.3959148005</v>
      </c>
      <c r="J270" s="42">
        <f>SUM(J235:J268)</f>
        <v>2750786.6683799345</v>
      </c>
      <c r="K270" s="42">
        <f t="shared" ref="K270:X270" si="151">SUM(K235:K268)</f>
        <v>909959.36401642719</v>
      </c>
      <c r="L270" s="42">
        <f t="shared" si="151"/>
        <v>2847.7027044115566</v>
      </c>
      <c r="M270" s="42">
        <f t="shared" si="151"/>
        <v>31040.759772331432</v>
      </c>
      <c r="N270" s="42">
        <f t="shared" si="151"/>
        <v>17852.901041695204</v>
      </c>
      <c r="O270" s="42">
        <f t="shared" si="151"/>
        <v>0</v>
      </c>
      <c r="P270" s="42">
        <f t="shared" si="151"/>
        <v>0</v>
      </c>
      <c r="Q270" s="42">
        <f t="shared" si="151"/>
        <v>0</v>
      </c>
      <c r="R270" s="42">
        <f t="shared" si="151"/>
        <v>0</v>
      </c>
      <c r="S270" s="42">
        <f t="shared" si="151"/>
        <v>0</v>
      </c>
      <c r="T270" s="42">
        <f t="shared" si="151"/>
        <v>0</v>
      </c>
      <c r="U270" s="42">
        <f t="shared" si="151"/>
        <v>0</v>
      </c>
      <c r="V270" s="42">
        <f t="shared" si="151"/>
        <v>0</v>
      </c>
      <c r="W270" s="42">
        <f t="shared" si="151"/>
        <v>0</v>
      </c>
      <c r="X270" s="42">
        <f t="shared" si="151"/>
        <v>0</v>
      </c>
      <c r="Y270" s="42">
        <f>SUM(J270:X270)-I270</f>
        <v>0</v>
      </c>
      <c r="Z270" s="42"/>
      <c r="AA270" s="42"/>
      <c r="AB270" s="42"/>
      <c r="AC270" s="42"/>
      <c r="AD270" s="42"/>
      <c r="AE270" s="42"/>
      <c r="AF270" s="42"/>
      <c r="AG270" s="42"/>
    </row>
    <row r="271" spans="1:33">
      <c r="A271" s="44">
        <f t="shared" si="150"/>
        <v>260</v>
      </c>
      <c r="B271" s="44"/>
      <c r="C271" s="44"/>
      <c r="D271" s="44"/>
      <c r="E271" s="44"/>
      <c r="G271" s="43"/>
      <c r="H271" s="136"/>
      <c r="I271" s="42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42"/>
      <c r="Z271" s="42"/>
      <c r="AA271" s="42"/>
      <c r="AB271" s="42"/>
      <c r="AC271" s="42"/>
      <c r="AD271" s="42"/>
      <c r="AE271" s="42"/>
      <c r="AF271" s="42"/>
      <c r="AG271" s="42"/>
    </row>
    <row r="272" spans="1:33">
      <c r="A272" s="44">
        <f t="shared" si="150"/>
        <v>261</v>
      </c>
      <c r="B272" s="44"/>
      <c r="C272" s="44"/>
      <c r="D272" s="44" t="s">
        <v>361</v>
      </c>
      <c r="E272" s="44"/>
      <c r="G272" s="43">
        <v>6.2</v>
      </c>
      <c r="H272" s="136" t="str">
        <f>VLOOKUP($G272,alloc,3)</f>
        <v>P, S, T &amp; D Plant - Customer</v>
      </c>
      <c r="I272" s="42">
        <f>'Plt. Class.'!J$272</f>
        <v>31753.855577005113</v>
      </c>
      <c r="J272" s="136">
        <f>$I272*VLOOKUP($G272,alloc,6)</f>
        <v>23528.182933901629</v>
      </c>
      <c r="K272" s="136">
        <f>$I272*VLOOKUP($G272,alloc,7)</f>
        <v>7783.1155084099782</v>
      </c>
      <c r="L272" s="136">
        <f>$I272*VLOOKUP($G272,alloc,8)</f>
        <v>24.357130613193515</v>
      </c>
      <c r="M272" s="136">
        <f>$I272*VLOOKUP($G272,alloc,9)</f>
        <v>265.49956880547018</v>
      </c>
      <c r="N272" s="136">
        <f>$I272*VLOOKUP($G272,alloc,10)</f>
        <v>152.70043527484174</v>
      </c>
      <c r="O272" s="136">
        <f>$I272*VLOOKUP($G272,alloc,11)</f>
        <v>0</v>
      </c>
      <c r="P272" s="136">
        <f>$I272*VLOOKUP($G272,alloc,12)</f>
        <v>0</v>
      </c>
      <c r="Q272" s="136">
        <f>$I272*VLOOKUP($G272,alloc,13)</f>
        <v>0</v>
      </c>
      <c r="R272" s="136">
        <f>$I272*VLOOKUP($G272,alloc,14)</f>
        <v>0</v>
      </c>
      <c r="S272" s="136">
        <f>$I272*VLOOKUP($G272,alloc,15)</f>
        <v>0</v>
      </c>
      <c r="T272" s="136">
        <f>$I272*VLOOKUP($G272,alloc,16)</f>
        <v>0</v>
      </c>
      <c r="U272" s="136">
        <f>$I272*VLOOKUP($G272,alloc,17)</f>
        <v>0</v>
      </c>
      <c r="V272" s="136">
        <f>$I272*VLOOKUP($G272,alloc,18)</f>
        <v>0</v>
      </c>
      <c r="W272" s="136">
        <f>$I272*VLOOKUP($G272,alloc,19)</f>
        <v>0</v>
      </c>
      <c r="X272" s="136">
        <f>$I272*VLOOKUP($G272,alloc,20)</f>
        <v>0</v>
      </c>
      <c r="Y272" s="42">
        <f>SUM(J272:X272)-I272</f>
        <v>0</v>
      </c>
      <c r="Z272" s="42"/>
      <c r="AA272" s="42"/>
      <c r="AB272" s="42"/>
      <c r="AC272" s="42"/>
      <c r="AD272" s="42"/>
      <c r="AE272" s="42"/>
      <c r="AF272" s="42"/>
      <c r="AG272" s="42"/>
    </row>
    <row r="273" spans="1:33">
      <c r="A273" s="44">
        <f t="shared" si="150"/>
        <v>262</v>
      </c>
      <c r="B273" s="44"/>
      <c r="C273" s="44"/>
      <c r="D273" s="44"/>
      <c r="E273" s="44"/>
      <c r="G273" s="43"/>
      <c r="H273" s="44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</row>
    <row r="274" spans="1:33">
      <c r="A274" s="44">
        <f t="shared" si="150"/>
        <v>263</v>
      </c>
      <c r="B274" s="44"/>
      <c r="C274" s="44"/>
      <c r="D274" s="44" t="s">
        <v>132</v>
      </c>
      <c r="E274" s="44"/>
      <c r="G274" s="43"/>
      <c r="H274" s="44"/>
      <c r="I274" s="42">
        <f>'Plt. Class.'!J$274</f>
        <v>236707335.60889032</v>
      </c>
      <c r="J274" s="42">
        <f t="shared" ref="J274:X274" si="152">J133+J145+J184+J227+J270</f>
        <v>175389520.19532022</v>
      </c>
      <c r="K274" s="42">
        <f t="shared" si="152"/>
        <v>58018798.07207083</v>
      </c>
      <c r="L274" s="42">
        <f t="shared" si="152"/>
        <v>181568.86418233666</v>
      </c>
      <c r="M274" s="42">
        <f t="shared" si="152"/>
        <v>1979151.6461630089</v>
      </c>
      <c r="N274" s="42">
        <f t="shared" si="152"/>
        <v>1138296.8311539658</v>
      </c>
      <c r="O274" s="42">
        <f t="shared" si="152"/>
        <v>0</v>
      </c>
      <c r="P274" s="42">
        <f t="shared" si="152"/>
        <v>0</v>
      </c>
      <c r="Q274" s="42">
        <f t="shared" si="152"/>
        <v>0</v>
      </c>
      <c r="R274" s="42">
        <f t="shared" si="152"/>
        <v>0</v>
      </c>
      <c r="S274" s="42">
        <f t="shared" si="152"/>
        <v>0</v>
      </c>
      <c r="T274" s="42">
        <f t="shared" si="152"/>
        <v>0</v>
      </c>
      <c r="U274" s="42">
        <f t="shared" si="152"/>
        <v>0</v>
      </c>
      <c r="V274" s="42">
        <f t="shared" si="152"/>
        <v>0</v>
      </c>
      <c r="W274" s="42">
        <f t="shared" si="152"/>
        <v>0</v>
      </c>
      <c r="X274" s="42">
        <f t="shared" si="152"/>
        <v>0</v>
      </c>
      <c r="Y274" s="42">
        <f>SUM(J274:X274)-I274</f>
        <v>0</v>
      </c>
      <c r="Z274" s="42"/>
      <c r="AA274" s="42"/>
      <c r="AB274" s="42"/>
      <c r="AC274" s="42"/>
      <c r="AD274" s="42"/>
      <c r="AE274" s="42"/>
      <c r="AF274" s="42"/>
      <c r="AG274" s="42"/>
    </row>
    <row r="275" spans="1:33">
      <c r="A275" s="44">
        <f t="shared" si="150"/>
        <v>264</v>
      </c>
      <c r="B275" s="44"/>
      <c r="C275" s="44"/>
      <c r="D275" s="44"/>
      <c r="E275" s="44"/>
      <c r="F275" s="44"/>
      <c r="G275" s="43"/>
      <c r="H275" s="44"/>
      <c r="I275" s="42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2"/>
      <c r="Z275" s="42"/>
      <c r="AA275" s="42"/>
      <c r="AB275" s="42"/>
      <c r="AC275" s="42"/>
      <c r="AD275" s="42"/>
      <c r="AE275" s="42"/>
      <c r="AF275" s="42"/>
      <c r="AG275" s="42"/>
    </row>
    <row r="276" spans="1:33">
      <c r="A276" s="44">
        <f t="shared" si="150"/>
        <v>265</v>
      </c>
      <c r="B276" s="44"/>
      <c r="C276" s="44"/>
      <c r="D276" s="44" t="s">
        <v>387</v>
      </c>
      <c r="E276" s="44"/>
      <c r="G276" s="43"/>
      <c r="H276" s="44"/>
      <c r="I276" s="42">
        <f>'Plt. Class.'!J$276</f>
        <v>6310381.2163800271</v>
      </c>
      <c r="J276" s="42">
        <f t="shared" ref="J276:X276" si="153">J135+J147+J186+J229+J272</f>
        <v>4675709.4829505794</v>
      </c>
      <c r="K276" s="42">
        <f t="shared" si="153"/>
        <v>1546723.2251554716</v>
      </c>
      <c r="L276" s="42">
        <f t="shared" si="153"/>
        <v>4840.4446236039685</v>
      </c>
      <c r="M276" s="42">
        <f t="shared" si="153"/>
        <v>52762.206714837383</v>
      </c>
      <c r="N276" s="42">
        <f t="shared" si="153"/>
        <v>30345.856935534306</v>
      </c>
      <c r="O276" s="42">
        <f t="shared" si="153"/>
        <v>0</v>
      </c>
      <c r="P276" s="42">
        <f t="shared" si="153"/>
        <v>0</v>
      </c>
      <c r="Q276" s="42">
        <f t="shared" si="153"/>
        <v>0</v>
      </c>
      <c r="R276" s="42">
        <f t="shared" si="153"/>
        <v>0</v>
      </c>
      <c r="S276" s="42">
        <f t="shared" si="153"/>
        <v>0</v>
      </c>
      <c r="T276" s="42">
        <f t="shared" si="153"/>
        <v>0</v>
      </c>
      <c r="U276" s="42">
        <f t="shared" si="153"/>
        <v>0</v>
      </c>
      <c r="V276" s="42">
        <f t="shared" si="153"/>
        <v>0</v>
      </c>
      <c r="W276" s="42">
        <f t="shared" si="153"/>
        <v>0</v>
      </c>
      <c r="X276" s="42">
        <f t="shared" si="153"/>
        <v>0</v>
      </c>
      <c r="Y276" s="42">
        <f>SUM(J276:X276)-I276</f>
        <v>0</v>
      </c>
      <c r="Z276" s="42"/>
      <c r="AA276" s="42"/>
      <c r="AB276" s="42"/>
      <c r="AC276" s="42"/>
      <c r="AD276" s="42"/>
      <c r="AE276" s="42"/>
      <c r="AF276" s="42"/>
      <c r="AG276" s="42"/>
    </row>
    <row r="277" spans="1:33">
      <c r="A277" s="44"/>
      <c r="B277" s="44"/>
      <c r="C277" s="44"/>
      <c r="D277" s="44"/>
      <c r="E277" s="44"/>
      <c r="F277" s="44"/>
      <c r="G277" s="43"/>
      <c r="H277" s="44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</row>
    <row r="278" spans="1:33">
      <c r="A278" s="44"/>
      <c r="B278" s="44"/>
      <c r="C278" s="44"/>
      <c r="D278" s="44"/>
      <c r="E278" s="44"/>
      <c r="F278" s="45" t="s">
        <v>19</v>
      </c>
      <c r="G278" s="43"/>
      <c r="H278" s="44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</row>
    <row r="279" spans="1:33">
      <c r="A279" s="44"/>
      <c r="B279" s="44"/>
      <c r="C279" s="44"/>
      <c r="D279" s="44"/>
      <c r="E279" s="44"/>
      <c r="G279" s="129"/>
      <c r="H279" s="44"/>
      <c r="I279" s="44"/>
      <c r="J279" s="44"/>
      <c r="K279" s="44"/>
      <c r="L279" s="44"/>
      <c r="M279" s="44"/>
      <c r="N279" s="132"/>
      <c r="O279" s="132"/>
      <c r="P279" s="44"/>
      <c r="Q279" s="45"/>
      <c r="R279" s="45"/>
      <c r="S279" s="45"/>
      <c r="T279" s="45"/>
      <c r="U279" s="45"/>
      <c r="V279" s="45"/>
      <c r="W279" s="44"/>
      <c r="X279" s="44"/>
      <c r="Y279" s="44"/>
      <c r="Z279" s="44"/>
      <c r="AB279" s="44"/>
      <c r="AC279" s="44"/>
      <c r="AD279" s="44"/>
      <c r="AE279" s="44"/>
      <c r="AF279" s="44"/>
      <c r="AG279" s="44"/>
    </row>
    <row r="280" spans="1:33">
      <c r="A280" s="44"/>
      <c r="B280" s="44"/>
      <c r="C280" s="44"/>
      <c r="D280" s="44"/>
      <c r="E280" s="44"/>
      <c r="F280" s="44"/>
      <c r="G280" s="131" t="s">
        <v>38</v>
      </c>
      <c r="H280" s="149" t="s">
        <v>38</v>
      </c>
      <c r="I280" s="45" t="s">
        <v>1</v>
      </c>
      <c r="J280" s="3" t="s">
        <v>56</v>
      </c>
      <c r="K280" s="3" t="s">
        <v>518</v>
      </c>
      <c r="L280" s="3" t="s">
        <v>518</v>
      </c>
      <c r="M280" s="69" t="s">
        <v>180</v>
      </c>
      <c r="N280" s="69" t="s">
        <v>180</v>
      </c>
      <c r="O280" s="45"/>
      <c r="P280" s="45"/>
      <c r="Q280" s="45"/>
      <c r="R280" s="45"/>
      <c r="S280" s="45"/>
      <c r="T280" s="132"/>
      <c r="U280" s="132"/>
      <c r="V280" s="132"/>
      <c r="W280" s="45"/>
      <c r="X280" s="45"/>
      <c r="Y280" s="45"/>
      <c r="Z280" s="44"/>
      <c r="AB280" s="44"/>
      <c r="AC280" s="44"/>
      <c r="AD280" s="44"/>
      <c r="AE280" s="44"/>
      <c r="AF280" s="44"/>
      <c r="AG280" s="44"/>
    </row>
    <row r="281" spans="1:33">
      <c r="A281" s="132" t="s">
        <v>303</v>
      </c>
      <c r="B281" s="44"/>
      <c r="C281" s="132" t="s">
        <v>301</v>
      </c>
      <c r="D281" s="44"/>
      <c r="E281" s="44"/>
      <c r="F281" s="44"/>
      <c r="G281" s="131" t="s">
        <v>39</v>
      </c>
      <c r="H281" s="149" t="s">
        <v>21</v>
      </c>
      <c r="I281" s="45" t="s">
        <v>2</v>
      </c>
      <c r="J281" s="3" t="s">
        <v>519</v>
      </c>
      <c r="K281" s="69" t="s">
        <v>420</v>
      </c>
      <c r="L281" s="69" t="s">
        <v>517</v>
      </c>
      <c r="M281" s="69" t="s">
        <v>420</v>
      </c>
      <c r="N281" s="69" t="s">
        <v>517</v>
      </c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4"/>
      <c r="AB281" s="44"/>
      <c r="AC281" s="44"/>
      <c r="AD281" s="44"/>
      <c r="AE281" s="44"/>
      <c r="AF281" s="44"/>
      <c r="AG281" s="44"/>
    </row>
    <row r="282" spans="1:33">
      <c r="A282" s="133" t="s">
        <v>302</v>
      </c>
      <c r="B282" s="134"/>
      <c r="C282" s="133" t="s">
        <v>302</v>
      </c>
      <c r="D282" s="44"/>
      <c r="E282" s="44"/>
      <c r="F282" s="44"/>
      <c r="G282" s="129"/>
      <c r="H282" s="44"/>
      <c r="I282" s="44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4"/>
      <c r="Z282" s="44"/>
      <c r="AB282" s="44"/>
      <c r="AC282" s="44"/>
      <c r="AD282" s="44"/>
      <c r="AE282" s="44"/>
      <c r="AF282" s="44"/>
      <c r="AG282" s="44"/>
    </row>
    <row r="283" spans="1:33">
      <c r="A283" s="44">
        <f>+A276+1</f>
        <v>266</v>
      </c>
      <c r="B283" s="44"/>
      <c r="C283" s="44"/>
      <c r="D283" s="44" t="s">
        <v>335</v>
      </c>
      <c r="E283" s="44"/>
      <c r="G283" s="43"/>
      <c r="H283" s="136"/>
      <c r="I283" s="42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42"/>
      <c r="Z283" s="42"/>
      <c r="AA283" s="42"/>
      <c r="AB283" s="42"/>
      <c r="AC283" s="42"/>
      <c r="AD283" s="42"/>
      <c r="AE283" s="42"/>
      <c r="AF283" s="42"/>
      <c r="AG283" s="42"/>
    </row>
    <row r="284" spans="1:33">
      <c r="A284" s="44">
        <f t="shared" ref="A284:A347" si="154">A283+1</f>
        <v>267</v>
      </c>
      <c r="B284" s="44"/>
      <c r="C284" s="44"/>
      <c r="D284" s="44"/>
      <c r="E284" s="44"/>
      <c r="G284" s="43"/>
      <c r="H284" s="44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</row>
    <row r="285" spans="1:33">
      <c r="A285" s="44">
        <f t="shared" si="154"/>
        <v>268</v>
      </c>
      <c r="B285" s="44"/>
      <c r="C285" s="137">
        <v>30100</v>
      </c>
      <c r="D285" s="44"/>
      <c r="E285" s="138" t="s">
        <v>336</v>
      </c>
      <c r="G285" s="43">
        <v>6.4</v>
      </c>
      <c r="H285" s="136" t="str">
        <f>VLOOKUP($G285,alloc,3)</f>
        <v>P, S, T &amp; D Plant - Demand</v>
      </c>
      <c r="I285" s="42">
        <f>'Plt. Class.'!K$14</f>
        <v>3106.8406303185975</v>
      </c>
      <c r="J285" s="136">
        <f>$I285*VLOOKUP($G285,alloc,6)</f>
        <v>1677.8472311509202</v>
      </c>
      <c r="K285" s="136">
        <f>$I285*VLOOKUP($G285,alloc,7)</f>
        <v>936.23295654671108</v>
      </c>
      <c r="L285" s="136">
        <f>$I285*VLOOKUP($G285,alloc,8)</f>
        <v>0</v>
      </c>
      <c r="M285" s="136">
        <f>$I285*VLOOKUP($G285,alloc,9)</f>
        <v>492.76044262096616</v>
      </c>
      <c r="N285" s="136">
        <f>$I285*VLOOKUP($G285,alloc,10)</f>
        <v>0</v>
      </c>
      <c r="O285" s="136">
        <f>$I285*VLOOKUP($G285,alloc,11)</f>
        <v>0</v>
      </c>
      <c r="P285" s="136">
        <f>$I285*VLOOKUP($G285,alloc,12)</f>
        <v>0</v>
      </c>
      <c r="Q285" s="136">
        <f>$I285*VLOOKUP($G285,alloc,13)</f>
        <v>0</v>
      </c>
      <c r="R285" s="136">
        <f>$I285*VLOOKUP($G285,alloc,14)</f>
        <v>0</v>
      </c>
      <c r="S285" s="136">
        <f>$I285*VLOOKUP($G285,alloc,15)</f>
        <v>0</v>
      </c>
      <c r="T285" s="136">
        <f>$I285*VLOOKUP($G285,alloc,16)</f>
        <v>0</v>
      </c>
      <c r="U285" s="136">
        <f>$I285*VLOOKUP($G285,alloc,17)</f>
        <v>0</v>
      </c>
      <c r="V285" s="136">
        <f>$I285*VLOOKUP($G285,alloc,18)</f>
        <v>0</v>
      </c>
      <c r="W285" s="136">
        <f>$I285*VLOOKUP($G285,alloc,19)</f>
        <v>0</v>
      </c>
      <c r="X285" s="136">
        <f>$I285*VLOOKUP($G285,alloc,20)</f>
        <v>0</v>
      </c>
      <c r="Y285" s="42">
        <f>SUM(J285:X285)-I285</f>
        <v>0</v>
      </c>
      <c r="Z285" s="42"/>
      <c r="AA285" s="42"/>
      <c r="AB285" s="42"/>
      <c r="AC285" s="42"/>
      <c r="AD285" s="42"/>
      <c r="AE285" s="42"/>
      <c r="AF285" s="42"/>
      <c r="AG285" s="42"/>
    </row>
    <row r="286" spans="1:33">
      <c r="A286" s="44">
        <f t="shared" si="154"/>
        <v>269</v>
      </c>
      <c r="B286" s="44"/>
      <c r="C286" s="137">
        <v>30200</v>
      </c>
      <c r="D286" s="44"/>
      <c r="E286" s="138" t="s">
        <v>197</v>
      </c>
      <c r="G286" s="43">
        <v>6.4</v>
      </c>
      <c r="H286" s="136" t="str">
        <f>VLOOKUP($G286,alloc,3)</f>
        <v>P, S, T &amp; D Plant - Demand</v>
      </c>
      <c r="I286" s="42">
        <f>'Plt. Class.'!K$15</f>
        <v>44702.968040339809</v>
      </c>
      <c r="J286" s="136">
        <f>$I286*VLOOKUP($G286,alloc,6)</f>
        <v>24141.808375610402</v>
      </c>
      <c r="K286" s="136">
        <f>$I286*VLOOKUP($G286,alloc,7)</f>
        <v>13471.045642443731</v>
      </c>
      <c r="L286" s="136">
        <f>$I286*VLOOKUP($G286,alloc,8)</f>
        <v>0</v>
      </c>
      <c r="M286" s="136">
        <f>$I286*VLOOKUP($G286,alloc,9)</f>
        <v>7090.1140222856739</v>
      </c>
      <c r="N286" s="136">
        <f>$I286*VLOOKUP($G286,alloc,10)</f>
        <v>0</v>
      </c>
      <c r="O286" s="136">
        <f>$I286*VLOOKUP($G286,alloc,11)</f>
        <v>0</v>
      </c>
      <c r="P286" s="136">
        <f>$I286*VLOOKUP($G286,alloc,12)</f>
        <v>0</v>
      </c>
      <c r="Q286" s="136">
        <f>$I286*VLOOKUP($G286,alloc,13)</f>
        <v>0</v>
      </c>
      <c r="R286" s="136">
        <f>$I286*VLOOKUP($G286,alloc,14)</f>
        <v>0</v>
      </c>
      <c r="S286" s="136">
        <f>$I286*VLOOKUP($G286,alloc,15)</f>
        <v>0</v>
      </c>
      <c r="T286" s="136">
        <f>$I286*VLOOKUP($G286,alloc,16)</f>
        <v>0</v>
      </c>
      <c r="U286" s="136">
        <f>$I286*VLOOKUP($G286,alloc,17)</f>
        <v>0</v>
      </c>
      <c r="V286" s="136">
        <f>$I286*VLOOKUP($G286,alloc,18)</f>
        <v>0</v>
      </c>
      <c r="W286" s="136">
        <f>$I286*VLOOKUP($G286,alloc,19)</f>
        <v>0</v>
      </c>
      <c r="X286" s="136">
        <f>$I286*VLOOKUP($G286,alloc,20)</f>
        <v>0</v>
      </c>
      <c r="Y286" s="42">
        <f>SUM(J286:X286)-I286</f>
        <v>0</v>
      </c>
      <c r="Z286" s="42"/>
      <c r="AA286" s="42"/>
      <c r="AB286" s="42"/>
      <c r="AC286" s="42"/>
      <c r="AD286" s="42"/>
      <c r="AE286" s="42"/>
      <c r="AF286" s="42"/>
      <c r="AG286" s="42"/>
    </row>
    <row r="287" spans="1:33">
      <c r="A287" s="44">
        <f t="shared" si="154"/>
        <v>270</v>
      </c>
      <c r="B287" s="44"/>
      <c r="C287" s="139">
        <v>30300</v>
      </c>
      <c r="D287" s="44"/>
      <c r="E287" s="138" t="s">
        <v>337</v>
      </c>
      <c r="G287" s="43">
        <v>99</v>
      </c>
      <c r="H287" s="136" t="str">
        <f>VLOOKUP($G287,alloc,3)</f>
        <v>-</v>
      </c>
      <c r="I287" s="42">
        <f>'Plt. Class.'!K$16</f>
        <v>0</v>
      </c>
      <c r="J287" s="136">
        <f>$I287*VLOOKUP($G287,alloc,6)</f>
        <v>0</v>
      </c>
      <c r="K287" s="136">
        <f>$I287*VLOOKUP($G287,alloc,7)</f>
        <v>0</v>
      </c>
      <c r="L287" s="136">
        <f>$I287*VLOOKUP($G287,alloc,8)</f>
        <v>0</v>
      </c>
      <c r="M287" s="136">
        <f>$I287*VLOOKUP($G287,alloc,9)</f>
        <v>0</v>
      </c>
      <c r="N287" s="136">
        <f>$I287*VLOOKUP($G287,alloc,10)</f>
        <v>0</v>
      </c>
      <c r="O287" s="136">
        <f>$I287*VLOOKUP($G287,alloc,11)</f>
        <v>0</v>
      </c>
      <c r="P287" s="136">
        <f>$I287*VLOOKUP($G287,alloc,12)</f>
        <v>0</v>
      </c>
      <c r="Q287" s="136">
        <f>$I287*VLOOKUP($G287,alloc,13)</f>
        <v>0</v>
      </c>
      <c r="R287" s="136">
        <f>$I287*VLOOKUP($G287,alloc,14)</f>
        <v>0</v>
      </c>
      <c r="S287" s="136">
        <f>$I287*VLOOKUP($G287,alloc,15)</f>
        <v>0</v>
      </c>
      <c r="T287" s="136">
        <f>$I287*VLOOKUP($G287,alloc,16)</f>
        <v>0</v>
      </c>
      <c r="U287" s="136">
        <f>$I287*VLOOKUP($G287,alloc,17)</f>
        <v>0</v>
      </c>
      <c r="V287" s="136">
        <f>$I287*VLOOKUP($G287,alloc,18)</f>
        <v>0</v>
      </c>
      <c r="W287" s="136">
        <f>$I287*VLOOKUP($G287,alloc,19)</f>
        <v>0</v>
      </c>
      <c r="X287" s="136">
        <f>$I287*VLOOKUP($G287,alloc,20)</f>
        <v>0</v>
      </c>
      <c r="Y287" s="42">
        <f>SUM(J287:X287)-I287</f>
        <v>0</v>
      </c>
      <c r="Z287" s="42"/>
      <c r="AA287" s="42"/>
      <c r="AB287" s="42"/>
      <c r="AC287" s="42"/>
      <c r="AD287" s="42"/>
      <c r="AE287" s="42"/>
      <c r="AF287" s="42"/>
      <c r="AG287" s="42"/>
    </row>
    <row r="288" spans="1:33">
      <c r="A288" s="44">
        <f t="shared" si="154"/>
        <v>271</v>
      </c>
      <c r="B288" s="44"/>
      <c r="C288" s="44"/>
      <c r="D288" s="44"/>
      <c r="E288" s="44"/>
      <c r="G288" s="43"/>
      <c r="H288" s="44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</row>
    <row r="289" spans="1:33">
      <c r="A289" s="44">
        <f t="shared" si="154"/>
        <v>272</v>
      </c>
      <c r="B289" s="44"/>
      <c r="C289" s="44"/>
      <c r="D289" s="44" t="s">
        <v>338</v>
      </c>
      <c r="E289" s="44"/>
      <c r="G289" s="43"/>
      <c r="H289" s="136"/>
      <c r="I289" s="42">
        <f>'Plt. Class.'!K$18</f>
        <v>47809.808670658407</v>
      </c>
      <c r="J289" s="42">
        <f t="shared" ref="J289:X289" si="155">SUM(J285:J287)</f>
        <v>25819.655606761324</v>
      </c>
      <c r="K289" s="42">
        <f t="shared" si="155"/>
        <v>14407.278598990442</v>
      </c>
      <c r="L289" s="42">
        <f t="shared" si="155"/>
        <v>0</v>
      </c>
      <c r="M289" s="42">
        <f t="shared" si="155"/>
        <v>7582.8744649066402</v>
      </c>
      <c r="N289" s="42">
        <f t="shared" si="155"/>
        <v>0</v>
      </c>
      <c r="O289" s="42">
        <f t="shared" si="155"/>
        <v>0</v>
      </c>
      <c r="P289" s="42">
        <f t="shared" si="155"/>
        <v>0</v>
      </c>
      <c r="Q289" s="42">
        <f t="shared" si="155"/>
        <v>0</v>
      </c>
      <c r="R289" s="42">
        <f t="shared" si="155"/>
        <v>0</v>
      </c>
      <c r="S289" s="42">
        <f t="shared" si="155"/>
        <v>0</v>
      </c>
      <c r="T289" s="42">
        <f t="shared" si="155"/>
        <v>0</v>
      </c>
      <c r="U289" s="42">
        <f t="shared" si="155"/>
        <v>0</v>
      </c>
      <c r="V289" s="42">
        <f t="shared" si="155"/>
        <v>0</v>
      </c>
      <c r="W289" s="42">
        <f t="shared" si="155"/>
        <v>0</v>
      </c>
      <c r="X289" s="42">
        <f t="shared" si="155"/>
        <v>0</v>
      </c>
      <c r="Y289" s="42">
        <f>SUM(J289:X289)-I289</f>
        <v>0</v>
      </c>
      <c r="Z289" s="42"/>
      <c r="AA289" s="42"/>
      <c r="AB289" s="42"/>
      <c r="AC289" s="42"/>
      <c r="AD289" s="42"/>
      <c r="AE289" s="42"/>
      <c r="AF289" s="42"/>
      <c r="AG289" s="42"/>
    </row>
    <row r="290" spans="1:33">
      <c r="A290" s="44">
        <f t="shared" si="154"/>
        <v>273</v>
      </c>
      <c r="B290" s="44"/>
      <c r="C290" s="44"/>
      <c r="D290" s="44"/>
      <c r="E290" s="44"/>
      <c r="G290" s="43"/>
      <c r="H290" s="136"/>
      <c r="I290" s="42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42"/>
      <c r="Z290" s="42"/>
      <c r="AA290" s="42"/>
      <c r="AB290" s="42"/>
      <c r="AC290" s="42"/>
      <c r="AD290" s="42"/>
      <c r="AE290" s="42"/>
      <c r="AF290" s="42"/>
      <c r="AG290" s="42"/>
    </row>
    <row r="291" spans="1:33">
      <c r="A291" s="44">
        <f t="shared" si="154"/>
        <v>274</v>
      </c>
      <c r="B291" s="44"/>
      <c r="C291" s="44"/>
      <c r="D291" s="44" t="s">
        <v>347</v>
      </c>
      <c r="E291" s="44"/>
      <c r="G291" s="43"/>
      <c r="H291" s="136"/>
      <c r="I291" s="42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42"/>
      <c r="Z291" s="42"/>
      <c r="AA291" s="42"/>
      <c r="AB291" s="42"/>
      <c r="AC291" s="42"/>
      <c r="AD291" s="42"/>
      <c r="AE291" s="42"/>
      <c r="AF291" s="42"/>
      <c r="AG291" s="42"/>
    </row>
    <row r="292" spans="1:33">
      <c r="A292" s="44">
        <f t="shared" si="154"/>
        <v>275</v>
      </c>
      <c r="B292" s="44"/>
      <c r="C292" s="44"/>
      <c r="D292" s="44"/>
      <c r="E292" s="44"/>
      <c r="G292" s="43"/>
      <c r="H292" s="136"/>
      <c r="I292" s="42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42"/>
      <c r="Z292" s="42"/>
      <c r="AA292" s="42"/>
      <c r="AB292" s="42"/>
      <c r="AC292" s="42"/>
      <c r="AD292" s="42"/>
      <c r="AE292" s="42"/>
      <c r="AF292" s="42"/>
      <c r="AG292" s="42"/>
    </row>
    <row r="293" spans="1:33">
      <c r="A293" s="44">
        <f t="shared" si="154"/>
        <v>276</v>
      </c>
      <c r="B293" s="44"/>
      <c r="C293" s="137">
        <v>32520</v>
      </c>
      <c r="D293" s="44"/>
      <c r="E293" s="138" t="s">
        <v>339</v>
      </c>
      <c r="G293" s="43">
        <v>3</v>
      </c>
      <c r="H293" s="136" t="str">
        <f t="shared" ref="H293:H299" si="156">VLOOKUP($G293,alloc,3)</f>
        <v>Peak Day</v>
      </c>
      <c r="I293" s="42">
        <f>'Plt. Class.'!K$22</f>
        <v>0</v>
      </c>
      <c r="J293" s="136">
        <f t="shared" ref="J293:J299" si="157">$I293*VLOOKUP($G293,alloc,6)</f>
        <v>0</v>
      </c>
      <c r="K293" s="136">
        <f t="shared" ref="K293:K299" si="158">$I293*VLOOKUP($G293,alloc,7)</f>
        <v>0</v>
      </c>
      <c r="L293" s="136">
        <f t="shared" ref="L293:L299" si="159">$I293*VLOOKUP($G293,alloc,8)</f>
        <v>0</v>
      </c>
      <c r="M293" s="136">
        <f t="shared" ref="M293:M299" si="160">$I293*VLOOKUP($G293,alloc,9)</f>
        <v>0</v>
      </c>
      <c r="N293" s="136">
        <f t="shared" ref="N293:N299" si="161">$I293*VLOOKUP($G293,alloc,10)</f>
        <v>0</v>
      </c>
      <c r="O293" s="136">
        <f t="shared" ref="O293:O299" si="162">$I293*VLOOKUP($G293,alloc,11)</f>
        <v>0</v>
      </c>
      <c r="P293" s="136">
        <f t="shared" ref="P293:P299" si="163">$I293*VLOOKUP($G293,alloc,12)</f>
        <v>0</v>
      </c>
      <c r="Q293" s="136">
        <f t="shared" ref="Q293:Q299" si="164">$I293*VLOOKUP($G293,alloc,13)</f>
        <v>0</v>
      </c>
      <c r="R293" s="136">
        <f t="shared" ref="R293:R299" si="165">$I293*VLOOKUP($G293,alloc,14)</f>
        <v>0</v>
      </c>
      <c r="S293" s="136">
        <f t="shared" ref="S293:S299" si="166">$I293*VLOOKUP($G293,alloc,15)</f>
        <v>0</v>
      </c>
      <c r="T293" s="136">
        <f t="shared" ref="T293:T299" si="167">$I293*VLOOKUP($G293,alloc,16)</f>
        <v>0</v>
      </c>
      <c r="U293" s="136">
        <f t="shared" ref="U293:U299" si="168">$I293*VLOOKUP($G293,alloc,17)</f>
        <v>0</v>
      </c>
      <c r="V293" s="136">
        <f t="shared" ref="V293:V299" si="169">$I293*VLOOKUP($G293,alloc,18)</f>
        <v>0</v>
      </c>
      <c r="W293" s="136">
        <f t="shared" ref="W293:W299" si="170">$I293*VLOOKUP($G293,alloc,19)</f>
        <v>0</v>
      </c>
      <c r="X293" s="136">
        <f t="shared" ref="X293:X299" si="171">$I293*VLOOKUP($G293,alloc,20)</f>
        <v>0</v>
      </c>
      <c r="Y293" s="42">
        <f t="shared" ref="Y293:Y299" si="172">SUM(J293:X293)-I293</f>
        <v>0</v>
      </c>
      <c r="Z293" s="42"/>
      <c r="AA293" s="42"/>
      <c r="AB293" s="42"/>
      <c r="AC293" s="42"/>
      <c r="AD293" s="42"/>
      <c r="AE293" s="42"/>
      <c r="AF293" s="42"/>
      <c r="AG293" s="42"/>
    </row>
    <row r="294" spans="1:33">
      <c r="A294" s="44">
        <f t="shared" si="154"/>
        <v>277</v>
      </c>
      <c r="B294" s="44"/>
      <c r="C294" s="137">
        <v>32540</v>
      </c>
      <c r="D294" s="44"/>
      <c r="E294" s="138" t="s">
        <v>340</v>
      </c>
      <c r="G294" s="43">
        <v>3</v>
      </c>
      <c r="H294" s="136" t="str">
        <f t="shared" si="156"/>
        <v>Peak Day</v>
      </c>
      <c r="I294" s="42">
        <f>'Plt. Class.'!K$23</f>
        <v>0</v>
      </c>
      <c r="J294" s="136">
        <f t="shared" si="157"/>
        <v>0</v>
      </c>
      <c r="K294" s="136">
        <f t="shared" si="158"/>
        <v>0</v>
      </c>
      <c r="L294" s="136">
        <f t="shared" si="159"/>
        <v>0</v>
      </c>
      <c r="M294" s="136">
        <f t="shared" si="160"/>
        <v>0</v>
      </c>
      <c r="N294" s="136">
        <f t="shared" si="161"/>
        <v>0</v>
      </c>
      <c r="O294" s="136">
        <f t="shared" si="162"/>
        <v>0</v>
      </c>
      <c r="P294" s="136">
        <f t="shared" si="163"/>
        <v>0</v>
      </c>
      <c r="Q294" s="136">
        <f t="shared" si="164"/>
        <v>0</v>
      </c>
      <c r="R294" s="136">
        <f t="shared" si="165"/>
        <v>0</v>
      </c>
      <c r="S294" s="136">
        <f t="shared" si="166"/>
        <v>0</v>
      </c>
      <c r="T294" s="136">
        <f t="shared" si="167"/>
        <v>0</v>
      </c>
      <c r="U294" s="136">
        <f t="shared" si="168"/>
        <v>0</v>
      </c>
      <c r="V294" s="136">
        <f t="shared" si="169"/>
        <v>0</v>
      </c>
      <c r="W294" s="136">
        <f t="shared" si="170"/>
        <v>0</v>
      </c>
      <c r="X294" s="136">
        <f t="shared" si="171"/>
        <v>0</v>
      </c>
      <c r="Y294" s="42">
        <f t="shared" si="172"/>
        <v>0</v>
      </c>
      <c r="Z294" s="42"/>
      <c r="AA294" s="42"/>
      <c r="AB294" s="42"/>
      <c r="AC294" s="42"/>
      <c r="AD294" s="42"/>
      <c r="AE294" s="42"/>
      <c r="AF294" s="42"/>
      <c r="AG294" s="42"/>
    </row>
    <row r="295" spans="1:33">
      <c r="A295" s="44">
        <f t="shared" si="154"/>
        <v>278</v>
      </c>
      <c r="B295" s="44"/>
      <c r="C295" s="137">
        <v>33100</v>
      </c>
      <c r="D295" s="44"/>
      <c r="E295" s="138" t="s">
        <v>341</v>
      </c>
      <c r="G295" s="43">
        <v>3</v>
      </c>
      <c r="H295" s="136" t="str">
        <f t="shared" si="156"/>
        <v>Peak Day</v>
      </c>
      <c r="I295" s="42">
        <f>'Plt. Class.'!K$24</f>
        <v>0</v>
      </c>
      <c r="J295" s="136">
        <f t="shared" si="157"/>
        <v>0</v>
      </c>
      <c r="K295" s="136">
        <f t="shared" si="158"/>
        <v>0</v>
      </c>
      <c r="L295" s="136">
        <f t="shared" si="159"/>
        <v>0</v>
      </c>
      <c r="M295" s="136">
        <f t="shared" si="160"/>
        <v>0</v>
      </c>
      <c r="N295" s="136">
        <f t="shared" si="161"/>
        <v>0</v>
      </c>
      <c r="O295" s="136">
        <f t="shared" si="162"/>
        <v>0</v>
      </c>
      <c r="P295" s="136">
        <f t="shared" si="163"/>
        <v>0</v>
      </c>
      <c r="Q295" s="136">
        <f t="shared" si="164"/>
        <v>0</v>
      </c>
      <c r="R295" s="136">
        <f t="shared" si="165"/>
        <v>0</v>
      </c>
      <c r="S295" s="136">
        <f t="shared" si="166"/>
        <v>0</v>
      </c>
      <c r="T295" s="136">
        <f t="shared" si="167"/>
        <v>0</v>
      </c>
      <c r="U295" s="136">
        <f t="shared" si="168"/>
        <v>0</v>
      </c>
      <c r="V295" s="136">
        <f t="shared" si="169"/>
        <v>0</v>
      </c>
      <c r="W295" s="136">
        <f t="shared" si="170"/>
        <v>0</v>
      </c>
      <c r="X295" s="136">
        <f t="shared" si="171"/>
        <v>0</v>
      </c>
      <c r="Y295" s="42">
        <f t="shared" si="172"/>
        <v>0</v>
      </c>
      <c r="Z295" s="42"/>
      <c r="AA295" s="42"/>
      <c r="AB295" s="42"/>
      <c r="AC295" s="42"/>
      <c r="AD295" s="42"/>
      <c r="AE295" s="42"/>
      <c r="AF295" s="42"/>
      <c r="AG295" s="42"/>
    </row>
    <row r="296" spans="1:33">
      <c r="A296" s="44">
        <f t="shared" si="154"/>
        <v>279</v>
      </c>
      <c r="B296" s="44"/>
      <c r="C296" s="137">
        <v>33201</v>
      </c>
      <c r="D296" s="44"/>
      <c r="E296" s="138" t="s">
        <v>342</v>
      </c>
      <c r="G296" s="43">
        <v>3</v>
      </c>
      <c r="H296" s="136" t="str">
        <f t="shared" si="156"/>
        <v>Peak Day</v>
      </c>
      <c r="I296" s="42">
        <f>'Plt. Class.'!K$25</f>
        <v>0</v>
      </c>
      <c r="J296" s="136">
        <f t="shared" si="157"/>
        <v>0</v>
      </c>
      <c r="K296" s="136">
        <f t="shared" si="158"/>
        <v>0</v>
      </c>
      <c r="L296" s="136">
        <f t="shared" si="159"/>
        <v>0</v>
      </c>
      <c r="M296" s="136">
        <f t="shared" si="160"/>
        <v>0</v>
      </c>
      <c r="N296" s="136">
        <f t="shared" si="161"/>
        <v>0</v>
      </c>
      <c r="O296" s="136">
        <f t="shared" si="162"/>
        <v>0</v>
      </c>
      <c r="P296" s="136">
        <f t="shared" si="163"/>
        <v>0</v>
      </c>
      <c r="Q296" s="136">
        <f t="shared" si="164"/>
        <v>0</v>
      </c>
      <c r="R296" s="136">
        <f t="shared" si="165"/>
        <v>0</v>
      </c>
      <c r="S296" s="136">
        <f t="shared" si="166"/>
        <v>0</v>
      </c>
      <c r="T296" s="136">
        <f t="shared" si="167"/>
        <v>0</v>
      </c>
      <c r="U296" s="136">
        <f t="shared" si="168"/>
        <v>0</v>
      </c>
      <c r="V296" s="136">
        <f t="shared" si="169"/>
        <v>0</v>
      </c>
      <c r="W296" s="136">
        <f t="shared" si="170"/>
        <v>0</v>
      </c>
      <c r="X296" s="136">
        <f t="shared" si="171"/>
        <v>0</v>
      </c>
      <c r="Y296" s="42">
        <f t="shared" si="172"/>
        <v>0</v>
      </c>
      <c r="Z296" s="42"/>
      <c r="AA296" s="42"/>
      <c r="AB296" s="42"/>
      <c r="AC296" s="42"/>
      <c r="AD296" s="42"/>
      <c r="AE296" s="42"/>
      <c r="AF296" s="42"/>
      <c r="AG296" s="42"/>
    </row>
    <row r="297" spans="1:33">
      <c r="A297" s="44">
        <f t="shared" si="154"/>
        <v>280</v>
      </c>
      <c r="B297" s="44"/>
      <c r="C297" s="137">
        <v>33202</v>
      </c>
      <c r="D297" s="44"/>
      <c r="E297" s="138" t="s">
        <v>343</v>
      </c>
      <c r="G297" s="43">
        <v>3</v>
      </c>
      <c r="H297" s="136" t="str">
        <f t="shared" si="156"/>
        <v>Peak Day</v>
      </c>
      <c r="I297" s="42">
        <f>'Plt. Class.'!K$26</f>
        <v>0</v>
      </c>
      <c r="J297" s="136">
        <f t="shared" si="157"/>
        <v>0</v>
      </c>
      <c r="K297" s="136">
        <f t="shared" si="158"/>
        <v>0</v>
      </c>
      <c r="L297" s="136">
        <f t="shared" si="159"/>
        <v>0</v>
      </c>
      <c r="M297" s="136">
        <f t="shared" si="160"/>
        <v>0</v>
      </c>
      <c r="N297" s="136">
        <f t="shared" si="161"/>
        <v>0</v>
      </c>
      <c r="O297" s="136">
        <f t="shared" si="162"/>
        <v>0</v>
      </c>
      <c r="P297" s="136">
        <f t="shared" si="163"/>
        <v>0</v>
      </c>
      <c r="Q297" s="136">
        <f t="shared" si="164"/>
        <v>0</v>
      </c>
      <c r="R297" s="136">
        <f t="shared" si="165"/>
        <v>0</v>
      </c>
      <c r="S297" s="136">
        <f t="shared" si="166"/>
        <v>0</v>
      </c>
      <c r="T297" s="136">
        <f t="shared" si="167"/>
        <v>0</v>
      </c>
      <c r="U297" s="136">
        <f t="shared" si="168"/>
        <v>0</v>
      </c>
      <c r="V297" s="136">
        <f t="shared" si="169"/>
        <v>0</v>
      </c>
      <c r="W297" s="136">
        <f t="shared" si="170"/>
        <v>0</v>
      </c>
      <c r="X297" s="136">
        <f t="shared" si="171"/>
        <v>0</v>
      </c>
      <c r="Y297" s="42">
        <f t="shared" si="172"/>
        <v>0</v>
      </c>
      <c r="Z297" s="42"/>
      <c r="AA297" s="42"/>
      <c r="AB297" s="42"/>
      <c r="AC297" s="42"/>
      <c r="AD297" s="42"/>
      <c r="AE297" s="42"/>
      <c r="AF297" s="42"/>
      <c r="AG297" s="42"/>
    </row>
    <row r="298" spans="1:33">
      <c r="A298" s="44">
        <f t="shared" si="154"/>
        <v>281</v>
      </c>
      <c r="B298" s="44"/>
      <c r="C298" s="137">
        <v>33400</v>
      </c>
      <c r="D298" s="44"/>
      <c r="E298" s="138" t="s">
        <v>344</v>
      </c>
      <c r="G298" s="43">
        <v>3</v>
      </c>
      <c r="H298" s="136" t="str">
        <f t="shared" si="156"/>
        <v>Peak Day</v>
      </c>
      <c r="I298" s="42">
        <f>'Plt. Class.'!K$27</f>
        <v>0</v>
      </c>
      <c r="J298" s="136">
        <f t="shared" si="157"/>
        <v>0</v>
      </c>
      <c r="K298" s="136">
        <f t="shared" si="158"/>
        <v>0</v>
      </c>
      <c r="L298" s="136">
        <f t="shared" si="159"/>
        <v>0</v>
      </c>
      <c r="M298" s="136">
        <f t="shared" si="160"/>
        <v>0</v>
      </c>
      <c r="N298" s="136">
        <f t="shared" si="161"/>
        <v>0</v>
      </c>
      <c r="O298" s="136">
        <f t="shared" si="162"/>
        <v>0</v>
      </c>
      <c r="P298" s="136">
        <f t="shared" si="163"/>
        <v>0</v>
      </c>
      <c r="Q298" s="136">
        <f t="shared" si="164"/>
        <v>0</v>
      </c>
      <c r="R298" s="136">
        <f t="shared" si="165"/>
        <v>0</v>
      </c>
      <c r="S298" s="136">
        <f t="shared" si="166"/>
        <v>0</v>
      </c>
      <c r="T298" s="136">
        <f t="shared" si="167"/>
        <v>0</v>
      </c>
      <c r="U298" s="136">
        <f t="shared" si="168"/>
        <v>0</v>
      </c>
      <c r="V298" s="136">
        <f t="shared" si="169"/>
        <v>0</v>
      </c>
      <c r="W298" s="136">
        <f t="shared" si="170"/>
        <v>0</v>
      </c>
      <c r="X298" s="136">
        <f t="shared" si="171"/>
        <v>0</v>
      </c>
      <c r="Y298" s="42">
        <f t="shared" si="172"/>
        <v>0</v>
      </c>
      <c r="Z298" s="42"/>
      <c r="AA298" s="42"/>
      <c r="AB298" s="42"/>
      <c r="AC298" s="42"/>
      <c r="AD298" s="42"/>
      <c r="AE298" s="42"/>
      <c r="AF298" s="42"/>
      <c r="AG298" s="42"/>
    </row>
    <row r="299" spans="1:33">
      <c r="A299" s="44">
        <f t="shared" si="154"/>
        <v>282</v>
      </c>
      <c r="B299" s="44"/>
      <c r="C299" s="137">
        <v>33600</v>
      </c>
      <c r="D299" s="44"/>
      <c r="E299" s="138" t="s">
        <v>345</v>
      </c>
      <c r="G299" s="43">
        <v>3</v>
      </c>
      <c r="H299" s="136" t="str">
        <f t="shared" si="156"/>
        <v>Peak Day</v>
      </c>
      <c r="I299" s="42">
        <f>'Plt. Class.'!K$28</f>
        <v>0</v>
      </c>
      <c r="J299" s="136">
        <f t="shared" si="157"/>
        <v>0</v>
      </c>
      <c r="K299" s="136">
        <f t="shared" si="158"/>
        <v>0</v>
      </c>
      <c r="L299" s="136">
        <f t="shared" si="159"/>
        <v>0</v>
      </c>
      <c r="M299" s="136">
        <f t="shared" si="160"/>
        <v>0</v>
      </c>
      <c r="N299" s="136">
        <f t="shared" si="161"/>
        <v>0</v>
      </c>
      <c r="O299" s="136">
        <f t="shared" si="162"/>
        <v>0</v>
      </c>
      <c r="P299" s="136">
        <f t="shared" si="163"/>
        <v>0</v>
      </c>
      <c r="Q299" s="136">
        <f t="shared" si="164"/>
        <v>0</v>
      </c>
      <c r="R299" s="136">
        <f t="shared" si="165"/>
        <v>0</v>
      </c>
      <c r="S299" s="136">
        <f t="shared" si="166"/>
        <v>0</v>
      </c>
      <c r="T299" s="136">
        <f t="shared" si="167"/>
        <v>0</v>
      </c>
      <c r="U299" s="136">
        <f t="shared" si="168"/>
        <v>0</v>
      </c>
      <c r="V299" s="136">
        <f t="shared" si="169"/>
        <v>0</v>
      </c>
      <c r="W299" s="136">
        <f t="shared" si="170"/>
        <v>0</v>
      </c>
      <c r="X299" s="136">
        <f t="shared" si="171"/>
        <v>0</v>
      </c>
      <c r="Y299" s="42">
        <f t="shared" si="172"/>
        <v>0</v>
      </c>
      <c r="Z299" s="42"/>
      <c r="AA299" s="42"/>
      <c r="AB299" s="42"/>
      <c r="AC299" s="42"/>
      <c r="AD299" s="42"/>
      <c r="AE299" s="42"/>
      <c r="AF299" s="42"/>
      <c r="AG299" s="42"/>
    </row>
    <row r="300" spans="1:33">
      <c r="A300" s="44">
        <f t="shared" si="154"/>
        <v>283</v>
      </c>
      <c r="B300" s="44"/>
      <c r="C300" s="44"/>
      <c r="D300" s="44"/>
      <c r="E300" s="44"/>
      <c r="G300" s="43"/>
      <c r="H300" s="136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</row>
    <row r="301" spans="1:33">
      <c r="A301" s="44">
        <f t="shared" si="154"/>
        <v>284</v>
      </c>
      <c r="B301" s="44"/>
      <c r="C301" s="44"/>
      <c r="D301" s="44" t="s">
        <v>346</v>
      </c>
      <c r="E301" s="44"/>
      <c r="G301" s="43"/>
      <c r="H301" s="136"/>
      <c r="I301" s="42">
        <f>'Plt. Class.'!K$30</f>
        <v>0</v>
      </c>
      <c r="J301" s="42">
        <f>SUM(J291:J299)</f>
        <v>0</v>
      </c>
      <c r="K301" s="42">
        <f t="shared" ref="K301:X301" si="173">SUM(K291:K299)</f>
        <v>0</v>
      </c>
      <c r="L301" s="42">
        <f t="shared" si="173"/>
        <v>0</v>
      </c>
      <c r="M301" s="42">
        <f t="shared" si="173"/>
        <v>0</v>
      </c>
      <c r="N301" s="42">
        <f t="shared" si="173"/>
        <v>0</v>
      </c>
      <c r="O301" s="42">
        <f t="shared" si="173"/>
        <v>0</v>
      </c>
      <c r="P301" s="42">
        <f t="shared" si="173"/>
        <v>0</v>
      </c>
      <c r="Q301" s="42">
        <f t="shared" si="173"/>
        <v>0</v>
      </c>
      <c r="R301" s="42">
        <f t="shared" si="173"/>
        <v>0</v>
      </c>
      <c r="S301" s="42">
        <f t="shared" si="173"/>
        <v>0</v>
      </c>
      <c r="T301" s="42">
        <f t="shared" si="173"/>
        <v>0</v>
      </c>
      <c r="U301" s="42">
        <f t="shared" si="173"/>
        <v>0</v>
      </c>
      <c r="V301" s="42">
        <f t="shared" si="173"/>
        <v>0</v>
      </c>
      <c r="W301" s="42">
        <f t="shared" si="173"/>
        <v>0</v>
      </c>
      <c r="X301" s="42">
        <f t="shared" si="173"/>
        <v>0</v>
      </c>
      <c r="Y301" s="42">
        <f>SUM(J301:X301)-I301</f>
        <v>0</v>
      </c>
      <c r="Z301" s="42"/>
      <c r="AA301" s="42"/>
      <c r="AB301" s="42"/>
      <c r="AC301" s="42"/>
      <c r="AD301" s="42"/>
      <c r="AE301" s="42"/>
      <c r="AF301" s="42"/>
      <c r="AG301" s="42"/>
    </row>
    <row r="302" spans="1:33">
      <c r="A302" s="44">
        <f t="shared" si="154"/>
        <v>285</v>
      </c>
      <c r="B302" s="44"/>
      <c r="C302" s="44"/>
      <c r="D302" s="44"/>
      <c r="E302" s="44"/>
      <c r="G302" s="43"/>
      <c r="H302" s="136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</row>
    <row r="303" spans="1:33">
      <c r="A303" s="44">
        <f t="shared" si="154"/>
        <v>286</v>
      </c>
      <c r="B303" s="44"/>
      <c r="C303" s="44"/>
      <c r="D303" s="44" t="s">
        <v>359</v>
      </c>
      <c r="E303" s="44"/>
      <c r="G303" s="43"/>
      <c r="H303" s="136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</row>
    <row r="304" spans="1:33">
      <c r="A304" s="44">
        <f t="shared" si="154"/>
        <v>287</v>
      </c>
      <c r="B304" s="44"/>
      <c r="C304" s="44"/>
      <c r="D304" s="44"/>
      <c r="E304" s="44"/>
      <c r="G304" s="43"/>
      <c r="H304" s="136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</row>
    <row r="305" spans="1:33">
      <c r="A305" s="44">
        <f t="shared" si="154"/>
        <v>288</v>
      </c>
      <c r="B305" s="44"/>
      <c r="C305" s="137">
        <v>35010</v>
      </c>
      <c r="D305" s="44"/>
      <c r="E305" s="138" t="s">
        <v>287</v>
      </c>
      <c r="G305" s="43">
        <v>3</v>
      </c>
      <c r="H305" s="136" t="str">
        <f t="shared" ref="H305:H321" si="174">VLOOKUP($G305,alloc,3)</f>
        <v>Peak Day</v>
      </c>
      <c r="I305" s="42">
        <f>'Plt. Class.'!K$34</f>
        <v>130563.34499999999</v>
      </c>
      <c r="J305" s="136">
        <f t="shared" ref="J305:J321" si="175">$I305*VLOOKUP($G305,alloc,6)</f>
        <v>70510.648264435702</v>
      </c>
      <c r="K305" s="136">
        <f t="shared" ref="K305:K321" si="176">$I305*VLOOKUP($G305,alloc,7)</f>
        <v>39344.698055349923</v>
      </c>
      <c r="L305" s="136">
        <f t="shared" ref="L305:L321" si="177">$I305*VLOOKUP($G305,alloc,8)</f>
        <v>0</v>
      </c>
      <c r="M305" s="136">
        <f t="shared" ref="M305:M321" si="178">$I305*VLOOKUP($G305,alloc,9)</f>
        <v>20707.998680214376</v>
      </c>
      <c r="N305" s="136">
        <f t="shared" ref="N305:N321" si="179">$I305*VLOOKUP($G305,alloc,10)</f>
        <v>0</v>
      </c>
      <c r="O305" s="136">
        <f t="shared" ref="O305:O321" si="180">$I305*VLOOKUP($G305,alloc,11)</f>
        <v>0</v>
      </c>
      <c r="P305" s="136">
        <f t="shared" ref="P305:P321" si="181">$I305*VLOOKUP($G305,alloc,12)</f>
        <v>0</v>
      </c>
      <c r="Q305" s="136">
        <f t="shared" ref="Q305:Q321" si="182">$I305*VLOOKUP($G305,alloc,13)</f>
        <v>0</v>
      </c>
      <c r="R305" s="136">
        <f t="shared" ref="R305:R321" si="183">$I305*VLOOKUP($G305,alloc,14)</f>
        <v>0</v>
      </c>
      <c r="S305" s="136">
        <f t="shared" ref="S305:S321" si="184">$I305*VLOOKUP($G305,alloc,15)</f>
        <v>0</v>
      </c>
      <c r="T305" s="136">
        <f t="shared" ref="T305:T321" si="185">$I305*VLOOKUP($G305,alloc,16)</f>
        <v>0</v>
      </c>
      <c r="U305" s="136">
        <f t="shared" ref="U305:U321" si="186">$I305*VLOOKUP($G305,alloc,17)</f>
        <v>0</v>
      </c>
      <c r="V305" s="136">
        <f t="shared" ref="V305:V321" si="187">$I305*VLOOKUP($G305,alloc,18)</f>
        <v>0</v>
      </c>
      <c r="W305" s="136">
        <f t="shared" ref="W305:W321" si="188">$I305*VLOOKUP($G305,alloc,19)</f>
        <v>0</v>
      </c>
      <c r="X305" s="136">
        <f t="shared" ref="X305:X321" si="189">$I305*VLOOKUP($G305,alloc,20)</f>
        <v>0</v>
      </c>
      <c r="Y305" s="42">
        <f t="shared" ref="Y305:Y321" si="190">SUM(J305:X305)-I305</f>
        <v>0</v>
      </c>
      <c r="Z305" s="42"/>
      <c r="AA305" s="42"/>
      <c r="AB305" s="42"/>
      <c r="AC305" s="42"/>
      <c r="AD305" s="42"/>
      <c r="AE305" s="42"/>
      <c r="AF305" s="42"/>
      <c r="AG305" s="42"/>
    </row>
    <row r="306" spans="1:33">
      <c r="A306" s="44">
        <f t="shared" si="154"/>
        <v>289</v>
      </c>
      <c r="B306" s="44"/>
      <c r="C306" s="137">
        <v>35020</v>
      </c>
      <c r="D306" s="44"/>
      <c r="E306" s="138" t="s">
        <v>147</v>
      </c>
      <c r="G306" s="43">
        <v>3</v>
      </c>
      <c r="H306" s="136" t="str">
        <f t="shared" si="174"/>
        <v>Peak Day</v>
      </c>
      <c r="I306" s="42">
        <f>'Plt. Class.'!K$35</f>
        <v>2340.7900000000004</v>
      </c>
      <c r="J306" s="136">
        <f t="shared" si="175"/>
        <v>1264.1420940227022</v>
      </c>
      <c r="K306" s="136">
        <f t="shared" si="176"/>
        <v>705.38691974368896</v>
      </c>
      <c r="L306" s="136">
        <f t="shared" si="177"/>
        <v>0</v>
      </c>
      <c r="M306" s="136">
        <f t="shared" si="178"/>
        <v>371.26098623360963</v>
      </c>
      <c r="N306" s="136">
        <f t="shared" si="179"/>
        <v>0</v>
      </c>
      <c r="O306" s="136">
        <f t="shared" si="180"/>
        <v>0</v>
      </c>
      <c r="P306" s="136">
        <f t="shared" si="181"/>
        <v>0</v>
      </c>
      <c r="Q306" s="136">
        <f t="shared" si="182"/>
        <v>0</v>
      </c>
      <c r="R306" s="136">
        <f t="shared" si="183"/>
        <v>0</v>
      </c>
      <c r="S306" s="136">
        <f t="shared" si="184"/>
        <v>0</v>
      </c>
      <c r="T306" s="136">
        <f t="shared" si="185"/>
        <v>0</v>
      </c>
      <c r="U306" s="136">
        <f t="shared" si="186"/>
        <v>0</v>
      </c>
      <c r="V306" s="136">
        <f t="shared" si="187"/>
        <v>0</v>
      </c>
      <c r="W306" s="136">
        <f t="shared" si="188"/>
        <v>0</v>
      </c>
      <c r="X306" s="136">
        <f t="shared" si="189"/>
        <v>0</v>
      </c>
      <c r="Y306" s="42">
        <f t="shared" si="190"/>
        <v>0</v>
      </c>
      <c r="Z306" s="42"/>
      <c r="AA306" s="42"/>
      <c r="AB306" s="42"/>
      <c r="AC306" s="42"/>
      <c r="AD306" s="42"/>
      <c r="AE306" s="42"/>
      <c r="AF306" s="42"/>
      <c r="AG306" s="42"/>
    </row>
    <row r="307" spans="1:33">
      <c r="A307" s="44">
        <f t="shared" si="154"/>
        <v>290</v>
      </c>
      <c r="B307" s="44"/>
      <c r="C307" s="137">
        <v>35100</v>
      </c>
      <c r="D307" s="44"/>
      <c r="E307" s="138" t="s">
        <v>81</v>
      </c>
      <c r="G307" s="43">
        <v>3</v>
      </c>
      <c r="H307" s="136" t="str">
        <f t="shared" si="174"/>
        <v>Peak Day</v>
      </c>
      <c r="I307" s="42">
        <f>'Plt. Class.'!K$36</f>
        <v>8958.0949999999993</v>
      </c>
      <c r="J307" s="136">
        <f t="shared" si="175"/>
        <v>4837.8132902799034</v>
      </c>
      <c r="K307" s="136">
        <f t="shared" si="176"/>
        <v>2699.4830970831813</v>
      </c>
      <c r="L307" s="136">
        <f t="shared" si="177"/>
        <v>0</v>
      </c>
      <c r="M307" s="136">
        <f t="shared" si="178"/>
        <v>1420.7986126369158</v>
      </c>
      <c r="N307" s="136">
        <f t="shared" si="179"/>
        <v>0</v>
      </c>
      <c r="O307" s="136">
        <f t="shared" si="180"/>
        <v>0</v>
      </c>
      <c r="P307" s="136">
        <f t="shared" si="181"/>
        <v>0</v>
      </c>
      <c r="Q307" s="136">
        <f t="shared" si="182"/>
        <v>0</v>
      </c>
      <c r="R307" s="136">
        <f t="shared" si="183"/>
        <v>0</v>
      </c>
      <c r="S307" s="136">
        <f t="shared" si="184"/>
        <v>0</v>
      </c>
      <c r="T307" s="136">
        <f t="shared" si="185"/>
        <v>0</v>
      </c>
      <c r="U307" s="136">
        <f t="shared" si="186"/>
        <v>0</v>
      </c>
      <c r="V307" s="136">
        <f t="shared" si="187"/>
        <v>0</v>
      </c>
      <c r="W307" s="136">
        <f t="shared" si="188"/>
        <v>0</v>
      </c>
      <c r="X307" s="136">
        <f t="shared" si="189"/>
        <v>0</v>
      </c>
      <c r="Y307" s="42">
        <f t="shared" si="190"/>
        <v>0</v>
      </c>
      <c r="Z307" s="42"/>
      <c r="AA307" s="42"/>
      <c r="AB307" s="42"/>
      <c r="AC307" s="42"/>
      <c r="AD307" s="42"/>
      <c r="AE307" s="42"/>
      <c r="AF307" s="42"/>
      <c r="AG307" s="42"/>
    </row>
    <row r="308" spans="1:33">
      <c r="A308" s="44">
        <f t="shared" si="154"/>
        <v>291</v>
      </c>
      <c r="B308" s="44"/>
      <c r="C308" s="137">
        <v>35102</v>
      </c>
      <c r="D308" s="44"/>
      <c r="E308" s="138" t="s">
        <v>348</v>
      </c>
      <c r="G308" s="43">
        <v>3</v>
      </c>
      <c r="H308" s="136" t="str">
        <f t="shared" si="174"/>
        <v>Peak Day</v>
      </c>
      <c r="I308" s="42">
        <f>'Plt. Class.'!K$37</f>
        <v>76630.650000000009</v>
      </c>
      <c r="J308" s="136">
        <f t="shared" si="175"/>
        <v>41384.331938072522</v>
      </c>
      <c r="K308" s="136">
        <f t="shared" si="176"/>
        <v>23092.314202238013</v>
      </c>
      <c r="L308" s="136">
        <f t="shared" si="177"/>
        <v>0</v>
      </c>
      <c r="M308" s="136">
        <f t="shared" si="178"/>
        <v>12154.003859689486</v>
      </c>
      <c r="N308" s="136">
        <f t="shared" si="179"/>
        <v>0</v>
      </c>
      <c r="O308" s="136">
        <f t="shared" si="180"/>
        <v>0</v>
      </c>
      <c r="P308" s="136">
        <f t="shared" si="181"/>
        <v>0</v>
      </c>
      <c r="Q308" s="136">
        <f t="shared" si="182"/>
        <v>0</v>
      </c>
      <c r="R308" s="136">
        <f t="shared" si="183"/>
        <v>0</v>
      </c>
      <c r="S308" s="136">
        <f t="shared" si="184"/>
        <v>0</v>
      </c>
      <c r="T308" s="136">
        <f t="shared" si="185"/>
        <v>0</v>
      </c>
      <c r="U308" s="136">
        <f t="shared" si="186"/>
        <v>0</v>
      </c>
      <c r="V308" s="136">
        <f t="shared" si="187"/>
        <v>0</v>
      </c>
      <c r="W308" s="136">
        <f t="shared" si="188"/>
        <v>0</v>
      </c>
      <c r="X308" s="136">
        <f t="shared" si="189"/>
        <v>0</v>
      </c>
      <c r="Y308" s="42">
        <f t="shared" si="190"/>
        <v>0</v>
      </c>
      <c r="Z308" s="42"/>
      <c r="AA308" s="42"/>
      <c r="AB308" s="42"/>
      <c r="AC308" s="42"/>
      <c r="AD308" s="42"/>
      <c r="AE308" s="42"/>
      <c r="AF308" s="42"/>
      <c r="AG308" s="42"/>
    </row>
    <row r="309" spans="1:33">
      <c r="A309" s="44">
        <f t="shared" si="154"/>
        <v>292</v>
      </c>
      <c r="B309" s="44"/>
      <c r="C309" s="137">
        <v>35103</v>
      </c>
      <c r="D309" s="44"/>
      <c r="E309" s="138" t="s">
        <v>349</v>
      </c>
      <c r="G309" s="43">
        <v>3</v>
      </c>
      <c r="H309" s="136" t="str">
        <f t="shared" si="174"/>
        <v>Peak Day</v>
      </c>
      <c r="I309" s="42">
        <f>'Plt. Class.'!K$38</f>
        <v>11569.19</v>
      </c>
      <c r="J309" s="136">
        <f t="shared" si="175"/>
        <v>6247.9334210871129</v>
      </c>
      <c r="K309" s="136">
        <f t="shared" si="176"/>
        <v>3486.3252568703251</v>
      </c>
      <c r="L309" s="136">
        <f t="shared" si="177"/>
        <v>0</v>
      </c>
      <c r="M309" s="136">
        <f t="shared" si="178"/>
        <v>1834.931322042564</v>
      </c>
      <c r="N309" s="136">
        <f t="shared" si="179"/>
        <v>0</v>
      </c>
      <c r="O309" s="136">
        <f t="shared" si="180"/>
        <v>0</v>
      </c>
      <c r="P309" s="136">
        <f t="shared" si="181"/>
        <v>0</v>
      </c>
      <c r="Q309" s="136">
        <f t="shared" si="182"/>
        <v>0</v>
      </c>
      <c r="R309" s="136">
        <f t="shared" si="183"/>
        <v>0</v>
      </c>
      <c r="S309" s="136">
        <f t="shared" si="184"/>
        <v>0</v>
      </c>
      <c r="T309" s="136">
        <f t="shared" si="185"/>
        <v>0</v>
      </c>
      <c r="U309" s="136">
        <f t="shared" si="186"/>
        <v>0</v>
      </c>
      <c r="V309" s="136">
        <f t="shared" si="187"/>
        <v>0</v>
      </c>
      <c r="W309" s="136">
        <f t="shared" si="188"/>
        <v>0</v>
      </c>
      <c r="X309" s="136">
        <f t="shared" si="189"/>
        <v>0</v>
      </c>
      <c r="Y309" s="42">
        <f t="shared" si="190"/>
        <v>0</v>
      </c>
      <c r="Z309" s="42"/>
      <c r="AA309" s="42"/>
      <c r="AB309" s="42"/>
      <c r="AC309" s="42"/>
      <c r="AD309" s="42"/>
      <c r="AE309" s="42"/>
      <c r="AF309" s="42"/>
      <c r="AG309" s="42"/>
    </row>
    <row r="310" spans="1:33">
      <c r="A310" s="44">
        <f t="shared" si="154"/>
        <v>293</v>
      </c>
      <c r="B310" s="44"/>
      <c r="C310" s="137">
        <v>35104</v>
      </c>
      <c r="D310" s="44"/>
      <c r="E310" s="138" t="s">
        <v>350</v>
      </c>
      <c r="G310" s="43">
        <v>3</v>
      </c>
      <c r="H310" s="136" t="str">
        <f t="shared" si="174"/>
        <v>Peak Day</v>
      </c>
      <c r="I310" s="42">
        <f>'Plt. Class.'!K$39</f>
        <v>68721.264999999999</v>
      </c>
      <c r="J310" s="136">
        <f t="shared" si="175"/>
        <v>37112.873790894962</v>
      </c>
      <c r="K310" s="136">
        <f t="shared" si="176"/>
        <v>20708.855317751601</v>
      </c>
      <c r="L310" s="136">
        <f t="shared" si="177"/>
        <v>0</v>
      </c>
      <c r="M310" s="136">
        <f t="shared" si="178"/>
        <v>10899.535891353446</v>
      </c>
      <c r="N310" s="136">
        <f t="shared" si="179"/>
        <v>0</v>
      </c>
      <c r="O310" s="136">
        <f t="shared" si="180"/>
        <v>0</v>
      </c>
      <c r="P310" s="136">
        <f t="shared" si="181"/>
        <v>0</v>
      </c>
      <c r="Q310" s="136">
        <f t="shared" si="182"/>
        <v>0</v>
      </c>
      <c r="R310" s="136">
        <f t="shared" si="183"/>
        <v>0</v>
      </c>
      <c r="S310" s="136">
        <f t="shared" si="184"/>
        <v>0</v>
      </c>
      <c r="T310" s="136">
        <f t="shared" si="185"/>
        <v>0</v>
      </c>
      <c r="U310" s="136">
        <f t="shared" si="186"/>
        <v>0</v>
      </c>
      <c r="V310" s="136">
        <f t="shared" si="187"/>
        <v>0</v>
      </c>
      <c r="W310" s="136">
        <f t="shared" si="188"/>
        <v>0</v>
      </c>
      <c r="X310" s="136">
        <f t="shared" si="189"/>
        <v>0</v>
      </c>
      <c r="Y310" s="42">
        <f t="shared" si="190"/>
        <v>0</v>
      </c>
      <c r="Z310" s="42"/>
      <c r="AA310" s="42"/>
      <c r="AB310" s="42"/>
      <c r="AC310" s="42"/>
      <c r="AD310" s="42"/>
      <c r="AE310" s="42"/>
      <c r="AF310" s="42"/>
      <c r="AG310" s="42"/>
    </row>
    <row r="311" spans="1:33">
      <c r="A311" s="44">
        <f t="shared" si="154"/>
        <v>294</v>
      </c>
      <c r="B311" s="44"/>
      <c r="C311" s="137">
        <v>35200</v>
      </c>
      <c r="D311" s="44"/>
      <c r="E311" s="138" t="s">
        <v>351</v>
      </c>
      <c r="G311" s="43">
        <v>3</v>
      </c>
      <c r="H311" s="136" t="str">
        <f t="shared" si="174"/>
        <v>Peak Day</v>
      </c>
      <c r="I311" s="42">
        <f>'Plt. Class.'!K$40</f>
        <v>4547761.1400045659</v>
      </c>
      <c r="J311" s="136">
        <f t="shared" si="175"/>
        <v>2456015.4010570971</v>
      </c>
      <c r="K311" s="136">
        <f t="shared" si="176"/>
        <v>1370448.1061000207</v>
      </c>
      <c r="L311" s="136">
        <f t="shared" si="177"/>
        <v>0</v>
      </c>
      <c r="M311" s="136">
        <f t="shared" si="178"/>
        <v>721297.63284744881</v>
      </c>
      <c r="N311" s="136">
        <f t="shared" si="179"/>
        <v>0</v>
      </c>
      <c r="O311" s="136">
        <f t="shared" si="180"/>
        <v>0</v>
      </c>
      <c r="P311" s="136">
        <f t="shared" si="181"/>
        <v>0</v>
      </c>
      <c r="Q311" s="136">
        <f t="shared" si="182"/>
        <v>0</v>
      </c>
      <c r="R311" s="136">
        <f t="shared" si="183"/>
        <v>0</v>
      </c>
      <c r="S311" s="136">
        <f t="shared" si="184"/>
        <v>0</v>
      </c>
      <c r="T311" s="136">
        <f t="shared" si="185"/>
        <v>0</v>
      </c>
      <c r="U311" s="136">
        <f t="shared" si="186"/>
        <v>0</v>
      </c>
      <c r="V311" s="136">
        <f t="shared" si="187"/>
        <v>0</v>
      </c>
      <c r="W311" s="136">
        <f t="shared" si="188"/>
        <v>0</v>
      </c>
      <c r="X311" s="136">
        <f t="shared" si="189"/>
        <v>0</v>
      </c>
      <c r="Y311" s="42">
        <f t="shared" si="190"/>
        <v>0</v>
      </c>
      <c r="Z311" s="42"/>
      <c r="AA311" s="42"/>
      <c r="AB311" s="42"/>
      <c r="AC311" s="42"/>
      <c r="AD311" s="42"/>
      <c r="AE311" s="42"/>
      <c r="AF311" s="42"/>
      <c r="AG311" s="42"/>
    </row>
    <row r="312" spans="1:33">
      <c r="A312" s="44">
        <f t="shared" si="154"/>
        <v>295</v>
      </c>
      <c r="B312" s="44"/>
      <c r="C312" s="137">
        <v>35201</v>
      </c>
      <c r="D312" s="44"/>
      <c r="E312" s="138" t="s">
        <v>352</v>
      </c>
      <c r="G312" s="43">
        <v>3</v>
      </c>
      <c r="H312" s="136" t="str">
        <f t="shared" si="174"/>
        <v>Peak Day</v>
      </c>
      <c r="I312" s="42">
        <f>'Plt. Class.'!K$41</f>
        <v>849999.26999999967</v>
      </c>
      <c r="J312" s="136">
        <f t="shared" si="175"/>
        <v>459041.54456212115</v>
      </c>
      <c r="K312" s="136">
        <f t="shared" si="176"/>
        <v>256143.59547404246</v>
      </c>
      <c r="L312" s="136">
        <f t="shared" si="177"/>
        <v>0</v>
      </c>
      <c r="M312" s="136">
        <f t="shared" si="178"/>
        <v>134814.12996383617</v>
      </c>
      <c r="N312" s="136">
        <f t="shared" si="179"/>
        <v>0</v>
      </c>
      <c r="O312" s="136">
        <f t="shared" si="180"/>
        <v>0</v>
      </c>
      <c r="P312" s="136">
        <f t="shared" si="181"/>
        <v>0</v>
      </c>
      <c r="Q312" s="136">
        <f t="shared" si="182"/>
        <v>0</v>
      </c>
      <c r="R312" s="136">
        <f t="shared" si="183"/>
        <v>0</v>
      </c>
      <c r="S312" s="136">
        <f t="shared" si="184"/>
        <v>0</v>
      </c>
      <c r="T312" s="136">
        <f t="shared" si="185"/>
        <v>0</v>
      </c>
      <c r="U312" s="136">
        <f t="shared" si="186"/>
        <v>0</v>
      </c>
      <c r="V312" s="136">
        <f t="shared" si="187"/>
        <v>0</v>
      </c>
      <c r="W312" s="136">
        <f t="shared" si="188"/>
        <v>0</v>
      </c>
      <c r="X312" s="136">
        <f t="shared" si="189"/>
        <v>0</v>
      </c>
      <c r="Y312" s="42">
        <f t="shared" si="190"/>
        <v>0</v>
      </c>
      <c r="Z312" s="42"/>
      <c r="AA312" s="42"/>
      <c r="AB312" s="42"/>
      <c r="AC312" s="42"/>
      <c r="AD312" s="42"/>
      <c r="AE312" s="42"/>
      <c r="AF312" s="42"/>
      <c r="AG312" s="42"/>
    </row>
    <row r="313" spans="1:33">
      <c r="A313" s="44">
        <f t="shared" si="154"/>
        <v>296</v>
      </c>
      <c r="B313" s="44"/>
      <c r="C313" s="137">
        <v>35202</v>
      </c>
      <c r="D313" s="44"/>
      <c r="E313" s="138" t="s">
        <v>353</v>
      </c>
      <c r="G313" s="43">
        <v>3</v>
      </c>
      <c r="H313" s="136" t="str">
        <f t="shared" si="174"/>
        <v>Peak Day</v>
      </c>
      <c r="I313" s="42">
        <f>'Plt. Class.'!K$42</f>
        <v>207909.43</v>
      </c>
      <c r="J313" s="136">
        <f t="shared" si="175"/>
        <v>112281.35040190122</v>
      </c>
      <c r="K313" s="136">
        <f t="shared" si="176"/>
        <v>62652.605493600917</v>
      </c>
      <c r="L313" s="136">
        <f t="shared" si="177"/>
        <v>0</v>
      </c>
      <c r="M313" s="136">
        <f t="shared" si="178"/>
        <v>32975.474104497887</v>
      </c>
      <c r="N313" s="136">
        <f t="shared" si="179"/>
        <v>0</v>
      </c>
      <c r="O313" s="136">
        <f t="shared" si="180"/>
        <v>0</v>
      </c>
      <c r="P313" s="136">
        <f t="shared" si="181"/>
        <v>0</v>
      </c>
      <c r="Q313" s="136">
        <f t="shared" si="182"/>
        <v>0</v>
      </c>
      <c r="R313" s="136">
        <f t="shared" si="183"/>
        <v>0</v>
      </c>
      <c r="S313" s="136">
        <f t="shared" si="184"/>
        <v>0</v>
      </c>
      <c r="T313" s="136">
        <f t="shared" si="185"/>
        <v>0</v>
      </c>
      <c r="U313" s="136">
        <f t="shared" si="186"/>
        <v>0</v>
      </c>
      <c r="V313" s="136">
        <f t="shared" si="187"/>
        <v>0</v>
      </c>
      <c r="W313" s="136">
        <f t="shared" si="188"/>
        <v>0</v>
      </c>
      <c r="X313" s="136">
        <f t="shared" si="189"/>
        <v>0</v>
      </c>
      <c r="Y313" s="42">
        <f t="shared" si="190"/>
        <v>0</v>
      </c>
      <c r="Z313" s="42"/>
      <c r="AA313" s="42"/>
      <c r="AB313" s="42"/>
      <c r="AC313" s="42"/>
      <c r="AD313" s="42"/>
      <c r="AE313" s="42"/>
      <c r="AF313" s="42"/>
      <c r="AG313" s="42"/>
    </row>
    <row r="314" spans="1:33">
      <c r="A314" s="44">
        <f t="shared" si="154"/>
        <v>297</v>
      </c>
      <c r="B314" s="44"/>
      <c r="C314" s="137">
        <v>35203</v>
      </c>
      <c r="D314" s="44"/>
      <c r="E314" s="138" t="s">
        <v>354</v>
      </c>
      <c r="G314" s="43">
        <v>3</v>
      </c>
      <c r="H314" s="136" t="str">
        <f t="shared" si="174"/>
        <v>Peak Day</v>
      </c>
      <c r="I314" s="42">
        <f>'Plt. Class.'!K$43</f>
        <v>847416.48000000033</v>
      </c>
      <c r="J314" s="136">
        <f t="shared" si="175"/>
        <v>457646.71052787628</v>
      </c>
      <c r="K314" s="136">
        <f t="shared" si="176"/>
        <v>255365.28290331023</v>
      </c>
      <c r="L314" s="136">
        <f t="shared" si="177"/>
        <v>0</v>
      </c>
      <c r="M314" s="136">
        <f t="shared" si="178"/>
        <v>134404.48656881394</v>
      </c>
      <c r="N314" s="136">
        <f t="shared" si="179"/>
        <v>0</v>
      </c>
      <c r="O314" s="136">
        <f t="shared" si="180"/>
        <v>0</v>
      </c>
      <c r="P314" s="136">
        <f t="shared" si="181"/>
        <v>0</v>
      </c>
      <c r="Q314" s="136">
        <f t="shared" si="182"/>
        <v>0</v>
      </c>
      <c r="R314" s="136">
        <f t="shared" si="183"/>
        <v>0</v>
      </c>
      <c r="S314" s="136">
        <f t="shared" si="184"/>
        <v>0</v>
      </c>
      <c r="T314" s="136">
        <f t="shared" si="185"/>
        <v>0</v>
      </c>
      <c r="U314" s="136">
        <f t="shared" si="186"/>
        <v>0</v>
      </c>
      <c r="V314" s="136">
        <f t="shared" si="187"/>
        <v>0</v>
      </c>
      <c r="W314" s="136">
        <f t="shared" si="188"/>
        <v>0</v>
      </c>
      <c r="X314" s="136">
        <f t="shared" si="189"/>
        <v>0</v>
      </c>
      <c r="Y314" s="42">
        <f t="shared" si="190"/>
        <v>0</v>
      </c>
      <c r="Z314" s="42"/>
      <c r="AA314" s="42"/>
      <c r="AB314" s="42"/>
      <c r="AC314" s="42"/>
      <c r="AD314" s="42"/>
      <c r="AE314" s="42"/>
      <c r="AF314" s="42"/>
      <c r="AG314" s="42"/>
    </row>
    <row r="315" spans="1:33">
      <c r="A315" s="44">
        <f t="shared" si="154"/>
        <v>298</v>
      </c>
      <c r="B315" s="44"/>
      <c r="C315" s="137">
        <v>35210</v>
      </c>
      <c r="D315" s="44"/>
      <c r="E315" s="138" t="s">
        <v>355</v>
      </c>
      <c r="G315" s="43">
        <v>3</v>
      </c>
      <c r="H315" s="136" t="str">
        <f t="shared" si="174"/>
        <v>Peak Day</v>
      </c>
      <c r="I315" s="42">
        <f>'Plt. Class.'!K$44</f>
        <v>89265.045000000013</v>
      </c>
      <c r="J315" s="136">
        <f t="shared" si="175"/>
        <v>48207.528616121366</v>
      </c>
      <c r="K315" s="136">
        <f t="shared" si="176"/>
        <v>26899.634368453291</v>
      </c>
      <c r="L315" s="136">
        <f t="shared" si="177"/>
        <v>0</v>
      </c>
      <c r="M315" s="136">
        <f t="shared" si="178"/>
        <v>14157.882015425366</v>
      </c>
      <c r="N315" s="136">
        <f t="shared" si="179"/>
        <v>0</v>
      </c>
      <c r="O315" s="136">
        <f t="shared" si="180"/>
        <v>0</v>
      </c>
      <c r="P315" s="136">
        <f t="shared" si="181"/>
        <v>0</v>
      </c>
      <c r="Q315" s="136">
        <f t="shared" si="182"/>
        <v>0</v>
      </c>
      <c r="R315" s="136">
        <f t="shared" si="183"/>
        <v>0</v>
      </c>
      <c r="S315" s="136">
        <f t="shared" si="184"/>
        <v>0</v>
      </c>
      <c r="T315" s="136">
        <f t="shared" si="185"/>
        <v>0</v>
      </c>
      <c r="U315" s="136">
        <f t="shared" si="186"/>
        <v>0</v>
      </c>
      <c r="V315" s="136">
        <f t="shared" si="187"/>
        <v>0</v>
      </c>
      <c r="W315" s="136">
        <f t="shared" si="188"/>
        <v>0</v>
      </c>
      <c r="X315" s="136">
        <f t="shared" si="189"/>
        <v>0</v>
      </c>
      <c r="Y315" s="42">
        <f t="shared" si="190"/>
        <v>0</v>
      </c>
      <c r="Z315" s="42"/>
      <c r="AA315" s="42"/>
      <c r="AB315" s="42"/>
      <c r="AC315" s="42"/>
      <c r="AD315" s="42"/>
      <c r="AE315" s="42"/>
      <c r="AF315" s="42"/>
      <c r="AG315" s="42"/>
    </row>
    <row r="316" spans="1:33">
      <c r="A316" s="44">
        <f t="shared" si="154"/>
        <v>299</v>
      </c>
      <c r="B316" s="44"/>
      <c r="C316" s="137">
        <v>35211</v>
      </c>
      <c r="D316" s="44"/>
      <c r="E316" s="138" t="s">
        <v>356</v>
      </c>
      <c r="G316" s="43">
        <v>3</v>
      </c>
      <c r="H316" s="136" t="str">
        <f t="shared" si="174"/>
        <v>Peak Day</v>
      </c>
      <c r="I316" s="42">
        <f>'Plt. Class.'!K$45</f>
        <v>27307.135000000006</v>
      </c>
      <c r="J316" s="136">
        <f t="shared" si="175"/>
        <v>14747.200227555921</v>
      </c>
      <c r="K316" s="136">
        <f t="shared" si="176"/>
        <v>8228.8867624498907</v>
      </c>
      <c r="L316" s="136">
        <f t="shared" si="177"/>
        <v>0</v>
      </c>
      <c r="M316" s="136">
        <f t="shared" si="178"/>
        <v>4331.0480099941988</v>
      </c>
      <c r="N316" s="136">
        <f t="shared" si="179"/>
        <v>0</v>
      </c>
      <c r="O316" s="136">
        <f t="shared" si="180"/>
        <v>0</v>
      </c>
      <c r="P316" s="136">
        <f t="shared" si="181"/>
        <v>0</v>
      </c>
      <c r="Q316" s="136">
        <f t="shared" si="182"/>
        <v>0</v>
      </c>
      <c r="R316" s="136">
        <f t="shared" si="183"/>
        <v>0</v>
      </c>
      <c r="S316" s="136">
        <f t="shared" si="184"/>
        <v>0</v>
      </c>
      <c r="T316" s="136">
        <f t="shared" si="185"/>
        <v>0</v>
      </c>
      <c r="U316" s="136">
        <f t="shared" si="186"/>
        <v>0</v>
      </c>
      <c r="V316" s="136">
        <f t="shared" si="187"/>
        <v>0</v>
      </c>
      <c r="W316" s="136">
        <f t="shared" si="188"/>
        <v>0</v>
      </c>
      <c r="X316" s="136">
        <f t="shared" si="189"/>
        <v>0</v>
      </c>
      <c r="Y316" s="42">
        <f t="shared" si="190"/>
        <v>0</v>
      </c>
      <c r="Z316" s="42"/>
      <c r="AA316" s="42"/>
      <c r="AB316" s="42"/>
      <c r="AC316" s="42"/>
      <c r="AD316" s="42"/>
      <c r="AE316" s="42"/>
      <c r="AF316" s="42"/>
      <c r="AG316" s="42"/>
    </row>
    <row r="317" spans="1:33">
      <c r="A317" s="44">
        <f t="shared" si="154"/>
        <v>300</v>
      </c>
      <c r="B317" s="44"/>
      <c r="C317" s="137">
        <v>35301</v>
      </c>
      <c r="D317" s="44"/>
      <c r="E317" s="141" t="s">
        <v>342</v>
      </c>
      <c r="G317" s="43">
        <v>3</v>
      </c>
      <c r="H317" s="136" t="str">
        <f t="shared" si="174"/>
        <v>Peak Day</v>
      </c>
      <c r="I317" s="42">
        <f>'Plt. Class.'!K$46</f>
        <v>89248.449999999968</v>
      </c>
      <c r="J317" s="136">
        <f t="shared" si="175"/>
        <v>48198.566497327985</v>
      </c>
      <c r="K317" s="136">
        <f t="shared" si="176"/>
        <v>26894.633537138576</v>
      </c>
      <c r="L317" s="136">
        <f t="shared" si="177"/>
        <v>0</v>
      </c>
      <c r="M317" s="136">
        <f t="shared" si="178"/>
        <v>14155.249965533421</v>
      </c>
      <c r="N317" s="136">
        <f t="shared" si="179"/>
        <v>0</v>
      </c>
      <c r="O317" s="136">
        <f t="shared" si="180"/>
        <v>0</v>
      </c>
      <c r="P317" s="136">
        <f t="shared" si="181"/>
        <v>0</v>
      </c>
      <c r="Q317" s="136">
        <f t="shared" si="182"/>
        <v>0</v>
      </c>
      <c r="R317" s="136">
        <f t="shared" si="183"/>
        <v>0</v>
      </c>
      <c r="S317" s="136">
        <f t="shared" si="184"/>
        <v>0</v>
      </c>
      <c r="T317" s="136">
        <f t="shared" si="185"/>
        <v>0</v>
      </c>
      <c r="U317" s="136">
        <f t="shared" si="186"/>
        <v>0</v>
      </c>
      <c r="V317" s="136">
        <f t="shared" si="187"/>
        <v>0</v>
      </c>
      <c r="W317" s="136">
        <f t="shared" si="188"/>
        <v>0</v>
      </c>
      <c r="X317" s="136">
        <f t="shared" si="189"/>
        <v>0</v>
      </c>
      <c r="Y317" s="42">
        <f t="shared" si="190"/>
        <v>0</v>
      </c>
      <c r="Z317" s="42"/>
      <c r="AA317" s="42"/>
      <c r="AB317" s="42"/>
      <c r="AC317" s="42"/>
      <c r="AD317" s="42"/>
      <c r="AE317" s="42"/>
      <c r="AF317" s="42"/>
      <c r="AG317" s="42"/>
    </row>
    <row r="318" spans="1:33">
      <c r="A318" s="44">
        <f t="shared" si="154"/>
        <v>301</v>
      </c>
      <c r="B318" s="44"/>
      <c r="C318" s="137">
        <v>35302</v>
      </c>
      <c r="D318" s="44"/>
      <c r="E318" s="138" t="s">
        <v>343</v>
      </c>
      <c r="G318" s="43">
        <v>3</v>
      </c>
      <c r="H318" s="136" t="str">
        <f t="shared" si="174"/>
        <v>Peak Day</v>
      </c>
      <c r="I318" s="42">
        <f>'Plt. Class.'!K$47</f>
        <v>104729.105</v>
      </c>
      <c r="J318" s="136">
        <f t="shared" si="175"/>
        <v>56558.884009169306</v>
      </c>
      <c r="K318" s="136">
        <f t="shared" si="176"/>
        <v>31559.661816507829</v>
      </c>
      <c r="L318" s="136">
        <f t="shared" si="177"/>
        <v>0</v>
      </c>
      <c r="M318" s="136">
        <f t="shared" si="178"/>
        <v>16610.559174322876</v>
      </c>
      <c r="N318" s="136">
        <f t="shared" si="179"/>
        <v>0</v>
      </c>
      <c r="O318" s="136">
        <f t="shared" si="180"/>
        <v>0</v>
      </c>
      <c r="P318" s="136">
        <f t="shared" si="181"/>
        <v>0</v>
      </c>
      <c r="Q318" s="136">
        <f t="shared" si="182"/>
        <v>0</v>
      </c>
      <c r="R318" s="136">
        <f t="shared" si="183"/>
        <v>0</v>
      </c>
      <c r="S318" s="136">
        <f t="shared" si="184"/>
        <v>0</v>
      </c>
      <c r="T318" s="136">
        <f t="shared" si="185"/>
        <v>0</v>
      </c>
      <c r="U318" s="136">
        <f t="shared" si="186"/>
        <v>0</v>
      </c>
      <c r="V318" s="136">
        <f t="shared" si="187"/>
        <v>0</v>
      </c>
      <c r="W318" s="136">
        <f t="shared" si="188"/>
        <v>0</v>
      </c>
      <c r="X318" s="136">
        <f t="shared" si="189"/>
        <v>0</v>
      </c>
      <c r="Y318" s="42">
        <f t="shared" si="190"/>
        <v>0</v>
      </c>
      <c r="Z318" s="42"/>
      <c r="AA318" s="42"/>
      <c r="AB318" s="42"/>
      <c r="AC318" s="42"/>
      <c r="AD318" s="42"/>
      <c r="AE318" s="42"/>
      <c r="AF318" s="42"/>
      <c r="AG318" s="42"/>
    </row>
    <row r="319" spans="1:33">
      <c r="A319" s="44">
        <f t="shared" si="154"/>
        <v>302</v>
      </c>
      <c r="B319" s="44"/>
      <c r="C319" s="137">
        <v>35400</v>
      </c>
      <c r="D319" s="44"/>
      <c r="E319" s="138" t="s">
        <v>126</v>
      </c>
      <c r="G319" s="43">
        <v>3</v>
      </c>
      <c r="H319" s="136" t="str">
        <f t="shared" si="174"/>
        <v>Peak Day</v>
      </c>
      <c r="I319" s="42">
        <f>'Plt. Class.'!K$48</f>
        <v>461723.02500000008</v>
      </c>
      <c r="J319" s="136">
        <f t="shared" si="175"/>
        <v>249353.21480440212</v>
      </c>
      <c r="K319" s="136">
        <f t="shared" si="176"/>
        <v>139138.23212654202</v>
      </c>
      <c r="L319" s="136">
        <f t="shared" si="177"/>
        <v>0</v>
      </c>
      <c r="M319" s="136">
        <f t="shared" si="178"/>
        <v>73231.578069055991</v>
      </c>
      <c r="N319" s="136">
        <f t="shared" si="179"/>
        <v>0</v>
      </c>
      <c r="O319" s="136">
        <f t="shared" si="180"/>
        <v>0</v>
      </c>
      <c r="P319" s="136">
        <f t="shared" si="181"/>
        <v>0</v>
      </c>
      <c r="Q319" s="136">
        <f t="shared" si="182"/>
        <v>0</v>
      </c>
      <c r="R319" s="136">
        <f t="shared" si="183"/>
        <v>0</v>
      </c>
      <c r="S319" s="136">
        <f t="shared" si="184"/>
        <v>0</v>
      </c>
      <c r="T319" s="136">
        <f t="shared" si="185"/>
        <v>0</v>
      </c>
      <c r="U319" s="136">
        <f t="shared" si="186"/>
        <v>0</v>
      </c>
      <c r="V319" s="136">
        <f t="shared" si="187"/>
        <v>0</v>
      </c>
      <c r="W319" s="136">
        <f t="shared" si="188"/>
        <v>0</v>
      </c>
      <c r="X319" s="136">
        <f t="shared" si="189"/>
        <v>0</v>
      </c>
      <c r="Y319" s="42">
        <f t="shared" si="190"/>
        <v>0</v>
      </c>
      <c r="Z319" s="42"/>
      <c r="AA319" s="42"/>
      <c r="AB319" s="42"/>
      <c r="AC319" s="42"/>
      <c r="AD319" s="42"/>
      <c r="AE319" s="42"/>
      <c r="AF319" s="42"/>
      <c r="AG319" s="42"/>
    </row>
    <row r="320" spans="1:33">
      <c r="A320" s="44">
        <f t="shared" si="154"/>
        <v>303</v>
      </c>
      <c r="B320" s="44"/>
      <c r="C320" s="137">
        <v>35500</v>
      </c>
      <c r="D320" s="44"/>
      <c r="E320" s="138" t="s">
        <v>357</v>
      </c>
      <c r="G320" s="43">
        <v>3</v>
      </c>
      <c r="H320" s="136" t="str">
        <f t="shared" si="174"/>
        <v>Peak Day</v>
      </c>
      <c r="I320" s="42">
        <f>'Plt. Class.'!K$49</f>
        <v>120441.51499999997</v>
      </c>
      <c r="J320" s="136">
        <f t="shared" si="175"/>
        <v>65044.360655747259</v>
      </c>
      <c r="K320" s="136">
        <f t="shared" si="176"/>
        <v>36294.528460525413</v>
      </c>
      <c r="L320" s="136">
        <f t="shared" si="177"/>
        <v>0</v>
      </c>
      <c r="M320" s="136">
        <f t="shared" si="178"/>
        <v>19102.625883727316</v>
      </c>
      <c r="N320" s="136">
        <f t="shared" si="179"/>
        <v>0</v>
      </c>
      <c r="O320" s="136">
        <f t="shared" si="180"/>
        <v>0</v>
      </c>
      <c r="P320" s="136">
        <f t="shared" si="181"/>
        <v>0</v>
      </c>
      <c r="Q320" s="136">
        <f t="shared" si="182"/>
        <v>0</v>
      </c>
      <c r="R320" s="136">
        <f t="shared" si="183"/>
        <v>0</v>
      </c>
      <c r="S320" s="136">
        <f t="shared" si="184"/>
        <v>0</v>
      </c>
      <c r="T320" s="136">
        <f t="shared" si="185"/>
        <v>0</v>
      </c>
      <c r="U320" s="136">
        <f t="shared" si="186"/>
        <v>0</v>
      </c>
      <c r="V320" s="136">
        <f t="shared" si="187"/>
        <v>0</v>
      </c>
      <c r="W320" s="136">
        <f t="shared" si="188"/>
        <v>0</v>
      </c>
      <c r="X320" s="136">
        <f t="shared" si="189"/>
        <v>0</v>
      </c>
      <c r="Y320" s="42">
        <f t="shared" si="190"/>
        <v>0</v>
      </c>
      <c r="Z320" s="42"/>
      <c r="AA320" s="42"/>
      <c r="AB320" s="42"/>
      <c r="AC320" s="42"/>
      <c r="AD320" s="42"/>
      <c r="AE320" s="42"/>
      <c r="AF320" s="42"/>
      <c r="AG320" s="42"/>
    </row>
    <row r="321" spans="1:33">
      <c r="A321" s="44">
        <f t="shared" si="154"/>
        <v>304</v>
      </c>
      <c r="B321" s="44"/>
      <c r="C321" s="137">
        <v>35600</v>
      </c>
      <c r="D321" s="44"/>
      <c r="E321" s="138" t="s">
        <v>345</v>
      </c>
      <c r="G321" s="43">
        <v>3</v>
      </c>
      <c r="H321" s="136" t="str">
        <f t="shared" si="174"/>
        <v>Peak Day</v>
      </c>
      <c r="I321" s="42">
        <f>'Plt. Class.'!K$50</f>
        <v>207331.72500000006</v>
      </c>
      <c r="J321" s="136">
        <f t="shared" si="175"/>
        <v>111969.36119807375</v>
      </c>
      <c r="K321" s="136">
        <f t="shared" si="176"/>
        <v>62478.516596061847</v>
      </c>
      <c r="L321" s="136">
        <f t="shared" si="177"/>
        <v>0</v>
      </c>
      <c r="M321" s="136">
        <f t="shared" si="178"/>
        <v>32883.847205864491</v>
      </c>
      <c r="N321" s="136">
        <f t="shared" si="179"/>
        <v>0</v>
      </c>
      <c r="O321" s="136">
        <f t="shared" si="180"/>
        <v>0</v>
      </c>
      <c r="P321" s="136">
        <f t="shared" si="181"/>
        <v>0</v>
      </c>
      <c r="Q321" s="136">
        <f t="shared" si="182"/>
        <v>0</v>
      </c>
      <c r="R321" s="136">
        <f t="shared" si="183"/>
        <v>0</v>
      </c>
      <c r="S321" s="136">
        <f t="shared" si="184"/>
        <v>0</v>
      </c>
      <c r="T321" s="136">
        <f t="shared" si="185"/>
        <v>0</v>
      </c>
      <c r="U321" s="136">
        <f t="shared" si="186"/>
        <v>0</v>
      </c>
      <c r="V321" s="136">
        <f t="shared" si="187"/>
        <v>0</v>
      </c>
      <c r="W321" s="136">
        <f t="shared" si="188"/>
        <v>0</v>
      </c>
      <c r="X321" s="136">
        <f t="shared" si="189"/>
        <v>0</v>
      </c>
      <c r="Y321" s="42">
        <f t="shared" si="190"/>
        <v>0</v>
      </c>
      <c r="Z321" s="42"/>
      <c r="AA321" s="42"/>
      <c r="AB321" s="42"/>
      <c r="AC321" s="42"/>
      <c r="AD321" s="42"/>
      <c r="AE321" s="42"/>
      <c r="AF321" s="42"/>
      <c r="AG321" s="42"/>
    </row>
    <row r="322" spans="1:33">
      <c r="A322" s="44">
        <f t="shared" si="154"/>
        <v>305</v>
      </c>
      <c r="B322" s="44"/>
      <c r="C322" s="44"/>
      <c r="D322" s="44"/>
      <c r="E322" s="44"/>
      <c r="G322" s="43"/>
      <c r="H322" s="136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</row>
    <row r="323" spans="1:33">
      <c r="A323" s="44">
        <f t="shared" si="154"/>
        <v>306</v>
      </c>
      <c r="B323" s="44"/>
      <c r="C323" s="44"/>
      <c r="D323" s="44" t="s">
        <v>358</v>
      </c>
      <c r="E323" s="44"/>
      <c r="G323" s="43"/>
      <c r="H323" s="136"/>
      <c r="I323" s="42">
        <f>'Plt. Class.'!K$52</f>
        <v>7851915.6550045656</v>
      </c>
      <c r="J323" s="42">
        <f>SUM(J305:J321)</f>
        <v>4240421.8653561864</v>
      </c>
      <c r="K323" s="42">
        <f t="shared" ref="K323:X323" si="191">SUM(K305:K321)</f>
        <v>2366140.7464876897</v>
      </c>
      <c r="L323" s="42">
        <f t="shared" si="191"/>
        <v>0</v>
      </c>
      <c r="M323" s="42">
        <f t="shared" si="191"/>
        <v>1245353.0431606912</v>
      </c>
      <c r="N323" s="42">
        <f t="shared" si="191"/>
        <v>0</v>
      </c>
      <c r="O323" s="42">
        <f t="shared" si="191"/>
        <v>0</v>
      </c>
      <c r="P323" s="42">
        <f t="shared" si="191"/>
        <v>0</v>
      </c>
      <c r="Q323" s="42">
        <f t="shared" si="191"/>
        <v>0</v>
      </c>
      <c r="R323" s="42">
        <f t="shared" si="191"/>
        <v>0</v>
      </c>
      <c r="S323" s="42">
        <f t="shared" si="191"/>
        <v>0</v>
      </c>
      <c r="T323" s="42">
        <f t="shared" si="191"/>
        <v>0</v>
      </c>
      <c r="U323" s="42">
        <f t="shared" si="191"/>
        <v>0</v>
      </c>
      <c r="V323" s="42">
        <f t="shared" si="191"/>
        <v>0</v>
      </c>
      <c r="W323" s="42">
        <f t="shared" si="191"/>
        <v>0</v>
      </c>
      <c r="X323" s="42">
        <f t="shared" si="191"/>
        <v>0</v>
      </c>
      <c r="Y323" s="42">
        <f>SUM(J323:X323)-I323</f>
        <v>0</v>
      </c>
      <c r="Z323" s="42"/>
      <c r="AA323" s="42"/>
      <c r="AB323" s="42"/>
      <c r="AC323" s="42"/>
      <c r="AD323" s="42"/>
      <c r="AE323" s="42"/>
      <c r="AF323" s="42"/>
      <c r="AG323" s="42"/>
    </row>
    <row r="324" spans="1:33">
      <c r="A324" s="44">
        <f t="shared" si="154"/>
        <v>307</v>
      </c>
      <c r="B324" s="44"/>
      <c r="C324" s="44"/>
      <c r="D324" s="44"/>
      <c r="E324" s="44"/>
      <c r="G324" s="43"/>
      <c r="H324" s="136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</row>
    <row r="325" spans="1:33">
      <c r="A325" s="44">
        <f t="shared" si="154"/>
        <v>308</v>
      </c>
      <c r="B325" s="44"/>
      <c r="C325" s="44"/>
      <c r="D325" s="44" t="s">
        <v>64</v>
      </c>
      <c r="E325" s="44"/>
      <c r="G325" s="43"/>
      <c r="H325" s="136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</row>
    <row r="326" spans="1:33">
      <c r="A326" s="44">
        <f t="shared" si="154"/>
        <v>309</v>
      </c>
      <c r="B326" s="44"/>
      <c r="C326" s="44"/>
      <c r="D326" s="44"/>
      <c r="E326" s="44"/>
      <c r="G326" s="43"/>
      <c r="H326" s="136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</row>
    <row r="327" spans="1:33">
      <c r="A327" s="44">
        <f t="shared" si="154"/>
        <v>310</v>
      </c>
      <c r="B327" s="44"/>
      <c r="C327" s="137">
        <v>36510</v>
      </c>
      <c r="E327" s="44" t="s">
        <v>125</v>
      </c>
      <c r="G327" s="43">
        <v>3</v>
      </c>
      <c r="H327" s="136" t="str">
        <f t="shared" ref="H327:H334" si="192">VLOOKUP($G327,alloc,3)</f>
        <v>Peak Day</v>
      </c>
      <c r="I327" s="42">
        <f>'Plt. Class.'!K$56</f>
        <v>26970.37</v>
      </c>
      <c r="J327" s="136">
        <f t="shared" ref="J327:J334" si="193">$I327*VLOOKUP($G327,alloc,6)</f>
        <v>14565.330511650793</v>
      </c>
      <c r="K327" s="136">
        <f t="shared" ref="K327:K334" si="194">$I327*VLOOKUP($G327,alloc,7)</f>
        <v>8127.4040894943982</v>
      </c>
      <c r="L327" s="136">
        <f t="shared" ref="L327:L334" si="195">$I327*VLOOKUP($G327,alloc,8)</f>
        <v>0</v>
      </c>
      <c r="M327" s="136">
        <f t="shared" ref="M327:M334" si="196">$I327*VLOOKUP($G327,alloc,9)</f>
        <v>4277.6353988548117</v>
      </c>
      <c r="N327" s="136">
        <f t="shared" ref="N327:N334" si="197">$I327*VLOOKUP($G327,alloc,10)</f>
        <v>0</v>
      </c>
      <c r="O327" s="136">
        <f t="shared" ref="O327:O334" si="198">$I327*VLOOKUP($G327,alloc,11)</f>
        <v>0</v>
      </c>
      <c r="P327" s="136">
        <f t="shared" ref="P327:P334" si="199">$I327*VLOOKUP($G327,alloc,12)</f>
        <v>0</v>
      </c>
      <c r="Q327" s="136">
        <f t="shared" ref="Q327:Q334" si="200">$I327*VLOOKUP($G327,alloc,13)</f>
        <v>0</v>
      </c>
      <c r="R327" s="136">
        <f t="shared" ref="R327:R334" si="201">$I327*VLOOKUP($G327,alloc,14)</f>
        <v>0</v>
      </c>
      <c r="S327" s="136">
        <f t="shared" ref="S327:S334" si="202">$I327*VLOOKUP($G327,alloc,15)</f>
        <v>0</v>
      </c>
      <c r="T327" s="136">
        <f t="shared" ref="T327:T334" si="203">$I327*VLOOKUP($G327,alloc,16)</f>
        <v>0</v>
      </c>
      <c r="U327" s="136">
        <f t="shared" ref="U327:U334" si="204">$I327*VLOOKUP($G327,alloc,17)</f>
        <v>0</v>
      </c>
      <c r="V327" s="136">
        <f t="shared" ref="V327:V334" si="205">$I327*VLOOKUP($G327,alloc,18)</f>
        <v>0</v>
      </c>
      <c r="W327" s="136">
        <f t="shared" ref="W327:W334" si="206">$I327*VLOOKUP($G327,alloc,19)</f>
        <v>0</v>
      </c>
      <c r="X327" s="136">
        <f t="shared" ref="X327:X334" si="207">$I327*VLOOKUP($G327,alloc,20)</f>
        <v>0</v>
      </c>
      <c r="Y327" s="42">
        <f t="shared" ref="Y327:Y334" si="208">SUM(J327:X327)-I327</f>
        <v>0</v>
      </c>
      <c r="Z327" s="42"/>
      <c r="AA327" s="42"/>
      <c r="AB327" s="42"/>
      <c r="AC327" s="42"/>
      <c r="AD327" s="42"/>
      <c r="AE327" s="42"/>
      <c r="AF327" s="42"/>
      <c r="AG327" s="42"/>
    </row>
    <row r="328" spans="1:33">
      <c r="A328" s="44">
        <f t="shared" si="154"/>
        <v>311</v>
      </c>
      <c r="B328" s="44"/>
      <c r="C328" s="137">
        <v>36520</v>
      </c>
      <c r="E328" s="44" t="s">
        <v>147</v>
      </c>
      <c r="G328" s="43">
        <v>3</v>
      </c>
      <c r="H328" s="136" t="str">
        <f t="shared" si="192"/>
        <v>Peak Day</v>
      </c>
      <c r="I328" s="42">
        <f>'Plt. Class.'!K$57</f>
        <v>867772</v>
      </c>
      <c r="J328" s="136">
        <f t="shared" si="193"/>
        <v>468639.69566439884</v>
      </c>
      <c r="K328" s="136">
        <f t="shared" si="194"/>
        <v>261499.33061907321</v>
      </c>
      <c r="L328" s="136">
        <f t="shared" si="195"/>
        <v>0</v>
      </c>
      <c r="M328" s="136">
        <f t="shared" si="196"/>
        <v>137632.9737165281</v>
      </c>
      <c r="N328" s="136">
        <f t="shared" si="197"/>
        <v>0</v>
      </c>
      <c r="O328" s="136">
        <f t="shared" si="198"/>
        <v>0</v>
      </c>
      <c r="P328" s="136">
        <f t="shared" si="199"/>
        <v>0</v>
      </c>
      <c r="Q328" s="136">
        <f t="shared" si="200"/>
        <v>0</v>
      </c>
      <c r="R328" s="136">
        <f t="shared" si="201"/>
        <v>0</v>
      </c>
      <c r="S328" s="136">
        <f t="shared" si="202"/>
        <v>0</v>
      </c>
      <c r="T328" s="136">
        <f t="shared" si="203"/>
        <v>0</v>
      </c>
      <c r="U328" s="136">
        <f t="shared" si="204"/>
        <v>0</v>
      </c>
      <c r="V328" s="136">
        <f t="shared" si="205"/>
        <v>0</v>
      </c>
      <c r="W328" s="136">
        <f t="shared" si="206"/>
        <v>0</v>
      </c>
      <c r="X328" s="136">
        <f t="shared" si="207"/>
        <v>0</v>
      </c>
      <c r="Y328" s="42">
        <f t="shared" si="208"/>
        <v>0</v>
      </c>
      <c r="Z328" s="42"/>
      <c r="AA328" s="42"/>
      <c r="AB328" s="42"/>
      <c r="AC328" s="42"/>
      <c r="AD328" s="42"/>
      <c r="AE328" s="42"/>
      <c r="AF328" s="42"/>
      <c r="AG328" s="42"/>
    </row>
    <row r="329" spans="1:33">
      <c r="A329" s="44">
        <f t="shared" si="154"/>
        <v>312</v>
      </c>
      <c r="B329" s="44"/>
      <c r="C329" s="137">
        <v>36602</v>
      </c>
      <c r="E329" s="138" t="s">
        <v>149</v>
      </c>
      <c r="G329" s="43">
        <v>3</v>
      </c>
      <c r="H329" s="136" t="str">
        <f t="shared" si="192"/>
        <v>Peak Day</v>
      </c>
      <c r="I329" s="42">
        <f>'Plt. Class.'!K$58</f>
        <v>49001.719999999987</v>
      </c>
      <c r="J329" s="136">
        <f t="shared" si="193"/>
        <v>26463.346533227712</v>
      </c>
      <c r="K329" s="136">
        <f t="shared" si="194"/>
        <v>14766.45591144131</v>
      </c>
      <c r="L329" s="136">
        <f t="shared" si="195"/>
        <v>0</v>
      </c>
      <c r="M329" s="136">
        <f t="shared" si="196"/>
        <v>7771.9175553309715</v>
      </c>
      <c r="N329" s="136">
        <f t="shared" si="197"/>
        <v>0</v>
      </c>
      <c r="O329" s="136">
        <f t="shared" si="198"/>
        <v>0</v>
      </c>
      <c r="P329" s="136">
        <f t="shared" si="199"/>
        <v>0</v>
      </c>
      <c r="Q329" s="136">
        <f t="shared" si="200"/>
        <v>0</v>
      </c>
      <c r="R329" s="136">
        <f t="shared" si="201"/>
        <v>0</v>
      </c>
      <c r="S329" s="136">
        <f t="shared" si="202"/>
        <v>0</v>
      </c>
      <c r="T329" s="136">
        <f t="shared" si="203"/>
        <v>0</v>
      </c>
      <c r="U329" s="136">
        <f t="shared" si="204"/>
        <v>0</v>
      </c>
      <c r="V329" s="136">
        <f t="shared" si="205"/>
        <v>0</v>
      </c>
      <c r="W329" s="136">
        <f t="shared" si="206"/>
        <v>0</v>
      </c>
      <c r="X329" s="136">
        <f t="shared" si="207"/>
        <v>0</v>
      </c>
      <c r="Y329" s="42">
        <f t="shared" si="208"/>
        <v>0</v>
      </c>
      <c r="Z329" s="42"/>
      <c r="AA329" s="42"/>
      <c r="AB329" s="42"/>
      <c r="AC329" s="42"/>
      <c r="AD329" s="42"/>
      <c r="AE329" s="42"/>
      <c r="AF329" s="42"/>
      <c r="AG329" s="42"/>
    </row>
    <row r="330" spans="1:33">
      <c r="A330" s="44">
        <f t="shared" si="154"/>
        <v>313</v>
      </c>
      <c r="B330" s="44"/>
      <c r="C330" s="137">
        <v>36603</v>
      </c>
      <c r="E330" s="138" t="s">
        <v>283</v>
      </c>
      <c r="G330" s="43">
        <v>3</v>
      </c>
      <c r="H330" s="136" t="str">
        <f t="shared" si="192"/>
        <v>Peak Day</v>
      </c>
      <c r="I330" s="42">
        <f>'Plt. Class.'!K$59</f>
        <v>60826.290000000008</v>
      </c>
      <c r="J330" s="136">
        <f t="shared" si="193"/>
        <v>32849.197754703389</v>
      </c>
      <c r="K330" s="136">
        <f t="shared" si="194"/>
        <v>18329.738824301348</v>
      </c>
      <c r="L330" s="136">
        <f t="shared" si="195"/>
        <v>0</v>
      </c>
      <c r="M330" s="136">
        <f t="shared" si="196"/>
        <v>9647.3534209952813</v>
      </c>
      <c r="N330" s="136">
        <f t="shared" si="197"/>
        <v>0</v>
      </c>
      <c r="O330" s="136">
        <f t="shared" si="198"/>
        <v>0</v>
      </c>
      <c r="P330" s="136">
        <f t="shared" si="199"/>
        <v>0</v>
      </c>
      <c r="Q330" s="136">
        <f t="shared" si="200"/>
        <v>0</v>
      </c>
      <c r="R330" s="136">
        <f t="shared" si="201"/>
        <v>0</v>
      </c>
      <c r="S330" s="136">
        <f t="shared" si="202"/>
        <v>0</v>
      </c>
      <c r="T330" s="136">
        <f t="shared" si="203"/>
        <v>0</v>
      </c>
      <c r="U330" s="136">
        <f t="shared" si="204"/>
        <v>0</v>
      </c>
      <c r="V330" s="136">
        <f t="shared" si="205"/>
        <v>0</v>
      </c>
      <c r="W330" s="136">
        <f t="shared" si="206"/>
        <v>0</v>
      </c>
      <c r="X330" s="136">
        <f t="shared" si="207"/>
        <v>0</v>
      </c>
      <c r="Y330" s="42">
        <f t="shared" si="208"/>
        <v>0</v>
      </c>
      <c r="Z330" s="42"/>
      <c r="AA330" s="42"/>
      <c r="AB330" s="42"/>
      <c r="AC330" s="42"/>
      <c r="AD330" s="42"/>
      <c r="AE330" s="42"/>
      <c r="AF330" s="42"/>
      <c r="AG330" s="42"/>
    </row>
    <row r="331" spans="1:33">
      <c r="A331" s="44">
        <f t="shared" si="154"/>
        <v>314</v>
      </c>
      <c r="B331" s="44"/>
      <c r="C331" s="137">
        <v>36700</v>
      </c>
      <c r="E331" s="138" t="s">
        <v>284</v>
      </c>
      <c r="G331" s="43">
        <v>3</v>
      </c>
      <c r="H331" s="136" t="str">
        <f t="shared" si="192"/>
        <v>Peak Day</v>
      </c>
      <c r="I331" s="42">
        <f>'Plt. Class.'!K$60</f>
        <v>185508.8</v>
      </c>
      <c r="J331" s="136">
        <f t="shared" si="193"/>
        <v>100183.90496013679</v>
      </c>
      <c r="K331" s="136">
        <f t="shared" si="194"/>
        <v>55902.272744393136</v>
      </c>
      <c r="L331" s="136">
        <f t="shared" si="195"/>
        <v>0</v>
      </c>
      <c r="M331" s="136">
        <f t="shared" si="196"/>
        <v>29422.622295470086</v>
      </c>
      <c r="N331" s="136">
        <f t="shared" si="197"/>
        <v>0</v>
      </c>
      <c r="O331" s="136">
        <f t="shared" si="198"/>
        <v>0</v>
      </c>
      <c r="P331" s="136">
        <f t="shared" si="199"/>
        <v>0</v>
      </c>
      <c r="Q331" s="136">
        <f t="shared" si="200"/>
        <v>0</v>
      </c>
      <c r="R331" s="136">
        <f t="shared" si="201"/>
        <v>0</v>
      </c>
      <c r="S331" s="136">
        <f t="shared" si="202"/>
        <v>0</v>
      </c>
      <c r="T331" s="136">
        <f t="shared" si="203"/>
        <v>0</v>
      </c>
      <c r="U331" s="136">
        <f t="shared" si="204"/>
        <v>0</v>
      </c>
      <c r="V331" s="136">
        <f t="shared" si="205"/>
        <v>0</v>
      </c>
      <c r="W331" s="136">
        <f t="shared" si="206"/>
        <v>0</v>
      </c>
      <c r="X331" s="136">
        <f t="shared" si="207"/>
        <v>0</v>
      </c>
      <c r="Y331" s="42">
        <f t="shared" si="208"/>
        <v>0</v>
      </c>
      <c r="Z331" s="42"/>
      <c r="AA331" s="42"/>
      <c r="AB331" s="42"/>
      <c r="AC331" s="42"/>
      <c r="AD331" s="42"/>
      <c r="AE331" s="42"/>
      <c r="AF331" s="42"/>
      <c r="AG331" s="42"/>
    </row>
    <row r="332" spans="1:33">
      <c r="A332" s="44">
        <f t="shared" si="154"/>
        <v>315</v>
      </c>
      <c r="B332" s="44"/>
      <c r="C332" s="137">
        <v>36701</v>
      </c>
      <c r="E332" s="138" t="s">
        <v>285</v>
      </c>
      <c r="G332" s="43">
        <v>3</v>
      </c>
      <c r="H332" s="136" t="str">
        <f t="shared" si="192"/>
        <v>Peak Day</v>
      </c>
      <c r="I332" s="42">
        <f>'Plt. Class.'!K$61</f>
        <v>27762017.089999992</v>
      </c>
      <c r="J332" s="136">
        <f t="shared" si="193"/>
        <v>14992858.999930207</v>
      </c>
      <c r="K332" s="136">
        <f t="shared" si="194"/>
        <v>8365963.5084679713</v>
      </c>
      <c r="L332" s="136">
        <f t="shared" si="195"/>
        <v>0</v>
      </c>
      <c r="M332" s="136">
        <f t="shared" si="196"/>
        <v>4403194.5816018181</v>
      </c>
      <c r="N332" s="136">
        <f t="shared" si="197"/>
        <v>0</v>
      </c>
      <c r="O332" s="136">
        <f t="shared" si="198"/>
        <v>0</v>
      </c>
      <c r="P332" s="136">
        <f t="shared" si="199"/>
        <v>0</v>
      </c>
      <c r="Q332" s="136">
        <f t="shared" si="200"/>
        <v>0</v>
      </c>
      <c r="R332" s="136">
        <f t="shared" si="201"/>
        <v>0</v>
      </c>
      <c r="S332" s="136">
        <f t="shared" si="202"/>
        <v>0</v>
      </c>
      <c r="T332" s="136">
        <f t="shared" si="203"/>
        <v>0</v>
      </c>
      <c r="U332" s="136">
        <f t="shared" si="204"/>
        <v>0</v>
      </c>
      <c r="V332" s="136">
        <f t="shared" si="205"/>
        <v>0</v>
      </c>
      <c r="W332" s="136">
        <f t="shared" si="206"/>
        <v>0</v>
      </c>
      <c r="X332" s="136">
        <f t="shared" si="207"/>
        <v>0</v>
      </c>
      <c r="Y332" s="42">
        <f t="shared" si="208"/>
        <v>0</v>
      </c>
      <c r="Z332" s="42"/>
      <c r="AA332" s="42"/>
      <c r="AB332" s="42"/>
      <c r="AC332" s="42"/>
      <c r="AD332" s="42"/>
      <c r="AE332" s="42"/>
      <c r="AF332" s="42"/>
      <c r="AG332" s="42"/>
    </row>
    <row r="333" spans="1:33">
      <c r="A333" s="44">
        <f t="shared" si="154"/>
        <v>316</v>
      </c>
      <c r="B333" s="44"/>
      <c r="C333" s="137">
        <v>36900</v>
      </c>
      <c r="E333" s="138" t="s">
        <v>286</v>
      </c>
      <c r="G333" s="43">
        <v>3</v>
      </c>
      <c r="H333" s="136" t="str">
        <f t="shared" si="192"/>
        <v>Peak Day</v>
      </c>
      <c r="I333" s="42">
        <f>'Plt. Class.'!K$62</f>
        <v>615021.88</v>
      </c>
      <c r="J333" s="136">
        <f t="shared" si="193"/>
        <v>332142.16023350193</v>
      </c>
      <c r="K333" s="136">
        <f t="shared" si="194"/>
        <v>185334.1775674762</v>
      </c>
      <c r="L333" s="136">
        <f t="shared" si="195"/>
        <v>0</v>
      </c>
      <c r="M333" s="136">
        <f t="shared" si="196"/>
        <v>97545.542199021977</v>
      </c>
      <c r="N333" s="136">
        <f t="shared" si="197"/>
        <v>0</v>
      </c>
      <c r="O333" s="136">
        <f t="shared" si="198"/>
        <v>0</v>
      </c>
      <c r="P333" s="136">
        <f t="shared" si="199"/>
        <v>0</v>
      </c>
      <c r="Q333" s="136">
        <f t="shared" si="200"/>
        <v>0</v>
      </c>
      <c r="R333" s="136">
        <f t="shared" si="201"/>
        <v>0</v>
      </c>
      <c r="S333" s="136">
        <f t="shared" si="202"/>
        <v>0</v>
      </c>
      <c r="T333" s="136">
        <f t="shared" si="203"/>
        <v>0</v>
      </c>
      <c r="U333" s="136">
        <f t="shared" si="204"/>
        <v>0</v>
      </c>
      <c r="V333" s="136">
        <f t="shared" si="205"/>
        <v>0</v>
      </c>
      <c r="W333" s="136">
        <f t="shared" si="206"/>
        <v>0</v>
      </c>
      <c r="X333" s="136">
        <f t="shared" si="207"/>
        <v>0</v>
      </c>
      <c r="Y333" s="42">
        <f t="shared" si="208"/>
        <v>0</v>
      </c>
      <c r="Z333" s="42"/>
      <c r="AA333" s="42"/>
      <c r="AB333" s="42"/>
      <c r="AC333" s="42"/>
      <c r="AD333" s="42"/>
      <c r="AE333" s="42"/>
      <c r="AF333" s="42"/>
      <c r="AG333" s="42"/>
    </row>
    <row r="334" spans="1:33">
      <c r="A334" s="44">
        <f t="shared" si="154"/>
        <v>317</v>
      </c>
      <c r="B334" s="44"/>
      <c r="C334" s="137">
        <v>36901</v>
      </c>
      <c r="E334" s="138" t="s">
        <v>286</v>
      </c>
      <c r="G334" s="43">
        <v>3</v>
      </c>
      <c r="H334" s="136" t="str">
        <f t="shared" si="192"/>
        <v>Peak Day</v>
      </c>
      <c r="I334" s="42">
        <f>'Plt. Class.'!K$63</f>
        <v>2269871.41</v>
      </c>
      <c r="J334" s="136">
        <f t="shared" si="193"/>
        <v>1225842.5563163133</v>
      </c>
      <c r="K334" s="136">
        <f t="shared" si="194"/>
        <v>684015.91006205766</v>
      </c>
      <c r="L334" s="136">
        <f t="shared" si="195"/>
        <v>0</v>
      </c>
      <c r="M334" s="136">
        <f t="shared" si="196"/>
        <v>360012.94362162944</v>
      </c>
      <c r="N334" s="136">
        <f t="shared" si="197"/>
        <v>0</v>
      </c>
      <c r="O334" s="136">
        <f t="shared" si="198"/>
        <v>0</v>
      </c>
      <c r="P334" s="136">
        <f t="shared" si="199"/>
        <v>0</v>
      </c>
      <c r="Q334" s="136">
        <f t="shared" si="200"/>
        <v>0</v>
      </c>
      <c r="R334" s="136">
        <f t="shared" si="201"/>
        <v>0</v>
      </c>
      <c r="S334" s="136">
        <f t="shared" si="202"/>
        <v>0</v>
      </c>
      <c r="T334" s="136">
        <f t="shared" si="203"/>
        <v>0</v>
      </c>
      <c r="U334" s="136">
        <f t="shared" si="204"/>
        <v>0</v>
      </c>
      <c r="V334" s="136">
        <f t="shared" si="205"/>
        <v>0</v>
      </c>
      <c r="W334" s="136">
        <f t="shared" si="206"/>
        <v>0</v>
      </c>
      <c r="X334" s="136">
        <f t="shared" si="207"/>
        <v>0</v>
      </c>
      <c r="Y334" s="42">
        <f t="shared" si="208"/>
        <v>0</v>
      </c>
      <c r="Z334" s="42"/>
      <c r="AA334" s="42"/>
      <c r="AB334" s="42"/>
      <c r="AC334" s="42"/>
      <c r="AD334" s="42"/>
      <c r="AE334" s="42"/>
      <c r="AF334" s="42"/>
      <c r="AG334" s="42"/>
    </row>
    <row r="335" spans="1:33">
      <c r="A335" s="44">
        <f t="shared" si="154"/>
        <v>318</v>
      </c>
      <c r="B335" s="44"/>
      <c r="C335" s="44"/>
      <c r="D335" s="44"/>
      <c r="E335" s="44"/>
      <c r="G335" s="43"/>
      <c r="H335" s="136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</row>
    <row r="336" spans="1:33">
      <c r="A336" s="44">
        <f t="shared" si="154"/>
        <v>319</v>
      </c>
      <c r="B336" s="44"/>
      <c r="C336" s="44"/>
      <c r="D336" s="44" t="s">
        <v>65</v>
      </c>
      <c r="E336" s="44"/>
      <c r="G336" s="43"/>
      <c r="H336" s="136"/>
      <c r="I336" s="42">
        <f>'Plt. Class.'!K$65</f>
        <v>31836989.559999991</v>
      </c>
      <c r="J336" s="42">
        <f>SUM(J327:J334)</f>
        <v>17193545.191904139</v>
      </c>
      <c r="K336" s="42">
        <f t="shared" ref="K336:X336" si="209">SUM(K327:K334)</f>
        <v>9593938.7982862089</v>
      </c>
      <c r="L336" s="42">
        <f t="shared" si="209"/>
        <v>0</v>
      </c>
      <c r="M336" s="42">
        <f t="shared" si="209"/>
        <v>5049505.5698096491</v>
      </c>
      <c r="N336" s="42">
        <f t="shared" si="209"/>
        <v>0</v>
      </c>
      <c r="O336" s="42">
        <f t="shared" si="209"/>
        <v>0</v>
      </c>
      <c r="P336" s="42">
        <f t="shared" si="209"/>
        <v>0</v>
      </c>
      <c r="Q336" s="42">
        <f t="shared" si="209"/>
        <v>0</v>
      </c>
      <c r="R336" s="42">
        <f t="shared" si="209"/>
        <v>0</v>
      </c>
      <c r="S336" s="42">
        <f t="shared" si="209"/>
        <v>0</v>
      </c>
      <c r="T336" s="42">
        <f t="shared" si="209"/>
        <v>0</v>
      </c>
      <c r="U336" s="42">
        <f t="shared" si="209"/>
        <v>0</v>
      </c>
      <c r="V336" s="42">
        <f t="shared" si="209"/>
        <v>0</v>
      </c>
      <c r="W336" s="42">
        <f t="shared" si="209"/>
        <v>0</v>
      </c>
      <c r="X336" s="42">
        <f t="shared" si="209"/>
        <v>0</v>
      </c>
      <c r="Y336" s="42">
        <f>SUM(J336:X336)-I336</f>
        <v>0</v>
      </c>
      <c r="Z336" s="42"/>
      <c r="AA336" s="42"/>
      <c r="AB336" s="42"/>
      <c r="AC336" s="42"/>
      <c r="AD336" s="42"/>
      <c r="AE336" s="42"/>
      <c r="AF336" s="42"/>
      <c r="AG336" s="42"/>
    </row>
    <row r="337" spans="1:33">
      <c r="A337" s="44">
        <f t="shared" si="154"/>
        <v>320</v>
      </c>
      <c r="B337" s="44"/>
      <c r="C337" s="44"/>
      <c r="D337" s="44"/>
      <c r="E337" s="44"/>
      <c r="G337" s="43"/>
      <c r="H337" s="136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</row>
    <row r="338" spans="1:33">
      <c r="A338" s="44">
        <f t="shared" si="154"/>
        <v>321</v>
      </c>
      <c r="B338" s="44"/>
      <c r="C338" s="44"/>
      <c r="D338" s="44" t="s">
        <v>24</v>
      </c>
      <c r="E338" s="44"/>
      <c r="G338" s="43"/>
      <c r="H338" s="136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</row>
    <row r="339" spans="1:33">
      <c r="A339" s="44">
        <f t="shared" si="154"/>
        <v>322</v>
      </c>
      <c r="B339" s="44"/>
      <c r="C339" s="44"/>
      <c r="D339" s="44"/>
      <c r="E339" s="44"/>
      <c r="G339" s="43"/>
      <c r="H339" s="136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</row>
    <row r="340" spans="1:33">
      <c r="A340" s="44">
        <f t="shared" si="154"/>
        <v>323</v>
      </c>
      <c r="B340" s="44"/>
      <c r="C340" s="137">
        <v>37400</v>
      </c>
      <c r="E340" s="138" t="s">
        <v>125</v>
      </c>
      <c r="G340" s="43">
        <v>3</v>
      </c>
      <c r="H340" s="136" t="str">
        <f t="shared" ref="H340:H360" si="210">VLOOKUP($G340,alloc,3)</f>
        <v>Peak Day</v>
      </c>
      <c r="I340" s="42">
        <f>'Plt. Class.'!K$69</f>
        <v>327704.64857813204</v>
      </c>
      <c r="J340" s="136">
        <f t="shared" ref="J340:J360" si="211">$I340*VLOOKUP($G340,alloc,6)</f>
        <v>176976.67910172782</v>
      </c>
      <c r="K340" s="136">
        <f t="shared" ref="K340:K360" si="212">$I340*VLOOKUP($G340,alloc,7)</f>
        <v>98752.37532893449</v>
      </c>
      <c r="L340" s="136">
        <f t="shared" ref="L340:L360" si="213">$I340*VLOOKUP($G340,alloc,8)</f>
        <v>0</v>
      </c>
      <c r="M340" s="136">
        <f t="shared" ref="M340:M360" si="214">$I340*VLOOKUP($G340,alloc,9)</f>
        <v>51975.594147469754</v>
      </c>
      <c r="N340" s="136">
        <f t="shared" ref="N340:N360" si="215">$I340*VLOOKUP($G340,alloc,10)</f>
        <v>0</v>
      </c>
      <c r="O340" s="136">
        <f t="shared" ref="O340:O360" si="216">$I340*VLOOKUP($G340,alloc,11)</f>
        <v>0</v>
      </c>
      <c r="P340" s="136">
        <f t="shared" ref="P340:P360" si="217">$I340*VLOOKUP($G340,alloc,12)</f>
        <v>0</v>
      </c>
      <c r="Q340" s="136">
        <f t="shared" ref="Q340:Q360" si="218">$I340*VLOOKUP($G340,alloc,13)</f>
        <v>0</v>
      </c>
      <c r="R340" s="136">
        <f t="shared" ref="R340:R360" si="219">$I340*VLOOKUP($G340,alloc,14)</f>
        <v>0</v>
      </c>
      <c r="S340" s="136">
        <f t="shared" ref="S340:S360" si="220">$I340*VLOOKUP($G340,alloc,15)</f>
        <v>0</v>
      </c>
      <c r="T340" s="136">
        <f t="shared" ref="T340:T360" si="221">$I340*VLOOKUP($G340,alloc,16)</f>
        <v>0</v>
      </c>
      <c r="U340" s="136">
        <f t="shared" ref="U340:U360" si="222">$I340*VLOOKUP($G340,alloc,17)</f>
        <v>0</v>
      </c>
      <c r="V340" s="136">
        <f t="shared" ref="V340:V360" si="223">$I340*VLOOKUP($G340,alloc,18)</f>
        <v>0</v>
      </c>
      <c r="W340" s="136">
        <f t="shared" ref="W340:W360" si="224">$I340*VLOOKUP($G340,alloc,19)</f>
        <v>0</v>
      </c>
      <c r="X340" s="136">
        <f t="shared" ref="X340:X360" si="225">$I340*VLOOKUP($G340,alloc,20)</f>
        <v>0</v>
      </c>
      <c r="Y340" s="42">
        <f t="shared" ref="Y340:Y360" si="226">SUM(J340:X340)-I340</f>
        <v>0</v>
      </c>
      <c r="Z340" s="42"/>
      <c r="AA340" s="42"/>
      <c r="AB340" s="42"/>
      <c r="AC340" s="42"/>
      <c r="AD340" s="42"/>
      <c r="AE340" s="42"/>
      <c r="AF340" s="42"/>
      <c r="AG340" s="42"/>
    </row>
    <row r="341" spans="1:33">
      <c r="A341" s="44">
        <f t="shared" si="154"/>
        <v>324</v>
      </c>
      <c r="B341" s="44"/>
      <c r="C341" s="137">
        <v>37401</v>
      </c>
      <c r="E341" s="138" t="s">
        <v>287</v>
      </c>
      <c r="G341" s="43">
        <v>3</v>
      </c>
      <c r="H341" s="136" t="str">
        <f t="shared" si="210"/>
        <v>Peak Day</v>
      </c>
      <c r="I341" s="42">
        <f>'Plt. Class.'!K$70</f>
        <v>23028.62599670389</v>
      </c>
      <c r="J341" s="136">
        <f t="shared" si="211"/>
        <v>12436.594265157868</v>
      </c>
      <c r="K341" s="136">
        <f t="shared" si="212"/>
        <v>6939.5766206043227</v>
      </c>
      <c r="L341" s="136">
        <f t="shared" si="213"/>
        <v>0</v>
      </c>
      <c r="M341" s="136">
        <f t="shared" si="214"/>
        <v>3652.4551109417016</v>
      </c>
      <c r="N341" s="136">
        <f t="shared" si="215"/>
        <v>0</v>
      </c>
      <c r="O341" s="136">
        <f t="shared" si="216"/>
        <v>0</v>
      </c>
      <c r="P341" s="136">
        <f t="shared" si="217"/>
        <v>0</v>
      </c>
      <c r="Q341" s="136">
        <f t="shared" si="218"/>
        <v>0</v>
      </c>
      <c r="R341" s="136">
        <f t="shared" si="219"/>
        <v>0</v>
      </c>
      <c r="S341" s="136">
        <f t="shared" si="220"/>
        <v>0</v>
      </c>
      <c r="T341" s="136">
        <f t="shared" si="221"/>
        <v>0</v>
      </c>
      <c r="U341" s="136">
        <f t="shared" si="222"/>
        <v>0</v>
      </c>
      <c r="V341" s="136">
        <f t="shared" si="223"/>
        <v>0</v>
      </c>
      <c r="W341" s="136">
        <f t="shared" si="224"/>
        <v>0</v>
      </c>
      <c r="X341" s="136">
        <f t="shared" si="225"/>
        <v>0</v>
      </c>
      <c r="Y341" s="42">
        <f t="shared" si="226"/>
        <v>0</v>
      </c>
      <c r="Z341" s="42"/>
      <c r="AA341" s="42"/>
      <c r="AB341" s="42"/>
      <c r="AC341" s="42"/>
      <c r="AD341" s="42"/>
      <c r="AE341" s="42"/>
      <c r="AF341" s="42"/>
      <c r="AG341" s="42"/>
    </row>
    <row r="342" spans="1:33">
      <c r="A342" s="44">
        <f t="shared" si="154"/>
        <v>325</v>
      </c>
      <c r="B342" s="44"/>
      <c r="C342" s="137">
        <v>37402</v>
      </c>
      <c r="E342" s="138" t="s">
        <v>288</v>
      </c>
      <c r="G342" s="43">
        <v>3</v>
      </c>
      <c r="H342" s="136" t="str">
        <f t="shared" si="210"/>
        <v>Peak Day</v>
      </c>
      <c r="I342" s="42">
        <f>'Plt. Class.'!K$71</f>
        <v>930939.36389722279</v>
      </c>
      <c r="J342" s="136">
        <f t="shared" si="211"/>
        <v>502753.18883163261</v>
      </c>
      <c r="K342" s="136">
        <f t="shared" si="212"/>
        <v>280534.54191431572</v>
      </c>
      <c r="L342" s="136">
        <f t="shared" si="213"/>
        <v>0</v>
      </c>
      <c r="M342" s="136">
        <f t="shared" si="214"/>
        <v>147651.63315127458</v>
      </c>
      <c r="N342" s="136">
        <f t="shared" si="215"/>
        <v>0</v>
      </c>
      <c r="O342" s="136">
        <f t="shared" si="216"/>
        <v>0</v>
      </c>
      <c r="P342" s="136">
        <f t="shared" si="217"/>
        <v>0</v>
      </c>
      <c r="Q342" s="136">
        <f t="shared" si="218"/>
        <v>0</v>
      </c>
      <c r="R342" s="136">
        <f t="shared" si="219"/>
        <v>0</v>
      </c>
      <c r="S342" s="136">
        <f t="shared" si="220"/>
        <v>0</v>
      </c>
      <c r="T342" s="136">
        <f t="shared" si="221"/>
        <v>0</v>
      </c>
      <c r="U342" s="136">
        <f t="shared" si="222"/>
        <v>0</v>
      </c>
      <c r="V342" s="136">
        <f t="shared" si="223"/>
        <v>0</v>
      </c>
      <c r="W342" s="136">
        <f t="shared" si="224"/>
        <v>0</v>
      </c>
      <c r="X342" s="136">
        <f t="shared" si="225"/>
        <v>0</v>
      </c>
      <c r="Y342" s="42">
        <f t="shared" si="226"/>
        <v>0</v>
      </c>
      <c r="Z342" s="42"/>
      <c r="AA342" s="42"/>
      <c r="AB342" s="42"/>
      <c r="AC342" s="42"/>
      <c r="AD342" s="42"/>
      <c r="AE342" s="42"/>
      <c r="AF342" s="42"/>
      <c r="AG342" s="42"/>
    </row>
    <row r="343" spans="1:33">
      <c r="A343" s="44">
        <f t="shared" si="154"/>
        <v>326</v>
      </c>
      <c r="B343" s="44"/>
      <c r="C343" s="137">
        <v>37403</v>
      </c>
      <c r="E343" s="138" t="s">
        <v>289</v>
      </c>
      <c r="G343" s="43">
        <v>3</v>
      </c>
      <c r="H343" s="136" t="str">
        <f t="shared" si="210"/>
        <v>Peak Day</v>
      </c>
      <c r="I343" s="42">
        <f>'Plt. Class.'!K$72</f>
        <v>1717.5277357422437</v>
      </c>
      <c r="J343" s="136">
        <f t="shared" si="211"/>
        <v>927.54971971140935</v>
      </c>
      <c r="K343" s="136">
        <f t="shared" si="212"/>
        <v>517.56953810020275</v>
      </c>
      <c r="L343" s="136">
        <f t="shared" si="213"/>
        <v>0</v>
      </c>
      <c r="M343" s="136">
        <f t="shared" si="214"/>
        <v>272.40847793063188</v>
      </c>
      <c r="N343" s="136">
        <f t="shared" si="215"/>
        <v>0</v>
      </c>
      <c r="O343" s="136">
        <f t="shared" si="216"/>
        <v>0</v>
      </c>
      <c r="P343" s="136">
        <f t="shared" si="217"/>
        <v>0</v>
      </c>
      <c r="Q343" s="136">
        <f t="shared" si="218"/>
        <v>0</v>
      </c>
      <c r="R343" s="136">
        <f t="shared" si="219"/>
        <v>0</v>
      </c>
      <c r="S343" s="136">
        <f t="shared" si="220"/>
        <v>0</v>
      </c>
      <c r="T343" s="136">
        <f t="shared" si="221"/>
        <v>0</v>
      </c>
      <c r="U343" s="136">
        <f t="shared" si="222"/>
        <v>0</v>
      </c>
      <c r="V343" s="136">
        <f t="shared" si="223"/>
        <v>0</v>
      </c>
      <c r="W343" s="136">
        <f t="shared" si="224"/>
        <v>0</v>
      </c>
      <c r="X343" s="136">
        <f t="shared" si="225"/>
        <v>0</v>
      </c>
      <c r="Y343" s="42">
        <f t="shared" si="226"/>
        <v>0</v>
      </c>
      <c r="Z343" s="42"/>
      <c r="AA343" s="42"/>
      <c r="AB343" s="42"/>
      <c r="AC343" s="42"/>
      <c r="AD343" s="42"/>
      <c r="AE343" s="42"/>
      <c r="AF343" s="42"/>
      <c r="AG343" s="42"/>
    </row>
    <row r="344" spans="1:33">
      <c r="A344" s="44">
        <f t="shared" si="154"/>
        <v>327</v>
      </c>
      <c r="B344" s="44"/>
      <c r="C344" s="137">
        <v>37500</v>
      </c>
      <c r="E344" s="138" t="s">
        <v>149</v>
      </c>
      <c r="G344" s="43">
        <v>3</v>
      </c>
      <c r="H344" s="136" t="str">
        <f t="shared" si="210"/>
        <v>Peak Day</v>
      </c>
      <c r="I344" s="42">
        <f>'Plt. Class.'!K$73</f>
        <v>207399.38496357261</v>
      </c>
      <c r="J344" s="136">
        <f t="shared" si="211"/>
        <v>112005.90091672946</v>
      </c>
      <c r="K344" s="136">
        <f t="shared" si="212"/>
        <v>62498.905632794922</v>
      </c>
      <c r="L344" s="136">
        <f t="shared" si="213"/>
        <v>0</v>
      </c>
      <c r="M344" s="136">
        <f t="shared" si="214"/>
        <v>32894.578414048257</v>
      </c>
      <c r="N344" s="136">
        <f t="shared" si="215"/>
        <v>0</v>
      </c>
      <c r="O344" s="136">
        <f t="shared" si="216"/>
        <v>0</v>
      </c>
      <c r="P344" s="136">
        <f t="shared" si="217"/>
        <v>0</v>
      </c>
      <c r="Q344" s="136">
        <f t="shared" si="218"/>
        <v>0</v>
      </c>
      <c r="R344" s="136">
        <f t="shared" si="219"/>
        <v>0</v>
      </c>
      <c r="S344" s="136">
        <f t="shared" si="220"/>
        <v>0</v>
      </c>
      <c r="T344" s="136">
        <f t="shared" si="221"/>
        <v>0</v>
      </c>
      <c r="U344" s="136">
        <f t="shared" si="222"/>
        <v>0</v>
      </c>
      <c r="V344" s="136">
        <f t="shared" si="223"/>
        <v>0</v>
      </c>
      <c r="W344" s="136">
        <f t="shared" si="224"/>
        <v>0</v>
      </c>
      <c r="X344" s="136">
        <f t="shared" si="225"/>
        <v>0</v>
      </c>
      <c r="Y344" s="42">
        <f t="shared" si="226"/>
        <v>0</v>
      </c>
      <c r="Z344" s="42"/>
      <c r="AA344" s="42"/>
      <c r="AB344" s="42"/>
      <c r="AC344" s="42"/>
      <c r="AD344" s="42"/>
      <c r="AE344" s="42"/>
      <c r="AF344" s="42"/>
      <c r="AG344" s="42"/>
    </row>
    <row r="345" spans="1:33">
      <c r="A345" s="44">
        <f t="shared" si="154"/>
        <v>328</v>
      </c>
      <c r="B345" s="44"/>
      <c r="C345" s="137">
        <v>37501</v>
      </c>
      <c r="E345" s="138" t="s">
        <v>290</v>
      </c>
      <c r="G345" s="43">
        <v>3</v>
      </c>
      <c r="H345" s="136" t="str">
        <f t="shared" si="210"/>
        <v>Peak Day</v>
      </c>
      <c r="I345" s="42">
        <f>'Plt. Class.'!K$74</f>
        <v>61583.039130470286</v>
      </c>
      <c r="J345" s="136">
        <f t="shared" si="211"/>
        <v>33257.879622979723</v>
      </c>
      <c r="K345" s="136">
        <f t="shared" si="212"/>
        <v>18557.781894444823</v>
      </c>
      <c r="L345" s="136">
        <f t="shared" si="213"/>
        <v>0</v>
      </c>
      <c r="M345" s="136">
        <f t="shared" si="214"/>
        <v>9767.3776130457518</v>
      </c>
      <c r="N345" s="136">
        <f t="shared" si="215"/>
        <v>0</v>
      </c>
      <c r="O345" s="136">
        <f t="shared" si="216"/>
        <v>0</v>
      </c>
      <c r="P345" s="136">
        <f t="shared" si="217"/>
        <v>0</v>
      </c>
      <c r="Q345" s="136">
        <f t="shared" si="218"/>
        <v>0</v>
      </c>
      <c r="R345" s="136">
        <f t="shared" si="219"/>
        <v>0</v>
      </c>
      <c r="S345" s="136">
        <f t="shared" si="220"/>
        <v>0</v>
      </c>
      <c r="T345" s="136">
        <f t="shared" si="221"/>
        <v>0</v>
      </c>
      <c r="U345" s="136">
        <f t="shared" si="222"/>
        <v>0</v>
      </c>
      <c r="V345" s="136">
        <f t="shared" si="223"/>
        <v>0</v>
      </c>
      <c r="W345" s="136">
        <f t="shared" si="224"/>
        <v>0</v>
      </c>
      <c r="X345" s="136">
        <f t="shared" si="225"/>
        <v>0</v>
      </c>
      <c r="Y345" s="42">
        <f t="shared" si="226"/>
        <v>0</v>
      </c>
      <c r="Z345" s="42"/>
      <c r="AA345" s="42"/>
      <c r="AB345" s="42"/>
      <c r="AC345" s="42"/>
      <c r="AD345" s="42"/>
      <c r="AE345" s="42"/>
      <c r="AF345" s="42"/>
      <c r="AG345" s="42"/>
    </row>
    <row r="346" spans="1:33">
      <c r="A346" s="44">
        <f t="shared" si="154"/>
        <v>329</v>
      </c>
      <c r="B346" s="44"/>
      <c r="C346" s="137">
        <v>37502</v>
      </c>
      <c r="E346" s="138" t="s">
        <v>288</v>
      </c>
      <c r="G346" s="43">
        <v>3</v>
      </c>
      <c r="H346" s="136" t="str">
        <f t="shared" si="210"/>
        <v>Peak Day</v>
      </c>
      <c r="I346" s="42">
        <f>'Plt. Class.'!K$75</f>
        <v>28542.805030604279</v>
      </c>
      <c r="J346" s="136">
        <f t="shared" si="211"/>
        <v>15414.523011748086</v>
      </c>
      <c r="K346" s="136">
        <f t="shared" si="212"/>
        <v>8601.250569842925</v>
      </c>
      <c r="L346" s="136">
        <f t="shared" si="213"/>
        <v>0</v>
      </c>
      <c r="M346" s="136">
        <f t="shared" si="214"/>
        <v>4527.0314490132714</v>
      </c>
      <c r="N346" s="136">
        <f t="shared" si="215"/>
        <v>0</v>
      </c>
      <c r="O346" s="136">
        <f t="shared" si="216"/>
        <v>0</v>
      </c>
      <c r="P346" s="136">
        <f t="shared" si="217"/>
        <v>0</v>
      </c>
      <c r="Q346" s="136">
        <f t="shared" si="218"/>
        <v>0</v>
      </c>
      <c r="R346" s="136">
        <f t="shared" si="219"/>
        <v>0</v>
      </c>
      <c r="S346" s="136">
        <f t="shared" si="220"/>
        <v>0</v>
      </c>
      <c r="T346" s="136">
        <f t="shared" si="221"/>
        <v>0</v>
      </c>
      <c r="U346" s="136">
        <f t="shared" si="222"/>
        <v>0</v>
      </c>
      <c r="V346" s="136">
        <f t="shared" si="223"/>
        <v>0</v>
      </c>
      <c r="W346" s="136">
        <f t="shared" si="224"/>
        <v>0</v>
      </c>
      <c r="X346" s="136">
        <f t="shared" si="225"/>
        <v>0</v>
      </c>
      <c r="Y346" s="42">
        <f t="shared" si="226"/>
        <v>0</v>
      </c>
      <c r="Z346" s="42"/>
      <c r="AA346" s="42"/>
      <c r="AB346" s="42"/>
      <c r="AC346" s="42"/>
      <c r="AD346" s="42"/>
      <c r="AE346" s="42"/>
      <c r="AF346" s="42"/>
      <c r="AG346" s="42"/>
    </row>
    <row r="347" spans="1:33">
      <c r="A347" s="44">
        <f t="shared" si="154"/>
        <v>330</v>
      </c>
      <c r="B347" s="44"/>
      <c r="C347" s="137">
        <v>37503</v>
      </c>
      <c r="E347" s="138" t="s">
        <v>291</v>
      </c>
      <c r="G347" s="43">
        <v>3</v>
      </c>
      <c r="H347" s="136" t="str">
        <f t="shared" si="210"/>
        <v>Peak Day</v>
      </c>
      <c r="I347" s="42">
        <f>'Plt. Class.'!K$76</f>
        <v>2470.9438892580338</v>
      </c>
      <c r="J347" s="136">
        <f t="shared" si="211"/>
        <v>1334.4316159840268</v>
      </c>
      <c r="K347" s="136">
        <f t="shared" si="212"/>
        <v>744.6082300860885</v>
      </c>
      <c r="L347" s="136">
        <f t="shared" si="213"/>
        <v>0</v>
      </c>
      <c r="M347" s="136">
        <f t="shared" si="214"/>
        <v>391.90404318791883</v>
      </c>
      <c r="N347" s="136">
        <f t="shared" si="215"/>
        <v>0</v>
      </c>
      <c r="O347" s="136">
        <f t="shared" si="216"/>
        <v>0</v>
      </c>
      <c r="P347" s="136">
        <f t="shared" si="217"/>
        <v>0</v>
      </c>
      <c r="Q347" s="136">
        <f t="shared" si="218"/>
        <v>0</v>
      </c>
      <c r="R347" s="136">
        <f t="shared" si="219"/>
        <v>0</v>
      </c>
      <c r="S347" s="136">
        <f t="shared" si="220"/>
        <v>0</v>
      </c>
      <c r="T347" s="136">
        <f t="shared" si="221"/>
        <v>0</v>
      </c>
      <c r="U347" s="136">
        <f t="shared" si="222"/>
        <v>0</v>
      </c>
      <c r="V347" s="136">
        <f t="shared" si="223"/>
        <v>0</v>
      </c>
      <c r="W347" s="136">
        <f t="shared" si="224"/>
        <v>0</v>
      </c>
      <c r="X347" s="136">
        <f t="shared" si="225"/>
        <v>0</v>
      </c>
      <c r="Y347" s="42">
        <f t="shared" si="226"/>
        <v>0</v>
      </c>
      <c r="Z347" s="42"/>
      <c r="AA347" s="42"/>
      <c r="AB347" s="42"/>
      <c r="AC347" s="42"/>
      <c r="AD347" s="42"/>
      <c r="AE347" s="42"/>
      <c r="AF347" s="42"/>
      <c r="AG347" s="42"/>
    </row>
    <row r="348" spans="1:33">
      <c r="A348" s="44">
        <f t="shared" ref="A348:A411" si="227">A347+1</f>
        <v>331</v>
      </c>
      <c r="B348" s="44"/>
      <c r="C348" s="137">
        <v>37600</v>
      </c>
      <c r="E348" s="138" t="s">
        <v>284</v>
      </c>
      <c r="G348" s="43">
        <v>3</v>
      </c>
      <c r="H348" s="136" t="str">
        <f t="shared" si="210"/>
        <v>Peak Day</v>
      </c>
      <c r="I348" s="42">
        <f>'Plt. Class.'!K$77</f>
        <v>12344013.861596517</v>
      </c>
      <c r="J348" s="136">
        <f t="shared" si="211"/>
        <v>6666376.5359745556</v>
      </c>
      <c r="K348" s="136">
        <f t="shared" si="212"/>
        <v>3719815.0688891206</v>
      </c>
      <c r="L348" s="136">
        <f t="shared" si="213"/>
        <v>0</v>
      </c>
      <c r="M348" s="136">
        <f t="shared" si="214"/>
        <v>1957822.2567328424</v>
      </c>
      <c r="N348" s="136">
        <f t="shared" si="215"/>
        <v>0</v>
      </c>
      <c r="O348" s="136">
        <f t="shared" si="216"/>
        <v>0</v>
      </c>
      <c r="P348" s="136">
        <f t="shared" si="217"/>
        <v>0</v>
      </c>
      <c r="Q348" s="136">
        <f t="shared" si="218"/>
        <v>0</v>
      </c>
      <c r="R348" s="136">
        <f t="shared" si="219"/>
        <v>0</v>
      </c>
      <c r="S348" s="136">
        <f t="shared" si="220"/>
        <v>0</v>
      </c>
      <c r="T348" s="136">
        <f t="shared" si="221"/>
        <v>0</v>
      </c>
      <c r="U348" s="136">
        <f t="shared" si="222"/>
        <v>0</v>
      </c>
      <c r="V348" s="136">
        <f t="shared" si="223"/>
        <v>0</v>
      </c>
      <c r="W348" s="136">
        <f t="shared" si="224"/>
        <v>0</v>
      </c>
      <c r="X348" s="136">
        <f t="shared" si="225"/>
        <v>0</v>
      </c>
      <c r="Y348" s="42">
        <f t="shared" si="226"/>
        <v>0</v>
      </c>
      <c r="Z348" s="42"/>
      <c r="AA348" s="42"/>
      <c r="AB348" s="42"/>
      <c r="AC348" s="42"/>
      <c r="AD348" s="42"/>
      <c r="AE348" s="42"/>
      <c r="AF348" s="42"/>
      <c r="AG348" s="42"/>
    </row>
    <row r="349" spans="1:33">
      <c r="A349" s="44">
        <f t="shared" si="227"/>
        <v>332</v>
      </c>
      <c r="B349" s="44"/>
      <c r="C349" s="137">
        <v>37601</v>
      </c>
      <c r="E349" s="138" t="s">
        <v>285</v>
      </c>
      <c r="G349" s="43">
        <v>3</v>
      </c>
      <c r="H349" s="136" t="str">
        <f t="shared" si="210"/>
        <v>Peak Day</v>
      </c>
      <c r="I349" s="42">
        <f>'Plt. Class.'!K$78</f>
        <v>69319370.149503514</v>
      </c>
      <c r="J349" s="136">
        <f t="shared" si="211"/>
        <v>37435880.081992894</v>
      </c>
      <c r="K349" s="136">
        <f t="shared" si="212"/>
        <v>20889091.711913884</v>
      </c>
      <c r="L349" s="136">
        <f t="shared" si="213"/>
        <v>0</v>
      </c>
      <c r="M349" s="136">
        <f t="shared" si="214"/>
        <v>10994398.355596747</v>
      </c>
      <c r="N349" s="136">
        <f t="shared" si="215"/>
        <v>0</v>
      </c>
      <c r="O349" s="136">
        <f t="shared" si="216"/>
        <v>0</v>
      </c>
      <c r="P349" s="136">
        <f t="shared" si="217"/>
        <v>0</v>
      </c>
      <c r="Q349" s="136">
        <f t="shared" si="218"/>
        <v>0</v>
      </c>
      <c r="R349" s="136">
        <f t="shared" si="219"/>
        <v>0</v>
      </c>
      <c r="S349" s="136">
        <f t="shared" si="220"/>
        <v>0</v>
      </c>
      <c r="T349" s="136">
        <f t="shared" si="221"/>
        <v>0</v>
      </c>
      <c r="U349" s="136">
        <f t="shared" si="222"/>
        <v>0</v>
      </c>
      <c r="V349" s="136">
        <f t="shared" si="223"/>
        <v>0</v>
      </c>
      <c r="W349" s="136">
        <f t="shared" si="224"/>
        <v>0</v>
      </c>
      <c r="X349" s="136">
        <f t="shared" si="225"/>
        <v>0</v>
      </c>
      <c r="Y349" s="42">
        <f t="shared" si="226"/>
        <v>0</v>
      </c>
      <c r="Z349" s="42"/>
      <c r="AA349" s="42"/>
      <c r="AB349" s="42"/>
      <c r="AC349" s="42"/>
      <c r="AD349" s="42"/>
      <c r="AE349" s="42"/>
      <c r="AF349" s="42"/>
      <c r="AG349" s="42"/>
    </row>
    <row r="350" spans="1:33">
      <c r="A350" s="44">
        <f t="shared" si="227"/>
        <v>333</v>
      </c>
      <c r="B350" s="44"/>
      <c r="C350" s="137">
        <v>37602</v>
      </c>
      <c r="E350" s="138" t="s">
        <v>292</v>
      </c>
      <c r="G350" s="43">
        <v>3</v>
      </c>
      <c r="H350" s="136" t="str">
        <f t="shared" si="210"/>
        <v>Peak Day</v>
      </c>
      <c r="I350" s="42">
        <f>'Plt. Class.'!K$79</f>
        <v>59945071.447199173</v>
      </c>
      <c r="J350" s="136">
        <f t="shared" si="211"/>
        <v>32373296.257076818</v>
      </c>
      <c r="K350" s="136">
        <f t="shared" si="212"/>
        <v>18064187.433283284</v>
      </c>
      <c r="L350" s="136">
        <f t="shared" si="213"/>
        <v>0</v>
      </c>
      <c r="M350" s="136">
        <f t="shared" si="214"/>
        <v>9507587.7568390816</v>
      </c>
      <c r="N350" s="136">
        <f t="shared" si="215"/>
        <v>0</v>
      </c>
      <c r="O350" s="136">
        <f t="shared" si="216"/>
        <v>0</v>
      </c>
      <c r="P350" s="136">
        <f t="shared" si="217"/>
        <v>0</v>
      </c>
      <c r="Q350" s="136">
        <f t="shared" si="218"/>
        <v>0</v>
      </c>
      <c r="R350" s="136">
        <f t="shared" si="219"/>
        <v>0</v>
      </c>
      <c r="S350" s="136">
        <f t="shared" si="220"/>
        <v>0</v>
      </c>
      <c r="T350" s="136">
        <f t="shared" si="221"/>
        <v>0</v>
      </c>
      <c r="U350" s="136">
        <f t="shared" si="222"/>
        <v>0</v>
      </c>
      <c r="V350" s="136">
        <f t="shared" si="223"/>
        <v>0</v>
      </c>
      <c r="W350" s="136">
        <f t="shared" si="224"/>
        <v>0</v>
      </c>
      <c r="X350" s="136">
        <f t="shared" si="225"/>
        <v>0</v>
      </c>
      <c r="Y350" s="42">
        <f t="shared" si="226"/>
        <v>0</v>
      </c>
      <c r="Z350" s="42"/>
      <c r="AA350" s="42"/>
      <c r="AB350" s="42"/>
      <c r="AC350" s="42"/>
      <c r="AD350" s="42"/>
      <c r="AE350" s="42"/>
      <c r="AF350" s="42"/>
      <c r="AG350" s="42"/>
    </row>
    <row r="351" spans="1:33">
      <c r="A351" s="44">
        <f t="shared" si="227"/>
        <v>334</v>
      </c>
      <c r="B351" s="44"/>
      <c r="C351" s="137">
        <v>37800</v>
      </c>
      <c r="E351" s="138" t="s">
        <v>293</v>
      </c>
      <c r="G351" s="43">
        <v>3</v>
      </c>
      <c r="H351" s="136" t="str">
        <f t="shared" si="210"/>
        <v>Peak Day</v>
      </c>
      <c r="I351" s="42">
        <f>'Plt. Class.'!K$80</f>
        <v>4604215.4096783409</v>
      </c>
      <c r="J351" s="136">
        <f t="shared" si="211"/>
        <v>2486503.4921211945</v>
      </c>
      <c r="K351" s="136">
        <f t="shared" si="212"/>
        <v>1387460.3555506608</v>
      </c>
      <c r="L351" s="136">
        <f t="shared" si="213"/>
        <v>0</v>
      </c>
      <c r="M351" s="136">
        <f t="shared" si="214"/>
        <v>730251.56200648646</v>
      </c>
      <c r="N351" s="136">
        <f t="shared" si="215"/>
        <v>0</v>
      </c>
      <c r="O351" s="136">
        <f t="shared" si="216"/>
        <v>0</v>
      </c>
      <c r="P351" s="136">
        <f t="shared" si="217"/>
        <v>0</v>
      </c>
      <c r="Q351" s="136">
        <f t="shared" si="218"/>
        <v>0</v>
      </c>
      <c r="R351" s="136">
        <f t="shared" si="219"/>
        <v>0</v>
      </c>
      <c r="S351" s="136">
        <f t="shared" si="220"/>
        <v>0</v>
      </c>
      <c r="T351" s="136">
        <f t="shared" si="221"/>
        <v>0</v>
      </c>
      <c r="U351" s="136">
        <f t="shared" si="222"/>
        <v>0</v>
      </c>
      <c r="V351" s="136">
        <f t="shared" si="223"/>
        <v>0</v>
      </c>
      <c r="W351" s="136">
        <f t="shared" si="224"/>
        <v>0</v>
      </c>
      <c r="X351" s="136">
        <f t="shared" si="225"/>
        <v>0</v>
      </c>
      <c r="Y351" s="42">
        <f t="shared" si="226"/>
        <v>0</v>
      </c>
      <c r="Z351" s="42"/>
      <c r="AA351" s="42"/>
      <c r="AB351" s="42"/>
      <c r="AC351" s="42"/>
      <c r="AD351" s="42"/>
      <c r="AE351" s="42"/>
      <c r="AF351" s="42"/>
      <c r="AG351" s="42"/>
    </row>
    <row r="352" spans="1:33">
      <c r="A352" s="44">
        <f t="shared" si="227"/>
        <v>335</v>
      </c>
      <c r="B352" s="44"/>
      <c r="C352" s="137">
        <v>37900</v>
      </c>
      <c r="E352" s="138" t="s">
        <v>294</v>
      </c>
      <c r="G352" s="43">
        <v>3</v>
      </c>
      <c r="H352" s="136" t="str">
        <f t="shared" si="210"/>
        <v>Peak Day</v>
      </c>
      <c r="I352" s="42">
        <f>'Plt. Class.'!K$81</f>
        <v>1944556.9317350115</v>
      </c>
      <c r="J352" s="136">
        <f t="shared" si="211"/>
        <v>1050156.6871141186</v>
      </c>
      <c r="K352" s="136">
        <f t="shared" si="212"/>
        <v>585983.80219618091</v>
      </c>
      <c r="L352" s="136">
        <f t="shared" si="213"/>
        <v>0</v>
      </c>
      <c r="M352" s="136">
        <f t="shared" si="214"/>
        <v>308416.44242471224</v>
      </c>
      <c r="N352" s="136">
        <f t="shared" si="215"/>
        <v>0</v>
      </c>
      <c r="O352" s="136">
        <f t="shared" si="216"/>
        <v>0</v>
      </c>
      <c r="P352" s="136">
        <f t="shared" si="217"/>
        <v>0</v>
      </c>
      <c r="Q352" s="136">
        <f t="shared" si="218"/>
        <v>0</v>
      </c>
      <c r="R352" s="136">
        <f t="shared" si="219"/>
        <v>0</v>
      </c>
      <c r="S352" s="136">
        <f t="shared" si="220"/>
        <v>0</v>
      </c>
      <c r="T352" s="136">
        <f t="shared" si="221"/>
        <v>0</v>
      </c>
      <c r="U352" s="136">
        <f t="shared" si="222"/>
        <v>0</v>
      </c>
      <c r="V352" s="136">
        <f t="shared" si="223"/>
        <v>0</v>
      </c>
      <c r="W352" s="136">
        <f t="shared" si="224"/>
        <v>0</v>
      </c>
      <c r="X352" s="136">
        <f t="shared" si="225"/>
        <v>0</v>
      </c>
      <c r="Y352" s="42">
        <f t="shared" si="226"/>
        <v>0</v>
      </c>
      <c r="Z352" s="42"/>
      <c r="AA352" s="42"/>
      <c r="AB352" s="42"/>
      <c r="AC352" s="42"/>
      <c r="AD352" s="42"/>
      <c r="AE352" s="42"/>
      <c r="AF352" s="42"/>
      <c r="AG352" s="42"/>
    </row>
    <row r="353" spans="1:33">
      <c r="A353" s="44">
        <f t="shared" si="227"/>
        <v>336</v>
      </c>
      <c r="B353" s="44"/>
      <c r="C353" s="137">
        <v>37905</v>
      </c>
      <c r="E353" s="138" t="s">
        <v>295</v>
      </c>
      <c r="G353" s="43">
        <v>3</v>
      </c>
      <c r="H353" s="136" t="str">
        <f t="shared" si="210"/>
        <v>Peak Day</v>
      </c>
      <c r="I353" s="42">
        <f>'Plt. Class.'!K$82</f>
        <v>859921.03004219732</v>
      </c>
      <c r="J353" s="136">
        <f t="shared" si="211"/>
        <v>464399.78452219215</v>
      </c>
      <c r="K353" s="136">
        <f t="shared" si="212"/>
        <v>259133.47485433792</v>
      </c>
      <c r="L353" s="136">
        <f t="shared" si="213"/>
        <v>0</v>
      </c>
      <c r="M353" s="136">
        <f t="shared" si="214"/>
        <v>136387.7706656674</v>
      </c>
      <c r="N353" s="136">
        <f t="shared" si="215"/>
        <v>0</v>
      </c>
      <c r="O353" s="136">
        <f t="shared" si="216"/>
        <v>0</v>
      </c>
      <c r="P353" s="136">
        <f t="shared" si="217"/>
        <v>0</v>
      </c>
      <c r="Q353" s="136">
        <f t="shared" si="218"/>
        <v>0</v>
      </c>
      <c r="R353" s="136">
        <f t="shared" si="219"/>
        <v>0</v>
      </c>
      <c r="S353" s="136">
        <f t="shared" si="220"/>
        <v>0</v>
      </c>
      <c r="T353" s="136">
        <f t="shared" si="221"/>
        <v>0</v>
      </c>
      <c r="U353" s="136">
        <f t="shared" si="222"/>
        <v>0</v>
      </c>
      <c r="V353" s="136">
        <f t="shared" si="223"/>
        <v>0</v>
      </c>
      <c r="W353" s="136">
        <f t="shared" si="224"/>
        <v>0</v>
      </c>
      <c r="X353" s="136">
        <f t="shared" si="225"/>
        <v>0</v>
      </c>
      <c r="Y353" s="42">
        <f t="shared" si="226"/>
        <v>0</v>
      </c>
      <c r="Z353" s="42"/>
      <c r="AA353" s="42"/>
      <c r="AB353" s="42"/>
      <c r="AC353" s="42"/>
      <c r="AD353" s="42"/>
      <c r="AE353" s="42"/>
      <c r="AF353" s="42"/>
      <c r="AG353" s="42"/>
    </row>
    <row r="354" spans="1:33">
      <c r="A354" s="44">
        <f t="shared" si="227"/>
        <v>337</v>
      </c>
      <c r="B354" s="44"/>
      <c r="C354" s="137">
        <v>38000</v>
      </c>
      <c r="E354" s="138" t="s">
        <v>52</v>
      </c>
      <c r="G354" s="43">
        <v>99</v>
      </c>
      <c r="H354" s="136" t="str">
        <f t="shared" si="210"/>
        <v>-</v>
      </c>
      <c r="I354" s="42">
        <f>'Plt. Class.'!K$83</f>
        <v>0</v>
      </c>
      <c r="J354" s="136">
        <f t="shared" si="211"/>
        <v>0</v>
      </c>
      <c r="K354" s="136">
        <f t="shared" si="212"/>
        <v>0</v>
      </c>
      <c r="L354" s="136">
        <f t="shared" si="213"/>
        <v>0</v>
      </c>
      <c r="M354" s="136">
        <f t="shared" si="214"/>
        <v>0</v>
      </c>
      <c r="N354" s="136">
        <f t="shared" si="215"/>
        <v>0</v>
      </c>
      <c r="O354" s="136">
        <f t="shared" si="216"/>
        <v>0</v>
      </c>
      <c r="P354" s="136">
        <f t="shared" si="217"/>
        <v>0</v>
      </c>
      <c r="Q354" s="136">
        <f t="shared" si="218"/>
        <v>0</v>
      </c>
      <c r="R354" s="136">
        <f t="shared" si="219"/>
        <v>0</v>
      </c>
      <c r="S354" s="136">
        <f t="shared" si="220"/>
        <v>0</v>
      </c>
      <c r="T354" s="136">
        <f t="shared" si="221"/>
        <v>0</v>
      </c>
      <c r="U354" s="136">
        <f t="shared" si="222"/>
        <v>0</v>
      </c>
      <c r="V354" s="136">
        <f t="shared" si="223"/>
        <v>0</v>
      </c>
      <c r="W354" s="136">
        <f t="shared" si="224"/>
        <v>0</v>
      </c>
      <c r="X354" s="136">
        <f t="shared" si="225"/>
        <v>0</v>
      </c>
      <c r="Y354" s="42">
        <f t="shared" si="226"/>
        <v>0</v>
      </c>
      <c r="Z354" s="42"/>
      <c r="AA354" s="42"/>
      <c r="AB354" s="42"/>
      <c r="AC354" s="42"/>
      <c r="AD354" s="42"/>
      <c r="AE354" s="42"/>
      <c r="AF354" s="42"/>
      <c r="AG354" s="42"/>
    </row>
    <row r="355" spans="1:33">
      <c r="A355" s="44">
        <f t="shared" si="227"/>
        <v>338</v>
      </c>
      <c r="B355" s="44"/>
      <c r="C355" s="137">
        <v>38100</v>
      </c>
      <c r="E355" s="138" t="s">
        <v>51</v>
      </c>
      <c r="G355" s="43">
        <v>99</v>
      </c>
      <c r="H355" s="136" t="str">
        <f t="shared" si="210"/>
        <v>-</v>
      </c>
      <c r="I355" s="42">
        <f>'Plt. Class.'!K$84</f>
        <v>0</v>
      </c>
      <c r="J355" s="136">
        <f t="shared" si="211"/>
        <v>0</v>
      </c>
      <c r="K355" s="136">
        <f t="shared" si="212"/>
        <v>0</v>
      </c>
      <c r="L355" s="136">
        <f t="shared" si="213"/>
        <v>0</v>
      </c>
      <c r="M355" s="136">
        <f t="shared" si="214"/>
        <v>0</v>
      </c>
      <c r="N355" s="136">
        <f t="shared" si="215"/>
        <v>0</v>
      </c>
      <c r="O355" s="136">
        <f t="shared" si="216"/>
        <v>0</v>
      </c>
      <c r="P355" s="136">
        <f t="shared" si="217"/>
        <v>0</v>
      </c>
      <c r="Q355" s="136">
        <f t="shared" si="218"/>
        <v>0</v>
      </c>
      <c r="R355" s="136">
        <f t="shared" si="219"/>
        <v>0</v>
      </c>
      <c r="S355" s="136">
        <f t="shared" si="220"/>
        <v>0</v>
      </c>
      <c r="T355" s="136">
        <f t="shared" si="221"/>
        <v>0</v>
      </c>
      <c r="U355" s="136">
        <f t="shared" si="222"/>
        <v>0</v>
      </c>
      <c r="V355" s="136">
        <f t="shared" si="223"/>
        <v>0</v>
      </c>
      <c r="W355" s="136">
        <f t="shared" si="224"/>
        <v>0</v>
      </c>
      <c r="X355" s="136">
        <f t="shared" si="225"/>
        <v>0</v>
      </c>
      <c r="Y355" s="42">
        <f t="shared" si="226"/>
        <v>0</v>
      </c>
      <c r="Z355" s="42"/>
      <c r="AA355" s="42"/>
      <c r="AB355" s="42"/>
      <c r="AC355" s="42"/>
      <c r="AD355" s="42"/>
      <c r="AE355" s="42"/>
      <c r="AF355" s="42"/>
      <c r="AG355" s="42"/>
    </row>
    <row r="356" spans="1:33">
      <c r="A356" s="44">
        <f t="shared" si="227"/>
        <v>339</v>
      </c>
      <c r="B356" s="44"/>
      <c r="C356" s="137">
        <v>38200</v>
      </c>
      <c r="E356" s="138" t="s">
        <v>296</v>
      </c>
      <c r="G356" s="43">
        <v>99</v>
      </c>
      <c r="H356" s="136" t="str">
        <f t="shared" si="210"/>
        <v>-</v>
      </c>
      <c r="I356" s="42">
        <f>'Plt. Class.'!K$85</f>
        <v>0</v>
      </c>
      <c r="J356" s="136">
        <f t="shared" si="211"/>
        <v>0</v>
      </c>
      <c r="K356" s="136">
        <f t="shared" si="212"/>
        <v>0</v>
      </c>
      <c r="L356" s="136">
        <f t="shared" si="213"/>
        <v>0</v>
      </c>
      <c r="M356" s="136">
        <f t="shared" si="214"/>
        <v>0</v>
      </c>
      <c r="N356" s="136">
        <f t="shared" si="215"/>
        <v>0</v>
      </c>
      <c r="O356" s="136">
        <f t="shared" si="216"/>
        <v>0</v>
      </c>
      <c r="P356" s="136">
        <f t="shared" si="217"/>
        <v>0</v>
      </c>
      <c r="Q356" s="136">
        <f t="shared" si="218"/>
        <v>0</v>
      </c>
      <c r="R356" s="136">
        <f t="shared" si="219"/>
        <v>0</v>
      </c>
      <c r="S356" s="136">
        <f t="shared" si="220"/>
        <v>0</v>
      </c>
      <c r="T356" s="136">
        <f t="shared" si="221"/>
        <v>0</v>
      </c>
      <c r="U356" s="136">
        <f t="shared" si="222"/>
        <v>0</v>
      </c>
      <c r="V356" s="136">
        <f t="shared" si="223"/>
        <v>0</v>
      </c>
      <c r="W356" s="136">
        <f t="shared" si="224"/>
        <v>0</v>
      </c>
      <c r="X356" s="136">
        <f t="shared" si="225"/>
        <v>0</v>
      </c>
      <c r="Y356" s="42">
        <f t="shared" si="226"/>
        <v>0</v>
      </c>
      <c r="Z356" s="42"/>
      <c r="AA356" s="42"/>
      <c r="AB356" s="42"/>
      <c r="AC356" s="42"/>
      <c r="AD356" s="42"/>
      <c r="AE356" s="42"/>
      <c r="AF356" s="42"/>
      <c r="AG356" s="42"/>
    </row>
    <row r="357" spans="1:33">
      <c r="A357" s="44">
        <f t="shared" si="227"/>
        <v>340</v>
      </c>
      <c r="B357" s="44"/>
      <c r="C357" s="137">
        <v>38300</v>
      </c>
      <c r="E357" s="138" t="s">
        <v>297</v>
      </c>
      <c r="G357" s="43">
        <v>99</v>
      </c>
      <c r="H357" s="136" t="str">
        <f t="shared" si="210"/>
        <v>-</v>
      </c>
      <c r="I357" s="42">
        <f>'Plt. Class.'!K$86</f>
        <v>0</v>
      </c>
      <c r="J357" s="136">
        <f t="shared" si="211"/>
        <v>0</v>
      </c>
      <c r="K357" s="136">
        <f t="shared" si="212"/>
        <v>0</v>
      </c>
      <c r="L357" s="136">
        <f t="shared" si="213"/>
        <v>0</v>
      </c>
      <c r="M357" s="136">
        <f t="shared" si="214"/>
        <v>0</v>
      </c>
      <c r="N357" s="136">
        <f t="shared" si="215"/>
        <v>0</v>
      </c>
      <c r="O357" s="136">
        <f t="shared" si="216"/>
        <v>0</v>
      </c>
      <c r="P357" s="136">
        <f t="shared" si="217"/>
        <v>0</v>
      </c>
      <c r="Q357" s="136">
        <f t="shared" si="218"/>
        <v>0</v>
      </c>
      <c r="R357" s="136">
        <f t="shared" si="219"/>
        <v>0</v>
      </c>
      <c r="S357" s="136">
        <f t="shared" si="220"/>
        <v>0</v>
      </c>
      <c r="T357" s="136">
        <f t="shared" si="221"/>
        <v>0</v>
      </c>
      <c r="U357" s="136">
        <f t="shared" si="222"/>
        <v>0</v>
      </c>
      <c r="V357" s="136">
        <f t="shared" si="223"/>
        <v>0</v>
      </c>
      <c r="W357" s="136">
        <f t="shared" si="224"/>
        <v>0</v>
      </c>
      <c r="X357" s="136">
        <f t="shared" si="225"/>
        <v>0</v>
      </c>
      <c r="Y357" s="42">
        <f t="shared" si="226"/>
        <v>0</v>
      </c>
      <c r="Z357" s="42"/>
      <c r="AA357" s="42"/>
      <c r="AB357" s="42"/>
      <c r="AC357" s="42"/>
      <c r="AD357" s="42"/>
      <c r="AE357" s="42"/>
      <c r="AF357" s="42"/>
      <c r="AG357" s="42"/>
    </row>
    <row r="358" spans="1:33">
      <c r="A358" s="44">
        <f t="shared" si="227"/>
        <v>341</v>
      </c>
      <c r="B358" s="44"/>
      <c r="C358" s="137">
        <v>38400</v>
      </c>
      <c r="E358" s="138" t="s">
        <v>298</v>
      </c>
      <c r="G358" s="43">
        <v>99</v>
      </c>
      <c r="H358" s="136" t="str">
        <f t="shared" si="210"/>
        <v>-</v>
      </c>
      <c r="I358" s="42">
        <f>'Plt. Class.'!K$87</f>
        <v>0</v>
      </c>
      <c r="J358" s="136">
        <f t="shared" si="211"/>
        <v>0</v>
      </c>
      <c r="K358" s="136">
        <f t="shared" si="212"/>
        <v>0</v>
      </c>
      <c r="L358" s="136">
        <f t="shared" si="213"/>
        <v>0</v>
      </c>
      <c r="M358" s="136">
        <f t="shared" si="214"/>
        <v>0</v>
      </c>
      <c r="N358" s="136">
        <f t="shared" si="215"/>
        <v>0</v>
      </c>
      <c r="O358" s="136">
        <f t="shared" si="216"/>
        <v>0</v>
      </c>
      <c r="P358" s="136">
        <f t="shared" si="217"/>
        <v>0</v>
      </c>
      <c r="Q358" s="136">
        <f t="shared" si="218"/>
        <v>0</v>
      </c>
      <c r="R358" s="136">
        <f t="shared" si="219"/>
        <v>0</v>
      </c>
      <c r="S358" s="136">
        <f t="shared" si="220"/>
        <v>0</v>
      </c>
      <c r="T358" s="136">
        <f t="shared" si="221"/>
        <v>0</v>
      </c>
      <c r="U358" s="136">
        <f t="shared" si="222"/>
        <v>0</v>
      </c>
      <c r="V358" s="136">
        <f t="shared" si="223"/>
        <v>0</v>
      </c>
      <c r="W358" s="136">
        <f t="shared" si="224"/>
        <v>0</v>
      </c>
      <c r="X358" s="136">
        <f t="shared" si="225"/>
        <v>0</v>
      </c>
      <c r="Y358" s="42">
        <f t="shared" si="226"/>
        <v>0</v>
      </c>
      <c r="Z358" s="42"/>
      <c r="AA358" s="42"/>
      <c r="AB358" s="42"/>
      <c r="AC358" s="42"/>
      <c r="AD358" s="42"/>
      <c r="AE358" s="42"/>
      <c r="AF358" s="42"/>
      <c r="AG358" s="42"/>
    </row>
    <row r="359" spans="1:33">
      <c r="A359" s="44">
        <f t="shared" si="227"/>
        <v>342</v>
      </c>
      <c r="B359" s="44"/>
      <c r="C359" s="137">
        <v>38500</v>
      </c>
      <c r="E359" s="138" t="s">
        <v>299</v>
      </c>
      <c r="G359" s="43">
        <v>99</v>
      </c>
      <c r="H359" s="136" t="str">
        <f t="shared" si="210"/>
        <v>-</v>
      </c>
      <c r="I359" s="42">
        <f>'Plt. Class.'!K$88</f>
        <v>0</v>
      </c>
      <c r="J359" s="136">
        <f t="shared" si="211"/>
        <v>0</v>
      </c>
      <c r="K359" s="136">
        <f t="shared" si="212"/>
        <v>0</v>
      </c>
      <c r="L359" s="136">
        <f t="shared" si="213"/>
        <v>0</v>
      </c>
      <c r="M359" s="136">
        <f t="shared" si="214"/>
        <v>0</v>
      </c>
      <c r="N359" s="136">
        <f t="shared" si="215"/>
        <v>0</v>
      </c>
      <c r="O359" s="136">
        <f t="shared" si="216"/>
        <v>0</v>
      </c>
      <c r="P359" s="136">
        <f t="shared" si="217"/>
        <v>0</v>
      </c>
      <c r="Q359" s="136">
        <f t="shared" si="218"/>
        <v>0</v>
      </c>
      <c r="R359" s="136">
        <f t="shared" si="219"/>
        <v>0</v>
      </c>
      <c r="S359" s="136">
        <f t="shared" si="220"/>
        <v>0</v>
      </c>
      <c r="T359" s="136">
        <f t="shared" si="221"/>
        <v>0</v>
      </c>
      <c r="U359" s="136">
        <f t="shared" si="222"/>
        <v>0</v>
      </c>
      <c r="V359" s="136">
        <f t="shared" si="223"/>
        <v>0</v>
      </c>
      <c r="W359" s="136">
        <f t="shared" si="224"/>
        <v>0</v>
      </c>
      <c r="X359" s="136">
        <f t="shared" si="225"/>
        <v>0</v>
      </c>
      <c r="Y359" s="42">
        <f t="shared" si="226"/>
        <v>0</v>
      </c>
      <c r="Z359" s="42"/>
      <c r="AA359" s="42"/>
      <c r="AB359" s="42"/>
      <c r="AC359" s="42"/>
      <c r="AD359" s="42"/>
      <c r="AE359" s="42"/>
      <c r="AF359" s="42"/>
      <c r="AG359" s="42"/>
    </row>
    <row r="360" spans="1:33">
      <c r="A360" s="44">
        <f t="shared" si="227"/>
        <v>343</v>
      </c>
      <c r="B360" s="44"/>
      <c r="C360" s="137">
        <v>38600</v>
      </c>
      <c r="E360" s="138" t="s">
        <v>300</v>
      </c>
      <c r="G360" s="43">
        <v>99</v>
      </c>
      <c r="H360" s="136" t="str">
        <f t="shared" si="210"/>
        <v>-</v>
      </c>
      <c r="I360" s="42">
        <f>'Plt. Class.'!K$89</f>
        <v>0</v>
      </c>
      <c r="J360" s="136">
        <f t="shared" si="211"/>
        <v>0</v>
      </c>
      <c r="K360" s="136">
        <f t="shared" si="212"/>
        <v>0</v>
      </c>
      <c r="L360" s="136">
        <f t="shared" si="213"/>
        <v>0</v>
      </c>
      <c r="M360" s="136">
        <f t="shared" si="214"/>
        <v>0</v>
      </c>
      <c r="N360" s="136">
        <f t="shared" si="215"/>
        <v>0</v>
      </c>
      <c r="O360" s="136">
        <f t="shared" si="216"/>
        <v>0</v>
      </c>
      <c r="P360" s="136">
        <f t="shared" si="217"/>
        <v>0</v>
      </c>
      <c r="Q360" s="136">
        <f t="shared" si="218"/>
        <v>0</v>
      </c>
      <c r="R360" s="136">
        <f t="shared" si="219"/>
        <v>0</v>
      </c>
      <c r="S360" s="136">
        <f t="shared" si="220"/>
        <v>0</v>
      </c>
      <c r="T360" s="136">
        <f t="shared" si="221"/>
        <v>0</v>
      </c>
      <c r="U360" s="136">
        <f t="shared" si="222"/>
        <v>0</v>
      </c>
      <c r="V360" s="136">
        <f t="shared" si="223"/>
        <v>0</v>
      </c>
      <c r="W360" s="136">
        <f t="shared" si="224"/>
        <v>0</v>
      </c>
      <c r="X360" s="136">
        <f t="shared" si="225"/>
        <v>0</v>
      </c>
      <c r="Y360" s="42">
        <f t="shared" si="226"/>
        <v>0</v>
      </c>
      <c r="Z360" s="42"/>
      <c r="AA360" s="42"/>
      <c r="AB360" s="42"/>
      <c r="AC360" s="42"/>
      <c r="AD360" s="42"/>
      <c r="AE360" s="42"/>
      <c r="AF360" s="42"/>
      <c r="AG360" s="42"/>
    </row>
    <row r="361" spans="1:33">
      <c r="A361" s="44">
        <f t="shared" si="227"/>
        <v>344</v>
      </c>
      <c r="B361" s="44"/>
      <c r="C361" s="44"/>
      <c r="D361" s="44"/>
      <c r="E361" s="44"/>
      <c r="G361" s="43"/>
      <c r="H361" s="136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</row>
    <row r="362" spans="1:33">
      <c r="A362" s="44">
        <f t="shared" si="227"/>
        <v>345</v>
      </c>
      <c r="B362" s="44"/>
      <c r="C362" s="44"/>
      <c r="D362" s="44" t="s">
        <v>66</v>
      </c>
      <c r="E362" s="44"/>
      <c r="G362" s="43"/>
      <c r="H362" s="136"/>
      <c r="I362" s="42">
        <f>'Plt. Class.'!K$91</f>
        <v>150600535.16897646</v>
      </c>
      <c r="J362" s="42">
        <f>SUM(J340:J360)</f>
        <v>81331719.585887432</v>
      </c>
      <c r="K362" s="42">
        <f t="shared" ref="K362:X362" si="228">SUM(K340:K360)</f>
        <v>45382818.456416592</v>
      </c>
      <c r="L362" s="42">
        <f t="shared" si="228"/>
        <v>0</v>
      </c>
      <c r="M362" s="42">
        <f t="shared" si="228"/>
        <v>23885997.126672447</v>
      </c>
      <c r="N362" s="42">
        <f t="shared" si="228"/>
        <v>0</v>
      </c>
      <c r="O362" s="42">
        <f t="shared" si="228"/>
        <v>0</v>
      </c>
      <c r="P362" s="42">
        <f t="shared" si="228"/>
        <v>0</v>
      </c>
      <c r="Q362" s="42">
        <f t="shared" si="228"/>
        <v>0</v>
      </c>
      <c r="R362" s="42">
        <f t="shared" si="228"/>
        <v>0</v>
      </c>
      <c r="S362" s="42">
        <f t="shared" si="228"/>
        <v>0</v>
      </c>
      <c r="T362" s="42">
        <f t="shared" si="228"/>
        <v>0</v>
      </c>
      <c r="U362" s="42">
        <f t="shared" si="228"/>
        <v>0</v>
      </c>
      <c r="V362" s="42">
        <f t="shared" si="228"/>
        <v>0</v>
      </c>
      <c r="W362" s="42">
        <f t="shared" si="228"/>
        <v>0</v>
      </c>
      <c r="X362" s="42">
        <f t="shared" si="228"/>
        <v>0</v>
      </c>
      <c r="Y362" s="42">
        <f>SUM(J362:X362)-I362</f>
        <v>0</v>
      </c>
      <c r="Z362" s="42"/>
      <c r="AA362" s="42"/>
      <c r="AB362" s="42"/>
      <c r="AC362" s="42"/>
      <c r="AD362" s="42"/>
      <c r="AE362" s="42"/>
      <c r="AF362" s="42"/>
      <c r="AG362" s="42"/>
    </row>
    <row r="363" spans="1:33">
      <c r="A363" s="44">
        <f t="shared" si="227"/>
        <v>346</v>
      </c>
      <c r="B363" s="44"/>
      <c r="C363" s="44"/>
      <c r="D363" s="44"/>
      <c r="E363" s="44"/>
      <c r="G363" s="43"/>
      <c r="H363" s="136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</row>
    <row r="364" spans="1:33">
      <c r="A364" s="44">
        <f t="shared" si="227"/>
        <v>347</v>
      </c>
      <c r="B364" s="44"/>
      <c r="C364" s="44"/>
      <c r="D364" s="44" t="s">
        <v>158</v>
      </c>
      <c r="E364" s="44"/>
      <c r="G364" s="43"/>
      <c r="H364" s="136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</row>
    <row r="365" spans="1:33">
      <c r="A365" s="44">
        <f t="shared" si="227"/>
        <v>348</v>
      </c>
      <c r="B365" s="44"/>
      <c r="C365" s="44"/>
      <c r="D365" s="44"/>
      <c r="E365" s="44"/>
      <c r="G365" s="43"/>
      <c r="H365" s="136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</row>
    <row r="366" spans="1:33">
      <c r="A366" s="44">
        <f t="shared" si="227"/>
        <v>349</v>
      </c>
      <c r="B366" s="44"/>
      <c r="C366" s="137">
        <v>38900</v>
      </c>
      <c r="E366" s="138" t="s">
        <v>125</v>
      </c>
      <c r="G366" s="43">
        <v>6.4</v>
      </c>
      <c r="H366" s="136" t="str">
        <f t="shared" ref="H366:H400" si="229">VLOOKUP($G366,alloc,3)</f>
        <v>P, S, T &amp; D Plant - Demand</v>
      </c>
      <c r="I366" s="42">
        <f>'Plt. Class.'!K$95</f>
        <v>383183.56313364935</v>
      </c>
      <c r="J366" s="136">
        <f t="shared" ref="J366:J400" si="230">$I366*VLOOKUP($G366,alloc,6)</f>
        <v>206938.03027817601</v>
      </c>
      <c r="K366" s="136">
        <f t="shared" ref="K366:K400" si="231">$I366*VLOOKUP($G366,alloc,7)</f>
        <v>115470.70574261519</v>
      </c>
      <c r="L366" s="136">
        <f t="shared" ref="L366:L400" si="232">$I366*VLOOKUP($G366,alloc,8)</f>
        <v>0</v>
      </c>
      <c r="M366" s="136">
        <f t="shared" ref="M366:M400" si="233">$I366*VLOOKUP($G366,alloc,9)</f>
        <v>60774.827112858147</v>
      </c>
      <c r="N366" s="136">
        <f t="shared" ref="N366:N400" si="234">$I366*VLOOKUP($G366,alloc,10)</f>
        <v>0</v>
      </c>
      <c r="O366" s="136">
        <f t="shared" ref="O366:O400" si="235">$I366*VLOOKUP($G366,alloc,11)</f>
        <v>0</v>
      </c>
      <c r="P366" s="136">
        <f t="shared" ref="P366:P400" si="236">$I366*VLOOKUP($G366,alloc,12)</f>
        <v>0</v>
      </c>
      <c r="Q366" s="136">
        <f t="shared" ref="Q366:Q400" si="237">$I366*VLOOKUP($G366,alloc,13)</f>
        <v>0</v>
      </c>
      <c r="R366" s="136">
        <f t="shared" ref="R366:R400" si="238">$I366*VLOOKUP($G366,alloc,14)</f>
        <v>0</v>
      </c>
      <c r="S366" s="136">
        <f t="shared" ref="S366:S400" si="239">$I366*VLOOKUP($G366,alloc,15)</f>
        <v>0</v>
      </c>
      <c r="T366" s="136">
        <f t="shared" ref="T366:T400" si="240">$I366*VLOOKUP($G366,alloc,16)</f>
        <v>0</v>
      </c>
      <c r="U366" s="136">
        <f t="shared" ref="U366:U400" si="241">$I366*VLOOKUP($G366,alloc,17)</f>
        <v>0</v>
      </c>
      <c r="V366" s="136">
        <f t="shared" ref="V366:V400" si="242">$I366*VLOOKUP($G366,alloc,18)</f>
        <v>0</v>
      </c>
      <c r="W366" s="136">
        <f t="shared" ref="W366:W400" si="243">$I366*VLOOKUP($G366,alloc,19)</f>
        <v>0</v>
      </c>
      <c r="X366" s="136">
        <f t="shared" ref="X366:X400" si="244">$I366*VLOOKUP($G366,alloc,20)</f>
        <v>0</v>
      </c>
      <c r="Y366" s="42">
        <f t="shared" ref="Y366:Y400" si="245">SUM(J366:X366)-I366</f>
        <v>0</v>
      </c>
      <c r="Z366" s="42"/>
      <c r="AA366" s="42"/>
      <c r="AB366" s="42"/>
      <c r="AC366" s="42"/>
      <c r="AD366" s="42"/>
      <c r="AE366" s="42"/>
      <c r="AF366" s="42"/>
      <c r="AG366" s="42"/>
    </row>
    <row r="367" spans="1:33">
      <c r="A367" s="44">
        <f t="shared" si="227"/>
        <v>350</v>
      </c>
      <c r="B367" s="44"/>
      <c r="C367" s="137">
        <v>39000</v>
      </c>
      <c r="E367" s="138" t="s">
        <v>149</v>
      </c>
      <c r="G367" s="43">
        <v>6.4</v>
      </c>
      <c r="H367" s="136" t="str">
        <f t="shared" si="229"/>
        <v>P, S, T &amp; D Plant - Demand</v>
      </c>
      <c r="I367" s="42">
        <f>'Plt. Class.'!K$96</f>
        <v>1952725.9757000201</v>
      </c>
      <c r="J367" s="136">
        <f t="shared" si="230"/>
        <v>1054568.3739139123</v>
      </c>
      <c r="K367" s="136">
        <f t="shared" si="231"/>
        <v>588445.50818421401</v>
      </c>
      <c r="L367" s="136">
        <f t="shared" si="232"/>
        <v>0</v>
      </c>
      <c r="M367" s="136">
        <f t="shared" si="233"/>
        <v>309712.09360189369</v>
      </c>
      <c r="N367" s="136">
        <f t="shared" si="234"/>
        <v>0</v>
      </c>
      <c r="O367" s="136">
        <f t="shared" si="235"/>
        <v>0</v>
      </c>
      <c r="P367" s="136">
        <f t="shared" si="236"/>
        <v>0</v>
      </c>
      <c r="Q367" s="136">
        <f t="shared" si="237"/>
        <v>0</v>
      </c>
      <c r="R367" s="136">
        <f t="shared" si="238"/>
        <v>0</v>
      </c>
      <c r="S367" s="136">
        <f t="shared" si="239"/>
        <v>0</v>
      </c>
      <c r="T367" s="136">
        <f t="shared" si="240"/>
        <v>0</v>
      </c>
      <c r="U367" s="136">
        <f t="shared" si="241"/>
        <v>0</v>
      </c>
      <c r="V367" s="136">
        <f t="shared" si="242"/>
        <v>0</v>
      </c>
      <c r="W367" s="136">
        <f t="shared" si="243"/>
        <v>0</v>
      </c>
      <c r="X367" s="136">
        <f t="shared" si="244"/>
        <v>0</v>
      </c>
      <c r="Y367" s="42">
        <f t="shared" si="245"/>
        <v>0</v>
      </c>
      <c r="Z367" s="42"/>
      <c r="AA367" s="42"/>
      <c r="AB367" s="42"/>
      <c r="AC367" s="42"/>
      <c r="AD367" s="42"/>
      <c r="AE367" s="42"/>
      <c r="AF367" s="42"/>
      <c r="AG367" s="42"/>
    </row>
    <row r="368" spans="1:33">
      <c r="A368" s="44">
        <f t="shared" si="227"/>
        <v>351</v>
      </c>
      <c r="B368" s="44"/>
      <c r="C368" s="137">
        <v>39001</v>
      </c>
      <c r="E368" s="138" t="s">
        <v>304</v>
      </c>
      <c r="G368" s="43">
        <v>6.4</v>
      </c>
      <c r="H368" s="136" t="str">
        <f t="shared" si="229"/>
        <v>P, S, T &amp; D Plant - Demand</v>
      </c>
      <c r="I368" s="42">
        <f>'Plt. Class.'!K$97</f>
        <v>0</v>
      </c>
      <c r="J368" s="136">
        <f t="shared" si="230"/>
        <v>0</v>
      </c>
      <c r="K368" s="136">
        <f t="shared" si="231"/>
        <v>0</v>
      </c>
      <c r="L368" s="136">
        <f t="shared" si="232"/>
        <v>0</v>
      </c>
      <c r="M368" s="136">
        <f t="shared" si="233"/>
        <v>0</v>
      </c>
      <c r="N368" s="136">
        <f t="shared" si="234"/>
        <v>0</v>
      </c>
      <c r="O368" s="136">
        <f t="shared" si="235"/>
        <v>0</v>
      </c>
      <c r="P368" s="136">
        <f t="shared" si="236"/>
        <v>0</v>
      </c>
      <c r="Q368" s="136">
        <f t="shared" si="237"/>
        <v>0</v>
      </c>
      <c r="R368" s="136">
        <f t="shared" si="238"/>
        <v>0</v>
      </c>
      <c r="S368" s="136">
        <f t="shared" si="239"/>
        <v>0</v>
      </c>
      <c r="T368" s="136">
        <f t="shared" si="240"/>
        <v>0</v>
      </c>
      <c r="U368" s="136">
        <f t="shared" si="241"/>
        <v>0</v>
      </c>
      <c r="V368" s="136">
        <f t="shared" si="242"/>
        <v>0</v>
      </c>
      <c r="W368" s="136">
        <f t="shared" si="243"/>
        <v>0</v>
      </c>
      <c r="X368" s="136">
        <f t="shared" si="244"/>
        <v>0</v>
      </c>
      <c r="Y368" s="42">
        <f t="shared" si="245"/>
        <v>0</v>
      </c>
      <c r="Z368" s="42"/>
      <c r="AA368" s="42"/>
      <c r="AB368" s="42"/>
      <c r="AC368" s="42"/>
      <c r="AD368" s="42"/>
      <c r="AE368" s="42"/>
      <c r="AF368" s="42"/>
      <c r="AG368" s="42"/>
    </row>
    <row r="369" spans="1:33">
      <c r="A369" s="44">
        <f t="shared" si="227"/>
        <v>352</v>
      </c>
      <c r="B369" s="44"/>
      <c r="C369" s="137">
        <v>39002</v>
      </c>
      <c r="E369" s="138" t="s">
        <v>305</v>
      </c>
      <c r="G369" s="43">
        <v>6.4</v>
      </c>
      <c r="H369" s="136" t="str">
        <f t="shared" si="229"/>
        <v>P, S, T &amp; D Plant - Demand</v>
      </c>
      <c r="I369" s="42">
        <f>'Plt. Class.'!K$98</f>
        <v>64568.82700637111</v>
      </c>
      <c r="J369" s="136">
        <f t="shared" si="230"/>
        <v>34870.352394030881</v>
      </c>
      <c r="K369" s="136">
        <f t="shared" si="231"/>
        <v>19457.536128182033</v>
      </c>
      <c r="L369" s="136">
        <f t="shared" si="232"/>
        <v>0</v>
      </c>
      <c r="M369" s="136">
        <f t="shared" si="233"/>
        <v>10240.938484158192</v>
      </c>
      <c r="N369" s="136">
        <f t="shared" si="234"/>
        <v>0</v>
      </c>
      <c r="O369" s="136">
        <f t="shared" si="235"/>
        <v>0</v>
      </c>
      <c r="P369" s="136">
        <f t="shared" si="236"/>
        <v>0</v>
      </c>
      <c r="Q369" s="136">
        <f t="shared" si="237"/>
        <v>0</v>
      </c>
      <c r="R369" s="136">
        <f t="shared" si="238"/>
        <v>0</v>
      </c>
      <c r="S369" s="136">
        <f t="shared" si="239"/>
        <v>0</v>
      </c>
      <c r="T369" s="136">
        <f t="shared" si="240"/>
        <v>0</v>
      </c>
      <c r="U369" s="136">
        <f t="shared" si="241"/>
        <v>0</v>
      </c>
      <c r="V369" s="136">
        <f t="shared" si="242"/>
        <v>0</v>
      </c>
      <c r="W369" s="136">
        <f t="shared" si="243"/>
        <v>0</v>
      </c>
      <c r="X369" s="136">
        <f t="shared" si="244"/>
        <v>0</v>
      </c>
      <c r="Y369" s="42">
        <f t="shared" si="245"/>
        <v>0</v>
      </c>
      <c r="Z369" s="42"/>
      <c r="AA369" s="42"/>
      <c r="AB369" s="42"/>
      <c r="AC369" s="42"/>
      <c r="AD369" s="42"/>
      <c r="AE369" s="42"/>
      <c r="AF369" s="42"/>
      <c r="AG369" s="42"/>
    </row>
    <row r="370" spans="1:33">
      <c r="A370" s="44">
        <f t="shared" si="227"/>
        <v>353</v>
      </c>
      <c r="B370" s="44"/>
      <c r="C370" s="137">
        <v>39003</v>
      </c>
      <c r="E370" s="138" t="s">
        <v>291</v>
      </c>
      <c r="G370" s="43">
        <v>6.4</v>
      </c>
      <c r="H370" s="136" t="str">
        <f t="shared" si="229"/>
        <v>P, S, T &amp; D Plant - Demand</v>
      </c>
      <c r="I370" s="42">
        <f>'Plt. Class.'!K$99</f>
        <v>264518.95470827736</v>
      </c>
      <c r="J370" s="136">
        <f t="shared" si="230"/>
        <v>142853.28684487627</v>
      </c>
      <c r="K370" s="136">
        <f t="shared" si="231"/>
        <v>79711.640375895353</v>
      </c>
      <c r="L370" s="136">
        <f t="shared" si="232"/>
        <v>0</v>
      </c>
      <c r="M370" s="136">
        <f t="shared" si="233"/>
        <v>41954.027487505729</v>
      </c>
      <c r="N370" s="136">
        <f t="shared" si="234"/>
        <v>0</v>
      </c>
      <c r="O370" s="136">
        <f t="shared" si="235"/>
        <v>0</v>
      </c>
      <c r="P370" s="136">
        <f t="shared" si="236"/>
        <v>0</v>
      </c>
      <c r="Q370" s="136">
        <f t="shared" si="237"/>
        <v>0</v>
      </c>
      <c r="R370" s="136">
        <f t="shared" si="238"/>
        <v>0</v>
      </c>
      <c r="S370" s="136">
        <f t="shared" si="239"/>
        <v>0</v>
      </c>
      <c r="T370" s="136">
        <f t="shared" si="240"/>
        <v>0</v>
      </c>
      <c r="U370" s="136">
        <f t="shared" si="241"/>
        <v>0</v>
      </c>
      <c r="V370" s="136">
        <f t="shared" si="242"/>
        <v>0</v>
      </c>
      <c r="W370" s="136">
        <f t="shared" si="243"/>
        <v>0</v>
      </c>
      <c r="X370" s="136">
        <f t="shared" si="244"/>
        <v>0</v>
      </c>
      <c r="Y370" s="42">
        <f t="shared" si="245"/>
        <v>0</v>
      </c>
      <c r="Z370" s="42"/>
      <c r="AA370" s="42"/>
      <c r="AB370" s="42"/>
      <c r="AC370" s="42"/>
      <c r="AD370" s="42"/>
      <c r="AE370" s="42"/>
      <c r="AF370" s="42"/>
      <c r="AG370" s="42"/>
    </row>
    <row r="371" spans="1:33">
      <c r="A371" s="44">
        <f t="shared" si="227"/>
        <v>354</v>
      </c>
      <c r="B371" s="44"/>
      <c r="C371" s="137">
        <v>39004</v>
      </c>
      <c r="E371" s="138" t="s">
        <v>306</v>
      </c>
      <c r="G371" s="43">
        <v>6.4</v>
      </c>
      <c r="H371" s="136" t="str">
        <f t="shared" si="229"/>
        <v>P, S, T &amp; D Plant - Demand</v>
      </c>
      <c r="I371" s="42">
        <f>'Plt. Class.'!K$100</f>
        <v>2783.005946744418</v>
      </c>
      <c r="J371" s="136">
        <f t="shared" si="230"/>
        <v>1502.9605240944809</v>
      </c>
      <c r="K371" s="136">
        <f t="shared" si="231"/>
        <v>838.64677839635897</v>
      </c>
      <c r="L371" s="136">
        <f t="shared" si="232"/>
        <v>0</v>
      </c>
      <c r="M371" s="136">
        <f t="shared" si="233"/>
        <v>441.39864425357791</v>
      </c>
      <c r="N371" s="136">
        <f t="shared" si="234"/>
        <v>0</v>
      </c>
      <c r="O371" s="136">
        <f t="shared" si="235"/>
        <v>0</v>
      </c>
      <c r="P371" s="136">
        <f t="shared" si="236"/>
        <v>0</v>
      </c>
      <c r="Q371" s="136">
        <f t="shared" si="237"/>
        <v>0</v>
      </c>
      <c r="R371" s="136">
        <f t="shared" si="238"/>
        <v>0</v>
      </c>
      <c r="S371" s="136">
        <f t="shared" si="239"/>
        <v>0</v>
      </c>
      <c r="T371" s="136">
        <f t="shared" si="240"/>
        <v>0</v>
      </c>
      <c r="U371" s="136">
        <f t="shared" si="241"/>
        <v>0</v>
      </c>
      <c r="V371" s="136">
        <f t="shared" si="242"/>
        <v>0</v>
      </c>
      <c r="W371" s="136">
        <f t="shared" si="243"/>
        <v>0</v>
      </c>
      <c r="X371" s="136">
        <f t="shared" si="244"/>
        <v>0</v>
      </c>
      <c r="Y371" s="42">
        <f t="shared" si="245"/>
        <v>0</v>
      </c>
      <c r="Z371" s="42"/>
      <c r="AA371" s="42"/>
      <c r="AB371" s="42"/>
      <c r="AC371" s="42"/>
      <c r="AD371" s="42"/>
      <c r="AE371" s="42"/>
      <c r="AF371" s="42"/>
      <c r="AG371" s="42"/>
    </row>
    <row r="372" spans="1:33">
      <c r="A372" s="44">
        <f t="shared" si="227"/>
        <v>355</v>
      </c>
      <c r="B372" s="44"/>
      <c r="C372" s="137">
        <v>39009</v>
      </c>
      <c r="E372" s="138" t="s">
        <v>307</v>
      </c>
      <c r="G372" s="43">
        <v>6.4</v>
      </c>
      <c r="H372" s="136" t="str">
        <f t="shared" si="229"/>
        <v>P, S, T &amp; D Plant - Demand</v>
      </c>
      <c r="I372" s="42">
        <f>'Plt. Class.'!K$101</f>
        <v>464808.74647533981</v>
      </c>
      <c r="J372" s="136">
        <f t="shared" si="230"/>
        <v>251019.65664985031</v>
      </c>
      <c r="K372" s="136">
        <f t="shared" si="231"/>
        <v>140068.10091728222</v>
      </c>
      <c r="L372" s="136">
        <f t="shared" si="232"/>
        <v>0</v>
      </c>
      <c r="M372" s="136">
        <f t="shared" si="233"/>
        <v>73720.988908207233</v>
      </c>
      <c r="N372" s="136">
        <f t="shared" si="234"/>
        <v>0</v>
      </c>
      <c r="O372" s="136">
        <f t="shared" si="235"/>
        <v>0</v>
      </c>
      <c r="P372" s="136">
        <f t="shared" si="236"/>
        <v>0</v>
      </c>
      <c r="Q372" s="136">
        <f t="shared" si="237"/>
        <v>0</v>
      </c>
      <c r="R372" s="136">
        <f t="shared" si="238"/>
        <v>0</v>
      </c>
      <c r="S372" s="136">
        <f t="shared" si="239"/>
        <v>0</v>
      </c>
      <c r="T372" s="136">
        <f t="shared" si="240"/>
        <v>0</v>
      </c>
      <c r="U372" s="136">
        <f t="shared" si="241"/>
        <v>0</v>
      </c>
      <c r="V372" s="136">
        <f t="shared" si="242"/>
        <v>0</v>
      </c>
      <c r="W372" s="136">
        <f t="shared" si="243"/>
        <v>0</v>
      </c>
      <c r="X372" s="136">
        <f t="shared" si="244"/>
        <v>0</v>
      </c>
      <c r="Y372" s="42">
        <f t="shared" si="245"/>
        <v>0</v>
      </c>
      <c r="Z372" s="42"/>
      <c r="AA372" s="42"/>
      <c r="AB372" s="42"/>
      <c r="AC372" s="42"/>
      <c r="AD372" s="42"/>
      <c r="AE372" s="42"/>
      <c r="AF372" s="42"/>
      <c r="AG372" s="42"/>
    </row>
    <row r="373" spans="1:33">
      <c r="A373" s="44">
        <f t="shared" si="227"/>
        <v>356</v>
      </c>
      <c r="B373" s="44"/>
      <c r="C373" s="137">
        <v>39100</v>
      </c>
      <c r="E373" s="138" t="s">
        <v>308</v>
      </c>
      <c r="G373" s="43">
        <v>6.4</v>
      </c>
      <c r="H373" s="136" t="str">
        <f t="shared" si="229"/>
        <v>P, S, T &amp; D Plant - Demand</v>
      </c>
      <c r="I373" s="42">
        <f>'Plt. Class.'!K$102</f>
        <v>724886.70072823798</v>
      </c>
      <c r="J373" s="136">
        <f t="shared" si="230"/>
        <v>391474.58413091401</v>
      </c>
      <c r="K373" s="136">
        <f t="shared" si="231"/>
        <v>218441.46505660776</v>
      </c>
      <c r="L373" s="136">
        <f t="shared" si="232"/>
        <v>0</v>
      </c>
      <c r="M373" s="136">
        <f t="shared" si="233"/>
        <v>114970.65154071615</v>
      </c>
      <c r="N373" s="136">
        <f t="shared" si="234"/>
        <v>0</v>
      </c>
      <c r="O373" s="136">
        <f t="shared" si="235"/>
        <v>0</v>
      </c>
      <c r="P373" s="136">
        <f t="shared" si="236"/>
        <v>0</v>
      </c>
      <c r="Q373" s="136">
        <f t="shared" si="237"/>
        <v>0</v>
      </c>
      <c r="R373" s="136">
        <f t="shared" si="238"/>
        <v>0</v>
      </c>
      <c r="S373" s="136">
        <f t="shared" si="239"/>
        <v>0</v>
      </c>
      <c r="T373" s="136">
        <f t="shared" si="240"/>
        <v>0</v>
      </c>
      <c r="U373" s="136">
        <f t="shared" si="241"/>
        <v>0</v>
      </c>
      <c r="V373" s="136">
        <f t="shared" si="242"/>
        <v>0</v>
      </c>
      <c r="W373" s="136">
        <f t="shared" si="243"/>
        <v>0</v>
      </c>
      <c r="X373" s="136">
        <f t="shared" si="244"/>
        <v>0</v>
      </c>
      <c r="Y373" s="42">
        <f t="shared" si="245"/>
        <v>0</v>
      </c>
      <c r="Z373" s="42"/>
      <c r="AA373" s="42"/>
      <c r="AB373" s="42"/>
      <c r="AC373" s="42"/>
      <c r="AD373" s="42"/>
      <c r="AE373" s="42"/>
      <c r="AF373" s="42"/>
      <c r="AG373" s="42"/>
    </row>
    <row r="374" spans="1:33">
      <c r="A374" s="44">
        <f t="shared" si="227"/>
        <v>357</v>
      </c>
      <c r="B374" s="44"/>
      <c r="C374" s="137">
        <v>39102</v>
      </c>
      <c r="E374" s="138" t="s">
        <v>309</v>
      </c>
      <c r="G374" s="43">
        <v>6.4</v>
      </c>
      <c r="H374" s="136" t="str">
        <f t="shared" si="229"/>
        <v>P, S, T &amp; D Plant - Demand</v>
      </c>
      <c r="I374" s="42">
        <f>'Plt. Class.'!K$103</f>
        <v>0</v>
      </c>
      <c r="J374" s="136">
        <f t="shared" si="230"/>
        <v>0</v>
      </c>
      <c r="K374" s="136">
        <f t="shared" si="231"/>
        <v>0</v>
      </c>
      <c r="L374" s="136">
        <f t="shared" si="232"/>
        <v>0</v>
      </c>
      <c r="M374" s="136">
        <f t="shared" si="233"/>
        <v>0</v>
      </c>
      <c r="N374" s="136">
        <f t="shared" si="234"/>
        <v>0</v>
      </c>
      <c r="O374" s="136">
        <f t="shared" si="235"/>
        <v>0</v>
      </c>
      <c r="P374" s="136">
        <f t="shared" si="236"/>
        <v>0</v>
      </c>
      <c r="Q374" s="136">
        <f t="shared" si="237"/>
        <v>0</v>
      </c>
      <c r="R374" s="136">
        <f t="shared" si="238"/>
        <v>0</v>
      </c>
      <c r="S374" s="136">
        <f t="shared" si="239"/>
        <v>0</v>
      </c>
      <c r="T374" s="136">
        <f t="shared" si="240"/>
        <v>0</v>
      </c>
      <c r="U374" s="136">
        <f t="shared" si="241"/>
        <v>0</v>
      </c>
      <c r="V374" s="136">
        <f t="shared" si="242"/>
        <v>0</v>
      </c>
      <c r="W374" s="136">
        <f t="shared" si="243"/>
        <v>0</v>
      </c>
      <c r="X374" s="136">
        <f t="shared" si="244"/>
        <v>0</v>
      </c>
      <c r="Y374" s="42">
        <f t="shared" si="245"/>
        <v>0</v>
      </c>
      <c r="Z374" s="42"/>
      <c r="AA374" s="42"/>
      <c r="AB374" s="42"/>
      <c r="AC374" s="42"/>
      <c r="AD374" s="42"/>
      <c r="AE374" s="42"/>
      <c r="AF374" s="42"/>
      <c r="AG374" s="42"/>
    </row>
    <row r="375" spans="1:33">
      <c r="A375" s="44">
        <f t="shared" si="227"/>
        <v>358</v>
      </c>
      <c r="B375" s="44"/>
      <c r="C375" s="137">
        <v>39103</v>
      </c>
      <c r="E375" s="138" t="s">
        <v>310</v>
      </c>
      <c r="G375" s="43">
        <v>6.4</v>
      </c>
      <c r="H375" s="136" t="str">
        <f t="shared" si="229"/>
        <v>P, S, T &amp; D Plant - Demand</v>
      </c>
      <c r="I375" s="42">
        <f>'Plt. Class.'!K$104</f>
        <v>0</v>
      </c>
      <c r="J375" s="136">
        <f t="shared" si="230"/>
        <v>0</v>
      </c>
      <c r="K375" s="136">
        <f t="shared" si="231"/>
        <v>0</v>
      </c>
      <c r="L375" s="136">
        <f t="shared" si="232"/>
        <v>0</v>
      </c>
      <c r="M375" s="136">
        <f t="shared" si="233"/>
        <v>0</v>
      </c>
      <c r="N375" s="136">
        <f t="shared" si="234"/>
        <v>0</v>
      </c>
      <c r="O375" s="136">
        <f t="shared" si="235"/>
        <v>0</v>
      </c>
      <c r="P375" s="136">
        <f t="shared" si="236"/>
        <v>0</v>
      </c>
      <c r="Q375" s="136">
        <f t="shared" si="237"/>
        <v>0</v>
      </c>
      <c r="R375" s="136">
        <f t="shared" si="238"/>
        <v>0</v>
      </c>
      <c r="S375" s="136">
        <f t="shared" si="239"/>
        <v>0</v>
      </c>
      <c r="T375" s="136">
        <f t="shared" si="240"/>
        <v>0</v>
      </c>
      <c r="U375" s="136">
        <f t="shared" si="241"/>
        <v>0</v>
      </c>
      <c r="V375" s="136">
        <f t="shared" si="242"/>
        <v>0</v>
      </c>
      <c r="W375" s="136">
        <f t="shared" si="243"/>
        <v>0</v>
      </c>
      <c r="X375" s="136">
        <f t="shared" si="244"/>
        <v>0</v>
      </c>
      <c r="Y375" s="42">
        <f t="shared" si="245"/>
        <v>0</v>
      </c>
      <c r="Z375" s="42"/>
      <c r="AA375" s="42"/>
      <c r="AB375" s="42"/>
      <c r="AC375" s="42"/>
      <c r="AD375" s="42"/>
      <c r="AE375" s="42"/>
      <c r="AF375" s="42"/>
      <c r="AG375" s="42"/>
    </row>
    <row r="376" spans="1:33">
      <c r="A376" s="44">
        <f t="shared" si="227"/>
        <v>359</v>
      </c>
      <c r="B376" s="44"/>
      <c r="C376" s="137">
        <v>39200</v>
      </c>
      <c r="E376" s="138" t="s">
        <v>311</v>
      </c>
      <c r="G376" s="43">
        <v>6.4</v>
      </c>
      <c r="H376" s="136" t="str">
        <f t="shared" si="229"/>
        <v>P, S, T &amp; D Plant - Demand</v>
      </c>
      <c r="I376" s="42">
        <f>'Plt. Class.'!K$105</f>
        <v>135357.77668289686</v>
      </c>
      <c r="J376" s="136">
        <f t="shared" si="230"/>
        <v>73099.877929320646</v>
      </c>
      <c r="K376" s="136">
        <f t="shared" si="231"/>
        <v>40789.479260293621</v>
      </c>
      <c r="L376" s="136">
        <f t="shared" si="232"/>
        <v>0</v>
      </c>
      <c r="M376" s="136">
        <f t="shared" si="233"/>
        <v>21468.419493282592</v>
      </c>
      <c r="N376" s="136">
        <f t="shared" si="234"/>
        <v>0</v>
      </c>
      <c r="O376" s="136">
        <f t="shared" si="235"/>
        <v>0</v>
      </c>
      <c r="P376" s="136">
        <f t="shared" si="236"/>
        <v>0</v>
      </c>
      <c r="Q376" s="136">
        <f t="shared" si="237"/>
        <v>0</v>
      </c>
      <c r="R376" s="136">
        <f t="shared" si="238"/>
        <v>0</v>
      </c>
      <c r="S376" s="136">
        <f t="shared" si="239"/>
        <v>0</v>
      </c>
      <c r="T376" s="136">
        <f t="shared" si="240"/>
        <v>0</v>
      </c>
      <c r="U376" s="136">
        <f t="shared" si="241"/>
        <v>0</v>
      </c>
      <c r="V376" s="136">
        <f t="shared" si="242"/>
        <v>0</v>
      </c>
      <c r="W376" s="136">
        <f t="shared" si="243"/>
        <v>0</v>
      </c>
      <c r="X376" s="136">
        <f t="shared" si="244"/>
        <v>0</v>
      </c>
      <c r="Y376" s="42">
        <f t="shared" si="245"/>
        <v>0</v>
      </c>
      <c r="Z376" s="42"/>
      <c r="AA376" s="42"/>
      <c r="AB376" s="42"/>
      <c r="AC376" s="42"/>
      <c r="AD376" s="42"/>
      <c r="AE376" s="42"/>
      <c r="AF376" s="42"/>
      <c r="AG376" s="42"/>
    </row>
    <row r="377" spans="1:33">
      <c r="A377" s="44">
        <f t="shared" si="227"/>
        <v>360</v>
      </c>
      <c r="B377" s="44"/>
      <c r="C377" s="137">
        <v>39201</v>
      </c>
      <c r="E377" s="138" t="s">
        <v>312</v>
      </c>
      <c r="G377" s="43">
        <v>6.4</v>
      </c>
      <c r="H377" s="136" t="str">
        <f t="shared" si="229"/>
        <v>P, S, T &amp; D Plant - Demand</v>
      </c>
      <c r="I377" s="42">
        <f>'Plt. Class.'!K$106</f>
        <v>0</v>
      </c>
      <c r="J377" s="136">
        <f t="shared" si="230"/>
        <v>0</v>
      </c>
      <c r="K377" s="136">
        <f t="shared" si="231"/>
        <v>0</v>
      </c>
      <c r="L377" s="136">
        <f t="shared" si="232"/>
        <v>0</v>
      </c>
      <c r="M377" s="136">
        <f t="shared" si="233"/>
        <v>0</v>
      </c>
      <c r="N377" s="136">
        <f t="shared" si="234"/>
        <v>0</v>
      </c>
      <c r="O377" s="136">
        <f t="shared" si="235"/>
        <v>0</v>
      </c>
      <c r="P377" s="136">
        <f t="shared" si="236"/>
        <v>0</v>
      </c>
      <c r="Q377" s="136">
        <f t="shared" si="237"/>
        <v>0</v>
      </c>
      <c r="R377" s="136">
        <f t="shared" si="238"/>
        <v>0</v>
      </c>
      <c r="S377" s="136">
        <f t="shared" si="239"/>
        <v>0</v>
      </c>
      <c r="T377" s="136">
        <f t="shared" si="240"/>
        <v>0</v>
      </c>
      <c r="U377" s="136">
        <f t="shared" si="241"/>
        <v>0</v>
      </c>
      <c r="V377" s="136">
        <f t="shared" si="242"/>
        <v>0</v>
      </c>
      <c r="W377" s="136">
        <f t="shared" si="243"/>
        <v>0</v>
      </c>
      <c r="X377" s="136">
        <f t="shared" si="244"/>
        <v>0</v>
      </c>
      <c r="Y377" s="42">
        <f t="shared" si="245"/>
        <v>0</v>
      </c>
      <c r="Z377" s="42"/>
      <c r="AA377" s="42"/>
      <c r="AB377" s="42"/>
      <c r="AC377" s="42"/>
      <c r="AD377" s="42"/>
      <c r="AE377" s="42"/>
      <c r="AF377" s="42"/>
      <c r="AG377" s="42"/>
    </row>
    <row r="378" spans="1:33">
      <c r="A378" s="44">
        <f t="shared" si="227"/>
        <v>361</v>
      </c>
      <c r="B378" s="44"/>
      <c r="C378" s="137">
        <v>39202</v>
      </c>
      <c r="E378" s="138" t="s">
        <v>313</v>
      </c>
      <c r="G378" s="43">
        <v>6.4</v>
      </c>
      <c r="H378" s="136" t="str">
        <f t="shared" si="229"/>
        <v>P, S, T &amp; D Plant - Demand</v>
      </c>
      <c r="I378" s="42">
        <f>'Plt. Class.'!K$107</f>
        <v>12380.004920438889</v>
      </c>
      <c r="J378" s="136">
        <f t="shared" si="230"/>
        <v>6685.8134835397314</v>
      </c>
      <c r="K378" s="136">
        <f t="shared" si="231"/>
        <v>3730.6608184587672</v>
      </c>
      <c r="L378" s="136">
        <f t="shared" si="232"/>
        <v>0</v>
      </c>
      <c r="M378" s="136">
        <f t="shared" si="233"/>
        <v>1963.5306184403898</v>
      </c>
      <c r="N378" s="136">
        <f t="shared" si="234"/>
        <v>0</v>
      </c>
      <c r="O378" s="136">
        <f t="shared" si="235"/>
        <v>0</v>
      </c>
      <c r="P378" s="136">
        <f t="shared" si="236"/>
        <v>0</v>
      </c>
      <c r="Q378" s="136">
        <f t="shared" si="237"/>
        <v>0</v>
      </c>
      <c r="R378" s="136">
        <f t="shared" si="238"/>
        <v>0</v>
      </c>
      <c r="S378" s="136">
        <f t="shared" si="239"/>
        <v>0</v>
      </c>
      <c r="T378" s="136">
        <f t="shared" si="240"/>
        <v>0</v>
      </c>
      <c r="U378" s="136">
        <f t="shared" si="241"/>
        <v>0</v>
      </c>
      <c r="V378" s="136">
        <f t="shared" si="242"/>
        <v>0</v>
      </c>
      <c r="W378" s="136">
        <f t="shared" si="243"/>
        <v>0</v>
      </c>
      <c r="X378" s="136">
        <f t="shared" si="244"/>
        <v>0</v>
      </c>
      <c r="Y378" s="42">
        <f t="shared" si="245"/>
        <v>0</v>
      </c>
      <c r="Z378" s="42"/>
      <c r="AA378" s="42"/>
      <c r="AB378" s="42"/>
      <c r="AC378" s="42"/>
      <c r="AD378" s="42"/>
      <c r="AE378" s="42"/>
      <c r="AF378" s="42"/>
      <c r="AG378" s="42"/>
    </row>
    <row r="379" spans="1:33">
      <c r="A379" s="44">
        <f t="shared" si="227"/>
        <v>362</v>
      </c>
      <c r="B379" s="44"/>
      <c r="C379" s="137">
        <v>39300</v>
      </c>
      <c r="E379" s="138" t="s">
        <v>198</v>
      </c>
      <c r="G379" s="43">
        <v>6.4</v>
      </c>
      <c r="H379" s="136" t="str">
        <f t="shared" si="229"/>
        <v>P, S, T &amp; D Plant - Demand</v>
      </c>
      <c r="I379" s="42">
        <f>'Plt. Class.'!K$108</f>
        <v>0</v>
      </c>
      <c r="J379" s="136">
        <f t="shared" si="230"/>
        <v>0</v>
      </c>
      <c r="K379" s="136">
        <f t="shared" si="231"/>
        <v>0</v>
      </c>
      <c r="L379" s="136">
        <f t="shared" si="232"/>
        <v>0</v>
      </c>
      <c r="M379" s="136">
        <f t="shared" si="233"/>
        <v>0</v>
      </c>
      <c r="N379" s="136">
        <f t="shared" si="234"/>
        <v>0</v>
      </c>
      <c r="O379" s="136">
        <f t="shared" si="235"/>
        <v>0</v>
      </c>
      <c r="P379" s="136">
        <f t="shared" si="236"/>
        <v>0</v>
      </c>
      <c r="Q379" s="136">
        <f t="shared" si="237"/>
        <v>0</v>
      </c>
      <c r="R379" s="136">
        <f t="shared" si="238"/>
        <v>0</v>
      </c>
      <c r="S379" s="136">
        <f t="shared" si="239"/>
        <v>0</v>
      </c>
      <c r="T379" s="136">
        <f t="shared" si="240"/>
        <v>0</v>
      </c>
      <c r="U379" s="136">
        <f t="shared" si="241"/>
        <v>0</v>
      </c>
      <c r="V379" s="136">
        <f t="shared" si="242"/>
        <v>0</v>
      </c>
      <c r="W379" s="136">
        <f t="shared" si="243"/>
        <v>0</v>
      </c>
      <c r="X379" s="136">
        <f t="shared" si="244"/>
        <v>0</v>
      </c>
      <c r="Y379" s="42">
        <f t="shared" si="245"/>
        <v>0</v>
      </c>
      <c r="Z379" s="42"/>
      <c r="AA379" s="42"/>
      <c r="AB379" s="42"/>
      <c r="AC379" s="42"/>
      <c r="AD379" s="42"/>
      <c r="AE379" s="42"/>
      <c r="AF379" s="42"/>
      <c r="AG379" s="42"/>
    </row>
    <row r="380" spans="1:33">
      <c r="A380" s="44">
        <f t="shared" si="227"/>
        <v>363</v>
      </c>
      <c r="B380" s="44"/>
      <c r="C380" s="137">
        <v>39400</v>
      </c>
      <c r="E380" s="138" t="s">
        <v>314</v>
      </c>
      <c r="G380" s="43">
        <v>6.4</v>
      </c>
      <c r="H380" s="136" t="str">
        <f t="shared" si="229"/>
        <v>P, S, T &amp; D Plant - Demand</v>
      </c>
      <c r="I380" s="42">
        <f>'Plt. Class.'!K$109</f>
        <v>989996.03896752489</v>
      </c>
      <c r="J380" s="136">
        <f t="shared" si="230"/>
        <v>534646.70721191866</v>
      </c>
      <c r="K380" s="136">
        <f t="shared" si="231"/>
        <v>298331.01495040359</v>
      </c>
      <c r="L380" s="136">
        <f t="shared" si="232"/>
        <v>0</v>
      </c>
      <c r="M380" s="136">
        <f t="shared" si="233"/>
        <v>157018.3168052026</v>
      </c>
      <c r="N380" s="136">
        <f t="shared" si="234"/>
        <v>0</v>
      </c>
      <c r="O380" s="136">
        <f t="shared" si="235"/>
        <v>0</v>
      </c>
      <c r="P380" s="136">
        <f t="shared" si="236"/>
        <v>0</v>
      </c>
      <c r="Q380" s="136">
        <f t="shared" si="237"/>
        <v>0</v>
      </c>
      <c r="R380" s="136">
        <f t="shared" si="238"/>
        <v>0</v>
      </c>
      <c r="S380" s="136">
        <f t="shared" si="239"/>
        <v>0</v>
      </c>
      <c r="T380" s="136">
        <f t="shared" si="240"/>
        <v>0</v>
      </c>
      <c r="U380" s="136">
        <f t="shared" si="241"/>
        <v>0</v>
      </c>
      <c r="V380" s="136">
        <f t="shared" si="242"/>
        <v>0</v>
      </c>
      <c r="W380" s="136">
        <f t="shared" si="243"/>
        <v>0</v>
      </c>
      <c r="X380" s="136">
        <f t="shared" si="244"/>
        <v>0</v>
      </c>
      <c r="Y380" s="42">
        <f t="shared" si="245"/>
        <v>0</v>
      </c>
      <c r="Z380" s="42"/>
      <c r="AA380" s="42"/>
      <c r="AB380" s="42"/>
      <c r="AC380" s="42"/>
      <c r="AD380" s="42"/>
      <c r="AE380" s="42"/>
      <c r="AF380" s="42"/>
      <c r="AG380" s="42"/>
    </row>
    <row r="381" spans="1:33">
      <c r="A381" s="44">
        <f t="shared" si="227"/>
        <v>364</v>
      </c>
      <c r="B381" s="44"/>
      <c r="C381" s="137">
        <v>39600</v>
      </c>
      <c r="E381" s="138" t="s">
        <v>315</v>
      </c>
      <c r="G381" s="43">
        <v>6.4</v>
      </c>
      <c r="H381" s="136" t="str">
        <f t="shared" si="229"/>
        <v>P, S, T &amp; D Plant - Demand</v>
      </c>
      <c r="I381" s="42">
        <f>'Plt. Class.'!K$110</f>
        <v>0</v>
      </c>
      <c r="J381" s="136">
        <f t="shared" si="230"/>
        <v>0</v>
      </c>
      <c r="K381" s="136">
        <f t="shared" si="231"/>
        <v>0</v>
      </c>
      <c r="L381" s="136">
        <f t="shared" si="232"/>
        <v>0</v>
      </c>
      <c r="M381" s="136">
        <f t="shared" si="233"/>
        <v>0</v>
      </c>
      <c r="N381" s="136">
        <f t="shared" si="234"/>
        <v>0</v>
      </c>
      <c r="O381" s="136">
        <f t="shared" si="235"/>
        <v>0</v>
      </c>
      <c r="P381" s="136">
        <f t="shared" si="236"/>
        <v>0</v>
      </c>
      <c r="Q381" s="136">
        <f t="shared" si="237"/>
        <v>0</v>
      </c>
      <c r="R381" s="136">
        <f t="shared" si="238"/>
        <v>0</v>
      </c>
      <c r="S381" s="136">
        <f t="shared" si="239"/>
        <v>0</v>
      </c>
      <c r="T381" s="136">
        <f t="shared" si="240"/>
        <v>0</v>
      </c>
      <c r="U381" s="136">
        <f t="shared" si="241"/>
        <v>0</v>
      </c>
      <c r="V381" s="136">
        <f t="shared" si="242"/>
        <v>0</v>
      </c>
      <c r="W381" s="136">
        <f t="shared" si="243"/>
        <v>0</v>
      </c>
      <c r="X381" s="136">
        <f t="shared" si="244"/>
        <v>0</v>
      </c>
      <c r="Y381" s="42">
        <f t="shared" si="245"/>
        <v>0</v>
      </c>
      <c r="Z381" s="42"/>
      <c r="AA381" s="42"/>
      <c r="AB381" s="42"/>
      <c r="AC381" s="42"/>
      <c r="AD381" s="42"/>
      <c r="AE381" s="42"/>
      <c r="AF381" s="42"/>
      <c r="AG381" s="42"/>
    </row>
    <row r="382" spans="1:33">
      <c r="A382" s="44">
        <f t="shared" si="227"/>
        <v>365</v>
      </c>
      <c r="B382" s="44"/>
      <c r="C382" s="137">
        <v>39603</v>
      </c>
      <c r="E382" s="138" t="s">
        <v>316</v>
      </c>
      <c r="G382" s="43">
        <v>6.4</v>
      </c>
      <c r="H382" s="136" t="str">
        <f t="shared" si="229"/>
        <v>P, S, T &amp; D Plant - Demand</v>
      </c>
      <c r="I382" s="42">
        <f>'Plt. Class.'!K$111</f>
        <v>17643.181050783871</v>
      </c>
      <c r="J382" s="136">
        <f t="shared" si="230"/>
        <v>9528.1882777863775</v>
      </c>
      <c r="K382" s="136">
        <f t="shared" si="231"/>
        <v>5316.6961307475904</v>
      </c>
      <c r="L382" s="136">
        <f t="shared" si="232"/>
        <v>0</v>
      </c>
      <c r="M382" s="136">
        <f t="shared" si="233"/>
        <v>2798.296642249903</v>
      </c>
      <c r="N382" s="136">
        <f t="shared" si="234"/>
        <v>0</v>
      </c>
      <c r="O382" s="136">
        <f t="shared" si="235"/>
        <v>0</v>
      </c>
      <c r="P382" s="136">
        <f t="shared" si="236"/>
        <v>0</v>
      </c>
      <c r="Q382" s="136">
        <f t="shared" si="237"/>
        <v>0</v>
      </c>
      <c r="R382" s="136">
        <f t="shared" si="238"/>
        <v>0</v>
      </c>
      <c r="S382" s="136">
        <f t="shared" si="239"/>
        <v>0</v>
      </c>
      <c r="T382" s="136">
        <f t="shared" si="240"/>
        <v>0</v>
      </c>
      <c r="U382" s="136">
        <f t="shared" si="241"/>
        <v>0</v>
      </c>
      <c r="V382" s="136">
        <f t="shared" si="242"/>
        <v>0</v>
      </c>
      <c r="W382" s="136">
        <f t="shared" si="243"/>
        <v>0</v>
      </c>
      <c r="X382" s="136">
        <f t="shared" si="244"/>
        <v>0</v>
      </c>
      <c r="Y382" s="42">
        <f t="shared" si="245"/>
        <v>0</v>
      </c>
      <c r="Z382" s="42"/>
      <c r="AA382" s="42"/>
      <c r="AB382" s="42"/>
      <c r="AC382" s="42"/>
      <c r="AD382" s="42"/>
      <c r="AE382" s="42"/>
      <c r="AF382" s="42"/>
      <c r="AG382" s="42"/>
    </row>
    <row r="383" spans="1:33">
      <c r="A383" s="44">
        <f t="shared" si="227"/>
        <v>366</v>
      </c>
      <c r="B383" s="44"/>
      <c r="C383" s="137">
        <v>39604</v>
      </c>
      <c r="E383" s="138" t="s">
        <v>317</v>
      </c>
      <c r="G383" s="43">
        <v>6.4</v>
      </c>
      <c r="H383" s="136" t="str">
        <f t="shared" si="229"/>
        <v>P, S, T &amp; D Plant - Demand</v>
      </c>
      <c r="I383" s="42">
        <f>'Plt. Class.'!K$112</f>
        <v>23403.647423248782</v>
      </c>
      <c r="J383" s="136">
        <f t="shared" si="230"/>
        <v>12639.124338960231</v>
      </c>
      <c r="K383" s="136">
        <f t="shared" si="231"/>
        <v>7052.5877018667952</v>
      </c>
      <c r="L383" s="136">
        <f t="shared" si="232"/>
        <v>0</v>
      </c>
      <c r="M383" s="136">
        <f t="shared" si="233"/>
        <v>3711.9353824217533</v>
      </c>
      <c r="N383" s="136">
        <f t="shared" si="234"/>
        <v>0</v>
      </c>
      <c r="O383" s="136">
        <f t="shared" si="235"/>
        <v>0</v>
      </c>
      <c r="P383" s="136">
        <f t="shared" si="236"/>
        <v>0</v>
      </c>
      <c r="Q383" s="136">
        <f t="shared" si="237"/>
        <v>0</v>
      </c>
      <c r="R383" s="136">
        <f t="shared" si="238"/>
        <v>0</v>
      </c>
      <c r="S383" s="136">
        <f t="shared" si="239"/>
        <v>0</v>
      </c>
      <c r="T383" s="136">
        <f t="shared" si="240"/>
        <v>0</v>
      </c>
      <c r="U383" s="136">
        <f t="shared" si="241"/>
        <v>0</v>
      </c>
      <c r="V383" s="136">
        <f t="shared" si="242"/>
        <v>0</v>
      </c>
      <c r="W383" s="136">
        <f t="shared" si="243"/>
        <v>0</v>
      </c>
      <c r="X383" s="136">
        <f t="shared" si="244"/>
        <v>0</v>
      </c>
      <c r="Y383" s="42">
        <f t="shared" si="245"/>
        <v>0</v>
      </c>
      <c r="Z383" s="42"/>
      <c r="AA383" s="42"/>
      <c r="AB383" s="42"/>
      <c r="AC383" s="42"/>
      <c r="AD383" s="42"/>
      <c r="AE383" s="42"/>
      <c r="AF383" s="42"/>
      <c r="AG383" s="42"/>
    </row>
    <row r="384" spans="1:33">
      <c r="A384" s="44">
        <f t="shared" si="227"/>
        <v>367</v>
      </c>
      <c r="B384" s="44"/>
      <c r="C384" s="137">
        <v>39605</v>
      </c>
      <c r="E384" s="141" t="s">
        <v>318</v>
      </c>
      <c r="G384" s="43">
        <v>6.4</v>
      </c>
      <c r="H384" s="136" t="str">
        <f t="shared" si="229"/>
        <v>P, S, T &amp; D Plant - Demand</v>
      </c>
      <c r="I384" s="42">
        <f>'Plt. Class.'!K$113</f>
        <v>12396.427344356245</v>
      </c>
      <c r="J384" s="136">
        <f t="shared" si="230"/>
        <v>6694.6824027335997</v>
      </c>
      <c r="K384" s="136">
        <f t="shared" si="231"/>
        <v>3735.6096447190421</v>
      </c>
      <c r="L384" s="136">
        <f t="shared" si="232"/>
        <v>0</v>
      </c>
      <c r="M384" s="136">
        <f t="shared" si="233"/>
        <v>1966.1352969036027</v>
      </c>
      <c r="N384" s="136">
        <f t="shared" si="234"/>
        <v>0</v>
      </c>
      <c r="O384" s="136">
        <f t="shared" si="235"/>
        <v>0</v>
      </c>
      <c r="P384" s="136">
        <f t="shared" si="236"/>
        <v>0</v>
      </c>
      <c r="Q384" s="136">
        <f t="shared" si="237"/>
        <v>0</v>
      </c>
      <c r="R384" s="136">
        <f t="shared" si="238"/>
        <v>0</v>
      </c>
      <c r="S384" s="136">
        <f t="shared" si="239"/>
        <v>0</v>
      </c>
      <c r="T384" s="136">
        <f t="shared" si="240"/>
        <v>0</v>
      </c>
      <c r="U384" s="136">
        <f t="shared" si="241"/>
        <v>0</v>
      </c>
      <c r="V384" s="136">
        <f t="shared" si="242"/>
        <v>0</v>
      </c>
      <c r="W384" s="136">
        <f t="shared" si="243"/>
        <v>0</v>
      </c>
      <c r="X384" s="136">
        <f t="shared" si="244"/>
        <v>0</v>
      </c>
      <c r="Y384" s="42">
        <f t="shared" si="245"/>
        <v>0</v>
      </c>
      <c r="Z384" s="42"/>
      <c r="AA384" s="42"/>
      <c r="AB384" s="42"/>
      <c r="AC384" s="42"/>
      <c r="AD384" s="42"/>
      <c r="AE384" s="42"/>
      <c r="AF384" s="42"/>
      <c r="AG384" s="42"/>
    </row>
    <row r="385" spans="1:33">
      <c r="A385" s="44">
        <f t="shared" si="227"/>
        <v>368</v>
      </c>
      <c r="B385" s="44"/>
      <c r="C385" s="137">
        <v>39700</v>
      </c>
      <c r="E385" s="138" t="s">
        <v>319</v>
      </c>
      <c r="G385" s="43">
        <v>6.4</v>
      </c>
      <c r="H385" s="136" t="str">
        <f t="shared" si="229"/>
        <v>P, S, T &amp; D Plant - Demand</v>
      </c>
      <c r="I385" s="42">
        <f>'Plt. Class.'!K$114</f>
        <v>150311.51197064074</v>
      </c>
      <c r="J385" s="136">
        <f t="shared" si="230"/>
        <v>81175.63279845017</v>
      </c>
      <c r="K385" s="136">
        <f t="shared" si="231"/>
        <v>45295.722568443503</v>
      </c>
      <c r="L385" s="136">
        <f t="shared" si="232"/>
        <v>0</v>
      </c>
      <c r="M385" s="136">
        <f t="shared" si="233"/>
        <v>23840.156603747058</v>
      </c>
      <c r="N385" s="136">
        <f t="shared" si="234"/>
        <v>0</v>
      </c>
      <c r="O385" s="136">
        <f t="shared" si="235"/>
        <v>0</v>
      </c>
      <c r="P385" s="136">
        <f t="shared" si="236"/>
        <v>0</v>
      </c>
      <c r="Q385" s="136">
        <f t="shared" si="237"/>
        <v>0</v>
      </c>
      <c r="R385" s="136">
        <f t="shared" si="238"/>
        <v>0</v>
      </c>
      <c r="S385" s="136">
        <f t="shared" si="239"/>
        <v>0</v>
      </c>
      <c r="T385" s="136">
        <f t="shared" si="240"/>
        <v>0</v>
      </c>
      <c r="U385" s="136">
        <f t="shared" si="241"/>
        <v>0</v>
      </c>
      <c r="V385" s="136">
        <f t="shared" si="242"/>
        <v>0</v>
      </c>
      <c r="W385" s="136">
        <f t="shared" si="243"/>
        <v>0</v>
      </c>
      <c r="X385" s="136">
        <f t="shared" si="244"/>
        <v>0</v>
      </c>
      <c r="Y385" s="42">
        <f t="shared" si="245"/>
        <v>0</v>
      </c>
      <c r="Z385" s="42"/>
      <c r="AA385" s="42"/>
      <c r="AB385" s="42"/>
      <c r="AC385" s="42"/>
      <c r="AD385" s="42"/>
      <c r="AE385" s="42"/>
      <c r="AF385" s="42"/>
      <c r="AG385" s="42"/>
    </row>
    <row r="386" spans="1:33">
      <c r="A386" s="44">
        <f t="shared" si="227"/>
        <v>369</v>
      </c>
      <c r="B386" s="44"/>
      <c r="C386" s="137">
        <v>39701</v>
      </c>
      <c r="E386" s="138" t="s">
        <v>320</v>
      </c>
      <c r="G386" s="43">
        <v>6.4</v>
      </c>
      <c r="H386" s="136" t="str">
        <f t="shared" si="229"/>
        <v>P, S, T &amp; D Plant - Demand</v>
      </c>
      <c r="I386" s="42">
        <f>'Plt. Class.'!K$115</f>
        <v>0</v>
      </c>
      <c r="J386" s="136">
        <f t="shared" si="230"/>
        <v>0</v>
      </c>
      <c r="K386" s="136">
        <f t="shared" si="231"/>
        <v>0</v>
      </c>
      <c r="L386" s="136">
        <f t="shared" si="232"/>
        <v>0</v>
      </c>
      <c r="M386" s="136">
        <f t="shared" si="233"/>
        <v>0</v>
      </c>
      <c r="N386" s="136">
        <f t="shared" si="234"/>
        <v>0</v>
      </c>
      <c r="O386" s="136">
        <f t="shared" si="235"/>
        <v>0</v>
      </c>
      <c r="P386" s="136">
        <f t="shared" si="236"/>
        <v>0</v>
      </c>
      <c r="Q386" s="136">
        <f t="shared" si="237"/>
        <v>0</v>
      </c>
      <c r="R386" s="136">
        <f t="shared" si="238"/>
        <v>0</v>
      </c>
      <c r="S386" s="136">
        <f t="shared" si="239"/>
        <v>0</v>
      </c>
      <c r="T386" s="136">
        <f t="shared" si="240"/>
        <v>0</v>
      </c>
      <c r="U386" s="136">
        <f t="shared" si="241"/>
        <v>0</v>
      </c>
      <c r="V386" s="136">
        <f t="shared" si="242"/>
        <v>0</v>
      </c>
      <c r="W386" s="136">
        <f t="shared" si="243"/>
        <v>0</v>
      </c>
      <c r="X386" s="136">
        <f t="shared" si="244"/>
        <v>0</v>
      </c>
      <c r="Y386" s="42">
        <f t="shared" si="245"/>
        <v>0</v>
      </c>
      <c r="Z386" s="42"/>
      <c r="AA386" s="42"/>
      <c r="AB386" s="42"/>
      <c r="AC386" s="42"/>
      <c r="AD386" s="42"/>
      <c r="AE386" s="42"/>
      <c r="AF386" s="42"/>
      <c r="AG386" s="42"/>
    </row>
    <row r="387" spans="1:33">
      <c r="A387" s="44">
        <f t="shared" si="227"/>
        <v>370</v>
      </c>
      <c r="B387" s="44"/>
      <c r="C387" s="137">
        <v>39702</v>
      </c>
      <c r="E387" s="138" t="s">
        <v>321</v>
      </c>
      <c r="G387" s="43">
        <v>6.4</v>
      </c>
      <c r="H387" s="136" t="str">
        <f t="shared" si="229"/>
        <v>P, S, T &amp; D Plant - Demand</v>
      </c>
      <c r="I387" s="42">
        <f>'Plt. Class.'!K$116</f>
        <v>0</v>
      </c>
      <c r="J387" s="136">
        <f t="shared" si="230"/>
        <v>0</v>
      </c>
      <c r="K387" s="136">
        <f t="shared" si="231"/>
        <v>0</v>
      </c>
      <c r="L387" s="136">
        <f t="shared" si="232"/>
        <v>0</v>
      </c>
      <c r="M387" s="136">
        <f t="shared" si="233"/>
        <v>0</v>
      </c>
      <c r="N387" s="136">
        <f t="shared" si="234"/>
        <v>0</v>
      </c>
      <c r="O387" s="136">
        <f t="shared" si="235"/>
        <v>0</v>
      </c>
      <c r="P387" s="136">
        <f t="shared" si="236"/>
        <v>0</v>
      </c>
      <c r="Q387" s="136">
        <f t="shared" si="237"/>
        <v>0</v>
      </c>
      <c r="R387" s="136">
        <f t="shared" si="238"/>
        <v>0</v>
      </c>
      <c r="S387" s="136">
        <f t="shared" si="239"/>
        <v>0</v>
      </c>
      <c r="T387" s="136">
        <f t="shared" si="240"/>
        <v>0</v>
      </c>
      <c r="U387" s="136">
        <f t="shared" si="241"/>
        <v>0</v>
      </c>
      <c r="V387" s="136">
        <f t="shared" si="242"/>
        <v>0</v>
      </c>
      <c r="W387" s="136">
        <f t="shared" si="243"/>
        <v>0</v>
      </c>
      <c r="X387" s="136">
        <f t="shared" si="244"/>
        <v>0</v>
      </c>
      <c r="Y387" s="42">
        <f t="shared" si="245"/>
        <v>0</v>
      </c>
      <c r="Z387" s="42"/>
      <c r="AA387" s="42"/>
      <c r="AB387" s="42"/>
      <c r="AC387" s="42"/>
      <c r="AD387" s="42"/>
      <c r="AE387" s="42"/>
      <c r="AF387" s="42"/>
      <c r="AG387" s="42"/>
    </row>
    <row r="388" spans="1:33">
      <c r="A388" s="44">
        <f t="shared" si="227"/>
        <v>371</v>
      </c>
      <c r="B388" s="44"/>
      <c r="C388" s="137">
        <v>39705</v>
      </c>
      <c r="E388" s="138" t="s">
        <v>322</v>
      </c>
      <c r="G388" s="43">
        <v>6.4</v>
      </c>
      <c r="H388" s="136" t="str">
        <f t="shared" si="229"/>
        <v>P, S, T &amp; D Plant - Demand</v>
      </c>
      <c r="I388" s="42">
        <f>'Plt. Class.'!K$117</f>
        <v>0</v>
      </c>
      <c r="J388" s="136">
        <f t="shared" si="230"/>
        <v>0</v>
      </c>
      <c r="K388" s="136">
        <f t="shared" si="231"/>
        <v>0</v>
      </c>
      <c r="L388" s="136">
        <f t="shared" si="232"/>
        <v>0</v>
      </c>
      <c r="M388" s="136">
        <f t="shared" si="233"/>
        <v>0</v>
      </c>
      <c r="N388" s="136">
        <f t="shared" si="234"/>
        <v>0</v>
      </c>
      <c r="O388" s="136">
        <f t="shared" si="235"/>
        <v>0</v>
      </c>
      <c r="P388" s="136">
        <f t="shared" si="236"/>
        <v>0</v>
      </c>
      <c r="Q388" s="136">
        <f t="shared" si="237"/>
        <v>0</v>
      </c>
      <c r="R388" s="136">
        <f t="shared" si="238"/>
        <v>0</v>
      </c>
      <c r="S388" s="136">
        <f t="shared" si="239"/>
        <v>0</v>
      </c>
      <c r="T388" s="136">
        <f t="shared" si="240"/>
        <v>0</v>
      </c>
      <c r="U388" s="136">
        <f t="shared" si="241"/>
        <v>0</v>
      </c>
      <c r="V388" s="136">
        <f t="shared" si="242"/>
        <v>0</v>
      </c>
      <c r="W388" s="136">
        <f t="shared" si="243"/>
        <v>0</v>
      </c>
      <c r="X388" s="136">
        <f t="shared" si="244"/>
        <v>0</v>
      </c>
      <c r="Y388" s="42">
        <f t="shared" si="245"/>
        <v>0</v>
      </c>
      <c r="Z388" s="42"/>
      <c r="AA388" s="42"/>
      <c r="AB388" s="42"/>
      <c r="AC388" s="42"/>
      <c r="AD388" s="42"/>
      <c r="AE388" s="42"/>
      <c r="AF388" s="42"/>
      <c r="AG388" s="42"/>
    </row>
    <row r="389" spans="1:33">
      <c r="A389" s="44">
        <f t="shared" si="227"/>
        <v>372</v>
      </c>
      <c r="B389" s="44"/>
      <c r="C389" s="137">
        <v>39800</v>
      </c>
      <c r="E389" s="138" t="s">
        <v>323</v>
      </c>
      <c r="G389" s="43">
        <v>6.4</v>
      </c>
      <c r="H389" s="136" t="str">
        <f t="shared" si="229"/>
        <v>P, S, T &amp; D Plant - Demand</v>
      </c>
      <c r="I389" s="42">
        <f>'Plt. Class.'!K$118</f>
        <v>1599592.7416421855</v>
      </c>
      <c r="J389" s="136">
        <f t="shared" si="230"/>
        <v>863859.00401277642</v>
      </c>
      <c r="K389" s="136">
        <f t="shared" si="231"/>
        <v>482030.33884771523</v>
      </c>
      <c r="L389" s="136">
        <f t="shared" si="232"/>
        <v>0</v>
      </c>
      <c r="M389" s="136">
        <f t="shared" si="233"/>
        <v>253703.39878169383</v>
      </c>
      <c r="N389" s="136">
        <f t="shared" si="234"/>
        <v>0</v>
      </c>
      <c r="O389" s="136">
        <f t="shared" si="235"/>
        <v>0</v>
      </c>
      <c r="P389" s="136">
        <f t="shared" si="236"/>
        <v>0</v>
      </c>
      <c r="Q389" s="136">
        <f t="shared" si="237"/>
        <v>0</v>
      </c>
      <c r="R389" s="136">
        <f t="shared" si="238"/>
        <v>0</v>
      </c>
      <c r="S389" s="136">
        <f t="shared" si="239"/>
        <v>0</v>
      </c>
      <c r="T389" s="136">
        <f t="shared" si="240"/>
        <v>0</v>
      </c>
      <c r="U389" s="136">
        <f t="shared" si="241"/>
        <v>0</v>
      </c>
      <c r="V389" s="136">
        <f t="shared" si="242"/>
        <v>0</v>
      </c>
      <c r="W389" s="136">
        <f t="shared" si="243"/>
        <v>0</v>
      </c>
      <c r="X389" s="136">
        <f t="shared" si="244"/>
        <v>0</v>
      </c>
      <c r="Y389" s="42">
        <f t="shared" si="245"/>
        <v>0</v>
      </c>
      <c r="Z389" s="42"/>
      <c r="AA389" s="42"/>
      <c r="AB389" s="42"/>
      <c r="AC389" s="42"/>
      <c r="AD389" s="42"/>
      <c r="AE389" s="42"/>
      <c r="AF389" s="42"/>
      <c r="AG389" s="42"/>
    </row>
    <row r="390" spans="1:33">
      <c r="A390" s="44">
        <f t="shared" si="227"/>
        <v>373</v>
      </c>
      <c r="B390" s="44"/>
      <c r="C390" s="137">
        <v>39900</v>
      </c>
      <c r="E390" s="138" t="s">
        <v>324</v>
      </c>
      <c r="G390" s="43">
        <v>6.4</v>
      </c>
      <c r="H390" s="136" t="str">
        <f t="shared" si="229"/>
        <v>P, S, T &amp; D Plant - Demand</v>
      </c>
      <c r="I390" s="42">
        <f>'Plt. Class.'!K$119</f>
        <v>0</v>
      </c>
      <c r="J390" s="136">
        <f t="shared" si="230"/>
        <v>0</v>
      </c>
      <c r="K390" s="136">
        <f t="shared" si="231"/>
        <v>0</v>
      </c>
      <c r="L390" s="136">
        <f t="shared" si="232"/>
        <v>0</v>
      </c>
      <c r="M390" s="136">
        <f t="shared" si="233"/>
        <v>0</v>
      </c>
      <c r="N390" s="136">
        <f t="shared" si="234"/>
        <v>0</v>
      </c>
      <c r="O390" s="136">
        <f t="shared" si="235"/>
        <v>0</v>
      </c>
      <c r="P390" s="136">
        <f t="shared" si="236"/>
        <v>0</v>
      </c>
      <c r="Q390" s="136">
        <f t="shared" si="237"/>
        <v>0</v>
      </c>
      <c r="R390" s="136">
        <f t="shared" si="238"/>
        <v>0</v>
      </c>
      <c r="S390" s="136">
        <f t="shared" si="239"/>
        <v>0</v>
      </c>
      <c r="T390" s="136">
        <f t="shared" si="240"/>
        <v>0</v>
      </c>
      <c r="U390" s="136">
        <f t="shared" si="241"/>
        <v>0</v>
      </c>
      <c r="V390" s="136">
        <f t="shared" si="242"/>
        <v>0</v>
      </c>
      <c r="W390" s="136">
        <f t="shared" si="243"/>
        <v>0</v>
      </c>
      <c r="X390" s="136">
        <f t="shared" si="244"/>
        <v>0</v>
      </c>
      <c r="Y390" s="42">
        <f t="shared" si="245"/>
        <v>0</v>
      </c>
      <c r="Z390" s="42"/>
      <c r="AA390" s="42"/>
      <c r="AB390" s="42"/>
      <c r="AC390" s="42"/>
      <c r="AD390" s="42"/>
      <c r="AE390" s="42"/>
      <c r="AF390" s="42"/>
      <c r="AG390" s="42"/>
    </row>
    <row r="391" spans="1:33">
      <c r="A391" s="44">
        <f t="shared" si="227"/>
        <v>374</v>
      </c>
      <c r="B391" s="44"/>
      <c r="C391" s="137">
        <v>39901</v>
      </c>
      <c r="E391" s="138" t="s">
        <v>325</v>
      </c>
      <c r="G391" s="43">
        <v>6.4</v>
      </c>
      <c r="H391" s="136" t="str">
        <f t="shared" si="229"/>
        <v>P, S, T &amp; D Plant - Demand</v>
      </c>
      <c r="I391" s="42">
        <f>'Plt. Class.'!K$120</f>
        <v>0</v>
      </c>
      <c r="J391" s="136">
        <f t="shared" si="230"/>
        <v>0</v>
      </c>
      <c r="K391" s="136">
        <f t="shared" si="231"/>
        <v>0</v>
      </c>
      <c r="L391" s="136">
        <f t="shared" si="232"/>
        <v>0</v>
      </c>
      <c r="M391" s="136">
        <f t="shared" si="233"/>
        <v>0</v>
      </c>
      <c r="N391" s="136">
        <f t="shared" si="234"/>
        <v>0</v>
      </c>
      <c r="O391" s="136">
        <f t="shared" si="235"/>
        <v>0</v>
      </c>
      <c r="P391" s="136">
        <f t="shared" si="236"/>
        <v>0</v>
      </c>
      <c r="Q391" s="136">
        <f t="shared" si="237"/>
        <v>0</v>
      </c>
      <c r="R391" s="136">
        <f t="shared" si="238"/>
        <v>0</v>
      </c>
      <c r="S391" s="136">
        <f t="shared" si="239"/>
        <v>0</v>
      </c>
      <c r="T391" s="136">
        <f t="shared" si="240"/>
        <v>0</v>
      </c>
      <c r="U391" s="136">
        <f t="shared" si="241"/>
        <v>0</v>
      </c>
      <c r="V391" s="136">
        <f t="shared" si="242"/>
        <v>0</v>
      </c>
      <c r="W391" s="136">
        <f t="shared" si="243"/>
        <v>0</v>
      </c>
      <c r="X391" s="136">
        <f t="shared" si="244"/>
        <v>0</v>
      </c>
      <c r="Y391" s="42">
        <f t="shared" si="245"/>
        <v>0</v>
      </c>
      <c r="Z391" s="42"/>
      <c r="AA391" s="42"/>
      <c r="AB391" s="42"/>
      <c r="AC391" s="42"/>
      <c r="AD391" s="42"/>
      <c r="AE391" s="42"/>
      <c r="AF391" s="42"/>
      <c r="AG391" s="42"/>
    </row>
    <row r="392" spans="1:33">
      <c r="A392" s="44">
        <f t="shared" si="227"/>
        <v>375</v>
      </c>
      <c r="B392" s="44"/>
      <c r="C392" s="137">
        <v>39902</v>
      </c>
      <c r="E392" s="138" t="s">
        <v>326</v>
      </c>
      <c r="G392" s="43">
        <v>6.4</v>
      </c>
      <c r="H392" s="136" t="str">
        <f t="shared" si="229"/>
        <v>P, S, T &amp; D Plant - Demand</v>
      </c>
      <c r="I392" s="42">
        <f>'Plt. Class.'!K$121</f>
        <v>0</v>
      </c>
      <c r="J392" s="136">
        <f t="shared" si="230"/>
        <v>0</v>
      </c>
      <c r="K392" s="136">
        <f t="shared" si="231"/>
        <v>0</v>
      </c>
      <c r="L392" s="136">
        <f t="shared" si="232"/>
        <v>0</v>
      </c>
      <c r="M392" s="136">
        <f t="shared" si="233"/>
        <v>0</v>
      </c>
      <c r="N392" s="136">
        <f t="shared" si="234"/>
        <v>0</v>
      </c>
      <c r="O392" s="136">
        <f t="shared" si="235"/>
        <v>0</v>
      </c>
      <c r="P392" s="136">
        <f t="shared" si="236"/>
        <v>0</v>
      </c>
      <c r="Q392" s="136">
        <f t="shared" si="237"/>
        <v>0</v>
      </c>
      <c r="R392" s="136">
        <f t="shared" si="238"/>
        <v>0</v>
      </c>
      <c r="S392" s="136">
        <f t="shared" si="239"/>
        <v>0</v>
      </c>
      <c r="T392" s="136">
        <f t="shared" si="240"/>
        <v>0</v>
      </c>
      <c r="U392" s="136">
        <f t="shared" si="241"/>
        <v>0</v>
      </c>
      <c r="V392" s="136">
        <f t="shared" si="242"/>
        <v>0</v>
      </c>
      <c r="W392" s="136">
        <f t="shared" si="243"/>
        <v>0</v>
      </c>
      <c r="X392" s="136">
        <f t="shared" si="244"/>
        <v>0</v>
      </c>
      <c r="Y392" s="42">
        <f t="shared" si="245"/>
        <v>0</v>
      </c>
      <c r="Z392" s="42"/>
      <c r="AA392" s="42"/>
      <c r="AB392" s="42"/>
      <c r="AC392" s="42"/>
      <c r="AD392" s="42"/>
      <c r="AE392" s="42"/>
      <c r="AF392" s="42"/>
      <c r="AG392" s="42"/>
    </row>
    <row r="393" spans="1:33">
      <c r="A393" s="44">
        <f t="shared" si="227"/>
        <v>376</v>
      </c>
      <c r="B393" s="44"/>
      <c r="C393" s="137">
        <v>39903</v>
      </c>
      <c r="E393" s="138" t="s">
        <v>327</v>
      </c>
      <c r="G393" s="43">
        <v>6.4</v>
      </c>
      <c r="H393" s="136" t="str">
        <f t="shared" si="229"/>
        <v>P, S, T &amp; D Plant - Demand</v>
      </c>
      <c r="I393" s="42">
        <f>'Plt. Class.'!K$122</f>
        <v>35324.849294934662</v>
      </c>
      <c r="J393" s="136">
        <f t="shared" si="230"/>
        <v>19077.161538939872</v>
      </c>
      <c r="K393" s="136">
        <f t="shared" si="231"/>
        <v>10644.990210383663</v>
      </c>
      <c r="L393" s="136">
        <f t="shared" si="232"/>
        <v>0</v>
      </c>
      <c r="M393" s="136">
        <f t="shared" si="233"/>
        <v>5602.6975456111259</v>
      </c>
      <c r="N393" s="136">
        <f t="shared" si="234"/>
        <v>0</v>
      </c>
      <c r="O393" s="136">
        <f t="shared" si="235"/>
        <v>0</v>
      </c>
      <c r="P393" s="136">
        <f t="shared" si="236"/>
        <v>0</v>
      </c>
      <c r="Q393" s="136">
        <f t="shared" si="237"/>
        <v>0</v>
      </c>
      <c r="R393" s="136">
        <f t="shared" si="238"/>
        <v>0</v>
      </c>
      <c r="S393" s="136">
        <f t="shared" si="239"/>
        <v>0</v>
      </c>
      <c r="T393" s="136">
        <f t="shared" si="240"/>
        <v>0</v>
      </c>
      <c r="U393" s="136">
        <f t="shared" si="241"/>
        <v>0</v>
      </c>
      <c r="V393" s="136">
        <f t="shared" si="242"/>
        <v>0</v>
      </c>
      <c r="W393" s="136">
        <f t="shared" si="243"/>
        <v>0</v>
      </c>
      <c r="X393" s="136">
        <f t="shared" si="244"/>
        <v>0</v>
      </c>
      <c r="Y393" s="42">
        <f t="shared" si="245"/>
        <v>0</v>
      </c>
      <c r="Z393" s="42"/>
      <c r="AA393" s="42"/>
      <c r="AB393" s="42"/>
      <c r="AC393" s="42"/>
      <c r="AD393" s="42"/>
      <c r="AE393" s="42"/>
      <c r="AF393" s="42"/>
      <c r="AG393" s="42"/>
    </row>
    <row r="394" spans="1:33">
      <c r="A394" s="44">
        <f t="shared" si="227"/>
        <v>377</v>
      </c>
      <c r="B394" s="44"/>
      <c r="C394" s="137">
        <v>39904</v>
      </c>
      <c r="E394" s="138" t="s">
        <v>328</v>
      </c>
      <c r="G394" s="43">
        <v>6.4</v>
      </c>
      <c r="H394" s="136" t="str">
        <f t="shared" si="229"/>
        <v>P, S, T &amp; D Plant - Demand</v>
      </c>
      <c r="I394" s="42">
        <f>'Plt. Class.'!K$123</f>
        <v>0</v>
      </c>
      <c r="J394" s="136">
        <f t="shared" si="230"/>
        <v>0</v>
      </c>
      <c r="K394" s="136">
        <f t="shared" si="231"/>
        <v>0</v>
      </c>
      <c r="L394" s="136">
        <f t="shared" si="232"/>
        <v>0</v>
      </c>
      <c r="M394" s="136">
        <f t="shared" si="233"/>
        <v>0</v>
      </c>
      <c r="N394" s="136">
        <f t="shared" si="234"/>
        <v>0</v>
      </c>
      <c r="O394" s="136">
        <f t="shared" si="235"/>
        <v>0</v>
      </c>
      <c r="P394" s="136">
        <f t="shared" si="236"/>
        <v>0</v>
      </c>
      <c r="Q394" s="136">
        <f t="shared" si="237"/>
        <v>0</v>
      </c>
      <c r="R394" s="136">
        <f t="shared" si="238"/>
        <v>0</v>
      </c>
      <c r="S394" s="136">
        <f t="shared" si="239"/>
        <v>0</v>
      </c>
      <c r="T394" s="136">
        <f t="shared" si="240"/>
        <v>0</v>
      </c>
      <c r="U394" s="136">
        <f t="shared" si="241"/>
        <v>0</v>
      </c>
      <c r="V394" s="136">
        <f t="shared" si="242"/>
        <v>0</v>
      </c>
      <c r="W394" s="136">
        <f t="shared" si="243"/>
        <v>0</v>
      </c>
      <c r="X394" s="136">
        <f t="shared" si="244"/>
        <v>0</v>
      </c>
      <c r="Y394" s="42">
        <f t="shared" si="245"/>
        <v>0</v>
      </c>
      <c r="Z394" s="42"/>
      <c r="AA394" s="42"/>
      <c r="AB394" s="42"/>
      <c r="AC394" s="42"/>
      <c r="AD394" s="42"/>
      <c r="AE394" s="42"/>
      <c r="AF394" s="42"/>
      <c r="AG394" s="42"/>
    </row>
    <row r="395" spans="1:33">
      <c r="A395" s="44">
        <f t="shared" si="227"/>
        <v>378</v>
      </c>
      <c r="B395" s="44"/>
      <c r="C395" s="137">
        <v>39905</v>
      </c>
      <c r="E395" s="138" t="s">
        <v>329</v>
      </c>
      <c r="G395" s="43">
        <v>6.4</v>
      </c>
      <c r="H395" s="136" t="str">
        <f t="shared" si="229"/>
        <v>P, S, T &amp; D Plant - Demand</v>
      </c>
      <c r="I395" s="42">
        <f>'Plt. Class.'!K$124</f>
        <v>0</v>
      </c>
      <c r="J395" s="136">
        <f t="shared" si="230"/>
        <v>0</v>
      </c>
      <c r="K395" s="136">
        <f t="shared" si="231"/>
        <v>0</v>
      </c>
      <c r="L395" s="136">
        <f t="shared" si="232"/>
        <v>0</v>
      </c>
      <c r="M395" s="136">
        <f t="shared" si="233"/>
        <v>0</v>
      </c>
      <c r="N395" s="136">
        <f t="shared" si="234"/>
        <v>0</v>
      </c>
      <c r="O395" s="136">
        <f t="shared" si="235"/>
        <v>0</v>
      </c>
      <c r="P395" s="136">
        <f t="shared" si="236"/>
        <v>0</v>
      </c>
      <c r="Q395" s="136">
        <f t="shared" si="237"/>
        <v>0</v>
      </c>
      <c r="R395" s="136">
        <f t="shared" si="238"/>
        <v>0</v>
      </c>
      <c r="S395" s="136">
        <f t="shared" si="239"/>
        <v>0</v>
      </c>
      <c r="T395" s="136">
        <f t="shared" si="240"/>
        <v>0</v>
      </c>
      <c r="U395" s="136">
        <f t="shared" si="241"/>
        <v>0</v>
      </c>
      <c r="V395" s="136">
        <f t="shared" si="242"/>
        <v>0</v>
      </c>
      <c r="W395" s="136">
        <f t="shared" si="243"/>
        <v>0</v>
      </c>
      <c r="X395" s="136">
        <f t="shared" si="244"/>
        <v>0</v>
      </c>
      <c r="Y395" s="42">
        <f t="shared" si="245"/>
        <v>0</v>
      </c>
      <c r="Z395" s="42"/>
      <c r="AA395" s="42"/>
      <c r="AB395" s="42"/>
      <c r="AC395" s="42"/>
      <c r="AD395" s="42"/>
      <c r="AE395" s="42"/>
      <c r="AF395" s="42"/>
      <c r="AG395" s="42"/>
    </row>
    <row r="396" spans="1:33">
      <c r="A396" s="44">
        <f t="shared" si="227"/>
        <v>379</v>
      </c>
      <c r="B396" s="44"/>
      <c r="C396" s="137">
        <v>39906</v>
      </c>
      <c r="E396" s="138" t="s">
        <v>330</v>
      </c>
      <c r="G396" s="43">
        <v>6.4</v>
      </c>
      <c r="H396" s="136" t="str">
        <f t="shared" si="229"/>
        <v>P, S, T &amp; D Plant - Demand</v>
      </c>
      <c r="I396" s="42">
        <f>'Plt. Class.'!K$125</f>
        <v>614195.29534835846</v>
      </c>
      <c r="J396" s="136">
        <f t="shared" si="230"/>
        <v>331695.76373812498</v>
      </c>
      <c r="K396" s="136">
        <f t="shared" si="231"/>
        <v>185085.08986574775</v>
      </c>
      <c r="L396" s="136">
        <f t="shared" si="232"/>
        <v>0</v>
      </c>
      <c r="M396" s="136">
        <f t="shared" si="233"/>
        <v>97414.441744485666</v>
      </c>
      <c r="N396" s="136">
        <f t="shared" si="234"/>
        <v>0</v>
      </c>
      <c r="O396" s="136">
        <f t="shared" si="235"/>
        <v>0</v>
      </c>
      <c r="P396" s="136">
        <f t="shared" si="236"/>
        <v>0</v>
      </c>
      <c r="Q396" s="136">
        <f t="shared" si="237"/>
        <v>0</v>
      </c>
      <c r="R396" s="136">
        <f t="shared" si="238"/>
        <v>0</v>
      </c>
      <c r="S396" s="136">
        <f t="shared" si="239"/>
        <v>0</v>
      </c>
      <c r="T396" s="136">
        <f t="shared" si="240"/>
        <v>0</v>
      </c>
      <c r="U396" s="136">
        <f t="shared" si="241"/>
        <v>0</v>
      </c>
      <c r="V396" s="136">
        <f t="shared" si="242"/>
        <v>0</v>
      </c>
      <c r="W396" s="136">
        <f t="shared" si="243"/>
        <v>0</v>
      </c>
      <c r="X396" s="136">
        <f t="shared" si="244"/>
        <v>0</v>
      </c>
      <c r="Y396" s="42">
        <f t="shared" si="245"/>
        <v>0</v>
      </c>
      <c r="Z396" s="42"/>
      <c r="AA396" s="42"/>
      <c r="AB396" s="42"/>
      <c r="AC396" s="42"/>
      <c r="AD396" s="42"/>
      <c r="AE396" s="42"/>
      <c r="AF396" s="42"/>
      <c r="AG396" s="42"/>
    </row>
    <row r="397" spans="1:33">
      <c r="A397" s="44">
        <f t="shared" si="227"/>
        <v>380</v>
      </c>
      <c r="B397" s="44"/>
      <c r="C397" s="137">
        <v>39907</v>
      </c>
      <c r="E397" s="138" t="s">
        <v>331</v>
      </c>
      <c r="G397" s="43">
        <v>6.4</v>
      </c>
      <c r="H397" s="136" t="str">
        <f t="shared" si="229"/>
        <v>P, S, T &amp; D Plant - Demand</v>
      </c>
      <c r="I397" s="42">
        <f>'Plt. Class.'!K$126</f>
        <v>5129.1709414957977</v>
      </c>
      <c r="J397" s="136">
        <f t="shared" si="230"/>
        <v>2770.0053804838922</v>
      </c>
      <c r="K397" s="136">
        <f t="shared" si="231"/>
        <v>1545.6534295090787</v>
      </c>
      <c r="L397" s="136">
        <f t="shared" si="232"/>
        <v>0</v>
      </c>
      <c r="M397" s="136">
        <f t="shared" si="233"/>
        <v>813.51213150282649</v>
      </c>
      <c r="N397" s="136">
        <f t="shared" si="234"/>
        <v>0</v>
      </c>
      <c r="O397" s="136">
        <f t="shared" si="235"/>
        <v>0</v>
      </c>
      <c r="P397" s="136">
        <f t="shared" si="236"/>
        <v>0</v>
      </c>
      <c r="Q397" s="136">
        <f t="shared" si="237"/>
        <v>0</v>
      </c>
      <c r="R397" s="136">
        <f t="shared" si="238"/>
        <v>0</v>
      </c>
      <c r="S397" s="136">
        <f t="shared" si="239"/>
        <v>0</v>
      </c>
      <c r="T397" s="136">
        <f t="shared" si="240"/>
        <v>0</v>
      </c>
      <c r="U397" s="136">
        <f t="shared" si="241"/>
        <v>0</v>
      </c>
      <c r="V397" s="136">
        <f t="shared" si="242"/>
        <v>0</v>
      </c>
      <c r="W397" s="136">
        <f t="shared" si="243"/>
        <v>0</v>
      </c>
      <c r="X397" s="136">
        <f t="shared" si="244"/>
        <v>0</v>
      </c>
      <c r="Y397" s="42">
        <f t="shared" si="245"/>
        <v>0</v>
      </c>
      <c r="Z397" s="42"/>
      <c r="AA397" s="42"/>
      <c r="AB397" s="42"/>
      <c r="AC397" s="42"/>
      <c r="AD397" s="42"/>
      <c r="AE397" s="42"/>
      <c r="AF397" s="42"/>
      <c r="AG397" s="42"/>
    </row>
    <row r="398" spans="1:33">
      <c r="A398" s="44">
        <f t="shared" si="227"/>
        <v>381</v>
      </c>
      <c r="B398" s="44"/>
      <c r="C398" s="137">
        <v>39908</v>
      </c>
      <c r="E398" s="138" t="s">
        <v>332</v>
      </c>
      <c r="G398" s="43">
        <v>6.4</v>
      </c>
      <c r="H398" s="136" t="str">
        <f t="shared" si="229"/>
        <v>P, S, T &amp; D Plant - Demand</v>
      </c>
      <c r="I398" s="42">
        <f>'Plt. Class.'!K$127</f>
        <v>46068.882542377709</v>
      </c>
      <c r="J398" s="136">
        <f t="shared" si="230"/>
        <v>24879.469600608016</v>
      </c>
      <c r="K398" s="136">
        <f t="shared" si="231"/>
        <v>13882.658056725126</v>
      </c>
      <c r="L398" s="136">
        <f t="shared" si="232"/>
        <v>0</v>
      </c>
      <c r="M398" s="136">
        <f t="shared" si="233"/>
        <v>7306.7548850445628</v>
      </c>
      <c r="N398" s="136">
        <f t="shared" si="234"/>
        <v>0</v>
      </c>
      <c r="O398" s="136">
        <f t="shared" si="235"/>
        <v>0</v>
      </c>
      <c r="P398" s="136">
        <f t="shared" si="236"/>
        <v>0</v>
      </c>
      <c r="Q398" s="136">
        <f t="shared" si="237"/>
        <v>0</v>
      </c>
      <c r="R398" s="136">
        <f t="shared" si="238"/>
        <v>0</v>
      </c>
      <c r="S398" s="136">
        <f t="shared" si="239"/>
        <v>0</v>
      </c>
      <c r="T398" s="136">
        <f t="shared" si="240"/>
        <v>0</v>
      </c>
      <c r="U398" s="136">
        <f t="shared" si="241"/>
        <v>0</v>
      </c>
      <c r="V398" s="136">
        <f t="shared" si="242"/>
        <v>0</v>
      </c>
      <c r="W398" s="136">
        <f t="shared" si="243"/>
        <v>0</v>
      </c>
      <c r="X398" s="136">
        <f t="shared" si="244"/>
        <v>0</v>
      </c>
      <c r="Y398" s="42">
        <f t="shared" si="245"/>
        <v>0</v>
      </c>
      <c r="Z398" s="42"/>
      <c r="AA398" s="42"/>
      <c r="AB398" s="42"/>
      <c r="AC398" s="42"/>
      <c r="AD398" s="42"/>
      <c r="AE398" s="42"/>
      <c r="AF398" s="42"/>
      <c r="AG398" s="42"/>
    </row>
    <row r="399" spans="1:33">
      <c r="A399" s="44">
        <f t="shared" si="227"/>
        <v>382</v>
      </c>
      <c r="B399" s="44"/>
      <c r="C399" s="137">
        <v>39909</v>
      </c>
      <c r="E399" s="138" t="s">
        <v>333</v>
      </c>
      <c r="G399" s="43">
        <v>6.4</v>
      </c>
      <c r="H399" s="136" t="str">
        <f t="shared" si="229"/>
        <v>P, S, T &amp; D Plant - Demand</v>
      </c>
      <c r="I399" s="42">
        <f>'Plt. Class.'!K$128</f>
        <v>0</v>
      </c>
      <c r="J399" s="136">
        <f t="shared" si="230"/>
        <v>0</v>
      </c>
      <c r="K399" s="136">
        <f t="shared" si="231"/>
        <v>0</v>
      </c>
      <c r="L399" s="136">
        <f t="shared" si="232"/>
        <v>0</v>
      </c>
      <c r="M399" s="136">
        <f t="shared" si="233"/>
        <v>0</v>
      </c>
      <c r="N399" s="136">
        <f t="shared" si="234"/>
        <v>0</v>
      </c>
      <c r="O399" s="136">
        <f t="shared" si="235"/>
        <v>0</v>
      </c>
      <c r="P399" s="136">
        <f t="shared" si="236"/>
        <v>0</v>
      </c>
      <c r="Q399" s="136">
        <f t="shared" si="237"/>
        <v>0</v>
      </c>
      <c r="R399" s="136">
        <f t="shared" si="238"/>
        <v>0</v>
      </c>
      <c r="S399" s="136">
        <f t="shared" si="239"/>
        <v>0</v>
      </c>
      <c r="T399" s="136">
        <f t="shared" si="240"/>
        <v>0</v>
      </c>
      <c r="U399" s="136">
        <f t="shared" si="241"/>
        <v>0</v>
      </c>
      <c r="V399" s="136">
        <f t="shared" si="242"/>
        <v>0</v>
      </c>
      <c r="W399" s="136">
        <f t="shared" si="243"/>
        <v>0</v>
      </c>
      <c r="X399" s="136">
        <f t="shared" si="244"/>
        <v>0</v>
      </c>
      <c r="Y399" s="42">
        <f t="shared" si="245"/>
        <v>0</v>
      </c>
      <c r="Z399" s="42"/>
      <c r="AA399" s="42"/>
      <c r="AB399" s="42"/>
      <c r="AC399" s="42"/>
      <c r="AD399" s="42"/>
      <c r="AE399" s="42"/>
      <c r="AF399" s="42"/>
      <c r="AG399" s="42"/>
    </row>
    <row r="400" spans="1:33">
      <c r="A400" s="44">
        <f t="shared" si="227"/>
        <v>383</v>
      </c>
      <c r="B400" s="44"/>
      <c r="C400" s="137">
        <v>39924</v>
      </c>
      <c r="E400" s="138" t="s">
        <v>334</v>
      </c>
      <c r="G400" s="43">
        <v>6.4</v>
      </c>
      <c r="H400" s="136" t="str">
        <f t="shared" si="229"/>
        <v>P, S, T &amp; D Plant - Demand</v>
      </c>
      <c r="I400" s="42">
        <f>'Plt. Class.'!K$129</f>
        <v>0</v>
      </c>
      <c r="J400" s="136">
        <f t="shared" si="230"/>
        <v>0</v>
      </c>
      <c r="K400" s="136">
        <f t="shared" si="231"/>
        <v>0</v>
      </c>
      <c r="L400" s="136">
        <f t="shared" si="232"/>
        <v>0</v>
      </c>
      <c r="M400" s="136">
        <f t="shared" si="233"/>
        <v>0</v>
      </c>
      <c r="N400" s="136">
        <f t="shared" si="234"/>
        <v>0</v>
      </c>
      <c r="O400" s="136">
        <f t="shared" si="235"/>
        <v>0</v>
      </c>
      <c r="P400" s="136">
        <f t="shared" si="236"/>
        <v>0</v>
      </c>
      <c r="Q400" s="136">
        <f t="shared" si="237"/>
        <v>0</v>
      </c>
      <c r="R400" s="136">
        <f t="shared" si="238"/>
        <v>0</v>
      </c>
      <c r="S400" s="136">
        <f t="shared" si="239"/>
        <v>0</v>
      </c>
      <c r="T400" s="136">
        <f t="shared" si="240"/>
        <v>0</v>
      </c>
      <c r="U400" s="136">
        <f t="shared" si="241"/>
        <v>0</v>
      </c>
      <c r="V400" s="136">
        <f t="shared" si="242"/>
        <v>0</v>
      </c>
      <c r="W400" s="136">
        <f t="shared" si="243"/>
        <v>0</v>
      </c>
      <c r="X400" s="136">
        <f t="shared" si="244"/>
        <v>0</v>
      </c>
      <c r="Y400" s="42">
        <f t="shared" si="245"/>
        <v>0</v>
      </c>
      <c r="Z400" s="42"/>
      <c r="AA400" s="42"/>
      <c r="AB400" s="42"/>
      <c r="AC400" s="42"/>
      <c r="AD400" s="42"/>
      <c r="AE400" s="42"/>
      <c r="AF400" s="42"/>
      <c r="AG400" s="42"/>
    </row>
    <row r="401" spans="1:33">
      <c r="A401" s="44">
        <f t="shared" si="227"/>
        <v>384</v>
      </c>
      <c r="B401" s="44"/>
      <c r="C401" s="44"/>
      <c r="D401" s="44"/>
      <c r="E401" s="44"/>
      <c r="G401" s="43"/>
      <c r="H401" s="136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</row>
    <row r="402" spans="1:33">
      <c r="A402" s="44">
        <f t="shared" si="227"/>
        <v>385</v>
      </c>
      <c r="B402" s="44"/>
      <c r="C402" s="44"/>
      <c r="D402" s="44" t="s">
        <v>159</v>
      </c>
      <c r="E402" s="44"/>
      <c r="G402" s="43"/>
      <c r="H402" s="136"/>
      <c r="I402" s="42">
        <f>'Plt. Class.'!K$131</f>
        <v>7499275.3018278824</v>
      </c>
      <c r="J402" s="42">
        <f>SUM(J366:J400)</f>
        <v>4049978.6754494975</v>
      </c>
      <c r="K402" s="42">
        <f t="shared" ref="K402:X402" si="246">SUM(K366:K400)</f>
        <v>2259874.104668207</v>
      </c>
      <c r="L402" s="42">
        <f t="shared" si="246"/>
        <v>0</v>
      </c>
      <c r="M402" s="42">
        <f t="shared" si="246"/>
        <v>1189422.5217101786</v>
      </c>
      <c r="N402" s="42">
        <f t="shared" si="246"/>
        <v>0</v>
      </c>
      <c r="O402" s="42">
        <f t="shared" si="246"/>
        <v>0</v>
      </c>
      <c r="P402" s="42">
        <f t="shared" si="246"/>
        <v>0</v>
      </c>
      <c r="Q402" s="42">
        <f t="shared" si="246"/>
        <v>0</v>
      </c>
      <c r="R402" s="42">
        <f t="shared" si="246"/>
        <v>0</v>
      </c>
      <c r="S402" s="42">
        <f t="shared" si="246"/>
        <v>0</v>
      </c>
      <c r="T402" s="42">
        <f t="shared" si="246"/>
        <v>0</v>
      </c>
      <c r="U402" s="42">
        <f t="shared" si="246"/>
        <v>0</v>
      </c>
      <c r="V402" s="42">
        <f t="shared" si="246"/>
        <v>0</v>
      </c>
      <c r="W402" s="42">
        <f t="shared" si="246"/>
        <v>0</v>
      </c>
      <c r="X402" s="42">
        <f t="shared" si="246"/>
        <v>0</v>
      </c>
      <c r="Y402" s="42">
        <f>SUM(J402:X402)-I402</f>
        <v>0</v>
      </c>
      <c r="Z402" s="42"/>
      <c r="AA402" s="42"/>
      <c r="AB402" s="42"/>
      <c r="AC402" s="42"/>
      <c r="AD402" s="42"/>
      <c r="AE402" s="42"/>
      <c r="AF402" s="42"/>
      <c r="AG402" s="42"/>
    </row>
    <row r="403" spans="1:33">
      <c r="A403" s="44">
        <f t="shared" si="227"/>
        <v>386</v>
      </c>
      <c r="B403" s="44"/>
      <c r="C403" s="44"/>
      <c r="D403" s="44"/>
      <c r="E403" s="44"/>
      <c r="G403" s="43"/>
      <c r="H403" s="136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</row>
    <row r="404" spans="1:33">
      <c r="A404" s="44">
        <f t="shared" si="227"/>
        <v>387</v>
      </c>
      <c r="B404" s="44"/>
      <c r="C404" s="44"/>
      <c r="D404" s="44" t="s">
        <v>362</v>
      </c>
      <c r="E404" s="44"/>
      <c r="G404" s="43"/>
      <c r="H404" s="136"/>
      <c r="I404" s="42">
        <f>'Plt. Class.'!K$133</f>
        <v>197836525.49447957</v>
      </c>
      <c r="J404" s="42">
        <f t="shared" ref="J404:X404" si="247">J402+J362+J336+J323+J301+J289</f>
        <v>106841484.97420402</v>
      </c>
      <c r="K404" s="42">
        <f t="shared" si="247"/>
        <v>59617179.384457693</v>
      </c>
      <c r="L404" s="42">
        <f t="shared" si="247"/>
        <v>0</v>
      </c>
      <c r="M404" s="42">
        <f t="shared" si="247"/>
        <v>31377861.135817874</v>
      </c>
      <c r="N404" s="42">
        <f t="shared" si="247"/>
        <v>0</v>
      </c>
      <c r="O404" s="42">
        <f t="shared" si="247"/>
        <v>0</v>
      </c>
      <c r="P404" s="42">
        <f t="shared" si="247"/>
        <v>0</v>
      </c>
      <c r="Q404" s="42">
        <f t="shared" si="247"/>
        <v>0</v>
      </c>
      <c r="R404" s="42">
        <f t="shared" si="247"/>
        <v>0</v>
      </c>
      <c r="S404" s="42">
        <f t="shared" si="247"/>
        <v>0</v>
      </c>
      <c r="T404" s="42">
        <f t="shared" si="247"/>
        <v>0</v>
      </c>
      <c r="U404" s="42">
        <f t="shared" si="247"/>
        <v>0</v>
      </c>
      <c r="V404" s="42">
        <f t="shared" si="247"/>
        <v>0</v>
      </c>
      <c r="W404" s="42">
        <f t="shared" si="247"/>
        <v>0</v>
      </c>
      <c r="X404" s="42">
        <f t="shared" si="247"/>
        <v>0</v>
      </c>
      <c r="Y404" s="42">
        <f>SUM(J404:X404)-I404</f>
        <v>0</v>
      </c>
      <c r="Z404" s="42"/>
      <c r="AA404" s="42"/>
      <c r="AB404" s="42"/>
      <c r="AC404" s="42"/>
      <c r="AD404" s="42"/>
      <c r="AE404" s="42"/>
      <c r="AF404" s="42"/>
      <c r="AG404" s="42"/>
    </row>
    <row r="405" spans="1:33">
      <c r="A405" s="44">
        <f t="shared" si="227"/>
        <v>388</v>
      </c>
      <c r="B405" s="44"/>
      <c r="C405" s="44"/>
      <c r="D405" s="44"/>
      <c r="E405" s="44"/>
      <c r="G405" s="43"/>
      <c r="H405" s="136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</row>
    <row r="406" spans="1:33">
      <c r="A406" s="44">
        <f t="shared" si="227"/>
        <v>389</v>
      </c>
      <c r="B406" s="44"/>
      <c r="C406" s="44"/>
      <c r="D406" s="44" t="s">
        <v>361</v>
      </c>
      <c r="E406" s="44"/>
      <c r="G406" s="43">
        <v>6.4</v>
      </c>
      <c r="H406" s="136" t="str">
        <f>VLOOKUP($G406,alloc,3)</f>
        <v>P, S, T &amp; D Plant - Demand</v>
      </c>
      <c r="I406" s="42">
        <f>'Plt. Class.'!K$135</f>
        <v>5267640.7954847328</v>
      </c>
      <c r="J406" s="136">
        <f>$I406*VLOOKUP($G406,alloc,6)</f>
        <v>2844785.9337076289</v>
      </c>
      <c r="K406" s="136">
        <f>$I406*VLOOKUP($G406,alloc,7)</f>
        <v>1587380.7197754476</v>
      </c>
      <c r="L406" s="136">
        <f>$I406*VLOOKUP($G406,alloc,8)</f>
        <v>0</v>
      </c>
      <c r="M406" s="136">
        <f>$I406*VLOOKUP($G406,alloc,9)</f>
        <v>835474.14200165635</v>
      </c>
      <c r="N406" s="136">
        <f>$I406*VLOOKUP($G406,alloc,10)</f>
        <v>0</v>
      </c>
      <c r="O406" s="136">
        <f>$I406*VLOOKUP($G406,alloc,11)</f>
        <v>0</v>
      </c>
      <c r="P406" s="136">
        <f>$I406*VLOOKUP($G406,alloc,12)</f>
        <v>0</v>
      </c>
      <c r="Q406" s="136">
        <f>$I406*VLOOKUP($G406,alloc,13)</f>
        <v>0</v>
      </c>
      <c r="R406" s="136">
        <f>$I406*VLOOKUP($G406,alloc,14)</f>
        <v>0</v>
      </c>
      <c r="S406" s="136">
        <f>$I406*VLOOKUP($G406,alloc,15)</f>
        <v>0</v>
      </c>
      <c r="T406" s="136">
        <f>$I406*VLOOKUP($G406,alloc,16)</f>
        <v>0</v>
      </c>
      <c r="U406" s="136">
        <f>$I406*VLOOKUP($G406,alloc,17)</f>
        <v>0</v>
      </c>
      <c r="V406" s="136">
        <f>$I406*VLOOKUP($G406,alloc,18)</f>
        <v>0</v>
      </c>
      <c r="W406" s="136">
        <f>$I406*VLOOKUP($G406,alloc,19)</f>
        <v>0</v>
      </c>
      <c r="X406" s="136">
        <f>$I406*VLOOKUP($G406,alloc,20)</f>
        <v>0</v>
      </c>
      <c r="Y406" s="42">
        <f>SUM(J406:X406)-I406</f>
        <v>0</v>
      </c>
      <c r="Z406" s="42"/>
      <c r="AA406" s="42"/>
      <c r="AB406" s="42"/>
      <c r="AC406" s="42"/>
      <c r="AD406" s="42"/>
      <c r="AE406" s="42"/>
      <c r="AF406" s="42"/>
      <c r="AG406" s="42"/>
    </row>
    <row r="407" spans="1:33">
      <c r="A407" s="44">
        <f t="shared" si="227"/>
        <v>390</v>
      </c>
      <c r="B407" s="44"/>
      <c r="C407" s="44"/>
      <c r="D407" s="44"/>
      <c r="E407" s="44"/>
      <c r="G407" s="43"/>
      <c r="H407" s="136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</row>
    <row r="408" spans="1:33">
      <c r="A408" s="44">
        <f t="shared" si="227"/>
        <v>391</v>
      </c>
      <c r="B408" s="44"/>
      <c r="C408" s="44"/>
      <c r="D408" s="44" t="s">
        <v>360</v>
      </c>
      <c r="E408" s="44"/>
      <c r="G408" s="43"/>
      <c r="H408" s="136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</row>
    <row r="409" spans="1:33">
      <c r="A409" s="44">
        <f t="shared" si="227"/>
        <v>392</v>
      </c>
      <c r="B409" s="44"/>
      <c r="C409" s="44"/>
      <c r="D409" s="44"/>
      <c r="E409" s="44"/>
      <c r="G409" s="43"/>
      <c r="H409" s="136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</row>
    <row r="410" spans="1:33">
      <c r="A410" s="44">
        <f t="shared" si="227"/>
        <v>393</v>
      </c>
      <c r="B410" s="44"/>
      <c r="C410" s="44"/>
      <c r="D410" s="44" t="s">
        <v>335</v>
      </c>
      <c r="E410" s="44"/>
      <c r="G410" s="43"/>
      <c r="H410" s="136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</row>
    <row r="411" spans="1:33">
      <c r="A411" s="44">
        <f t="shared" si="227"/>
        <v>394</v>
      </c>
      <c r="B411" s="44"/>
      <c r="C411" s="44"/>
      <c r="D411" s="44"/>
      <c r="E411" s="44"/>
      <c r="G411" s="43"/>
      <c r="H411" s="136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</row>
    <row r="412" spans="1:33">
      <c r="A412" s="44">
        <f t="shared" ref="A412:A475" si="248">A411+1</f>
        <v>395</v>
      </c>
      <c r="B412" s="44"/>
      <c r="C412" s="137">
        <v>30100</v>
      </c>
      <c r="D412" s="44"/>
      <c r="E412" s="138" t="s">
        <v>336</v>
      </c>
      <c r="G412" s="43">
        <v>6.4</v>
      </c>
      <c r="H412" s="136" t="str">
        <f>VLOOKUP($G412,alloc,3)</f>
        <v>P, S, T &amp; D Plant - Demand</v>
      </c>
      <c r="I412" s="42">
        <f>'Plt. Class.'!K$141</f>
        <v>33929.916871513495</v>
      </c>
      <c r="J412" s="136">
        <f>$I412*VLOOKUP($G412,alloc,6)</f>
        <v>18323.829204657941</v>
      </c>
      <c r="K412" s="136">
        <f>$I412*VLOOKUP($G412,alloc,7)</f>
        <v>10224.633371279064</v>
      </c>
      <c r="L412" s="136">
        <f>$I412*VLOOKUP($G412,alloc,8)</f>
        <v>0</v>
      </c>
      <c r="M412" s="136">
        <f>$I412*VLOOKUP($G412,alloc,9)</f>
        <v>5381.4542955764873</v>
      </c>
      <c r="N412" s="136">
        <f>$I412*VLOOKUP($G412,alloc,10)</f>
        <v>0</v>
      </c>
      <c r="O412" s="136">
        <f>$I412*VLOOKUP($G412,alloc,11)</f>
        <v>0</v>
      </c>
      <c r="P412" s="136">
        <f>$I412*VLOOKUP($G412,alloc,12)</f>
        <v>0</v>
      </c>
      <c r="Q412" s="136">
        <f>$I412*VLOOKUP($G412,alloc,13)</f>
        <v>0</v>
      </c>
      <c r="R412" s="136">
        <f>$I412*VLOOKUP($G412,alloc,14)</f>
        <v>0</v>
      </c>
      <c r="S412" s="136">
        <f>$I412*VLOOKUP($G412,alloc,15)</f>
        <v>0</v>
      </c>
      <c r="T412" s="136">
        <f>$I412*VLOOKUP($G412,alloc,16)</f>
        <v>0</v>
      </c>
      <c r="U412" s="136">
        <f>$I412*VLOOKUP($G412,alloc,17)</f>
        <v>0</v>
      </c>
      <c r="V412" s="136">
        <f>$I412*VLOOKUP($G412,alloc,18)</f>
        <v>0</v>
      </c>
      <c r="W412" s="136">
        <f>$I412*VLOOKUP($G412,alloc,19)</f>
        <v>0</v>
      </c>
      <c r="X412" s="136">
        <f>$I412*VLOOKUP($G412,alloc,20)</f>
        <v>0</v>
      </c>
      <c r="Y412" s="42">
        <f>SUM(J412:X412)-I412</f>
        <v>0</v>
      </c>
      <c r="Z412" s="42"/>
      <c r="AA412" s="42"/>
      <c r="AB412" s="42"/>
      <c r="AC412" s="42"/>
      <c r="AD412" s="42"/>
      <c r="AE412" s="42"/>
      <c r="AF412" s="42"/>
      <c r="AG412" s="42"/>
    </row>
    <row r="413" spans="1:33">
      <c r="A413" s="44">
        <f t="shared" si="248"/>
        <v>396</v>
      </c>
      <c r="B413" s="44"/>
      <c r="C413" s="137">
        <v>30200</v>
      </c>
      <c r="D413" s="44"/>
      <c r="E413" s="138" t="s">
        <v>197</v>
      </c>
      <c r="G413" s="43">
        <v>6.4</v>
      </c>
      <c r="H413" s="136" t="str">
        <f>VLOOKUP($G413,alloc,3)</f>
        <v>P, S, T &amp; D Plant - Demand</v>
      </c>
      <c r="I413" s="42">
        <f>'Plt. Class.'!K$142</f>
        <v>0</v>
      </c>
      <c r="J413" s="136">
        <f>$I413*VLOOKUP($G413,alloc,6)</f>
        <v>0</v>
      </c>
      <c r="K413" s="136">
        <f>$I413*VLOOKUP($G413,alloc,7)</f>
        <v>0</v>
      </c>
      <c r="L413" s="136">
        <f>$I413*VLOOKUP($G413,alloc,8)</f>
        <v>0</v>
      </c>
      <c r="M413" s="136">
        <f>$I413*VLOOKUP($G413,alloc,9)</f>
        <v>0</v>
      </c>
      <c r="N413" s="136">
        <f>$I413*VLOOKUP($G413,alloc,10)</f>
        <v>0</v>
      </c>
      <c r="O413" s="136">
        <f>$I413*VLOOKUP($G413,alloc,11)</f>
        <v>0</v>
      </c>
      <c r="P413" s="136">
        <f>$I413*VLOOKUP($G413,alloc,12)</f>
        <v>0</v>
      </c>
      <c r="Q413" s="136">
        <f>$I413*VLOOKUP($G413,alloc,13)</f>
        <v>0</v>
      </c>
      <c r="R413" s="136">
        <f>$I413*VLOOKUP($G413,alloc,14)</f>
        <v>0</v>
      </c>
      <c r="S413" s="136">
        <f>$I413*VLOOKUP($G413,alloc,15)</f>
        <v>0</v>
      </c>
      <c r="T413" s="136">
        <f>$I413*VLOOKUP($G413,alloc,16)</f>
        <v>0</v>
      </c>
      <c r="U413" s="136">
        <f>$I413*VLOOKUP($G413,alloc,17)</f>
        <v>0</v>
      </c>
      <c r="V413" s="136">
        <f>$I413*VLOOKUP($G413,alloc,18)</f>
        <v>0</v>
      </c>
      <c r="W413" s="136">
        <f>$I413*VLOOKUP($G413,alloc,19)</f>
        <v>0</v>
      </c>
      <c r="X413" s="136">
        <f>$I413*VLOOKUP($G413,alloc,20)</f>
        <v>0</v>
      </c>
      <c r="Y413" s="42">
        <f>SUM(J413:X413)-I413</f>
        <v>0</v>
      </c>
      <c r="Z413" s="42"/>
      <c r="AA413" s="42"/>
      <c r="AB413" s="42"/>
      <c r="AC413" s="42"/>
      <c r="AD413" s="42"/>
      <c r="AE413" s="42"/>
      <c r="AF413" s="42"/>
      <c r="AG413" s="42"/>
    </row>
    <row r="414" spans="1:33">
      <c r="A414" s="44">
        <f t="shared" si="248"/>
        <v>397</v>
      </c>
      <c r="B414" s="44"/>
      <c r="C414" s="139">
        <v>30300</v>
      </c>
      <c r="D414" s="44"/>
      <c r="E414" s="138" t="s">
        <v>337</v>
      </c>
      <c r="G414" s="43">
        <v>6.4</v>
      </c>
      <c r="H414" s="136" t="str">
        <f>VLOOKUP($G414,alloc,3)</f>
        <v>P, S, T &amp; D Plant - Demand</v>
      </c>
      <c r="I414" s="42">
        <f>'Plt. Class.'!K$143</f>
        <v>203157.65243178682</v>
      </c>
      <c r="J414" s="136">
        <f>$I414*VLOOKUP($G414,alloc,6)</f>
        <v>109715.15606348934</v>
      </c>
      <c r="K414" s="136">
        <f>$I414*VLOOKUP($G414,alloc,7)</f>
        <v>61220.677921221904</v>
      </c>
      <c r="L414" s="136">
        <f>$I414*VLOOKUP($G414,alloc,8)</f>
        <v>0</v>
      </c>
      <c r="M414" s="136">
        <f>$I414*VLOOKUP($G414,alloc,9)</f>
        <v>32221.81844707557</v>
      </c>
      <c r="N414" s="136">
        <f>$I414*VLOOKUP($G414,alloc,10)</f>
        <v>0</v>
      </c>
      <c r="O414" s="136">
        <f>$I414*VLOOKUP($G414,alloc,11)</f>
        <v>0</v>
      </c>
      <c r="P414" s="136">
        <f>$I414*VLOOKUP($G414,alloc,12)</f>
        <v>0</v>
      </c>
      <c r="Q414" s="136">
        <f>$I414*VLOOKUP($G414,alloc,13)</f>
        <v>0</v>
      </c>
      <c r="R414" s="136">
        <f>$I414*VLOOKUP($G414,alloc,14)</f>
        <v>0</v>
      </c>
      <c r="S414" s="136">
        <f>$I414*VLOOKUP($G414,alloc,15)</f>
        <v>0</v>
      </c>
      <c r="T414" s="136">
        <f>$I414*VLOOKUP($G414,alloc,16)</f>
        <v>0</v>
      </c>
      <c r="U414" s="136">
        <f>$I414*VLOOKUP($G414,alloc,17)</f>
        <v>0</v>
      </c>
      <c r="V414" s="136">
        <f>$I414*VLOOKUP($G414,alloc,18)</f>
        <v>0</v>
      </c>
      <c r="W414" s="136">
        <f>$I414*VLOOKUP($G414,alloc,19)</f>
        <v>0</v>
      </c>
      <c r="X414" s="136">
        <f>$I414*VLOOKUP($G414,alloc,20)</f>
        <v>0</v>
      </c>
      <c r="Y414" s="42">
        <f>SUM(J414:X414)-I414</f>
        <v>0</v>
      </c>
      <c r="Z414" s="42"/>
      <c r="AA414" s="42"/>
      <c r="AB414" s="42"/>
      <c r="AC414" s="42"/>
      <c r="AD414" s="42"/>
      <c r="AE414" s="42"/>
      <c r="AF414" s="42"/>
      <c r="AG414" s="42"/>
    </row>
    <row r="415" spans="1:33">
      <c r="A415" s="44">
        <f t="shared" si="248"/>
        <v>398</v>
      </c>
      <c r="B415" s="44"/>
      <c r="C415" s="44"/>
      <c r="D415" s="44"/>
      <c r="E415" s="44"/>
      <c r="G415" s="43"/>
      <c r="H415" s="136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</row>
    <row r="416" spans="1:33">
      <c r="A416" s="44">
        <f t="shared" si="248"/>
        <v>399</v>
      </c>
      <c r="B416" s="44"/>
      <c r="C416" s="44"/>
      <c r="D416" s="44" t="s">
        <v>338</v>
      </c>
      <c r="E416" s="44"/>
      <c r="G416" s="43"/>
      <c r="H416" s="136"/>
      <c r="I416" s="42">
        <f>'Plt. Class.'!K$145</f>
        <v>237087.56930330032</v>
      </c>
      <c r="J416" s="42">
        <f>SUM(J412:J414)</f>
        <v>128038.98526814728</v>
      </c>
      <c r="K416" s="42">
        <f t="shared" ref="K416:X416" si="249">SUM(K412:K414)</f>
        <v>71445.311292500963</v>
      </c>
      <c r="L416" s="42">
        <f t="shared" si="249"/>
        <v>0</v>
      </c>
      <c r="M416" s="42">
        <f t="shared" si="249"/>
        <v>37603.272742652058</v>
      </c>
      <c r="N416" s="42">
        <f t="shared" si="249"/>
        <v>0</v>
      </c>
      <c r="O416" s="42">
        <f t="shared" si="249"/>
        <v>0</v>
      </c>
      <c r="P416" s="42">
        <f t="shared" si="249"/>
        <v>0</v>
      </c>
      <c r="Q416" s="42">
        <f t="shared" si="249"/>
        <v>0</v>
      </c>
      <c r="R416" s="42">
        <f t="shared" si="249"/>
        <v>0</v>
      </c>
      <c r="S416" s="42">
        <f t="shared" si="249"/>
        <v>0</v>
      </c>
      <c r="T416" s="42">
        <f t="shared" si="249"/>
        <v>0</v>
      </c>
      <c r="U416" s="42">
        <f t="shared" si="249"/>
        <v>0</v>
      </c>
      <c r="V416" s="42">
        <f t="shared" si="249"/>
        <v>0</v>
      </c>
      <c r="W416" s="42">
        <f t="shared" si="249"/>
        <v>0</v>
      </c>
      <c r="X416" s="42">
        <f t="shared" si="249"/>
        <v>0</v>
      </c>
      <c r="Y416" s="42">
        <f>SUM(J416:X416)-I416</f>
        <v>0</v>
      </c>
      <c r="Z416" s="42"/>
      <c r="AA416" s="42"/>
      <c r="AB416" s="42"/>
      <c r="AC416" s="42"/>
      <c r="AD416" s="42"/>
      <c r="AE416" s="42"/>
      <c r="AF416" s="42"/>
      <c r="AG416" s="42"/>
    </row>
    <row r="417" spans="1:33">
      <c r="A417" s="44">
        <f t="shared" si="248"/>
        <v>400</v>
      </c>
      <c r="B417" s="44"/>
      <c r="C417" s="44"/>
      <c r="D417" s="44"/>
      <c r="E417" s="44"/>
      <c r="G417" s="43"/>
      <c r="H417" s="136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</row>
    <row r="418" spans="1:33">
      <c r="A418" s="44">
        <f t="shared" si="248"/>
        <v>401</v>
      </c>
      <c r="B418" s="44"/>
      <c r="C418" s="44"/>
      <c r="D418" s="44" t="s">
        <v>158</v>
      </c>
      <c r="E418" s="44"/>
      <c r="G418" s="43"/>
      <c r="H418" s="136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</row>
    <row r="419" spans="1:33">
      <c r="A419" s="44">
        <f t="shared" si="248"/>
        <v>402</v>
      </c>
      <c r="B419" s="44"/>
      <c r="C419" s="44"/>
      <c r="D419" s="44"/>
      <c r="E419" s="44"/>
      <c r="G419" s="43"/>
      <c r="H419" s="136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</row>
    <row r="420" spans="1:33">
      <c r="A420" s="44">
        <f t="shared" si="248"/>
        <v>403</v>
      </c>
      <c r="B420" s="44"/>
      <c r="C420" s="142">
        <v>37400</v>
      </c>
      <c r="E420" s="138" t="s">
        <v>125</v>
      </c>
      <c r="G420" s="43">
        <v>6.4</v>
      </c>
      <c r="H420" s="136" t="str">
        <f t="shared" ref="H420:H453" si="250">VLOOKUP($G420,alloc,3)</f>
        <v>P, S, T &amp; D Plant - Demand</v>
      </c>
      <c r="I420" s="42">
        <f>'Plt. Class.'!K$149</f>
        <v>0</v>
      </c>
      <c r="J420" s="136">
        <f t="shared" ref="J420:J453" si="251">$I420*VLOOKUP($G420,alloc,6)</f>
        <v>0</v>
      </c>
      <c r="K420" s="136">
        <f t="shared" ref="K420:K453" si="252">$I420*VLOOKUP($G420,alloc,7)</f>
        <v>0</v>
      </c>
      <c r="L420" s="136">
        <f t="shared" ref="L420:L453" si="253">$I420*VLOOKUP($G420,alloc,8)</f>
        <v>0</v>
      </c>
      <c r="M420" s="136">
        <f t="shared" ref="M420:M453" si="254">$I420*VLOOKUP($G420,alloc,9)</f>
        <v>0</v>
      </c>
      <c r="N420" s="136">
        <f t="shared" ref="N420:N453" si="255">$I420*VLOOKUP($G420,alloc,10)</f>
        <v>0</v>
      </c>
      <c r="O420" s="136">
        <f t="shared" ref="O420:O453" si="256">$I420*VLOOKUP($G420,alloc,11)</f>
        <v>0</v>
      </c>
      <c r="P420" s="136">
        <f t="shared" ref="P420:P453" si="257">$I420*VLOOKUP($G420,alloc,12)</f>
        <v>0</v>
      </c>
      <c r="Q420" s="136">
        <f t="shared" ref="Q420:Q453" si="258">$I420*VLOOKUP($G420,alloc,13)</f>
        <v>0</v>
      </c>
      <c r="R420" s="136">
        <f t="shared" ref="R420:R453" si="259">$I420*VLOOKUP($G420,alloc,14)</f>
        <v>0</v>
      </c>
      <c r="S420" s="136">
        <f t="shared" ref="S420:S453" si="260">$I420*VLOOKUP($G420,alloc,15)</f>
        <v>0</v>
      </c>
      <c r="T420" s="136">
        <f t="shared" ref="T420:T453" si="261">$I420*VLOOKUP($G420,alloc,16)</f>
        <v>0</v>
      </c>
      <c r="U420" s="136">
        <f t="shared" ref="U420:U453" si="262">$I420*VLOOKUP($G420,alloc,17)</f>
        <v>0</v>
      </c>
      <c r="V420" s="136">
        <f t="shared" ref="V420:V453" si="263">$I420*VLOOKUP($G420,alloc,18)</f>
        <v>0</v>
      </c>
      <c r="W420" s="136">
        <f t="shared" ref="W420:W453" si="264">$I420*VLOOKUP($G420,alloc,19)</f>
        <v>0</v>
      </c>
      <c r="X420" s="136">
        <f t="shared" ref="X420:X453" si="265">$I420*VLOOKUP($G420,alloc,20)</f>
        <v>0</v>
      </c>
      <c r="Y420" s="42">
        <f t="shared" ref="Y420:Y453" si="266">SUM(J420:X420)-I420</f>
        <v>0</v>
      </c>
      <c r="Z420" s="42"/>
      <c r="AA420" s="42"/>
      <c r="AB420" s="42"/>
      <c r="AC420" s="42"/>
      <c r="AD420" s="42"/>
      <c r="AE420" s="42"/>
      <c r="AF420" s="42"/>
      <c r="AG420" s="42"/>
    </row>
    <row r="421" spans="1:33">
      <c r="A421" s="44">
        <f t="shared" si="248"/>
        <v>404</v>
      </c>
      <c r="B421" s="44"/>
      <c r="C421" s="142">
        <v>39001</v>
      </c>
      <c r="E421" s="138" t="s">
        <v>304</v>
      </c>
      <c r="G421" s="43">
        <v>6.4</v>
      </c>
      <c r="H421" s="136" t="str">
        <f t="shared" si="250"/>
        <v>P, S, T &amp; D Plant - Demand</v>
      </c>
      <c r="I421" s="42">
        <f>'Plt. Class.'!K$150</f>
        <v>32836.679327808371</v>
      </c>
      <c r="J421" s="136">
        <f t="shared" si="251"/>
        <v>17733.426990976393</v>
      </c>
      <c r="K421" s="136">
        <f t="shared" si="252"/>
        <v>9895.1909764028405</v>
      </c>
      <c r="L421" s="136">
        <f t="shared" si="253"/>
        <v>0</v>
      </c>
      <c r="M421" s="136">
        <f t="shared" si="254"/>
        <v>5208.0613604291339</v>
      </c>
      <c r="N421" s="136">
        <f t="shared" si="255"/>
        <v>0</v>
      </c>
      <c r="O421" s="136">
        <f t="shared" si="256"/>
        <v>0</v>
      </c>
      <c r="P421" s="136">
        <f t="shared" si="257"/>
        <v>0</v>
      </c>
      <c r="Q421" s="136">
        <f t="shared" si="258"/>
        <v>0</v>
      </c>
      <c r="R421" s="136">
        <f t="shared" si="259"/>
        <v>0</v>
      </c>
      <c r="S421" s="136">
        <f t="shared" si="260"/>
        <v>0</v>
      </c>
      <c r="T421" s="136">
        <f t="shared" si="261"/>
        <v>0</v>
      </c>
      <c r="U421" s="136">
        <f t="shared" si="262"/>
        <v>0</v>
      </c>
      <c r="V421" s="136">
        <f t="shared" si="263"/>
        <v>0</v>
      </c>
      <c r="W421" s="136">
        <f t="shared" si="264"/>
        <v>0</v>
      </c>
      <c r="X421" s="136">
        <f t="shared" si="265"/>
        <v>0</v>
      </c>
      <c r="Y421" s="42">
        <f t="shared" si="266"/>
        <v>0</v>
      </c>
      <c r="Z421" s="42"/>
      <c r="AA421" s="42"/>
      <c r="AB421" s="42"/>
      <c r="AC421" s="42"/>
      <c r="AD421" s="42"/>
      <c r="AE421" s="42"/>
      <c r="AF421" s="42"/>
      <c r="AG421" s="42"/>
    </row>
    <row r="422" spans="1:33">
      <c r="A422" s="44">
        <f t="shared" si="248"/>
        <v>405</v>
      </c>
      <c r="B422" s="44"/>
      <c r="C422" s="142">
        <v>36602</v>
      </c>
      <c r="E422" s="138" t="s">
        <v>149</v>
      </c>
      <c r="G422" s="43">
        <v>6.4</v>
      </c>
      <c r="H422" s="136" t="str">
        <f t="shared" si="250"/>
        <v>P, S, T &amp; D Plant - Demand</v>
      </c>
      <c r="I422" s="42">
        <f>'Plt. Class.'!K$151</f>
        <v>0</v>
      </c>
      <c r="J422" s="136">
        <f t="shared" si="251"/>
        <v>0</v>
      </c>
      <c r="K422" s="136">
        <f t="shared" si="252"/>
        <v>0</v>
      </c>
      <c r="L422" s="136">
        <f t="shared" si="253"/>
        <v>0</v>
      </c>
      <c r="M422" s="136">
        <f t="shared" si="254"/>
        <v>0</v>
      </c>
      <c r="N422" s="136">
        <f t="shared" si="255"/>
        <v>0</v>
      </c>
      <c r="O422" s="136">
        <f t="shared" si="256"/>
        <v>0</v>
      </c>
      <c r="P422" s="136">
        <f t="shared" si="257"/>
        <v>0</v>
      </c>
      <c r="Q422" s="136">
        <f t="shared" si="258"/>
        <v>0</v>
      </c>
      <c r="R422" s="136">
        <f t="shared" si="259"/>
        <v>0</v>
      </c>
      <c r="S422" s="136">
        <f t="shared" si="260"/>
        <v>0</v>
      </c>
      <c r="T422" s="136">
        <f t="shared" si="261"/>
        <v>0</v>
      </c>
      <c r="U422" s="136">
        <f t="shared" si="262"/>
        <v>0</v>
      </c>
      <c r="V422" s="136">
        <f t="shared" si="263"/>
        <v>0</v>
      </c>
      <c r="W422" s="136">
        <f t="shared" si="264"/>
        <v>0</v>
      </c>
      <c r="X422" s="136">
        <f t="shared" si="265"/>
        <v>0</v>
      </c>
      <c r="Y422" s="42">
        <f t="shared" si="266"/>
        <v>0</v>
      </c>
      <c r="Z422" s="42"/>
      <c r="AA422" s="42"/>
      <c r="AB422" s="42"/>
      <c r="AC422" s="42"/>
      <c r="AD422" s="42"/>
      <c r="AE422" s="42"/>
      <c r="AF422" s="42"/>
      <c r="AG422" s="42"/>
    </row>
    <row r="423" spans="1:33">
      <c r="A423" s="44">
        <f t="shared" si="248"/>
        <v>406</v>
      </c>
      <c r="B423" s="44"/>
      <c r="C423" s="142">
        <v>38900</v>
      </c>
      <c r="E423" s="138" t="s">
        <v>125</v>
      </c>
      <c r="G423" s="43">
        <v>6.4</v>
      </c>
      <c r="H423" s="136" t="str">
        <f t="shared" si="250"/>
        <v>P, S, T &amp; D Plant - Demand</v>
      </c>
      <c r="I423" s="42">
        <f>'Plt. Class.'!K$152</f>
        <v>0</v>
      </c>
      <c r="J423" s="136">
        <f t="shared" si="251"/>
        <v>0</v>
      </c>
      <c r="K423" s="136">
        <f t="shared" si="252"/>
        <v>0</v>
      </c>
      <c r="L423" s="136">
        <f t="shared" si="253"/>
        <v>0</v>
      </c>
      <c r="M423" s="136">
        <f t="shared" si="254"/>
        <v>0</v>
      </c>
      <c r="N423" s="136">
        <f t="shared" si="255"/>
        <v>0</v>
      </c>
      <c r="O423" s="136">
        <f t="shared" si="256"/>
        <v>0</v>
      </c>
      <c r="P423" s="136">
        <f t="shared" si="257"/>
        <v>0</v>
      </c>
      <c r="Q423" s="136">
        <f t="shared" si="258"/>
        <v>0</v>
      </c>
      <c r="R423" s="136">
        <f t="shared" si="259"/>
        <v>0</v>
      </c>
      <c r="S423" s="136">
        <f t="shared" si="260"/>
        <v>0</v>
      </c>
      <c r="T423" s="136">
        <f t="shared" si="261"/>
        <v>0</v>
      </c>
      <c r="U423" s="136">
        <f t="shared" si="262"/>
        <v>0</v>
      </c>
      <c r="V423" s="136">
        <f t="shared" si="263"/>
        <v>0</v>
      </c>
      <c r="W423" s="136">
        <f t="shared" si="264"/>
        <v>0</v>
      </c>
      <c r="X423" s="136">
        <f t="shared" si="265"/>
        <v>0</v>
      </c>
      <c r="Y423" s="42">
        <f t="shared" si="266"/>
        <v>0</v>
      </c>
      <c r="Z423" s="42"/>
      <c r="AA423" s="42"/>
      <c r="AB423" s="42"/>
      <c r="AC423" s="42"/>
      <c r="AD423" s="42"/>
      <c r="AE423" s="42"/>
      <c r="AF423" s="42"/>
      <c r="AG423" s="42"/>
    </row>
    <row r="424" spans="1:33">
      <c r="A424" s="44">
        <f t="shared" si="248"/>
        <v>407</v>
      </c>
      <c r="B424" s="44"/>
      <c r="C424" s="142">
        <v>39004</v>
      </c>
      <c r="E424" s="138" t="s">
        <v>306</v>
      </c>
      <c r="G424" s="43">
        <v>6.4</v>
      </c>
      <c r="H424" s="136" t="str">
        <f t="shared" si="250"/>
        <v>P, S, T &amp; D Plant - Demand</v>
      </c>
      <c r="I424" s="42">
        <f>'Plt. Class.'!K$153</f>
        <v>1056.6635455717051</v>
      </c>
      <c r="J424" s="136">
        <f t="shared" si="251"/>
        <v>570.65045013711938</v>
      </c>
      <c r="K424" s="136">
        <f t="shared" si="252"/>
        <v>318.42097907811888</v>
      </c>
      <c r="L424" s="136">
        <f t="shared" si="253"/>
        <v>0</v>
      </c>
      <c r="M424" s="136">
        <f t="shared" si="254"/>
        <v>167.59211635646673</v>
      </c>
      <c r="N424" s="136">
        <f t="shared" si="255"/>
        <v>0</v>
      </c>
      <c r="O424" s="136">
        <f t="shared" si="256"/>
        <v>0</v>
      </c>
      <c r="P424" s="136">
        <f t="shared" si="257"/>
        <v>0</v>
      </c>
      <c r="Q424" s="136">
        <f t="shared" si="258"/>
        <v>0</v>
      </c>
      <c r="R424" s="136">
        <f t="shared" si="259"/>
        <v>0</v>
      </c>
      <c r="S424" s="136">
        <f t="shared" si="260"/>
        <v>0</v>
      </c>
      <c r="T424" s="136">
        <f t="shared" si="261"/>
        <v>0</v>
      </c>
      <c r="U424" s="136">
        <f t="shared" si="262"/>
        <v>0</v>
      </c>
      <c r="V424" s="136">
        <f t="shared" si="263"/>
        <v>0</v>
      </c>
      <c r="W424" s="136">
        <f t="shared" si="264"/>
        <v>0</v>
      </c>
      <c r="X424" s="136">
        <f t="shared" si="265"/>
        <v>0</v>
      </c>
      <c r="Y424" s="42">
        <f t="shared" si="266"/>
        <v>0</v>
      </c>
      <c r="Z424" s="42"/>
      <c r="AA424" s="42"/>
      <c r="AB424" s="42"/>
      <c r="AC424" s="42"/>
      <c r="AD424" s="42"/>
      <c r="AE424" s="42"/>
      <c r="AF424" s="42"/>
      <c r="AG424" s="42"/>
    </row>
    <row r="425" spans="1:33">
      <c r="A425" s="44">
        <f t="shared" si="248"/>
        <v>408</v>
      </c>
      <c r="B425" s="44"/>
      <c r="C425" s="142">
        <v>39009</v>
      </c>
      <c r="E425" s="138" t="s">
        <v>307</v>
      </c>
      <c r="G425" s="43">
        <v>6.4</v>
      </c>
      <c r="H425" s="136" t="str">
        <f t="shared" si="250"/>
        <v>P, S, T &amp; D Plant - Demand</v>
      </c>
      <c r="I425" s="42">
        <f>'Plt. Class.'!K$154</f>
        <v>28237.253322728604</v>
      </c>
      <c r="J425" s="136">
        <f t="shared" si="251"/>
        <v>15249.510013646515</v>
      </c>
      <c r="K425" s="136">
        <f t="shared" si="252"/>
        <v>8509.173887167055</v>
      </c>
      <c r="L425" s="136">
        <f t="shared" si="253"/>
        <v>0</v>
      </c>
      <c r="M425" s="136">
        <f t="shared" si="254"/>
        <v>4478.5694219150319</v>
      </c>
      <c r="N425" s="136">
        <f t="shared" si="255"/>
        <v>0</v>
      </c>
      <c r="O425" s="136">
        <f t="shared" si="256"/>
        <v>0</v>
      </c>
      <c r="P425" s="136">
        <f t="shared" si="257"/>
        <v>0</v>
      </c>
      <c r="Q425" s="136">
        <f t="shared" si="258"/>
        <v>0</v>
      </c>
      <c r="R425" s="136">
        <f t="shared" si="259"/>
        <v>0</v>
      </c>
      <c r="S425" s="136">
        <f t="shared" si="260"/>
        <v>0</v>
      </c>
      <c r="T425" s="136">
        <f t="shared" si="261"/>
        <v>0</v>
      </c>
      <c r="U425" s="136">
        <f t="shared" si="262"/>
        <v>0</v>
      </c>
      <c r="V425" s="136">
        <f t="shared" si="263"/>
        <v>0</v>
      </c>
      <c r="W425" s="136">
        <f t="shared" si="264"/>
        <v>0</v>
      </c>
      <c r="X425" s="136">
        <f t="shared" si="265"/>
        <v>0</v>
      </c>
      <c r="Y425" s="42">
        <f t="shared" si="266"/>
        <v>0</v>
      </c>
      <c r="Z425" s="42"/>
      <c r="AA425" s="42"/>
      <c r="AB425" s="42"/>
      <c r="AC425" s="42"/>
      <c r="AD425" s="42"/>
      <c r="AE425" s="42"/>
      <c r="AF425" s="42"/>
      <c r="AG425" s="42"/>
    </row>
    <row r="426" spans="1:33">
      <c r="A426" s="44">
        <f t="shared" si="248"/>
        <v>409</v>
      </c>
      <c r="B426" s="44"/>
      <c r="C426" s="142">
        <v>39100</v>
      </c>
      <c r="E426" s="138" t="s">
        <v>308</v>
      </c>
      <c r="G426" s="43">
        <v>6.4</v>
      </c>
      <c r="H426" s="136" t="str">
        <f t="shared" si="250"/>
        <v>P, S, T &amp; D Plant - Demand</v>
      </c>
      <c r="I426" s="42">
        <f>'Plt. Class.'!K$155</f>
        <v>7809.6828989484911</v>
      </c>
      <c r="J426" s="136">
        <f t="shared" si="251"/>
        <v>4217.6140933317511</v>
      </c>
      <c r="K426" s="136">
        <f t="shared" si="252"/>
        <v>2353.4140885189349</v>
      </c>
      <c r="L426" s="136">
        <f t="shared" si="253"/>
        <v>0</v>
      </c>
      <c r="M426" s="136">
        <f t="shared" si="254"/>
        <v>1238.6547170978051</v>
      </c>
      <c r="N426" s="136">
        <f t="shared" si="255"/>
        <v>0</v>
      </c>
      <c r="O426" s="136">
        <f t="shared" si="256"/>
        <v>0</v>
      </c>
      <c r="P426" s="136">
        <f t="shared" si="257"/>
        <v>0</v>
      </c>
      <c r="Q426" s="136">
        <f t="shared" si="258"/>
        <v>0</v>
      </c>
      <c r="R426" s="136">
        <f t="shared" si="259"/>
        <v>0</v>
      </c>
      <c r="S426" s="136">
        <f t="shared" si="260"/>
        <v>0</v>
      </c>
      <c r="T426" s="136">
        <f t="shared" si="261"/>
        <v>0</v>
      </c>
      <c r="U426" s="136">
        <f t="shared" si="262"/>
        <v>0</v>
      </c>
      <c r="V426" s="136">
        <f t="shared" si="263"/>
        <v>0</v>
      </c>
      <c r="W426" s="136">
        <f t="shared" si="264"/>
        <v>0</v>
      </c>
      <c r="X426" s="136">
        <f t="shared" si="265"/>
        <v>0</v>
      </c>
      <c r="Y426" s="42">
        <f t="shared" si="266"/>
        <v>0</v>
      </c>
      <c r="Z426" s="42"/>
      <c r="AA426" s="42"/>
      <c r="AB426" s="42"/>
      <c r="AC426" s="42"/>
      <c r="AD426" s="42"/>
      <c r="AE426" s="42"/>
      <c r="AF426" s="42"/>
      <c r="AG426" s="42"/>
    </row>
    <row r="427" spans="1:33">
      <c r="A427" s="44">
        <f t="shared" si="248"/>
        <v>410</v>
      </c>
      <c r="B427" s="44"/>
      <c r="C427" s="142">
        <v>39102</v>
      </c>
      <c r="E427" s="138" t="s">
        <v>309</v>
      </c>
      <c r="G427" s="43">
        <v>6.4</v>
      </c>
      <c r="H427" s="136" t="str">
        <f t="shared" si="250"/>
        <v>P, S, T &amp; D Plant - Demand</v>
      </c>
      <c r="I427" s="42">
        <f>'Plt. Class.'!K$156</f>
        <v>0</v>
      </c>
      <c r="J427" s="136">
        <f t="shared" si="251"/>
        <v>0</v>
      </c>
      <c r="K427" s="136">
        <f t="shared" si="252"/>
        <v>0</v>
      </c>
      <c r="L427" s="136">
        <f t="shared" si="253"/>
        <v>0</v>
      </c>
      <c r="M427" s="136">
        <f t="shared" si="254"/>
        <v>0</v>
      </c>
      <c r="N427" s="136">
        <f t="shared" si="255"/>
        <v>0</v>
      </c>
      <c r="O427" s="136">
        <f t="shared" si="256"/>
        <v>0</v>
      </c>
      <c r="P427" s="136">
        <f t="shared" si="257"/>
        <v>0</v>
      </c>
      <c r="Q427" s="136">
        <f t="shared" si="258"/>
        <v>0</v>
      </c>
      <c r="R427" s="136">
        <f t="shared" si="259"/>
        <v>0</v>
      </c>
      <c r="S427" s="136">
        <f t="shared" si="260"/>
        <v>0</v>
      </c>
      <c r="T427" s="136">
        <f t="shared" si="261"/>
        <v>0</v>
      </c>
      <c r="U427" s="136">
        <f t="shared" si="262"/>
        <v>0</v>
      </c>
      <c r="V427" s="136">
        <f t="shared" si="263"/>
        <v>0</v>
      </c>
      <c r="W427" s="136">
        <f t="shared" si="264"/>
        <v>0</v>
      </c>
      <c r="X427" s="136">
        <f t="shared" si="265"/>
        <v>0</v>
      </c>
      <c r="Y427" s="42">
        <f t="shared" si="266"/>
        <v>0</v>
      </c>
      <c r="Z427" s="42"/>
      <c r="AA427" s="42"/>
      <c r="AB427" s="42"/>
      <c r="AC427" s="42"/>
      <c r="AD427" s="42"/>
      <c r="AE427" s="42"/>
      <c r="AF427" s="42"/>
      <c r="AG427" s="42"/>
    </row>
    <row r="428" spans="1:33">
      <c r="A428" s="44">
        <f t="shared" si="248"/>
        <v>411</v>
      </c>
      <c r="B428" s="44"/>
      <c r="C428" s="142">
        <v>39103</v>
      </c>
      <c r="E428" s="138" t="s">
        <v>310</v>
      </c>
      <c r="G428" s="43">
        <v>6.4</v>
      </c>
      <c r="H428" s="136" t="str">
        <f t="shared" si="250"/>
        <v>P, S, T &amp; D Plant - Demand</v>
      </c>
      <c r="I428" s="42">
        <f>'Plt. Class.'!K$157</f>
        <v>0</v>
      </c>
      <c r="J428" s="136">
        <f t="shared" si="251"/>
        <v>0</v>
      </c>
      <c r="K428" s="136">
        <f t="shared" si="252"/>
        <v>0</v>
      </c>
      <c r="L428" s="136">
        <f t="shared" si="253"/>
        <v>0</v>
      </c>
      <c r="M428" s="136">
        <f t="shared" si="254"/>
        <v>0</v>
      </c>
      <c r="N428" s="136">
        <f t="shared" si="255"/>
        <v>0</v>
      </c>
      <c r="O428" s="136">
        <f t="shared" si="256"/>
        <v>0</v>
      </c>
      <c r="P428" s="136">
        <f t="shared" si="257"/>
        <v>0</v>
      </c>
      <c r="Q428" s="136">
        <f t="shared" si="258"/>
        <v>0</v>
      </c>
      <c r="R428" s="136">
        <f t="shared" si="259"/>
        <v>0</v>
      </c>
      <c r="S428" s="136">
        <f t="shared" si="260"/>
        <v>0</v>
      </c>
      <c r="T428" s="136">
        <f t="shared" si="261"/>
        <v>0</v>
      </c>
      <c r="U428" s="136">
        <f t="shared" si="262"/>
        <v>0</v>
      </c>
      <c r="V428" s="136">
        <f t="shared" si="263"/>
        <v>0</v>
      </c>
      <c r="W428" s="136">
        <f t="shared" si="264"/>
        <v>0</v>
      </c>
      <c r="X428" s="136">
        <f t="shared" si="265"/>
        <v>0</v>
      </c>
      <c r="Y428" s="42">
        <f t="shared" si="266"/>
        <v>0</v>
      </c>
      <c r="Z428" s="42"/>
      <c r="AA428" s="42"/>
      <c r="AB428" s="42"/>
      <c r="AC428" s="42"/>
      <c r="AD428" s="42"/>
      <c r="AE428" s="42"/>
      <c r="AF428" s="42"/>
      <c r="AG428" s="42"/>
    </row>
    <row r="429" spans="1:33">
      <c r="A429" s="44">
        <f t="shared" si="248"/>
        <v>412</v>
      </c>
      <c r="B429" s="44"/>
      <c r="C429" s="142">
        <v>39200</v>
      </c>
      <c r="E429" s="138" t="s">
        <v>311</v>
      </c>
      <c r="G429" s="43">
        <v>6.4</v>
      </c>
      <c r="H429" s="136" t="str">
        <f t="shared" si="250"/>
        <v>P, S, T &amp; D Plant - Demand</v>
      </c>
      <c r="I429" s="42">
        <f>'Plt. Class.'!K$158</f>
        <v>752.47957140886865</v>
      </c>
      <c r="J429" s="136">
        <f t="shared" si="251"/>
        <v>406.37609572414112</v>
      </c>
      <c r="K429" s="136">
        <f t="shared" si="252"/>
        <v>226.75645702782091</v>
      </c>
      <c r="L429" s="136">
        <f t="shared" si="253"/>
        <v>0</v>
      </c>
      <c r="M429" s="136">
        <f t="shared" si="254"/>
        <v>119.34701865690657</v>
      </c>
      <c r="N429" s="136">
        <f t="shared" si="255"/>
        <v>0</v>
      </c>
      <c r="O429" s="136">
        <f t="shared" si="256"/>
        <v>0</v>
      </c>
      <c r="P429" s="136">
        <f t="shared" si="257"/>
        <v>0</v>
      </c>
      <c r="Q429" s="136">
        <f t="shared" si="258"/>
        <v>0</v>
      </c>
      <c r="R429" s="136">
        <f t="shared" si="259"/>
        <v>0</v>
      </c>
      <c r="S429" s="136">
        <f t="shared" si="260"/>
        <v>0</v>
      </c>
      <c r="T429" s="136">
        <f t="shared" si="261"/>
        <v>0</v>
      </c>
      <c r="U429" s="136">
        <f t="shared" si="262"/>
        <v>0</v>
      </c>
      <c r="V429" s="136">
        <f t="shared" si="263"/>
        <v>0</v>
      </c>
      <c r="W429" s="136">
        <f t="shared" si="264"/>
        <v>0</v>
      </c>
      <c r="X429" s="136">
        <f t="shared" si="265"/>
        <v>0</v>
      </c>
      <c r="Y429" s="42">
        <f t="shared" si="266"/>
        <v>0</v>
      </c>
      <c r="Z429" s="42"/>
      <c r="AA429" s="42"/>
      <c r="AB429" s="42"/>
      <c r="AC429" s="42"/>
      <c r="AD429" s="42"/>
      <c r="AE429" s="42"/>
      <c r="AF429" s="42"/>
      <c r="AG429" s="42"/>
    </row>
    <row r="430" spans="1:33">
      <c r="A430" s="44">
        <f t="shared" si="248"/>
        <v>413</v>
      </c>
      <c r="B430" s="44"/>
      <c r="C430" s="142">
        <v>39201</v>
      </c>
      <c r="E430" s="138" t="s">
        <v>312</v>
      </c>
      <c r="G430" s="43">
        <v>6.4</v>
      </c>
      <c r="H430" s="136" t="str">
        <f t="shared" si="250"/>
        <v>P, S, T &amp; D Plant - Demand</v>
      </c>
      <c r="I430" s="42">
        <f>'Plt. Class.'!K$159</f>
        <v>0</v>
      </c>
      <c r="J430" s="136">
        <f t="shared" si="251"/>
        <v>0</v>
      </c>
      <c r="K430" s="136">
        <f t="shared" si="252"/>
        <v>0</v>
      </c>
      <c r="L430" s="136">
        <f t="shared" si="253"/>
        <v>0</v>
      </c>
      <c r="M430" s="136">
        <f t="shared" si="254"/>
        <v>0</v>
      </c>
      <c r="N430" s="136">
        <f t="shared" si="255"/>
        <v>0</v>
      </c>
      <c r="O430" s="136">
        <f t="shared" si="256"/>
        <v>0</v>
      </c>
      <c r="P430" s="136">
        <f t="shared" si="257"/>
        <v>0</v>
      </c>
      <c r="Q430" s="136">
        <f t="shared" si="258"/>
        <v>0</v>
      </c>
      <c r="R430" s="136">
        <f t="shared" si="259"/>
        <v>0</v>
      </c>
      <c r="S430" s="136">
        <f t="shared" si="260"/>
        <v>0</v>
      </c>
      <c r="T430" s="136">
        <f t="shared" si="261"/>
        <v>0</v>
      </c>
      <c r="U430" s="136">
        <f t="shared" si="262"/>
        <v>0</v>
      </c>
      <c r="V430" s="136">
        <f t="shared" si="263"/>
        <v>0</v>
      </c>
      <c r="W430" s="136">
        <f t="shared" si="264"/>
        <v>0</v>
      </c>
      <c r="X430" s="136">
        <f t="shared" si="265"/>
        <v>0</v>
      </c>
      <c r="Y430" s="42">
        <f t="shared" si="266"/>
        <v>0</v>
      </c>
      <c r="Z430" s="42"/>
      <c r="AA430" s="42"/>
      <c r="AB430" s="42"/>
      <c r="AC430" s="42"/>
      <c r="AD430" s="42"/>
      <c r="AE430" s="42"/>
      <c r="AF430" s="42"/>
      <c r="AG430" s="42"/>
    </row>
    <row r="431" spans="1:33">
      <c r="A431" s="44">
        <f t="shared" si="248"/>
        <v>414</v>
      </c>
      <c r="B431" s="44"/>
      <c r="C431" s="142">
        <v>39202</v>
      </c>
      <c r="E431" s="138" t="s">
        <v>313</v>
      </c>
      <c r="G431" s="43">
        <v>6.4</v>
      </c>
      <c r="H431" s="136" t="str">
        <f t="shared" si="250"/>
        <v>P, S, T &amp; D Plant - Demand</v>
      </c>
      <c r="I431" s="42">
        <f>'Plt. Class.'!K$160</f>
        <v>0</v>
      </c>
      <c r="J431" s="136">
        <f t="shared" si="251"/>
        <v>0</v>
      </c>
      <c r="K431" s="136">
        <f t="shared" si="252"/>
        <v>0</v>
      </c>
      <c r="L431" s="136">
        <f t="shared" si="253"/>
        <v>0</v>
      </c>
      <c r="M431" s="136">
        <f t="shared" si="254"/>
        <v>0</v>
      </c>
      <c r="N431" s="136">
        <f t="shared" si="255"/>
        <v>0</v>
      </c>
      <c r="O431" s="136">
        <f t="shared" si="256"/>
        <v>0</v>
      </c>
      <c r="P431" s="136">
        <f t="shared" si="257"/>
        <v>0</v>
      </c>
      <c r="Q431" s="136">
        <f t="shared" si="258"/>
        <v>0</v>
      </c>
      <c r="R431" s="136">
        <f t="shared" si="259"/>
        <v>0</v>
      </c>
      <c r="S431" s="136">
        <f t="shared" si="260"/>
        <v>0</v>
      </c>
      <c r="T431" s="136">
        <f t="shared" si="261"/>
        <v>0</v>
      </c>
      <c r="U431" s="136">
        <f t="shared" si="262"/>
        <v>0</v>
      </c>
      <c r="V431" s="136">
        <f t="shared" si="263"/>
        <v>0</v>
      </c>
      <c r="W431" s="136">
        <f t="shared" si="264"/>
        <v>0</v>
      </c>
      <c r="X431" s="136">
        <f t="shared" si="265"/>
        <v>0</v>
      </c>
      <c r="Y431" s="42">
        <f t="shared" si="266"/>
        <v>0</v>
      </c>
      <c r="Z431" s="42"/>
      <c r="AA431" s="42"/>
      <c r="AB431" s="42"/>
      <c r="AC431" s="42"/>
      <c r="AD431" s="42"/>
      <c r="AE431" s="42"/>
      <c r="AF431" s="42"/>
      <c r="AG431" s="42"/>
    </row>
    <row r="432" spans="1:33">
      <c r="A432" s="44">
        <f t="shared" si="248"/>
        <v>415</v>
      </c>
      <c r="B432" s="44"/>
      <c r="C432" s="142">
        <v>39300</v>
      </c>
      <c r="E432" s="138" t="s">
        <v>198</v>
      </c>
      <c r="G432" s="43">
        <v>6.4</v>
      </c>
      <c r="H432" s="136" t="str">
        <f t="shared" si="250"/>
        <v>P, S, T &amp; D Plant - Demand</v>
      </c>
      <c r="I432" s="42">
        <f>'Plt. Class.'!K$161</f>
        <v>0</v>
      </c>
      <c r="J432" s="136">
        <f t="shared" si="251"/>
        <v>0</v>
      </c>
      <c r="K432" s="136">
        <f t="shared" si="252"/>
        <v>0</v>
      </c>
      <c r="L432" s="136">
        <f t="shared" si="253"/>
        <v>0</v>
      </c>
      <c r="M432" s="136">
        <f t="shared" si="254"/>
        <v>0</v>
      </c>
      <c r="N432" s="136">
        <f t="shared" si="255"/>
        <v>0</v>
      </c>
      <c r="O432" s="136">
        <f t="shared" si="256"/>
        <v>0</v>
      </c>
      <c r="P432" s="136">
        <f t="shared" si="257"/>
        <v>0</v>
      </c>
      <c r="Q432" s="136">
        <f t="shared" si="258"/>
        <v>0</v>
      </c>
      <c r="R432" s="136">
        <f t="shared" si="259"/>
        <v>0</v>
      </c>
      <c r="S432" s="136">
        <f t="shared" si="260"/>
        <v>0</v>
      </c>
      <c r="T432" s="136">
        <f t="shared" si="261"/>
        <v>0</v>
      </c>
      <c r="U432" s="136">
        <f t="shared" si="262"/>
        <v>0</v>
      </c>
      <c r="V432" s="136">
        <f t="shared" si="263"/>
        <v>0</v>
      </c>
      <c r="W432" s="136">
        <f t="shared" si="264"/>
        <v>0</v>
      </c>
      <c r="X432" s="136">
        <f t="shared" si="265"/>
        <v>0</v>
      </c>
      <c r="Y432" s="42">
        <f t="shared" si="266"/>
        <v>0</v>
      </c>
      <c r="Z432" s="42"/>
      <c r="AA432" s="42"/>
      <c r="AB432" s="42"/>
      <c r="AC432" s="42"/>
      <c r="AD432" s="42"/>
      <c r="AE432" s="42"/>
      <c r="AF432" s="42"/>
      <c r="AG432" s="42"/>
    </row>
    <row r="433" spans="1:33">
      <c r="A433" s="44">
        <f t="shared" si="248"/>
        <v>416</v>
      </c>
      <c r="B433" s="44"/>
      <c r="C433" s="142">
        <v>39400</v>
      </c>
      <c r="E433" s="138" t="s">
        <v>314</v>
      </c>
      <c r="G433" s="43">
        <v>6.4</v>
      </c>
      <c r="H433" s="136" t="str">
        <f t="shared" si="250"/>
        <v>P, S, T &amp; D Plant - Demand</v>
      </c>
      <c r="I433" s="42">
        <f>'Plt. Class.'!K$162</f>
        <v>29974.649994825515</v>
      </c>
      <c r="J433" s="136">
        <f t="shared" si="251"/>
        <v>16187.789939318047</v>
      </c>
      <c r="K433" s="136">
        <f t="shared" si="252"/>
        <v>9032.7308431107213</v>
      </c>
      <c r="L433" s="136">
        <f t="shared" si="253"/>
        <v>0</v>
      </c>
      <c r="M433" s="136">
        <f t="shared" si="254"/>
        <v>4754.129212396746</v>
      </c>
      <c r="N433" s="136">
        <f t="shared" si="255"/>
        <v>0</v>
      </c>
      <c r="O433" s="136">
        <f t="shared" si="256"/>
        <v>0</v>
      </c>
      <c r="P433" s="136">
        <f t="shared" si="257"/>
        <v>0</v>
      </c>
      <c r="Q433" s="136">
        <f t="shared" si="258"/>
        <v>0</v>
      </c>
      <c r="R433" s="136">
        <f t="shared" si="259"/>
        <v>0</v>
      </c>
      <c r="S433" s="136">
        <f t="shared" si="260"/>
        <v>0</v>
      </c>
      <c r="T433" s="136">
        <f t="shared" si="261"/>
        <v>0</v>
      </c>
      <c r="U433" s="136">
        <f t="shared" si="262"/>
        <v>0</v>
      </c>
      <c r="V433" s="136">
        <f t="shared" si="263"/>
        <v>0</v>
      </c>
      <c r="W433" s="136">
        <f t="shared" si="264"/>
        <v>0</v>
      </c>
      <c r="X433" s="136">
        <f t="shared" si="265"/>
        <v>0</v>
      </c>
      <c r="Y433" s="42">
        <f t="shared" si="266"/>
        <v>0</v>
      </c>
      <c r="Z433" s="42"/>
      <c r="AA433" s="42"/>
      <c r="AB433" s="42"/>
      <c r="AC433" s="42"/>
      <c r="AD433" s="42"/>
      <c r="AE433" s="42"/>
      <c r="AF433" s="42"/>
      <c r="AG433" s="42"/>
    </row>
    <row r="434" spans="1:33">
      <c r="A434" s="44">
        <f t="shared" si="248"/>
        <v>417</v>
      </c>
      <c r="B434" s="44"/>
      <c r="C434" s="142">
        <v>39600</v>
      </c>
      <c r="E434" s="138" t="s">
        <v>315</v>
      </c>
      <c r="G434" s="43">
        <v>6.4</v>
      </c>
      <c r="H434" s="136" t="str">
        <f t="shared" si="250"/>
        <v>P, S, T &amp; D Plant - Demand</v>
      </c>
      <c r="I434" s="42">
        <f>'Plt. Class.'!K$163</f>
        <v>2020.893291505399</v>
      </c>
      <c r="J434" s="136">
        <f t="shared" si="251"/>
        <v>1091.38208780799</v>
      </c>
      <c r="K434" s="136">
        <f t="shared" si="252"/>
        <v>608.98743331340177</v>
      </c>
      <c r="L434" s="136">
        <f t="shared" si="253"/>
        <v>0</v>
      </c>
      <c r="M434" s="136">
        <f t="shared" si="254"/>
        <v>320.52377038400698</v>
      </c>
      <c r="N434" s="136">
        <f t="shared" si="255"/>
        <v>0</v>
      </c>
      <c r="O434" s="136">
        <f t="shared" si="256"/>
        <v>0</v>
      </c>
      <c r="P434" s="136">
        <f t="shared" si="257"/>
        <v>0</v>
      </c>
      <c r="Q434" s="136">
        <f t="shared" si="258"/>
        <v>0</v>
      </c>
      <c r="R434" s="136">
        <f t="shared" si="259"/>
        <v>0</v>
      </c>
      <c r="S434" s="136">
        <f t="shared" si="260"/>
        <v>0</v>
      </c>
      <c r="T434" s="136">
        <f t="shared" si="261"/>
        <v>0</v>
      </c>
      <c r="U434" s="136">
        <f t="shared" si="262"/>
        <v>0</v>
      </c>
      <c r="V434" s="136">
        <f t="shared" si="263"/>
        <v>0</v>
      </c>
      <c r="W434" s="136">
        <f t="shared" si="264"/>
        <v>0</v>
      </c>
      <c r="X434" s="136">
        <f t="shared" si="265"/>
        <v>0</v>
      </c>
      <c r="Y434" s="42">
        <f t="shared" si="266"/>
        <v>0</v>
      </c>
      <c r="Z434" s="42"/>
      <c r="AA434" s="42"/>
      <c r="AB434" s="42"/>
      <c r="AC434" s="42"/>
      <c r="AD434" s="42"/>
      <c r="AE434" s="42"/>
      <c r="AF434" s="42"/>
      <c r="AG434" s="42"/>
    </row>
    <row r="435" spans="1:33">
      <c r="A435" s="44">
        <f t="shared" si="248"/>
        <v>418</v>
      </c>
      <c r="B435" s="44"/>
      <c r="C435" s="142">
        <v>39603</v>
      </c>
      <c r="E435" s="138" t="s">
        <v>316</v>
      </c>
      <c r="G435" s="43">
        <v>6.4</v>
      </c>
      <c r="H435" s="136" t="str">
        <f t="shared" si="250"/>
        <v>P, S, T &amp; D Plant - Demand</v>
      </c>
      <c r="I435" s="42">
        <f>'Plt. Class.'!K$164</f>
        <v>0</v>
      </c>
      <c r="J435" s="136">
        <f t="shared" si="251"/>
        <v>0</v>
      </c>
      <c r="K435" s="136">
        <f t="shared" si="252"/>
        <v>0</v>
      </c>
      <c r="L435" s="136">
        <f t="shared" si="253"/>
        <v>0</v>
      </c>
      <c r="M435" s="136">
        <f t="shared" si="254"/>
        <v>0</v>
      </c>
      <c r="N435" s="136">
        <f t="shared" si="255"/>
        <v>0</v>
      </c>
      <c r="O435" s="136">
        <f t="shared" si="256"/>
        <v>0</v>
      </c>
      <c r="P435" s="136">
        <f t="shared" si="257"/>
        <v>0</v>
      </c>
      <c r="Q435" s="136">
        <f t="shared" si="258"/>
        <v>0</v>
      </c>
      <c r="R435" s="136">
        <f t="shared" si="259"/>
        <v>0</v>
      </c>
      <c r="S435" s="136">
        <f t="shared" si="260"/>
        <v>0</v>
      </c>
      <c r="T435" s="136">
        <f t="shared" si="261"/>
        <v>0</v>
      </c>
      <c r="U435" s="136">
        <f t="shared" si="262"/>
        <v>0</v>
      </c>
      <c r="V435" s="136">
        <f t="shared" si="263"/>
        <v>0</v>
      </c>
      <c r="W435" s="136">
        <f t="shared" si="264"/>
        <v>0</v>
      </c>
      <c r="X435" s="136">
        <f t="shared" si="265"/>
        <v>0</v>
      </c>
      <c r="Y435" s="42">
        <f t="shared" si="266"/>
        <v>0</v>
      </c>
      <c r="Z435" s="42"/>
      <c r="AA435" s="42"/>
      <c r="AB435" s="42"/>
      <c r="AC435" s="42"/>
      <c r="AD435" s="42"/>
      <c r="AE435" s="42"/>
      <c r="AF435" s="42"/>
      <c r="AG435" s="42"/>
    </row>
    <row r="436" spans="1:33">
      <c r="A436" s="44">
        <f t="shared" si="248"/>
        <v>419</v>
      </c>
      <c r="B436" s="44"/>
      <c r="C436" s="142">
        <v>39604</v>
      </c>
      <c r="E436" s="138" t="s">
        <v>317</v>
      </c>
      <c r="G436" s="43">
        <v>6.4</v>
      </c>
      <c r="H436" s="136" t="str">
        <f t="shared" si="250"/>
        <v>P, S, T &amp; D Plant - Demand</v>
      </c>
      <c r="I436" s="42">
        <f>'Plt. Class.'!K$165</f>
        <v>0</v>
      </c>
      <c r="J436" s="136">
        <f t="shared" si="251"/>
        <v>0</v>
      </c>
      <c r="K436" s="136">
        <f t="shared" si="252"/>
        <v>0</v>
      </c>
      <c r="L436" s="136">
        <f t="shared" si="253"/>
        <v>0</v>
      </c>
      <c r="M436" s="136">
        <f t="shared" si="254"/>
        <v>0</v>
      </c>
      <c r="N436" s="136">
        <f t="shared" si="255"/>
        <v>0</v>
      </c>
      <c r="O436" s="136">
        <f t="shared" si="256"/>
        <v>0</v>
      </c>
      <c r="P436" s="136">
        <f t="shared" si="257"/>
        <v>0</v>
      </c>
      <c r="Q436" s="136">
        <f t="shared" si="258"/>
        <v>0</v>
      </c>
      <c r="R436" s="136">
        <f t="shared" si="259"/>
        <v>0</v>
      </c>
      <c r="S436" s="136">
        <f t="shared" si="260"/>
        <v>0</v>
      </c>
      <c r="T436" s="136">
        <f t="shared" si="261"/>
        <v>0</v>
      </c>
      <c r="U436" s="136">
        <f t="shared" si="262"/>
        <v>0</v>
      </c>
      <c r="V436" s="136">
        <f t="shared" si="263"/>
        <v>0</v>
      </c>
      <c r="W436" s="136">
        <f t="shared" si="264"/>
        <v>0</v>
      </c>
      <c r="X436" s="136">
        <f t="shared" si="265"/>
        <v>0</v>
      </c>
      <c r="Y436" s="42">
        <f t="shared" si="266"/>
        <v>0</v>
      </c>
      <c r="Z436" s="42"/>
      <c r="AA436" s="42"/>
      <c r="AB436" s="42"/>
      <c r="AC436" s="42"/>
      <c r="AD436" s="42"/>
      <c r="AE436" s="42"/>
      <c r="AF436" s="42"/>
      <c r="AG436" s="42"/>
    </row>
    <row r="437" spans="1:33">
      <c r="A437" s="44">
        <f t="shared" si="248"/>
        <v>420</v>
      </c>
      <c r="B437" s="44"/>
      <c r="C437" s="142">
        <v>39605</v>
      </c>
      <c r="E437" s="141" t="s">
        <v>318</v>
      </c>
      <c r="G437" s="43">
        <v>6.4</v>
      </c>
      <c r="H437" s="136" t="str">
        <f t="shared" si="250"/>
        <v>P, S, T &amp; D Plant - Demand</v>
      </c>
      <c r="I437" s="42">
        <f>'Plt. Class.'!K$166</f>
        <v>0</v>
      </c>
      <c r="J437" s="136">
        <f t="shared" si="251"/>
        <v>0</v>
      </c>
      <c r="K437" s="136">
        <f t="shared" si="252"/>
        <v>0</v>
      </c>
      <c r="L437" s="136">
        <f t="shared" si="253"/>
        <v>0</v>
      </c>
      <c r="M437" s="136">
        <f t="shared" si="254"/>
        <v>0</v>
      </c>
      <c r="N437" s="136">
        <f t="shared" si="255"/>
        <v>0</v>
      </c>
      <c r="O437" s="136">
        <f t="shared" si="256"/>
        <v>0</v>
      </c>
      <c r="P437" s="136">
        <f t="shared" si="257"/>
        <v>0</v>
      </c>
      <c r="Q437" s="136">
        <f t="shared" si="258"/>
        <v>0</v>
      </c>
      <c r="R437" s="136">
        <f t="shared" si="259"/>
        <v>0</v>
      </c>
      <c r="S437" s="136">
        <f t="shared" si="260"/>
        <v>0</v>
      </c>
      <c r="T437" s="136">
        <f t="shared" si="261"/>
        <v>0</v>
      </c>
      <c r="U437" s="136">
        <f t="shared" si="262"/>
        <v>0</v>
      </c>
      <c r="V437" s="136">
        <f t="shared" si="263"/>
        <v>0</v>
      </c>
      <c r="W437" s="136">
        <f t="shared" si="264"/>
        <v>0</v>
      </c>
      <c r="X437" s="136">
        <f t="shared" si="265"/>
        <v>0</v>
      </c>
      <c r="Y437" s="42">
        <f t="shared" si="266"/>
        <v>0</v>
      </c>
      <c r="Z437" s="42"/>
      <c r="AA437" s="42"/>
      <c r="AB437" s="42"/>
      <c r="AC437" s="42"/>
      <c r="AD437" s="42"/>
      <c r="AE437" s="42"/>
      <c r="AF437" s="42"/>
      <c r="AG437" s="42"/>
    </row>
    <row r="438" spans="1:33">
      <c r="A438" s="44">
        <f t="shared" si="248"/>
        <v>421</v>
      </c>
      <c r="B438" s="44"/>
      <c r="C438" s="142">
        <v>39700</v>
      </c>
      <c r="E438" s="138" t="s">
        <v>319</v>
      </c>
      <c r="G438" s="43">
        <v>6.4</v>
      </c>
      <c r="H438" s="136" t="str">
        <f t="shared" si="250"/>
        <v>P, S, T &amp; D Plant - Demand</v>
      </c>
      <c r="I438" s="42">
        <f>'Plt. Class.'!K$167</f>
        <v>41309.590256788346</v>
      </c>
      <c r="J438" s="136">
        <f t="shared" si="251"/>
        <v>22309.216944038642</v>
      </c>
      <c r="K438" s="136">
        <f t="shared" si="252"/>
        <v>12448.465956839284</v>
      </c>
      <c r="L438" s="136">
        <f t="shared" si="253"/>
        <v>0</v>
      </c>
      <c r="M438" s="136">
        <f t="shared" si="254"/>
        <v>6551.9073559104172</v>
      </c>
      <c r="N438" s="136">
        <f t="shared" si="255"/>
        <v>0</v>
      </c>
      <c r="O438" s="136">
        <f t="shared" si="256"/>
        <v>0</v>
      </c>
      <c r="P438" s="136">
        <f t="shared" si="257"/>
        <v>0</v>
      </c>
      <c r="Q438" s="136">
        <f t="shared" si="258"/>
        <v>0</v>
      </c>
      <c r="R438" s="136">
        <f t="shared" si="259"/>
        <v>0</v>
      </c>
      <c r="S438" s="136">
        <f t="shared" si="260"/>
        <v>0</v>
      </c>
      <c r="T438" s="136">
        <f t="shared" si="261"/>
        <v>0</v>
      </c>
      <c r="U438" s="136">
        <f t="shared" si="262"/>
        <v>0</v>
      </c>
      <c r="V438" s="136">
        <f t="shared" si="263"/>
        <v>0</v>
      </c>
      <c r="W438" s="136">
        <f t="shared" si="264"/>
        <v>0</v>
      </c>
      <c r="X438" s="136">
        <f t="shared" si="265"/>
        <v>0</v>
      </c>
      <c r="Y438" s="42">
        <f t="shared" si="266"/>
        <v>0</v>
      </c>
      <c r="Z438" s="42"/>
      <c r="AA438" s="42"/>
      <c r="AB438" s="42"/>
      <c r="AC438" s="42"/>
      <c r="AD438" s="42"/>
      <c r="AE438" s="42"/>
      <c r="AF438" s="42"/>
      <c r="AG438" s="42"/>
    </row>
    <row r="439" spans="1:33">
      <c r="A439" s="44">
        <f t="shared" si="248"/>
        <v>422</v>
      </c>
      <c r="B439" s="44"/>
      <c r="C439" s="142">
        <v>39701</v>
      </c>
      <c r="E439" s="138" t="s">
        <v>320</v>
      </c>
      <c r="G439" s="43">
        <v>6.4</v>
      </c>
      <c r="H439" s="136" t="str">
        <f t="shared" si="250"/>
        <v>P, S, T &amp; D Plant - Demand</v>
      </c>
      <c r="I439" s="42">
        <f>'Plt. Class.'!K$168</f>
        <v>0</v>
      </c>
      <c r="J439" s="136">
        <f t="shared" si="251"/>
        <v>0</v>
      </c>
      <c r="K439" s="136">
        <f t="shared" si="252"/>
        <v>0</v>
      </c>
      <c r="L439" s="136">
        <f t="shared" si="253"/>
        <v>0</v>
      </c>
      <c r="M439" s="136">
        <f t="shared" si="254"/>
        <v>0</v>
      </c>
      <c r="N439" s="136">
        <f t="shared" si="255"/>
        <v>0</v>
      </c>
      <c r="O439" s="136">
        <f t="shared" si="256"/>
        <v>0</v>
      </c>
      <c r="P439" s="136">
        <f t="shared" si="257"/>
        <v>0</v>
      </c>
      <c r="Q439" s="136">
        <f t="shared" si="258"/>
        <v>0</v>
      </c>
      <c r="R439" s="136">
        <f t="shared" si="259"/>
        <v>0</v>
      </c>
      <c r="S439" s="136">
        <f t="shared" si="260"/>
        <v>0</v>
      </c>
      <c r="T439" s="136">
        <f t="shared" si="261"/>
        <v>0</v>
      </c>
      <c r="U439" s="136">
        <f t="shared" si="262"/>
        <v>0</v>
      </c>
      <c r="V439" s="136">
        <f t="shared" si="263"/>
        <v>0</v>
      </c>
      <c r="W439" s="136">
        <f t="shared" si="264"/>
        <v>0</v>
      </c>
      <c r="X439" s="136">
        <f t="shared" si="265"/>
        <v>0</v>
      </c>
      <c r="Y439" s="42">
        <f t="shared" si="266"/>
        <v>0</v>
      </c>
      <c r="Z439" s="42"/>
      <c r="AA439" s="42"/>
      <c r="AB439" s="42"/>
      <c r="AC439" s="42"/>
      <c r="AD439" s="42"/>
      <c r="AE439" s="42"/>
      <c r="AF439" s="42"/>
      <c r="AG439" s="42"/>
    </row>
    <row r="440" spans="1:33">
      <c r="A440" s="44">
        <f t="shared" si="248"/>
        <v>423</v>
      </c>
      <c r="B440" s="44"/>
      <c r="C440" s="142">
        <v>39702</v>
      </c>
      <c r="E440" s="138" t="s">
        <v>321</v>
      </c>
      <c r="G440" s="43">
        <v>6.4</v>
      </c>
      <c r="H440" s="136" t="str">
        <f t="shared" si="250"/>
        <v>P, S, T &amp; D Plant - Demand</v>
      </c>
      <c r="I440" s="42">
        <f>'Plt. Class.'!K$169</f>
        <v>0</v>
      </c>
      <c r="J440" s="136">
        <f t="shared" si="251"/>
        <v>0</v>
      </c>
      <c r="K440" s="136">
        <f t="shared" si="252"/>
        <v>0</v>
      </c>
      <c r="L440" s="136">
        <f t="shared" si="253"/>
        <v>0</v>
      </c>
      <c r="M440" s="136">
        <f t="shared" si="254"/>
        <v>0</v>
      </c>
      <c r="N440" s="136">
        <f t="shared" si="255"/>
        <v>0</v>
      </c>
      <c r="O440" s="136">
        <f t="shared" si="256"/>
        <v>0</v>
      </c>
      <c r="P440" s="136">
        <f t="shared" si="257"/>
        <v>0</v>
      </c>
      <c r="Q440" s="136">
        <f t="shared" si="258"/>
        <v>0</v>
      </c>
      <c r="R440" s="136">
        <f t="shared" si="259"/>
        <v>0</v>
      </c>
      <c r="S440" s="136">
        <f t="shared" si="260"/>
        <v>0</v>
      </c>
      <c r="T440" s="136">
        <f t="shared" si="261"/>
        <v>0</v>
      </c>
      <c r="U440" s="136">
        <f t="shared" si="262"/>
        <v>0</v>
      </c>
      <c r="V440" s="136">
        <f t="shared" si="263"/>
        <v>0</v>
      </c>
      <c r="W440" s="136">
        <f t="shared" si="264"/>
        <v>0</v>
      </c>
      <c r="X440" s="136">
        <f t="shared" si="265"/>
        <v>0</v>
      </c>
      <c r="Y440" s="42">
        <f t="shared" si="266"/>
        <v>0</v>
      </c>
      <c r="Z440" s="42"/>
      <c r="AA440" s="42"/>
      <c r="AB440" s="42"/>
      <c r="AC440" s="42"/>
      <c r="AD440" s="42"/>
      <c r="AE440" s="42"/>
      <c r="AF440" s="42"/>
      <c r="AG440" s="42"/>
    </row>
    <row r="441" spans="1:33">
      <c r="A441" s="44">
        <f t="shared" si="248"/>
        <v>424</v>
      </c>
      <c r="B441" s="44"/>
      <c r="C441" s="142">
        <v>39705</v>
      </c>
      <c r="E441" s="138" t="s">
        <v>322</v>
      </c>
      <c r="G441" s="43">
        <v>6.4</v>
      </c>
      <c r="H441" s="136" t="str">
        <f t="shared" si="250"/>
        <v>P, S, T &amp; D Plant - Demand</v>
      </c>
      <c r="I441" s="42">
        <f>'Plt. Class.'!K$170</f>
        <v>0</v>
      </c>
      <c r="J441" s="136">
        <f t="shared" si="251"/>
        <v>0</v>
      </c>
      <c r="K441" s="136">
        <f t="shared" si="252"/>
        <v>0</v>
      </c>
      <c r="L441" s="136">
        <f t="shared" si="253"/>
        <v>0</v>
      </c>
      <c r="M441" s="136">
        <f t="shared" si="254"/>
        <v>0</v>
      </c>
      <c r="N441" s="136">
        <f t="shared" si="255"/>
        <v>0</v>
      </c>
      <c r="O441" s="136">
        <f t="shared" si="256"/>
        <v>0</v>
      </c>
      <c r="P441" s="136">
        <f t="shared" si="257"/>
        <v>0</v>
      </c>
      <c r="Q441" s="136">
        <f t="shared" si="258"/>
        <v>0</v>
      </c>
      <c r="R441" s="136">
        <f t="shared" si="259"/>
        <v>0</v>
      </c>
      <c r="S441" s="136">
        <f t="shared" si="260"/>
        <v>0</v>
      </c>
      <c r="T441" s="136">
        <f t="shared" si="261"/>
        <v>0</v>
      </c>
      <c r="U441" s="136">
        <f t="shared" si="262"/>
        <v>0</v>
      </c>
      <c r="V441" s="136">
        <f t="shared" si="263"/>
        <v>0</v>
      </c>
      <c r="W441" s="136">
        <f t="shared" si="264"/>
        <v>0</v>
      </c>
      <c r="X441" s="136">
        <f t="shared" si="265"/>
        <v>0</v>
      </c>
      <c r="Y441" s="42">
        <f t="shared" si="266"/>
        <v>0</v>
      </c>
      <c r="Z441" s="42"/>
      <c r="AA441" s="42"/>
      <c r="AB441" s="42"/>
      <c r="AC441" s="42"/>
      <c r="AD441" s="42"/>
      <c r="AE441" s="42"/>
      <c r="AF441" s="42"/>
      <c r="AG441" s="42"/>
    </row>
    <row r="442" spans="1:33">
      <c r="A442" s="44">
        <f t="shared" si="248"/>
        <v>425</v>
      </c>
      <c r="B442" s="44"/>
      <c r="C442" s="142">
        <v>39800</v>
      </c>
      <c r="E442" s="138" t="s">
        <v>323</v>
      </c>
      <c r="G442" s="43">
        <v>6.4</v>
      </c>
      <c r="H442" s="136" t="str">
        <f t="shared" si="250"/>
        <v>P, S, T &amp; D Plant - Demand</v>
      </c>
      <c r="I442" s="42">
        <f>'Plt. Class.'!K$171</f>
        <v>161534.97776504455</v>
      </c>
      <c r="J442" s="136">
        <f t="shared" si="251"/>
        <v>87236.858090565132</v>
      </c>
      <c r="K442" s="136">
        <f t="shared" si="252"/>
        <v>48677.865334587907</v>
      </c>
      <c r="L442" s="136">
        <f t="shared" si="253"/>
        <v>0</v>
      </c>
      <c r="M442" s="136">
        <f t="shared" si="254"/>
        <v>25620.254339891497</v>
      </c>
      <c r="N442" s="136">
        <f t="shared" si="255"/>
        <v>0</v>
      </c>
      <c r="O442" s="136">
        <f t="shared" si="256"/>
        <v>0</v>
      </c>
      <c r="P442" s="136">
        <f t="shared" si="257"/>
        <v>0</v>
      </c>
      <c r="Q442" s="136">
        <f t="shared" si="258"/>
        <v>0</v>
      </c>
      <c r="R442" s="136">
        <f t="shared" si="259"/>
        <v>0</v>
      </c>
      <c r="S442" s="136">
        <f t="shared" si="260"/>
        <v>0</v>
      </c>
      <c r="T442" s="136">
        <f t="shared" si="261"/>
        <v>0</v>
      </c>
      <c r="U442" s="136">
        <f t="shared" si="262"/>
        <v>0</v>
      </c>
      <c r="V442" s="136">
        <f t="shared" si="263"/>
        <v>0</v>
      </c>
      <c r="W442" s="136">
        <f t="shared" si="264"/>
        <v>0</v>
      </c>
      <c r="X442" s="136">
        <f t="shared" si="265"/>
        <v>0</v>
      </c>
      <c r="Y442" s="42">
        <f t="shared" si="266"/>
        <v>0</v>
      </c>
      <c r="Z442" s="42"/>
      <c r="AA442" s="42"/>
      <c r="AB442" s="42"/>
      <c r="AC442" s="42"/>
      <c r="AD442" s="42"/>
      <c r="AE442" s="42"/>
      <c r="AF442" s="42"/>
      <c r="AG442" s="42"/>
    </row>
    <row r="443" spans="1:33">
      <c r="A443" s="44">
        <f t="shared" si="248"/>
        <v>426</v>
      </c>
      <c r="B443" s="44"/>
      <c r="C443" s="142">
        <v>39900</v>
      </c>
      <c r="E443" s="138" t="s">
        <v>324</v>
      </c>
      <c r="G443" s="43">
        <v>6.4</v>
      </c>
      <c r="H443" s="136" t="str">
        <f t="shared" si="250"/>
        <v>P, S, T &amp; D Plant - Demand</v>
      </c>
      <c r="I443" s="42">
        <f>'Plt. Class.'!K$172</f>
        <v>14097.371136749662</v>
      </c>
      <c r="J443" s="136">
        <f t="shared" si="251"/>
        <v>7613.2759747888158</v>
      </c>
      <c r="K443" s="136">
        <f t="shared" si="252"/>
        <v>4248.1816833784442</v>
      </c>
      <c r="L443" s="136">
        <f t="shared" si="253"/>
        <v>0</v>
      </c>
      <c r="M443" s="136">
        <f t="shared" si="254"/>
        <v>2235.9134785824017</v>
      </c>
      <c r="N443" s="136">
        <f t="shared" si="255"/>
        <v>0</v>
      </c>
      <c r="O443" s="136">
        <f t="shared" si="256"/>
        <v>0</v>
      </c>
      <c r="P443" s="136">
        <f t="shared" si="257"/>
        <v>0</v>
      </c>
      <c r="Q443" s="136">
        <f t="shared" si="258"/>
        <v>0</v>
      </c>
      <c r="R443" s="136">
        <f t="shared" si="259"/>
        <v>0</v>
      </c>
      <c r="S443" s="136">
        <f t="shared" si="260"/>
        <v>0</v>
      </c>
      <c r="T443" s="136">
        <f t="shared" si="261"/>
        <v>0</v>
      </c>
      <c r="U443" s="136">
        <f t="shared" si="262"/>
        <v>0</v>
      </c>
      <c r="V443" s="136">
        <f t="shared" si="263"/>
        <v>0</v>
      </c>
      <c r="W443" s="136">
        <f t="shared" si="264"/>
        <v>0</v>
      </c>
      <c r="X443" s="136">
        <f t="shared" si="265"/>
        <v>0</v>
      </c>
      <c r="Y443" s="42">
        <f t="shared" si="266"/>
        <v>0</v>
      </c>
      <c r="Z443" s="42"/>
      <c r="AA443" s="42"/>
      <c r="AB443" s="42"/>
      <c r="AC443" s="42"/>
      <c r="AD443" s="42"/>
      <c r="AE443" s="42"/>
      <c r="AF443" s="42"/>
      <c r="AG443" s="42"/>
    </row>
    <row r="444" spans="1:33">
      <c r="A444" s="44">
        <f t="shared" si="248"/>
        <v>427</v>
      </c>
      <c r="B444" s="44"/>
      <c r="C444" s="142">
        <v>39901</v>
      </c>
      <c r="E444" s="138" t="s">
        <v>325</v>
      </c>
      <c r="G444" s="43">
        <v>6.4</v>
      </c>
      <c r="H444" s="136" t="str">
        <f t="shared" si="250"/>
        <v>P, S, T &amp; D Plant - Demand</v>
      </c>
      <c r="I444" s="42">
        <f>'Plt. Class.'!K$173</f>
        <v>63021.446255289622</v>
      </c>
      <c r="J444" s="136">
        <f t="shared" si="251"/>
        <v>34034.690441048093</v>
      </c>
      <c r="K444" s="136">
        <f t="shared" si="252"/>
        <v>18991.23964636348</v>
      </c>
      <c r="L444" s="136">
        <f t="shared" si="253"/>
        <v>0</v>
      </c>
      <c r="M444" s="136">
        <f t="shared" si="254"/>
        <v>9995.5161678780405</v>
      </c>
      <c r="N444" s="136">
        <f t="shared" si="255"/>
        <v>0</v>
      </c>
      <c r="O444" s="136">
        <f t="shared" si="256"/>
        <v>0</v>
      </c>
      <c r="P444" s="136">
        <f t="shared" si="257"/>
        <v>0</v>
      </c>
      <c r="Q444" s="136">
        <f t="shared" si="258"/>
        <v>0</v>
      </c>
      <c r="R444" s="136">
        <f t="shared" si="259"/>
        <v>0</v>
      </c>
      <c r="S444" s="136">
        <f t="shared" si="260"/>
        <v>0</v>
      </c>
      <c r="T444" s="136">
        <f t="shared" si="261"/>
        <v>0</v>
      </c>
      <c r="U444" s="136">
        <f t="shared" si="262"/>
        <v>0</v>
      </c>
      <c r="V444" s="136">
        <f t="shared" si="263"/>
        <v>0</v>
      </c>
      <c r="W444" s="136">
        <f t="shared" si="264"/>
        <v>0</v>
      </c>
      <c r="X444" s="136">
        <f t="shared" si="265"/>
        <v>0</v>
      </c>
      <c r="Y444" s="42">
        <f t="shared" si="266"/>
        <v>0</v>
      </c>
      <c r="Z444" s="42"/>
      <c r="AA444" s="42"/>
      <c r="AB444" s="42"/>
      <c r="AC444" s="42"/>
      <c r="AD444" s="42"/>
      <c r="AE444" s="42"/>
      <c r="AF444" s="42"/>
      <c r="AG444" s="42"/>
    </row>
    <row r="445" spans="1:33">
      <c r="A445" s="44">
        <f t="shared" si="248"/>
        <v>428</v>
      </c>
      <c r="B445" s="44"/>
      <c r="C445" s="142">
        <v>39902</v>
      </c>
      <c r="E445" s="138" t="s">
        <v>326</v>
      </c>
      <c r="G445" s="43">
        <v>6.4</v>
      </c>
      <c r="H445" s="136" t="str">
        <f t="shared" si="250"/>
        <v>P, S, T &amp; D Plant - Demand</v>
      </c>
      <c r="I445" s="42">
        <f>'Plt. Class.'!K$174</f>
        <v>1514.8025377596769</v>
      </c>
      <c r="J445" s="136">
        <f t="shared" si="251"/>
        <v>818.06811038769843</v>
      </c>
      <c r="K445" s="136">
        <f t="shared" si="252"/>
        <v>456.47917845266818</v>
      </c>
      <c r="L445" s="136">
        <f t="shared" si="253"/>
        <v>0</v>
      </c>
      <c r="M445" s="136">
        <f t="shared" si="254"/>
        <v>240.25524891931019</v>
      </c>
      <c r="N445" s="136">
        <f t="shared" si="255"/>
        <v>0</v>
      </c>
      <c r="O445" s="136">
        <f t="shared" si="256"/>
        <v>0</v>
      </c>
      <c r="P445" s="136">
        <f t="shared" si="257"/>
        <v>0</v>
      </c>
      <c r="Q445" s="136">
        <f t="shared" si="258"/>
        <v>0</v>
      </c>
      <c r="R445" s="136">
        <f t="shared" si="259"/>
        <v>0</v>
      </c>
      <c r="S445" s="136">
        <f t="shared" si="260"/>
        <v>0</v>
      </c>
      <c r="T445" s="136">
        <f t="shared" si="261"/>
        <v>0</v>
      </c>
      <c r="U445" s="136">
        <f t="shared" si="262"/>
        <v>0</v>
      </c>
      <c r="V445" s="136">
        <f t="shared" si="263"/>
        <v>0</v>
      </c>
      <c r="W445" s="136">
        <f t="shared" si="264"/>
        <v>0</v>
      </c>
      <c r="X445" s="136">
        <f t="shared" si="265"/>
        <v>0</v>
      </c>
      <c r="Y445" s="42">
        <f t="shared" si="266"/>
        <v>0</v>
      </c>
      <c r="Z445" s="42"/>
      <c r="AA445" s="42"/>
      <c r="AB445" s="42"/>
      <c r="AC445" s="42"/>
      <c r="AD445" s="42"/>
      <c r="AE445" s="42"/>
      <c r="AF445" s="42"/>
      <c r="AG445" s="42"/>
    </row>
    <row r="446" spans="1:33">
      <c r="A446" s="44">
        <f t="shared" si="248"/>
        <v>429</v>
      </c>
      <c r="B446" s="44"/>
      <c r="C446" s="142">
        <v>39903</v>
      </c>
      <c r="E446" s="138" t="s">
        <v>327</v>
      </c>
      <c r="G446" s="43">
        <v>6.4</v>
      </c>
      <c r="H446" s="136" t="str">
        <f t="shared" si="250"/>
        <v>P, S, T &amp; D Plant - Demand</v>
      </c>
      <c r="I446" s="42">
        <f>'Plt. Class.'!K$175</f>
        <v>38333.149767491857</v>
      </c>
      <c r="J446" s="136">
        <f t="shared" si="251"/>
        <v>20701.792222951652</v>
      </c>
      <c r="K446" s="136">
        <f t="shared" si="252"/>
        <v>11551.528517536635</v>
      </c>
      <c r="L446" s="136">
        <f t="shared" si="253"/>
        <v>0</v>
      </c>
      <c r="M446" s="136">
        <f t="shared" si="254"/>
        <v>6079.8290270035695</v>
      </c>
      <c r="N446" s="136">
        <f t="shared" si="255"/>
        <v>0</v>
      </c>
      <c r="O446" s="136">
        <f t="shared" si="256"/>
        <v>0</v>
      </c>
      <c r="P446" s="136">
        <f t="shared" si="257"/>
        <v>0</v>
      </c>
      <c r="Q446" s="136">
        <f t="shared" si="258"/>
        <v>0</v>
      </c>
      <c r="R446" s="136">
        <f t="shared" si="259"/>
        <v>0</v>
      </c>
      <c r="S446" s="136">
        <f t="shared" si="260"/>
        <v>0</v>
      </c>
      <c r="T446" s="136">
        <f t="shared" si="261"/>
        <v>0</v>
      </c>
      <c r="U446" s="136">
        <f t="shared" si="262"/>
        <v>0</v>
      </c>
      <c r="V446" s="136">
        <f t="shared" si="263"/>
        <v>0</v>
      </c>
      <c r="W446" s="136">
        <f t="shared" si="264"/>
        <v>0</v>
      </c>
      <c r="X446" s="136">
        <f t="shared" si="265"/>
        <v>0</v>
      </c>
      <c r="Y446" s="42">
        <f t="shared" si="266"/>
        <v>0</v>
      </c>
      <c r="Z446" s="42"/>
      <c r="AA446" s="42"/>
      <c r="AB446" s="42"/>
      <c r="AC446" s="42"/>
      <c r="AD446" s="42"/>
      <c r="AE446" s="42"/>
      <c r="AF446" s="42"/>
      <c r="AG446" s="42"/>
    </row>
    <row r="447" spans="1:33">
      <c r="A447" s="44">
        <f t="shared" si="248"/>
        <v>430</v>
      </c>
      <c r="B447" s="44"/>
      <c r="C447" s="142">
        <v>39904</v>
      </c>
      <c r="E447" s="138" t="s">
        <v>328</v>
      </c>
      <c r="G447" s="43">
        <v>6.4</v>
      </c>
      <c r="H447" s="136" t="str">
        <f t="shared" si="250"/>
        <v>P, S, T &amp; D Plant - Demand</v>
      </c>
      <c r="I447" s="42">
        <f>'Plt. Class.'!K$176</f>
        <v>0</v>
      </c>
      <c r="J447" s="136">
        <f t="shared" si="251"/>
        <v>0</v>
      </c>
      <c r="K447" s="136">
        <f t="shared" si="252"/>
        <v>0</v>
      </c>
      <c r="L447" s="136">
        <f t="shared" si="253"/>
        <v>0</v>
      </c>
      <c r="M447" s="136">
        <f t="shared" si="254"/>
        <v>0</v>
      </c>
      <c r="N447" s="136">
        <f t="shared" si="255"/>
        <v>0</v>
      </c>
      <c r="O447" s="136">
        <f t="shared" si="256"/>
        <v>0</v>
      </c>
      <c r="P447" s="136">
        <f t="shared" si="257"/>
        <v>0</v>
      </c>
      <c r="Q447" s="136">
        <f t="shared" si="258"/>
        <v>0</v>
      </c>
      <c r="R447" s="136">
        <f t="shared" si="259"/>
        <v>0</v>
      </c>
      <c r="S447" s="136">
        <f t="shared" si="260"/>
        <v>0</v>
      </c>
      <c r="T447" s="136">
        <f t="shared" si="261"/>
        <v>0</v>
      </c>
      <c r="U447" s="136">
        <f t="shared" si="262"/>
        <v>0</v>
      </c>
      <c r="V447" s="136">
        <f t="shared" si="263"/>
        <v>0</v>
      </c>
      <c r="W447" s="136">
        <f t="shared" si="264"/>
        <v>0</v>
      </c>
      <c r="X447" s="136">
        <f t="shared" si="265"/>
        <v>0</v>
      </c>
      <c r="Y447" s="42">
        <f t="shared" si="266"/>
        <v>0</v>
      </c>
      <c r="Z447" s="42"/>
      <c r="AA447" s="42"/>
      <c r="AB447" s="42"/>
      <c r="AC447" s="42"/>
      <c r="AD447" s="42"/>
      <c r="AE447" s="42"/>
      <c r="AF447" s="42"/>
      <c r="AG447" s="42"/>
    </row>
    <row r="448" spans="1:33">
      <c r="A448" s="44">
        <f t="shared" si="248"/>
        <v>431</v>
      </c>
      <c r="B448" s="44"/>
      <c r="C448" s="142">
        <v>39905</v>
      </c>
      <c r="E448" s="138" t="s">
        <v>329</v>
      </c>
      <c r="G448" s="43">
        <v>6.4</v>
      </c>
      <c r="H448" s="136" t="str">
        <f t="shared" si="250"/>
        <v>P, S, T &amp; D Plant - Demand</v>
      </c>
      <c r="I448" s="42">
        <f>'Plt. Class.'!K$177</f>
        <v>0</v>
      </c>
      <c r="J448" s="136">
        <f t="shared" si="251"/>
        <v>0</v>
      </c>
      <c r="K448" s="136">
        <f t="shared" si="252"/>
        <v>0</v>
      </c>
      <c r="L448" s="136">
        <f t="shared" si="253"/>
        <v>0</v>
      </c>
      <c r="M448" s="136">
        <f t="shared" si="254"/>
        <v>0</v>
      </c>
      <c r="N448" s="136">
        <f t="shared" si="255"/>
        <v>0</v>
      </c>
      <c r="O448" s="136">
        <f t="shared" si="256"/>
        <v>0</v>
      </c>
      <c r="P448" s="136">
        <f t="shared" si="257"/>
        <v>0</v>
      </c>
      <c r="Q448" s="136">
        <f t="shared" si="258"/>
        <v>0</v>
      </c>
      <c r="R448" s="136">
        <f t="shared" si="259"/>
        <v>0</v>
      </c>
      <c r="S448" s="136">
        <f t="shared" si="260"/>
        <v>0</v>
      </c>
      <c r="T448" s="136">
        <f t="shared" si="261"/>
        <v>0</v>
      </c>
      <c r="U448" s="136">
        <f t="shared" si="262"/>
        <v>0</v>
      </c>
      <c r="V448" s="136">
        <f t="shared" si="263"/>
        <v>0</v>
      </c>
      <c r="W448" s="136">
        <f t="shared" si="264"/>
        <v>0</v>
      </c>
      <c r="X448" s="136">
        <f t="shared" si="265"/>
        <v>0</v>
      </c>
      <c r="Y448" s="42">
        <f t="shared" si="266"/>
        <v>0</v>
      </c>
      <c r="Z448" s="42"/>
      <c r="AA448" s="42"/>
      <c r="AB448" s="42"/>
      <c r="AC448" s="42"/>
      <c r="AD448" s="42"/>
      <c r="AE448" s="42"/>
      <c r="AF448" s="42"/>
      <c r="AG448" s="42"/>
    </row>
    <row r="449" spans="1:33">
      <c r="A449" s="44">
        <f t="shared" si="248"/>
        <v>432</v>
      </c>
      <c r="B449" s="44"/>
      <c r="C449" s="142">
        <v>39906</v>
      </c>
      <c r="E449" s="138" t="s">
        <v>330</v>
      </c>
      <c r="G449" s="43">
        <v>6.4</v>
      </c>
      <c r="H449" s="136" t="str">
        <f t="shared" si="250"/>
        <v>P, S, T &amp; D Plant - Demand</v>
      </c>
      <c r="I449" s="42">
        <f>'Plt. Class.'!K$178</f>
        <v>59521.841043156353</v>
      </c>
      <c r="J449" s="136">
        <f t="shared" si="251"/>
        <v>32144.730956806063</v>
      </c>
      <c r="K449" s="136">
        <f t="shared" si="252"/>
        <v>17936.648785626017</v>
      </c>
      <c r="L449" s="136">
        <f t="shared" si="253"/>
        <v>0</v>
      </c>
      <c r="M449" s="136">
        <f t="shared" si="254"/>
        <v>9440.4613007242697</v>
      </c>
      <c r="N449" s="136">
        <f t="shared" si="255"/>
        <v>0</v>
      </c>
      <c r="O449" s="136">
        <f t="shared" si="256"/>
        <v>0</v>
      </c>
      <c r="P449" s="136">
        <f t="shared" si="257"/>
        <v>0</v>
      </c>
      <c r="Q449" s="136">
        <f t="shared" si="258"/>
        <v>0</v>
      </c>
      <c r="R449" s="136">
        <f t="shared" si="259"/>
        <v>0</v>
      </c>
      <c r="S449" s="136">
        <f t="shared" si="260"/>
        <v>0</v>
      </c>
      <c r="T449" s="136">
        <f t="shared" si="261"/>
        <v>0</v>
      </c>
      <c r="U449" s="136">
        <f t="shared" si="262"/>
        <v>0</v>
      </c>
      <c r="V449" s="136">
        <f t="shared" si="263"/>
        <v>0</v>
      </c>
      <c r="W449" s="136">
        <f t="shared" si="264"/>
        <v>0</v>
      </c>
      <c r="X449" s="136">
        <f t="shared" si="265"/>
        <v>0</v>
      </c>
      <c r="Y449" s="42">
        <f t="shared" si="266"/>
        <v>0</v>
      </c>
      <c r="Z449" s="42"/>
      <c r="AA449" s="42"/>
      <c r="AB449" s="42"/>
      <c r="AC449" s="42"/>
      <c r="AD449" s="42"/>
      <c r="AE449" s="42"/>
      <c r="AF449" s="42"/>
      <c r="AG449" s="42"/>
    </row>
    <row r="450" spans="1:33">
      <c r="A450" s="44">
        <f t="shared" si="248"/>
        <v>433</v>
      </c>
      <c r="B450" s="44"/>
      <c r="C450" s="142">
        <v>39907</v>
      </c>
      <c r="E450" s="138" t="s">
        <v>331</v>
      </c>
      <c r="G450" s="43">
        <v>6.4</v>
      </c>
      <c r="H450" s="136" t="str">
        <f t="shared" si="250"/>
        <v>P, S, T &amp; D Plant - Demand</v>
      </c>
      <c r="I450" s="42">
        <f>'Plt. Class.'!K$179</f>
        <v>13710.45577176529</v>
      </c>
      <c r="J450" s="136">
        <f t="shared" si="251"/>
        <v>7404.3225873850324</v>
      </c>
      <c r="K450" s="136">
        <f t="shared" si="252"/>
        <v>4131.5864153245684</v>
      </c>
      <c r="L450" s="136">
        <f t="shared" si="253"/>
        <v>0</v>
      </c>
      <c r="M450" s="136">
        <f t="shared" si="254"/>
        <v>2174.5467690556884</v>
      </c>
      <c r="N450" s="136">
        <f t="shared" si="255"/>
        <v>0</v>
      </c>
      <c r="O450" s="136">
        <f t="shared" si="256"/>
        <v>0</v>
      </c>
      <c r="P450" s="136">
        <f t="shared" si="257"/>
        <v>0</v>
      </c>
      <c r="Q450" s="136">
        <f t="shared" si="258"/>
        <v>0</v>
      </c>
      <c r="R450" s="136">
        <f t="shared" si="259"/>
        <v>0</v>
      </c>
      <c r="S450" s="136">
        <f t="shared" si="260"/>
        <v>0</v>
      </c>
      <c r="T450" s="136">
        <f t="shared" si="261"/>
        <v>0</v>
      </c>
      <c r="U450" s="136">
        <f t="shared" si="262"/>
        <v>0</v>
      </c>
      <c r="V450" s="136">
        <f t="shared" si="263"/>
        <v>0</v>
      </c>
      <c r="W450" s="136">
        <f t="shared" si="264"/>
        <v>0</v>
      </c>
      <c r="X450" s="136">
        <f t="shared" si="265"/>
        <v>0</v>
      </c>
      <c r="Y450" s="42">
        <f t="shared" si="266"/>
        <v>0</v>
      </c>
      <c r="Z450" s="42"/>
      <c r="AA450" s="42"/>
      <c r="AB450" s="42"/>
      <c r="AC450" s="42"/>
      <c r="AD450" s="42"/>
      <c r="AE450" s="42"/>
      <c r="AF450" s="42"/>
      <c r="AG450" s="42"/>
    </row>
    <row r="451" spans="1:33">
      <c r="A451" s="44">
        <f t="shared" si="248"/>
        <v>434</v>
      </c>
      <c r="B451" s="44"/>
      <c r="C451" s="142">
        <v>39908</v>
      </c>
      <c r="E451" s="138" t="s">
        <v>332</v>
      </c>
      <c r="G451" s="43">
        <v>6.4</v>
      </c>
      <c r="H451" s="136" t="str">
        <f t="shared" si="250"/>
        <v>P, S, T &amp; D Plant - Demand</v>
      </c>
      <c r="I451" s="42">
        <f>'Plt. Class.'!K$180</f>
        <v>164509.40965980032</v>
      </c>
      <c r="J451" s="136">
        <f t="shared" si="251"/>
        <v>88843.198071496561</v>
      </c>
      <c r="K451" s="136">
        <f t="shared" si="252"/>
        <v>49574.197492632476</v>
      </c>
      <c r="L451" s="136">
        <f t="shared" si="253"/>
        <v>0</v>
      </c>
      <c r="M451" s="136">
        <f t="shared" si="254"/>
        <v>26092.014095671268</v>
      </c>
      <c r="N451" s="136">
        <f t="shared" si="255"/>
        <v>0</v>
      </c>
      <c r="O451" s="136">
        <f t="shared" si="256"/>
        <v>0</v>
      </c>
      <c r="P451" s="136">
        <f t="shared" si="257"/>
        <v>0</v>
      </c>
      <c r="Q451" s="136">
        <f t="shared" si="258"/>
        <v>0</v>
      </c>
      <c r="R451" s="136">
        <f t="shared" si="259"/>
        <v>0</v>
      </c>
      <c r="S451" s="136">
        <f t="shared" si="260"/>
        <v>0</v>
      </c>
      <c r="T451" s="136">
        <f t="shared" si="261"/>
        <v>0</v>
      </c>
      <c r="U451" s="136">
        <f t="shared" si="262"/>
        <v>0</v>
      </c>
      <c r="V451" s="136">
        <f t="shared" si="263"/>
        <v>0</v>
      </c>
      <c r="W451" s="136">
        <f t="shared" si="264"/>
        <v>0</v>
      </c>
      <c r="X451" s="136">
        <f t="shared" si="265"/>
        <v>0</v>
      </c>
      <c r="Y451" s="42">
        <f t="shared" si="266"/>
        <v>0</v>
      </c>
      <c r="Z451" s="42"/>
      <c r="AA451" s="42"/>
      <c r="AB451" s="42"/>
      <c r="AC451" s="42"/>
      <c r="AD451" s="42"/>
      <c r="AE451" s="42"/>
      <c r="AF451" s="42"/>
      <c r="AG451" s="42"/>
    </row>
    <row r="452" spans="1:33">
      <c r="A452" s="44">
        <f t="shared" si="248"/>
        <v>435</v>
      </c>
      <c r="B452" s="44"/>
      <c r="C452" s="142">
        <v>39909</v>
      </c>
      <c r="E452" s="138" t="s">
        <v>333</v>
      </c>
      <c r="G452" s="43">
        <v>6.4</v>
      </c>
      <c r="H452" s="136" t="str">
        <f t="shared" si="250"/>
        <v>P, S, T &amp; D Plant - Demand</v>
      </c>
      <c r="I452" s="42">
        <f>'Plt. Class.'!K$181</f>
        <v>0</v>
      </c>
      <c r="J452" s="136">
        <f t="shared" si="251"/>
        <v>0</v>
      </c>
      <c r="K452" s="136">
        <f t="shared" si="252"/>
        <v>0</v>
      </c>
      <c r="L452" s="136">
        <f t="shared" si="253"/>
        <v>0</v>
      </c>
      <c r="M452" s="136">
        <f t="shared" si="254"/>
        <v>0</v>
      </c>
      <c r="N452" s="136">
        <f t="shared" si="255"/>
        <v>0</v>
      </c>
      <c r="O452" s="136">
        <f t="shared" si="256"/>
        <v>0</v>
      </c>
      <c r="P452" s="136">
        <f t="shared" si="257"/>
        <v>0</v>
      </c>
      <c r="Q452" s="136">
        <f t="shared" si="258"/>
        <v>0</v>
      </c>
      <c r="R452" s="136">
        <f t="shared" si="259"/>
        <v>0</v>
      </c>
      <c r="S452" s="136">
        <f t="shared" si="260"/>
        <v>0</v>
      </c>
      <c r="T452" s="136">
        <f t="shared" si="261"/>
        <v>0</v>
      </c>
      <c r="U452" s="136">
        <f t="shared" si="262"/>
        <v>0</v>
      </c>
      <c r="V452" s="136">
        <f t="shared" si="263"/>
        <v>0</v>
      </c>
      <c r="W452" s="136">
        <f t="shared" si="264"/>
        <v>0</v>
      </c>
      <c r="X452" s="136">
        <f t="shared" si="265"/>
        <v>0</v>
      </c>
      <c r="Y452" s="42">
        <f t="shared" si="266"/>
        <v>0</v>
      </c>
      <c r="Z452" s="42"/>
      <c r="AA452" s="42"/>
      <c r="AB452" s="42"/>
      <c r="AC452" s="42"/>
      <c r="AD452" s="42"/>
      <c r="AE452" s="42"/>
      <c r="AF452" s="42"/>
      <c r="AG452" s="42"/>
    </row>
    <row r="453" spans="1:33">
      <c r="A453" s="44">
        <f t="shared" si="248"/>
        <v>436</v>
      </c>
      <c r="B453" s="44"/>
      <c r="C453" s="142">
        <v>39924</v>
      </c>
      <c r="E453" s="138" t="s">
        <v>334</v>
      </c>
      <c r="G453" s="43">
        <v>6.4</v>
      </c>
      <c r="H453" s="136" t="str">
        <f t="shared" si="250"/>
        <v>P, S, T &amp; D Plant - Demand</v>
      </c>
      <c r="I453" s="42">
        <f>'Plt. Class.'!K$182</f>
        <v>0</v>
      </c>
      <c r="J453" s="136">
        <f t="shared" si="251"/>
        <v>0</v>
      </c>
      <c r="K453" s="136">
        <f t="shared" si="252"/>
        <v>0</v>
      </c>
      <c r="L453" s="136">
        <f t="shared" si="253"/>
        <v>0</v>
      </c>
      <c r="M453" s="136">
        <f t="shared" si="254"/>
        <v>0</v>
      </c>
      <c r="N453" s="136">
        <f t="shared" si="255"/>
        <v>0</v>
      </c>
      <c r="O453" s="136">
        <f t="shared" si="256"/>
        <v>0</v>
      </c>
      <c r="P453" s="136">
        <f t="shared" si="257"/>
        <v>0</v>
      </c>
      <c r="Q453" s="136">
        <f t="shared" si="258"/>
        <v>0</v>
      </c>
      <c r="R453" s="136">
        <f t="shared" si="259"/>
        <v>0</v>
      </c>
      <c r="S453" s="136">
        <f t="shared" si="260"/>
        <v>0</v>
      </c>
      <c r="T453" s="136">
        <f t="shared" si="261"/>
        <v>0</v>
      </c>
      <c r="U453" s="136">
        <f t="shared" si="262"/>
        <v>0</v>
      </c>
      <c r="V453" s="136">
        <f t="shared" si="263"/>
        <v>0</v>
      </c>
      <c r="W453" s="136">
        <f t="shared" si="264"/>
        <v>0</v>
      </c>
      <c r="X453" s="136">
        <f t="shared" si="265"/>
        <v>0</v>
      </c>
      <c r="Y453" s="42">
        <f t="shared" si="266"/>
        <v>0</v>
      </c>
      <c r="Z453" s="42"/>
      <c r="AA453" s="42"/>
      <c r="AB453" s="42"/>
      <c r="AC453" s="42"/>
      <c r="AD453" s="42"/>
      <c r="AE453" s="42"/>
      <c r="AF453" s="42"/>
      <c r="AG453" s="42"/>
    </row>
    <row r="454" spans="1:33">
      <c r="A454" s="44">
        <f t="shared" si="248"/>
        <v>437</v>
      </c>
      <c r="B454" s="44"/>
      <c r="C454" s="44"/>
      <c r="D454" s="44"/>
      <c r="E454" s="44"/>
      <c r="G454" s="43"/>
      <c r="H454" s="136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</row>
    <row r="455" spans="1:33">
      <c r="A455" s="44">
        <f t="shared" si="248"/>
        <v>438</v>
      </c>
      <c r="B455" s="44"/>
      <c r="C455" s="44"/>
      <c r="D455" s="44" t="s">
        <v>159</v>
      </c>
      <c r="E455" s="44"/>
      <c r="G455" s="43"/>
      <c r="H455" s="136"/>
      <c r="I455" s="42">
        <f>'Plt. Class.'!K$184</f>
        <v>660241.34614664258</v>
      </c>
      <c r="J455" s="42">
        <f>SUM(J420:J453)</f>
        <v>356562.90307040967</v>
      </c>
      <c r="K455" s="42">
        <f t="shared" ref="K455:X455" si="267">SUM(K420:K453)</f>
        <v>198960.86767536035</v>
      </c>
      <c r="L455" s="42">
        <f t="shared" si="267"/>
        <v>0</v>
      </c>
      <c r="M455" s="42">
        <f t="shared" si="267"/>
        <v>104717.57540087256</v>
      </c>
      <c r="N455" s="42">
        <f t="shared" si="267"/>
        <v>0</v>
      </c>
      <c r="O455" s="42">
        <f t="shared" si="267"/>
        <v>0</v>
      </c>
      <c r="P455" s="42">
        <f t="shared" si="267"/>
        <v>0</v>
      </c>
      <c r="Q455" s="42">
        <f t="shared" si="267"/>
        <v>0</v>
      </c>
      <c r="R455" s="42">
        <f t="shared" si="267"/>
        <v>0</v>
      </c>
      <c r="S455" s="42">
        <f t="shared" si="267"/>
        <v>0</v>
      </c>
      <c r="T455" s="42">
        <f t="shared" si="267"/>
        <v>0</v>
      </c>
      <c r="U455" s="42">
        <f t="shared" si="267"/>
        <v>0</v>
      </c>
      <c r="V455" s="42">
        <f t="shared" si="267"/>
        <v>0</v>
      </c>
      <c r="W455" s="42">
        <f t="shared" si="267"/>
        <v>0</v>
      </c>
      <c r="X455" s="42">
        <f t="shared" si="267"/>
        <v>0</v>
      </c>
      <c r="Y455" s="42">
        <f>SUM(J455:X455)-I455</f>
        <v>0</v>
      </c>
      <c r="Z455" s="42"/>
      <c r="AA455" s="42"/>
      <c r="AB455" s="42"/>
      <c r="AC455" s="42"/>
      <c r="AD455" s="42"/>
      <c r="AE455" s="42"/>
      <c r="AF455" s="42"/>
      <c r="AG455" s="42"/>
    </row>
    <row r="456" spans="1:33">
      <c r="A456" s="44">
        <f t="shared" si="248"/>
        <v>439</v>
      </c>
      <c r="B456" s="44"/>
      <c r="C456" s="44"/>
      <c r="D456" s="44"/>
      <c r="E456" s="44"/>
      <c r="G456" s="43"/>
      <c r="H456" s="136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</row>
    <row r="457" spans="1:33">
      <c r="A457" s="44">
        <f t="shared" si="248"/>
        <v>440</v>
      </c>
      <c r="B457" s="44"/>
      <c r="C457" s="44"/>
      <c r="D457" s="44" t="s">
        <v>361</v>
      </c>
      <c r="E457" s="44"/>
      <c r="G457" s="43">
        <v>6.4</v>
      </c>
      <c r="H457" s="136" t="str">
        <f>VLOOKUP($G457,alloc,3)</f>
        <v>P, S, T &amp; D Plant - Demand</v>
      </c>
      <c r="I457" s="42">
        <f>'Plt. Class.'!K$186</f>
        <v>-31949.63490809816</v>
      </c>
      <c r="J457" s="136">
        <f>$I457*VLOOKUP($G457,alloc,6)</f>
        <v>-17254.379237771871</v>
      </c>
      <c r="K457" s="136">
        <f>$I457*VLOOKUP($G457,alloc,7)</f>
        <v>-9627.883985645356</v>
      </c>
      <c r="L457" s="136">
        <f>$I457*VLOOKUP($G457,alloc,8)</f>
        <v>0</v>
      </c>
      <c r="M457" s="136">
        <f>$I457*VLOOKUP($G457,alloc,9)</f>
        <v>-5067.371684680932</v>
      </c>
      <c r="N457" s="136">
        <f>$I457*VLOOKUP($G457,alloc,10)</f>
        <v>0</v>
      </c>
      <c r="O457" s="136">
        <f>$I457*VLOOKUP($G457,alloc,11)</f>
        <v>0</v>
      </c>
      <c r="P457" s="136">
        <f>$I457*VLOOKUP($G457,alloc,12)</f>
        <v>0</v>
      </c>
      <c r="Q457" s="136">
        <f>$I457*VLOOKUP($G457,alloc,13)</f>
        <v>0</v>
      </c>
      <c r="R457" s="136">
        <f>$I457*VLOOKUP($G457,alloc,14)</f>
        <v>0</v>
      </c>
      <c r="S457" s="136">
        <f>$I457*VLOOKUP($G457,alloc,15)</f>
        <v>0</v>
      </c>
      <c r="T457" s="136">
        <f>$I457*VLOOKUP($G457,alloc,16)</f>
        <v>0</v>
      </c>
      <c r="U457" s="136">
        <f>$I457*VLOOKUP($G457,alloc,17)</f>
        <v>0</v>
      </c>
      <c r="V457" s="136">
        <f>$I457*VLOOKUP($G457,alloc,18)</f>
        <v>0</v>
      </c>
      <c r="W457" s="136">
        <f>$I457*VLOOKUP($G457,alloc,19)</f>
        <v>0</v>
      </c>
      <c r="X457" s="136">
        <f>$I457*VLOOKUP($G457,alloc,20)</f>
        <v>0</v>
      </c>
      <c r="Y457" s="42">
        <f>SUM(J457:X457)-I457</f>
        <v>0</v>
      </c>
      <c r="Z457" s="42"/>
      <c r="AA457" s="42"/>
      <c r="AB457" s="42"/>
      <c r="AC457" s="42"/>
      <c r="AD457" s="42"/>
      <c r="AE457" s="42"/>
      <c r="AF457" s="42"/>
      <c r="AG457" s="42"/>
    </row>
    <row r="458" spans="1:33">
      <c r="A458" s="44">
        <f t="shared" si="248"/>
        <v>441</v>
      </c>
      <c r="B458" s="44"/>
      <c r="C458" s="44"/>
      <c r="D458" s="44"/>
      <c r="E458" s="44"/>
      <c r="G458" s="43"/>
      <c r="H458" s="136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</row>
    <row r="459" spans="1:33">
      <c r="A459" s="44">
        <f t="shared" si="248"/>
        <v>442</v>
      </c>
      <c r="B459" s="44"/>
      <c r="C459" s="44"/>
      <c r="D459" s="44" t="s">
        <v>363</v>
      </c>
      <c r="E459" s="44"/>
      <c r="G459" s="43"/>
      <c r="H459" s="136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</row>
    <row r="460" spans="1:33">
      <c r="A460" s="44">
        <f t="shared" si="248"/>
        <v>443</v>
      </c>
      <c r="B460" s="44"/>
      <c r="C460" s="44"/>
      <c r="D460" s="44"/>
      <c r="E460" s="44"/>
      <c r="G460" s="43"/>
      <c r="H460" s="136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</row>
    <row r="461" spans="1:33">
      <c r="A461" s="44">
        <f t="shared" si="248"/>
        <v>444</v>
      </c>
      <c r="B461" s="44"/>
      <c r="C461" s="44"/>
      <c r="D461" s="44" t="s">
        <v>158</v>
      </c>
      <c r="E461" s="44"/>
      <c r="G461" s="43"/>
      <c r="H461" s="136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</row>
    <row r="462" spans="1:33">
      <c r="A462" s="44">
        <f t="shared" si="248"/>
        <v>445</v>
      </c>
      <c r="B462" s="44"/>
      <c r="C462" s="44"/>
      <c r="D462" s="44"/>
      <c r="E462" s="44"/>
      <c r="G462" s="43"/>
      <c r="H462" s="136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</row>
    <row r="463" spans="1:33">
      <c r="A463" s="44">
        <f t="shared" si="248"/>
        <v>446</v>
      </c>
      <c r="B463" s="44"/>
      <c r="C463" s="142">
        <v>37400</v>
      </c>
      <c r="E463" s="138" t="s">
        <v>125</v>
      </c>
      <c r="G463" s="43">
        <v>6.4</v>
      </c>
      <c r="H463" s="136" t="str">
        <f t="shared" ref="H463:H496" si="268">VLOOKUP($G463,alloc,3)</f>
        <v>P, S, T &amp; D Plant - Demand</v>
      </c>
      <c r="I463" s="42">
        <f>'Plt. Class.'!K$192</f>
        <v>0</v>
      </c>
      <c r="J463" s="136">
        <f t="shared" ref="J463:J496" si="269">$I463*VLOOKUP($G463,alloc,6)</f>
        <v>0</v>
      </c>
      <c r="K463" s="136">
        <f t="shared" ref="K463:K496" si="270">$I463*VLOOKUP($G463,alloc,7)</f>
        <v>0</v>
      </c>
      <c r="L463" s="136">
        <f t="shared" ref="L463:L496" si="271">$I463*VLOOKUP($G463,alloc,8)</f>
        <v>0</v>
      </c>
      <c r="M463" s="136">
        <f t="shared" ref="M463:M496" si="272">$I463*VLOOKUP($G463,alloc,9)</f>
        <v>0</v>
      </c>
      <c r="N463" s="136">
        <f t="shared" ref="N463:N496" si="273">$I463*VLOOKUP($G463,alloc,10)</f>
        <v>0</v>
      </c>
      <c r="O463" s="136">
        <f t="shared" ref="O463:O496" si="274">$I463*VLOOKUP($G463,alloc,11)</f>
        <v>0</v>
      </c>
      <c r="P463" s="136">
        <f t="shared" ref="P463:P496" si="275">$I463*VLOOKUP($G463,alloc,12)</f>
        <v>0</v>
      </c>
      <c r="Q463" s="136">
        <f t="shared" ref="Q463:Q496" si="276">$I463*VLOOKUP($G463,alloc,13)</f>
        <v>0</v>
      </c>
      <c r="R463" s="136">
        <f t="shared" ref="R463:R496" si="277">$I463*VLOOKUP($G463,alloc,14)</f>
        <v>0</v>
      </c>
      <c r="S463" s="136">
        <f t="shared" ref="S463:S496" si="278">$I463*VLOOKUP($G463,alloc,15)</f>
        <v>0</v>
      </c>
      <c r="T463" s="136">
        <f t="shared" ref="T463:T496" si="279">$I463*VLOOKUP($G463,alloc,16)</f>
        <v>0</v>
      </c>
      <c r="U463" s="136">
        <f t="shared" ref="U463:U496" si="280">$I463*VLOOKUP($G463,alloc,17)</f>
        <v>0</v>
      </c>
      <c r="V463" s="136">
        <f t="shared" ref="V463:V496" si="281">$I463*VLOOKUP($G463,alloc,18)</f>
        <v>0</v>
      </c>
      <c r="W463" s="136">
        <f t="shared" ref="W463:W496" si="282">$I463*VLOOKUP($G463,alloc,19)</f>
        <v>0</v>
      </c>
      <c r="X463" s="136">
        <f t="shared" ref="X463:X496" si="283">$I463*VLOOKUP($G463,alloc,20)</f>
        <v>0</v>
      </c>
      <c r="Y463" s="42">
        <f t="shared" ref="Y463:Y496" si="284">SUM(J463:X463)-I463</f>
        <v>0</v>
      </c>
      <c r="Z463" s="42"/>
      <c r="AA463" s="42"/>
      <c r="AB463" s="42"/>
      <c r="AC463" s="42"/>
      <c r="AD463" s="42"/>
      <c r="AE463" s="42"/>
      <c r="AF463" s="42"/>
      <c r="AG463" s="42"/>
    </row>
    <row r="464" spans="1:33">
      <c r="A464" s="44">
        <f t="shared" si="248"/>
        <v>447</v>
      </c>
      <c r="B464" s="44"/>
      <c r="C464" s="142">
        <v>39001</v>
      </c>
      <c r="E464" s="138" t="s">
        <v>304</v>
      </c>
      <c r="G464" s="43">
        <v>6.4</v>
      </c>
      <c r="H464" s="136" t="str">
        <f t="shared" si="268"/>
        <v>P, S, T &amp; D Plant - Demand</v>
      </c>
      <c r="I464" s="42">
        <f>'Plt. Class.'!K$193</f>
        <v>0</v>
      </c>
      <c r="J464" s="136">
        <f t="shared" si="269"/>
        <v>0</v>
      </c>
      <c r="K464" s="136">
        <f t="shared" si="270"/>
        <v>0</v>
      </c>
      <c r="L464" s="136">
        <f t="shared" si="271"/>
        <v>0</v>
      </c>
      <c r="M464" s="136">
        <f t="shared" si="272"/>
        <v>0</v>
      </c>
      <c r="N464" s="136">
        <f t="shared" si="273"/>
        <v>0</v>
      </c>
      <c r="O464" s="136">
        <f t="shared" si="274"/>
        <v>0</v>
      </c>
      <c r="P464" s="136">
        <f t="shared" si="275"/>
        <v>0</v>
      </c>
      <c r="Q464" s="136">
        <f t="shared" si="276"/>
        <v>0</v>
      </c>
      <c r="R464" s="136">
        <f t="shared" si="277"/>
        <v>0</v>
      </c>
      <c r="S464" s="136">
        <f t="shared" si="278"/>
        <v>0</v>
      </c>
      <c r="T464" s="136">
        <f t="shared" si="279"/>
        <v>0</v>
      </c>
      <c r="U464" s="136">
        <f t="shared" si="280"/>
        <v>0</v>
      </c>
      <c r="V464" s="136">
        <f t="shared" si="281"/>
        <v>0</v>
      </c>
      <c r="W464" s="136">
        <f t="shared" si="282"/>
        <v>0</v>
      </c>
      <c r="X464" s="136">
        <f t="shared" si="283"/>
        <v>0</v>
      </c>
      <c r="Y464" s="42">
        <f t="shared" si="284"/>
        <v>0</v>
      </c>
      <c r="Z464" s="42"/>
      <c r="AA464" s="42"/>
      <c r="AB464" s="42"/>
      <c r="AC464" s="42"/>
      <c r="AD464" s="42"/>
      <c r="AE464" s="42"/>
      <c r="AF464" s="42"/>
      <c r="AG464" s="42"/>
    </row>
    <row r="465" spans="1:33">
      <c r="A465" s="44">
        <f t="shared" si="248"/>
        <v>448</v>
      </c>
      <c r="B465" s="44"/>
      <c r="C465" s="142">
        <v>36602</v>
      </c>
      <c r="E465" s="138" t="s">
        <v>149</v>
      </c>
      <c r="G465" s="43">
        <v>6.4</v>
      </c>
      <c r="H465" s="136" t="str">
        <f t="shared" si="268"/>
        <v>P, S, T &amp; D Plant - Demand</v>
      </c>
      <c r="I465" s="42">
        <f>'Plt. Class.'!K$194</f>
        <v>98560.081388707404</v>
      </c>
      <c r="J465" s="136">
        <f t="shared" si="269"/>
        <v>53227.306880911354</v>
      </c>
      <c r="K465" s="136">
        <f t="shared" si="270"/>
        <v>29700.653292464329</v>
      </c>
      <c r="L465" s="136">
        <f t="shared" si="271"/>
        <v>0</v>
      </c>
      <c r="M465" s="136">
        <f t="shared" si="272"/>
        <v>15632.121215331717</v>
      </c>
      <c r="N465" s="136">
        <f t="shared" si="273"/>
        <v>0</v>
      </c>
      <c r="O465" s="136">
        <f t="shared" si="274"/>
        <v>0</v>
      </c>
      <c r="P465" s="136">
        <f t="shared" si="275"/>
        <v>0</v>
      </c>
      <c r="Q465" s="136">
        <f t="shared" si="276"/>
        <v>0</v>
      </c>
      <c r="R465" s="136">
        <f t="shared" si="277"/>
        <v>0</v>
      </c>
      <c r="S465" s="136">
        <f t="shared" si="278"/>
        <v>0</v>
      </c>
      <c r="T465" s="136">
        <f t="shared" si="279"/>
        <v>0</v>
      </c>
      <c r="U465" s="136">
        <f t="shared" si="280"/>
        <v>0</v>
      </c>
      <c r="V465" s="136">
        <f t="shared" si="281"/>
        <v>0</v>
      </c>
      <c r="W465" s="136">
        <f t="shared" si="282"/>
        <v>0</v>
      </c>
      <c r="X465" s="136">
        <f t="shared" si="283"/>
        <v>0</v>
      </c>
      <c r="Y465" s="42">
        <f t="shared" si="284"/>
        <v>0</v>
      </c>
      <c r="Z465" s="42"/>
      <c r="AA465" s="42"/>
      <c r="AB465" s="42"/>
      <c r="AC465" s="42"/>
      <c r="AD465" s="42"/>
      <c r="AE465" s="42"/>
      <c r="AF465" s="42"/>
      <c r="AG465" s="42"/>
    </row>
    <row r="466" spans="1:33">
      <c r="A466" s="44">
        <f t="shared" si="248"/>
        <v>449</v>
      </c>
      <c r="B466" s="44"/>
      <c r="C466" s="142">
        <v>37503</v>
      </c>
      <c r="E466" s="138" t="s">
        <v>291</v>
      </c>
      <c r="G466" s="43">
        <v>6.4</v>
      </c>
      <c r="H466" s="136" t="str">
        <f t="shared" si="268"/>
        <v>P, S, T &amp; D Plant - Demand</v>
      </c>
      <c r="I466" s="42">
        <f>'Plt. Class.'!K$195</f>
        <v>0</v>
      </c>
      <c r="J466" s="136">
        <f t="shared" si="269"/>
        <v>0</v>
      </c>
      <c r="K466" s="136">
        <f t="shared" si="270"/>
        <v>0</v>
      </c>
      <c r="L466" s="136">
        <f t="shared" si="271"/>
        <v>0</v>
      </c>
      <c r="M466" s="136">
        <f t="shared" si="272"/>
        <v>0</v>
      </c>
      <c r="N466" s="136">
        <f t="shared" si="273"/>
        <v>0</v>
      </c>
      <c r="O466" s="136">
        <f t="shared" si="274"/>
        <v>0</v>
      </c>
      <c r="P466" s="136">
        <f t="shared" si="275"/>
        <v>0</v>
      </c>
      <c r="Q466" s="136">
        <f t="shared" si="276"/>
        <v>0</v>
      </c>
      <c r="R466" s="136">
        <f t="shared" si="277"/>
        <v>0</v>
      </c>
      <c r="S466" s="136">
        <f t="shared" si="278"/>
        <v>0</v>
      </c>
      <c r="T466" s="136">
        <f t="shared" si="279"/>
        <v>0</v>
      </c>
      <c r="U466" s="136">
        <f t="shared" si="280"/>
        <v>0</v>
      </c>
      <c r="V466" s="136">
        <f t="shared" si="281"/>
        <v>0</v>
      </c>
      <c r="W466" s="136">
        <f t="shared" si="282"/>
        <v>0</v>
      </c>
      <c r="X466" s="136">
        <f t="shared" si="283"/>
        <v>0</v>
      </c>
      <c r="Y466" s="42">
        <f t="shared" si="284"/>
        <v>0</v>
      </c>
      <c r="Z466" s="42"/>
      <c r="AA466" s="42"/>
      <c r="AB466" s="42"/>
      <c r="AC466" s="42"/>
      <c r="AD466" s="42"/>
      <c r="AE466" s="42"/>
      <c r="AF466" s="42"/>
      <c r="AG466" s="42"/>
    </row>
    <row r="467" spans="1:33">
      <c r="A467" s="44">
        <f t="shared" si="248"/>
        <v>450</v>
      </c>
      <c r="B467" s="44"/>
      <c r="C467" s="142">
        <v>39004</v>
      </c>
      <c r="E467" s="138" t="s">
        <v>306</v>
      </c>
      <c r="G467" s="43">
        <v>6.4</v>
      </c>
      <c r="H467" s="136" t="str">
        <f t="shared" si="268"/>
        <v>P, S, T &amp; D Plant - Demand</v>
      </c>
      <c r="I467" s="42">
        <f>'Plt. Class.'!K$196</f>
        <v>0</v>
      </c>
      <c r="J467" s="136">
        <f t="shared" si="269"/>
        <v>0</v>
      </c>
      <c r="K467" s="136">
        <f t="shared" si="270"/>
        <v>0</v>
      </c>
      <c r="L467" s="136">
        <f t="shared" si="271"/>
        <v>0</v>
      </c>
      <c r="M467" s="136">
        <f t="shared" si="272"/>
        <v>0</v>
      </c>
      <c r="N467" s="136">
        <f t="shared" si="273"/>
        <v>0</v>
      </c>
      <c r="O467" s="136">
        <f t="shared" si="274"/>
        <v>0</v>
      </c>
      <c r="P467" s="136">
        <f t="shared" si="275"/>
        <v>0</v>
      </c>
      <c r="Q467" s="136">
        <f t="shared" si="276"/>
        <v>0</v>
      </c>
      <c r="R467" s="136">
        <f t="shared" si="277"/>
        <v>0</v>
      </c>
      <c r="S467" s="136">
        <f t="shared" si="278"/>
        <v>0</v>
      </c>
      <c r="T467" s="136">
        <f t="shared" si="279"/>
        <v>0</v>
      </c>
      <c r="U467" s="136">
        <f t="shared" si="280"/>
        <v>0</v>
      </c>
      <c r="V467" s="136">
        <f t="shared" si="281"/>
        <v>0</v>
      </c>
      <c r="W467" s="136">
        <f t="shared" si="282"/>
        <v>0</v>
      </c>
      <c r="X467" s="136">
        <f t="shared" si="283"/>
        <v>0</v>
      </c>
      <c r="Y467" s="42">
        <f t="shared" si="284"/>
        <v>0</v>
      </c>
      <c r="Z467" s="42"/>
      <c r="AA467" s="42"/>
      <c r="AB467" s="42"/>
      <c r="AC467" s="42"/>
      <c r="AD467" s="42"/>
      <c r="AE467" s="42"/>
      <c r="AF467" s="42"/>
      <c r="AG467" s="42"/>
    </row>
    <row r="468" spans="1:33">
      <c r="A468" s="44">
        <f t="shared" si="248"/>
        <v>451</v>
      </c>
      <c r="B468" s="44"/>
      <c r="C468" s="142">
        <v>39009</v>
      </c>
      <c r="E468" s="138" t="s">
        <v>307</v>
      </c>
      <c r="G468" s="43">
        <v>6.4</v>
      </c>
      <c r="H468" s="136" t="str">
        <f t="shared" si="268"/>
        <v>P, S, T &amp; D Plant - Demand</v>
      </c>
      <c r="I468" s="42">
        <f>'Plt. Class.'!K$197</f>
        <v>189343.47913248622</v>
      </c>
      <c r="J468" s="136">
        <f t="shared" si="269"/>
        <v>102254.82089383705</v>
      </c>
      <c r="K468" s="136">
        <f t="shared" si="270"/>
        <v>57057.836678564869</v>
      </c>
      <c r="L468" s="136">
        <f t="shared" si="271"/>
        <v>0</v>
      </c>
      <c r="M468" s="136">
        <f t="shared" si="272"/>
        <v>30030.821560084281</v>
      </c>
      <c r="N468" s="136">
        <f t="shared" si="273"/>
        <v>0</v>
      </c>
      <c r="O468" s="136">
        <f t="shared" si="274"/>
        <v>0</v>
      </c>
      <c r="P468" s="136">
        <f t="shared" si="275"/>
        <v>0</v>
      </c>
      <c r="Q468" s="136">
        <f t="shared" si="276"/>
        <v>0</v>
      </c>
      <c r="R468" s="136">
        <f t="shared" si="277"/>
        <v>0</v>
      </c>
      <c r="S468" s="136">
        <f t="shared" si="278"/>
        <v>0</v>
      </c>
      <c r="T468" s="136">
        <f t="shared" si="279"/>
        <v>0</v>
      </c>
      <c r="U468" s="136">
        <f t="shared" si="280"/>
        <v>0</v>
      </c>
      <c r="V468" s="136">
        <f t="shared" si="281"/>
        <v>0</v>
      </c>
      <c r="W468" s="136">
        <f t="shared" si="282"/>
        <v>0</v>
      </c>
      <c r="X468" s="136">
        <f t="shared" si="283"/>
        <v>0</v>
      </c>
      <c r="Y468" s="42">
        <f t="shared" si="284"/>
        <v>0</v>
      </c>
      <c r="Z468" s="42"/>
      <c r="AA468" s="42"/>
      <c r="AB468" s="42"/>
      <c r="AC468" s="42"/>
      <c r="AD468" s="42"/>
      <c r="AE468" s="42"/>
      <c r="AF468" s="42"/>
      <c r="AG468" s="42"/>
    </row>
    <row r="469" spans="1:33">
      <c r="A469" s="44">
        <f t="shared" si="248"/>
        <v>452</v>
      </c>
      <c r="B469" s="44"/>
      <c r="C469" s="142">
        <v>39100</v>
      </c>
      <c r="E469" s="138" t="s">
        <v>308</v>
      </c>
      <c r="G469" s="43">
        <v>6.4</v>
      </c>
      <c r="H469" s="136" t="str">
        <f t="shared" si="268"/>
        <v>P, S, T &amp; D Plant - Demand</v>
      </c>
      <c r="I469" s="42">
        <f>'Plt. Class.'!K$198</f>
        <v>220445.31066843713</v>
      </c>
      <c r="J469" s="136">
        <f t="shared" si="269"/>
        <v>119051.34448023236</v>
      </c>
      <c r="K469" s="136">
        <f t="shared" si="270"/>
        <v>66430.238793035416</v>
      </c>
      <c r="L469" s="136">
        <f t="shared" si="271"/>
        <v>0</v>
      </c>
      <c r="M469" s="136">
        <f t="shared" si="272"/>
        <v>34963.727395169328</v>
      </c>
      <c r="N469" s="136">
        <f t="shared" si="273"/>
        <v>0</v>
      </c>
      <c r="O469" s="136">
        <f t="shared" si="274"/>
        <v>0</v>
      </c>
      <c r="P469" s="136">
        <f t="shared" si="275"/>
        <v>0</v>
      </c>
      <c r="Q469" s="136">
        <f t="shared" si="276"/>
        <v>0</v>
      </c>
      <c r="R469" s="136">
        <f t="shared" si="277"/>
        <v>0</v>
      </c>
      <c r="S469" s="136">
        <f t="shared" si="278"/>
        <v>0</v>
      </c>
      <c r="T469" s="136">
        <f t="shared" si="279"/>
        <v>0</v>
      </c>
      <c r="U469" s="136">
        <f t="shared" si="280"/>
        <v>0</v>
      </c>
      <c r="V469" s="136">
        <f t="shared" si="281"/>
        <v>0</v>
      </c>
      <c r="W469" s="136">
        <f t="shared" si="282"/>
        <v>0</v>
      </c>
      <c r="X469" s="136">
        <f t="shared" si="283"/>
        <v>0</v>
      </c>
      <c r="Y469" s="42">
        <f t="shared" si="284"/>
        <v>0</v>
      </c>
      <c r="Z469" s="42"/>
      <c r="AA469" s="42"/>
      <c r="AB469" s="42"/>
      <c r="AC469" s="42"/>
      <c r="AD469" s="42"/>
      <c r="AE469" s="42"/>
      <c r="AF469" s="42"/>
      <c r="AG469" s="42"/>
    </row>
    <row r="470" spans="1:33">
      <c r="A470" s="44">
        <f t="shared" si="248"/>
        <v>453</v>
      </c>
      <c r="B470" s="44"/>
      <c r="C470" s="142">
        <v>39102</v>
      </c>
      <c r="E470" s="138" t="s">
        <v>309</v>
      </c>
      <c r="G470" s="43">
        <v>6.4</v>
      </c>
      <c r="H470" s="136" t="str">
        <f t="shared" si="268"/>
        <v>P, S, T &amp; D Plant - Demand</v>
      </c>
      <c r="I470" s="42">
        <f>'Plt. Class.'!K$199</f>
        <v>0</v>
      </c>
      <c r="J470" s="136">
        <f t="shared" si="269"/>
        <v>0</v>
      </c>
      <c r="K470" s="136">
        <f t="shared" si="270"/>
        <v>0</v>
      </c>
      <c r="L470" s="136">
        <f t="shared" si="271"/>
        <v>0</v>
      </c>
      <c r="M470" s="136">
        <f t="shared" si="272"/>
        <v>0</v>
      </c>
      <c r="N470" s="136">
        <f t="shared" si="273"/>
        <v>0</v>
      </c>
      <c r="O470" s="136">
        <f t="shared" si="274"/>
        <v>0</v>
      </c>
      <c r="P470" s="136">
        <f t="shared" si="275"/>
        <v>0</v>
      </c>
      <c r="Q470" s="136">
        <f t="shared" si="276"/>
        <v>0</v>
      </c>
      <c r="R470" s="136">
        <f t="shared" si="277"/>
        <v>0</v>
      </c>
      <c r="S470" s="136">
        <f t="shared" si="278"/>
        <v>0</v>
      </c>
      <c r="T470" s="136">
        <f t="shared" si="279"/>
        <v>0</v>
      </c>
      <c r="U470" s="136">
        <f t="shared" si="280"/>
        <v>0</v>
      </c>
      <c r="V470" s="136">
        <f t="shared" si="281"/>
        <v>0</v>
      </c>
      <c r="W470" s="136">
        <f t="shared" si="282"/>
        <v>0</v>
      </c>
      <c r="X470" s="136">
        <f t="shared" si="283"/>
        <v>0</v>
      </c>
      <c r="Y470" s="42">
        <f t="shared" si="284"/>
        <v>0</v>
      </c>
      <c r="Z470" s="42"/>
      <c r="AA470" s="42"/>
      <c r="AB470" s="42"/>
      <c r="AC470" s="42"/>
      <c r="AD470" s="42"/>
      <c r="AE470" s="42"/>
      <c r="AF470" s="42"/>
      <c r="AG470" s="42"/>
    </row>
    <row r="471" spans="1:33">
      <c r="A471" s="44">
        <f t="shared" si="248"/>
        <v>454</v>
      </c>
      <c r="B471" s="44"/>
      <c r="C471" s="142">
        <v>39103</v>
      </c>
      <c r="E471" s="138" t="s">
        <v>310</v>
      </c>
      <c r="G471" s="43">
        <v>6.4</v>
      </c>
      <c r="H471" s="136" t="str">
        <f t="shared" si="268"/>
        <v>P, S, T &amp; D Plant - Demand</v>
      </c>
      <c r="I471" s="42">
        <f>'Plt. Class.'!K$200</f>
        <v>0</v>
      </c>
      <c r="J471" s="136">
        <f t="shared" si="269"/>
        <v>0</v>
      </c>
      <c r="K471" s="136">
        <f t="shared" si="270"/>
        <v>0</v>
      </c>
      <c r="L471" s="136">
        <f t="shared" si="271"/>
        <v>0</v>
      </c>
      <c r="M471" s="136">
        <f t="shared" si="272"/>
        <v>0</v>
      </c>
      <c r="N471" s="136">
        <f t="shared" si="273"/>
        <v>0</v>
      </c>
      <c r="O471" s="136">
        <f t="shared" si="274"/>
        <v>0</v>
      </c>
      <c r="P471" s="136">
        <f t="shared" si="275"/>
        <v>0</v>
      </c>
      <c r="Q471" s="136">
        <f t="shared" si="276"/>
        <v>0</v>
      </c>
      <c r="R471" s="136">
        <f t="shared" si="277"/>
        <v>0</v>
      </c>
      <c r="S471" s="136">
        <f t="shared" si="278"/>
        <v>0</v>
      </c>
      <c r="T471" s="136">
        <f t="shared" si="279"/>
        <v>0</v>
      </c>
      <c r="U471" s="136">
        <f t="shared" si="280"/>
        <v>0</v>
      </c>
      <c r="V471" s="136">
        <f t="shared" si="281"/>
        <v>0</v>
      </c>
      <c r="W471" s="136">
        <f t="shared" si="282"/>
        <v>0</v>
      </c>
      <c r="X471" s="136">
        <f t="shared" si="283"/>
        <v>0</v>
      </c>
      <c r="Y471" s="42">
        <f t="shared" si="284"/>
        <v>0</v>
      </c>
      <c r="Z471" s="42"/>
      <c r="AA471" s="42"/>
      <c r="AB471" s="42"/>
      <c r="AC471" s="42"/>
      <c r="AD471" s="42"/>
      <c r="AE471" s="42"/>
      <c r="AF471" s="42"/>
      <c r="AG471" s="42"/>
    </row>
    <row r="472" spans="1:33">
      <c r="A472" s="44">
        <f t="shared" si="248"/>
        <v>455</v>
      </c>
      <c r="B472" s="44"/>
      <c r="C472" s="142">
        <v>39200</v>
      </c>
      <c r="E472" s="138" t="s">
        <v>311</v>
      </c>
      <c r="G472" s="43">
        <v>6.4</v>
      </c>
      <c r="H472" s="136" t="str">
        <f t="shared" si="268"/>
        <v>P, S, T &amp; D Plant - Demand</v>
      </c>
      <c r="I472" s="42">
        <f>'Plt. Class.'!K$201</f>
        <v>2027.9689590717051</v>
      </c>
      <c r="J472" s="136">
        <f t="shared" si="269"/>
        <v>1095.2032974055528</v>
      </c>
      <c r="K472" s="136">
        <f t="shared" si="270"/>
        <v>611.11965506320723</v>
      </c>
      <c r="L472" s="136">
        <f t="shared" si="271"/>
        <v>0</v>
      </c>
      <c r="M472" s="136">
        <f t="shared" si="272"/>
        <v>321.64600660294502</v>
      </c>
      <c r="N472" s="136">
        <f t="shared" si="273"/>
        <v>0</v>
      </c>
      <c r="O472" s="136">
        <f t="shared" si="274"/>
        <v>0</v>
      </c>
      <c r="P472" s="136">
        <f t="shared" si="275"/>
        <v>0</v>
      </c>
      <c r="Q472" s="136">
        <f t="shared" si="276"/>
        <v>0</v>
      </c>
      <c r="R472" s="136">
        <f t="shared" si="277"/>
        <v>0</v>
      </c>
      <c r="S472" s="136">
        <f t="shared" si="278"/>
        <v>0</v>
      </c>
      <c r="T472" s="136">
        <f t="shared" si="279"/>
        <v>0</v>
      </c>
      <c r="U472" s="136">
        <f t="shared" si="280"/>
        <v>0</v>
      </c>
      <c r="V472" s="136">
        <f t="shared" si="281"/>
        <v>0</v>
      </c>
      <c r="W472" s="136">
        <f t="shared" si="282"/>
        <v>0</v>
      </c>
      <c r="X472" s="136">
        <f t="shared" si="283"/>
        <v>0</v>
      </c>
      <c r="Y472" s="42">
        <f t="shared" si="284"/>
        <v>0</v>
      </c>
      <c r="Z472" s="42"/>
      <c r="AA472" s="42"/>
      <c r="AB472" s="42"/>
      <c r="AC472" s="42"/>
      <c r="AD472" s="42"/>
      <c r="AE472" s="42"/>
      <c r="AF472" s="42"/>
      <c r="AG472" s="42"/>
    </row>
    <row r="473" spans="1:33">
      <c r="A473" s="44">
        <f t="shared" si="248"/>
        <v>456</v>
      </c>
      <c r="B473" s="44"/>
      <c r="C473" s="142">
        <v>39201</v>
      </c>
      <c r="E473" s="138" t="s">
        <v>312</v>
      </c>
      <c r="G473" s="43">
        <v>6.4</v>
      </c>
      <c r="H473" s="136" t="str">
        <f t="shared" si="268"/>
        <v>P, S, T &amp; D Plant - Demand</v>
      </c>
      <c r="I473" s="42">
        <f>'Plt. Class.'!K$202</f>
        <v>0</v>
      </c>
      <c r="J473" s="136">
        <f t="shared" si="269"/>
        <v>0</v>
      </c>
      <c r="K473" s="136">
        <f t="shared" si="270"/>
        <v>0</v>
      </c>
      <c r="L473" s="136">
        <f t="shared" si="271"/>
        <v>0</v>
      </c>
      <c r="M473" s="136">
        <f t="shared" si="272"/>
        <v>0</v>
      </c>
      <c r="N473" s="136">
        <f t="shared" si="273"/>
        <v>0</v>
      </c>
      <c r="O473" s="136">
        <f t="shared" si="274"/>
        <v>0</v>
      </c>
      <c r="P473" s="136">
        <f t="shared" si="275"/>
        <v>0</v>
      </c>
      <c r="Q473" s="136">
        <f t="shared" si="276"/>
        <v>0</v>
      </c>
      <c r="R473" s="136">
        <f t="shared" si="277"/>
        <v>0</v>
      </c>
      <c r="S473" s="136">
        <f t="shared" si="278"/>
        <v>0</v>
      </c>
      <c r="T473" s="136">
        <f t="shared" si="279"/>
        <v>0</v>
      </c>
      <c r="U473" s="136">
        <f t="shared" si="280"/>
        <v>0</v>
      </c>
      <c r="V473" s="136">
        <f t="shared" si="281"/>
        <v>0</v>
      </c>
      <c r="W473" s="136">
        <f t="shared" si="282"/>
        <v>0</v>
      </c>
      <c r="X473" s="136">
        <f t="shared" si="283"/>
        <v>0</v>
      </c>
      <c r="Y473" s="42">
        <f t="shared" si="284"/>
        <v>0</v>
      </c>
      <c r="Z473" s="42"/>
      <c r="AA473" s="42"/>
      <c r="AB473" s="42"/>
      <c r="AC473" s="42"/>
      <c r="AD473" s="42"/>
      <c r="AE473" s="42"/>
      <c r="AF473" s="42"/>
      <c r="AG473" s="42"/>
    </row>
    <row r="474" spans="1:33">
      <c r="A474" s="44">
        <f t="shared" si="248"/>
        <v>457</v>
      </c>
      <c r="B474" s="44"/>
      <c r="C474" s="142">
        <v>39202</v>
      </c>
      <c r="E474" s="138" t="s">
        <v>313</v>
      </c>
      <c r="G474" s="43">
        <v>6.4</v>
      </c>
      <c r="H474" s="136" t="str">
        <f t="shared" si="268"/>
        <v>P, S, T &amp; D Plant - Demand</v>
      </c>
      <c r="I474" s="42">
        <f>'Plt. Class.'!K$203</f>
        <v>0</v>
      </c>
      <c r="J474" s="136">
        <f t="shared" si="269"/>
        <v>0</v>
      </c>
      <c r="K474" s="136">
        <f t="shared" si="270"/>
        <v>0</v>
      </c>
      <c r="L474" s="136">
        <f t="shared" si="271"/>
        <v>0</v>
      </c>
      <c r="M474" s="136">
        <f t="shared" si="272"/>
        <v>0</v>
      </c>
      <c r="N474" s="136">
        <f t="shared" si="273"/>
        <v>0</v>
      </c>
      <c r="O474" s="136">
        <f t="shared" si="274"/>
        <v>0</v>
      </c>
      <c r="P474" s="136">
        <f t="shared" si="275"/>
        <v>0</v>
      </c>
      <c r="Q474" s="136">
        <f t="shared" si="276"/>
        <v>0</v>
      </c>
      <c r="R474" s="136">
        <f t="shared" si="277"/>
        <v>0</v>
      </c>
      <c r="S474" s="136">
        <f t="shared" si="278"/>
        <v>0</v>
      </c>
      <c r="T474" s="136">
        <f t="shared" si="279"/>
        <v>0</v>
      </c>
      <c r="U474" s="136">
        <f t="shared" si="280"/>
        <v>0</v>
      </c>
      <c r="V474" s="136">
        <f t="shared" si="281"/>
        <v>0</v>
      </c>
      <c r="W474" s="136">
        <f t="shared" si="282"/>
        <v>0</v>
      </c>
      <c r="X474" s="136">
        <f t="shared" si="283"/>
        <v>0</v>
      </c>
      <c r="Y474" s="42">
        <f t="shared" si="284"/>
        <v>0</v>
      </c>
      <c r="Z474" s="42"/>
      <c r="AA474" s="42"/>
      <c r="AB474" s="42"/>
      <c r="AC474" s="42"/>
      <c r="AD474" s="42"/>
      <c r="AE474" s="42"/>
      <c r="AF474" s="42"/>
      <c r="AG474" s="42"/>
    </row>
    <row r="475" spans="1:33">
      <c r="A475" s="44">
        <f t="shared" si="248"/>
        <v>458</v>
      </c>
      <c r="B475" s="44"/>
      <c r="C475" s="142">
        <v>39300</v>
      </c>
      <c r="E475" s="138" t="s">
        <v>198</v>
      </c>
      <c r="G475" s="43">
        <v>6.4</v>
      </c>
      <c r="H475" s="136" t="str">
        <f t="shared" si="268"/>
        <v>P, S, T &amp; D Plant - Demand</v>
      </c>
      <c r="I475" s="42">
        <f>'Plt. Class.'!K$204</f>
        <v>0</v>
      </c>
      <c r="J475" s="136">
        <f t="shared" si="269"/>
        <v>0</v>
      </c>
      <c r="K475" s="136">
        <f t="shared" si="270"/>
        <v>0</v>
      </c>
      <c r="L475" s="136">
        <f t="shared" si="271"/>
        <v>0</v>
      </c>
      <c r="M475" s="136">
        <f t="shared" si="272"/>
        <v>0</v>
      </c>
      <c r="N475" s="136">
        <f t="shared" si="273"/>
        <v>0</v>
      </c>
      <c r="O475" s="136">
        <f t="shared" si="274"/>
        <v>0</v>
      </c>
      <c r="P475" s="136">
        <f t="shared" si="275"/>
        <v>0</v>
      </c>
      <c r="Q475" s="136">
        <f t="shared" si="276"/>
        <v>0</v>
      </c>
      <c r="R475" s="136">
        <f t="shared" si="277"/>
        <v>0</v>
      </c>
      <c r="S475" s="136">
        <f t="shared" si="278"/>
        <v>0</v>
      </c>
      <c r="T475" s="136">
        <f t="shared" si="279"/>
        <v>0</v>
      </c>
      <c r="U475" s="136">
        <f t="shared" si="280"/>
        <v>0</v>
      </c>
      <c r="V475" s="136">
        <f t="shared" si="281"/>
        <v>0</v>
      </c>
      <c r="W475" s="136">
        <f t="shared" si="282"/>
        <v>0</v>
      </c>
      <c r="X475" s="136">
        <f t="shared" si="283"/>
        <v>0</v>
      </c>
      <c r="Y475" s="42">
        <f t="shared" si="284"/>
        <v>0</v>
      </c>
      <c r="Z475" s="42"/>
      <c r="AA475" s="42"/>
      <c r="AB475" s="42"/>
      <c r="AC475" s="42"/>
      <c r="AD475" s="42"/>
      <c r="AE475" s="42"/>
      <c r="AF475" s="42"/>
      <c r="AG475" s="42"/>
    </row>
    <row r="476" spans="1:33">
      <c r="A476" s="44">
        <f t="shared" ref="A476:A539" si="285">A475+1</f>
        <v>459</v>
      </c>
      <c r="B476" s="44"/>
      <c r="C476" s="142">
        <v>39400</v>
      </c>
      <c r="E476" s="138" t="s">
        <v>314</v>
      </c>
      <c r="G476" s="43">
        <v>6.4</v>
      </c>
      <c r="H476" s="136" t="str">
        <f t="shared" si="268"/>
        <v>P, S, T &amp; D Plant - Demand</v>
      </c>
      <c r="I476" s="42">
        <f>'Plt. Class.'!K$205</f>
        <v>31405.988285394531</v>
      </c>
      <c r="J476" s="136">
        <f t="shared" si="269"/>
        <v>16960.783238116652</v>
      </c>
      <c r="K476" s="136">
        <f t="shared" si="270"/>
        <v>9464.0584324697302</v>
      </c>
      <c r="L476" s="136">
        <f t="shared" si="271"/>
        <v>0</v>
      </c>
      <c r="M476" s="136">
        <f t="shared" si="272"/>
        <v>4981.1466148081454</v>
      </c>
      <c r="N476" s="136">
        <f t="shared" si="273"/>
        <v>0</v>
      </c>
      <c r="O476" s="136">
        <f t="shared" si="274"/>
        <v>0</v>
      </c>
      <c r="P476" s="136">
        <f t="shared" si="275"/>
        <v>0</v>
      </c>
      <c r="Q476" s="136">
        <f t="shared" si="276"/>
        <v>0</v>
      </c>
      <c r="R476" s="136">
        <f t="shared" si="277"/>
        <v>0</v>
      </c>
      <c r="S476" s="136">
        <f t="shared" si="278"/>
        <v>0</v>
      </c>
      <c r="T476" s="136">
        <f t="shared" si="279"/>
        <v>0</v>
      </c>
      <c r="U476" s="136">
        <f t="shared" si="280"/>
        <v>0</v>
      </c>
      <c r="V476" s="136">
        <f t="shared" si="281"/>
        <v>0</v>
      </c>
      <c r="W476" s="136">
        <f t="shared" si="282"/>
        <v>0</v>
      </c>
      <c r="X476" s="136">
        <f t="shared" si="283"/>
        <v>0</v>
      </c>
      <c r="Y476" s="42">
        <f t="shared" si="284"/>
        <v>0</v>
      </c>
      <c r="Z476" s="42"/>
      <c r="AA476" s="42"/>
      <c r="AB476" s="42"/>
      <c r="AC476" s="42"/>
      <c r="AD476" s="42"/>
      <c r="AE476" s="42"/>
      <c r="AF476" s="42"/>
      <c r="AG476" s="42"/>
    </row>
    <row r="477" spans="1:33">
      <c r="A477" s="44">
        <f t="shared" si="285"/>
        <v>460</v>
      </c>
      <c r="B477" s="44"/>
      <c r="C477" s="142">
        <v>39600</v>
      </c>
      <c r="E477" s="138" t="s">
        <v>315</v>
      </c>
      <c r="G477" s="43">
        <v>6.4</v>
      </c>
      <c r="H477" s="136" t="str">
        <f t="shared" si="268"/>
        <v>P, S, T &amp; D Plant - Demand</v>
      </c>
      <c r="I477" s="42">
        <f>'Plt. Class.'!K$206</f>
        <v>463.42225443687465</v>
      </c>
      <c r="J477" s="136">
        <f t="shared" si="269"/>
        <v>250.27088253989123</v>
      </c>
      <c r="K477" s="136">
        <f t="shared" si="270"/>
        <v>139.6502875515971</v>
      </c>
      <c r="L477" s="136">
        <f t="shared" si="271"/>
        <v>0</v>
      </c>
      <c r="M477" s="136">
        <f t="shared" si="272"/>
        <v>73.501084345386303</v>
      </c>
      <c r="N477" s="136">
        <f t="shared" si="273"/>
        <v>0</v>
      </c>
      <c r="O477" s="136">
        <f t="shared" si="274"/>
        <v>0</v>
      </c>
      <c r="P477" s="136">
        <f t="shared" si="275"/>
        <v>0</v>
      </c>
      <c r="Q477" s="136">
        <f t="shared" si="276"/>
        <v>0</v>
      </c>
      <c r="R477" s="136">
        <f t="shared" si="277"/>
        <v>0</v>
      </c>
      <c r="S477" s="136">
        <f t="shared" si="278"/>
        <v>0</v>
      </c>
      <c r="T477" s="136">
        <f t="shared" si="279"/>
        <v>0</v>
      </c>
      <c r="U477" s="136">
        <f t="shared" si="280"/>
        <v>0</v>
      </c>
      <c r="V477" s="136">
        <f t="shared" si="281"/>
        <v>0</v>
      </c>
      <c r="W477" s="136">
        <f t="shared" si="282"/>
        <v>0</v>
      </c>
      <c r="X477" s="136">
        <f t="shared" si="283"/>
        <v>0</v>
      </c>
      <c r="Y477" s="42">
        <f t="shared" si="284"/>
        <v>0</v>
      </c>
      <c r="Z477" s="42"/>
      <c r="AA477" s="42"/>
      <c r="AB477" s="42"/>
      <c r="AC477" s="42"/>
      <c r="AD477" s="42"/>
      <c r="AE477" s="42"/>
      <c r="AF477" s="42"/>
      <c r="AG477" s="42"/>
    </row>
    <row r="478" spans="1:33">
      <c r="A478" s="44">
        <f t="shared" si="285"/>
        <v>461</v>
      </c>
      <c r="B478" s="44"/>
      <c r="C478" s="142">
        <v>39603</v>
      </c>
      <c r="E478" s="138" t="s">
        <v>316</v>
      </c>
      <c r="G478" s="43">
        <v>6.4</v>
      </c>
      <c r="H478" s="136" t="str">
        <f t="shared" si="268"/>
        <v>P, S, T &amp; D Plant - Demand</v>
      </c>
      <c r="I478" s="42">
        <f>'Plt. Class.'!K$207</f>
        <v>0</v>
      </c>
      <c r="J478" s="136">
        <f t="shared" si="269"/>
        <v>0</v>
      </c>
      <c r="K478" s="136">
        <f t="shared" si="270"/>
        <v>0</v>
      </c>
      <c r="L478" s="136">
        <f t="shared" si="271"/>
        <v>0</v>
      </c>
      <c r="M478" s="136">
        <f t="shared" si="272"/>
        <v>0</v>
      </c>
      <c r="N478" s="136">
        <f t="shared" si="273"/>
        <v>0</v>
      </c>
      <c r="O478" s="136">
        <f t="shared" si="274"/>
        <v>0</v>
      </c>
      <c r="P478" s="136">
        <f t="shared" si="275"/>
        <v>0</v>
      </c>
      <c r="Q478" s="136">
        <f t="shared" si="276"/>
        <v>0</v>
      </c>
      <c r="R478" s="136">
        <f t="shared" si="277"/>
        <v>0</v>
      </c>
      <c r="S478" s="136">
        <f t="shared" si="278"/>
        <v>0</v>
      </c>
      <c r="T478" s="136">
        <f t="shared" si="279"/>
        <v>0</v>
      </c>
      <c r="U478" s="136">
        <f t="shared" si="280"/>
        <v>0</v>
      </c>
      <c r="V478" s="136">
        <f t="shared" si="281"/>
        <v>0</v>
      </c>
      <c r="W478" s="136">
        <f t="shared" si="282"/>
        <v>0</v>
      </c>
      <c r="X478" s="136">
        <f t="shared" si="283"/>
        <v>0</v>
      </c>
      <c r="Y478" s="42">
        <f t="shared" si="284"/>
        <v>0</v>
      </c>
      <c r="Z478" s="42"/>
      <c r="AA478" s="42"/>
      <c r="AB478" s="42"/>
      <c r="AC478" s="42"/>
      <c r="AD478" s="42"/>
      <c r="AE478" s="42"/>
      <c r="AF478" s="42"/>
      <c r="AG478" s="42"/>
    </row>
    <row r="479" spans="1:33">
      <c r="A479" s="44">
        <f t="shared" si="285"/>
        <v>462</v>
      </c>
      <c r="B479" s="44"/>
      <c r="C479" s="142">
        <v>39604</v>
      </c>
      <c r="E479" s="138" t="s">
        <v>317</v>
      </c>
      <c r="G479" s="43">
        <v>6.4</v>
      </c>
      <c r="H479" s="136" t="str">
        <f t="shared" si="268"/>
        <v>P, S, T &amp; D Plant - Demand</v>
      </c>
      <c r="I479" s="42">
        <f>'Plt. Class.'!K$208</f>
        <v>0</v>
      </c>
      <c r="J479" s="136">
        <f t="shared" si="269"/>
        <v>0</v>
      </c>
      <c r="K479" s="136">
        <f t="shared" si="270"/>
        <v>0</v>
      </c>
      <c r="L479" s="136">
        <f t="shared" si="271"/>
        <v>0</v>
      </c>
      <c r="M479" s="136">
        <f t="shared" si="272"/>
        <v>0</v>
      </c>
      <c r="N479" s="136">
        <f t="shared" si="273"/>
        <v>0</v>
      </c>
      <c r="O479" s="136">
        <f t="shared" si="274"/>
        <v>0</v>
      </c>
      <c r="P479" s="136">
        <f t="shared" si="275"/>
        <v>0</v>
      </c>
      <c r="Q479" s="136">
        <f t="shared" si="276"/>
        <v>0</v>
      </c>
      <c r="R479" s="136">
        <f t="shared" si="277"/>
        <v>0</v>
      </c>
      <c r="S479" s="136">
        <f t="shared" si="278"/>
        <v>0</v>
      </c>
      <c r="T479" s="136">
        <f t="shared" si="279"/>
        <v>0</v>
      </c>
      <c r="U479" s="136">
        <f t="shared" si="280"/>
        <v>0</v>
      </c>
      <c r="V479" s="136">
        <f t="shared" si="281"/>
        <v>0</v>
      </c>
      <c r="W479" s="136">
        <f t="shared" si="282"/>
        <v>0</v>
      </c>
      <c r="X479" s="136">
        <f t="shared" si="283"/>
        <v>0</v>
      </c>
      <c r="Y479" s="42">
        <f t="shared" si="284"/>
        <v>0</v>
      </c>
      <c r="Z479" s="42"/>
      <c r="AA479" s="42"/>
      <c r="AB479" s="42"/>
      <c r="AC479" s="42"/>
      <c r="AD479" s="42"/>
      <c r="AE479" s="42"/>
      <c r="AF479" s="42"/>
      <c r="AG479" s="42"/>
    </row>
    <row r="480" spans="1:33">
      <c r="A480" s="44">
        <f t="shared" si="285"/>
        <v>463</v>
      </c>
      <c r="B480" s="44"/>
      <c r="C480" s="142">
        <v>39605</v>
      </c>
      <c r="E480" s="141" t="s">
        <v>318</v>
      </c>
      <c r="G480" s="43">
        <v>6.4</v>
      </c>
      <c r="H480" s="136" t="str">
        <f t="shared" si="268"/>
        <v>P, S, T &amp; D Plant - Demand</v>
      </c>
      <c r="I480" s="42">
        <f>'Plt. Class.'!K$209</f>
        <v>0</v>
      </c>
      <c r="J480" s="136">
        <f t="shared" si="269"/>
        <v>0</v>
      </c>
      <c r="K480" s="136">
        <f t="shared" si="270"/>
        <v>0</v>
      </c>
      <c r="L480" s="136">
        <f t="shared" si="271"/>
        <v>0</v>
      </c>
      <c r="M480" s="136">
        <f t="shared" si="272"/>
        <v>0</v>
      </c>
      <c r="N480" s="136">
        <f t="shared" si="273"/>
        <v>0</v>
      </c>
      <c r="O480" s="136">
        <f t="shared" si="274"/>
        <v>0</v>
      </c>
      <c r="P480" s="136">
        <f t="shared" si="275"/>
        <v>0</v>
      </c>
      <c r="Q480" s="136">
        <f t="shared" si="276"/>
        <v>0</v>
      </c>
      <c r="R480" s="136">
        <f t="shared" si="277"/>
        <v>0</v>
      </c>
      <c r="S480" s="136">
        <f t="shared" si="278"/>
        <v>0</v>
      </c>
      <c r="T480" s="136">
        <f t="shared" si="279"/>
        <v>0</v>
      </c>
      <c r="U480" s="136">
        <f t="shared" si="280"/>
        <v>0</v>
      </c>
      <c r="V480" s="136">
        <f t="shared" si="281"/>
        <v>0</v>
      </c>
      <c r="W480" s="136">
        <f t="shared" si="282"/>
        <v>0</v>
      </c>
      <c r="X480" s="136">
        <f t="shared" si="283"/>
        <v>0</v>
      </c>
      <c r="Y480" s="42">
        <f t="shared" si="284"/>
        <v>0</v>
      </c>
      <c r="Z480" s="42"/>
      <c r="AA480" s="42"/>
      <c r="AB480" s="42"/>
      <c r="AC480" s="42"/>
      <c r="AD480" s="42"/>
      <c r="AE480" s="42"/>
      <c r="AF480" s="42"/>
      <c r="AG480" s="42"/>
    </row>
    <row r="481" spans="1:33">
      <c r="A481" s="44">
        <f t="shared" si="285"/>
        <v>464</v>
      </c>
      <c r="B481" s="44"/>
      <c r="C481" s="142">
        <v>39700</v>
      </c>
      <c r="E481" s="138" t="s">
        <v>319</v>
      </c>
      <c r="G481" s="43">
        <v>6.4</v>
      </c>
      <c r="H481" s="136" t="str">
        <f t="shared" si="268"/>
        <v>P, S, T &amp; D Plant - Demand</v>
      </c>
      <c r="I481" s="42">
        <f>'Plt. Class.'!K$210</f>
        <v>49937.833771004378</v>
      </c>
      <c r="J481" s="136">
        <f t="shared" si="269"/>
        <v>26968.89415720123</v>
      </c>
      <c r="K481" s="136">
        <f t="shared" si="270"/>
        <v>15048.549738507569</v>
      </c>
      <c r="L481" s="136">
        <f t="shared" si="271"/>
        <v>0</v>
      </c>
      <c r="M481" s="136">
        <f t="shared" si="272"/>
        <v>7920.3898752955774</v>
      </c>
      <c r="N481" s="136">
        <f t="shared" si="273"/>
        <v>0</v>
      </c>
      <c r="O481" s="136">
        <f t="shared" si="274"/>
        <v>0</v>
      </c>
      <c r="P481" s="136">
        <f t="shared" si="275"/>
        <v>0</v>
      </c>
      <c r="Q481" s="136">
        <f t="shared" si="276"/>
        <v>0</v>
      </c>
      <c r="R481" s="136">
        <f t="shared" si="277"/>
        <v>0</v>
      </c>
      <c r="S481" s="136">
        <f t="shared" si="278"/>
        <v>0</v>
      </c>
      <c r="T481" s="136">
        <f t="shared" si="279"/>
        <v>0</v>
      </c>
      <c r="U481" s="136">
        <f t="shared" si="280"/>
        <v>0</v>
      </c>
      <c r="V481" s="136">
        <f t="shared" si="281"/>
        <v>0</v>
      </c>
      <c r="W481" s="136">
        <f t="shared" si="282"/>
        <v>0</v>
      </c>
      <c r="X481" s="136">
        <f t="shared" si="283"/>
        <v>0</v>
      </c>
      <c r="Y481" s="42">
        <f t="shared" si="284"/>
        <v>0</v>
      </c>
      <c r="Z481" s="42"/>
      <c r="AA481" s="42"/>
      <c r="AB481" s="42"/>
      <c r="AC481" s="42"/>
      <c r="AD481" s="42"/>
      <c r="AE481" s="42"/>
      <c r="AF481" s="42"/>
      <c r="AG481" s="42"/>
    </row>
    <row r="482" spans="1:33">
      <c r="A482" s="44">
        <f t="shared" si="285"/>
        <v>465</v>
      </c>
      <c r="B482" s="44"/>
      <c r="C482" s="142">
        <v>39701</v>
      </c>
      <c r="E482" s="138" t="s">
        <v>320</v>
      </c>
      <c r="G482" s="43">
        <v>6.4</v>
      </c>
      <c r="H482" s="136" t="str">
        <f t="shared" si="268"/>
        <v>P, S, T &amp; D Plant - Demand</v>
      </c>
      <c r="I482" s="42">
        <f>'Plt. Class.'!K$211</f>
        <v>0</v>
      </c>
      <c r="J482" s="136">
        <f t="shared" si="269"/>
        <v>0</v>
      </c>
      <c r="K482" s="136">
        <f t="shared" si="270"/>
        <v>0</v>
      </c>
      <c r="L482" s="136">
        <f t="shared" si="271"/>
        <v>0</v>
      </c>
      <c r="M482" s="136">
        <f t="shared" si="272"/>
        <v>0</v>
      </c>
      <c r="N482" s="136">
        <f t="shared" si="273"/>
        <v>0</v>
      </c>
      <c r="O482" s="136">
        <f t="shared" si="274"/>
        <v>0</v>
      </c>
      <c r="P482" s="136">
        <f t="shared" si="275"/>
        <v>0</v>
      </c>
      <c r="Q482" s="136">
        <f t="shared" si="276"/>
        <v>0</v>
      </c>
      <c r="R482" s="136">
        <f t="shared" si="277"/>
        <v>0</v>
      </c>
      <c r="S482" s="136">
        <f t="shared" si="278"/>
        <v>0</v>
      </c>
      <c r="T482" s="136">
        <f t="shared" si="279"/>
        <v>0</v>
      </c>
      <c r="U482" s="136">
        <f t="shared" si="280"/>
        <v>0</v>
      </c>
      <c r="V482" s="136">
        <f t="shared" si="281"/>
        <v>0</v>
      </c>
      <c r="W482" s="136">
        <f t="shared" si="282"/>
        <v>0</v>
      </c>
      <c r="X482" s="136">
        <f t="shared" si="283"/>
        <v>0</v>
      </c>
      <c r="Y482" s="42">
        <f t="shared" si="284"/>
        <v>0</v>
      </c>
      <c r="Z482" s="42"/>
      <c r="AA482" s="42"/>
      <c r="AB482" s="42"/>
      <c r="AC482" s="42"/>
      <c r="AD482" s="42"/>
      <c r="AE482" s="42"/>
      <c r="AF482" s="42"/>
      <c r="AG482" s="42"/>
    </row>
    <row r="483" spans="1:33">
      <c r="A483" s="44">
        <f t="shared" si="285"/>
        <v>466</v>
      </c>
      <c r="B483" s="44"/>
      <c r="C483" s="142">
        <v>39702</v>
      </c>
      <c r="E483" s="138" t="s">
        <v>321</v>
      </c>
      <c r="G483" s="43">
        <v>6.4</v>
      </c>
      <c r="H483" s="136" t="str">
        <f t="shared" si="268"/>
        <v>P, S, T &amp; D Plant - Demand</v>
      </c>
      <c r="I483" s="42">
        <f>'Plt. Class.'!K$212</f>
        <v>0</v>
      </c>
      <c r="J483" s="136">
        <f t="shared" si="269"/>
        <v>0</v>
      </c>
      <c r="K483" s="136">
        <f t="shared" si="270"/>
        <v>0</v>
      </c>
      <c r="L483" s="136">
        <f t="shared" si="271"/>
        <v>0</v>
      </c>
      <c r="M483" s="136">
        <f t="shared" si="272"/>
        <v>0</v>
      </c>
      <c r="N483" s="136">
        <f t="shared" si="273"/>
        <v>0</v>
      </c>
      <c r="O483" s="136">
        <f t="shared" si="274"/>
        <v>0</v>
      </c>
      <c r="P483" s="136">
        <f t="shared" si="275"/>
        <v>0</v>
      </c>
      <c r="Q483" s="136">
        <f t="shared" si="276"/>
        <v>0</v>
      </c>
      <c r="R483" s="136">
        <f t="shared" si="277"/>
        <v>0</v>
      </c>
      <c r="S483" s="136">
        <f t="shared" si="278"/>
        <v>0</v>
      </c>
      <c r="T483" s="136">
        <f t="shared" si="279"/>
        <v>0</v>
      </c>
      <c r="U483" s="136">
        <f t="shared" si="280"/>
        <v>0</v>
      </c>
      <c r="V483" s="136">
        <f t="shared" si="281"/>
        <v>0</v>
      </c>
      <c r="W483" s="136">
        <f t="shared" si="282"/>
        <v>0</v>
      </c>
      <c r="X483" s="136">
        <f t="shared" si="283"/>
        <v>0</v>
      </c>
      <c r="Y483" s="42">
        <f t="shared" si="284"/>
        <v>0</v>
      </c>
      <c r="Z483" s="42"/>
      <c r="AA483" s="42"/>
      <c r="AB483" s="42"/>
      <c r="AC483" s="42"/>
      <c r="AD483" s="42"/>
      <c r="AE483" s="42"/>
      <c r="AF483" s="42"/>
      <c r="AG483" s="42"/>
    </row>
    <row r="484" spans="1:33">
      <c r="A484" s="44">
        <f t="shared" si="285"/>
        <v>467</v>
      </c>
      <c r="B484" s="44"/>
      <c r="C484" s="142">
        <v>39705</v>
      </c>
      <c r="E484" s="138" t="s">
        <v>322</v>
      </c>
      <c r="G484" s="43">
        <v>6.4</v>
      </c>
      <c r="H484" s="136" t="str">
        <f t="shared" si="268"/>
        <v>P, S, T &amp; D Plant - Demand</v>
      </c>
      <c r="I484" s="42">
        <f>'Plt. Class.'!K$213</f>
        <v>0</v>
      </c>
      <c r="J484" s="136">
        <f t="shared" si="269"/>
        <v>0</v>
      </c>
      <c r="K484" s="136">
        <f t="shared" si="270"/>
        <v>0</v>
      </c>
      <c r="L484" s="136">
        <f t="shared" si="271"/>
        <v>0</v>
      </c>
      <c r="M484" s="136">
        <f t="shared" si="272"/>
        <v>0</v>
      </c>
      <c r="N484" s="136">
        <f t="shared" si="273"/>
        <v>0</v>
      </c>
      <c r="O484" s="136">
        <f t="shared" si="274"/>
        <v>0</v>
      </c>
      <c r="P484" s="136">
        <f t="shared" si="275"/>
        <v>0</v>
      </c>
      <c r="Q484" s="136">
        <f t="shared" si="276"/>
        <v>0</v>
      </c>
      <c r="R484" s="136">
        <f t="shared" si="277"/>
        <v>0</v>
      </c>
      <c r="S484" s="136">
        <f t="shared" si="278"/>
        <v>0</v>
      </c>
      <c r="T484" s="136">
        <f t="shared" si="279"/>
        <v>0</v>
      </c>
      <c r="U484" s="136">
        <f t="shared" si="280"/>
        <v>0</v>
      </c>
      <c r="V484" s="136">
        <f t="shared" si="281"/>
        <v>0</v>
      </c>
      <c r="W484" s="136">
        <f t="shared" si="282"/>
        <v>0</v>
      </c>
      <c r="X484" s="136">
        <f t="shared" si="283"/>
        <v>0</v>
      </c>
      <c r="Y484" s="42">
        <f t="shared" si="284"/>
        <v>0</v>
      </c>
      <c r="Z484" s="42"/>
      <c r="AA484" s="42"/>
      <c r="AB484" s="42"/>
      <c r="AC484" s="42"/>
      <c r="AD484" s="42"/>
      <c r="AE484" s="42"/>
      <c r="AF484" s="42"/>
      <c r="AG484" s="42"/>
    </row>
    <row r="485" spans="1:33">
      <c r="A485" s="44">
        <f t="shared" si="285"/>
        <v>468</v>
      </c>
      <c r="B485" s="44"/>
      <c r="C485" s="142">
        <v>39800</v>
      </c>
      <c r="E485" s="138" t="s">
        <v>323</v>
      </c>
      <c r="G485" s="43">
        <v>6.4</v>
      </c>
      <c r="H485" s="136" t="str">
        <f t="shared" si="268"/>
        <v>P, S, T &amp; D Plant - Demand</v>
      </c>
      <c r="I485" s="42">
        <f>'Plt. Class.'!K$214</f>
        <v>10784.332902672892</v>
      </c>
      <c r="J485" s="136">
        <f t="shared" si="269"/>
        <v>5824.0718638676817</v>
      </c>
      <c r="K485" s="136">
        <f t="shared" si="270"/>
        <v>3249.8119727557555</v>
      </c>
      <c r="L485" s="136">
        <f t="shared" si="271"/>
        <v>0</v>
      </c>
      <c r="M485" s="136">
        <f t="shared" si="272"/>
        <v>1710.4490660494544</v>
      </c>
      <c r="N485" s="136">
        <f t="shared" si="273"/>
        <v>0</v>
      </c>
      <c r="O485" s="136">
        <f t="shared" si="274"/>
        <v>0</v>
      </c>
      <c r="P485" s="136">
        <f t="shared" si="275"/>
        <v>0</v>
      </c>
      <c r="Q485" s="136">
        <f t="shared" si="276"/>
        <v>0</v>
      </c>
      <c r="R485" s="136">
        <f t="shared" si="277"/>
        <v>0</v>
      </c>
      <c r="S485" s="136">
        <f t="shared" si="278"/>
        <v>0</v>
      </c>
      <c r="T485" s="136">
        <f t="shared" si="279"/>
        <v>0</v>
      </c>
      <c r="U485" s="136">
        <f t="shared" si="280"/>
        <v>0</v>
      </c>
      <c r="V485" s="136">
        <f t="shared" si="281"/>
        <v>0</v>
      </c>
      <c r="W485" s="136">
        <f t="shared" si="282"/>
        <v>0</v>
      </c>
      <c r="X485" s="136">
        <f t="shared" si="283"/>
        <v>0</v>
      </c>
      <c r="Y485" s="42">
        <f t="shared" si="284"/>
        <v>0</v>
      </c>
      <c r="Z485" s="42"/>
      <c r="AA485" s="42"/>
      <c r="AB485" s="42"/>
      <c r="AC485" s="42"/>
      <c r="AD485" s="42"/>
      <c r="AE485" s="42"/>
      <c r="AF485" s="42"/>
      <c r="AG485" s="42"/>
    </row>
    <row r="486" spans="1:33">
      <c r="A486" s="44">
        <f t="shared" si="285"/>
        <v>469</v>
      </c>
      <c r="B486" s="44"/>
      <c r="C486" s="142">
        <v>39900</v>
      </c>
      <c r="E486" s="138" t="s">
        <v>324</v>
      </c>
      <c r="G486" s="43">
        <v>6.4</v>
      </c>
      <c r="H486" s="136" t="str">
        <f t="shared" si="268"/>
        <v>P, S, T &amp; D Plant - Demand</v>
      </c>
      <c r="I486" s="42">
        <f>'Plt. Class.'!K$215</f>
        <v>3296.4869460981736</v>
      </c>
      <c r="J486" s="136">
        <f t="shared" si="269"/>
        <v>1780.2655987760738</v>
      </c>
      <c r="K486" s="136">
        <f t="shared" si="270"/>
        <v>993.38205173615313</v>
      </c>
      <c r="L486" s="136">
        <f t="shared" si="271"/>
        <v>0</v>
      </c>
      <c r="M486" s="136">
        <f t="shared" si="272"/>
        <v>522.83929558594639</v>
      </c>
      <c r="N486" s="136">
        <f t="shared" si="273"/>
        <v>0</v>
      </c>
      <c r="O486" s="136">
        <f t="shared" si="274"/>
        <v>0</v>
      </c>
      <c r="P486" s="136">
        <f t="shared" si="275"/>
        <v>0</v>
      </c>
      <c r="Q486" s="136">
        <f t="shared" si="276"/>
        <v>0</v>
      </c>
      <c r="R486" s="136">
        <f t="shared" si="277"/>
        <v>0</v>
      </c>
      <c r="S486" s="136">
        <f t="shared" si="278"/>
        <v>0</v>
      </c>
      <c r="T486" s="136">
        <f t="shared" si="279"/>
        <v>0</v>
      </c>
      <c r="U486" s="136">
        <f t="shared" si="280"/>
        <v>0</v>
      </c>
      <c r="V486" s="136">
        <f t="shared" si="281"/>
        <v>0</v>
      </c>
      <c r="W486" s="136">
        <f t="shared" si="282"/>
        <v>0</v>
      </c>
      <c r="X486" s="136">
        <f t="shared" si="283"/>
        <v>0</v>
      </c>
      <c r="Y486" s="42">
        <f t="shared" si="284"/>
        <v>0</v>
      </c>
      <c r="Z486" s="42"/>
      <c r="AA486" s="42"/>
      <c r="AB486" s="42"/>
      <c r="AC486" s="42"/>
      <c r="AD486" s="42"/>
      <c r="AE486" s="42"/>
      <c r="AF486" s="42"/>
      <c r="AG486" s="42"/>
    </row>
    <row r="487" spans="1:33">
      <c r="A487" s="44">
        <f t="shared" si="285"/>
        <v>470</v>
      </c>
      <c r="B487" s="44"/>
      <c r="C487" s="142">
        <v>39901</v>
      </c>
      <c r="E487" s="138" t="s">
        <v>325</v>
      </c>
      <c r="G487" s="43">
        <v>6.4</v>
      </c>
      <c r="H487" s="136" t="str">
        <f t="shared" si="268"/>
        <v>P, S, T &amp; D Plant - Demand</v>
      </c>
      <c r="I487" s="42">
        <f>'Plt. Class.'!K$216</f>
        <v>616306.51131520257</v>
      </c>
      <c r="J487" s="136">
        <f t="shared" si="269"/>
        <v>332835.92452711525</v>
      </c>
      <c r="K487" s="136">
        <f t="shared" si="270"/>
        <v>185721.29564574762</v>
      </c>
      <c r="L487" s="136">
        <f t="shared" si="271"/>
        <v>0</v>
      </c>
      <c r="M487" s="136">
        <f t="shared" si="272"/>
        <v>97749.291142339687</v>
      </c>
      <c r="N487" s="136">
        <f t="shared" si="273"/>
        <v>0</v>
      </c>
      <c r="O487" s="136">
        <f t="shared" si="274"/>
        <v>0</v>
      </c>
      <c r="P487" s="136">
        <f t="shared" si="275"/>
        <v>0</v>
      </c>
      <c r="Q487" s="136">
        <f t="shared" si="276"/>
        <v>0</v>
      </c>
      <c r="R487" s="136">
        <f t="shared" si="277"/>
        <v>0</v>
      </c>
      <c r="S487" s="136">
        <f t="shared" si="278"/>
        <v>0</v>
      </c>
      <c r="T487" s="136">
        <f t="shared" si="279"/>
        <v>0</v>
      </c>
      <c r="U487" s="136">
        <f t="shared" si="280"/>
        <v>0</v>
      </c>
      <c r="V487" s="136">
        <f t="shared" si="281"/>
        <v>0</v>
      </c>
      <c r="W487" s="136">
        <f t="shared" si="282"/>
        <v>0</v>
      </c>
      <c r="X487" s="136">
        <f t="shared" si="283"/>
        <v>0</v>
      </c>
      <c r="Y487" s="42">
        <f t="shared" si="284"/>
        <v>0</v>
      </c>
      <c r="Z487" s="42"/>
      <c r="AA487" s="42"/>
      <c r="AB487" s="42"/>
      <c r="AC487" s="42"/>
      <c r="AD487" s="42"/>
      <c r="AE487" s="42"/>
      <c r="AF487" s="42"/>
      <c r="AG487" s="42"/>
    </row>
    <row r="488" spans="1:33">
      <c r="A488" s="44">
        <f t="shared" si="285"/>
        <v>471</v>
      </c>
      <c r="B488" s="44"/>
      <c r="C488" s="142">
        <v>39902</v>
      </c>
      <c r="E488" s="138" t="s">
        <v>326</v>
      </c>
      <c r="G488" s="43">
        <v>6.4</v>
      </c>
      <c r="H488" s="136" t="str">
        <f t="shared" si="268"/>
        <v>P, S, T &amp; D Plant - Demand</v>
      </c>
      <c r="I488" s="42">
        <f>'Plt. Class.'!K$217</f>
        <v>377840.8592598309</v>
      </c>
      <c r="J488" s="136">
        <f t="shared" si="269"/>
        <v>204052.70657857371</v>
      </c>
      <c r="K488" s="136">
        <f t="shared" si="270"/>
        <v>113860.70508956409</v>
      </c>
      <c r="L488" s="136">
        <f t="shared" si="271"/>
        <v>0</v>
      </c>
      <c r="M488" s="136">
        <f t="shared" si="272"/>
        <v>59927.44759169309</v>
      </c>
      <c r="N488" s="136">
        <f t="shared" si="273"/>
        <v>0</v>
      </c>
      <c r="O488" s="136">
        <f t="shared" si="274"/>
        <v>0</v>
      </c>
      <c r="P488" s="136">
        <f t="shared" si="275"/>
        <v>0</v>
      </c>
      <c r="Q488" s="136">
        <f t="shared" si="276"/>
        <v>0</v>
      </c>
      <c r="R488" s="136">
        <f t="shared" si="277"/>
        <v>0</v>
      </c>
      <c r="S488" s="136">
        <f t="shared" si="278"/>
        <v>0</v>
      </c>
      <c r="T488" s="136">
        <f t="shared" si="279"/>
        <v>0</v>
      </c>
      <c r="U488" s="136">
        <f t="shared" si="280"/>
        <v>0</v>
      </c>
      <c r="V488" s="136">
        <f t="shared" si="281"/>
        <v>0</v>
      </c>
      <c r="W488" s="136">
        <f t="shared" si="282"/>
        <v>0</v>
      </c>
      <c r="X488" s="136">
        <f t="shared" si="283"/>
        <v>0</v>
      </c>
      <c r="Y488" s="42">
        <f t="shared" si="284"/>
        <v>0</v>
      </c>
      <c r="Z488" s="42"/>
      <c r="AA488" s="42"/>
      <c r="AB488" s="42"/>
      <c r="AC488" s="42"/>
      <c r="AD488" s="42"/>
      <c r="AE488" s="42"/>
      <c r="AF488" s="42"/>
      <c r="AG488" s="42"/>
    </row>
    <row r="489" spans="1:33">
      <c r="A489" s="44">
        <f t="shared" si="285"/>
        <v>472</v>
      </c>
      <c r="B489" s="44"/>
      <c r="C489" s="142">
        <v>39903</v>
      </c>
      <c r="E489" s="138" t="s">
        <v>327</v>
      </c>
      <c r="G489" s="43">
        <v>6.4</v>
      </c>
      <c r="H489" s="136" t="str">
        <f t="shared" si="268"/>
        <v>P, S, T &amp; D Plant - Demand</v>
      </c>
      <c r="I489" s="42">
        <f>'Plt. Class.'!K$218</f>
        <v>66623.212787372831</v>
      </c>
      <c r="J489" s="136">
        <f t="shared" si="269"/>
        <v>35979.822078678364</v>
      </c>
      <c r="K489" s="136">
        <f t="shared" si="270"/>
        <v>20076.61637802334</v>
      </c>
      <c r="L489" s="136">
        <f t="shared" si="271"/>
        <v>0</v>
      </c>
      <c r="M489" s="136">
        <f t="shared" si="272"/>
        <v>10566.774330671124</v>
      </c>
      <c r="N489" s="136">
        <f t="shared" si="273"/>
        <v>0</v>
      </c>
      <c r="O489" s="136">
        <f t="shared" si="274"/>
        <v>0</v>
      </c>
      <c r="P489" s="136">
        <f t="shared" si="275"/>
        <v>0</v>
      </c>
      <c r="Q489" s="136">
        <f t="shared" si="276"/>
        <v>0</v>
      </c>
      <c r="R489" s="136">
        <f t="shared" si="277"/>
        <v>0</v>
      </c>
      <c r="S489" s="136">
        <f t="shared" si="278"/>
        <v>0</v>
      </c>
      <c r="T489" s="136">
        <f t="shared" si="279"/>
        <v>0</v>
      </c>
      <c r="U489" s="136">
        <f t="shared" si="280"/>
        <v>0</v>
      </c>
      <c r="V489" s="136">
        <f t="shared" si="281"/>
        <v>0</v>
      </c>
      <c r="W489" s="136">
        <f t="shared" si="282"/>
        <v>0</v>
      </c>
      <c r="X489" s="136">
        <f t="shared" si="283"/>
        <v>0</v>
      </c>
      <c r="Y489" s="42">
        <f t="shared" si="284"/>
        <v>0</v>
      </c>
      <c r="Z489" s="42"/>
      <c r="AA489" s="42"/>
      <c r="AB489" s="42"/>
      <c r="AC489" s="42"/>
      <c r="AD489" s="42"/>
      <c r="AE489" s="42"/>
      <c r="AF489" s="42"/>
      <c r="AG489" s="42"/>
    </row>
    <row r="490" spans="1:33">
      <c r="A490" s="44">
        <f t="shared" si="285"/>
        <v>473</v>
      </c>
      <c r="B490" s="44"/>
      <c r="C490" s="142">
        <v>39904</v>
      </c>
      <c r="E490" s="138" t="s">
        <v>328</v>
      </c>
      <c r="G490" s="43">
        <v>6.4</v>
      </c>
      <c r="H490" s="136" t="str">
        <f t="shared" si="268"/>
        <v>P, S, T &amp; D Plant - Demand</v>
      </c>
      <c r="I490" s="42">
        <f>'Plt. Class.'!K$219</f>
        <v>0</v>
      </c>
      <c r="J490" s="136">
        <f t="shared" si="269"/>
        <v>0</v>
      </c>
      <c r="K490" s="136">
        <f t="shared" si="270"/>
        <v>0</v>
      </c>
      <c r="L490" s="136">
        <f t="shared" si="271"/>
        <v>0</v>
      </c>
      <c r="M490" s="136">
        <f t="shared" si="272"/>
        <v>0</v>
      </c>
      <c r="N490" s="136">
        <f t="shared" si="273"/>
        <v>0</v>
      </c>
      <c r="O490" s="136">
        <f t="shared" si="274"/>
        <v>0</v>
      </c>
      <c r="P490" s="136">
        <f t="shared" si="275"/>
        <v>0</v>
      </c>
      <c r="Q490" s="136">
        <f t="shared" si="276"/>
        <v>0</v>
      </c>
      <c r="R490" s="136">
        <f t="shared" si="277"/>
        <v>0</v>
      </c>
      <c r="S490" s="136">
        <f t="shared" si="278"/>
        <v>0</v>
      </c>
      <c r="T490" s="136">
        <f t="shared" si="279"/>
        <v>0</v>
      </c>
      <c r="U490" s="136">
        <f t="shared" si="280"/>
        <v>0</v>
      </c>
      <c r="V490" s="136">
        <f t="shared" si="281"/>
        <v>0</v>
      </c>
      <c r="W490" s="136">
        <f t="shared" si="282"/>
        <v>0</v>
      </c>
      <c r="X490" s="136">
        <f t="shared" si="283"/>
        <v>0</v>
      </c>
      <c r="Y490" s="42">
        <f t="shared" si="284"/>
        <v>0</v>
      </c>
      <c r="Z490" s="42"/>
      <c r="AA490" s="42"/>
      <c r="AB490" s="42"/>
      <c r="AC490" s="42"/>
      <c r="AD490" s="42"/>
      <c r="AE490" s="42"/>
      <c r="AF490" s="42"/>
      <c r="AG490" s="42"/>
    </row>
    <row r="491" spans="1:33">
      <c r="A491" s="44">
        <f t="shared" si="285"/>
        <v>474</v>
      </c>
      <c r="B491" s="44"/>
      <c r="C491" s="142">
        <v>39905</v>
      </c>
      <c r="E491" s="138" t="s">
        <v>329</v>
      </c>
      <c r="G491" s="43">
        <v>6.4</v>
      </c>
      <c r="H491" s="136" t="str">
        <f t="shared" si="268"/>
        <v>P, S, T &amp; D Plant - Demand</v>
      </c>
      <c r="I491" s="42">
        <f>'Plt. Class.'!K$220</f>
        <v>0</v>
      </c>
      <c r="J491" s="136">
        <f t="shared" si="269"/>
        <v>0</v>
      </c>
      <c r="K491" s="136">
        <f t="shared" si="270"/>
        <v>0</v>
      </c>
      <c r="L491" s="136">
        <f t="shared" si="271"/>
        <v>0</v>
      </c>
      <c r="M491" s="136">
        <f t="shared" si="272"/>
        <v>0</v>
      </c>
      <c r="N491" s="136">
        <f t="shared" si="273"/>
        <v>0</v>
      </c>
      <c r="O491" s="136">
        <f t="shared" si="274"/>
        <v>0</v>
      </c>
      <c r="P491" s="136">
        <f t="shared" si="275"/>
        <v>0</v>
      </c>
      <c r="Q491" s="136">
        <f t="shared" si="276"/>
        <v>0</v>
      </c>
      <c r="R491" s="136">
        <f t="shared" si="277"/>
        <v>0</v>
      </c>
      <c r="S491" s="136">
        <f t="shared" si="278"/>
        <v>0</v>
      </c>
      <c r="T491" s="136">
        <f t="shared" si="279"/>
        <v>0</v>
      </c>
      <c r="U491" s="136">
        <f t="shared" si="280"/>
        <v>0</v>
      </c>
      <c r="V491" s="136">
        <f t="shared" si="281"/>
        <v>0</v>
      </c>
      <c r="W491" s="136">
        <f t="shared" si="282"/>
        <v>0</v>
      </c>
      <c r="X491" s="136">
        <f t="shared" si="283"/>
        <v>0</v>
      </c>
      <c r="Y491" s="42">
        <f t="shared" si="284"/>
        <v>0</v>
      </c>
      <c r="Z491" s="42"/>
      <c r="AA491" s="42"/>
      <c r="AB491" s="42"/>
      <c r="AC491" s="42"/>
      <c r="AD491" s="42"/>
      <c r="AE491" s="42"/>
      <c r="AF491" s="42"/>
      <c r="AG491" s="42"/>
    </row>
    <row r="492" spans="1:33">
      <c r="A492" s="44">
        <f t="shared" si="285"/>
        <v>475</v>
      </c>
      <c r="B492" s="44"/>
      <c r="C492" s="142">
        <v>39906</v>
      </c>
      <c r="E492" s="138" t="s">
        <v>330</v>
      </c>
      <c r="G492" s="43">
        <v>6.4</v>
      </c>
      <c r="H492" s="136" t="str">
        <f t="shared" si="268"/>
        <v>P, S, T &amp; D Plant - Demand</v>
      </c>
      <c r="I492" s="42">
        <f>'Plt. Class.'!K$221</f>
        <v>44738.762918886569</v>
      </c>
      <c r="J492" s="136">
        <f t="shared" si="269"/>
        <v>24161.13937613646</v>
      </c>
      <c r="K492" s="136">
        <f t="shared" si="270"/>
        <v>13481.832273931688</v>
      </c>
      <c r="L492" s="136">
        <f t="shared" si="271"/>
        <v>0</v>
      </c>
      <c r="M492" s="136">
        <f t="shared" si="272"/>
        <v>7095.7912688184178</v>
      </c>
      <c r="N492" s="136">
        <f t="shared" si="273"/>
        <v>0</v>
      </c>
      <c r="O492" s="136">
        <f t="shared" si="274"/>
        <v>0</v>
      </c>
      <c r="P492" s="136">
        <f t="shared" si="275"/>
        <v>0</v>
      </c>
      <c r="Q492" s="136">
        <f t="shared" si="276"/>
        <v>0</v>
      </c>
      <c r="R492" s="136">
        <f t="shared" si="277"/>
        <v>0</v>
      </c>
      <c r="S492" s="136">
        <f t="shared" si="278"/>
        <v>0</v>
      </c>
      <c r="T492" s="136">
        <f t="shared" si="279"/>
        <v>0</v>
      </c>
      <c r="U492" s="136">
        <f t="shared" si="280"/>
        <v>0</v>
      </c>
      <c r="V492" s="136">
        <f t="shared" si="281"/>
        <v>0</v>
      </c>
      <c r="W492" s="136">
        <f t="shared" si="282"/>
        <v>0</v>
      </c>
      <c r="X492" s="136">
        <f t="shared" si="283"/>
        <v>0</v>
      </c>
      <c r="Y492" s="42">
        <f t="shared" si="284"/>
        <v>0</v>
      </c>
      <c r="Z492" s="42"/>
      <c r="AA492" s="42"/>
      <c r="AB492" s="42"/>
      <c r="AC492" s="42"/>
      <c r="AD492" s="42"/>
      <c r="AE492" s="42"/>
      <c r="AF492" s="42"/>
      <c r="AG492" s="42"/>
    </row>
    <row r="493" spans="1:33">
      <c r="A493" s="44">
        <f t="shared" si="285"/>
        <v>476</v>
      </c>
      <c r="B493" s="44"/>
      <c r="C493" s="142">
        <v>39907</v>
      </c>
      <c r="E493" s="138" t="s">
        <v>331</v>
      </c>
      <c r="G493" s="43">
        <v>6.4</v>
      </c>
      <c r="H493" s="136" t="str">
        <f t="shared" si="268"/>
        <v>P, S, T &amp; D Plant - Demand</v>
      </c>
      <c r="I493" s="42">
        <f>'Plt. Class.'!K$222</f>
        <v>13455.703481222272</v>
      </c>
      <c r="J493" s="136">
        <f t="shared" si="269"/>
        <v>7266.7437810742867</v>
      </c>
      <c r="K493" s="136">
        <f t="shared" si="270"/>
        <v>4054.8179168587562</v>
      </c>
      <c r="L493" s="136">
        <f t="shared" si="271"/>
        <v>0</v>
      </c>
      <c r="M493" s="136">
        <f t="shared" si="272"/>
        <v>2134.1417832892284</v>
      </c>
      <c r="N493" s="136">
        <f t="shared" si="273"/>
        <v>0</v>
      </c>
      <c r="O493" s="136">
        <f t="shared" si="274"/>
        <v>0</v>
      </c>
      <c r="P493" s="136">
        <f t="shared" si="275"/>
        <v>0</v>
      </c>
      <c r="Q493" s="136">
        <f t="shared" si="276"/>
        <v>0</v>
      </c>
      <c r="R493" s="136">
        <f t="shared" si="277"/>
        <v>0</v>
      </c>
      <c r="S493" s="136">
        <f t="shared" si="278"/>
        <v>0</v>
      </c>
      <c r="T493" s="136">
        <f t="shared" si="279"/>
        <v>0</v>
      </c>
      <c r="U493" s="136">
        <f t="shared" si="280"/>
        <v>0</v>
      </c>
      <c r="V493" s="136">
        <f t="shared" si="281"/>
        <v>0</v>
      </c>
      <c r="W493" s="136">
        <f t="shared" si="282"/>
        <v>0</v>
      </c>
      <c r="X493" s="136">
        <f t="shared" si="283"/>
        <v>0</v>
      </c>
      <c r="Y493" s="42">
        <f t="shared" si="284"/>
        <v>0</v>
      </c>
      <c r="Z493" s="42"/>
      <c r="AA493" s="42"/>
      <c r="AB493" s="42"/>
      <c r="AC493" s="42"/>
      <c r="AD493" s="42"/>
      <c r="AE493" s="42"/>
      <c r="AF493" s="42"/>
      <c r="AG493" s="42"/>
    </row>
    <row r="494" spans="1:33">
      <c r="A494" s="44">
        <f t="shared" si="285"/>
        <v>477</v>
      </c>
      <c r="B494" s="44"/>
      <c r="C494" s="142">
        <v>39908</v>
      </c>
      <c r="E494" s="138" t="s">
        <v>332</v>
      </c>
      <c r="G494" s="43">
        <v>6.4</v>
      </c>
      <c r="H494" s="136" t="str">
        <f t="shared" si="268"/>
        <v>P, S, T &amp; D Plant - Demand</v>
      </c>
      <c r="I494" s="42">
        <f>'Plt. Class.'!K$223</f>
        <v>2398873.1218820154</v>
      </c>
      <c r="J494" s="136">
        <f t="shared" si="269"/>
        <v>1295509.8456464298</v>
      </c>
      <c r="K494" s="136">
        <f t="shared" si="270"/>
        <v>722890.01674660319</v>
      </c>
      <c r="L494" s="136">
        <f t="shared" si="271"/>
        <v>0</v>
      </c>
      <c r="M494" s="136">
        <f t="shared" si="272"/>
        <v>380473.25948898221</v>
      </c>
      <c r="N494" s="136">
        <f t="shared" si="273"/>
        <v>0</v>
      </c>
      <c r="O494" s="136">
        <f t="shared" si="274"/>
        <v>0</v>
      </c>
      <c r="P494" s="136">
        <f t="shared" si="275"/>
        <v>0</v>
      </c>
      <c r="Q494" s="136">
        <f t="shared" si="276"/>
        <v>0</v>
      </c>
      <c r="R494" s="136">
        <f t="shared" si="277"/>
        <v>0</v>
      </c>
      <c r="S494" s="136">
        <f t="shared" si="278"/>
        <v>0</v>
      </c>
      <c r="T494" s="136">
        <f t="shared" si="279"/>
        <v>0</v>
      </c>
      <c r="U494" s="136">
        <f t="shared" si="280"/>
        <v>0</v>
      </c>
      <c r="V494" s="136">
        <f t="shared" si="281"/>
        <v>0</v>
      </c>
      <c r="W494" s="136">
        <f t="shared" si="282"/>
        <v>0</v>
      </c>
      <c r="X494" s="136">
        <f t="shared" si="283"/>
        <v>0</v>
      </c>
      <c r="Y494" s="42">
        <f t="shared" si="284"/>
        <v>0</v>
      </c>
      <c r="Z494" s="42"/>
      <c r="AA494" s="42"/>
      <c r="AB494" s="42"/>
      <c r="AC494" s="42"/>
      <c r="AD494" s="42"/>
      <c r="AE494" s="42"/>
      <c r="AF494" s="42"/>
      <c r="AG494" s="42"/>
    </row>
    <row r="495" spans="1:33">
      <c r="A495" s="44">
        <f t="shared" si="285"/>
        <v>478</v>
      </c>
      <c r="B495" s="44"/>
      <c r="C495" s="142">
        <v>39909</v>
      </c>
      <c r="E495" s="138" t="s">
        <v>333</v>
      </c>
      <c r="G495" s="43">
        <v>6.4</v>
      </c>
      <c r="H495" s="136" t="str">
        <f t="shared" si="268"/>
        <v>P, S, T &amp; D Plant - Demand</v>
      </c>
      <c r="I495" s="42">
        <f>'Plt. Class.'!K$224</f>
        <v>19269.664053492936</v>
      </c>
      <c r="J495" s="136">
        <f t="shared" si="269"/>
        <v>10406.569349534362</v>
      </c>
      <c r="K495" s="136">
        <f t="shared" si="270"/>
        <v>5806.829733205057</v>
      </c>
      <c r="L495" s="136">
        <f t="shared" si="271"/>
        <v>0</v>
      </c>
      <c r="M495" s="136">
        <f t="shared" si="272"/>
        <v>3056.2649707535152</v>
      </c>
      <c r="N495" s="136">
        <f t="shared" si="273"/>
        <v>0</v>
      </c>
      <c r="O495" s="136">
        <f t="shared" si="274"/>
        <v>0</v>
      </c>
      <c r="P495" s="136">
        <f t="shared" si="275"/>
        <v>0</v>
      </c>
      <c r="Q495" s="136">
        <f t="shared" si="276"/>
        <v>0</v>
      </c>
      <c r="R495" s="136">
        <f t="shared" si="277"/>
        <v>0</v>
      </c>
      <c r="S495" s="136">
        <f t="shared" si="278"/>
        <v>0</v>
      </c>
      <c r="T495" s="136">
        <f t="shared" si="279"/>
        <v>0</v>
      </c>
      <c r="U495" s="136">
        <f t="shared" si="280"/>
        <v>0</v>
      </c>
      <c r="V495" s="136">
        <f t="shared" si="281"/>
        <v>0</v>
      </c>
      <c r="W495" s="136">
        <f t="shared" si="282"/>
        <v>0</v>
      </c>
      <c r="X495" s="136">
        <f t="shared" si="283"/>
        <v>0</v>
      </c>
      <c r="Y495" s="42">
        <f t="shared" si="284"/>
        <v>0</v>
      </c>
      <c r="Z495" s="42"/>
      <c r="AA495" s="42"/>
      <c r="AB495" s="42"/>
      <c r="AC495" s="42"/>
      <c r="AD495" s="42"/>
      <c r="AE495" s="42"/>
      <c r="AF495" s="42"/>
      <c r="AG495" s="42"/>
    </row>
    <row r="496" spans="1:33">
      <c r="A496" s="44">
        <f t="shared" si="285"/>
        <v>479</v>
      </c>
      <c r="B496" s="44"/>
      <c r="C496" s="142">
        <v>39924</v>
      </c>
      <c r="E496" s="138" t="s">
        <v>334</v>
      </c>
      <c r="G496" s="43">
        <v>6.4</v>
      </c>
      <c r="H496" s="136" t="str">
        <f t="shared" si="268"/>
        <v>P, S, T &amp; D Plant - Demand</v>
      </c>
      <c r="I496" s="42">
        <f>'Plt. Class.'!K$225</f>
        <v>0</v>
      </c>
      <c r="J496" s="136">
        <f t="shared" si="269"/>
        <v>0</v>
      </c>
      <c r="K496" s="136">
        <f t="shared" si="270"/>
        <v>0</v>
      </c>
      <c r="L496" s="136">
        <f t="shared" si="271"/>
        <v>0</v>
      </c>
      <c r="M496" s="136">
        <f t="shared" si="272"/>
        <v>0</v>
      </c>
      <c r="N496" s="136">
        <f t="shared" si="273"/>
        <v>0</v>
      </c>
      <c r="O496" s="136">
        <f t="shared" si="274"/>
        <v>0</v>
      </c>
      <c r="P496" s="136">
        <f t="shared" si="275"/>
        <v>0</v>
      </c>
      <c r="Q496" s="136">
        <f t="shared" si="276"/>
        <v>0</v>
      </c>
      <c r="R496" s="136">
        <f t="shared" si="277"/>
        <v>0</v>
      </c>
      <c r="S496" s="136">
        <f t="shared" si="278"/>
        <v>0</v>
      </c>
      <c r="T496" s="136">
        <f t="shared" si="279"/>
        <v>0</v>
      </c>
      <c r="U496" s="136">
        <f t="shared" si="280"/>
        <v>0</v>
      </c>
      <c r="V496" s="136">
        <f t="shared" si="281"/>
        <v>0</v>
      </c>
      <c r="W496" s="136">
        <f t="shared" si="282"/>
        <v>0</v>
      </c>
      <c r="X496" s="136">
        <f t="shared" si="283"/>
        <v>0</v>
      </c>
      <c r="Y496" s="42">
        <f t="shared" si="284"/>
        <v>0</v>
      </c>
      <c r="Z496" s="42"/>
      <c r="AA496" s="42"/>
      <c r="AB496" s="42"/>
      <c r="AC496" s="42"/>
      <c r="AD496" s="42"/>
      <c r="AE496" s="42"/>
      <c r="AF496" s="42"/>
      <c r="AG496" s="42"/>
    </row>
    <row r="497" spans="1:33">
      <c r="A497" s="44">
        <f t="shared" si="285"/>
        <v>480</v>
      </c>
      <c r="B497" s="44"/>
      <c r="C497" s="44"/>
      <c r="D497" s="44"/>
      <c r="E497" s="44"/>
      <c r="G497" s="43"/>
      <c r="H497" s="136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</row>
    <row r="498" spans="1:33">
      <c r="A498" s="44">
        <f t="shared" si="285"/>
        <v>481</v>
      </c>
      <c r="B498" s="44"/>
      <c r="C498" s="44"/>
      <c r="D498" s="44" t="s">
        <v>159</v>
      </c>
      <c r="E498" s="44"/>
      <c r="G498" s="43"/>
      <c r="H498" s="136"/>
      <c r="I498" s="42">
        <f>'Plt. Class.'!K$227</f>
        <v>4143372.7400063328</v>
      </c>
      <c r="J498" s="42">
        <f>SUM(J463:J496)</f>
        <v>2237625.7126304302</v>
      </c>
      <c r="K498" s="42">
        <f t="shared" ref="K498:X498" si="286">SUM(K463:K496)</f>
        <v>1248587.4146860824</v>
      </c>
      <c r="L498" s="42">
        <f t="shared" si="286"/>
        <v>0</v>
      </c>
      <c r="M498" s="42">
        <f t="shared" si="286"/>
        <v>657159.61268982</v>
      </c>
      <c r="N498" s="42">
        <f t="shared" si="286"/>
        <v>0</v>
      </c>
      <c r="O498" s="42">
        <f t="shared" si="286"/>
        <v>0</v>
      </c>
      <c r="P498" s="42">
        <f t="shared" si="286"/>
        <v>0</v>
      </c>
      <c r="Q498" s="42">
        <f t="shared" si="286"/>
        <v>0</v>
      </c>
      <c r="R498" s="42">
        <f t="shared" si="286"/>
        <v>0</v>
      </c>
      <c r="S498" s="42">
        <f t="shared" si="286"/>
        <v>0</v>
      </c>
      <c r="T498" s="42">
        <f t="shared" si="286"/>
        <v>0</v>
      </c>
      <c r="U498" s="42">
        <f t="shared" si="286"/>
        <v>0</v>
      </c>
      <c r="V498" s="42">
        <f t="shared" si="286"/>
        <v>0</v>
      </c>
      <c r="W498" s="42">
        <f t="shared" si="286"/>
        <v>0</v>
      </c>
      <c r="X498" s="42">
        <f t="shared" si="286"/>
        <v>0</v>
      </c>
      <c r="Y498" s="42">
        <f>SUM(J498:X498)-I498</f>
        <v>0</v>
      </c>
      <c r="Z498" s="42"/>
      <c r="AA498" s="42"/>
      <c r="AB498" s="42"/>
      <c r="AC498" s="42"/>
      <c r="AD498" s="42"/>
      <c r="AE498" s="42"/>
      <c r="AF498" s="42"/>
      <c r="AG498" s="42"/>
    </row>
    <row r="499" spans="1:33">
      <c r="A499" s="44">
        <f t="shared" si="285"/>
        <v>482</v>
      </c>
      <c r="B499" s="44"/>
      <c r="C499" s="44"/>
      <c r="D499" s="44"/>
      <c r="E499" s="44"/>
      <c r="G499" s="43"/>
      <c r="H499" s="136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</row>
    <row r="500" spans="1:33">
      <c r="A500" s="44">
        <f t="shared" si="285"/>
        <v>483</v>
      </c>
      <c r="B500" s="44"/>
      <c r="C500" s="44"/>
      <c r="D500" s="44" t="s">
        <v>361</v>
      </c>
      <c r="E500" s="44"/>
      <c r="G500" s="43">
        <v>6.4</v>
      </c>
      <c r="H500" s="136" t="str">
        <f>VLOOKUP($G500,alloc,3)</f>
        <v>P, S, T &amp; D Plant - Demand</v>
      </c>
      <c r="I500" s="42">
        <f>'Plt. Class.'!K$229</f>
        <v>231341.77614775315</v>
      </c>
      <c r="J500" s="136">
        <f>$I500*VLOOKUP($G500,alloc,6)</f>
        <v>124935.97346808204</v>
      </c>
      <c r="K500" s="136">
        <f>$I500*VLOOKUP($G500,alloc,7)</f>
        <v>69713.841431695095</v>
      </c>
      <c r="L500" s="136">
        <f>$I500*VLOOKUP($G500,alloc,8)</f>
        <v>0</v>
      </c>
      <c r="M500" s="136">
        <f>$I500*VLOOKUP($G500,alloc,9)</f>
        <v>36691.961247976004</v>
      </c>
      <c r="N500" s="136">
        <f>$I500*VLOOKUP($G500,alloc,10)</f>
        <v>0</v>
      </c>
      <c r="O500" s="136">
        <f>$I500*VLOOKUP($G500,alloc,11)</f>
        <v>0</v>
      </c>
      <c r="P500" s="136">
        <f>$I500*VLOOKUP($G500,alloc,12)</f>
        <v>0</v>
      </c>
      <c r="Q500" s="136">
        <f>$I500*VLOOKUP($G500,alloc,13)</f>
        <v>0</v>
      </c>
      <c r="R500" s="136">
        <f>$I500*VLOOKUP($G500,alloc,14)</f>
        <v>0</v>
      </c>
      <c r="S500" s="136">
        <f>$I500*VLOOKUP($G500,alloc,15)</f>
        <v>0</v>
      </c>
      <c r="T500" s="136">
        <f>$I500*VLOOKUP($G500,alloc,16)</f>
        <v>0</v>
      </c>
      <c r="U500" s="136">
        <f>$I500*VLOOKUP($G500,alloc,17)</f>
        <v>0</v>
      </c>
      <c r="V500" s="136">
        <f>$I500*VLOOKUP($G500,alloc,18)</f>
        <v>0</v>
      </c>
      <c r="W500" s="136">
        <f>$I500*VLOOKUP($G500,alloc,19)</f>
        <v>0</v>
      </c>
      <c r="X500" s="136">
        <f>$I500*VLOOKUP($G500,alloc,20)</f>
        <v>0</v>
      </c>
      <c r="Y500" s="42">
        <f>SUM(J500:X500)-I500</f>
        <v>0</v>
      </c>
      <c r="Z500" s="42"/>
      <c r="AA500" s="42"/>
      <c r="AB500" s="42"/>
      <c r="AC500" s="42"/>
      <c r="AD500" s="42"/>
      <c r="AE500" s="42"/>
      <c r="AF500" s="42"/>
      <c r="AG500" s="42"/>
    </row>
    <row r="501" spans="1:33">
      <c r="A501" s="44">
        <f t="shared" si="285"/>
        <v>484</v>
      </c>
      <c r="B501" s="44"/>
      <c r="C501" s="44"/>
      <c r="D501" s="44"/>
      <c r="E501" s="44"/>
      <c r="G501" s="43"/>
      <c r="H501" s="136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</row>
    <row r="502" spans="1:33">
      <c r="A502" s="44">
        <f t="shared" si="285"/>
        <v>485</v>
      </c>
      <c r="B502" s="44"/>
      <c r="C502" s="44"/>
      <c r="D502" s="44" t="s">
        <v>365</v>
      </c>
      <c r="E502" s="44"/>
      <c r="G502" s="43"/>
      <c r="H502" s="136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</row>
    <row r="503" spans="1:33">
      <c r="A503" s="44">
        <f t="shared" si="285"/>
        <v>486</v>
      </c>
      <c r="B503" s="44"/>
      <c r="C503" s="44"/>
      <c r="D503" s="44"/>
      <c r="E503" s="44"/>
      <c r="G503" s="43"/>
      <c r="H503" s="136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F503" s="42"/>
      <c r="AG503" s="42"/>
    </row>
    <row r="504" spans="1:33">
      <c r="A504" s="44">
        <f t="shared" si="285"/>
        <v>487</v>
      </c>
      <c r="B504" s="44"/>
      <c r="C504" s="44"/>
      <c r="D504" s="44" t="s">
        <v>158</v>
      </c>
      <c r="E504" s="44"/>
      <c r="G504" s="43"/>
      <c r="H504" s="136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</row>
    <row r="505" spans="1:33">
      <c r="A505" s="44">
        <f t="shared" si="285"/>
        <v>488</v>
      </c>
      <c r="B505" s="44"/>
      <c r="C505" s="44"/>
      <c r="D505" s="44"/>
      <c r="E505" s="44"/>
      <c r="G505" s="43"/>
      <c r="H505" s="136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</row>
    <row r="506" spans="1:33">
      <c r="A506" s="44">
        <f t="shared" si="285"/>
        <v>489</v>
      </c>
      <c r="B506" s="44"/>
      <c r="C506" s="142">
        <v>37400</v>
      </c>
      <c r="E506" s="138" t="s">
        <v>125</v>
      </c>
      <c r="G506" s="43">
        <v>6.4</v>
      </c>
      <c r="H506" s="136" t="str">
        <f t="shared" ref="H506:H539" si="287">VLOOKUP($G506,alloc,3)</f>
        <v>P, S, T &amp; D Plant - Demand</v>
      </c>
      <c r="I506" s="42">
        <f>'Plt. Class.'!K$235</f>
        <v>68867.23352974045</v>
      </c>
      <c r="J506" s="136">
        <f t="shared" ref="J506:J539" si="288">$I506*VLOOKUP($G506,alloc,6)</f>
        <v>37191.70399900739</v>
      </c>
      <c r="K506" s="136">
        <f t="shared" ref="K506:K539" si="289">$I506*VLOOKUP($G506,alloc,7)</f>
        <v>20752.842301450746</v>
      </c>
      <c r="L506" s="136">
        <f t="shared" ref="L506:L539" si="290">$I506*VLOOKUP($G506,alloc,8)</f>
        <v>0</v>
      </c>
      <c r="M506" s="136">
        <f t="shared" ref="M506:M539" si="291">$I506*VLOOKUP($G506,alloc,9)</f>
        <v>10922.68722928231</v>
      </c>
      <c r="N506" s="136">
        <f t="shared" ref="N506:N539" si="292">$I506*VLOOKUP($G506,alloc,10)</f>
        <v>0</v>
      </c>
      <c r="O506" s="136">
        <f t="shared" ref="O506:O539" si="293">$I506*VLOOKUP($G506,alloc,11)</f>
        <v>0</v>
      </c>
      <c r="P506" s="136">
        <f t="shared" ref="P506:P539" si="294">$I506*VLOOKUP($G506,alloc,12)</f>
        <v>0</v>
      </c>
      <c r="Q506" s="136">
        <f t="shared" ref="Q506:Q539" si="295">$I506*VLOOKUP($G506,alloc,13)</f>
        <v>0</v>
      </c>
      <c r="R506" s="136">
        <f t="shared" ref="R506:R539" si="296">$I506*VLOOKUP($G506,alloc,14)</f>
        <v>0</v>
      </c>
      <c r="S506" s="136">
        <f t="shared" ref="S506:S539" si="297">$I506*VLOOKUP($G506,alloc,15)</f>
        <v>0</v>
      </c>
      <c r="T506" s="136">
        <f t="shared" ref="T506:T539" si="298">$I506*VLOOKUP($G506,alloc,16)</f>
        <v>0</v>
      </c>
      <c r="U506" s="136">
        <f t="shared" ref="U506:U539" si="299">$I506*VLOOKUP($G506,alloc,17)</f>
        <v>0</v>
      </c>
      <c r="V506" s="136">
        <f t="shared" ref="V506:V539" si="300">$I506*VLOOKUP($G506,alloc,18)</f>
        <v>0</v>
      </c>
      <c r="W506" s="136">
        <f t="shared" ref="W506:W539" si="301">$I506*VLOOKUP($G506,alloc,19)</f>
        <v>0</v>
      </c>
      <c r="X506" s="136">
        <f t="shared" ref="X506:X539" si="302">$I506*VLOOKUP($G506,alloc,20)</f>
        <v>0</v>
      </c>
      <c r="Y506" s="42">
        <f t="shared" ref="Y506:Y539" si="303">SUM(J506:X506)-I506</f>
        <v>0</v>
      </c>
      <c r="Z506" s="42"/>
      <c r="AA506" s="42"/>
      <c r="AB506" s="42"/>
      <c r="AC506" s="42"/>
      <c r="AD506" s="42"/>
      <c r="AE506" s="42"/>
      <c r="AF506" s="42"/>
      <c r="AG506" s="42"/>
    </row>
    <row r="507" spans="1:33">
      <c r="A507" s="44">
        <f t="shared" si="285"/>
        <v>490</v>
      </c>
      <c r="B507" s="44"/>
      <c r="C507" s="142">
        <v>39001</v>
      </c>
      <c r="E507" s="138" t="s">
        <v>304</v>
      </c>
      <c r="G507" s="43">
        <v>6.4</v>
      </c>
      <c r="H507" s="136" t="str">
        <f t="shared" si="287"/>
        <v>P, S, T &amp; D Plant - Demand</v>
      </c>
      <c r="I507" s="42">
        <f>'Plt. Class.'!K$236</f>
        <v>0</v>
      </c>
      <c r="J507" s="136">
        <f t="shared" si="288"/>
        <v>0</v>
      </c>
      <c r="K507" s="136">
        <f t="shared" si="289"/>
        <v>0</v>
      </c>
      <c r="L507" s="136">
        <f t="shared" si="290"/>
        <v>0</v>
      </c>
      <c r="M507" s="136">
        <f t="shared" si="291"/>
        <v>0</v>
      </c>
      <c r="N507" s="136">
        <f t="shared" si="292"/>
        <v>0</v>
      </c>
      <c r="O507" s="136">
        <f t="shared" si="293"/>
        <v>0</v>
      </c>
      <c r="P507" s="136">
        <f t="shared" si="294"/>
        <v>0</v>
      </c>
      <c r="Q507" s="136">
        <f t="shared" si="295"/>
        <v>0</v>
      </c>
      <c r="R507" s="136">
        <f t="shared" si="296"/>
        <v>0</v>
      </c>
      <c r="S507" s="136">
        <f t="shared" si="297"/>
        <v>0</v>
      </c>
      <c r="T507" s="136">
        <f t="shared" si="298"/>
        <v>0</v>
      </c>
      <c r="U507" s="136">
        <f t="shared" si="299"/>
        <v>0</v>
      </c>
      <c r="V507" s="136">
        <f t="shared" si="300"/>
        <v>0</v>
      </c>
      <c r="W507" s="136">
        <f t="shared" si="301"/>
        <v>0</v>
      </c>
      <c r="X507" s="136">
        <f t="shared" si="302"/>
        <v>0</v>
      </c>
      <c r="Y507" s="42">
        <f t="shared" si="303"/>
        <v>0</v>
      </c>
      <c r="Z507" s="42"/>
      <c r="AA507" s="42"/>
      <c r="AB507" s="42"/>
      <c r="AC507" s="42"/>
      <c r="AD507" s="42"/>
      <c r="AE507" s="42"/>
      <c r="AF507" s="42"/>
      <c r="AG507" s="42"/>
    </row>
    <row r="508" spans="1:33">
      <c r="A508" s="44">
        <f t="shared" si="285"/>
        <v>491</v>
      </c>
      <c r="B508" s="44"/>
      <c r="C508" s="142">
        <v>36602</v>
      </c>
      <c r="E508" s="138" t="s">
        <v>149</v>
      </c>
      <c r="G508" s="43">
        <v>6.4</v>
      </c>
      <c r="H508" s="136" t="str">
        <f t="shared" si="287"/>
        <v>P, S, T &amp; D Plant - Demand</v>
      </c>
      <c r="I508" s="42">
        <f>'Plt. Class.'!K$237</f>
        <v>312441.70753541758</v>
      </c>
      <c r="J508" s="136">
        <f t="shared" si="288"/>
        <v>168733.93786877563</v>
      </c>
      <c r="K508" s="136">
        <f t="shared" si="289"/>
        <v>94152.954206856084</v>
      </c>
      <c r="L508" s="136">
        <f t="shared" si="290"/>
        <v>0</v>
      </c>
      <c r="M508" s="136">
        <f t="shared" si="291"/>
        <v>49554.815459785845</v>
      </c>
      <c r="N508" s="136">
        <f t="shared" si="292"/>
        <v>0</v>
      </c>
      <c r="O508" s="136">
        <f t="shared" si="293"/>
        <v>0</v>
      </c>
      <c r="P508" s="136">
        <f t="shared" si="294"/>
        <v>0</v>
      </c>
      <c r="Q508" s="136">
        <f t="shared" si="295"/>
        <v>0</v>
      </c>
      <c r="R508" s="136">
        <f t="shared" si="296"/>
        <v>0</v>
      </c>
      <c r="S508" s="136">
        <f t="shared" si="297"/>
        <v>0</v>
      </c>
      <c r="T508" s="136">
        <f t="shared" si="298"/>
        <v>0</v>
      </c>
      <c r="U508" s="136">
        <f t="shared" si="299"/>
        <v>0</v>
      </c>
      <c r="V508" s="136">
        <f t="shared" si="300"/>
        <v>0</v>
      </c>
      <c r="W508" s="136">
        <f t="shared" si="301"/>
        <v>0</v>
      </c>
      <c r="X508" s="136">
        <f t="shared" si="302"/>
        <v>0</v>
      </c>
      <c r="Y508" s="42">
        <f t="shared" si="303"/>
        <v>0</v>
      </c>
      <c r="Z508" s="42"/>
      <c r="AA508" s="42"/>
      <c r="AB508" s="42"/>
      <c r="AC508" s="42"/>
      <c r="AD508" s="42"/>
      <c r="AE508" s="42"/>
      <c r="AF508" s="42"/>
      <c r="AG508" s="42"/>
    </row>
    <row r="509" spans="1:33">
      <c r="A509" s="44">
        <f t="shared" si="285"/>
        <v>492</v>
      </c>
      <c r="B509" s="44"/>
      <c r="C509" s="142">
        <v>37503</v>
      </c>
      <c r="E509" s="138" t="s">
        <v>291</v>
      </c>
      <c r="G509" s="43">
        <v>6.4</v>
      </c>
      <c r="H509" s="136" t="str">
        <f t="shared" si="287"/>
        <v>P, S, T &amp; D Plant - Demand</v>
      </c>
      <c r="I509" s="42">
        <f>'Plt. Class.'!K$238</f>
        <v>0</v>
      </c>
      <c r="J509" s="136">
        <f t="shared" si="288"/>
        <v>0</v>
      </c>
      <c r="K509" s="136">
        <f t="shared" si="289"/>
        <v>0</v>
      </c>
      <c r="L509" s="136">
        <f t="shared" si="290"/>
        <v>0</v>
      </c>
      <c r="M509" s="136">
        <f t="shared" si="291"/>
        <v>0</v>
      </c>
      <c r="N509" s="136">
        <f t="shared" si="292"/>
        <v>0</v>
      </c>
      <c r="O509" s="136">
        <f t="shared" si="293"/>
        <v>0</v>
      </c>
      <c r="P509" s="136">
        <f t="shared" si="294"/>
        <v>0</v>
      </c>
      <c r="Q509" s="136">
        <f t="shared" si="295"/>
        <v>0</v>
      </c>
      <c r="R509" s="136">
        <f t="shared" si="296"/>
        <v>0</v>
      </c>
      <c r="S509" s="136">
        <f t="shared" si="297"/>
        <v>0</v>
      </c>
      <c r="T509" s="136">
        <f t="shared" si="298"/>
        <v>0</v>
      </c>
      <c r="U509" s="136">
        <f t="shared" si="299"/>
        <v>0</v>
      </c>
      <c r="V509" s="136">
        <f t="shared" si="300"/>
        <v>0</v>
      </c>
      <c r="W509" s="136">
        <f t="shared" si="301"/>
        <v>0</v>
      </c>
      <c r="X509" s="136">
        <f t="shared" si="302"/>
        <v>0</v>
      </c>
      <c r="Y509" s="42">
        <f t="shared" si="303"/>
        <v>0</v>
      </c>
      <c r="Z509" s="42"/>
      <c r="AA509" s="42"/>
      <c r="AB509" s="42"/>
      <c r="AC509" s="42"/>
      <c r="AD509" s="42"/>
      <c r="AE509" s="42"/>
      <c r="AF509" s="42"/>
      <c r="AG509" s="42"/>
    </row>
    <row r="510" spans="1:33">
      <c r="A510" s="44">
        <f t="shared" si="285"/>
        <v>493</v>
      </c>
      <c r="B510" s="44"/>
      <c r="C510" s="142">
        <v>39004</v>
      </c>
      <c r="E510" s="138" t="s">
        <v>306</v>
      </c>
      <c r="G510" s="43">
        <v>6.4</v>
      </c>
      <c r="H510" s="136" t="str">
        <f t="shared" si="287"/>
        <v>P, S, T &amp; D Plant - Demand</v>
      </c>
      <c r="I510" s="42">
        <f>'Plt. Class.'!K$239</f>
        <v>0</v>
      </c>
      <c r="J510" s="136">
        <f t="shared" si="288"/>
        <v>0</v>
      </c>
      <c r="K510" s="136">
        <f t="shared" si="289"/>
        <v>0</v>
      </c>
      <c r="L510" s="136">
        <f t="shared" si="290"/>
        <v>0</v>
      </c>
      <c r="M510" s="136">
        <f t="shared" si="291"/>
        <v>0</v>
      </c>
      <c r="N510" s="136">
        <f t="shared" si="292"/>
        <v>0</v>
      </c>
      <c r="O510" s="136">
        <f t="shared" si="293"/>
        <v>0</v>
      </c>
      <c r="P510" s="136">
        <f t="shared" si="294"/>
        <v>0</v>
      </c>
      <c r="Q510" s="136">
        <f t="shared" si="295"/>
        <v>0</v>
      </c>
      <c r="R510" s="136">
        <f t="shared" si="296"/>
        <v>0</v>
      </c>
      <c r="S510" s="136">
        <f t="shared" si="297"/>
        <v>0</v>
      </c>
      <c r="T510" s="136">
        <f t="shared" si="298"/>
        <v>0</v>
      </c>
      <c r="U510" s="136">
        <f t="shared" si="299"/>
        <v>0</v>
      </c>
      <c r="V510" s="136">
        <f t="shared" si="300"/>
        <v>0</v>
      </c>
      <c r="W510" s="136">
        <f t="shared" si="301"/>
        <v>0</v>
      </c>
      <c r="X510" s="136">
        <f t="shared" si="302"/>
        <v>0</v>
      </c>
      <c r="Y510" s="42">
        <f t="shared" si="303"/>
        <v>0</v>
      </c>
      <c r="Z510" s="42"/>
      <c r="AA510" s="42"/>
      <c r="AB510" s="42"/>
      <c r="AC510" s="42"/>
      <c r="AD510" s="42"/>
      <c r="AE510" s="42"/>
      <c r="AF510" s="42"/>
      <c r="AG510" s="42"/>
    </row>
    <row r="511" spans="1:33">
      <c r="A511" s="44">
        <f t="shared" si="285"/>
        <v>494</v>
      </c>
      <c r="B511" s="44"/>
      <c r="C511" s="142">
        <v>39009</v>
      </c>
      <c r="E511" s="138" t="s">
        <v>307</v>
      </c>
      <c r="G511" s="43">
        <v>6.4</v>
      </c>
      <c r="H511" s="136" t="str">
        <f t="shared" si="287"/>
        <v>P, S, T &amp; D Plant - Demand</v>
      </c>
      <c r="I511" s="42">
        <f>'Plt. Class.'!K$240</f>
        <v>91581.195124787817</v>
      </c>
      <c r="J511" s="136">
        <f t="shared" si="288"/>
        <v>49458.36396180388</v>
      </c>
      <c r="K511" s="136">
        <f t="shared" si="289"/>
        <v>27597.596168609656</v>
      </c>
      <c r="L511" s="136">
        <f t="shared" si="290"/>
        <v>0</v>
      </c>
      <c r="M511" s="136">
        <f t="shared" si="291"/>
        <v>14525.234994374272</v>
      </c>
      <c r="N511" s="136">
        <f t="shared" si="292"/>
        <v>0</v>
      </c>
      <c r="O511" s="136">
        <f t="shared" si="293"/>
        <v>0</v>
      </c>
      <c r="P511" s="136">
        <f t="shared" si="294"/>
        <v>0</v>
      </c>
      <c r="Q511" s="136">
        <f t="shared" si="295"/>
        <v>0</v>
      </c>
      <c r="R511" s="136">
        <f t="shared" si="296"/>
        <v>0</v>
      </c>
      <c r="S511" s="136">
        <f t="shared" si="297"/>
        <v>0</v>
      </c>
      <c r="T511" s="136">
        <f t="shared" si="298"/>
        <v>0</v>
      </c>
      <c r="U511" s="136">
        <f t="shared" si="299"/>
        <v>0</v>
      </c>
      <c r="V511" s="136">
        <f t="shared" si="300"/>
        <v>0</v>
      </c>
      <c r="W511" s="136">
        <f t="shared" si="301"/>
        <v>0</v>
      </c>
      <c r="X511" s="136">
        <f t="shared" si="302"/>
        <v>0</v>
      </c>
      <c r="Y511" s="42">
        <f t="shared" si="303"/>
        <v>0</v>
      </c>
      <c r="Z511" s="42"/>
      <c r="AA511" s="42"/>
      <c r="AB511" s="42"/>
      <c r="AC511" s="42"/>
      <c r="AD511" s="42"/>
      <c r="AE511" s="42"/>
      <c r="AF511" s="42"/>
      <c r="AG511" s="42"/>
    </row>
    <row r="512" spans="1:33">
      <c r="A512" s="44">
        <f t="shared" si="285"/>
        <v>495</v>
      </c>
      <c r="B512" s="44"/>
      <c r="C512" s="142">
        <v>39100</v>
      </c>
      <c r="E512" s="138" t="s">
        <v>308</v>
      </c>
      <c r="G512" s="43">
        <v>6.4</v>
      </c>
      <c r="H512" s="136" t="str">
        <f t="shared" si="287"/>
        <v>P, S, T &amp; D Plant - Demand</v>
      </c>
      <c r="I512" s="42">
        <f>'Plt. Class.'!K$241</f>
        <v>48740.581323714767</v>
      </c>
      <c r="J512" s="136">
        <f t="shared" si="288"/>
        <v>26322.318763513416</v>
      </c>
      <c r="K512" s="136">
        <f t="shared" si="289"/>
        <v>14687.762903315514</v>
      </c>
      <c r="L512" s="136">
        <f t="shared" si="290"/>
        <v>0</v>
      </c>
      <c r="M512" s="136">
        <f t="shared" si="291"/>
        <v>7730.4996568858342</v>
      </c>
      <c r="N512" s="136">
        <f t="shared" si="292"/>
        <v>0</v>
      </c>
      <c r="O512" s="136">
        <f t="shared" si="293"/>
        <v>0</v>
      </c>
      <c r="P512" s="136">
        <f t="shared" si="294"/>
        <v>0</v>
      </c>
      <c r="Q512" s="136">
        <f t="shared" si="295"/>
        <v>0</v>
      </c>
      <c r="R512" s="136">
        <f t="shared" si="296"/>
        <v>0</v>
      </c>
      <c r="S512" s="136">
        <f t="shared" si="297"/>
        <v>0</v>
      </c>
      <c r="T512" s="136">
        <f t="shared" si="298"/>
        <v>0</v>
      </c>
      <c r="U512" s="136">
        <f t="shared" si="299"/>
        <v>0</v>
      </c>
      <c r="V512" s="136">
        <f t="shared" si="300"/>
        <v>0</v>
      </c>
      <c r="W512" s="136">
        <f t="shared" si="301"/>
        <v>0</v>
      </c>
      <c r="X512" s="136">
        <f t="shared" si="302"/>
        <v>0</v>
      </c>
      <c r="Y512" s="42">
        <f t="shared" si="303"/>
        <v>0</v>
      </c>
      <c r="Z512" s="42"/>
      <c r="AA512" s="42"/>
      <c r="AB512" s="42"/>
      <c r="AC512" s="42"/>
      <c r="AD512" s="42"/>
      <c r="AE512" s="42"/>
      <c r="AF512" s="42"/>
      <c r="AG512" s="42"/>
    </row>
    <row r="513" spans="1:33">
      <c r="A513" s="44">
        <f t="shared" si="285"/>
        <v>496</v>
      </c>
      <c r="B513" s="44"/>
      <c r="C513" s="142">
        <v>39102</v>
      </c>
      <c r="E513" s="138" t="s">
        <v>309</v>
      </c>
      <c r="G513" s="43">
        <v>6.4</v>
      </c>
      <c r="H513" s="136" t="str">
        <f t="shared" si="287"/>
        <v>P, S, T &amp; D Plant - Demand</v>
      </c>
      <c r="I513" s="42">
        <f>'Plt. Class.'!K$242</f>
        <v>0</v>
      </c>
      <c r="J513" s="136">
        <f t="shared" si="288"/>
        <v>0</v>
      </c>
      <c r="K513" s="136">
        <f t="shared" si="289"/>
        <v>0</v>
      </c>
      <c r="L513" s="136">
        <f t="shared" si="290"/>
        <v>0</v>
      </c>
      <c r="M513" s="136">
        <f t="shared" si="291"/>
        <v>0</v>
      </c>
      <c r="N513" s="136">
        <f t="shared" si="292"/>
        <v>0</v>
      </c>
      <c r="O513" s="136">
        <f t="shared" si="293"/>
        <v>0</v>
      </c>
      <c r="P513" s="136">
        <f t="shared" si="294"/>
        <v>0</v>
      </c>
      <c r="Q513" s="136">
        <f t="shared" si="295"/>
        <v>0</v>
      </c>
      <c r="R513" s="136">
        <f t="shared" si="296"/>
        <v>0</v>
      </c>
      <c r="S513" s="136">
        <f t="shared" si="297"/>
        <v>0</v>
      </c>
      <c r="T513" s="136">
        <f t="shared" si="298"/>
        <v>0</v>
      </c>
      <c r="U513" s="136">
        <f t="shared" si="299"/>
        <v>0</v>
      </c>
      <c r="V513" s="136">
        <f t="shared" si="300"/>
        <v>0</v>
      </c>
      <c r="W513" s="136">
        <f t="shared" si="301"/>
        <v>0</v>
      </c>
      <c r="X513" s="136">
        <f t="shared" si="302"/>
        <v>0</v>
      </c>
      <c r="Y513" s="42">
        <f t="shared" si="303"/>
        <v>0</v>
      </c>
      <c r="Z513" s="42"/>
      <c r="AA513" s="42"/>
      <c r="AB513" s="42"/>
      <c r="AC513" s="42"/>
      <c r="AD513" s="42"/>
      <c r="AE513" s="42"/>
      <c r="AF513" s="42"/>
      <c r="AG513" s="42"/>
    </row>
    <row r="514" spans="1:33">
      <c r="A514" s="44">
        <f t="shared" si="285"/>
        <v>497</v>
      </c>
      <c r="B514" s="44"/>
      <c r="C514" s="142">
        <v>39103</v>
      </c>
      <c r="E514" s="138" t="s">
        <v>310</v>
      </c>
      <c r="G514" s="43">
        <v>6.4</v>
      </c>
      <c r="H514" s="136" t="str">
        <f t="shared" si="287"/>
        <v>P, S, T &amp; D Plant - Demand</v>
      </c>
      <c r="I514" s="42">
        <f>'Plt. Class.'!K$243</f>
        <v>0</v>
      </c>
      <c r="J514" s="136">
        <f t="shared" si="288"/>
        <v>0</v>
      </c>
      <c r="K514" s="136">
        <f t="shared" si="289"/>
        <v>0</v>
      </c>
      <c r="L514" s="136">
        <f t="shared" si="290"/>
        <v>0</v>
      </c>
      <c r="M514" s="136">
        <f t="shared" si="291"/>
        <v>0</v>
      </c>
      <c r="N514" s="136">
        <f t="shared" si="292"/>
        <v>0</v>
      </c>
      <c r="O514" s="136">
        <f t="shared" si="293"/>
        <v>0</v>
      </c>
      <c r="P514" s="136">
        <f t="shared" si="294"/>
        <v>0</v>
      </c>
      <c r="Q514" s="136">
        <f t="shared" si="295"/>
        <v>0</v>
      </c>
      <c r="R514" s="136">
        <f t="shared" si="296"/>
        <v>0</v>
      </c>
      <c r="S514" s="136">
        <f t="shared" si="297"/>
        <v>0</v>
      </c>
      <c r="T514" s="136">
        <f t="shared" si="298"/>
        <v>0</v>
      </c>
      <c r="U514" s="136">
        <f t="shared" si="299"/>
        <v>0</v>
      </c>
      <c r="V514" s="136">
        <f t="shared" si="300"/>
        <v>0</v>
      </c>
      <c r="W514" s="136">
        <f t="shared" si="301"/>
        <v>0</v>
      </c>
      <c r="X514" s="136">
        <f t="shared" si="302"/>
        <v>0</v>
      </c>
      <c r="Y514" s="42">
        <f t="shared" si="303"/>
        <v>0</v>
      </c>
      <c r="Z514" s="42"/>
      <c r="AA514" s="42"/>
      <c r="AB514" s="42"/>
      <c r="AC514" s="42"/>
      <c r="AD514" s="42"/>
      <c r="AE514" s="42"/>
      <c r="AF514" s="42"/>
      <c r="AG514" s="42"/>
    </row>
    <row r="515" spans="1:33">
      <c r="A515" s="44">
        <f t="shared" si="285"/>
        <v>498</v>
      </c>
      <c r="B515" s="44"/>
      <c r="C515" s="142">
        <v>39200</v>
      </c>
      <c r="E515" s="138" t="s">
        <v>311</v>
      </c>
      <c r="G515" s="43">
        <v>6.4</v>
      </c>
      <c r="H515" s="136" t="str">
        <f t="shared" si="287"/>
        <v>P, S, T &amp; D Plant - Demand</v>
      </c>
      <c r="I515" s="42">
        <f>'Plt. Class.'!K$244</f>
        <v>0</v>
      </c>
      <c r="J515" s="136">
        <f t="shared" si="288"/>
        <v>0</v>
      </c>
      <c r="K515" s="136">
        <f t="shared" si="289"/>
        <v>0</v>
      </c>
      <c r="L515" s="136">
        <f t="shared" si="290"/>
        <v>0</v>
      </c>
      <c r="M515" s="136">
        <f t="shared" si="291"/>
        <v>0</v>
      </c>
      <c r="N515" s="136">
        <f t="shared" si="292"/>
        <v>0</v>
      </c>
      <c r="O515" s="136">
        <f t="shared" si="293"/>
        <v>0</v>
      </c>
      <c r="P515" s="136">
        <f t="shared" si="294"/>
        <v>0</v>
      </c>
      <c r="Q515" s="136">
        <f t="shared" si="295"/>
        <v>0</v>
      </c>
      <c r="R515" s="136">
        <f t="shared" si="296"/>
        <v>0</v>
      </c>
      <c r="S515" s="136">
        <f t="shared" si="297"/>
        <v>0</v>
      </c>
      <c r="T515" s="136">
        <f t="shared" si="298"/>
        <v>0</v>
      </c>
      <c r="U515" s="136">
        <f t="shared" si="299"/>
        <v>0</v>
      </c>
      <c r="V515" s="136">
        <f t="shared" si="300"/>
        <v>0</v>
      </c>
      <c r="W515" s="136">
        <f t="shared" si="301"/>
        <v>0</v>
      </c>
      <c r="X515" s="136">
        <f t="shared" si="302"/>
        <v>0</v>
      </c>
      <c r="Y515" s="42">
        <f t="shared" si="303"/>
        <v>0</v>
      </c>
      <c r="Z515" s="42"/>
      <c r="AA515" s="42"/>
      <c r="AB515" s="42"/>
      <c r="AC515" s="42"/>
      <c r="AD515" s="42"/>
      <c r="AE515" s="42"/>
      <c r="AF515" s="42"/>
      <c r="AG515" s="42"/>
    </row>
    <row r="516" spans="1:33">
      <c r="A516" s="44">
        <f t="shared" si="285"/>
        <v>499</v>
      </c>
      <c r="B516" s="44"/>
      <c r="C516" s="142">
        <v>39201</v>
      </c>
      <c r="E516" s="138" t="s">
        <v>312</v>
      </c>
      <c r="G516" s="43">
        <v>6.4</v>
      </c>
      <c r="H516" s="136" t="str">
        <f t="shared" si="287"/>
        <v>P, S, T &amp; D Plant - Demand</v>
      </c>
      <c r="I516" s="42">
        <f>'Plt. Class.'!K$245</f>
        <v>0</v>
      </c>
      <c r="J516" s="136">
        <f t="shared" si="288"/>
        <v>0</v>
      </c>
      <c r="K516" s="136">
        <f t="shared" si="289"/>
        <v>0</v>
      </c>
      <c r="L516" s="136">
        <f t="shared" si="290"/>
        <v>0</v>
      </c>
      <c r="M516" s="136">
        <f t="shared" si="291"/>
        <v>0</v>
      </c>
      <c r="N516" s="136">
        <f t="shared" si="292"/>
        <v>0</v>
      </c>
      <c r="O516" s="136">
        <f t="shared" si="293"/>
        <v>0</v>
      </c>
      <c r="P516" s="136">
        <f t="shared" si="294"/>
        <v>0</v>
      </c>
      <c r="Q516" s="136">
        <f t="shared" si="295"/>
        <v>0</v>
      </c>
      <c r="R516" s="136">
        <f t="shared" si="296"/>
        <v>0</v>
      </c>
      <c r="S516" s="136">
        <f t="shared" si="297"/>
        <v>0</v>
      </c>
      <c r="T516" s="136">
        <f t="shared" si="298"/>
        <v>0</v>
      </c>
      <c r="U516" s="136">
        <f t="shared" si="299"/>
        <v>0</v>
      </c>
      <c r="V516" s="136">
        <f t="shared" si="300"/>
        <v>0</v>
      </c>
      <c r="W516" s="136">
        <f t="shared" si="301"/>
        <v>0</v>
      </c>
      <c r="X516" s="136">
        <f t="shared" si="302"/>
        <v>0</v>
      </c>
      <c r="Y516" s="42">
        <f t="shared" si="303"/>
        <v>0</v>
      </c>
      <c r="Z516" s="42"/>
      <c r="AA516" s="42"/>
      <c r="AB516" s="42"/>
      <c r="AC516" s="42"/>
      <c r="AD516" s="42"/>
      <c r="AE516" s="42"/>
      <c r="AF516" s="42"/>
      <c r="AG516" s="42"/>
    </row>
    <row r="517" spans="1:33">
      <c r="A517" s="44">
        <f t="shared" si="285"/>
        <v>500</v>
      </c>
      <c r="B517" s="44"/>
      <c r="C517" s="142">
        <v>39202</v>
      </c>
      <c r="E517" s="138" t="s">
        <v>313</v>
      </c>
      <c r="G517" s="43">
        <v>6.4</v>
      </c>
      <c r="H517" s="136" t="str">
        <f t="shared" si="287"/>
        <v>P, S, T &amp; D Plant - Demand</v>
      </c>
      <c r="I517" s="42">
        <f>'Plt. Class.'!K$246</f>
        <v>0</v>
      </c>
      <c r="J517" s="136">
        <f t="shared" si="288"/>
        <v>0</v>
      </c>
      <c r="K517" s="136">
        <f t="shared" si="289"/>
        <v>0</v>
      </c>
      <c r="L517" s="136">
        <f t="shared" si="290"/>
        <v>0</v>
      </c>
      <c r="M517" s="136">
        <f t="shared" si="291"/>
        <v>0</v>
      </c>
      <c r="N517" s="136">
        <f t="shared" si="292"/>
        <v>0</v>
      </c>
      <c r="O517" s="136">
        <f t="shared" si="293"/>
        <v>0</v>
      </c>
      <c r="P517" s="136">
        <f t="shared" si="294"/>
        <v>0</v>
      </c>
      <c r="Q517" s="136">
        <f t="shared" si="295"/>
        <v>0</v>
      </c>
      <c r="R517" s="136">
        <f t="shared" si="296"/>
        <v>0</v>
      </c>
      <c r="S517" s="136">
        <f t="shared" si="297"/>
        <v>0</v>
      </c>
      <c r="T517" s="136">
        <f t="shared" si="298"/>
        <v>0</v>
      </c>
      <c r="U517" s="136">
        <f t="shared" si="299"/>
        <v>0</v>
      </c>
      <c r="V517" s="136">
        <f t="shared" si="300"/>
        <v>0</v>
      </c>
      <c r="W517" s="136">
        <f t="shared" si="301"/>
        <v>0</v>
      </c>
      <c r="X517" s="136">
        <f t="shared" si="302"/>
        <v>0</v>
      </c>
      <c r="Y517" s="42">
        <f t="shared" si="303"/>
        <v>0</v>
      </c>
      <c r="Z517" s="42"/>
      <c r="AA517" s="42"/>
      <c r="AB517" s="42"/>
      <c r="AC517" s="42"/>
      <c r="AD517" s="42"/>
      <c r="AE517" s="42"/>
      <c r="AF517" s="42"/>
      <c r="AG517" s="42"/>
    </row>
    <row r="518" spans="1:33">
      <c r="A518" s="44">
        <f t="shared" si="285"/>
        <v>501</v>
      </c>
      <c r="B518" s="44"/>
      <c r="C518" s="142">
        <v>39300</v>
      </c>
      <c r="E518" s="138" t="s">
        <v>198</v>
      </c>
      <c r="G518" s="43">
        <v>6.4</v>
      </c>
      <c r="H518" s="136" t="str">
        <f t="shared" si="287"/>
        <v>P, S, T &amp; D Plant - Demand</v>
      </c>
      <c r="I518" s="42">
        <f>'Plt. Class.'!K$247</f>
        <v>0</v>
      </c>
      <c r="J518" s="136">
        <f t="shared" si="288"/>
        <v>0</v>
      </c>
      <c r="K518" s="136">
        <f t="shared" si="289"/>
        <v>0</v>
      </c>
      <c r="L518" s="136">
        <f t="shared" si="290"/>
        <v>0</v>
      </c>
      <c r="M518" s="136">
        <f t="shared" si="291"/>
        <v>0</v>
      </c>
      <c r="N518" s="136">
        <f t="shared" si="292"/>
        <v>0</v>
      </c>
      <c r="O518" s="136">
        <f t="shared" si="293"/>
        <v>0</v>
      </c>
      <c r="P518" s="136">
        <f t="shared" si="294"/>
        <v>0</v>
      </c>
      <c r="Q518" s="136">
        <f t="shared" si="295"/>
        <v>0</v>
      </c>
      <c r="R518" s="136">
        <f t="shared" si="296"/>
        <v>0</v>
      </c>
      <c r="S518" s="136">
        <f t="shared" si="297"/>
        <v>0</v>
      </c>
      <c r="T518" s="136">
        <f t="shared" si="298"/>
        <v>0</v>
      </c>
      <c r="U518" s="136">
        <f t="shared" si="299"/>
        <v>0</v>
      </c>
      <c r="V518" s="136">
        <f t="shared" si="300"/>
        <v>0</v>
      </c>
      <c r="W518" s="136">
        <f t="shared" si="301"/>
        <v>0</v>
      </c>
      <c r="X518" s="136">
        <f t="shared" si="302"/>
        <v>0</v>
      </c>
      <c r="Y518" s="42">
        <f t="shared" si="303"/>
        <v>0</v>
      </c>
      <c r="Z518" s="42"/>
      <c r="AA518" s="42"/>
      <c r="AB518" s="42"/>
      <c r="AC518" s="42"/>
      <c r="AD518" s="42"/>
      <c r="AE518" s="42"/>
      <c r="AF518" s="42"/>
      <c r="AG518" s="42"/>
    </row>
    <row r="519" spans="1:33">
      <c r="A519" s="44">
        <f t="shared" si="285"/>
        <v>502</v>
      </c>
      <c r="B519" s="44"/>
      <c r="C519" s="142">
        <v>39400</v>
      </c>
      <c r="E519" s="138" t="s">
        <v>314</v>
      </c>
      <c r="G519" s="43">
        <v>6.4</v>
      </c>
      <c r="H519" s="136" t="str">
        <f t="shared" si="287"/>
        <v>P, S, T &amp; D Plant - Demand</v>
      </c>
      <c r="I519" s="42">
        <f>'Plt. Class.'!K$248</f>
        <v>0</v>
      </c>
      <c r="J519" s="136">
        <f t="shared" si="288"/>
        <v>0</v>
      </c>
      <c r="K519" s="136">
        <f t="shared" si="289"/>
        <v>0</v>
      </c>
      <c r="L519" s="136">
        <f t="shared" si="290"/>
        <v>0</v>
      </c>
      <c r="M519" s="136">
        <f t="shared" si="291"/>
        <v>0</v>
      </c>
      <c r="N519" s="136">
        <f t="shared" si="292"/>
        <v>0</v>
      </c>
      <c r="O519" s="136">
        <f t="shared" si="293"/>
        <v>0</v>
      </c>
      <c r="P519" s="136">
        <f t="shared" si="294"/>
        <v>0</v>
      </c>
      <c r="Q519" s="136">
        <f t="shared" si="295"/>
        <v>0</v>
      </c>
      <c r="R519" s="136">
        <f t="shared" si="296"/>
        <v>0</v>
      </c>
      <c r="S519" s="136">
        <f t="shared" si="297"/>
        <v>0</v>
      </c>
      <c r="T519" s="136">
        <f t="shared" si="298"/>
        <v>0</v>
      </c>
      <c r="U519" s="136">
        <f t="shared" si="299"/>
        <v>0</v>
      </c>
      <c r="V519" s="136">
        <f t="shared" si="300"/>
        <v>0</v>
      </c>
      <c r="W519" s="136">
        <f t="shared" si="301"/>
        <v>0</v>
      </c>
      <c r="X519" s="136">
        <f t="shared" si="302"/>
        <v>0</v>
      </c>
      <c r="Y519" s="42">
        <f t="shared" si="303"/>
        <v>0</v>
      </c>
      <c r="Z519" s="42"/>
      <c r="AA519" s="42"/>
      <c r="AB519" s="42"/>
      <c r="AC519" s="42"/>
      <c r="AD519" s="42"/>
      <c r="AE519" s="42"/>
      <c r="AF519" s="42"/>
      <c r="AG519" s="42"/>
    </row>
    <row r="520" spans="1:33">
      <c r="A520" s="44">
        <f t="shared" si="285"/>
        <v>503</v>
      </c>
      <c r="B520" s="44"/>
      <c r="C520" s="142">
        <v>39600</v>
      </c>
      <c r="E520" s="138" t="s">
        <v>315</v>
      </c>
      <c r="G520" s="43">
        <v>6.4</v>
      </c>
      <c r="H520" s="136" t="str">
        <f t="shared" si="287"/>
        <v>P, S, T &amp; D Plant - Demand</v>
      </c>
      <c r="I520" s="42">
        <f>'Plt. Class.'!K$249</f>
        <v>0</v>
      </c>
      <c r="J520" s="136">
        <f t="shared" si="288"/>
        <v>0</v>
      </c>
      <c r="K520" s="136">
        <f t="shared" si="289"/>
        <v>0</v>
      </c>
      <c r="L520" s="136">
        <f t="shared" si="290"/>
        <v>0</v>
      </c>
      <c r="M520" s="136">
        <f t="shared" si="291"/>
        <v>0</v>
      </c>
      <c r="N520" s="136">
        <f t="shared" si="292"/>
        <v>0</v>
      </c>
      <c r="O520" s="136">
        <f t="shared" si="293"/>
        <v>0</v>
      </c>
      <c r="P520" s="136">
        <f t="shared" si="294"/>
        <v>0</v>
      </c>
      <c r="Q520" s="136">
        <f t="shared" si="295"/>
        <v>0</v>
      </c>
      <c r="R520" s="136">
        <f t="shared" si="296"/>
        <v>0</v>
      </c>
      <c r="S520" s="136">
        <f t="shared" si="297"/>
        <v>0</v>
      </c>
      <c r="T520" s="136">
        <f t="shared" si="298"/>
        <v>0</v>
      </c>
      <c r="U520" s="136">
        <f t="shared" si="299"/>
        <v>0</v>
      </c>
      <c r="V520" s="136">
        <f t="shared" si="300"/>
        <v>0</v>
      </c>
      <c r="W520" s="136">
        <f t="shared" si="301"/>
        <v>0</v>
      </c>
      <c r="X520" s="136">
        <f t="shared" si="302"/>
        <v>0</v>
      </c>
      <c r="Y520" s="42">
        <f t="shared" si="303"/>
        <v>0</v>
      </c>
      <c r="Z520" s="42"/>
      <c r="AA520" s="42"/>
      <c r="AB520" s="42"/>
      <c r="AC520" s="42"/>
      <c r="AD520" s="42"/>
      <c r="AE520" s="42"/>
      <c r="AF520" s="42"/>
      <c r="AG520" s="42"/>
    </row>
    <row r="521" spans="1:33">
      <c r="A521" s="44">
        <f t="shared" si="285"/>
        <v>504</v>
      </c>
      <c r="B521" s="44"/>
      <c r="C521" s="142">
        <v>39603</v>
      </c>
      <c r="E521" s="138" t="s">
        <v>316</v>
      </c>
      <c r="G521" s="43">
        <v>6.4</v>
      </c>
      <c r="H521" s="136" t="str">
        <f t="shared" si="287"/>
        <v>P, S, T &amp; D Plant - Demand</v>
      </c>
      <c r="I521" s="42">
        <f>'Plt. Class.'!K$250</f>
        <v>0</v>
      </c>
      <c r="J521" s="136">
        <f t="shared" si="288"/>
        <v>0</v>
      </c>
      <c r="K521" s="136">
        <f t="shared" si="289"/>
        <v>0</v>
      </c>
      <c r="L521" s="136">
        <f t="shared" si="290"/>
        <v>0</v>
      </c>
      <c r="M521" s="136">
        <f t="shared" si="291"/>
        <v>0</v>
      </c>
      <c r="N521" s="136">
        <f t="shared" si="292"/>
        <v>0</v>
      </c>
      <c r="O521" s="136">
        <f t="shared" si="293"/>
        <v>0</v>
      </c>
      <c r="P521" s="136">
        <f t="shared" si="294"/>
        <v>0</v>
      </c>
      <c r="Q521" s="136">
        <f t="shared" si="295"/>
        <v>0</v>
      </c>
      <c r="R521" s="136">
        <f t="shared" si="296"/>
        <v>0</v>
      </c>
      <c r="S521" s="136">
        <f t="shared" si="297"/>
        <v>0</v>
      </c>
      <c r="T521" s="136">
        <f t="shared" si="298"/>
        <v>0</v>
      </c>
      <c r="U521" s="136">
        <f t="shared" si="299"/>
        <v>0</v>
      </c>
      <c r="V521" s="136">
        <f t="shared" si="300"/>
        <v>0</v>
      </c>
      <c r="W521" s="136">
        <f t="shared" si="301"/>
        <v>0</v>
      </c>
      <c r="X521" s="136">
        <f t="shared" si="302"/>
        <v>0</v>
      </c>
      <c r="Y521" s="42">
        <f t="shared" si="303"/>
        <v>0</v>
      </c>
      <c r="Z521" s="42"/>
      <c r="AA521" s="42"/>
      <c r="AB521" s="42"/>
      <c r="AC521" s="42"/>
      <c r="AD521" s="42"/>
      <c r="AE521" s="42"/>
      <c r="AF521" s="42"/>
      <c r="AG521" s="42"/>
    </row>
    <row r="522" spans="1:33">
      <c r="A522" s="44">
        <f t="shared" si="285"/>
        <v>505</v>
      </c>
      <c r="B522" s="44"/>
      <c r="C522" s="142">
        <v>39604</v>
      </c>
      <c r="E522" s="138" t="s">
        <v>317</v>
      </c>
      <c r="G522" s="43">
        <v>6.4</v>
      </c>
      <c r="H522" s="136" t="str">
        <f t="shared" si="287"/>
        <v>P, S, T &amp; D Plant - Demand</v>
      </c>
      <c r="I522" s="42">
        <f>'Plt. Class.'!K$251</f>
        <v>0</v>
      </c>
      <c r="J522" s="136">
        <f t="shared" si="288"/>
        <v>0</v>
      </c>
      <c r="K522" s="136">
        <f t="shared" si="289"/>
        <v>0</v>
      </c>
      <c r="L522" s="136">
        <f t="shared" si="290"/>
        <v>0</v>
      </c>
      <c r="M522" s="136">
        <f t="shared" si="291"/>
        <v>0</v>
      </c>
      <c r="N522" s="136">
        <f t="shared" si="292"/>
        <v>0</v>
      </c>
      <c r="O522" s="136">
        <f t="shared" si="293"/>
        <v>0</v>
      </c>
      <c r="P522" s="136">
        <f t="shared" si="294"/>
        <v>0</v>
      </c>
      <c r="Q522" s="136">
        <f t="shared" si="295"/>
        <v>0</v>
      </c>
      <c r="R522" s="136">
        <f t="shared" si="296"/>
        <v>0</v>
      </c>
      <c r="S522" s="136">
        <f t="shared" si="297"/>
        <v>0</v>
      </c>
      <c r="T522" s="136">
        <f t="shared" si="298"/>
        <v>0</v>
      </c>
      <c r="U522" s="136">
        <f t="shared" si="299"/>
        <v>0</v>
      </c>
      <c r="V522" s="136">
        <f t="shared" si="300"/>
        <v>0</v>
      </c>
      <c r="W522" s="136">
        <f t="shared" si="301"/>
        <v>0</v>
      </c>
      <c r="X522" s="136">
        <f t="shared" si="302"/>
        <v>0</v>
      </c>
      <c r="Y522" s="42">
        <f t="shared" si="303"/>
        <v>0</v>
      </c>
      <c r="Z522" s="42"/>
      <c r="AA522" s="42"/>
      <c r="AB522" s="42"/>
      <c r="AC522" s="42"/>
      <c r="AD522" s="42"/>
      <c r="AE522" s="42"/>
      <c r="AF522" s="42"/>
      <c r="AG522" s="42"/>
    </row>
    <row r="523" spans="1:33">
      <c r="A523" s="44">
        <f t="shared" si="285"/>
        <v>506</v>
      </c>
      <c r="B523" s="44"/>
      <c r="C523" s="142">
        <v>39605</v>
      </c>
      <c r="E523" s="141" t="s">
        <v>318</v>
      </c>
      <c r="G523" s="43">
        <v>6.4</v>
      </c>
      <c r="H523" s="136" t="str">
        <f t="shared" si="287"/>
        <v>P, S, T &amp; D Plant - Demand</v>
      </c>
      <c r="I523" s="42">
        <f>'Plt. Class.'!K$252</f>
        <v>0</v>
      </c>
      <c r="J523" s="136">
        <f t="shared" si="288"/>
        <v>0</v>
      </c>
      <c r="K523" s="136">
        <f t="shared" si="289"/>
        <v>0</v>
      </c>
      <c r="L523" s="136">
        <f t="shared" si="290"/>
        <v>0</v>
      </c>
      <c r="M523" s="136">
        <f t="shared" si="291"/>
        <v>0</v>
      </c>
      <c r="N523" s="136">
        <f t="shared" si="292"/>
        <v>0</v>
      </c>
      <c r="O523" s="136">
        <f t="shared" si="293"/>
        <v>0</v>
      </c>
      <c r="P523" s="136">
        <f t="shared" si="294"/>
        <v>0</v>
      </c>
      <c r="Q523" s="136">
        <f t="shared" si="295"/>
        <v>0</v>
      </c>
      <c r="R523" s="136">
        <f t="shared" si="296"/>
        <v>0</v>
      </c>
      <c r="S523" s="136">
        <f t="shared" si="297"/>
        <v>0</v>
      </c>
      <c r="T523" s="136">
        <f t="shared" si="298"/>
        <v>0</v>
      </c>
      <c r="U523" s="136">
        <f t="shared" si="299"/>
        <v>0</v>
      </c>
      <c r="V523" s="136">
        <f t="shared" si="300"/>
        <v>0</v>
      </c>
      <c r="W523" s="136">
        <f t="shared" si="301"/>
        <v>0</v>
      </c>
      <c r="X523" s="136">
        <f t="shared" si="302"/>
        <v>0</v>
      </c>
      <c r="Y523" s="42">
        <f t="shared" si="303"/>
        <v>0</v>
      </c>
      <c r="Z523" s="42"/>
      <c r="AA523" s="42"/>
      <c r="AB523" s="42"/>
      <c r="AC523" s="42"/>
      <c r="AD523" s="42"/>
      <c r="AE523" s="42"/>
      <c r="AF523" s="42"/>
      <c r="AG523" s="42"/>
    </row>
    <row r="524" spans="1:33">
      <c r="A524" s="44">
        <f t="shared" si="285"/>
        <v>507</v>
      </c>
      <c r="B524" s="44"/>
      <c r="C524" s="142">
        <v>39700</v>
      </c>
      <c r="E524" s="138" t="s">
        <v>319</v>
      </c>
      <c r="G524" s="43">
        <v>6.4</v>
      </c>
      <c r="H524" s="136" t="str">
        <f t="shared" si="287"/>
        <v>P, S, T &amp; D Plant - Demand</v>
      </c>
      <c r="I524" s="42">
        <f>'Plt. Class.'!K$253</f>
        <v>42916.670466750511</v>
      </c>
      <c r="J524" s="136">
        <f t="shared" si="288"/>
        <v>23177.119550374118</v>
      </c>
      <c r="K524" s="136">
        <f t="shared" si="289"/>
        <v>12932.752611808868</v>
      </c>
      <c r="L524" s="136">
        <f t="shared" si="290"/>
        <v>0</v>
      </c>
      <c r="M524" s="136">
        <f t="shared" si="291"/>
        <v>6806.7983045675246</v>
      </c>
      <c r="N524" s="136">
        <f t="shared" si="292"/>
        <v>0</v>
      </c>
      <c r="O524" s="136">
        <f t="shared" si="293"/>
        <v>0</v>
      </c>
      <c r="P524" s="136">
        <f t="shared" si="294"/>
        <v>0</v>
      </c>
      <c r="Q524" s="136">
        <f t="shared" si="295"/>
        <v>0</v>
      </c>
      <c r="R524" s="136">
        <f t="shared" si="296"/>
        <v>0</v>
      </c>
      <c r="S524" s="136">
        <f t="shared" si="297"/>
        <v>0</v>
      </c>
      <c r="T524" s="136">
        <f t="shared" si="298"/>
        <v>0</v>
      </c>
      <c r="U524" s="136">
        <f t="shared" si="299"/>
        <v>0</v>
      </c>
      <c r="V524" s="136">
        <f t="shared" si="300"/>
        <v>0</v>
      </c>
      <c r="W524" s="136">
        <f t="shared" si="301"/>
        <v>0</v>
      </c>
      <c r="X524" s="136">
        <f t="shared" si="302"/>
        <v>0</v>
      </c>
      <c r="Y524" s="42">
        <f t="shared" si="303"/>
        <v>0</v>
      </c>
      <c r="Z524" s="42"/>
      <c r="AA524" s="42"/>
      <c r="AB524" s="42"/>
      <c r="AC524" s="42"/>
      <c r="AD524" s="42"/>
      <c r="AE524" s="42"/>
      <c r="AF524" s="42"/>
      <c r="AG524" s="42"/>
    </row>
    <row r="525" spans="1:33">
      <c r="A525" s="44">
        <f t="shared" si="285"/>
        <v>508</v>
      </c>
      <c r="B525" s="44"/>
      <c r="C525" s="142">
        <v>39701</v>
      </c>
      <c r="E525" s="138" t="s">
        <v>320</v>
      </c>
      <c r="G525" s="43">
        <v>6.4</v>
      </c>
      <c r="H525" s="136" t="str">
        <f t="shared" si="287"/>
        <v>P, S, T &amp; D Plant - Demand</v>
      </c>
      <c r="I525" s="42">
        <f>'Plt. Class.'!K$254</f>
        <v>0</v>
      </c>
      <c r="J525" s="136">
        <f t="shared" si="288"/>
        <v>0</v>
      </c>
      <c r="K525" s="136">
        <f t="shared" si="289"/>
        <v>0</v>
      </c>
      <c r="L525" s="136">
        <f t="shared" si="290"/>
        <v>0</v>
      </c>
      <c r="M525" s="136">
        <f t="shared" si="291"/>
        <v>0</v>
      </c>
      <c r="N525" s="136">
        <f t="shared" si="292"/>
        <v>0</v>
      </c>
      <c r="O525" s="136">
        <f t="shared" si="293"/>
        <v>0</v>
      </c>
      <c r="P525" s="136">
        <f t="shared" si="294"/>
        <v>0</v>
      </c>
      <c r="Q525" s="136">
        <f t="shared" si="295"/>
        <v>0</v>
      </c>
      <c r="R525" s="136">
        <f t="shared" si="296"/>
        <v>0</v>
      </c>
      <c r="S525" s="136">
        <f t="shared" si="297"/>
        <v>0</v>
      </c>
      <c r="T525" s="136">
        <f t="shared" si="298"/>
        <v>0</v>
      </c>
      <c r="U525" s="136">
        <f t="shared" si="299"/>
        <v>0</v>
      </c>
      <c r="V525" s="136">
        <f t="shared" si="300"/>
        <v>0</v>
      </c>
      <c r="W525" s="136">
        <f t="shared" si="301"/>
        <v>0</v>
      </c>
      <c r="X525" s="136">
        <f t="shared" si="302"/>
        <v>0</v>
      </c>
      <c r="Y525" s="42">
        <f t="shared" si="303"/>
        <v>0</v>
      </c>
      <c r="Z525" s="42"/>
      <c r="AA525" s="42"/>
      <c r="AB525" s="42"/>
      <c r="AC525" s="42"/>
      <c r="AD525" s="42"/>
      <c r="AE525" s="42"/>
      <c r="AF525" s="42"/>
      <c r="AG525" s="42"/>
    </row>
    <row r="526" spans="1:33">
      <c r="A526" s="44">
        <f t="shared" si="285"/>
        <v>509</v>
      </c>
      <c r="B526" s="44"/>
      <c r="C526" s="142">
        <v>39702</v>
      </c>
      <c r="E526" s="138" t="s">
        <v>321</v>
      </c>
      <c r="G526" s="43">
        <v>6.4</v>
      </c>
      <c r="H526" s="136" t="str">
        <f t="shared" si="287"/>
        <v>P, S, T &amp; D Plant - Demand</v>
      </c>
      <c r="I526" s="42">
        <f>'Plt. Class.'!K$255</f>
        <v>0</v>
      </c>
      <c r="J526" s="136">
        <f t="shared" si="288"/>
        <v>0</v>
      </c>
      <c r="K526" s="136">
        <f t="shared" si="289"/>
        <v>0</v>
      </c>
      <c r="L526" s="136">
        <f t="shared" si="290"/>
        <v>0</v>
      </c>
      <c r="M526" s="136">
        <f t="shared" si="291"/>
        <v>0</v>
      </c>
      <c r="N526" s="136">
        <f t="shared" si="292"/>
        <v>0</v>
      </c>
      <c r="O526" s="136">
        <f t="shared" si="293"/>
        <v>0</v>
      </c>
      <c r="P526" s="136">
        <f t="shared" si="294"/>
        <v>0</v>
      </c>
      <c r="Q526" s="136">
        <f t="shared" si="295"/>
        <v>0</v>
      </c>
      <c r="R526" s="136">
        <f t="shared" si="296"/>
        <v>0</v>
      </c>
      <c r="S526" s="136">
        <f t="shared" si="297"/>
        <v>0</v>
      </c>
      <c r="T526" s="136">
        <f t="shared" si="298"/>
        <v>0</v>
      </c>
      <c r="U526" s="136">
        <f t="shared" si="299"/>
        <v>0</v>
      </c>
      <c r="V526" s="136">
        <f t="shared" si="300"/>
        <v>0</v>
      </c>
      <c r="W526" s="136">
        <f t="shared" si="301"/>
        <v>0</v>
      </c>
      <c r="X526" s="136">
        <f t="shared" si="302"/>
        <v>0</v>
      </c>
      <c r="Y526" s="42">
        <f t="shared" si="303"/>
        <v>0</v>
      </c>
      <c r="Z526" s="42"/>
      <c r="AA526" s="42"/>
      <c r="AB526" s="42"/>
      <c r="AC526" s="42"/>
      <c r="AD526" s="42"/>
      <c r="AE526" s="42"/>
      <c r="AF526" s="42"/>
      <c r="AG526" s="42"/>
    </row>
    <row r="527" spans="1:33">
      <c r="A527" s="44">
        <f t="shared" si="285"/>
        <v>510</v>
      </c>
      <c r="B527" s="44"/>
      <c r="C527" s="142">
        <v>39705</v>
      </c>
      <c r="E527" s="138" t="s">
        <v>322</v>
      </c>
      <c r="G527" s="43">
        <v>6.4</v>
      </c>
      <c r="H527" s="136" t="str">
        <f t="shared" si="287"/>
        <v>P, S, T &amp; D Plant - Demand</v>
      </c>
      <c r="I527" s="42">
        <f>'Plt. Class.'!K$256</f>
        <v>0</v>
      </c>
      <c r="J527" s="136">
        <f t="shared" si="288"/>
        <v>0</v>
      </c>
      <c r="K527" s="136">
        <f t="shared" si="289"/>
        <v>0</v>
      </c>
      <c r="L527" s="136">
        <f t="shared" si="290"/>
        <v>0</v>
      </c>
      <c r="M527" s="136">
        <f t="shared" si="291"/>
        <v>0</v>
      </c>
      <c r="N527" s="136">
        <f t="shared" si="292"/>
        <v>0</v>
      </c>
      <c r="O527" s="136">
        <f t="shared" si="293"/>
        <v>0</v>
      </c>
      <c r="P527" s="136">
        <f t="shared" si="294"/>
        <v>0</v>
      </c>
      <c r="Q527" s="136">
        <f t="shared" si="295"/>
        <v>0</v>
      </c>
      <c r="R527" s="136">
        <f t="shared" si="296"/>
        <v>0</v>
      </c>
      <c r="S527" s="136">
        <f t="shared" si="297"/>
        <v>0</v>
      </c>
      <c r="T527" s="136">
        <f t="shared" si="298"/>
        <v>0</v>
      </c>
      <c r="U527" s="136">
        <f t="shared" si="299"/>
        <v>0</v>
      </c>
      <c r="V527" s="136">
        <f t="shared" si="300"/>
        <v>0</v>
      </c>
      <c r="W527" s="136">
        <f t="shared" si="301"/>
        <v>0</v>
      </c>
      <c r="X527" s="136">
        <f t="shared" si="302"/>
        <v>0</v>
      </c>
      <c r="Y527" s="42">
        <f t="shared" si="303"/>
        <v>0</v>
      </c>
      <c r="Z527" s="42"/>
      <c r="AA527" s="42"/>
      <c r="AB527" s="42"/>
      <c r="AC527" s="42"/>
      <c r="AD527" s="42"/>
      <c r="AE527" s="42"/>
      <c r="AF527" s="42"/>
      <c r="AG527" s="42"/>
    </row>
    <row r="528" spans="1:33">
      <c r="A528" s="44">
        <f t="shared" si="285"/>
        <v>511</v>
      </c>
      <c r="B528" s="44"/>
      <c r="C528" s="142">
        <v>39800</v>
      </c>
      <c r="E528" s="138" t="s">
        <v>323</v>
      </c>
      <c r="G528" s="43">
        <v>6.4</v>
      </c>
      <c r="H528" s="136" t="str">
        <f t="shared" si="287"/>
        <v>P, S, T &amp; D Plant - Demand</v>
      </c>
      <c r="I528" s="42">
        <f>'Plt. Class.'!K$257</f>
        <v>1296.3085037656956</v>
      </c>
      <c r="J528" s="136">
        <f t="shared" si="288"/>
        <v>700.07055158719993</v>
      </c>
      <c r="K528" s="136">
        <f t="shared" si="289"/>
        <v>390.63694842716944</v>
      </c>
      <c r="L528" s="136">
        <f t="shared" si="290"/>
        <v>0</v>
      </c>
      <c r="M528" s="136">
        <f t="shared" si="291"/>
        <v>205.60100375132618</v>
      </c>
      <c r="N528" s="136">
        <f t="shared" si="292"/>
        <v>0</v>
      </c>
      <c r="O528" s="136">
        <f t="shared" si="293"/>
        <v>0</v>
      </c>
      <c r="P528" s="136">
        <f t="shared" si="294"/>
        <v>0</v>
      </c>
      <c r="Q528" s="136">
        <f t="shared" si="295"/>
        <v>0</v>
      </c>
      <c r="R528" s="136">
        <f t="shared" si="296"/>
        <v>0</v>
      </c>
      <c r="S528" s="136">
        <f t="shared" si="297"/>
        <v>0</v>
      </c>
      <c r="T528" s="136">
        <f t="shared" si="298"/>
        <v>0</v>
      </c>
      <c r="U528" s="136">
        <f t="shared" si="299"/>
        <v>0</v>
      </c>
      <c r="V528" s="136">
        <f t="shared" si="300"/>
        <v>0</v>
      </c>
      <c r="W528" s="136">
        <f t="shared" si="301"/>
        <v>0</v>
      </c>
      <c r="X528" s="136">
        <f t="shared" si="302"/>
        <v>0</v>
      </c>
      <c r="Y528" s="42">
        <f t="shared" si="303"/>
        <v>0</v>
      </c>
      <c r="Z528" s="42"/>
      <c r="AA528" s="42"/>
      <c r="AB528" s="42"/>
      <c r="AC528" s="42"/>
      <c r="AD528" s="42"/>
      <c r="AE528" s="42"/>
      <c r="AF528" s="42"/>
      <c r="AG528" s="42"/>
    </row>
    <row r="529" spans="1:33">
      <c r="A529" s="44">
        <f t="shared" si="285"/>
        <v>512</v>
      </c>
      <c r="B529" s="44"/>
      <c r="C529" s="142">
        <v>39900</v>
      </c>
      <c r="E529" s="138" t="s">
        <v>324</v>
      </c>
      <c r="G529" s="43">
        <v>6.4</v>
      </c>
      <c r="H529" s="136" t="str">
        <f t="shared" si="287"/>
        <v>P, S, T &amp; D Plant - Demand</v>
      </c>
      <c r="I529" s="42">
        <f>'Plt. Class.'!K$258</f>
        <v>13776.757532314865</v>
      </c>
      <c r="J529" s="136">
        <f t="shared" si="288"/>
        <v>7440.1288093949224</v>
      </c>
      <c r="K529" s="136">
        <f t="shared" si="289"/>
        <v>4151.5661634641483</v>
      </c>
      <c r="L529" s="136">
        <f t="shared" si="290"/>
        <v>0</v>
      </c>
      <c r="M529" s="136">
        <f t="shared" si="291"/>
        <v>2185.0625594557928</v>
      </c>
      <c r="N529" s="136">
        <f t="shared" si="292"/>
        <v>0</v>
      </c>
      <c r="O529" s="136">
        <f t="shared" si="293"/>
        <v>0</v>
      </c>
      <c r="P529" s="136">
        <f t="shared" si="294"/>
        <v>0</v>
      </c>
      <c r="Q529" s="136">
        <f t="shared" si="295"/>
        <v>0</v>
      </c>
      <c r="R529" s="136">
        <f t="shared" si="296"/>
        <v>0</v>
      </c>
      <c r="S529" s="136">
        <f t="shared" si="297"/>
        <v>0</v>
      </c>
      <c r="T529" s="136">
        <f t="shared" si="298"/>
        <v>0</v>
      </c>
      <c r="U529" s="136">
        <f t="shared" si="299"/>
        <v>0</v>
      </c>
      <c r="V529" s="136">
        <f t="shared" si="300"/>
        <v>0</v>
      </c>
      <c r="W529" s="136">
        <f t="shared" si="301"/>
        <v>0</v>
      </c>
      <c r="X529" s="136">
        <f t="shared" si="302"/>
        <v>0</v>
      </c>
      <c r="Y529" s="42">
        <f t="shared" si="303"/>
        <v>0</v>
      </c>
      <c r="Z529" s="42"/>
      <c r="AA529" s="42"/>
      <c r="AB529" s="42"/>
      <c r="AC529" s="42"/>
      <c r="AD529" s="42"/>
      <c r="AE529" s="42"/>
      <c r="AF529" s="42"/>
      <c r="AG529" s="42"/>
    </row>
    <row r="530" spans="1:33">
      <c r="A530" s="44">
        <f t="shared" si="285"/>
        <v>513</v>
      </c>
      <c r="B530" s="44"/>
      <c r="C530" s="142">
        <v>39901</v>
      </c>
      <c r="E530" s="138" t="s">
        <v>325</v>
      </c>
      <c r="G530" s="43">
        <v>6.4</v>
      </c>
      <c r="H530" s="136" t="str">
        <f t="shared" si="287"/>
        <v>P, S, T &amp; D Plant - Demand</v>
      </c>
      <c r="I530" s="42">
        <f>'Plt. Class.'!K$259</f>
        <v>174894.92805898539</v>
      </c>
      <c r="J530" s="136">
        <f t="shared" si="288"/>
        <v>94451.890426067926</v>
      </c>
      <c r="K530" s="136">
        <f t="shared" si="289"/>
        <v>52703.828443526218</v>
      </c>
      <c r="L530" s="136">
        <f t="shared" si="290"/>
        <v>0</v>
      </c>
      <c r="M530" s="136">
        <f t="shared" si="291"/>
        <v>27739.209189391229</v>
      </c>
      <c r="N530" s="136">
        <f t="shared" si="292"/>
        <v>0</v>
      </c>
      <c r="O530" s="136">
        <f t="shared" si="293"/>
        <v>0</v>
      </c>
      <c r="P530" s="136">
        <f t="shared" si="294"/>
        <v>0</v>
      </c>
      <c r="Q530" s="136">
        <f t="shared" si="295"/>
        <v>0</v>
      </c>
      <c r="R530" s="136">
        <f t="shared" si="296"/>
        <v>0</v>
      </c>
      <c r="S530" s="136">
        <f t="shared" si="297"/>
        <v>0</v>
      </c>
      <c r="T530" s="136">
        <f t="shared" si="298"/>
        <v>0</v>
      </c>
      <c r="U530" s="136">
        <f t="shared" si="299"/>
        <v>0</v>
      </c>
      <c r="V530" s="136">
        <f t="shared" si="300"/>
        <v>0</v>
      </c>
      <c r="W530" s="136">
        <f t="shared" si="301"/>
        <v>0</v>
      </c>
      <c r="X530" s="136">
        <f t="shared" si="302"/>
        <v>0</v>
      </c>
      <c r="Y530" s="42">
        <f t="shared" si="303"/>
        <v>0</v>
      </c>
      <c r="Z530" s="42"/>
      <c r="AA530" s="42"/>
      <c r="AB530" s="42"/>
      <c r="AC530" s="42"/>
      <c r="AD530" s="42"/>
      <c r="AE530" s="42"/>
      <c r="AF530" s="42"/>
      <c r="AG530" s="42"/>
    </row>
    <row r="531" spans="1:33">
      <c r="A531" s="44">
        <f t="shared" si="285"/>
        <v>514</v>
      </c>
      <c r="B531" s="44"/>
      <c r="C531" s="142">
        <v>39902</v>
      </c>
      <c r="E531" s="138" t="s">
        <v>326</v>
      </c>
      <c r="G531" s="43">
        <v>6.4</v>
      </c>
      <c r="H531" s="136" t="str">
        <f t="shared" si="287"/>
        <v>P, S, T &amp; D Plant - Demand</v>
      </c>
      <c r="I531" s="42">
        <f>'Plt. Class.'!K$260</f>
        <v>39112.974340640343</v>
      </c>
      <c r="J531" s="136">
        <f t="shared" si="288"/>
        <v>21122.935968811078</v>
      </c>
      <c r="K531" s="136">
        <f t="shared" si="289"/>
        <v>11786.525272304745</v>
      </c>
      <c r="L531" s="136">
        <f t="shared" si="290"/>
        <v>0</v>
      </c>
      <c r="M531" s="136">
        <f t="shared" si="291"/>
        <v>6203.5130995245172</v>
      </c>
      <c r="N531" s="136">
        <f t="shared" si="292"/>
        <v>0</v>
      </c>
      <c r="O531" s="136">
        <f t="shared" si="293"/>
        <v>0</v>
      </c>
      <c r="P531" s="136">
        <f t="shared" si="294"/>
        <v>0</v>
      </c>
      <c r="Q531" s="136">
        <f t="shared" si="295"/>
        <v>0</v>
      </c>
      <c r="R531" s="136">
        <f t="shared" si="296"/>
        <v>0</v>
      </c>
      <c r="S531" s="136">
        <f t="shared" si="297"/>
        <v>0</v>
      </c>
      <c r="T531" s="136">
        <f t="shared" si="298"/>
        <v>0</v>
      </c>
      <c r="U531" s="136">
        <f t="shared" si="299"/>
        <v>0</v>
      </c>
      <c r="V531" s="136">
        <f t="shared" si="300"/>
        <v>0</v>
      </c>
      <c r="W531" s="136">
        <f t="shared" si="301"/>
        <v>0</v>
      </c>
      <c r="X531" s="136">
        <f t="shared" si="302"/>
        <v>0</v>
      </c>
      <c r="Y531" s="42">
        <f t="shared" si="303"/>
        <v>0</v>
      </c>
      <c r="Z531" s="42"/>
      <c r="AA531" s="42"/>
      <c r="AB531" s="42"/>
      <c r="AC531" s="42"/>
      <c r="AD531" s="42"/>
      <c r="AE531" s="42"/>
      <c r="AF531" s="42"/>
      <c r="AG531" s="42"/>
    </row>
    <row r="532" spans="1:33">
      <c r="A532" s="44">
        <f t="shared" si="285"/>
        <v>515</v>
      </c>
      <c r="B532" s="44"/>
      <c r="C532" s="142">
        <v>39903</v>
      </c>
      <c r="E532" s="138" t="s">
        <v>327</v>
      </c>
      <c r="G532" s="43">
        <v>6.4</v>
      </c>
      <c r="H532" s="136" t="str">
        <f t="shared" si="287"/>
        <v>P, S, T &amp; D Plant - Demand</v>
      </c>
      <c r="I532" s="42">
        <f>'Plt. Class.'!K$261</f>
        <v>13452.178876239832</v>
      </c>
      <c r="J532" s="136">
        <f t="shared" si="288"/>
        <v>7264.8403204805963</v>
      </c>
      <c r="K532" s="136">
        <f t="shared" si="289"/>
        <v>4053.7557924256048</v>
      </c>
      <c r="L532" s="136">
        <f t="shared" si="290"/>
        <v>0</v>
      </c>
      <c r="M532" s="136">
        <f t="shared" si="291"/>
        <v>2133.5827633336303</v>
      </c>
      <c r="N532" s="136">
        <f t="shared" si="292"/>
        <v>0</v>
      </c>
      <c r="O532" s="136">
        <f t="shared" si="293"/>
        <v>0</v>
      </c>
      <c r="P532" s="136">
        <f t="shared" si="294"/>
        <v>0</v>
      </c>
      <c r="Q532" s="136">
        <f t="shared" si="295"/>
        <v>0</v>
      </c>
      <c r="R532" s="136">
        <f t="shared" si="296"/>
        <v>0</v>
      </c>
      <c r="S532" s="136">
        <f t="shared" si="297"/>
        <v>0</v>
      </c>
      <c r="T532" s="136">
        <f t="shared" si="298"/>
        <v>0</v>
      </c>
      <c r="U532" s="136">
        <f t="shared" si="299"/>
        <v>0</v>
      </c>
      <c r="V532" s="136">
        <f t="shared" si="300"/>
        <v>0</v>
      </c>
      <c r="W532" s="136">
        <f t="shared" si="301"/>
        <v>0</v>
      </c>
      <c r="X532" s="136">
        <f t="shared" si="302"/>
        <v>0</v>
      </c>
      <c r="Y532" s="42">
        <f t="shared" si="303"/>
        <v>0</v>
      </c>
      <c r="Z532" s="42"/>
      <c r="AA532" s="42"/>
      <c r="AB532" s="42"/>
      <c r="AC532" s="42"/>
      <c r="AD532" s="42"/>
      <c r="AE532" s="42"/>
      <c r="AF532" s="42"/>
      <c r="AG532" s="42"/>
    </row>
    <row r="533" spans="1:33">
      <c r="A533" s="44">
        <f t="shared" si="285"/>
        <v>516</v>
      </c>
      <c r="B533" s="44"/>
      <c r="C533" s="142">
        <v>39904</v>
      </c>
      <c r="E533" s="138" t="s">
        <v>328</v>
      </c>
      <c r="G533" s="43">
        <v>6.4</v>
      </c>
      <c r="H533" s="136" t="str">
        <f t="shared" si="287"/>
        <v>P, S, T &amp; D Plant - Demand</v>
      </c>
      <c r="I533" s="42">
        <f>'Plt. Class.'!K$262</f>
        <v>0</v>
      </c>
      <c r="J533" s="136">
        <f t="shared" si="288"/>
        <v>0</v>
      </c>
      <c r="K533" s="136">
        <f t="shared" si="289"/>
        <v>0</v>
      </c>
      <c r="L533" s="136">
        <f t="shared" si="290"/>
        <v>0</v>
      </c>
      <c r="M533" s="136">
        <f t="shared" si="291"/>
        <v>0</v>
      </c>
      <c r="N533" s="136">
        <f t="shared" si="292"/>
        <v>0</v>
      </c>
      <c r="O533" s="136">
        <f t="shared" si="293"/>
        <v>0</v>
      </c>
      <c r="P533" s="136">
        <f t="shared" si="294"/>
        <v>0</v>
      </c>
      <c r="Q533" s="136">
        <f t="shared" si="295"/>
        <v>0</v>
      </c>
      <c r="R533" s="136">
        <f t="shared" si="296"/>
        <v>0</v>
      </c>
      <c r="S533" s="136">
        <f t="shared" si="297"/>
        <v>0</v>
      </c>
      <c r="T533" s="136">
        <f t="shared" si="298"/>
        <v>0</v>
      </c>
      <c r="U533" s="136">
        <f t="shared" si="299"/>
        <v>0</v>
      </c>
      <c r="V533" s="136">
        <f t="shared" si="300"/>
        <v>0</v>
      </c>
      <c r="W533" s="136">
        <f t="shared" si="301"/>
        <v>0</v>
      </c>
      <c r="X533" s="136">
        <f t="shared" si="302"/>
        <v>0</v>
      </c>
      <c r="Y533" s="42">
        <f t="shared" si="303"/>
        <v>0</v>
      </c>
      <c r="Z533" s="42"/>
      <c r="AA533" s="42"/>
      <c r="AB533" s="42"/>
      <c r="AC533" s="42"/>
      <c r="AD533" s="42"/>
      <c r="AE533" s="42"/>
      <c r="AF533" s="42"/>
      <c r="AG533" s="42"/>
    </row>
    <row r="534" spans="1:33">
      <c r="A534" s="44">
        <f t="shared" si="285"/>
        <v>517</v>
      </c>
      <c r="B534" s="44"/>
      <c r="C534" s="142">
        <v>39905</v>
      </c>
      <c r="E534" s="138" t="s">
        <v>329</v>
      </c>
      <c r="G534" s="43">
        <v>6.4</v>
      </c>
      <c r="H534" s="136" t="str">
        <f t="shared" si="287"/>
        <v>P, S, T &amp; D Plant - Demand</v>
      </c>
      <c r="I534" s="42">
        <f>'Plt. Class.'!K$263</f>
        <v>0</v>
      </c>
      <c r="J534" s="136">
        <f t="shared" si="288"/>
        <v>0</v>
      </c>
      <c r="K534" s="136">
        <f t="shared" si="289"/>
        <v>0</v>
      </c>
      <c r="L534" s="136">
        <f t="shared" si="290"/>
        <v>0</v>
      </c>
      <c r="M534" s="136">
        <f t="shared" si="291"/>
        <v>0</v>
      </c>
      <c r="N534" s="136">
        <f t="shared" si="292"/>
        <v>0</v>
      </c>
      <c r="O534" s="136">
        <f t="shared" si="293"/>
        <v>0</v>
      </c>
      <c r="P534" s="136">
        <f t="shared" si="294"/>
        <v>0</v>
      </c>
      <c r="Q534" s="136">
        <f t="shared" si="295"/>
        <v>0</v>
      </c>
      <c r="R534" s="136">
        <f t="shared" si="296"/>
        <v>0</v>
      </c>
      <c r="S534" s="136">
        <f t="shared" si="297"/>
        <v>0</v>
      </c>
      <c r="T534" s="136">
        <f t="shared" si="298"/>
        <v>0</v>
      </c>
      <c r="U534" s="136">
        <f t="shared" si="299"/>
        <v>0</v>
      </c>
      <c r="V534" s="136">
        <f t="shared" si="300"/>
        <v>0</v>
      </c>
      <c r="W534" s="136">
        <f t="shared" si="301"/>
        <v>0</v>
      </c>
      <c r="X534" s="136">
        <f t="shared" si="302"/>
        <v>0</v>
      </c>
      <c r="Y534" s="42">
        <f t="shared" si="303"/>
        <v>0</v>
      </c>
      <c r="Z534" s="42"/>
      <c r="AA534" s="42"/>
      <c r="AB534" s="42"/>
      <c r="AC534" s="42"/>
      <c r="AD534" s="42"/>
      <c r="AE534" s="42"/>
      <c r="AF534" s="42"/>
      <c r="AG534" s="42"/>
    </row>
    <row r="535" spans="1:33">
      <c r="A535" s="44">
        <f t="shared" si="285"/>
        <v>518</v>
      </c>
      <c r="B535" s="44"/>
      <c r="C535" s="142">
        <v>39906</v>
      </c>
      <c r="E535" s="138" t="s">
        <v>330</v>
      </c>
      <c r="G535" s="43">
        <v>6.4</v>
      </c>
      <c r="H535" s="136" t="str">
        <f t="shared" si="287"/>
        <v>P, S, T &amp; D Plant - Demand</v>
      </c>
      <c r="I535" s="42">
        <f>'Plt. Class.'!K$264</f>
        <v>22334.651127024241</v>
      </c>
      <c r="J535" s="136">
        <f t="shared" si="288"/>
        <v>12061.813594975592</v>
      </c>
      <c r="K535" s="136">
        <f t="shared" si="289"/>
        <v>6730.4503018389241</v>
      </c>
      <c r="L535" s="136">
        <f t="shared" si="290"/>
        <v>0</v>
      </c>
      <c r="M535" s="136">
        <f t="shared" si="291"/>
        <v>3542.3872302097229</v>
      </c>
      <c r="N535" s="136">
        <f t="shared" si="292"/>
        <v>0</v>
      </c>
      <c r="O535" s="136">
        <f t="shared" si="293"/>
        <v>0</v>
      </c>
      <c r="P535" s="136">
        <f t="shared" si="294"/>
        <v>0</v>
      </c>
      <c r="Q535" s="136">
        <f t="shared" si="295"/>
        <v>0</v>
      </c>
      <c r="R535" s="136">
        <f t="shared" si="296"/>
        <v>0</v>
      </c>
      <c r="S535" s="136">
        <f t="shared" si="297"/>
        <v>0</v>
      </c>
      <c r="T535" s="136">
        <f t="shared" si="298"/>
        <v>0</v>
      </c>
      <c r="U535" s="136">
        <f t="shared" si="299"/>
        <v>0</v>
      </c>
      <c r="V535" s="136">
        <f t="shared" si="300"/>
        <v>0</v>
      </c>
      <c r="W535" s="136">
        <f t="shared" si="301"/>
        <v>0</v>
      </c>
      <c r="X535" s="136">
        <f t="shared" si="302"/>
        <v>0</v>
      </c>
      <c r="Y535" s="42">
        <f t="shared" si="303"/>
        <v>0</v>
      </c>
      <c r="Z535" s="42"/>
      <c r="AA535" s="42"/>
      <c r="AB535" s="42"/>
      <c r="AC535" s="42"/>
      <c r="AD535" s="42"/>
      <c r="AE535" s="42"/>
      <c r="AF535" s="42"/>
      <c r="AG535" s="42"/>
    </row>
    <row r="536" spans="1:33">
      <c r="A536" s="44">
        <f t="shared" si="285"/>
        <v>519</v>
      </c>
      <c r="B536" s="44"/>
      <c r="C536" s="142">
        <v>39907</v>
      </c>
      <c r="E536" s="138" t="s">
        <v>331</v>
      </c>
      <c r="G536" s="43">
        <v>6.4</v>
      </c>
      <c r="H536" s="136" t="str">
        <f t="shared" si="287"/>
        <v>P, S, T &amp; D Plant - Demand</v>
      </c>
      <c r="I536" s="42">
        <f>'Plt. Class.'!K$265</f>
        <v>4388.1757111900033</v>
      </c>
      <c r="J536" s="136">
        <f t="shared" si="288"/>
        <v>2369.831395590074</v>
      </c>
      <c r="K536" s="136">
        <f t="shared" si="289"/>
        <v>1322.3577288908391</v>
      </c>
      <c r="L536" s="136">
        <f t="shared" si="290"/>
        <v>0</v>
      </c>
      <c r="M536" s="136">
        <f t="shared" si="291"/>
        <v>695.98658670909026</v>
      </c>
      <c r="N536" s="136">
        <f t="shared" si="292"/>
        <v>0</v>
      </c>
      <c r="O536" s="136">
        <f t="shared" si="293"/>
        <v>0</v>
      </c>
      <c r="P536" s="136">
        <f t="shared" si="294"/>
        <v>0</v>
      </c>
      <c r="Q536" s="136">
        <f t="shared" si="295"/>
        <v>0</v>
      </c>
      <c r="R536" s="136">
        <f t="shared" si="296"/>
        <v>0</v>
      </c>
      <c r="S536" s="136">
        <f t="shared" si="297"/>
        <v>0</v>
      </c>
      <c r="T536" s="136">
        <f t="shared" si="298"/>
        <v>0</v>
      </c>
      <c r="U536" s="136">
        <f t="shared" si="299"/>
        <v>0</v>
      </c>
      <c r="V536" s="136">
        <f t="shared" si="300"/>
        <v>0</v>
      </c>
      <c r="W536" s="136">
        <f t="shared" si="301"/>
        <v>0</v>
      </c>
      <c r="X536" s="136">
        <f t="shared" si="302"/>
        <v>0</v>
      </c>
      <c r="Y536" s="42">
        <f t="shared" si="303"/>
        <v>0</v>
      </c>
      <c r="Z536" s="42"/>
      <c r="AA536" s="42"/>
      <c r="AB536" s="42"/>
      <c r="AC536" s="42"/>
      <c r="AD536" s="42"/>
      <c r="AE536" s="42"/>
      <c r="AF536" s="42"/>
      <c r="AG536" s="42"/>
    </row>
    <row r="537" spans="1:33">
      <c r="A537" s="44">
        <f t="shared" si="285"/>
        <v>520</v>
      </c>
      <c r="B537" s="44"/>
      <c r="C537" s="142">
        <v>39908</v>
      </c>
      <c r="E537" s="138" t="s">
        <v>332</v>
      </c>
      <c r="G537" s="43">
        <v>6.4</v>
      </c>
      <c r="H537" s="136" t="str">
        <f t="shared" si="287"/>
        <v>P, S, T &amp; D Plant - Demand</v>
      </c>
      <c r="I537" s="42">
        <f>'Plt. Class.'!K$266</f>
        <v>2398796.648080023</v>
      </c>
      <c r="J537" s="136">
        <f t="shared" si="288"/>
        <v>1295468.5460201548</v>
      </c>
      <c r="K537" s="136">
        <f t="shared" si="289"/>
        <v>722866.97169786808</v>
      </c>
      <c r="L537" s="136">
        <f t="shared" si="290"/>
        <v>0</v>
      </c>
      <c r="M537" s="136">
        <f t="shared" si="291"/>
        <v>380461.13036200003</v>
      </c>
      <c r="N537" s="136">
        <f t="shared" si="292"/>
        <v>0</v>
      </c>
      <c r="O537" s="136">
        <f t="shared" si="293"/>
        <v>0</v>
      </c>
      <c r="P537" s="136">
        <f t="shared" si="294"/>
        <v>0</v>
      </c>
      <c r="Q537" s="136">
        <f t="shared" si="295"/>
        <v>0</v>
      </c>
      <c r="R537" s="136">
        <f t="shared" si="296"/>
        <v>0</v>
      </c>
      <c r="S537" s="136">
        <f t="shared" si="297"/>
        <v>0</v>
      </c>
      <c r="T537" s="136">
        <f t="shared" si="298"/>
        <v>0</v>
      </c>
      <c r="U537" s="136">
        <f t="shared" si="299"/>
        <v>0</v>
      </c>
      <c r="V537" s="136">
        <f t="shared" si="300"/>
        <v>0</v>
      </c>
      <c r="W537" s="136">
        <f t="shared" si="301"/>
        <v>0</v>
      </c>
      <c r="X537" s="136">
        <f t="shared" si="302"/>
        <v>0</v>
      </c>
      <c r="Y537" s="42">
        <f t="shared" si="303"/>
        <v>0</v>
      </c>
      <c r="Z537" s="42"/>
      <c r="AA537" s="42"/>
      <c r="AB537" s="42"/>
      <c r="AC537" s="42"/>
      <c r="AD537" s="42"/>
      <c r="AE537" s="42"/>
      <c r="AF537" s="42"/>
      <c r="AG537" s="42"/>
    </row>
    <row r="538" spans="1:33">
      <c r="A538" s="44">
        <f t="shared" si="285"/>
        <v>521</v>
      </c>
      <c r="B538" s="44"/>
      <c r="C538" s="142">
        <v>39909</v>
      </c>
      <c r="E538" s="138" t="s">
        <v>333</v>
      </c>
      <c r="G538" s="43">
        <v>6.4</v>
      </c>
      <c r="H538" s="136" t="str">
        <f t="shared" si="287"/>
        <v>P, S, T &amp; D Plant - Demand</v>
      </c>
      <c r="I538" s="42">
        <f>'Plt. Class.'!K$267</f>
        <v>0</v>
      </c>
      <c r="J538" s="136">
        <f t="shared" si="288"/>
        <v>0</v>
      </c>
      <c r="K538" s="136">
        <f t="shared" si="289"/>
        <v>0</v>
      </c>
      <c r="L538" s="136">
        <f t="shared" si="290"/>
        <v>0</v>
      </c>
      <c r="M538" s="136">
        <f t="shared" si="291"/>
        <v>0</v>
      </c>
      <c r="N538" s="136">
        <f t="shared" si="292"/>
        <v>0</v>
      </c>
      <c r="O538" s="136">
        <f t="shared" si="293"/>
        <v>0</v>
      </c>
      <c r="P538" s="136">
        <f t="shared" si="294"/>
        <v>0</v>
      </c>
      <c r="Q538" s="136">
        <f t="shared" si="295"/>
        <v>0</v>
      </c>
      <c r="R538" s="136">
        <f t="shared" si="296"/>
        <v>0</v>
      </c>
      <c r="S538" s="136">
        <f t="shared" si="297"/>
        <v>0</v>
      </c>
      <c r="T538" s="136">
        <f t="shared" si="298"/>
        <v>0</v>
      </c>
      <c r="U538" s="136">
        <f t="shared" si="299"/>
        <v>0</v>
      </c>
      <c r="V538" s="136">
        <f t="shared" si="300"/>
        <v>0</v>
      </c>
      <c r="W538" s="136">
        <f t="shared" si="301"/>
        <v>0</v>
      </c>
      <c r="X538" s="136">
        <f t="shared" si="302"/>
        <v>0</v>
      </c>
      <c r="Y538" s="42">
        <f t="shared" si="303"/>
        <v>0</v>
      </c>
      <c r="Z538" s="42"/>
      <c r="AA538" s="42"/>
      <c r="AB538" s="42"/>
      <c r="AC538" s="42"/>
      <c r="AD538" s="42"/>
      <c r="AE538" s="42"/>
      <c r="AF538" s="42"/>
      <c r="AG538" s="42"/>
    </row>
    <row r="539" spans="1:33">
      <c r="A539" s="44">
        <f t="shared" si="285"/>
        <v>522</v>
      </c>
      <c r="B539" s="44"/>
      <c r="C539" s="142">
        <v>39924</v>
      </c>
      <c r="E539" s="138" t="s">
        <v>334</v>
      </c>
      <c r="G539" s="43">
        <v>6.4</v>
      </c>
      <c r="H539" s="136" t="str">
        <f t="shared" si="287"/>
        <v>P, S, T &amp; D Plant - Demand</v>
      </c>
      <c r="I539" s="42">
        <f>'Plt. Class.'!K$268</f>
        <v>0</v>
      </c>
      <c r="J539" s="136">
        <f t="shared" si="288"/>
        <v>0</v>
      </c>
      <c r="K539" s="136">
        <f t="shared" si="289"/>
        <v>0</v>
      </c>
      <c r="L539" s="136">
        <f t="shared" si="290"/>
        <v>0</v>
      </c>
      <c r="M539" s="136">
        <f t="shared" si="291"/>
        <v>0</v>
      </c>
      <c r="N539" s="136">
        <f t="shared" si="292"/>
        <v>0</v>
      </c>
      <c r="O539" s="136">
        <f t="shared" si="293"/>
        <v>0</v>
      </c>
      <c r="P539" s="136">
        <f t="shared" si="294"/>
        <v>0</v>
      </c>
      <c r="Q539" s="136">
        <f t="shared" si="295"/>
        <v>0</v>
      </c>
      <c r="R539" s="136">
        <f t="shared" si="296"/>
        <v>0</v>
      </c>
      <c r="S539" s="136">
        <f t="shared" si="297"/>
        <v>0</v>
      </c>
      <c r="T539" s="136">
        <f t="shared" si="298"/>
        <v>0</v>
      </c>
      <c r="U539" s="136">
        <f t="shared" si="299"/>
        <v>0</v>
      </c>
      <c r="V539" s="136">
        <f t="shared" si="300"/>
        <v>0</v>
      </c>
      <c r="W539" s="136">
        <f t="shared" si="301"/>
        <v>0</v>
      </c>
      <c r="X539" s="136">
        <f t="shared" si="302"/>
        <v>0</v>
      </c>
      <c r="Y539" s="42">
        <f t="shared" si="303"/>
        <v>0</v>
      </c>
      <c r="Z539" s="42"/>
      <c r="AA539" s="42"/>
      <c r="AB539" s="42"/>
      <c r="AC539" s="42"/>
      <c r="AD539" s="42"/>
      <c r="AE539" s="42"/>
      <c r="AF539" s="42"/>
      <c r="AG539" s="42"/>
    </row>
    <row r="540" spans="1:33">
      <c r="A540" s="44">
        <f t="shared" ref="A540:A547" si="304">A539+1</f>
        <v>523</v>
      </c>
      <c r="B540" s="44"/>
      <c r="C540" s="44"/>
      <c r="D540" s="44"/>
      <c r="E540" s="44"/>
      <c r="G540" s="43"/>
      <c r="H540" s="136"/>
      <c r="I540" s="42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42"/>
      <c r="Z540" s="42"/>
      <c r="AA540" s="42"/>
      <c r="AB540" s="42"/>
      <c r="AC540" s="42"/>
      <c r="AD540" s="42"/>
      <c r="AE540" s="42"/>
      <c r="AF540" s="42"/>
      <c r="AG540" s="42"/>
    </row>
    <row r="541" spans="1:33">
      <c r="A541" s="44">
        <f t="shared" si="304"/>
        <v>524</v>
      </c>
      <c r="B541" s="44"/>
      <c r="C541" s="44"/>
      <c r="D541" s="44" t="s">
        <v>159</v>
      </c>
      <c r="E541" s="44"/>
      <c r="G541" s="43"/>
      <c r="H541" s="136"/>
      <c r="I541" s="42">
        <f>'Plt. Class.'!K$270</f>
        <v>3232600.0102105942</v>
      </c>
      <c r="J541" s="42">
        <f>SUM(J506:J539)</f>
        <v>1745763.5012305365</v>
      </c>
      <c r="K541" s="42">
        <f t="shared" ref="K541:X541" si="305">SUM(K506:K539)</f>
        <v>974130.00054078654</v>
      </c>
      <c r="L541" s="42">
        <f t="shared" si="305"/>
        <v>0</v>
      </c>
      <c r="M541" s="42">
        <f t="shared" si="305"/>
        <v>512706.50843927113</v>
      </c>
      <c r="N541" s="42">
        <f t="shared" si="305"/>
        <v>0</v>
      </c>
      <c r="O541" s="42">
        <f t="shared" si="305"/>
        <v>0</v>
      </c>
      <c r="P541" s="42">
        <f t="shared" si="305"/>
        <v>0</v>
      </c>
      <c r="Q541" s="42">
        <f t="shared" si="305"/>
        <v>0</v>
      </c>
      <c r="R541" s="42">
        <f t="shared" si="305"/>
        <v>0</v>
      </c>
      <c r="S541" s="42">
        <f t="shared" si="305"/>
        <v>0</v>
      </c>
      <c r="T541" s="42">
        <f t="shared" si="305"/>
        <v>0</v>
      </c>
      <c r="U541" s="42">
        <f t="shared" si="305"/>
        <v>0</v>
      </c>
      <c r="V541" s="42">
        <f t="shared" si="305"/>
        <v>0</v>
      </c>
      <c r="W541" s="42">
        <f t="shared" si="305"/>
        <v>0</v>
      </c>
      <c r="X541" s="42">
        <f t="shared" si="305"/>
        <v>0</v>
      </c>
      <c r="Y541" s="42">
        <f>SUM(J541:X541)-I541</f>
        <v>0</v>
      </c>
      <c r="Z541" s="42"/>
      <c r="AA541" s="42"/>
      <c r="AB541" s="42"/>
      <c r="AC541" s="42"/>
      <c r="AD541" s="42"/>
      <c r="AE541" s="42"/>
      <c r="AF541" s="42"/>
      <c r="AG541" s="42"/>
    </row>
    <row r="542" spans="1:33">
      <c r="A542" s="44">
        <f t="shared" si="304"/>
        <v>525</v>
      </c>
      <c r="B542" s="44"/>
      <c r="C542" s="44"/>
      <c r="D542" s="44"/>
      <c r="E542" s="44"/>
      <c r="G542" s="43"/>
      <c r="H542" s="136"/>
      <c r="I542" s="42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42"/>
      <c r="Z542" s="42"/>
      <c r="AA542" s="42"/>
      <c r="AB542" s="42"/>
      <c r="AC542" s="42"/>
      <c r="AD542" s="42"/>
      <c r="AE542" s="42"/>
      <c r="AF542" s="42"/>
      <c r="AG542" s="42"/>
    </row>
    <row r="543" spans="1:33">
      <c r="A543" s="44">
        <f t="shared" si="304"/>
        <v>526</v>
      </c>
      <c r="B543" s="44"/>
      <c r="C543" s="44"/>
      <c r="D543" s="44" t="s">
        <v>361</v>
      </c>
      <c r="E543" s="44"/>
      <c r="G543" s="43">
        <v>6.4</v>
      </c>
      <c r="H543" s="136" t="str">
        <f>VLOOKUP($G543,alloc,3)</f>
        <v>P, S, T &amp; D Plant - Demand</v>
      </c>
      <c r="I543" s="42">
        <f>'Plt. Class.'!K$272</f>
        <v>27649.255853475814</v>
      </c>
      <c r="J543" s="136">
        <f>$I543*VLOOKUP($G543,alloc,6)</f>
        <v>14931.962368594515</v>
      </c>
      <c r="K543" s="136">
        <f>$I543*VLOOKUP($G543,alloc,7)</f>
        <v>8331.9833986339909</v>
      </c>
      <c r="L543" s="136">
        <f>$I543*VLOOKUP($G543,alloc,8)</f>
        <v>0</v>
      </c>
      <c r="M543" s="136">
        <f>$I543*VLOOKUP($G543,alloc,9)</f>
        <v>4385.3100862473057</v>
      </c>
      <c r="N543" s="136">
        <f>$I543*VLOOKUP($G543,alloc,10)</f>
        <v>0</v>
      </c>
      <c r="O543" s="136">
        <f>$I543*VLOOKUP($G543,alloc,11)</f>
        <v>0</v>
      </c>
      <c r="P543" s="136">
        <f>$I543*VLOOKUP($G543,alloc,12)</f>
        <v>0</v>
      </c>
      <c r="Q543" s="136">
        <f>$I543*VLOOKUP($G543,alloc,13)</f>
        <v>0</v>
      </c>
      <c r="R543" s="136">
        <f>$I543*VLOOKUP($G543,alloc,14)</f>
        <v>0</v>
      </c>
      <c r="S543" s="136">
        <f>$I543*VLOOKUP($G543,alloc,15)</f>
        <v>0</v>
      </c>
      <c r="T543" s="136">
        <f>$I543*VLOOKUP($G543,alloc,16)</f>
        <v>0</v>
      </c>
      <c r="U543" s="136">
        <f>$I543*VLOOKUP($G543,alloc,17)</f>
        <v>0</v>
      </c>
      <c r="V543" s="136">
        <f>$I543*VLOOKUP($G543,alloc,18)</f>
        <v>0</v>
      </c>
      <c r="W543" s="136">
        <f>$I543*VLOOKUP($G543,alloc,19)</f>
        <v>0</v>
      </c>
      <c r="X543" s="136">
        <f>$I543*VLOOKUP($G543,alloc,20)</f>
        <v>0</v>
      </c>
      <c r="Y543" s="42">
        <f>SUM(J543:X543)-I543</f>
        <v>0</v>
      </c>
      <c r="Z543" s="42"/>
      <c r="AA543" s="42"/>
      <c r="AB543" s="42"/>
      <c r="AC543" s="42"/>
      <c r="AD543" s="42"/>
      <c r="AE543" s="42"/>
      <c r="AF543" s="42"/>
      <c r="AG543" s="42"/>
    </row>
    <row r="544" spans="1:33">
      <c r="A544" s="44">
        <f t="shared" si="304"/>
        <v>527</v>
      </c>
      <c r="B544" s="44"/>
      <c r="C544" s="44"/>
      <c r="D544" s="44"/>
      <c r="E544" s="44"/>
      <c r="G544" s="43"/>
      <c r="H544" s="44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2"/>
      <c r="AF544" s="42"/>
      <c r="AG544" s="42"/>
    </row>
    <row r="545" spans="1:33">
      <c r="A545" s="44">
        <f t="shared" si="304"/>
        <v>528</v>
      </c>
      <c r="B545" s="44"/>
      <c r="C545" s="44"/>
      <c r="D545" s="44" t="s">
        <v>131</v>
      </c>
      <c r="E545" s="44"/>
      <c r="G545" s="43"/>
      <c r="H545" s="44"/>
      <c r="I545" s="42">
        <f>'Plt. Class.'!K$274</f>
        <v>206109827.16014645</v>
      </c>
      <c r="J545" s="42">
        <f t="shared" ref="J545:X545" si="306">J404+J416+J455+J498+J541</f>
        <v>111309476.07640354</v>
      </c>
      <c r="K545" s="42">
        <f t="shared" si="306"/>
        <v>62110302.978652425</v>
      </c>
      <c r="L545" s="42">
        <f t="shared" si="306"/>
        <v>0</v>
      </c>
      <c r="M545" s="42">
        <f t="shared" si="306"/>
        <v>32690048.105090491</v>
      </c>
      <c r="N545" s="42">
        <f t="shared" si="306"/>
        <v>0</v>
      </c>
      <c r="O545" s="42">
        <f t="shared" si="306"/>
        <v>0</v>
      </c>
      <c r="P545" s="42">
        <f t="shared" si="306"/>
        <v>0</v>
      </c>
      <c r="Q545" s="42">
        <f t="shared" si="306"/>
        <v>0</v>
      </c>
      <c r="R545" s="42">
        <f t="shared" si="306"/>
        <v>0</v>
      </c>
      <c r="S545" s="42">
        <f t="shared" si="306"/>
        <v>0</v>
      </c>
      <c r="T545" s="42">
        <f t="shared" si="306"/>
        <v>0</v>
      </c>
      <c r="U545" s="42">
        <f t="shared" si="306"/>
        <v>0</v>
      </c>
      <c r="V545" s="42">
        <f t="shared" si="306"/>
        <v>0</v>
      </c>
      <c r="W545" s="42">
        <f t="shared" si="306"/>
        <v>0</v>
      </c>
      <c r="X545" s="42">
        <f t="shared" si="306"/>
        <v>0</v>
      </c>
      <c r="Y545" s="42">
        <f>SUM(J545:X545)-I545</f>
        <v>0</v>
      </c>
      <c r="Z545" s="42"/>
      <c r="AA545" s="42"/>
      <c r="AB545" s="42"/>
      <c r="AC545" s="42"/>
      <c r="AD545" s="42"/>
      <c r="AE545" s="42"/>
      <c r="AF545" s="42"/>
      <c r="AG545" s="42"/>
    </row>
    <row r="546" spans="1:33">
      <c r="A546" s="44">
        <f t="shared" si="304"/>
        <v>529</v>
      </c>
      <c r="B546" s="44"/>
      <c r="C546" s="44"/>
      <c r="D546" s="44"/>
      <c r="E546" s="44"/>
      <c r="F546" s="44"/>
      <c r="G546" s="43"/>
      <c r="H546" s="44"/>
      <c r="I546" s="42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2"/>
      <c r="Z546" s="42"/>
      <c r="AA546" s="42"/>
      <c r="AB546" s="42"/>
      <c r="AC546" s="42"/>
      <c r="AD546" s="42"/>
      <c r="AE546" s="42"/>
      <c r="AF546" s="42"/>
      <c r="AG546" s="42"/>
    </row>
    <row r="547" spans="1:33">
      <c r="A547" s="44">
        <f t="shared" si="304"/>
        <v>530</v>
      </c>
      <c r="B547" s="44"/>
      <c r="C547" s="44"/>
      <c r="D547" s="44" t="s">
        <v>388</v>
      </c>
      <c r="E547" s="44"/>
      <c r="G547" s="43"/>
      <c r="H547" s="44"/>
      <c r="I547" s="42">
        <f>'Plt. Class.'!K$276</f>
        <v>5494682.192577864</v>
      </c>
      <c r="J547" s="42">
        <f t="shared" ref="J547:X547" si="307">J406+J418+J457+J500+J543</f>
        <v>2967399.4903065334</v>
      </c>
      <c r="K547" s="42">
        <f t="shared" si="307"/>
        <v>1655798.6606201313</v>
      </c>
      <c r="L547" s="42">
        <f t="shared" si="307"/>
        <v>0</v>
      </c>
      <c r="M547" s="42">
        <f t="shared" si="307"/>
        <v>871484.04165119876</v>
      </c>
      <c r="N547" s="42">
        <f t="shared" si="307"/>
        <v>0</v>
      </c>
      <c r="O547" s="42">
        <f t="shared" si="307"/>
        <v>0</v>
      </c>
      <c r="P547" s="42">
        <f t="shared" si="307"/>
        <v>0</v>
      </c>
      <c r="Q547" s="42">
        <f t="shared" si="307"/>
        <v>0</v>
      </c>
      <c r="R547" s="42">
        <f t="shared" si="307"/>
        <v>0</v>
      </c>
      <c r="S547" s="42">
        <f t="shared" si="307"/>
        <v>0</v>
      </c>
      <c r="T547" s="42">
        <f t="shared" si="307"/>
        <v>0</v>
      </c>
      <c r="U547" s="42">
        <f t="shared" si="307"/>
        <v>0</v>
      </c>
      <c r="V547" s="42">
        <f t="shared" si="307"/>
        <v>0</v>
      </c>
      <c r="W547" s="42">
        <f t="shared" si="307"/>
        <v>0</v>
      </c>
      <c r="X547" s="42">
        <f t="shared" si="307"/>
        <v>0</v>
      </c>
      <c r="Y547" s="42">
        <f>SUM(J547:X547)-I547</f>
        <v>0</v>
      </c>
      <c r="Z547" s="42"/>
      <c r="AA547" s="42"/>
      <c r="AB547" s="42"/>
      <c r="AC547" s="42"/>
      <c r="AD547" s="42"/>
      <c r="AE547" s="42"/>
      <c r="AF547" s="42"/>
      <c r="AG547" s="42"/>
    </row>
    <row r="548" spans="1:33">
      <c r="A548" s="44"/>
      <c r="B548" s="44"/>
      <c r="C548" s="44"/>
      <c r="D548" s="44"/>
      <c r="E548" s="44"/>
      <c r="F548" s="44"/>
      <c r="G548" s="43"/>
      <c r="H548" s="44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</row>
    <row r="549" spans="1:33">
      <c r="A549" s="44"/>
      <c r="B549" s="44"/>
      <c r="C549" s="44"/>
      <c r="D549" s="44"/>
      <c r="E549" s="44"/>
      <c r="F549" s="45" t="s">
        <v>61</v>
      </c>
      <c r="G549" s="43"/>
      <c r="H549" s="44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42"/>
      <c r="AD549" s="42"/>
      <c r="AE549" s="42"/>
      <c r="AF549" s="42"/>
      <c r="AG549" s="42"/>
    </row>
    <row r="550" spans="1:33">
      <c r="A550" s="44"/>
      <c r="B550" s="44"/>
      <c r="C550" s="44"/>
      <c r="D550" s="44"/>
      <c r="E550" s="44"/>
      <c r="G550" s="129"/>
      <c r="H550" s="44"/>
      <c r="I550" s="44"/>
      <c r="J550" s="44"/>
      <c r="K550" s="44"/>
      <c r="L550" s="44"/>
      <c r="M550" s="44"/>
      <c r="N550" s="132"/>
      <c r="O550" s="132"/>
      <c r="P550" s="44"/>
      <c r="Q550" s="45"/>
      <c r="R550" s="45"/>
      <c r="S550" s="45"/>
      <c r="T550" s="45"/>
      <c r="U550" s="45"/>
      <c r="V550" s="45"/>
      <c r="W550" s="44"/>
      <c r="X550" s="44"/>
      <c r="Y550" s="44"/>
      <c r="Z550" s="44"/>
      <c r="AB550" s="44"/>
      <c r="AC550" s="44"/>
      <c r="AD550" s="44"/>
      <c r="AE550" s="44"/>
      <c r="AF550" s="44"/>
      <c r="AG550" s="44"/>
    </row>
    <row r="551" spans="1:33">
      <c r="A551" s="44"/>
      <c r="B551" s="44"/>
      <c r="C551" s="44"/>
      <c r="D551" s="44"/>
      <c r="E551" s="44"/>
      <c r="F551" s="44"/>
      <c r="G551" s="131" t="s">
        <v>38</v>
      </c>
      <c r="H551" s="149" t="s">
        <v>38</v>
      </c>
      <c r="I551" s="45" t="s">
        <v>1</v>
      </c>
      <c r="J551" s="3" t="s">
        <v>56</v>
      </c>
      <c r="K551" s="3" t="s">
        <v>518</v>
      </c>
      <c r="L551" s="3" t="s">
        <v>518</v>
      </c>
      <c r="M551" s="69" t="s">
        <v>180</v>
      </c>
      <c r="N551" s="69" t="s">
        <v>180</v>
      </c>
      <c r="O551" s="45"/>
      <c r="P551" s="45"/>
      <c r="Q551" s="45"/>
      <c r="R551" s="45"/>
      <c r="S551" s="45"/>
      <c r="T551" s="132"/>
      <c r="U551" s="132"/>
      <c r="V551" s="132"/>
      <c r="W551" s="45"/>
      <c r="X551" s="45"/>
      <c r="Y551" s="45"/>
      <c r="Z551" s="44"/>
      <c r="AB551" s="44"/>
      <c r="AC551" s="44"/>
      <c r="AD551" s="44"/>
      <c r="AE551" s="44"/>
      <c r="AF551" s="44"/>
      <c r="AG551" s="44"/>
    </row>
    <row r="552" spans="1:33">
      <c r="A552" s="132" t="s">
        <v>303</v>
      </c>
      <c r="B552" s="44"/>
      <c r="C552" s="132" t="s">
        <v>301</v>
      </c>
      <c r="D552" s="44"/>
      <c r="E552" s="44"/>
      <c r="F552" s="44"/>
      <c r="G552" s="131" t="s">
        <v>39</v>
      </c>
      <c r="H552" s="149" t="s">
        <v>21</v>
      </c>
      <c r="I552" s="45" t="s">
        <v>2</v>
      </c>
      <c r="J552" s="3" t="s">
        <v>519</v>
      </c>
      <c r="K552" s="69" t="s">
        <v>420</v>
      </c>
      <c r="L552" s="69" t="s">
        <v>517</v>
      </c>
      <c r="M552" s="69" t="s">
        <v>420</v>
      </c>
      <c r="N552" s="69" t="s">
        <v>517</v>
      </c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4"/>
      <c r="AB552" s="44"/>
      <c r="AC552" s="44"/>
      <c r="AD552" s="44"/>
      <c r="AE552" s="44"/>
      <c r="AF552" s="44"/>
      <c r="AG552" s="44"/>
    </row>
    <row r="553" spans="1:33">
      <c r="A553" s="133" t="s">
        <v>302</v>
      </c>
      <c r="B553" s="134"/>
      <c r="C553" s="133" t="s">
        <v>302</v>
      </c>
      <c r="D553" s="44"/>
      <c r="E553" s="44"/>
      <c r="F553" s="44"/>
      <c r="G553" s="129"/>
      <c r="H553" s="44"/>
      <c r="I553" s="44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4"/>
      <c r="Z553" s="44"/>
      <c r="AB553" s="44"/>
      <c r="AC553" s="44"/>
      <c r="AD553" s="44"/>
      <c r="AE553" s="44"/>
      <c r="AF553" s="44"/>
      <c r="AG553" s="44"/>
    </row>
    <row r="554" spans="1:33">
      <c r="A554" s="44">
        <f>+A547+1</f>
        <v>531</v>
      </c>
      <c r="B554" s="44"/>
      <c r="C554" s="44"/>
      <c r="D554" s="44" t="s">
        <v>335</v>
      </c>
      <c r="E554" s="44"/>
      <c r="G554" s="43"/>
      <c r="H554" s="136"/>
      <c r="I554" s="42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42"/>
      <c r="Z554" s="42"/>
      <c r="AA554" s="42"/>
      <c r="AB554" s="42"/>
      <c r="AC554" s="42"/>
      <c r="AD554" s="42"/>
      <c r="AE554" s="42"/>
      <c r="AF554" s="42"/>
      <c r="AG554" s="42"/>
    </row>
    <row r="555" spans="1:33">
      <c r="A555" s="44">
        <f t="shared" ref="A555:A618" si="308">A554+1</f>
        <v>532</v>
      </c>
      <c r="B555" s="44"/>
      <c r="C555" s="44"/>
      <c r="D555" s="44"/>
      <c r="E555" s="44"/>
      <c r="G555" s="43"/>
      <c r="H555" s="44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2"/>
      <c r="AF555" s="42"/>
      <c r="AG555" s="42"/>
    </row>
    <row r="556" spans="1:33">
      <c r="A556" s="44">
        <f t="shared" si="308"/>
        <v>533</v>
      </c>
      <c r="B556" s="44"/>
      <c r="C556" s="137">
        <v>30100</v>
      </c>
      <c r="D556" s="44"/>
      <c r="E556" s="138" t="s">
        <v>336</v>
      </c>
      <c r="G556" s="43">
        <v>6.6</v>
      </c>
      <c r="H556" s="136" t="str">
        <f>VLOOKUP($G556,alloc,3)</f>
        <v>P, S, T &amp; D Plant - Commodity</v>
      </c>
      <c r="I556" s="42">
        <f>'Plt. Class.'!L$14</f>
        <v>1654.8206414930139</v>
      </c>
      <c r="J556" s="136">
        <f>$I556*VLOOKUP($G556,alloc,6)</f>
        <v>530.33267845108378</v>
      </c>
      <c r="K556" s="136">
        <f>$I556*VLOOKUP($G556,alloc,7)</f>
        <v>345.34716789673683</v>
      </c>
      <c r="L556" s="136">
        <f>$I556*VLOOKUP($G556,alloc,8)</f>
        <v>16.224746376866278</v>
      </c>
      <c r="M556" s="136">
        <f>$I556*VLOOKUP($G556,alloc,9)</f>
        <v>366.08098963439789</v>
      </c>
      <c r="N556" s="136">
        <f>$I556*VLOOKUP($G556,alloc,10)</f>
        <v>396.83505913392901</v>
      </c>
      <c r="O556" s="136">
        <f>$I556*VLOOKUP($G556,alloc,11)</f>
        <v>0</v>
      </c>
      <c r="P556" s="136">
        <f>$I556*VLOOKUP($G556,alloc,12)</f>
        <v>0</v>
      </c>
      <c r="Q556" s="136">
        <f>$I556*VLOOKUP($G556,alloc,13)</f>
        <v>0</v>
      </c>
      <c r="R556" s="136">
        <f>$I556*VLOOKUP($G556,alloc,14)</f>
        <v>0</v>
      </c>
      <c r="S556" s="136">
        <f>$I556*VLOOKUP($G556,alloc,15)</f>
        <v>0</v>
      </c>
      <c r="T556" s="136">
        <f>$I556*VLOOKUP($G556,alloc,16)</f>
        <v>0</v>
      </c>
      <c r="U556" s="136">
        <f>$I556*VLOOKUP($G556,alloc,17)</f>
        <v>0</v>
      </c>
      <c r="V556" s="136">
        <f>$I556*VLOOKUP($G556,alloc,18)</f>
        <v>0</v>
      </c>
      <c r="W556" s="136">
        <f>$I556*VLOOKUP($G556,alloc,19)</f>
        <v>0</v>
      </c>
      <c r="X556" s="136">
        <f>$I556*VLOOKUP($G556,alloc,20)</f>
        <v>0</v>
      </c>
      <c r="Y556" s="42">
        <f>SUM(J556:X556)-I556</f>
        <v>0</v>
      </c>
      <c r="Z556" s="42"/>
      <c r="AA556" s="42"/>
      <c r="AB556" s="42"/>
      <c r="AC556" s="42"/>
      <c r="AD556" s="42"/>
      <c r="AE556" s="42"/>
      <c r="AF556" s="42"/>
      <c r="AG556" s="42"/>
    </row>
    <row r="557" spans="1:33">
      <c r="A557" s="44">
        <f t="shared" si="308"/>
        <v>534</v>
      </c>
      <c r="B557" s="44"/>
      <c r="C557" s="137">
        <v>30200</v>
      </c>
      <c r="D557" s="44"/>
      <c r="E557" s="138" t="s">
        <v>197</v>
      </c>
      <c r="G557" s="43">
        <v>6.6</v>
      </c>
      <c r="H557" s="136" t="str">
        <f>VLOOKUP($G557,alloc,3)</f>
        <v>P, S, T &amp; D Plant - Commodity</v>
      </c>
      <c r="I557" s="42">
        <f>'Plt. Class.'!L$15</f>
        <v>23810.48887002964</v>
      </c>
      <c r="J557" s="136">
        <f>$I557*VLOOKUP($G557,alloc,6)</f>
        <v>7630.724454995775</v>
      </c>
      <c r="K557" s="136">
        <f>$I557*VLOOKUP($G557,alloc,7)</f>
        <v>4969.0490264145192</v>
      </c>
      <c r="L557" s="136">
        <f>$I557*VLOOKUP($G557,alloc,8)</f>
        <v>233.45076399148792</v>
      </c>
      <c r="M557" s="136">
        <f>$I557*VLOOKUP($G557,alloc,9)</f>
        <v>5267.3788993561247</v>
      </c>
      <c r="N557" s="136">
        <f>$I557*VLOOKUP($G557,alloc,10)</f>
        <v>5709.8857252717326</v>
      </c>
      <c r="O557" s="136">
        <f>$I557*VLOOKUP($G557,alloc,11)</f>
        <v>0</v>
      </c>
      <c r="P557" s="136">
        <f>$I557*VLOOKUP($G557,alloc,12)</f>
        <v>0</v>
      </c>
      <c r="Q557" s="136">
        <f>$I557*VLOOKUP($G557,alloc,13)</f>
        <v>0</v>
      </c>
      <c r="R557" s="136">
        <f>$I557*VLOOKUP($G557,alloc,14)</f>
        <v>0</v>
      </c>
      <c r="S557" s="136">
        <f>$I557*VLOOKUP($G557,alloc,15)</f>
        <v>0</v>
      </c>
      <c r="T557" s="136">
        <f>$I557*VLOOKUP($G557,alloc,16)</f>
        <v>0</v>
      </c>
      <c r="U557" s="136">
        <f>$I557*VLOOKUP($G557,alloc,17)</f>
        <v>0</v>
      </c>
      <c r="V557" s="136">
        <f>$I557*VLOOKUP($G557,alloc,18)</f>
        <v>0</v>
      </c>
      <c r="W557" s="136">
        <f>$I557*VLOOKUP($G557,alloc,19)</f>
        <v>0</v>
      </c>
      <c r="X557" s="136">
        <f>$I557*VLOOKUP($G557,alloc,20)</f>
        <v>0</v>
      </c>
      <c r="Y557" s="42">
        <f>SUM(J557:X557)-I557</f>
        <v>0</v>
      </c>
      <c r="Z557" s="42"/>
      <c r="AA557" s="42"/>
      <c r="AB557" s="42"/>
      <c r="AC557" s="42"/>
      <c r="AD557" s="42"/>
      <c r="AE557" s="42"/>
      <c r="AF557" s="42"/>
      <c r="AG557" s="42"/>
    </row>
    <row r="558" spans="1:33">
      <c r="A558" s="44">
        <f t="shared" si="308"/>
        <v>535</v>
      </c>
      <c r="B558" s="44"/>
      <c r="C558" s="139">
        <v>30300</v>
      </c>
      <c r="D558" s="44"/>
      <c r="E558" s="138" t="s">
        <v>337</v>
      </c>
      <c r="G558" s="43">
        <v>99</v>
      </c>
      <c r="H558" s="136" t="str">
        <f>VLOOKUP($G558,alloc,3)</f>
        <v>-</v>
      </c>
      <c r="I558" s="42">
        <f>'Plt. Class.'!L$16</f>
        <v>0</v>
      </c>
      <c r="J558" s="136">
        <f>$I558*VLOOKUP($G558,alloc,6)</f>
        <v>0</v>
      </c>
      <c r="K558" s="136">
        <f>$I558*VLOOKUP($G558,alloc,7)</f>
        <v>0</v>
      </c>
      <c r="L558" s="136">
        <f>$I558*VLOOKUP($G558,alloc,8)</f>
        <v>0</v>
      </c>
      <c r="M558" s="136">
        <f>$I558*VLOOKUP($G558,alloc,9)</f>
        <v>0</v>
      </c>
      <c r="N558" s="136">
        <f>$I558*VLOOKUP($G558,alloc,10)</f>
        <v>0</v>
      </c>
      <c r="O558" s="136">
        <f>$I558*VLOOKUP($G558,alloc,11)</f>
        <v>0</v>
      </c>
      <c r="P558" s="136">
        <f>$I558*VLOOKUP($G558,alloc,12)</f>
        <v>0</v>
      </c>
      <c r="Q558" s="136">
        <f>$I558*VLOOKUP($G558,alloc,13)</f>
        <v>0</v>
      </c>
      <c r="R558" s="136">
        <f>$I558*VLOOKUP($G558,alloc,14)</f>
        <v>0</v>
      </c>
      <c r="S558" s="136">
        <f>$I558*VLOOKUP($G558,alloc,15)</f>
        <v>0</v>
      </c>
      <c r="T558" s="136">
        <f>$I558*VLOOKUP($G558,alloc,16)</f>
        <v>0</v>
      </c>
      <c r="U558" s="136">
        <f>$I558*VLOOKUP($G558,alloc,17)</f>
        <v>0</v>
      </c>
      <c r="V558" s="136">
        <f>$I558*VLOOKUP($G558,alloc,18)</f>
        <v>0</v>
      </c>
      <c r="W558" s="136">
        <f>$I558*VLOOKUP($G558,alloc,19)</f>
        <v>0</v>
      </c>
      <c r="X558" s="136">
        <f>$I558*VLOOKUP($G558,alloc,20)</f>
        <v>0</v>
      </c>
      <c r="Y558" s="42">
        <f>SUM(J558:X558)-I558</f>
        <v>0</v>
      </c>
      <c r="Z558" s="42"/>
      <c r="AA558" s="42"/>
      <c r="AB558" s="42"/>
      <c r="AC558" s="42"/>
      <c r="AD558" s="42"/>
      <c r="AE558" s="42"/>
      <c r="AF558" s="42"/>
      <c r="AG558" s="42"/>
    </row>
    <row r="559" spans="1:33">
      <c r="A559" s="44">
        <f t="shared" si="308"/>
        <v>536</v>
      </c>
      <c r="B559" s="44"/>
      <c r="C559" s="44"/>
      <c r="D559" s="44"/>
      <c r="E559" s="44"/>
      <c r="G559" s="43"/>
      <c r="H559" s="44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</row>
    <row r="560" spans="1:33">
      <c r="A560" s="44">
        <f t="shared" si="308"/>
        <v>537</v>
      </c>
      <c r="B560" s="44"/>
      <c r="C560" s="44"/>
      <c r="D560" s="44" t="s">
        <v>338</v>
      </c>
      <c r="E560" s="44"/>
      <c r="G560" s="43"/>
      <c r="H560" s="136"/>
      <c r="I560" s="42">
        <f>'Plt. Class.'!L$18</f>
        <v>25465.309511522653</v>
      </c>
      <c r="J560" s="42">
        <f>SUM(J556:J558)</f>
        <v>8161.0571334468586</v>
      </c>
      <c r="K560" s="42">
        <f t="shared" ref="K560:X560" si="309">SUM(K556:K558)</f>
        <v>5314.3961943112563</v>
      </c>
      <c r="L560" s="42">
        <f t="shared" si="309"/>
        <v>249.6755103683542</v>
      </c>
      <c r="M560" s="42">
        <f t="shared" si="309"/>
        <v>5633.4598889905228</v>
      </c>
      <c r="N560" s="42">
        <f t="shared" si="309"/>
        <v>6106.7207844056611</v>
      </c>
      <c r="O560" s="42">
        <f t="shared" si="309"/>
        <v>0</v>
      </c>
      <c r="P560" s="42">
        <f t="shared" si="309"/>
        <v>0</v>
      </c>
      <c r="Q560" s="42">
        <f t="shared" si="309"/>
        <v>0</v>
      </c>
      <c r="R560" s="42">
        <f t="shared" si="309"/>
        <v>0</v>
      </c>
      <c r="S560" s="42">
        <f t="shared" si="309"/>
        <v>0</v>
      </c>
      <c r="T560" s="42">
        <f t="shared" si="309"/>
        <v>0</v>
      </c>
      <c r="U560" s="42">
        <f t="shared" si="309"/>
        <v>0</v>
      </c>
      <c r="V560" s="42">
        <f t="shared" si="309"/>
        <v>0</v>
      </c>
      <c r="W560" s="42">
        <f t="shared" si="309"/>
        <v>0</v>
      </c>
      <c r="X560" s="42">
        <f t="shared" si="309"/>
        <v>0</v>
      </c>
      <c r="Y560" s="42">
        <f>SUM(J560:X560)-I560</f>
        <v>0</v>
      </c>
      <c r="Z560" s="42"/>
      <c r="AA560" s="42"/>
      <c r="AB560" s="42"/>
      <c r="AC560" s="42"/>
      <c r="AD560" s="42"/>
      <c r="AE560" s="42"/>
      <c r="AF560" s="42"/>
      <c r="AG560" s="42"/>
    </row>
    <row r="561" spans="1:33">
      <c r="A561" s="44">
        <f t="shared" si="308"/>
        <v>538</v>
      </c>
      <c r="B561" s="44"/>
      <c r="C561" s="44"/>
      <c r="D561" s="44"/>
      <c r="E561" s="44"/>
      <c r="G561" s="43"/>
      <c r="H561" s="136"/>
      <c r="I561" s="42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42"/>
      <c r="Z561" s="42"/>
      <c r="AA561" s="42"/>
      <c r="AB561" s="42"/>
      <c r="AC561" s="42"/>
      <c r="AD561" s="42"/>
      <c r="AE561" s="42"/>
      <c r="AF561" s="42"/>
      <c r="AG561" s="42"/>
    </row>
    <row r="562" spans="1:33">
      <c r="A562" s="44">
        <f t="shared" si="308"/>
        <v>539</v>
      </c>
      <c r="B562" s="44"/>
      <c r="C562" s="44"/>
      <c r="D562" s="44" t="s">
        <v>347</v>
      </c>
      <c r="E562" s="44"/>
      <c r="G562" s="43"/>
      <c r="H562" s="136"/>
      <c r="I562" s="42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42"/>
      <c r="Z562" s="42"/>
      <c r="AA562" s="42"/>
      <c r="AB562" s="42"/>
      <c r="AC562" s="42"/>
      <c r="AD562" s="42"/>
      <c r="AE562" s="42"/>
      <c r="AF562" s="42"/>
      <c r="AG562" s="42"/>
    </row>
    <row r="563" spans="1:33">
      <c r="A563" s="44">
        <f t="shared" si="308"/>
        <v>540</v>
      </c>
      <c r="B563" s="44"/>
      <c r="C563" s="44"/>
      <c r="D563" s="44"/>
      <c r="E563" s="44"/>
      <c r="G563" s="43"/>
      <c r="H563" s="136"/>
      <c r="I563" s="42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42"/>
      <c r="Z563" s="42"/>
      <c r="AA563" s="42"/>
      <c r="AB563" s="42"/>
      <c r="AC563" s="42"/>
      <c r="AD563" s="42"/>
      <c r="AE563" s="42"/>
      <c r="AF563" s="42"/>
      <c r="AG563" s="42"/>
    </row>
    <row r="564" spans="1:33">
      <c r="A564" s="44">
        <f t="shared" si="308"/>
        <v>541</v>
      </c>
      <c r="B564" s="44"/>
      <c r="C564" s="137">
        <v>32520</v>
      </c>
      <c r="D564" s="44"/>
      <c r="E564" s="138" t="s">
        <v>339</v>
      </c>
      <c r="G564" s="43">
        <v>99</v>
      </c>
      <c r="H564" s="136" t="str">
        <f t="shared" ref="H564:H570" si="310">VLOOKUP($G564,alloc,3)</f>
        <v>-</v>
      </c>
      <c r="I564" s="42">
        <f>'Plt. Class.'!L$22</f>
        <v>0</v>
      </c>
      <c r="J564" s="136">
        <f t="shared" ref="J564:J570" si="311">$I564*VLOOKUP($G564,alloc,6)</f>
        <v>0</v>
      </c>
      <c r="K564" s="136">
        <f t="shared" ref="K564:K570" si="312">$I564*VLOOKUP($G564,alloc,7)</f>
        <v>0</v>
      </c>
      <c r="L564" s="136">
        <f t="shared" ref="L564:L570" si="313">$I564*VLOOKUP($G564,alloc,8)</f>
        <v>0</v>
      </c>
      <c r="M564" s="136">
        <f t="shared" ref="M564:M570" si="314">$I564*VLOOKUP($G564,alloc,9)</f>
        <v>0</v>
      </c>
      <c r="N564" s="136">
        <f t="shared" ref="N564:N570" si="315">$I564*VLOOKUP($G564,alloc,10)</f>
        <v>0</v>
      </c>
      <c r="O564" s="136">
        <f t="shared" ref="O564:O570" si="316">$I564*VLOOKUP($G564,alloc,11)</f>
        <v>0</v>
      </c>
      <c r="P564" s="136">
        <f t="shared" ref="P564:P570" si="317">$I564*VLOOKUP($G564,alloc,12)</f>
        <v>0</v>
      </c>
      <c r="Q564" s="136">
        <f t="shared" ref="Q564:Q570" si="318">$I564*VLOOKUP($G564,alloc,13)</f>
        <v>0</v>
      </c>
      <c r="R564" s="136">
        <f t="shared" ref="R564:R570" si="319">$I564*VLOOKUP($G564,alloc,14)</f>
        <v>0</v>
      </c>
      <c r="S564" s="136">
        <f t="shared" ref="S564:S570" si="320">$I564*VLOOKUP($G564,alloc,15)</f>
        <v>0</v>
      </c>
      <c r="T564" s="136">
        <f t="shared" ref="T564:T570" si="321">$I564*VLOOKUP($G564,alloc,16)</f>
        <v>0</v>
      </c>
      <c r="U564" s="136">
        <f t="shared" ref="U564:U570" si="322">$I564*VLOOKUP($G564,alloc,17)</f>
        <v>0</v>
      </c>
      <c r="V564" s="136">
        <f t="shared" ref="V564:V570" si="323">$I564*VLOOKUP($G564,alloc,18)</f>
        <v>0</v>
      </c>
      <c r="W564" s="136">
        <f t="shared" ref="W564:W570" si="324">$I564*VLOOKUP($G564,alloc,19)</f>
        <v>0</v>
      </c>
      <c r="X564" s="136">
        <f t="shared" ref="X564:X570" si="325">$I564*VLOOKUP($G564,alloc,20)</f>
        <v>0</v>
      </c>
      <c r="Y564" s="42">
        <f t="shared" ref="Y564:Y570" si="326">SUM(J564:X564)-I564</f>
        <v>0</v>
      </c>
      <c r="Z564" s="42"/>
      <c r="AA564" s="42"/>
      <c r="AB564" s="42"/>
      <c r="AC564" s="42"/>
      <c r="AD564" s="42"/>
      <c r="AE564" s="42"/>
      <c r="AF564" s="42"/>
      <c r="AG564" s="42"/>
    </row>
    <row r="565" spans="1:33">
      <c r="A565" s="44">
        <f t="shared" si="308"/>
        <v>542</v>
      </c>
      <c r="B565" s="44"/>
      <c r="C565" s="137">
        <v>32540</v>
      </c>
      <c r="D565" s="44"/>
      <c r="E565" s="138" t="s">
        <v>340</v>
      </c>
      <c r="G565" s="43">
        <v>99</v>
      </c>
      <c r="H565" s="136" t="str">
        <f t="shared" si="310"/>
        <v>-</v>
      </c>
      <c r="I565" s="42">
        <f>'Plt. Class.'!L$23</f>
        <v>0</v>
      </c>
      <c r="J565" s="136">
        <f t="shared" si="311"/>
        <v>0</v>
      </c>
      <c r="K565" s="136">
        <f t="shared" si="312"/>
        <v>0</v>
      </c>
      <c r="L565" s="136">
        <f t="shared" si="313"/>
        <v>0</v>
      </c>
      <c r="M565" s="136">
        <f t="shared" si="314"/>
        <v>0</v>
      </c>
      <c r="N565" s="136">
        <f t="shared" si="315"/>
        <v>0</v>
      </c>
      <c r="O565" s="136">
        <f t="shared" si="316"/>
        <v>0</v>
      </c>
      <c r="P565" s="136">
        <f t="shared" si="317"/>
        <v>0</v>
      </c>
      <c r="Q565" s="136">
        <f t="shared" si="318"/>
        <v>0</v>
      </c>
      <c r="R565" s="136">
        <f t="shared" si="319"/>
        <v>0</v>
      </c>
      <c r="S565" s="136">
        <f t="shared" si="320"/>
        <v>0</v>
      </c>
      <c r="T565" s="136">
        <f t="shared" si="321"/>
        <v>0</v>
      </c>
      <c r="U565" s="136">
        <f t="shared" si="322"/>
        <v>0</v>
      </c>
      <c r="V565" s="136">
        <f t="shared" si="323"/>
        <v>0</v>
      </c>
      <c r="W565" s="136">
        <f t="shared" si="324"/>
        <v>0</v>
      </c>
      <c r="X565" s="136">
        <f t="shared" si="325"/>
        <v>0</v>
      </c>
      <c r="Y565" s="42">
        <f t="shared" si="326"/>
        <v>0</v>
      </c>
      <c r="Z565" s="42"/>
      <c r="AA565" s="42"/>
      <c r="AB565" s="42"/>
      <c r="AC565" s="42"/>
      <c r="AD565" s="42"/>
      <c r="AE565" s="42"/>
      <c r="AF565" s="42"/>
      <c r="AG565" s="42"/>
    </row>
    <row r="566" spans="1:33">
      <c r="A566" s="44">
        <f t="shared" si="308"/>
        <v>543</v>
      </c>
      <c r="B566" s="44"/>
      <c r="C566" s="137">
        <v>33100</v>
      </c>
      <c r="D566" s="44"/>
      <c r="E566" s="138" t="s">
        <v>341</v>
      </c>
      <c r="G566" s="43">
        <v>99</v>
      </c>
      <c r="H566" s="136" t="str">
        <f t="shared" si="310"/>
        <v>-</v>
      </c>
      <c r="I566" s="42">
        <f>'Plt. Class.'!L$24</f>
        <v>0</v>
      </c>
      <c r="J566" s="136">
        <f t="shared" si="311"/>
        <v>0</v>
      </c>
      <c r="K566" s="136">
        <f t="shared" si="312"/>
        <v>0</v>
      </c>
      <c r="L566" s="136">
        <f t="shared" si="313"/>
        <v>0</v>
      </c>
      <c r="M566" s="136">
        <f t="shared" si="314"/>
        <v>0</v>
      </c>
      <c r="N566" s="136">
        <f t="shared" si="315"/>
        <v>0</v>
      </c>
      <c r="O566" s="136">
        <f t="shared" si="316"/>
        <v>0</v>
      </c>
      <c r="P566" s="136">
        <f t="shared" si="317"/>
        <v>0</v>
      </c>
      <c r="Q566" s="136">
        <f t="shared" si="318"/>
        <v>0</v>
      </c>
      <c r="R566" s="136">
        <f t="shared" si="319"/>
        <v>0</v>
      </c>
      <c r="S566" s="136">
        <f t="shared" si="320"/>
        <v>0</v>
      </c>
      <c r="T566" s="136">
        <f t="shared" si="321"/>
        <v>0</v>
      </c>
      <c r="U566" s="136">
        <f t="shared" si="322"/>
        <v>0</v>
      </c>
      <c r="V566" s="136">
        <f t="shared" si="323"/>
        <v>0</v>
      </c>
      <c r="W566" s="136">
        <f t="shared" si="324"/>
        <v>0</v>
      </c>
      <c r="X566" s="136">
        <f t="shared" si="325"/>
        <v>0</v>
      </c>
      <c r="Y566" s="42">
        <f t="shared" si="326"/>
        <v>0</v>
      </c>
      <c r="Z566" s="42"/>
      <c r="AA566" s="42"/>
      <c r="AB566" s="42"/>
      <c r="AC566" s="42"/>
      <c r="AD566" s="42"/>
      <c r="AE566" s="42"/>
      <c r="AF566" s="42"/>
      <c r="AG566" s="42"/>
    </row>
    <row r="567" spans="1:33">
      <c r="A567" s="44">
        <f t="shared" si="308"/>
        <v>544</v>
      </c>
      <c r="B567" s="44"/>
      <c r="C567" s="137">
        <v>33201</v>
      </c>
      <c r="D567" s="44"/>
      <c r="E567" s="138" t="s">
        <v>342</v>
      </c>
      <c r="G567" s="43">
        <v>99</v>
      </c>
      <c r="H567" s="136" t="str">
        <f t="shared" si="310"/>
        <v>-</v>
      </c>
      <c r="I567" s="42">
        <f>'Plt. Class.'!L$25</f>
        <v>0</v>
      </c>
      <c r="J567" s="136">
        <f t="shared" si="311"/>
        <v>0</v>
      </c>
      <c r="K567" s="136">
        <f t="shared" si="312"/>
        <v>0</v>
      </c>
      <c r="L567" s="136">
        <f t="shared" si="313"/>
        <v>0</v>
      </c>
      <c r="M567" s="136">
        <f t="shared" si="314"/>
        <v>0</v>
      </c>
      <c r="N567" s="136">
        <f t="shared" si="315"/>
        <v>0</v>
      </c>
      <c r="O567" s="136">
        <f t="shared" si="316"/>
        <v>0</v>
      </c>
      <c r="P567" s="136">
        <f t="shared" si="317"/>
        <v>0</v>
      </c>
      <c r="Q567" s="136">
        <f t="shared" si="318"/>
        <v>0</v>
      </c>
      <c r="R567" s="136">
        <f t="shared" si="319"/>
        <v>0</v>
      </c>
      <c r="S567" s="136">
        <f t="shared" si="320"/>
        <v>0</v>
      </c>
      <c r="T567" s="136">
        <f t="shared" si="321"/>
        <v>0</v>
      </c>
      <c r="U567" s="136">
        <f t="shared" si="322"/>
        <v>0</v>
      </c>
      <c r="V567" s="136">
        <f t="shared" si="323"/>
        <v>0</v>
      </c>
      <c r="W567" s="136">
        <f t="shared" si="324"/>
        <v>0</v>
      </c>
      <c r="X567" s="136">
        <f t="shared" si="325"/>
        <v>0</v>
      </c>
      <c r="Y567" s="42">
        <f t="shared" si="326"/>
        <v>0</v>
      </c>
      <c r="Z567" s="42"/>
      <c r="AA567" s="42"/>
      <c r="AB567" s="42"/>
      <c r="AC567" s="42"/>
      <c r="AD567" s="42"/>
      <c r="AE567" s="42"/>
      <c r="AF567" s="42"/>
      <c r="AG567" s="42"/>
    </row>
    <row r="568" spans="1:33">
      <c r="A568" s="44">
        <f t="shared" si="308"/>
        <v>545</v>
      </c>
      <c r="B568" s="44"/>
      <c r="C568" s="137">
        <v>33202</v>
      </c>
      <c r="D568" s="44"/>
      <c r="E568" s="138" t="s">
        <v>343</v>
      </c>
      <c r="G568" s="43">
        <v>99</v>
      </c>
      <c r="H568" s="136" t="str">
        <f t="shared" si="310"/>
        <v>-</v>
      </c>
      <c r="I568" s="42">
        <f>'Plt. Class.'!L$26</f>
        <v>0</v>
      </c>
      <c r="J568" s="136">
        <f t="shared" si="311"/>
        <v>0</v>
      </c>
      <c r="K568" s="136">
        <f t="shared" si="312"/>
        <v>0</v>
      </c>
      <c r="L568" s="136">
        <f t="shared" si="313"/>
        <v>0</v>
      </c>
      <c r="M568" s="136">
        <f t="shared" si="314"/>
        <v>0</v>
      </c>
      <c r="N568" s="136">
        <f t="shared" si="315"/>
        <v>0</v>
      </c>
      <c r="O568" s="136">
        <f t="shared" si="316"/>
        <v>0</v>
      </c>
      <c r="P568" s="136">
        <f t="shared" si="317"/>
        <v>0</v>
      </c>
      <c r="Q568" s="136">
        <f t="shared" si="318"/>
        <v>0</v>
      </c>
      <c r="R568" s="136">
        <f t="shared" si="319"/>
        <v>0</v>
      </c>
      <c r="S568" s="136">
        <f t="shared" si="320"/>
        <v>0</v>
      </c>
      <c r="T568" s="136">
        <f t="shared" si="321"/>
        <v>0</v>
      </c>
      <c r="U568" s="136">
        <f t="shared" si="322"/>
        <v>0</v>
      </c>
      <c r="V568" s="136">
        <f t="shared" si="323"/>
        <v>0</v>
      </c>
      <c r="W568" s="136">
        <f t="shared" si="324"/>
        <v>0</v>
      </c>
      <c r="X568" s="136">
        <f t="shared" si="325"/>
        <v>0</v>
      </c>
      <c r="Y568" s="42">
        <f t="shared" si="326"/>
        <v>0</v>
      </c>
      <c r="Z568" s="42"/>
      <c r="AA568" s="42"/>
      <c r="AB568" s="42"/>
      <c r="AC568" s="42"/>
      <c r="AD568" s="42"/>
      <c r="AE568" s="42"/>
      <c r="AF568" s="42"/>
      <c r="AG568" s="42"/>
    </row>
    <row r="569" spans="1:33">
      <c r="A569" s="44">
        <f t="shared" si="308"/>
        <v>546</v>
      </c>
      <c r="B569" s="44"/>
      <c r="C569" s="137">
        <v>33400</v>
      </c>
      <c r="D569" s="44"/>
      <c r="E569" s="138" t="s">
        <v>344</v>
      </c>
      <c r="G569" s="43">
        <v>99</v>
      </c>
      <c r="H569" s="136" t="str">
        <f t="shared" si="310"/>
        <v>-</v>
      </c>
      <c r="I569" s="42">
        <f>'Plt. Class.'!L$27</f>
        <v>0</v>
      </c>
      <c r="J569" s="136">
        <f t="shared" si="311"/>
        <v>0</v>
      </c>
      <c r="K569" s="136">
        <f t="shared" si="312"/>
        <v>0</v>
      </c>
      <c r="L569" s="136">
        <f t="shared" si="313"/>
        <v>0</v>
      </c>
      <c r="M569" s="136">
        <f t="shared" si="314"/>
        <v>0</v>
      </c>
      <c r="N569" s="136">
        <f t="shared" si="315"/>
        <v>0</v>
      </c>
      <c r="O569" s="136">
        <f t="shared" si="316"/>
        <v>0</v>
      </c>
      <c r="P569" s="136">
        <f t="shared" si="317"/>
        <v>0</v>
      </c>
      <c r="Q569" s="136">
        <f t="shared" si="318"/>
        <v>0</v>
      </c>
      <c r="R569" s="136">
        <f t="shared" si="319"/>
        <v>0</v>
      </c>
      <c r="S569" s="136">
        <f t="shared" si="320"/>
        <v>0</v>
      </c>
      <c r="T569" s="136">
        <f t="shared" si="321"/>
        <v>0</v>
      </c>
      <c r="U569" s="136">
        <f t="shared" si="322"/>
        <v>0</v>
      </c>
      <c r="V569" s="136">
        <f t="shared" si="323"/>
        <v>0</v>
      </c>
      <c r="W569" s="136">
        <f t="shared" si="324"/>
        <v>0</v>
      </c>
      <c r="X569" s="136">
        <f t="shared" si="325"/>
        <v>0</v>
      </c>
      <c r="Y569" s="42">
        <f t="shared" si="326"/>
        <v>0</v>
      </c>
      <c r="Z569" s="42"/>
      <c r="AA569" s="42"/>
      <c r="AB569" s="42"/>
      <c r="AC569" s="42"/>
      <c r="AD569" s="42"/>
      <c r="AE569" s="42"/>
      <c r="AF569" s="42"/>
      <c r="AG569" s="42"/>
    </row>
    <row r="570" spans="1:33">
      <c r="A570" s="44">
        <f t="shared" si="308"/>
        <v>547</v>
      </c>
      <c r="B570" s="44"/>
      <c r="C570" s="137">
        <v>33600</v>
      </c>
      <c r="D570" s="44"/>
      <c r="E570" s="138" t="s">
        <v>345</v>
      </c>
      <c r="G570" s="43">
        <v>99</v>
      </c>
      <c r="H570" s="136" t="str">
        <f t="shared" si="310"/>
        <v>-</v>
      </c>
      <c r="I570" s="42">
        <f>'Plt. Class.'!L$28</f>
        <v>0</v>
      </c>
      <c r="J570" s="136">
        <f t="shared" si="311"/>
        <v>0</v>
      </c>
      <c r="K570" s="136">
        <f t="shared" si="312"/>
        <v>0</v>
      </c>
      <c r="L570" s="136">
        <f t="shared" si="313"/>
        <v>0</v>
      </c>
      <c r="M570" s="136">
        <f t="shared" si="314"/>
        <v>0</v>
      </c>
      <c r="N570" s="136">
        <f t="shared" si="315"/>
        <v>0</v>
      </c>
      <c r="O570" s="136">
        <f t="shared" si="316"/>
        <v>0</v>
      </c>
      <c r="P570" s="136">
        <f t="shared" si="317"/>
        <v>0</v>
      </c>
      <c r="Q570" s="136">
        <f t="shared" si="318"/>
        <v>0</v>
      </c>
      <c r="R570" s="136">
        <f t="shared" si="319"/>
        <v>0</v>
      </c>
      <c r="S570" s="136">
        <f t="shared" si="320"/>
        <v>0</v>
      </c>
      <c r="T570" s="136">
        <f t="shared" si="321"/>
        <v>0</v>
      </c>
      <c r="U570" s="136">
        <f t="shared" si="322"/>
        <v>0</v>
      </c>
      <c r="V570" s="136">
        <f t="shared" si="323"/>
        <v>0</v>
      </c>
      <c r="W570" s="136">
        <f t="shared" si="324"/>
        <v>0</v>
      </c>
      <c r="X570" s="136">
        <f t="shared" si="325"/>
        <v>0</v>
      </c>
      <c r="Y570" s="42">
        <f t="shared" si="326"/>
        <v>0</v>
      </c>
      <c r="Z570" s="42"/>
      <c r="AA570" s="42"/>
      <c r="AB570" s="42"/>
      <c r="AC570" s="42"/>
      <c r="AD570" s="42"/>
      <c r="AE570" s="42"/>
      <c r="AF570" s="42"/>
      <c r="AG570" s="42"/>
    </row>
    <row r="571" spans="1:33">
      <c r="A571" s="44">
        <f t="shared" si="308"/>
        <v>548</v>
      </c>
      <c r="B571" s="44"/>
      <c r="C571" s="44"/>
      <c r="D571" s="44"/>
      <c r="E571" s="44"/>
      <c r="G571" s="43"/>
      <c r="H571" s="136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</row>
    <row r="572" spans="1:33">
      <c r="A572" s="44">
        <f t="shared" si="308"/>
        <v>549</v>
      </c>
      <c r="B572" s="44"/>
      <c r="C572" s="44"/>
      <c r="D572" s="44" t="s">
        <v>346</v>
      </c>
      <c r="E572" s="44"/>
      <c r="G572" s="43"/>
      <c r="H572" s="136"/>
      <c r="I572" s="42">
        <f>'Plt. Class.'!L$30</f>
        <v>0</v>
      </c>
      <c r="J572" s="42">
        <f>SUM(J562:J570)</f>
        <v>0</v>
      </c>
      <c r="K572" s="42">
        <f t="shared" ref="K572:X572" si="327">SUM(K562:K570)</f>
        <v>0</v>
      </c>
      <c r="L572" s="42">
        <f t="shared" si="327"/>
        <v>0</v>
      </c>
      <c r="M572" s="42">
        <f t="shared" si="327"/>
        <v>0</v>
      </c>
      <c r="N572" s="42">
        <f t="shared" si="327"/>
        <v>0</v>
      </c>
      <c r="O572" s="42">
        <f t="shared" si="327"/>
        <v>0</v>
      </c>
      <c r="P572" s="42">
        <f t="shared" si="327"/>
        <v>0</v>
      </c>
      <c r="Q572" s="42">
        <f t="shared" si="327"/>
        <v>0</v>
      </c>
      <c r="R572" s="42">
        <f t="shared" si="327"/>
        <v>0</v>
      </c>
      <c r="S572" s="42">
        <f t="shared" si="327"/>
        <v>0</v>
      </c>
      <c r="T572" s="42">
        <f t="shared" si="327"/>
        <v>0</v>
      </c>
      <c r="U572" s="42">
        <f t="shared" si="327"/>
        <v>0</v>
      </c>
      <c r="V572" s="42">
        <f t="shared" si="327"/>
        <v>0</v>
      </c>
      <c r="W572" s="42">
        <f t="shared" si="327"/>
        <v>0</v>
      </c>
      <c r="X572" s="42">
        <f t="shared" si="327"/>
        <v>0</v>
      </c>
      <c r="Y572" s="42">
        <f>SUM(J572:X572)-I572</f>
        <v>0</v>
      </c>
      <c r="Z572" s="42"/>
      <c r="AA572" s="42"/>
      <c r="AB572" s="42"/>
      <c r="AC572" s="42"/>
      <c r="AD572" s="42"/>
      <c r="AE572" s="42"/>
      <c r="AF572" s="42"/>
      <c r="AG572" s="42"/>
    </row>
    <row r="573" spans="1:33">
      <c r="A573" s="44">
        <f t="shared" si="308"/>
        <v>550</v>
      </c>
      <c r="B573" s="44"/>
      <c r="C573" s="44"/>
      <c r="D573" s="44"/>
      <c r="E573" s="44"/>
      <c r="G573" s="43"/>
      <c r="H573" s="136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42"/>
      <c r="AD573" s="42"/>
      <c r="AE573" s="42"/>
      <c r="AF573" s="42"/>
      <c r="AG573" s="42"/>
    </row>
    <row r="574" spans="1:33">
      <c r="A574" s="44">
        <f t="shared" si="308"/>
        <v>551</v>
      </c>
      <c r="B574" s="44"/>
      <c r="C574" s="44"/>
      <c r="D574" s="44" t="s">
        <v>359</v>
      </c>
      <c r="E574" s="44"/>
      <c r="G574" s="43"/>
      <c r="H574" s="136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</row>
    <row r="575" spans="1:33">
      <c r="A575" s="44">
        <f t="shared" si="308"/>
        <v>552</v>
      </c>
      <c r="B575" s="44"/>
      <c r="C575" s="44"/>
      <c r="D575" s="44"/>
      <c r="E575" s="44"/>
      <c r="G575" s="43"/>
      <c r="H575" s="136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</row>
    <row r="576" spans="1:33">
      <c r="A576" s="44">
        <f t="shared" si="308"/>
        <v>553</v>
      </c>
      <c r="B576" s="44"/>
      <c r="C576" s="137">
        <v>35010</v>
      </c>
      <c r="D576" s="44"/>
      <c r="E576" s="138" t="s">
        <v>287</v>
      </c>
      <c r="G576" s="43">
        <v>1.5</v>
      </c>
      <c r="H576" s="136" t="str">
        <f t="shared" ref="H576:H592" si="328">VLOOKUP($G576,alloc,3)</f>
        <v>Winter Volumes</v>
      </c>
      <c r="I576" s="42">
        <f>'Plt. Class.'!L$34</f>
        <v>130563.34499999999</v>
      </c>
      <c r="J576" s="136">
        <f t="shared" ref="J576:J592" si="329">$I576*VLOOKUP($G576,alloc,6)</f>
        <v>51117.983161852382</v>
      </c>
      <c r="K576" s="136">
        <f t="shared" ref="K576:K592" si="330">$I576*VLOOKUP($G576,alloc,7)</f>
        <v>30818.392036109981</v>
      </c>
      <c r="L576" s="136">
        <f t="shared" ref="L576:L592" si="331">$I576*VLOOKUP($G576,alloc,8)</f>
        <v>970.13670597790758</v>
      </c>
      <c r="M576" s="136">
        <f t="shared" ref="M576:M592" si="332">$I576*VLOOKUP($G576,alloc,9)</f>
        <v>24086.852564173732</v>
      </c>
      <c r="N576" s="136">
        <f t="shared" ref="N576:N592" si="333">$I576*VLOOKUP($G576,alloc,10)</f>
        <v>23569.980531885976</v>
      </c>
      <c r="O576" s="136">
        <f t="shared" ref="O576:O592" si="334">$I576*VLOOKUP($G576,alloc,11)</f>
        <v>0</v>
      </c>
      <c r="P576" s="136">
        <f t="shared" ref="P576:P592" si="335">$I576*VLOOKUP($G576,alloc,12)</f>
        <v>0</v>
      </c>
      <c r="Q576" s="136">
        <f t="shared" ref="Q576:Q592" si="336">$I576*VLOOKUP($G576,alloc,13)</f>
        <v>0</v>
      </c>
      <c r="R576" s="136">
        <f t="shared" ref="R576:R592" si="337">$I576*VLOOKUP($G576,alloc,14)</f>
        <v>0</v>
      </c>
      <c r="S576" s="136">
        <f t="shared" ref="S576:S592" si="338">$I576*VLOOKUP($G576,alloc,15)</f>
        <v>0</v>
      </c>
      <c r="T576" s="136">
        <f t="shared" ref="T576:T592" si="339">$I576*VLOOKUP($G576,alloc,16)</f>
        <v>0</v>
      </c>
      <c r="U576" s="136">
        <f t="shared" ref="U576:U592" si="340">$I576*VLOOKUP($G576,alloc,17)</f>
        <v>0</v>
      </c>
      <c r="V576" s="136">
        <f t="shared" ref="V576:V592" si="341">$I576*VLOOKUP($G576,alloc,18)</f>
        <v>0</v>
      </c>
      <c r="W576" s="136">
        <f t="shared" ref="W576:W592" si="342">$I576*VLOOKUP($G576,alloc,19)</f>
        <v>0</v>
      </c>
      <c r="X576" s="136">
        <f t="shared" ref="X576:X592" si="343">$I576*VLOOKUP($G576,alloc,20)</f>
        <v>0</v>
      </c>
      <c r="Y576" s="42">
        <f t="shared" ref="Y576:Y592" si="344">SUM(J576:X576)-I576</f>
        <v>0</v>
      </c>
      <c r="Z576" s="42"/>
      <c r="AA576" s="42"/>
      <c r="AB576" s="42"/>
      <c r="AC576" s="42"/>
      <c r="AD576" s="42"/>
      <c r="AE576" s="42"/>
      <c r="AF576" s="42"/>
      <c r="AG576" s="42"/>
    </row>
    <row r="577" spans="1:33">
      <c r="A577" s="44">
        <f t="shared" si="308"/>
        <v>554</v>
      </c>
      <c r="B577" s="44"/>
      <c r="C577" s="137">
        <v>35020</v>
      </c>
      <c r="D577" s="44"/>
      <c r="E577" s="138" t="s">
        <v>147</v>
      </c>
      <c r="G577" s="43">
        <v>1.5</v>
      </c>
      <c r="H577" s="136" t="str">
        <f t="shared" si="328"/>
        <v>Winter Volumes</v>
      </c>
      <c r="I577" s="42">
        <f>'Plt. Class.'!L$35</f>
        <v>2340.7900000000004</v>
      </c>
      <c r="J577" s="136">
        <f t="shared" si="329"/>
        <v>916.4629154180484</v>
      </c>
      <c r="K577" s="136">
        <f t="shared" si="330"/>
        <v>552.5240173205267</v>
      </c>
      <c r="L577" s="136">
        <f t="shared" si="331"/>
        <v>17.392984991201221</v>
      </c>
      <c r="M577" s="136">
        <f t="shared" si="332"/>
        <v>431.83838169657992</v>
      </c>
      <c r="N577" s="136">
        <f t="shared" si="333"/>
        <v>422.57170057364408</v>
      </c>
      <c r="O577" s="136">
        <f t="shared" si="334"/>
        <v>0</v>
      </c>
      <c r="P577" s="136">
        <f t="shared" si="335"/>
        <v>0</v>
      </c>
      <c r="Q577" s="136">
        <f t="shared" si="336"/>
        <v>0</v>
      </c>
      <c r="R577" s="136">
        <f t="shared" si="337"/>
        <v>0</v>
      </c>
      <c r="S577" s="136">
        <f t="shared" si="338"/>
        <v>0</v>
      </c>
      <c r="T577" s="136">
        <f t="shared" si="339"/>
        <v>0</v>
      </c>
      <c r="U577" s="136">
        <f t="shared" si="340"/>
        <v>0</v>
      </c>
      <c r="V577" s="136">
        <f t="shared" si="341"/>
        <v>0</v>
      </c>
      <c r="W577" s="136">
        <f t="shared" si="342"/>
        <v>0</v>
      </c>
      <c r="X577" s="136">
        <f t="shared" si="343"/>
        <v>0</v>
      </c>
      <c r="Y577" s="42">
        <f t="shared" si="344"/>
        <v>0</v>
      </c>
      <c r="Z577" s="42"/>
      <c r="AA577" s="42"/>
      <c r="AB577" s="42"/>
      <c r="AC577" s="42"/>
      <c r="AD577" s="42"/>
      <c r="AE577" s="42"/>
      <c r="AF577" s="42"/>
      <c r="AG577" s="42"/>
    </row>
    <row r="578" spans="1:33">
      <c r="A578" s="44">
        <f t="shared" si="308"/>
        <v>555</v>
      </c>
      <c r="B578" s="44"/>
      <c r="C578" s="137">
        <v>35100</v>
      </c>
      <c r="D578" s="44"/>
      <c r="E578" s="138" t="s">
        <v>81</v>
      </c>
      <c r="G578" s="43">
        <v>1.5</v>
      </c>
      <c r="H578" s="136" t="str">
        <f t="shared" si="328"/>
        <v>Winter Volumes</v>
      </c>
      <c r="I578" s="42">
        <f>'Plt. Class.'!L$36</f>
        <v>8958.0949999999993</v>
      </c>
      <c r="J578" s="136">
        <f t="shared" si="329"/>
        <v>3507.2611640906875</v>
      </c>
      <c r="K578" s="136">
        <f t="shared" si="330"/>
        <v>2114.48384388985</v>
      </c>
      <c r="L578" s="136">
        <f t="shared" si="331"/>
        <v>66.562148627068069</v>
      </c>
      <c r="M578" s="136">
        <f t="shared" si="332"/>
        <v>1652.6255015974193</v>
      </c>
      <c r="N578" s="136">
        <f t="shared" si="333"/>
        <v>1617.1623417949741</v>
      </c>
      <c r="O578" s="136">
        <f t="shared" si="334"/>
        <v>0</v>
      </c>
      <c r="P578" s="136">
        <f t="shared" si="335"/>
        <v>0</v>
      </c>
      <c r="Q578" s="136">
        <f t="shared" si="336"/>
        <v>0</v>
      </c>
      <c r="R578" s="136">
        <f t="shared" si="337"/>
        <v>0</v>
      </c>
      <c r="S578" s="136">
        <f t="shared" si="338"/>
        <v>0</v>
      </c>
      <c r="T578" s="136">
        <f t="shared" si="339"/>
        <v>0</v>
      </c>
      <c r="U578" s="136">
        <f t="shared" si="340"/>
        <v>0</v>
      </c>
      <c r="V578" s="136">
        <f t="shared" si="341"/>
        <v>0</v>
      </c>
      <c r="W578" s="136">
        <f t="shared" si="342"/>
        <v>0</v>
      </c>
      <c r="X578" s="136">
        <f t="shared" si="343"/>
        <v>0</v>
      </c>
      <c r="Y578" s="42">
        <f t="shared" si="344"/>
        <v>0</v>
      </c>
      <c r="Z578" s="42"/>
      <c r="AA578" s="42"/>
      <c r="AB578" s="42"/>
      <c r="AC578" s="42"/>
      <c r="AD578" s="42"/>
      <c r="AE578" s="42"/>
      <c r="AF578" s="42"/>
      <c r="AG578" s="42"/>
    </row>
    <row r="579" spans="1:33">
      <c r="A579" s="44">
        <f t="shared" si="308"/>
        <v>556</v>
      </c>
      <c r="B579" s="44"/>
      <c r="C579" s="137">
        <v>35102</v>
      </c>
      <c r="D579" s="44"/>
      <c r="E579" s="138" t="s">
        <v>348</v>
      </c>
      <c r="G579" s="43">
        <v>1.5</v>
      </c>
      <c r="H579" s="136" t="str">
        <f t="shared" si="328"/>
        <v>Winter Volumes</v>
      </c>
      <c r="I579" s="42">
        <f>'Plt. Class.'!L$37</f>
        <v>76630.650000000009</v>
      </c>
      <c r="J579" s="136">
        <f t="shared" si="329"/>
        <v>30002.327807868311</v>
      </c>
      <c r="K579" s="136">
        <f t="shared" si="330"/>
        <v>18088.027797403105</v>
      </c>
      <c r="L579" s="136">
        <f t="shared" si="331"/>
        <v>569.39569346929613</v>
      </c>
      <c r="M579" s="136">
        <f t="shared" si="332"/>
        <v>14137.131431848658</v>
      </c>
      <c r="N579" s="136">
        <f t="shared" si="333"/>
        <v>13833.767269410635</v>
      </c>
      <c r="O579" s="136">
        <f t="shared" si="334"/>
        <v>0</v>
      </c>
      <c r="P579" s="136">
        <f t="shared" si="335"/>
        <v>0</v>
      </c>
      <c r="Q579" s="136">
        <f t="shared" si="336"/>
        <v>0</v>
      </c>
      <c r="R579" s="136">
        <f t="shared" si="337"/>
        <v>0</v>
      </c>
      <c r="S579" s="136">
        <f t="shared" si="338"/>
        <v>0</v>
      </c>
      <c r="T579" s="136">
        <f t="shared" si="339"/>
        <v>0</v>
      </c>
      <c r="U579" s="136">
        <f t="shared" si="340"/>
        <v>0</v>
      </c>
      <c r="V579" s="136">
        <f t="shared" si="341"/>
        <v>0</v>
      </c>
      <c r="W579" s="136">
        <f t="shared" si="342"/>
        <v>0</v>
      </c>
      <c r="X579" s="136">
        <f t="shared" si="343"/>
        <v>0</v>
      </c>
      <c r="Y579" s="42">
        <f t="shared" si="344"/>
        <v>0</v>
      </c>
      <c r="Z579" s="42"/>
      <c r="AA579" s="42"/>
      <c r="AB579" s="42"/>
      <c r="AC579" s="42"/>
      <c r="AD579" s="42"/>
      <c r="AE579" s="42"/>
      <c r="AF579" s="42"/>
      <c r="AG579" s="42"/>
    </row>
    <row r="580" spans="1:33">
      <c r="A580" s="44">
        <f t="shared" si="308"/>
        <v>557</v>
      </c>
      <c r="B580" s="44"/>
      <c r="C580" s="137">
        <v>35103</v>
      </c>
      <c r="D580" s="44"/>
      <c r="E580" s="138" t="s">
        <v>349</v>
      </c>
      <c r="G580" s="43">
        <v>1.5</v>
      </c>
      <c r="H580" s="136" t="str">
        <f t="shared" si="328"/>
        <v>Winter Volumes</v>
      </c>
      <c r="I580" s="42">
        <f>'Plt. Class.'!L$38</f>
        <v>11569.19</v>
      </c>
      <c r="J580" s="136">
        <f t="shared" si="329"/>
        <v>4529.5535252736599</v>
      </c>
      <c r="K580" s="136">
        <f t="shared" si="330"/>
        <v>2730.8111090462894</v>
      </c>
      <c r="L580" s="136">
        <f t="shared" si="331"/>
        <v>85.963605462410229</v>
      </c>
      <c r="M580" s="136">
        <f t="shared" si="332"/>
        <v>2134.3308400754681</v>
      </c>
      <c r="N580" s="136">
        <f t="shared" si="333"/>
        <v>2088.5309201421728</v>
      </c>
      <c r="O580" s="136">
        <f t="shared" si="334"/>
        <v>0</v>
      </c>
      <c r="P580" s="136">
        <f t="shared" si="335"/>
        <v>0</v>
      </c>
      <c r="Q580" s="136">
        <f t="shared" si="336"/>
        <v>0</v>
      </c>
      <c r="R580" s="136">
        <f t="shared" si="337"/>
        <v>0</v>
      </c>
      <c r="S580" s="136">
        <f t="shared" si="338"/>
        <v>0</v>
      </c>
      <c r="T580" s="136">
        <f t="shared" si="339"/>
        <v>0</v>
      </c>
      <c r="U580" s="136">
        <f t="shared" si="340"/>
        <v>0</v>
      </c>
      <c r="V580" s="136">
        <f t="shared" si="341"/>
        <v>0</v>
      </c>
      <c r="W580" s="136">
        <f t="shared" si="342"/>
        <v>0</v>
      </c>
      <c r="X580" s="136">
        <f t="shared" si="343"/>
        <v>0</v>
      </c>
      <c r="Y580" s="42">
        <f t="shared" si="344"/>
        <v>0</v>
      </c>
      <c r="Z580" s="42"/>
      <c r="AA580" s="42"/>
      <c r="AB580" s="42"/>
      <c r="AC580" s="42"/>
      <c r="AD580" s="42"/>
      <c r="AE580" s="42"/>
      <c r="AF580" s="42"/>
      <c r="AG580" s="42"/>
    </row>
    <row r="581" spans="1:33">
      <c r="A581" s="44">
        <f t="shared" si="308"/>
        <v>558</v>
      </c>
      <c r="B581" s="44"/>
      <c r="C581" s="137">
        <v>35104</v>
      </c>
      <c r="D581" s="44"/>
      <c r="E581" s="138" t="s">
        <v>350</v>
      </c>
      <c r="G581" s="43">
        <v>1.5</v>
      </c>
      <c r="H581" s="136" t="str">
        <f t="shared" si="328"/>
        <v>Winter Volumes</v>
      </c>
      <c r="I581" s="42">
        <f>'Plt. Class.'!L$39</f>
        <v>68721.264999999999</v>
      </c>
      <c r="J581" s="136">
        <f t="shared" si="329"/>
        <v>26905.656155877408</v>
      </c>
      <c r="K581" s="136">
        <f t="shared" si="330"/>
        <v>16221.083229656868</v>
      </c>
      <c r="L581" s="136">
        <f t="shared" si="331"/>
        <v>510.6258702067941</v>
      </c>
      <c r="M581" s="136">
        <f t="shared" si="332"/>
        <v>12677.976181435248</v>
      </c>
      <c r="N581" s="136">
        <f t="shared" si="333"/>
        <v>12405.92356282368</v>
      </c>
      <c r="O581" s="136">
        <f t="shared" si="334"/>
        <v>0</v>
      </c>
      <c r="P581" s="136">
        <f t="shared" si="335"/>
        <v>0</v>
      </c>
      <c r="Q581" s="136">
        <f t="shared" si="336"/>
        <v>0</v>
      </c>
      <c r="R581" s="136">
        <f t="shared" si="337"/>
        <v>0</v>
      </c>
      <c r="S581" s="136">
        <f t="shared" si="338"/>
        <v>0</v>
      </c>
      <c r="T581" s="136">
        <f t="shared" si="339"/>
        <v>0</v>
      </c>
      <c r="U581" s="136">
        <f t="shared" si="340"/>
        <v>0</v>
      </c>
      <c r="V581" s="136">
        <f t="shared" si="341"/>
        <v>0</v>
      </c>
      <c r="W581" s="136">
        <f t="shared" si="342"/>
        <v>0</v>
      </c>
      <c r="X581" s="136">
        <f t="shared" si="343"/>
        <v>0</v>
      </c>
      <c r="Y581" s="42">
        <f t="shared" si="344"/>
        <v>0</v>
      </c>
      <c r="Z581" s="42"/>
      <c r="AA581" s="42"/>
      <c r="AB581" s="42"/>
      <c r="AC581" s="42"/>
      <c r="AD581" s="42"/>
      <c r="AE581" s="42"/>
      <c r="AF581" s="42"/>
      <c r="AG581" s="42"/>
    </row>
    <row r="582" spans="1:33">
      <c r="A582" s="44">
        <f t="shared" si="308"/>
        <v>559</v>
      </c>
      <c r="B582" s="44"/>
      <c r="C582" s="137">
        <v>35200</v>
      </c>
      <c r="D582" s="44"/>
      <c r="E582" s="138" t="s">
        <v>351</v>
      </c>
      <c r="G582" s="43">
        <v>1.5</v>
      </c>
      <c r="H582" s="136" t="str">
        <f t="shared" si="328"/>
        <v>Winter Volumes</v>
      </c>
      <c r="I582" s="42">
        <f>'Plt. Class.'!L$40</f>
        <v>4547761.1400045659</v>
      </c>
      <c r="J582" s="136">
        <f t="shared" si="329"/>
        <v>1780533.2528733851</v>
      </c>
      <c r="K582" s="136">
        <f t="shared" si="330"/>
        <v>1073461.2053578068</v>
      </c>
      <c r="L582" s="136">
        <f t="shared" si="331"/>
        <v>33791.643527043241</v>
      </c>
      <c r="M582" s="136">
        <f t="shared" si="332"/>
        <v>838989.32029022893</v>
      </c>
      <c r="N582" s="136">
        <f t="shared" si="333"/>
        <v>820985.71795610175</v>
      </c>
      <c r="O582" s="136">
        <f t="shared" si="334"/>
        <v>0</v>
      </c>
      <c r="P582" s="136">
        <f t="shared" si="335"/>
        <v>0</v>
      </c>
      <c r="Q582" s="136">
        <f t="shared" si="336"/>
        <v>0</v>
      </c>
      <c r="R582" s="136">
        <f t="shared" si="337"/>
        <v>0</v>
      </c>
      <c r="S582" s="136">
        <f t="shared" si="338"/>
        <v>0</v>
      </c>
      <c r="T582" s="136">
        <f t="shared" si="339"/>
        <v>0</v>
      </c>
      <c r="U582" s="136">
        <f t="shared" si="340"/>
        <v>0</v>
      </c>
      <c r="V582" s="136">
        <f t="shared" si="341"/>
        <v>0</v>
      </c>
      <c r="W582" s="136">
        <f t="shared" si="342"/>
        <v>0</v>
      </c>
      <c r="X582" s="136">
        <f t="shared" si="343"/>
        <v>0</v>
      </c>
      <c r="Y582" s="42">
        <f t="shared" si="344"/>
        <v>0</v>
      </c>
      <c r="Z582" s="42"/>
      <c r="AA582" s="42"/>
      <c r="AB582" s="42"/>
      <c r="AC582" s="42"/>
      <c r="AD582" s="42"/>
      <c r="AE582" s="42"/>
      <c r="AF582" s="42"/>
      <c r="AG582" s="42"/>
    </row>
    <row r="583" spans="1:33">
      <c r="A583" s="44">
        <f t="shared" si="308"/>
        <v>560</v>
      </c>
      <c r="B583" s="44"/>
      <c r="C583" s="137">
        <v>35201</v>
      </c>
      <c r="D583" s="44"/>
      <c r="E583" s="138" t="s">
        <v>352</v>
      </c>
      <c r="G583" s="43">
        <v>1.5</v>
      </c>
      <c r="H583" s="136" t="str">
        <f t="shared" si="328"/>
        <v>Winter Volumes</v>
      </c>
      <c r="I583" s="42">
        <f>'Plt. Class.'!L$41</f>
        <v>849999.26999999967</v>
      </c>
      <c r="J583" s="136">
        <f t="shared" si="329"/>
        <v>332790.55749871302</v>
      </c>
      <c r="K583" s="136">
        <f t="shared" si="330"/>
        <v>200635.26048039968</v>
      </c>
      <c r="L583" s="136">
        <f t="shared" si="331"/>
        <v>6315.8269411788269</v>
      </c>
      <c r="M583" s="136">
        <f t="shared" si="332"/>
        <v>156811.29413577216</v>
      </c>
      <c r="N583" s="136">
        <f t="shared" si="333"/>
        <v>153446.33094393596</v>
      </c>
      <c r="O583" s="136">
        <f t="shared" si="334"/>
        <v>0</v>
      </c>
      <c r="P583" s="136">
        <f t="shared" si="335"/>
        <v>0</v>
      </c>
      <c r="Q583" s="136">
        <f t="shared" si="336"/>
        <v>0</v>
      </c>
      <c r="R583" s="136">
        <f t="shared" si="337"/>
        <v>0</v>
      </c>
      <c r="S583" s="136">
        <f t="shared" si="338"/>
        <v>0</v>
      </c>
      <c r="T583" s="136">
        <f t="shared" si="339"/>
        <v>0</v>
      </c>
      <c r="U583" s="136">
        <f t="shared" si="340"/>
        <v>0</v>
      </c>
      <c r="V583" s="136">
        <f t="shared" si="341"/>
        <v>0</v>
      </c>
      <c r="W583" s="136">
        <f t="shared" si="342"/>
        <v>0</v>
      </c>
      <c r="X583" s="136">
        <f t="shared" si="343"/>
        <v>0</v>
      </c>
      <c r="Y583" s="42">
        <f t="shared" si="344"/>
        <v>0</v>
      </c>
      <c r="Z583" s="42"/>
      <c r="AA583" s="42"/>
      <c r="AB583" s="42"/>
      <c r="AC583" s="42"/>
      <c r="AD583" s="42"/>
      <c r="AE583" s="42"/>
      <c r="AF583" s="42"/>
      <c r="AG583" s="42"/>
    </row>
    <row r="584" spans="1:33">
      <c r="A584" s="44">
        <f t="shared" si="308"/>
        <v>561</v>
      </c>
      <c r="B584" s="44"/>
      <c r="C584" s="137">
        <v>35202</v>
      </c>
      <c r="D584" s="44"/>
      <c r="E584" s="138" t="s">
        <v>353</v>
      </c>
      <c r="G584" s="43">
        <v>1.5</v>
      </c>
      <c r="H584" s="136" t="str">
        <f t="shared" si="328"/>
        <v>Winter Volumes</v>
      </c>
      <c r="I584" s="42">
        <f>'Plt. Class.'!L$42</f>
        <v>207909.43</v>
      </c>
      <c r="J584" s="136">
        <f t="shared" si="329"/>
        <v>81400.417107346075</v>
      </c>
      <c r="K584" s="136">
        <f t="shared" si="330"/>
        <v>49075.292316876272</v>
      </c>
      <c r="L584" s="136">
        <f t="shared" si="331"/>
        <v>1544.8483612452208</v>
      </c>
      <c r="M584" s="136">
        <f t="shared" si="332"/>
        <v>38355.970330810684</v>
      </c>
      <c r="N584" s="136">
        <f t="shared" si="333"/>
        <v>37532.901883721737</v>
      </c>
      <c r="O584" s="136">
        <f t="shared" si="334"/>
        <v>0</v>
      </c>
      <c r="P584" s="136">
        <f t="shared" si="335"/>
        <v>0</v>
      </c>
      <c r="Q584" s="136">
        <f t="shared" si="336"/>
        <v>0</v>
      </c>
      <c r="R584" s="136">
        <f t="shared" si="337"/>
        <v>0</v>
      </c>
      <c r="S584" s="136">
        <f t="shared" si="338"/>
        <v>0</v>
      </c>
      <c r="T584" s="136">
        <f t="shared" si="339"/>
        <v>0</v>
      </c>
      <c r="U584" s="136">
        <f t="shared" si="340"/>
        <v>0</v>
      </c>
      <c r="V584" s="136">
        <f t="shared" si="341"/>
        <v>0</v>
      </c>
      <c r="W584" s="136">
        <f t="shared" si="342"/>
        <v>0</v>
      </c>
      <c r="X584" s="136">
        <f t="shared" si="343"/>
        <v>0</v>
      </c>
      <c r="Y584" s="42">
        <f t="shared" si="344"/>
        <v>0</v>
      </c>
      <c r="Z584" s="42"/>
      <c r="AA584" s="42"/>
      <c r="AB584" s="42"/>
      <c r="AC584" s="42"/>
      <c r="AD584" s="42"/>
      <c r="AE584" s="42"/>
      <c r="AF584" s="42"/>
      <c r="AG584" s="42"/>
    </row>
    <row r="585" spans="1:33">
      <c r="A585" s="44">
        <f t="shared" si="308"/>
        <v>562</v>
      </c>
      <c r="B585" s="44"/>
      <c r="C585" s="137">
        <v>35203</v>
      </c>
      <c r="D585" s="44"/>
      <c r="E585" s="138" t="s">
        <v>354</v>
      </c>
      <c r="G585" s="43">
        <v>1.5</v>
      </c>
      <c r="H585" s="136" t="str">
        <f t="shared" si="328"/>
        <v>Winter Volumes</v>
      </c>
      <c r="I585" s="42">
        <f>'Plt. Class.'!L$43</f>
        <v>847416.48000000033</v>
      </c>
      <c r="J585" s="136">
        <f t="shared" si="329"/>
        <v>331779.34707261244</v>
      </c>
      <c r="K585" s="136">
        <f t="shared" si="330"/>
        <v>200025.61437515536</v>
      </c>
      <c r="L585" s="136">
        <f t="shared" si="331"/>
        <v>6296.6358015612559</v>
      </c>
      <c r="M585" s="136">
        <f t="shared" si="332"/>
        <v>156334.81061787356</v>
      </c>
      <c r="N585" s="136">
        <f t="shared" si="333"/>
        <v>152980.07213279771</v>
      </c>
      <c r="O585" s="136">
        <f t="shared" si="334"/>
        <v>0</v>
      </c>
      <c r="P585" s="136">
        <f t="shared" si="335"/>
        <v>0</v>
      </c>
      <c r="Q585" s="136">
        <f t="shared" si="336"/>
        <v>0</v>
      </c>
      <c r="R585" s="136">
        <f t="shared" si="337"/>
        <v>0</v>
      </c>
      <c r="S585" s="136">
        <f t="shared" si="338"/>
        <v>0</v>
      </c>
      <c r="T585" s="136">
        <f t="shared" si="339"/>
        <v>0</v>
      </c>
      <c r="U585" s="136">
        <f t="shared" si="340"/>
        <v>0</v>
      </c>
      <c r="V585" s="136">
        <f t="shared" si="341"/>
        <v>0</v>
      </c>
      <c r="W585" s="136">
        <f t="shared" si="342"/>
        <v>0</v>
      </c>
      <c r="X585" s="136">
        <f t="shared" si="343"/>
        <v>0</v>
      </c>
      <c r="Y585" s="42">
        <f t="shared" si="344"/>
        <v>0</v>
      </c>
      <c r="Z585" s="42"/>
      <c r="AA585" s="42"/>
      <c r="AB585" s="42"/>
      <c r="AC585" s="42"/>
      <c r="AD585" s="42"/>
      <c r="AE585" s="42"/>
      <c r="AF585" s="42"/>
      <c r="AG585" s="42"/>
    </row>
    <row r="586" spans="1:33">
      <c r="A586" s="44">
        <f t="shared" si="308"/>
        <v>563</v>
      </c>
      <c r="B586" s="44"/>
      <c r="C586" s="137">
        <v>35210</v>
      </c>
      <c r="D586" s="44"/>
      <c r="E586" s="138" t="s">
        <v>355</v>
      </c>
      <c r="G586" s="43">
        <v>1.5</v>
      </c>
      <c r="H586" s="136" t="str">
        <f t="shared" si="328"/>
        <v>Winter Volumes</v>
      </c>
      <c r="I586" s="42">
        <f>'Plt. Class.'!L$44</f>
        <v>89265.045000000013</v>
      </c>
      <c r="J586" s="136">
        <f t="shared" si="329"/>
        <v>34948.928945195119</v>
      </c>
      <c r="K586" s="136">
        <f t="shared" si="330"/>
        <v>21070.27169019758</v>
      </c>
      <c r="L586" s="136">
        <f t="shared" si="331"/>
        <v>663.27418859611566</v>
      </c>
      <c r="M586" s="136">
        <f t="shared" si="332"/>
        <v>16467.975587247205</v>
      </c>
      <c r="N586" s="136">
        <f t="shared" si="333"/>
        <v>16114.594588763992</v>
      </c>
      <c r="O586" s="136">
        <f t="shared" si="334"/>
        <v>0</v>
      </c>
      <c r="P586" s="136">
        <f t="shared" si="335"/>
        <v>0</v>
      </c>
      <c r="Q586" s="136">
        <f t="shared" si="336"/>
        <v>0</v>
      </c>
      <c r="R586" s="136">
        <f t="shared" si="337"/>
        <v>0</v>
      </c>
      <c r="S586" s="136">
        <f t="shared" si="338"/>
        <v>0</v>
      </c>
      <c r="T586" s="136">
        <f t="shared" si="339"/>
        <v>0</v>
      </c>
      <c r="U586" s="136">
        <f t="shared" si="340"/>
        <v>0</v>
      </c>
      <c r="V586" s="136">
        <f t="shared" si="341"/>
        <v>0</v>
      </c>
      <c r="W586" s="136">
        <f t="shared" si="342"/>
        <v>0</v>
      </c>
      <c r="X586" s="136">
        <f t="shared" si="343"/>
        <v>0</v>
      </c>
      <c r="Y586" s="42">
        <f t="shared" si="344"/>
        <v>0</v>
      </c>
      <c r="Z586" s="42"/>
      <c r="AA586" s="42"/>
      <c r="AB586" s="42"/>
      <c r="AC586" s="42"/>
      <c r="AD586" s="42"/>
      <c r="AE586" s="42"/>
      <c r="AF586" s="42"/>
      <c r="AG586" s="42"/>
    </row>
    <row r="587" spans="1:33">
      <c r="A587" s="44">
        <f t="shared" si="308"/>
        <v>564</v>
      </c>
      <c r="B587" s="44"/>
      <c r="C587" s="137">
        <v>35211</v>
      </c>
      <c r="D587" s="44"/>
      <c r="E587" s="138" t="s">
        <v>356</v>
      </c>
      <c r="G587" s="43">
        <v>1.5</v>
      </c>
      <c r="H587" s="136" t="str">
        <f t="shared" si="328"/>
        <v>Winter Volumes</v>
      </c>
      <c r="I587" s="42">
        <f>'Plt. Class.'!L$45</f>
        <v>27307.135000000006</v>
      </c>
      <c r="J587" s="136">
        <f t="shared" si="329"/>
        <v>10691.252335243327</v>
      </c>
      <c r="K587" s="136">
        <f t="shared" si="330"/>
        <v>6445.6221752972124</v>
      </c>
      <c r="L587" s="136">
        <f t="shared" si="331"/>
        <v>202.90269063337828</v>
      </c>
      <c r="M587" s="136">
        <f t="shared" si="332"/>
        <v>5037.7304188628787</v>
      </c>
      <c r="N587" s="136">
        <f t="shared" si="333"/>
        <v>4929.6273799632081</v>
      </c>
      <c r="O587" s="136">
        <f t="shared" si="334"/>
        <v>0</v>
      </c>
      <c r="P587" s="136">
        <f t="shared" si="335"/>
        <v>0</v>
      </c>
      <c r="Q587" s="136">
        <f t="shared" si="336"/>
        <v>0</v>
      </c>
      <c r="R587" s="136">
        <f t="shared" si="337"/>
        <v>0</v>
      </c>
      <c r="S587" s="136">
        <f t="shared" si="338"/>
        <v>0</v>
      </c>
      <c r="T587" s="136">
        <f t="shared" si="339"/>
        <v>0</v>
      </c>
      <c r="U587" s="136">
        <f t="shared" si="340"/>
        <v>0</v>
      </c>
      <c r="V587" s="136">
        <f t="shared" si="341"/>
        <v>0</v>
      </c>
      <c r="W587" s="136">
        <f t="shared" si="342"/>
        <v>0</v>
      </c>
      <c r="X587" s="136">
        <f t="shared" si="343"/>
        <v>0</v>
      </c>
      <c r="Y587" s="42">
        <f t="shared" si="344"/>
        <v>0</v>
      </c>
      <c r="Z587" s="42"/>
      <c r="AA587" s="42"/>
      <c r="AB587" s="42"/>
      <c r="AC587" s="42"/>
      <c r="AD587" s="42"/>
      <c r="AE587" s="42"/>
      <c r="AF587" s="42"/>
      <c r="AG587" s="42"/>
    </row>
    <row r="588" spans="1:33">
      <c r="A588" s="44">
        <f t="shared" si="308"/>
        <v>565</v>
      </c>
      <c r="B588" s="44"/>
      <c r="C588" s="137">
        <v>35301</v>
      </c>
      <c r="D588" s="44"/>
      <c r="E588" s="141" t="s">
        <v>342</v>
      </c>
      <c r="G588" s="43">
        <v>1.5</v>
      </c>
      <c r="H588" s="136" t="str">
        <f t="shared" si="328"/>
        <v>Winter Volumes</v>
      </c>
      <c r="I588" s="42">
        <f>'Plt. Class.'!L$46</f>
        <v>89248.449999999968</v>
      </c>
      <c r="J588" s="136">
        <f t="shared" si="329"/>
        <v>34942.431693377825</v>
      </c>
      <c r="K588" s="136">
        <f t="shared" si="330"/>
        <v>21066.354578424438</v>
      </c>
      <c r="L588" s="136">
        <f t="shared" si="331"/>
        <v>663.15088125717034</v>
      </c>
      <c r="M588" s="136">
        <f t="shared" si="332"/>
        <v>16464.914074704739</v>
      </c>
      <c r="N588" s="136">
        <f t="shared" si="333"/>
        <v>16111.598772235795</v>
      </c>
      <c r="O588" s="136">
        <f t="shared" si="334"/>
        <v>0</v>
      </c>
      <c r="P588" s="136">
        <f t="shared" si="335"/>
        <v>0</v>
      </c>
      <c r="Q588" s="136">
        <f t="shared" si="336"/>
        <v>0</v>
      </c>
      <c r="R588" s="136">
        <f t="shared" si="337"/>
        <v>0</v>
      </c>
      <c r="S588" s="136">
        <f t="shared" si="338"/>
        <v>0</v>
      </c>
      <c r="T588" s="136">
        <f t="shared" si="339"/>
        <v>0</v>
      </c>
      <c r="U588" s="136">
        <f t="shared" si="340"/>
        <v>0</v>
      </c>
      <c r="V588" s="136">
        <f t="shared" si="341"/>
        <v>0</v>
      </c>
      <c r="W588" s="136">
        <f t="shared" si="342"/>
        <v>0</v>
      </c>
      <c r="X588" s="136">
        <f t="shared" si="343"/>
        <v>0</v>
      </c>
      <c r="Y588" s="42">
        <f t="shared" si="344"/>
        <v>0</v>
      </c>
      <c r="Z588" s="42"/>
      <c r="AA588" s="42"/>
      <c r="AB588" s="42"/>
      <c r="AC588" s="42"/>
      <c r="AD588" s="42"/>
      <c r="AE588" s="42"/>
      <c r="AF588" s="42"/>
      <c r="AG588" s="42"/>
    </row>
    <row r="589" spans="1:33">
      <c r="A589" s="44">
        <f t="shared" si="308"/>
        <v>566</v>
      </c>
      <c r="B589" s="44"/>
      <c r="C589" s="137">
        <v>35302</v>
      </c>
      <c r="D589" s="44"/>
      <c r="E589" s="138" t="s">
        <v>343</v>
      </c>
      <c r="G589" s="43">
        <v>1.5</v>
      </c>
      <c r="H589" s="136" t="str">
        <f t="shared" si="328"/>
        <v>Winter Volumes</v>
      </c>
      <c r="I589" s="42">
        <f>'Plt. Class.'!L$47</f>
        <v>104729.105</v>
      </c>
      <c r="J589" s="136">
        <f t="shared" si="329"/>
        <v>41003.396672671573</v>
      </c>
      <c r="K589" s="136">
        <f t="shared" si="330"/>
        <v>24720.434479378007</v>
      </c>
      <c r="L589" s="136">
        <f t="shared" si="331"/>
        <v>778.17820112309789</v>
      </c>
      <c r="M589" s="136">
        <f t="shared" si="332"/>
        <v>19320.847756411804</v>
      </c>
      <c r="N589" s="136">
        <f t="shared" si="333"/>
        <v>18906.24789041551</v>
      </c>
      <c r="O589" s="136">
        <f t="shared" si="334"/>
        <v>0</v>
      </c>
      <c r="P589" s="136">
        <f t="shared" si="335"/>
        <v>0</v>
      </c>
      <c r="Q589" s="136">
        <f t="shared" si="336"/>
        <v>0</v>
      </c>
      <c r="R589" s="136">
        <f t="shared" si="337"/>
        <v>0</v>
      </c>
      <c r="S589" s="136">
        <f t="shared" si="338"/>
        <v>0</v>
      </c>
      <c r="T589" s="136">
        <f t="shared" si="339"/>
        <v>0</v>
      </c>
      <c r="U589" s="136">
        <f t="shared" si="340"/>
        <v>0</v>
      </c>
      <c r="V589" s="136">
        <f t="shared" si="341"/>
        <v>0</v>
      </c>
      <c r="W589" s="136">
        <f t="shared" si="342"/>
        <v>0</v>
      </c>
      <c r="X589" s="136">
        <f t="shared" si="343"/>
        <v>0</v>
      </c>
      <c r="Y589" s="42">
        <f t="shared" si="344"/>
        <v>0</v>
      </c>
      <c r="Z589" s="42"/>
      <c r="AA589" s="42"/>
      <c r="AB589" s="42"/>
      <c r="AC589" s="42"/>
      <c r="AD589" s="42"/>
      <c r="AE589" s="42"/>
      <c r="AF589" s="42"/>
      <c r="AG589" s="42"/>
    </row>
    <row r="590" spans="1:33">
      <c r="A590" s="44">
        <f t="shared" si="308"/>
        <v>567</v>
      </c>
      <c r="B590" s="44"/>
      <c r="C590" s="137">
        <v>35400</v>
      </c>
      <c r="D590" s="44"/>
      <c r="E590" s="138" t="s">
        <v>126</v>
      </c>
      <c r="G590" s="43">
        <v>1.5</v>
      </c>
      <c r="H590" s="136" t="str">
        <f t="shared" si="328"/>
        <v>Winter Volumes</v>
      </c>
      <c r="I590" s="42">
        <f>'Plt. Class.'!L$48</f>
        <v>461723.02500000008</v>
      </c>
      <c r="J590" s="136">
        <f t="shared" si="329"/>
        <v>180773.17042841966</v>
      </c>
      <c r="K590" s="136">
        <f t="shared" si="330"/>
        <v>108985.88111807808</v>
      </c>
      <c r="L590" s="136">
        <f t="shared" si="331"/>
        <v>3430.7826177987031</v>
      </c>
      <c r="M590" s="136">
        <f t="shared" si="332"/>
        <v>85180.526193314872</v>
      </c>
      <c r="N590" s="136">
        <f t="shared" si="333"/>
        <v>83352.664642388758</v>
      </c>
      <c r="O590" s="136">
        <f t="shared" si="334"/>
        <v>0</v>
      </c>
      <c r="P590" s="136">
        <f t="shared" si="335"/>
        <v>0</v>
      </c>
      <c r="Q590" s="136">
        <f t="shared" si="336"/>
        <v>0</v>
      </c>
      <c r="R590" s="136">
        <f t="shared" si="337"/>
        <v>0</v>
      </c>
      <c r="S590" s="136">
        <f t="shared" si="338"/>
        <v>0</v>
      </c>
      <c r="T590" s="136">
        <f t="shared" si="339"/>
        <v>0</v>
      </c>
      <c r="U590" s="136">
        <f t="shared" si="340"/>
        <v>0</v>
      </c>
      <c r="V590" s="136">
        <f t="shared" si="341"/>
        <v>0</v>
      </c>
      <c r="W590" s="136">
        <f t="shared" si="342"/>
        <v>0</v>
      </c>
      <c r="X590" s="136">
        <f t="shared" si="343"/>
        <v>0</v>
      </c>
      <c r="Y590" s="42">
        <f t="shared" si="344"/>
        <v>0</v>
      </c>
      <c r="Z590" s="42"/>
      <c r="AA590" s="42"/>
      <c r="AB590" s="42"/>
      <c r="AC590" s="42"/>
      <c r="AD590" s="42"/>
      <c r="AE590" s="42"/>
      <c r="AF590" s="42"/>
      <c r="AG590" s="42"/>
    </row>
    <row r="591" spans="1:33">
      <c r="A591" s="44">
        <f t="shared" si="308"/>
        <v>568</v>
      </c>
      <c r="B591" s="44"/>
      <c r="C591" s="137">
        <v>35500</v>
      </c>
      <c r="D591" s="44"/>
      <c r="E591" s="138" t="s">
        <v>357</v>
      </c>
      <c r="G591" s="43">
        <v>1.5</v>
      </c>
      <c r="H591" s="136" t="str">
        <f t="shared" si="328"/>
        <v>Winter Volumes</v>
      </c>
      <c r="I591" s="42">
        <f>'Plt. Class.'!L$49</f>
        <v>120441.51499999997</v>
      </c>
      <c r="J591" s="136">
        <f t="shared" si="329"/>
        <v>47155.098054189635</v>
      </c>
      <c r="K591" s="136">
        <f t="shared" si="330"/>
        <v>28429.218221186202</v>
      </c>
      <c r="L591" s="136">
        <f t="shared" si="331"/>
        <v>894.92755125941915</v>
      </c>
      <c r="M591" s="136">
        <f t="shared" si="332"/>
        <v>22219.536535393749</v>
      </c>
      <c r="N591" s="136">
        <f t="shared" si="333"/>
        <v>21742.73463797096</v>
      </c>
      <c r="O591" s="136">
        <f t="shared" si="334"/>
        <v>0</v>
      </c>
      <c r="P591" s="136">
        <f t="shared" si="335"/>
        <v>0</v>
      </c>
      <c r="Q591" s="136">
        <f t="shared" si="336"/>
        <v>0</v>
      </c>
      <c r="R591" s="136">
        <f t="shared" si="337"/>
        <v>0</v>
      </c>
      <c r="S591" s="136">
        <f t="shared" si="338"/>
        <v>0</v>
      </c>
      <c r="T591" s="136">
        <f t="shared" si="339"/>
        <v>0</v>
      </c>
      <c r="U591" s="136">
        <f t="shared" si="340"/>
        <v>0</v>
      </c>
      <c r="V591" s="136">
        <f t="shared" si="341"/>
        <v>0</v>
      </c>
      <c r="W591" s="136">
        <f t="shared" si="342"/>
        <v>0</v>
      </c>
      <c r="X591" s="136">
        <f t="shared" si="343"/>
        <v>0</v>
      </c>
      <c r="Y591" s="42">
        <f t="shared" si="344"/>
        <v>0</v>
      </c>
      <c r="Z591" s="42"/>
      <c r="AA591" s="42"/>
      <c r="AB591" s="42"/>
      <c r="AC591" s="42"/>
      <c r="AD591" s="42"/>
      <c r="AE591" s="42"/>
      <c r="AF591" s="42"/>
      <c r="AG591" s="42"/>
    </row>
    <row r="592" spans="1:33">
      <c r="A592" s="44">
        <f t="shared" si="308"/>
        <v>569</v>
      </c>
      <c r="B592" s="44"/>
      <c r="C592" s="137">
        <v>35600</v>
      </c>
      <c r="D592" s="44"/>
      <c r="E592" s="138" t="s">
        <v>345</v>
      </c>
      <c r="G592" s="43">
        <v>1.5</v>
      </c>
      <c r="H592" s="136" t="str">
        <f t="shared" si="328"/>
        <v>Winter Volumes</v>
      </c>
      <c r="I592" s="42">
        <f>'Plt. Class.'!L$50</f>
        <v>207331.72500000006</v>
      </c>
      <c r="J592" s="136">
        <f t="shared" si="329"/>
        <v>81174.234831895679</v>
      </c>
      <c r="K592" s="136">
        <f t="shared" si="330"/>
        <v>48938.929854875787</v>
      </c>
      <c r="L592" s="136">
        <f t="shared" si="331"/>
        <v>1540.5557872021238</v>
      </c>
      <c r="M592" s="136">
        <f t="shared" si="332"/>
        <v>38249.392982010497</v>
      </c>
      <c r="N592" s="136">
        <f t="shared" si="333"/>
        <v>37428.611544015963</v>
      </c>
      <c r="O592" s="136">
        <f t="shared" si="334"/>
        <v>0</v>
      </c>
      <c r="P592" s="136">
        <f t="shared" si="335"/>
        <v>0</v>
      </c>
      <c r="Q592" s="136">
        <f t="shared" si="336"/>
        <v>0</v>
      </c>
      <c r="R592" s="136">
        <f t="shared" si="337"/>
        <v>0</v>
      </c>
      <c r="S592" s="136">
        <f t="shared" si="338"/>
        <v>0</v>
      </c>
      <c r="T592" s="136">
        <f t="shared" si="339"/>
        <v>0</v>
      </c>
      <c r="U592" s="136">
        <f t="shared" si="340"/>
        <v>0</v>
      </c>
      <c r="V592" s="136">
        <f t="shared" si="341"/>
        <v>0</v>
      </c>
      <c r="W592" s="136">
        <f t="shared" si="342"/>
        <v>0</v>
      </c>
      <c r="X592" s="136">
        <f t="shared" si="343"/>
        <v>0</v>
      </c>
      <c r="Y592" s="42">
        <f t="shared" si="344"/>
        <v>0</v>
      </c>
      <c r="Z592" s="42"/>
      <c r="AA592" s="42"/>
      <c r="AB592" s="42"/>
      <c r="AC592" s="42"/>
      <c r="AD592" s="42"/>
      <c r="AE592" s="42"/>
      <c r="AF592" s="42"/>
      <c r="AG592" s="42"/>
    </row>
    <row r="593" spans="1:33">
      <c r="A593" s="44">
        <f t="shared" si="308"/>
        <v>570</v>
      </c>
      <c r="B593" s="44"/>
      <c r="C593" s="44"/>
      <c r="D593" s="44"/>
      <c r="E593" s="44"/>
      <c r="G593" s="43"/>
      <c r="H593" s="136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/>
      <c r="AE593" s="42"/>
      <c r="AF593" s="42"/>
      <c r="AG593" s="42"/>
    </row>
    <row r="594" spans="1:33">
      <c r="A594" s="44">
        <f t="shared" si="308"/>
        <v>571</v>
      </c>
      <c r="B594" s="44"/>
      <c r="C594" s="44"/>
      <c r="D594" s="44" t="s">
        <v>358</v>
      </c>
      <c r="E594" s="44"/>
      <c r="G594" s="43"/>
      <c r="H594" s="136"/>
      <c r="I594" s="42">
        <f>'Plt. Class.'!L$52</f>
        <v>7851915.6550045656</v>
      </c>
      <c r="J594" s="42">
        <f>SUM(J576:J592)</f>
        <v>3074171.33224343</v>
      </c>
      <c r="K594" s="42">
        <f t="shared" ref="K594:X594" si="345">SUM(K576:K592)</f>
        <v>1853379.4066811022</v>
      </c>
      <c r="L594" s="42">
        <f t="shared" si="345"/>
        <v>58342.803557633219</v>
      </c>
      <c r="M594" s="42">
        <f t="shared" si="345"/>
        <v>1448553.0738234578</v>
      </c>
      <c r="N594" s="42">
        <f t="shared" si="345"/>
        <v>1417469.0386989426</v>
      </c>
      <c r="O594" s="42">
        <f t="shared" si="345"/>
        <v>0</v>
      </c>
      <c r="P594" s="42">
        <f t="shared" si="345"/>
        <v>0</v>
      </c>
      <c r="Q594" s="42">
        <f t="shared" si="345"/>
        <v>0</v>
      </c>
      <c r="R594" s="42">
        <f t="shared" si="345"/>
        <v>0</v>
      </c>
      <c r="S594" s="42">
        <f t="shared" si="345"/>
        <v>0</v>
      </c>
      <c r="T594" s="42">
        <f t="shared" si="345"/>
        <v>0</v>
      </c>
      <c r="U594" s="42">
        <f t="shared" si="345"/>
        <v>0</v>
      </c>
      <c r="V594" s="42">
        <f t="shared" si="345"/>
        <v>0</v>
      </c>
      <c r="W594" s="42">
        <f t="shared" si="345"/>
        <v>0</v>
      </c>
      <c r="X594" s="42">
        <f t="shared" si="345"/>
        <v>0</v>
      </c>
      <c r="Y594" s="42">
        <f>SUM(J594:X594)-I594</f>
        <v>0</v>
      </c>
      <c r="Z594" s="42"/>
      <c r="AA594" s="42"/>
      <c r="AB594" s="42"/>
      <c r="AC594" s="42"/>
      <c r="AD594" s="42"/>
      <c r="AE594" s="42"/>
      <c r="AF594" s="42"/>
      <c r="AG594" s="42"/>
    </row>
    <row r="595" spans="1:33">
      <c r="A595" s="44">
        <f t="shared" si="308"/>
        <v>572</v>
      </c>
      <c r="B595" s="44"/>
      <c r="C595" s="44"/>
      <c r="D595" s="44"/>
      <c r="E595" s="44"/>
      <c r="G595" s="43"/>
      <c r="H595" s="136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</row>
    <row r="596" spans="1:33">
      <c r="A596" s="44">
        <f t="shared" si="308"/>
        <v>573</v>
      </c>
      <c r="B596" s="44"/>
      <c r="C596" s="44"/>
      <c r="D596" s="44" t="s">
        <v>64</v>
      </c>
      <c r="E596" s="44"/>
      <c r="G596" s="43"/>
      <c r="H596" s="136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</row>
    <row r="597" spans="1:33">
      <c r="A597" s="44">
        <f t="shared" si="308"/>
        <v>574</v>
      </c>
      <c r="B597" s="44"/>
      <c r="C597" s="44"/>
      <c r="D597" s="44"/>
      <c r="E597" s="44"/>
      <c r="G597" s="43"/>
      <c r="H597" s="136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</row>
    <row r="598" spans="1:33">
      <c r="A598" s="44">
        <f t="shared" si="308"/>
        <v>575</v>
      </c>
      <c r="B598" s="44"/>
      <c r="C598" s="137">
        <v>36510</v>
      </c>
      <c r="E598" s="44" t="s">
        <v>125</v>
      </c>
      <c r="G598" s="43">
        <v>99</v>
      </c>
      <c r="H598" s="136" t="str">
        <f t="shared" ref="H598:H605" si="346">VLOOKUP($G598,alloc,3)</f>
        <v>-</v>
      </c>
      <c r="I598" s="42">
        <f>'Plt. Class.'!L$56</f>
        <v>0</v>
      </c>
      <c r="J598" s="136">
        <f t="shared" ref="J598:J605" si="347">$I598*VLOOKUP($G598,alloc,6)</f>
        <v>0</v>
      </c>
      <c r="K598" s="136">
        <f t="shared" ref="K598:K605" si="348">$I598*VLOOKUP($G598,alloc,7)</f>
        <v>0</v>
      </c>
      <c r="L598" s="136">
        <f t="shared" ref="L598:L605" si="349">$I598*VLOOKUP($G598,alloc,8)</f>
        <v>0</v>
      </c>
      <c r="M598" s="136">
        <f t="shared" ref="M598:M605" si="350">$I598*VLOOKUP($G598,alloc,9)</f>
        <v>0</v>
      </c>
      <c r="N598" s="136">
        <f t="shared" ref="N598:N605" si="351">$I598*VLOOKUP($G598,alloc,10)</f>
        <v>0</v>
      </c>
      <c r="O598" s="136">
        <f t="shared" ref="O598:O605" si="352">$I598*VLOOKUP($G598,alloc,11)</f>
        <v>0</v>
      </c>
      <c r="P598" s="136">
        <f t="shared" ref="P598:P605" si="353">$I598*VLOOKUP($G598,alloc,12)</f>
        <v>0</v>
      </c>
      <c r="Q598" s="136">
        <f t="shared" ref="Q598:Q605" si="354">$I598*VLOOKUP($G598,alloc,13)</f>
        <v>0</v>
      </c>
      <c r="R598" s="136">
        <f t="shared" ref="R598:R605" si="355">$I598*VLOOKUP($G598,alloc,14)</f>
        <v>0</v>
      </c>
      <c r="S598" s="136">
        <f t="shared" ref="S598:S605" si="356">$I598*VLOOKUP($G598,alloc,15)</f>
        <v>0</v>
      </c>
      <c r="T598" s="136">
        <f t="shared" ref="T598:T605" si="357">$I598*VLOOKUP($G598,alloc,16)</f>
        <v>0</v>
      </c>
      <c r="U598" s="136">
        <f t="shared" ref="U598:U605" si="358">$I598*VLOOKUP($G598,alloc,17)</f>
        <v>0</v>
      </c>
      <c r="V598" s="136">
        <f t="shared" ref="V598:V605" si="359">$I598*VLOOKUP($G598,alloc,18)</f>
        <v>0</v>
      </c>
      <c r="W598" s="136">
        <f t="shared" ref="W598:W605" si="360">$I598*VLOOKUP($G598,alloc,19)</f>
        <v>0</v>
      </c>
      <c r="X598" s="136">
        <f t="shared" ref="X598:X605" si="361">$I598*VLOOKUP($G598,alloc,20)</f>
        <v>0</v>
      </c>
      <c r="Y598" s="42">
        <f t="shared" ref="Y598:Y605" si="362">SUM(J598:X598)-I598</f>
        <v>0</v>
      </c>
      <c r="Z598" s="42"/>
      <c r="AA598" s="42"/>
      <c r="AB598" s="42"/>
      <c r="AC598" s="42"/>
      <c r="AD598" s="42"/>
      <c r="AE598" s="42"/>
      <c r="AF598" s="42"/>
      <c r="AG598" s="42"/>
    </row>
    <row r="599" spans="1:33">
      <c r="A599" s="44">
        <f t="shared" si="308"/>
        <v>576</v>
      </c>
      <c r="B599" s="44"/>
      <c r="C599" s="137">
        <v>36520</v>
      </c>
      <c r="E599" s="44" t="s">
        <v>147</v>
      </c>
      <c r="G599" s="43">
        <v>99</v>
      </c>
      <c r="H599" s="136" t="str">
        <f t="shared" si="346"/>
        <v>-</v>
      </c>
      <c r="I599" s="42">
        <f>'Plt. Class.'!L$57</f>
        <v>0</v>
      </c>
      <c r="J599" s="136">
        <f t="shared" si="347"/>
        <v>0</v>
      </c>
      <c r="K599" s="136">
        <f t="shared" si="348"/>
        <v>0</v>
      </c>
      <c r="L599" s="136">
        <f t="shared" si="349"/>
        <v>0</v>
      </c>
      <c r="M599" s="136">
        <f t="shared" si="350"/>
        <v>0</v>
      </c>
      <c r="N599" s="136">
        <f t="shared" si="351"/>
        <v>0</v>
      </c>
      <c r="O599" s="136">
        <f t="shared" si="352"/>
        <v>0</v>
      </c>
      <c r="P599" s="136">
        <f t="shared" si="353"/>
        <v>0</v>
      </c>
      <c r="Q599" s="136">
        <f t="shared" si="354"/>
        <v>0</v>
      </c>
      <c r="R599" s="136">
        <f t="shared" si="355"/>
        <v>0</v>
      </c>
      <c r="S599" s="136">
        <f t="shared" si="356"/>
        <v>0</v>
      </c>
      <c r="T599" s="136">
        <f t="shared" si="357"/>
        <v>0</v>
      </c>
      <c r="U599" s="136">
        <f t="shared" si="358"/>
        <v>0</v>
      </c>
      <c r="V599" s="136">
        <f t="shared" si="359"/>
        <v>0</v>
      </c>
      <c r="W599" s="136">
        <f t="shared" si="360"/>
        <v>0</v>
      </c>
      <c r="X599" s="136">
        <f t="shared" si="361"/>
        <v>0</v>
      </c>
      <c r="Y599" s="42">
        <f t="shared" si="362"/>
        <v>0</v>
      </c>
      <c r="Z599" s="42"/>
      <c r="AA599" s="42"/>
      <c r="AB599" s="42"/>
      <c r="AC599" s="42"/>
      <c r="AD599" s="42"/>
      <c r="AE599" s="42"/>
      <c r="AF599" s="42"/>
      <c r="AG599" s="42"/>
    </row>
    <row r="600" spans="1:33">
      <c r="A600" s="44">
        <f t="shared" si="308"/>
        <v>577</v>
      </c>
      <c r="B600" s="44"/>
      <c r="C600" s="137">
        <v>36602</v>
      </c>
      <c r="E600" s="138" t="s">
        <v>149</v>
      </c>
      <c r="G600" s="43">
        <v>99</v>
      </c>
      <c r="H600" s="136" t="str">
        <f t="shared" si="346"/>
        <v>-</v>
      </c>
      <c r="I600" s="42">
        <f>'Plt. Class.'!L$58</f>
        <v>0</v>
      </c>
      <c r="J600" s="136">
        <f t="shared" si="347"/>
        <v>0</v>
      </c>
      <c r="K600" s="136">
        <f t="shared" si="348"/>
        <v>0</v>
      </c>
      <c r="L600" s="136">
        <f t="shared" si="349"/>
        <v>0</v>
      </c>
      <c r="M600" s="136">
        <f t="shared" si="350"/>
        <v>0</v>
      </c>
      <c r="N600" s="136">
        <f t="shared" si="351"/>
        <v>0</v>
      </c>
      <c r="O600" s="136">
        <f t="shared" si="352"/>
        <v>0</v>
      </c>
      <c r="P600" s="136">
        <f t="shared" si="353"/>
        <v>0</v>
      </c>
      <c r="Q600" s="136">
        <f t="shared" si="354"/>
        <v>0</v>
      </c>
      <c r="R600" s="136">
        <f t="shared" si="355"/>
        <v>0</v>
      </c>
      <c r="S600" s="136">
        <f t="shared" si="356"/>
        <v>0</v>
      </c>
      <c r="T600" s="136">
        <f t="shared" si="357"/>
        <v>0</v>
      </c>
      <c r="U600" s="136">
        <f t="shared" si="358"/>
        <v>0</v>
      </c>
      <c r="V600" s="136">
        <f t="shared" si="359"/>
        <v>0</v>
      </c>
      <c r="W600" s="136">
        <f t="shared" si="360"/>
        <v>0</v>
      </c>
      <c r="X600" s="136">
        <f t="shared" si="361"/>
        <v>0</v>
      </c>
      <c r="Y600" s="42">
        <f t="shared" si="362"/>
        <v>0</v>
      </c>
      <c r="Z600" s="42"/>
      <c r="AA600" s="42"/>
      <c r="AB600" s="42"/>
      <c r="AC600" s="42"/>
      <c r="AD600" s="42"/>
      <c r="AE600" s="42"/>
      <c r="AF600" s="42"/>
      <c r="AG600" s="42"/>
    </row>
    <row r="601" spans="1:33">
      <c r="A601" s="44">
        <f t="shared" si="308"/>
        <v>578</v>
      </c>
      <c r="B601" s="44"/>
      <c r="C601" s="137">
        <v>36603</v>
      </c>
      <c r="E601" s="138" t="s">
        <v>283</v>
      </c>
      <c r="G601" s="43">
        <v>99</v>
      </c>
      <c r="H601" s="136" t="str">
        <f t="shared" si="346"/>
        <v>-</v>
      </c>
      <c r="I601" s="42">
        <f>'Plt. Class.'!L$59</f>
        <v>0</v>
      </c>
      <c r="J601" s="136">
        <f t="shared" si="347"/>
        <v>0</v>
      </c>
      <c r="K601" s="136">
        <f t="shared" si="348"/>
        <v>0</v>
      </c>
      <c r="L601" s="136">
        <f t="shared" si="349"/>
        <v>0</v>
      </c>
      <c r="M601" s="136">
        <f t="shared" si="350"/>
        <v>0</v>
      </c>
      <c r="N601" s="136">
        <f t="shared" si="351"/>
        <v>0</v>
      </c>
      <c r="O601" s="136">
        <f t="shared" si="352"/>
        <v>0</v>
      </c>
      <c r="P601" s="136">
        <f t="shared" si="353"/>
        <v>0</v>
      </c>
      <c r="Q601" s="136">
        <f t="shared" si="354"/>
        <v>0</v>
      </c>
      <c r="R601" s="136">
        <f t="shared" si="355"/>
        <v>0</v>
      </c>
      <c r="S601" s="136">
        <f t="shared" si="356"/>
        <v>0</v>
      </c>
      <c r="T601" s="136">
        <f t="shared" si="357"/>
        <v>0</v>
      </c>
      <c r="U601" s="136">
        <f t="shared" si="358"/>
        <v>0</v>
      </c>
      <c r="V601" s="136">
        <f t="shared" si="359"/>
        <v>0</v>
      </c>
      <c r="W601" s="136">
        <f t="shared" si="360"/>
        <v>0</v>
      </c>
      <c r="X601" s="136">
        <f t="shared" si="361"/>
        <v>0</v>
      </c>
      <c r="Y601" s="42">
        <f t="shared" si="362"/>
        <v>0</v>
      </c>
      <c r="Z601" s="42"/>
      <c r="AA601" s="42"/>
      <c r="AB601" s="42"/>
      <c r="AC601" s="42"/>
      <c r="AD601" s="42"/>
      <c r="AE601" s="42"/>
      <c r="AF601" s="42"/>
      <c r="AG601" s="42"/>
    </row>
    <row r="602" spans="1:33">
      <c r="A602" s="44">
        <f t="shared" si="308"/>
        <v>579</v>
      </c>
      <c r="B602" s="44"/>
      <c r="C602" s="137">
        <v>36700</v>
      </c>
      <c r="E602" s="138" t="s">
        <v>284</v>
      </c>
      <c r="G602" s="43">
        <v>99</v>
      </c>
      <c r="H602" s="136" t="str">
        <f t="shared" si="346"/>
        <v>-</v>
      </c>
      <c r="I602" s="42">
        <f>'Plt. Class.'!L$60</f>
        <v>0</v>
      </c>
      <c r="J602" s="136">
        <f t="shared" si="347"/>
        <v>0</v>
      </c>
      <c r="K602" s="136">
        <f t="shared" si="348"/>
        <v>0</v>
      </c>
      <c r="L602" s="136">
        <f t="shared" si="349"/>
        <v>0</v>
      </c>
      <c r="M602" s="136">
        <f t="shared" si="350"/>
        <v>0</v>
      </c>
      <c r="N602" s="136">
        <f t="shared" si="351"/>
        <v>0</v>
      </c>
      <c r="O602" s="136">
        <f t="shared" si="352"/>
        <v>0</v>
      </c>
      <c r="P602" s="136">
        <f t="shared" si="353"/>
        <v>0</v>
      </c>
      <c r="Q602" s="136">
        <f t="shared" si="354"/>
        <v>0</v>
      </c>
      <c r="R602" s="136">
        <f t="shared" si="355"/>
        <v>0</v>
      </c>
      <c r="S602" s="136">
        <f t="shared" si="356"/>
        <v>0</v>
      </c>
      <c r="T602" s="136">
        <f t="shared" si="357"/>
        <v>0</v>
      </c>
      <c r="U602" s="136">
        <f t="shared" si="358"/>
        <v>0</v>
      </c>
      <c r="V602" s="136">
        <f t="shared" si="359"/>
        <v>0</v>
      </c>
      <c r="W602" s="136">
        <f t="shared" si="360"/>
        <v>0</v>
      </c>
      <c r="X602" s="136">
        <f t="shared" si="361"/>
        <v>0</v>
      </c>
      <c r="Y602" s="42">
        <f t="shared" si="362"/>
        <v>0</v>
      </c>
      <c r="Z602" s="42"/>
      <c r="AA602" s="42"/>
      <c r="AB602" s="42"/>
      <c r="AC602" s="42"/>
      <c r="AD602" s="42"/>
      <c r="AE602" s="42"/>
      <c r="AF602" s="42"/>
      <c r="AG602" s="42"/>
    </row>
    <row r="603" spans="1:33">
      <c r="A603" s="44">
        <f t="shared" si="308"/>
        <v>580</v>
      </c>
      <c r="B603" s="44"/>
      <c r="C603" s="137">
        <v>36701</v>
      </c>
      <c r="E603" s="138" t="s">
        <v>285</v>
      </c>
      <c r="G603" s="43">
        <v>99</v>
      </c>
      <c r="H603" s="136" t="str">
        <f t="shared" si="346"/>
        <v>-</v>
      </c>
      <c r="I603" s="42">
        <f>'Plt. Class.'!L$61</f>
        <v>0</v>
      </c>
      <c r="J603" s="136">
        <f t="shared" si="347"/>
        <v>0</v>
      </c>
      <c r="K603" s="136">
        <f t="shared" si="348"/>
        <v>0</v>
      </c>
      <c r="L603" s="136">
        <f t="shared" si="349"/>
        <v>0</v>
      </c>
      <c r="M603" s="136">
        <f t="shared" si="350"/>
        <v>0</v>
      </c>
      <c r="N603" s="136">
        <f t="shared" si="351"/>
        <v>0</v>
      </c>
      <c r="O603" s="136">
        <f t="shared" si="352"/>
        <v>0</v>
      </c>
      <c r="P603" s="136">
        <f t="shared" si="353"/>
        <v>0</v>
      </c>
      <c r="Q603" s="136">
        <f t="shared" si="354"/>
        <v>0</v>
      </c>
      <c r="R603" s="136">
        <f t="shared" si="355"/>
        <v>0</v>
      </c>
      <c r="S603" s="136">
        <f t="shared" si="356"/>
        <v>0</v>
      </c>
      <c r="T603" s="136">
        <f t="shared" si="357"/>
        <v>0</v>
      </c>
      <c r="U603" s="136">
        <f t="shared" si="358"/>
        <v>0</v>
      </c>
      <c r="V603" s="136">
        <f t="shared" si="359"/>
        <v>0</v>
      </c>
      <c r="W603" s="136">
        <f t="shared" si="360"/>
        <v>0</v>
      </c>
      <c r="X603" s="136">
        <f t="shared" si="361"/>
        <v>0</v>
      </c>
      <c r="Y603" s="42">
        <f t="shared" si="362"/>
        <v>0</v>
      </c>
      <c r="Z603" s="42"/>
      <c r="AA603" s="42"/>
      <c r="AB603" s="42"/>
      <c r="AC603" s="42"/>
      <c r="AD603" s="42"/>
      <c r="AE603" s="42"/>
      <c r="AF603" s="42"/>
      <c r="AG603" s="42"/>
    </row>
    <row r="604" spans="1:33">
      <c r="A604" s="44">
        <f t="shared" si="308"/>
        <v>581</v>
      </c>
      <c r="B604" s="44"/>
      <c r="C604" s="137">
        <v>36900</v>
      </c>
      <c r="E604" s="138" t="s">
        <v>286</v>
      </c>
      <c r="G604" s="43">
        <v>99</v>
      </c>
      <c r="H604" s="136" t="str">
        <f t="shared" si="346"/>
        <v>-</v>
      </c>
      <c r="I604" s="42">
        <f>'Plt. Class.'!L$62</f>
        <v>0</v>
      </c>
      <c r="J604" s="136">
        <f t="shared" si="347"/>
        <v>0</v>
      </c>
      <c r="K604" s="136">
        <f t="shared" si="348"/>
        <v>0</v>
      </c>
      <c r="L604" s="136">
        <f t="shared" si="349"/>
        <v>0</v>
      </c>
      <c r="M604" s="136">
        <f t="shared" si="350"/>
        <v>0</v>
      </c>
      <c r="N604" s="136">
        <f t="shared" si="351"/>
        <v>0</v>
      </c>
      <c r="O604" s="136">
        <f t="shared" si="352"/>
        <v>0</v>
      </c>
      <c r="P604" s="136">
        <f t="shared" si="353"/>
        <v>0</v>
      </c>
      <c r="Q604" s="136">
        <f t="shared" si="354"/>
        <v>0</v>
      </c>
      <c r="R604" s="136">
        <f t="shared" si="355"/>
        <v>0</v>
      </c>
      <c r="S604" s="136">
        <f t="shared" si="356"/>
        <v>0</v>
      </c>
      <c r="T604" s="136">
        <f t="shared" si="357"/>
        <v>0</v>
      </c>
      <c r="U604" s="136">
        <f t="shared" si="358"/>
        <v>0</v>
      </c>
      <c r="V604" s="136">
        <f t="shared" si="359"/>
        <v>0</v>
      </c>
      <c r="W604" s="136">
        <f t="shared" si="360"/>
        <v>0</v>
      </c>
      <c r="X604" s="136">
        <f t="shared" si="361"/>
        <v>0</v>
      </c>
      <c r="Y604" s="42">
        <f t="shared" si="362"/>
        <v>0</v>
      </c>
      <c r="Z604" s="42"/>
      <c r="AA604" s="42"/>
      <c r="AB604" s="42"/>
      <c r="AC604" s="42"/>
      <c r="AD604" s="42"/>
      <c r="AE604" s="42"/>
      <c r="AF604" s="42"/>
      <c r="AG604" s="42"/>
    </row>
    <row r="605" spans="1:33">
      <c r="A605" s="44">
        <f t="shared" si="308"/>
        <v>582</v>
      </c>
      <c r="B605" s="44"/>
      <c r="C605" s="137">
        <v>36901</v>
      </c>
      <c r="E605" s="138" t="s">
        <v>286</v>
      </c>
      <c r="G605" s="43">
        <v>99</v>
      </c>
      <c r="H605" s="136" t="str">
        <f t="shared" si="346"/>
        <v>-</v>
      </c>
      <c r="I605" s="42">
        <f>'Plt. Class.'!L$63</f>
        <v>0</v>
      </c>
      <c r="J605" s="136">
        <f t="shared" si="347"/>
        <v>0</v>
      </c>
      <c r="K605" s="136">
        <f t="shared" si="348"/>
        <v>0</v>
      </c>
      <c r="L605" s="136">
        <f t="shared" si="349"/>
        <v>0</v>
      </c>
      <c r="M605" s="136">
        <f t="shared" si="350"/>
        <v>0</v>
      </c>
      <c r="N605" s="136">
        <f t="shared" si="351"/>
        <v>0</v>
      </c>
      <c r="O605" s="136">
        <f t="shared" si="352"/>
        <v>0</v>
      </c>
      <c r="P605" s="136">
        <f t="shared" si="353"/>
        <v>0</v>
      </c>
      <c r="Q605" s="136">
        <f t="shared" si="354"/>
        <v>0</v>
      </c>
      <c r="R605" s="136">
        <f t="shared" si="355"/>
        <v>0</v>
      </c>
      <c r="S605" s="136">
        <f t="shared" si="356"/>
        <v>0</v>
      </c>
      <c r="T605" s="136">
        <f t="shared" si="357"/>
        <v>0</v>
      </c>
      <c r="U605" s="136">
        <f t="shared" si="358"/>
        <v>0</v>
      </c>
      <c r="V605" s="136">
        <f t="shared" si="359"/>
        <v>0</v>
      </c>
      <c r="W605" s="136">
        <f t="shared" si="360"/>
        <v>0</v>
      </c>
      <c r="X605" s="136">
        <f t="shared" si="361"/>
        <v>0</v>
      </c>
      <c r="Y605" s="42">
        <f t="shared" si="362"/>
        <v>0</v>
      </c>
      <c r="Z605" s="42"/>
      <c r="AA605" s="42"/>
      <c r="AB605" s="42"/>
      <c r="AC605" s="42"/>
      <c r="AD605" s="42"/>
      <c r="AE605" s="42"/>
      <c r="AF605" s="42"/>
      <c r="AG605" s="42"/>
    </row>
    <row r="606" spans="1:33">
      <c r="A606" s="44">
        <f t="shared" si="308"/>
        <v>583</v>
      </c>
      <c r="B606" s="44"/>
      <c r="C606" s="44"/>
      <c r="D606" s="44"/>
      <c r="E606" s="44"/>
      <c r="G606" s="43"/>
      <c r="H606" s="136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F606" s="42"/>
      <c r="AG606" s="42"/>
    </row>
    <row r="607" spans="1:33">
      <c r="A607" s="44">
        <f t="shared" si="308"/>
        <v>584</v>
      </c>
      <c r="B607" s="44"/>
      <c r="C607" s="44"/>
      <c r="D607" s="44" t="s">
        <v>65</v>
      </c>
      <c r="E607" s="44"/>
      <c r="G607" s="43"/>
      <c r="H607" s="136"/>
      <c r="I607" s="42">
        <f>'Plt. Class.'!L$65</f>
        <v>0</v>
      </c>
      <c r="J607" s="42">
        <f>SUM(J598:J605)</f>
        <v>0</v>
      </c>
      <c r="K607" s="42">
        <f t="shared" ref="K607:X607" si="363">SUM(K598:K605)</f>
        <v>0</v>
      </c>
      <c r="L607" s="42">
        <f t="shared" si="363"/>
        <v>0</v>
      </c>
      <c r="M607" s="42">
        <f t="shared" si="363"/>
        <v>0</v>
      </c>
      <c r="N607" s="42">
        <f t="shared" si="363"/>
        <v>0</v>
      </c>
      <c r="O607" s="42">
        <f t="shared" si="363"/>
        <v>0</v>
      </c>
      <c r="P607" s="42">
        <f t="shared" si="363"/>
        <v>0</v>
      </c>
      <c r="Q607" s="42">
        <f t="shared" si="363"/>
        <v>0</v>
      </c>
      <c r="R607" s="42">
        <f t="shared" si="363"/>
        <v>0</v>
      </c>
      <c r="S607" s="42">
        <f t="shared" si="363"/>
        <v>0</v>
      </c>
      <c r="T607" s="42">
        <f t="shared" si="363"/>
        <v>0</v>
      </c>
      <c r="U607" s="42">
        <f t="shared" si="363"/>
        <v>0</v>
      </c>
      <c r="V607" s="42">
        <f t="shared" si="363"/>
        <v>0</v>
      </c>
      <c r="W607" s="42">
        <f t="shared" si="363"/>
        <v>0</v>
      </c>
      <c r="X607" s="42">
        <f t="shared" si="363"/>
        <v>0</v>
      </c>
      <c r="Y607" s="42">
        <f>SUM(J607:X607)-I607</f>
        <v>0</v>
      </c>
      <c r="Z607" s="42"/>
      <c r="AA607" s="42"/>
      <c r="AB607" s="42"/>
      <c r="AC607" s="42"/>
      <c r="AD607" s="42"/>
      <c r="AE607" s="42"/>
      <c r="AF607" s="42"/>
      <c r="AG607" s="42"/>
    </row>
    <row r="608" spans="1:33">
      <c r="A608" s="44">
        <f t="shared" si="308"/>
        <v>585</v>
      </c>
      <c r="B608" s="44"/>
      <c r="C608" s="44"/>
      <c r="D608" s="44"/>
      <c r="E608" s="44"/>
      <c r="G608" s="43"/>
      <c r="H608" s="136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F608" s="42"/>
      <c r="AG608" s="42"/>
    </row>
    <row r="609" spans="1:33">
      <c r="A609" s="44">
        <f t="shared" si="308"/>
        <v>586</v>
      </c>
      <c r="B609" s="44"/>
      <c r="C609" s="44"/>
      <c r="D609" s="44" t="s">
        <v>24</v>
      </c>
      <c r="E609" s="44"/>
      <c r="G609" s="43"/>
      <c r="H609" s="136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</row>
    <row r="610" spans="1:33">
      <c r="A610" s="44">
        <f t="shared" si="308"/>
        <v>587</v>
      </c>
      <c r="B610" s="44"/>
      <c r="C610" s="44"/>
      <c r="D610" s="44"/>
      <c r="E610" s="44"/>
      <c r="G610" s="43"/>
      <c r="H610" s="136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</row>
    <row r="611" spans="1:33">
      <c r="A611" s="44">
        <f t="shared" si="308"/>
        <v>588</v>
      </c>
      <c r="B611" s="44"/>
      <c r="C611" s="137">
        <v>37400</v>
      </c>
      <c r="E611" s="138" t="s">
        <v>125</v>
      </c>
      <c r="G611" s="170">
        <v>1</v>
      </c>
      <c r="H611" s="136" t="str">
        <f t="shared" ref="H611:H631" si="364">VLOOKUP($G611,alloc,3)</f>
        <v>Mcf</v>
      </c>
      <c r="I611" s="42">
        <f>'Plt. Class.'!L$69</f>
        <v>203462.141421868</v>
      </c>
      <c r="J611" s="136">
        <f t="shared" ref="J611:J631" si="365">$I611*VLOOKUP($G611,alloc,6)</f>
        <v>63991.239990711598</v>
      </c>
      <c r="K611" s="136">
        <f t="shared" ref="K611:K631" si="366">$I611*VLOOKUP($G611,alloc,7)</f>
        <v>41993.545687373182</v>
      </c>
      <c r="L611" s="136">
        <f t="shared" ref="L611:L631" si="367">$I611*VLOOKUP($G611,alloc,8)</f>
        <v>2035.4154297217365</v>
      </c>
      <c r="M611" s="136">
        <f t="shared" ref="M611:M631" si="368">$I611*VLOOKUP($G611,alloc,9)</f>
        <v>45637.761970393592</v>
      </c>
      <c r="N611" s="136">
        <f t="shared" ref="N611:N631" si="369">$I611*VLOOKUP($G611,alloc,10)</f>
        <v>49804.178343667925</v>
      </c>
      <c r="O611" s="136">
        <f t="shared" ref="O611:O631" si="370">$I611*VLOOKUP($G611,alloc,11)</f>
        <v>0</v>
      </c>
      <c r="P611" s="136">
        <f t="shared" ref="P611:P631" si="371">$I611*VLOOKUP($G611,alloc,12)</f>
        <v>0</v>
      </c>
      <c r="Q611" s="136">
        <f t="shared" ref="Q611:Q631" si="372">$I611*VLOOKUP($G611,alloc,13)</f>
        <v>0</v>
      </c>
      <c r="R611" s="136">
        <f t="shared" ref="R611:R631" si="373">$I611*VLOOKUP($G611,alloc,14)</f>
        <v>0</v>
      </c>
      <c r="S611" s="136">
        <f t="shared" ref="S611:S631" si="374">$I611*VLOOKUP($G611,alloc,15)</f>
        <v>0</v>
      </c>
      <c r="T611" s="136">
        <f t="shared" ref="T611:T631" si="375">$I611*VLOOKUP($G611,alloc,16)</f>
        <v>0</v>
      </c>
      <c r="U611" s="136">
        <f t="shared" ref="U611:U631" si="376">$I611*VLOOKUP($G611,alloc,17)</f>
        <v>0</v>
      </c>
      <c r="V611" s="136">
        <f t="shared" ref="V611:V631" si="377">$I611*VLOOKUP($G611,alloc,18)</f>
        <v>0</v>
      </c>
      <c r="W611" s="136">
        <f t="shared" ref="W611:W631" si="378">$I611*VLOOKUP($G611,alloc,19)</f>
        <v>0</v>
      </c>
      <c r="X611" s="136">
        <f t="shared" ref="X611:X631" si="379">$I611*VLOOKUP($G611,alloc,20)</f>
        <v>0</v>
      </c>
      <c r="Y611" s="42">
        <f t="shared" ref="Y611:Y631" si="380">SUM(J611:X611)-I611</f>
        <v>0</v>
      </c>
      <c r="Z611" s="42"/>
      <c r="AA611" s="42"/>
      <c r="AB611" s="42"/>
      <c r="AC611" s="42"/>
      <c r="AD611" s="42"/>
      <c r="AE611" s="42"/>
      <c r="AF611" s="42"/>
      <c r="AG611" s="42"/>
    </row>
    <row r="612" spans="1:33">
      <c r="A612" s="44">
        <f t="shared" si="308"/>
        <v>589</v>
      </c>
      <c r="B612" s="44"/>
      <c r="C612" s="137">
        <v>37401</v>
      </c>
      <c r="E612" s="138" t="s">
        <v>287</v>
      </c>
      <c r="G612" s="170">
        <v>1</v>
      </c>
      <c r="H612" s="136" t="str">
        <f t="shared" si="364"/>
        <v>Mcf</v>
      </c>
      <c r="I612" s="42">
        <f>'Plt. Class.'!L$70</f>
        <v>14297.794003296101</v>
      </c>
      <c r="J612" s="136">
        <f t="shared" si="365"/>
        <v>4496.8246230418445</v>
      </c>
      <c r="K612" s="136">
        <f t="shared" si="366"/>
        <v>2950.99157764754</v>
      </c>
      <c r="L612" s="136">
        <f t="shared" si="367"/>
        <v>143.03373749001514</v>
      </c>
      <c r="M612" s="136">
        <f t="shared" si="368"/>
        <v>3207.0797784005626</v>
      </c>
      <c r="N612" s="136">
        <f t="shared" si="369"/>
        <v>3499.8642867161416</v>
      </c>
      <c r="O612" s="136">
        <f t="shared" si="370"/>
        <v>0</v>
      </c>
      <c r="P612" s="136">
        <f t="shared" si="371"/>
        <v>0</v>
      </c>
      <c r="Q612" s="136">
        <f t="shared" si="372"/>
        <v>0</v>
      </c>
      <c r="R612" s="136">
        <f t="shared" si="373"/>
        <v>0</v>
      </c>
      <c r="S612" s="136">
        <f t="shared" si="374"/>
        <v>0</v>
      </c>
      <c r="T612" s="136">
        <f t="shared" si="375"/>
        <v>0</v>
      </c>
      <c r="U612" s="136">
        <f t="shared" si="376"/>
        <v>0</v>
      </c>
      <c r="V612" s="136">
        <f t="shared" si="377"/>
        <v>0</v>
      </c>
      <c r="W612" s="136">
        <f t="shared" si="378"/>
        <v>0</v>
      </c>
      <c r="X612" s="136">
        <f t="shared" si="379"/>
        <v>0</v>
      </c>
      <c r="Y612" s="42">
        <f t="shared" si="380"/>
        <v>0</v>
      </c>
      <c r="Z612" s="42"/>
      <c r="AA612" s="42"/>
      <c r="AB612" s="42"/>
      <c r="AC612" s="42"/>
      <c r="AD612" s="42"/>
      <c r="AE612" s="42"/>
      <c r="AF612" s="42"/>
      <c r="AG612" s="42"/>
    </row>
    <row r="613" spans="1:33">
      <c r="A613" s="44">
        <f t="shared" si="308"/>
        <v>590</v>
      </c>
      <c r="B613" s="44"/>
      <c r="C613" s="137">
        <v>37402</v>
      </c>
      <c r="E613" s="138" t="s">
        <v>288</v>
      </c>
      <c r="G613" s="170">
        <v>1</v>
      </c>
      <c r="H613" s="136" t="str">
        <f t="shared" si="364"/>
        <v>Mcf</v>
      </c>
      <c r="I613" s="42">
        <f>'Plt. Class.'!L$71</f>
        <v>577992.76676199131</v>
      </c>
      <c r="J613" s="136">
        <f t="shared" si="365"/>
        <v>181785.53313302883</v>
      </c>
      <c r="K613" s="136">
        <f t="shared" si="366"/>
        <v>119294.75178217198</v>
      </c>
      <c r="L613" s="136">
        <f t="shared" si="367"/>
        <v>5782.1832971648319</v>
      </c>
      <c r="M613" s="136">
        <f t="shared" si="368"/>
        <v>129647.19689742662</v>
      </c>
      <c r="N613" s="136">
        <f t="shared" si="369"/>
        <v>141483.10165219917</v>
      </c>
      <c r="O613" s="136">
        <f t="shared" si="370"/>
        <v>0</v>
      </c>
      <c r="P613" s="136">
        <f t="shared" si="371"/>
        <v>0</v>
      </c>
      <c r="Q613" s="136">
        <f t="shared" si="372"/>
        <v>0</v>
      </c>
      <c r="R613" s="136">
        <f t="shared" si="373"/>
        <v>0</v>
      </c>
      <c r="S613" s="136">
        <f t="shared" si="374"/>
        <v>0</v>
      </c>
      <c r="T613" s="136">
        <f t="shared" si="375"/>
        <v>0</v>
      </c>
      <c r="U613" s="136">
        <f t="shared" si="376"/>
        <v>0</v>
      </c>
      <c r="V613" s="136">
        <f t="shared" si="377"/>
        <v>0</v>
      </c>
      <c r="W613" s="136">
        <f t="shared" si="378"/>
        <v>0</v>
      </c>
      <c r="X613" s="136">
        <f t="shared" si="379"/>
        <v>0</v>
      </c>
      <c r="Y613" s="42">
        <f t="shared" si="380"/>
        <v>0</v>
      </c>
      <c r="Z613" s="42"/>
      <c r="AA613" s="42"/>
      <c r="AB613" s="42"/>
      <c r="AC613" s="42"/>
      <c r="AD613" s="42"/>
      <c r="AE613" s="42"/>
      <c r="AF613" s="42"/>
      <c r="AG613" s="42"/>
    </row>
    <row r="614" spans="1:33">
      <c r="A614" s="44">
        <f t="shared" si="308"/>
        <v>591</v>
      </c>
      <c r="B614" s="44"/>
      <c r="C614" s="137">
        <v>37403</v>
      </c>
      <c r="E614" s="138" t="s">
        <v>289</v>
      </c>
      <c r="G614" s="170">
        <v>1</v>
      </c>
      <c r="H614" s="136" t="str">
        <f t="shared" si="364"/>
        <v>Mcf</v>
      </c>
      <c r="I614" s="42">
        <f>'Plt. Class.'!L$72</f>
        <v>1066.3622642577561</v>
      </c>
      <c r="J614" s="136">
        <f t="shared" si="365"/>
        <v>335.38349243886671</v>
      </c>
      <c r="K614" s="136">
        <f t="shared" si="366"/>
        <v>220.09171903164602</v>
      </c>
      <c r="L614" s="136">
        <f t="shared" si="367"/>
        <v>10.667784144878569</v>
      </c>
      <c r="M614" s="136">
        <f t="shared" si="368"/>
        <v>239.19136430152008</v>
      </c>
      <c r="N614" s="136">
        <f t="shared" si="369"/>
        <v>261.02790434084494</v>
      </c>
      <c r="O614" s="136">
        <f t="shared" si="370"/>
        <v>0</v>
      </c>
      <c r="P614" s="136">
        <f t="shared" si="371"/>
        <v>0</v>
      </c>
      <c r="Q614" s="136">
        <f t="shared" si="372"/>
        <v>0</v>
      </c>
      <c r="R614" s="136">
        <f t="shared" si="373"/>
        <v>0</v>
      </c>
      <c r="S614" s="136">
        <f t="shared" si="374"/>
        <v>0</v>
      </c>
      <c r="T614" s="136">
        <f t="shared" si="375"/>
        <v>0</v>
      </c>
      <c r="U614" s="136">
        <f t="shared" si="376"/>
        <v>0</v>
      </c>
      <c r="V614" s="136">
        <f t="shared" si="377"/>
        <v>0</v>
      </c>
      <c r="W614" s="136">
        <f t="shared" si="378"/>
        <v>0</v>
      </c>
      <c r="X614" s="136">
        <f t="shared" si="379"/>
        <v>0</v>
      </c>
      <c r="Y614" s="42">
        <f t="shared" si="380"/>
        <v>0</v>
      </c>
      <c r="Z614" s="42"/>
      <c r="AA614" s="42"/>
      <c r="AB614" s="42"/>
      <c r="AC614" s="42"/>
      <c r="AD614" s="42"/>
      <c r="AE614" s="42"/>
      <c r="AF614" s="42"/>
      <c r="AG614" s="42"/>
    </row>
    <row r="615" spans="1:33">
      <c r="A615" s="44">
        <f t="shared" si="308"/>
        <v>592</v>
      </c>
      <c r="B615" s="44"/>
      <c r="C615" s="137">
        <v>37500</v>
      </c>
      <c r="E615" s="138" t="s">
        <v>149</v>
      </c>
      <c r="G615" s="170">
        <v>1</v>
      </c>
      <c r="H615" s="136" t="str">
        <f t="shared" si="364"/>
        <v>Mcf</v>
      </c>
      <c r="I615" s="42">
        <f>'Plt. Class.'!L$73</f>
        <v>128768.15503642736</v>
      </c>
      <c r="J615" s="136">
        <f t="shared" si="365"/>
        <v>40499.101476632481</v>
      </c>
      <c r="K615" s="136">
        <f t="shared" si="366"/>
        <v>26577.088807833505</v>
      </c>
      <c r="L615" s="136">
        <f t="shared" si="367"/>
        <v>1288.1840709348544</v>
      </c>
      <c r="M615" s="136">
        <f t="shared" si="368"/>
        <v>28883.45894646908</v>
      </c>
      <c r="N615" s="136">
        <f t="shared" si="369"/>
        <v>31520.321734557456</v>
      </c>
      <c r="O615" s="136">
        <f t="shared" si="370"/>
        <v>0</v>
      </c>
      <c r="P615" s="136">
        <f t="shared" si="371"/>
        <v>0</v>
      </c>
      <c r="Q615" s="136">
        <f t="shared" si="372"/>
        <v>0</v>
      </c>
      <c r="R615" s="136">
        <f t="shared" si="373"/>
        <v>0</v>
      </c>
      <c r="S615" s="136">
        <f t="shared" si="374"/>
        <v>0</v>
      </c>
      <c r="T615" s="136">
        <f t="shared" si="375"/>
        <v>0</v>
      </c>
      <c r="U615" s="136">
        <f t="shared" si="376"/>
        <v>0</v>
      </c>
      <c r="V615" s="136">
        <f t="shared" si="377"/>
        <v>0</v>
      </c>
      <c r="W615" s="136">
        <f t="shared" si="378"/>
        <v>0</v>
      </c>
      <c r="X615" s="136">
        <f t="shared" si="379"/>
        <v>0</v>
      </c>
      <c r="Y615" s="42">
        <f t="shared" si="380"/>
        <v>0</v>
      </c>
      <c r="Z615" s="42"/>
      <c r="AA615" s="42"/>
      <c r="AB615" s="42"/>
      <c r="AC615" s="42"/>
      <c r="AD615" s="42"/>
      <c r="AE615" s="42"/>
      <c r="AF615" s="42"/>
      <c r="AG615" s="42"/>
    </row>
    <row r="616" spans="1:33">
      <c r="A616" s="44">
        <f t="shared" si="308"/>
        <v>593</v>
      </c>
      <c r="B616" s="44"/>
      <c r="C616" s="137">
        <v>37501</v>
      </c>
      <c r="E616" s="138" t="s">
        <v>290</v>
      </c>
      <c r="G616" s="170">
        <v>1</v>
      </c>
      <c r="H616" s="136" t="str">
        <f t="shared" si="364"/>
        <v>Mcf</v>
      </c>
      <c r="I616" s="42">
        <f>'Plt. Class.'!L$74</f>
        <v>38235.090869529704</v>
      </c>
      <c r="J616" s="136">
        <f t="shared" si="365"/>
        <v>12025.386437006064</v>
      </c>
      <c r="K616" s="136">
        <f t="shared" si="366"/>
        <v>7891.5272594191274</v>
      </c>
      <c r="L616" s="136">
        <f t="shared" si="367"/>
        <v>382.50012198234407</v>
      </c>
      <c r="M616" s="136">
        <f t="shared" si="368"/>
        <v>8576.3570747143349</v>
      </c>
      <c r="N616" s="136">
        <f t="shared" si="369"/>
        <v>9359.3199764078418</v>
      </c>
      <c r="O616" s="136">
        <f t="shared" si="370"/>
        <v>0</v>
      </c>
      <c r="P616" s="136">
        <f t="shared" si="371"/>
        <v>0</v>
      </c>
      <c r="Q616" s="136">
        <f t="shared" si="372"/>
        <v>0</v>
      </c>
      <c r="R616" s="136">
        <f t="shared" si="373"/>
        <v>0</v>
      </c>
      <c r="S616" s="136">
        <f t="shared" si="374"/>
        <v>0</v>
      </c>
      <c r="T616" s="136">
        <f t="shared" si="375"/>
        <v>0</v>
      </c>
      <c r="U616" s="136">
        <f t="shared" si="376"/>
        <v>0</v>
      </c>
      <c r="V616" s="136">
        <f t="shared" si="377"/>
        <v>0</v>
      </c>
      <c r="W616" s="136">
        <f t="shared" si="378"/>
        <v>0</v>
      </c>
      <c r="X616" s="136">
        <f t="shared" si="379"/>
        <v>0</v>
      </c>
      <c r="Y616" s="42">
        <f t="shared" si="380"/>
        <v>0</v>
      </c>
      <c r="Z616" s="42"/>
      <c r="AA616" s="42"/>
      <c r="AB616" s="42"/>
      <c r="AC616" s="42"/>
      <c r="AD616" s="42"/>
      <c r="AE616" s="42"/>
      <c r="AF616" s="42"/>
      <c r="AG616" s="42"/>
    </row>
    <row r="617" spans="1:33">
      <c r="A617" s="44">
        <f t="shared" si="308"/>
        <v>594</v>
      </c>
      <c r="B617" s="44"/>
      <c r="C617" s="137">
        <v>37502</v>
      </c>
      <c r="E617" s="138" t="s">
        <v>288</v>
      </c>
      <c r="G617" s="170">
        <v>1</v>
      </c>
      <c r="H617" s="136" t="str">
        <f t="shared" si="364"/>
        <v>Mcf</v>
      </c>
      <c r="I617" s="42">
        <f>'Plt. Class.'!L$75</f>
        <v>17721.384969395713</v>
      </c>
      <c r="J617" s="136">
        <f t="shared" si="365"/>
        <v>5573.584307230275</v>
      </c>
      <c r="K617" s="136">
        <f t="shared" si="366"/>
        <v>3657.6032482270084</v>
      </c>
      <c r="L617" s="136">
        <f t="shared" si="367"/>
        <v>177.28300779041183</v>
      </c>
      <c r="M617" s="136">
        <f t="shared" si="368"/>
        <v>3975.0114855129837</v>
      </c>
      <c r="N617" s="136">
        <f t="shared" si="369"/>
        <v>4337.9029206350369</v>
      </c>
      <c r="O617" s="136">
        <f t="shared" si="370"/>
        <v>0</v>
      </c>
      <c r="P617" s="136">
        <f t="shared" si="371"/>
        <v>0</v>
      </c>
      <c r="Q617" s="136">
        <f t="shared" si="372"/>
        <v>0</v>
      </c>
      <c r="R617" s="136">
        <f t="shared" si="373"/>
        <v>0</v>
      </c>
      <c r="S617" s="136">
        <f t="shared" si="374"/>
        <v>0</v>
      </c>
      <c r="T617" s="136">
        <f t="shared" si="375"/>
        <v>0</v>
      </c>
      <c r="U617" s="136">
        <f t="shared" si="376"/>
        <v>0</v>
      </c>
      <c r="V617" s="136">
        <f t="shared" si="377"/>
        <v>0</v>
      </c>
      <c r="W617" s="136">
        <f t="shared" si="378"/>
        <v>0</v>
      </c>
      <c r="X617" s="136">
        <f t="shared" si="379"/>
        <v>0</v>
      </c>
      <c r="Y617" s="42">
        <f t="shared" si="380"/>
        <v>0</v>
      </c>
      <c r="Z617" s="42"/>
      <c r="AA617" s="42"/>
      <c r="AB617" s="42"/>
      <c r="AC617" s="42"/>
      <c r="AD617" s="42"/>
      <c r="AE617" s="42"/>
      <c r="AF617" s="42"/>
      <c r="AG617" s="42"/>
    </row>
    <row r="618" spans="1:33">
      <c r="A618" s="44">
        <f t="shared" si="308"/>
        <v>595</v>
      </c>
      <c r="B618" s="44"/>
      <c r="C618" s="137">
        <v>37503</v>
      </c>
      <c r="E618" s="138" t="s">
        <v>291</v>
      </c>
      <c r="G618" s="170">
        <v>1</v>
      </c>
      <c r="H618" s="136" t="str">
        <f t="shared" si="364"/>
        <v>Mcf</v>
      </c>
      <c r="I618" s="42">
        <f>'Plt. Class.'!L$76</f>
        <v>1534.1361107419673</v>
      </c>
      <c r="J618" s="136">
        <f t="shared" si="365"/>
        <v>482.50387691218288</v>
      </c>
      <c r="K618" s="136">
        <f t="shared" si="366"/>
        <v>316.63784921791637</v>
      </c>
      <c r="L618" s="136">
        <f t="shared" si="367"/>
        <v>15.34734810749357</v>
      </c>
      <c r="M618" s="136">
        <f t="shared" si="368"/>
        <v>344.11580534314658</v>
      </c>
      <c r="N618" s="136">
        <f t="shared" si="369"/>
        <v>375.53123116122822</v>
      </c>
      <c r="O618" s="136">
        <f t="shared" si="370"/>
        <v>0</v>
      </c>
      <c r="P618" s="136">
        <f t="shared" si="371"/>
        <v>0</v>
      </c>
      <c r="Q618" s="136">
        <f t="shared" si="372"/>
        <v>0</v>
      </c>
      <c r="R618" s="136">
        <f t="shared" si="373"/>
        <v>0</v>
      </c>
      <c r="S618" s="136">
        <f t="shared" si="374"/>
        <v>0</v>
      </c>
      <c r="T618" s="136">
        <f t="shared" si="375"/>
        <v>0</v>
      </c>
      <c r="U618" s="136">
        <f t="shared" si="376"/>
        <v>0</v>
      </c>
      <c r="V618" s="136">
        <f t="shared" si="377"/>
        <v>0</v>
      </c>
      <c r="W618" s="136">
        <f t="shared" si="378"/>
        <v>0</v>
      </c>
      <c r="X618" s="136">
        <f t="shared" si="379"/>
        <v>0</v>
      </c>
      <c r="Y618" s="42">
        <f t="shared" si="380"/>
        <v>0</v>
      </c>
      <c r="Z618" s="42"/>
      <c r="AA618" s="42"/>
      <c r="AB618" s="42"/>
      <c r="AC618" s="42"/>
      <c r="AD618" s="42"/>
      <c r="AE618" s="42"/>
      <c r="AF618" s="42"/>
      <c r="AG618" s="42"/>
    </row>
    <row r="619" spans="1:33">
      <c r="A619" s="44">
        <f t="shared" ref="A619:A682" si="381">A618+1</f>
        <v>596</v>
      </c>
      <c r="B619" s="44"/>
      <c r="C619" s="137">
        <v>37600</v>
      </c>
      <c r="E619" s="138" t="s">
        <v>284</v>
      </c>
      <c r="G619" s="170">
        <v>1</v>
      </c>
      <c r="H619" s="136" t="str">
        <f t="shared" si="364"/>
        <v>Mcf</v>
      </c>
      <c r="I619" s="42">
        <f>'Plt. Class.'!L$77</f>
        <v>7664033.7722363528</v>
      </c>
      <c r="J619" s="136">
        <f t="shared" si="365"/>
        <v>2410428.8934972542</v>
      </c>
      <c r="K619" s="136">
        <f t="shared" si="366"/>
        <v>1581817.3843784539</v>
      </c>
      <c r="L619" s="136">
        <f t="shared" si="367"/>
        <v>76670.246783521434</v>
      </c>
      <c r="M619" s="136">
        <f t="shared" si="368"/>
        <v>1719088.1143099349</v>
      </c>
      <c r="N619" s="136">
        <f t="shared" si="369"/>
        <v>1876029.1332671894</v>
      </c>
      <c r="O619" s="136">
        <f t="shared" si="370"/>
        <v>0</v>
      </c>
      <c r="P619" s="136">
        <f t="shared" si="371"/>
        <v>0</v>
      </c>
      <c r="Q619" s="136">
        <f t="shared" si="372"/>
        <v>0</v>
      </c>
      <c r="R619" s="136">
        <f t="shared" si="373"/>
        <v>0</v>
      </c>
      <c r="S619" s="136">
        <f t="shared" si="374"/>
        <v>0</v>
      </c>
      <c r="T619" s="136">
        <f t="shared" si="375"/>
        <v>0</v>
      </c>
      <c r="U619" s="136">
        <f t="shared" si="376"/>
        <v>0</v>
      </c>
      <c r="V619" s="136">
        <f t="shared" si="377"/>
        <v>0</v>
      </c>
      <c r="W619" s="136">
        <f t="shared" si="378"/>
        <v>0</v>
      </c>
      <c r="X619" s="136">
        <f t="shared" si="379"/>
        <v>0</v>
      </c>
      <c r="Y619" s="42">
        <f t="shared" si="380"/>
        <v>0</v>
      </c>
      <c r="Z619" s="42"/>
      <c r="AA619" s="42"/>
      <c r="AB619" s="42"/>
      <c r="AC619" s="42"/>
      <c r="AD619" s="42"/>
      <c r="AE619" s="42"/>
      <c r="AF619" s="42"/>
      <c r="AG619" s="42"/>
    </row>
    <row r="620" spans="1:33">
      <c r="A620" s="44">
        <f t="shared" si="381"/>
        <v>597</v>
      </c>
      <c r="B620" s="44"/>
      <c r="C620" s="137">
        <v>37601</v>
      </c>
      <c r="E620" s="138" t="s">
        <v>285</v>
      </c>
      <c r="G620" s="170">
        <v>1</v>
      </c>
      <c r="H620" s="136" t="str">
        <f t="shared" si="364"/>
        <v>Mcf</v>
      </c>
      <c r="I620" s="42">
        <f>'Plt. Class.'!L$78</f>
        <v>43038350.398225814</v>
      </c>
      <c r="J620" s="136">
        <f t="shared" si="365"/>
        <v>13536068.134792566</v>
      </c>
      <c r="K620" s="136">
        <f t="shared" si="366"/>
        <v>8882895.4670719914</v>
      </c>
      <c r="L620" s="136">
        <f t="shared" si="367"/>
        <v>430551.46209575952</v>
      </c>
      <c r="M620" s="136">
        <f t="shared" si="368"/>
        <v>9653756.6023155786</v>
      </c>
      <c r="N620" s="136">
        <f t="shared" si="369"/>
        <v>10535078.731949927</v>
      </c>
      <c r="O620" s="136">
        <f t="shared" si="370"/>
        <v>0</v>
      </c>
      <c r="P620" s="136">
        <f t="shared" si="371"/>
        <v>0</v>
      </c>
      <c r="Q620" s="136">
        <f t="shared" si="372"/>
        <v>0</v>
      </c>
      <c r="R620" s="136">
        <f t="shared" si="373"/>
        <v>0</v>
      </c>
      <c r="S620" s="136">
        <f t="shared" si="374"/>
        <v>0</v>
      </c>
      <c r="T620" s="136">
        <f t="shared" si="375"/>
        <v>0</v>
      </c>
      <c r="U620" s="136">
        <f t="shared" si="376"/>
        <v>0</v>
      </c>
      <c r="V620" s="136">
        <f t="shared" si="377"/>
        <v>0</v>
      </c>
      <c r="W620" s="136">
        <f t="shared" si="378"/>
        <v>0</v>
      </c>
      <c r="X620" s="136">
        <f t="shared" si="379"/>
        <v>0</v>
      </c>
      <c r="Y620" s="42">
        <f t="shared" si="380"/>
        <v>0</v>
      </c>
      <c r="Z620" s="42"/>
      <c r="AA620" s="42"/>
      <c r="AB620" s="42"/>
      <c r="AC620" s="42"/>
      <c r="AD620" s="42"/>
      <c r="AE620" s="42"/>
      <c r="AF620" s="42"/>
      <c r="AG620" s="42"/>
    </row>
    <row r="621" spans="1:33">
      <c r="A621" s="44">
        <f t="shared" si="381"/>
        <v>598</v>
      </c>
      <c r="B621" s="44"/>
      <c r="C621" s="137">
        <v>37602</v>
      </c>
      <c r="E621" s="138" t="s">
        <v>292</v>
      </c>
      <c r="G621" s="170">
        <v>1</v>
      </c>
      <c r="H621" s="136" t="str">
        <f t="shared" si="364"/>
        <v>Mcf</v>
      </c>
      <c r="I621" s="42">
        <f>'Plt. Class.'!L$79</f>
        <v>37218125.092986256</v>
      </c>
      <c r="J621" s="136">
        <f t="shared" si="365"/>
        <v>11705538.721778303</v>
      </c>
      <c r="K621" s="136">
        <f t="shared" si="366"/>
        <v>7681630.7228874313</v>
      </c>
      <c r="L621" s="136">
        <f t="shared" si="367"/>
        <v>372326.49548549345</v>
      </c>
      <c r="M621" s="136">
        <f t="shared" si="368"/>
        <v>8348245.6348288497</v>
      </c>
      <c r="N621" s="136">
        <f t="shared" si="369"/>
        <v>9110383.5180061851</v>
      </c>
      <c r="O621" s="136">
        <f t="shared" si="370"/>
        <v>0</v>
      </c>
      <c r="P621" s="136">
        <f t="shared" si="371"/>
        <v>0</v>
      </c>
      <c r="Q621" s="136">
        <f t="shared" si="372"/>
        <v>0</v>
      </c>
      <c r="R621" s="136">
        <f t="shared" si="373"/>
        <v>0</v>
      </c>
      <c r="S621" s="136">
        <f t="shared" si="374"/>
        <v>0</v>
      </c>
      <c r="T621" s="136">
        <f t="shared" si="375"/>
        <v>0</v>
      </c>
      <c r="U621" s="136">
        <f t="shared" si="376"/>
        <v>0</v>
      </c>
      <c r="V621" s="136">
        <f t="shared" si="377"/>
        <v>0</v>
      </c>
      <c r="W621" s="136">
        <f t="shared" si="378"/>
        <v>0</v>
      </c>
      <c r="X621" s="136">
        <f t="shared" si="379"/>
        <v>0</v>
      </c>
      <c r="Y621" s="42">
        <f t="shared" si="380"/>
        <v>0</v>
      </c>
      <c r="Z621" s="42"/>
      <c r="AA621" s="42"/>
      <c r="AB621" s="42"/>
      <c r="AC621" s="42"/>
      <c r="AD621" s="42"/>
      <c r="AE621" s="42"/>
      <c r="AF621" s="42"/>
      <c r="AG621" s="42"/>
    </row>
    <row r="622" spans="1:33">
      <c r="A622" s="44">
        <f t="shared" si="381"/>
        <v>599</v>
      </c>
      <c r="B622" s="44"/>
      <c r="C622" s="137">
        <v>37800</v>
      </c>
      <c r="E622" s="138" t="s">
        <v>293</v>
      </c>
      <c r="G622" s="170">
        <v>1</v>
      </c>
      <c r="H622" s="136" t="str">
        <f t="shared" si="364"/>
        <v>Mcf</v>
      </c>
      <c r="I622" s="42">
        <f>'Plt. Class.'!L$80</f>
        <v>2858621.4168315912</v>
      </c>
      <c r="J622" s="136">
        <f t="shared" si="365"/>
        <v>899070.10635344416</v>
      </c>
      <c r="K622" s="136">
        <f t="shared" si="366"/>
        <v>590004.84430032969</v>
      </c>
      <c r="L622" s="136">
        <f t="shared" si="367"/>
        <v>28597.370001565632</v>
      </c>
      <c r="M622" s="136">
        <f t="shared" si="368"/>
        <v>641205.69494216261</v>
      </c>
      <c r="N622" s="136">
        <f t="shared" si="369"/>
        <v>699743.40123408951</v>
      </c>
      <c r="O622" s="136">
        <f t="shared" si="370"/>
        <v>0</v>
      </c>
      <c r="P622" s="136">
        <f t="shared" si="371"/>
        <v>0</v>
      </c>
      <c r="Q622" s="136">
        <f t="shared" si="372"/>
        <v>0</v>
      </c>
      <c r="R622" s="136">
        <f t="shared" si="373"/>
        <v>0</v>
      </c>
      <c r="S622" s="136">
        <f t="shared" si="374"/>
        <v>0</v>
      </c>
      <c r="T622" s="136">
        <f t="shared" si="375"/>
        <v>0</v>
      </c>
      <c r="U622" s="136">
        <f t="shared" si="376"/>
        <v>0</v>
      </c>
      <c r="V622" s="136">
        <f t="shared" si="377"/>
        <v>0</v>
      </c>
      <c r="W622" s="136">
        <f t="shared" si="378"/>
        <v>0</v>
      </c>
      <c r="X622" s="136">
        <f t="shared" si="379"/>
        <v>0</v>
      </c>
      <c r="Y622" s="42">
        <f t="shared" si="380"/>
        <v>0</v>
      </c>
      <c r="Z622" s="42"/>
      <c r="AA622" s="42"/>
      <c r="AB622" s="42"/>
      <c r="AC622" s="42"/>
      <c r="AD622" s="42"/>
      <c r="AE622" s="42"/>
      <c r="AF622" s="42"/>
      <c r="AG622" s="42"/>
    </row>
    <row r="623" spans="1:33">
      <c r="A623" s="44">
        <f t="shared" si="381"/>
        <v>600</v>
      </c>
      <c r="B623" s="44"/>
      <c r="C623" s="137">
        <v>37900</v>
      </c>
      <c r="E623" s="138" t="s">
        <v>294</v>
      </c>
      <c r="G623" s="170">
        <v>1</v>
      </c>
      <c r="H623" s="136" t="str">
        <f t="shared" si="364"/>
        <v>Mcf</v>
      </c>
      <c r="I623" s="42">
        <f>'Plt. Class.'!L$81</f>
        <v>1207317.9894279479</v>
      </c>
      <c r="J623" s="136">
        <f t="shared" si="365"/>
        <v>379715.72827594157</v>
      </c>
      <c r="K623" s="136">
        <f t="shared" si="366"/>
        <v>249184.26000003214</v>
      </c>
      <c r="L623" s="136">
        <f t="shared" si="367"/>
        <v>12077.89147941284</v>
      </c>
      <c r="M623" s="136">
        <f t="shared" si="368"/>
        <v>270808.56732870702</v>
      </c>
      <c r="N623" s="136">
        <f t="shared" si="369"/>
        <v>295531.54234385455</v>
      </c>
      <c r="O623" s="136">
        <f t="shared" si="370"/>
        <v>0</v>
      </c>
      <c r="P623" s="136">
        <f t="shared" si="371"/>
        <v>0</v>
      </c>
      <c r="Q623" s="136">
        <f t="shared" si="372"/>
        <v>0</v>
      </c>
      <c r="R623" s="136">
        <f t="shared" si="373"/>
        <v>0</v>
      </c>
      <c r="S623" s="136">
        <f t="shared" si="374"/>
        <v>0</v>
      </c>
      <c r="T623" s="136">
        <f t="shared" si="375"/>
        <v>0</v>
      </c>
      <c r="U623" s="136">
        <f t="shared" si="376"/>
        <v>0</v>
      </c>
      <c r="V623" s="136">
        <f t="shared" si="377"/>
        <v>0</v>
      </c>
      <c r="W623" s="136">
        <f t="shared" si="378"/>
        <v>0</v>
      </c>
      <c r="X623" s="136">
        <f t="shared" si="379"/>
        <v>0</v>
      </c>
      <c r="Y623" s="42">
        <f t="shared" si="380"/>
        <v>0</v>
      </c>
      <c r="Z623" s="42"/>
      <c r="AA623" s="42"/>
      <c r="AB623" s="42"/>
      <c r="AC623" s="42"/>
      <c r="AD623" s="42"/>
      <c r="AE623" s="42"/>
      <c r="AF623" s="42"/>
      <c r="AG623" s="42"/>
    </row>
    <row r="624" spans="1:33">
      <c r="A624" s="44">
        <f t="shared" si="381"/>
        <v>601</v>
      </c>
      <c r="B624" s="44"/>
      <c r="C624" s="137">
        <v>37905</v>
      </c>
      <c r="E624" s="138" t="s">
        <v>295</v>
      </c>
      <c r="G624" s="170">
        <v>1</v>
      </c>
      <c r="H624" s="136" t="str">
        <f t="shared" si="364"/>
        <v>Mcf</v>
      </c>
      <c r="I624" s="42">
        <f>'Plt. Class.'!L$82</f>
        <v>533899.57995780243</v>
      </c>
      <c r="J624" s="136">
        <f t="shared" si="365"/>
        <v>167917.70652399035</v>
      </c>
      <c r="K624" s="136">
        <f t="shared" si="366"/>
        <v>110194.14347428865</v>
      </c>
      <c r="L624" s="136">
        <f t="shared" si="367"/>
        <v>5341.0793544870576</v>
      </c>
      <c r="M624" s="136">
        <f t="shared" si="368"/>
        <v>119756.83424901015</v>
      </c>
      <c r="N624" s="136">
        <f t="shared" si="369"/>
        <v>130689.81635602632</v>
      </c>
      <c r="O624" s="136">
        <f t="shared" si="370"/>
        <v>0</v>
      </c>
      <c r="P624" s="136">
        <f t="shared" si="371"/>
        <v>0</v>
      </c>
      <c r="Q624" s="136">
        <f t="shared" si="372"/>
        <v>0</v>
      </c>
      <c r="R624" s="136">
        <f t="shared" si="373"/>
        <v>0</v>
      </c>
      <c r="S624" s="136">
        <f t="shared" si="374"/>
        <v>0</v>
      </c>
      <c r="T624" s="136">
        <f t="shared" si="375"/>
        <v>0</v>
      </c>
      <c r="U624" s="136">
        <f t="shared" si="376"/>
        <v>0</v>
      </c>
      <c r="V624" s="136">
        <f t="shared" si="377"/>
        <v>0</v>
      </c>
      <c r="W624" s="136">
        <f t="shared" si="378"/>
        <v>0</v>
      </c>
      <c r="X624" s="136">
        <f t="shared" si="379"/>
        <v>0</v>
      </c>
      <c r="Y624" s="42">
        <f t="shared" si="380"/>
        <v>0</v>
      </c>
      <c r="Z624" s="42"/>
      <c r="AA624" s="42"/>
      <c r="AB624" s="42"/>
      <c r="AC624" s="42"/>
      <c r="AD624" s="42"/>
      <c r="AE624" s="42"/>
      <c r="AF624" s="42"/>
      <c r="AG624" s="42"/>
    </row>
    <row r="625" spans="1:33">
      <c r="A625" s="44">
        <f t="shared" si="381"/>
        <v>602</v>
      </c>
      <c r="B625" s="44"/>
      <c r="C625" s="137">
        <v>38000</v>
      </c>
      <c r="E625" s="138" t="s">
        <v>52</v>
      </c>
      <c r="G625" s="43">
        <v>99</v>
      </c>
      <c r="H625" s="136" t="str">
        <f t="shared" si="364"/>
        <v>-</v>
      </c>
      <c r="I625" s="42">
        <f>'Plt. Class.'!L$83</f>
        <v>0</v>
      </c>
      <c r="J625" s="136">
        <f t="shared" si="365"/>
        <v>0</v>
      </c>
      <c r="K625" s="136">
        <f t="shared" si="366"/>
        <v>0</v>
      </c>
      <c r="L625" s="136">
        <f t="shared" si="367"/>
        <v>0</v>
      </c>
      <c r="M625" s="136">
        <f t="shared" si="368"/>
        <v>0</v>
      </c>
      <c r="N625" s="136">
        <f t="shared" si="369"/>
        <v>0</v>
      </c>
      <c r="O625" s="136">
        <f t="shared" si="370"/>
        <v>0</v>
      </c>
      <c r="P625" s="136">
        <f t="shared" si="371"/>
        <v>0</v>
      </c>
      <c r="Q625" s="136">
        <f t="shared" si="372"/>
        <v>0</v>
      </c>
      <c r="R625" s="136">
        <f t="shared" si="373"/>
        <v>0</v>
      </c>
      <c r="S625" s="136">
        <f t="shared" si="374"/>
        <v>0</v>
      </c>
      <c r="T625" s="136">
        <f t="shared" si="375"/>
        <v>0</v>
      </c>
      <c r="U625" s="136">
        <f t="shared" si="376"/>
        <v>0</v>
      </c>
      <c r="V625" s="136">
        <f t="shared" si="377"/>
        <v>0</v>
      </c>
      <c r="W625" s="136">
        <f t="shared" si="378"/>
        <v>0</v>
      </c>
      <c r="X625" s="136">
        <f t="shared" si="379"/>
        <v>0</v>
      </c>
      <c r="Y625" s="42">
        <f t="shared" si="380"/>
        <v>0</v>
      </c>
      <c r="Z625" s="42"/>
      <c r="AA625" s="42"/>
      <c r="AB625" s="42"/>
      <c r="AC625" s="42"/>
      <c r="AD625" s="42"/>
      <c r="AE625" s="42"/>
      <c r="AF625" s="42"/>
      <c r="AG625" s="42"/>
    </row>
    <row r="626" spans="1:33">
      <c r="A626" s="44">
        <f t="shared" si="381"/>
        <v>603</v>
      </c>
      <c r="B626" s="44"/>
      <c r="C626" s="137">
        <v>38100</v>
      </c>
      <c r="E626" s="138" t="s">
        <v>51</v>
      </c>
      <c r="G626" s="43">
        <v>99</v>
      </c>
      <c r="H626" s="136" t="str">
        <f t="shared" si="364"/>
        <v>-</v>
      </c>
      <c r="I626" s="42">
        <f>'Plt. Class.'!L$84</f>
        <v>0</v>
      </c>
      <c r="J626" s="136">
        <f t="shared" si="365"/>
        <v>0</v>
      </c>
      <c r="K626" s="136">
        <f t="shared" si="366"/>
        <v>0</v>
      </c>
      <c r="L626" s="136">
        <f t="shared" si="367"/>
        <v>0</v>
      </c>
      <c r="M626" s="136">
        <f t="shared" si="368"/>
        <v>0</v>
      </c>
      <c r="N626" s="136">
        <f t="shared" si="369"/>
        <v>0</v>
      </c>
      <c r="O626" s="136">
        <f t="shared" si="370"/>
        <v>0</v>
      </c>
      <c r="P626" s="136">
        <f t="shared" si="371"/>
        <v>0</v>
      </c>
      <c r="Q626" s="136">
        <f t="shared" si="372"/>
        <v>0</v>
      </c>
      <c r="R626" s="136">
        <f t="shared" si="373"/>
        <v>0</v>
      </c>
      <c r="S626" s="136">
        <f t="shared" si="374"/>
        <v>0</v>
      </c>
      <c r="T626" s="136">
        <f t="shared" si="375"/>
        <v>0</v>
      </c>
      <c r="U626" s="136">
        <f t="shared" si="376"/>
        <v>0</v>
      </c>
      <c r="V626" s="136">
        <f t="shared" si="377"/>
        <v>0</v>
      </c>
      <c r="W626" s="136">
        <f t="shared" si="378"/>
        <v>0</v>
      </c>
      <c r="X626" s="136">
        <f t="shared" si="379"/>
        <v>0</v>
      </c>
      <c r="Y626" s="42">
        <f t="shared" si="380"/>
        <v>0</v>
      </c>
      <c r="Z626" s="42"/>
      <c r="AA626" s="42"/>
      <c r="AB626" s="42"/>
      <c r="AC626" s="42"/>
      <c r="AD626" s="42"/>
      <c r="AE626" s="42"/>
      <c r="AF626" s="42"/>
      <c r="AG626" s="42"/>
    </row>
    <row r="627" spans="1:33">
      <c r="A627" s="44">
        <f t="shared" si="381"/>
        <v>604</v>
      </c>
      <c r="B627" s="44"/>
      <c r="C627" s="137">
        <v>38200</v>
      </c>
      <c r="E627" s="138" t="s">
        <v>296</v>
      </c>
      <c r="G627" s="43">
        <v>99</v>
      </c>
      <c r="H627" s="136" t="str">
        <f t="shared" si="364"/>
        <v>-</v>
      </c>
      <c r="I627" s="42">
        <f>'Plt. Class.'!L$85</f>
        <v>0</v>
      </c>
      <c r="J627" s="136">
        <f t="shared" si="365"/>
        <v>0</v>
      </c>
      <c r="K627" s="136">
        <f t="shared" si="366"/>
        <v>0</v>
      </c>
      <c r="L627" s="136">
        <f t="shared" si="367"/>
        <v>0</v>
      </c>
      <c r="M627" s="136">
        <f t="shared" si="368"/>
        <v>0</v>
      </c>
      <c r="N627" s="136">
        <f t="shared" si="369"/>
        <v>0</v>
      </c>
      <c r="O627" s="136">
        <f t="shared" si="370"/>
        <v>0</v>
      </c>
      <c r="P627" s="136">
        <f t="shared" si="371"/>
        <v>0</v>
      </c>
      <c r="Q627" s="136">
        <f t="shared" si="372"/>
        <v>0</v>
      </c>
      <c r="R627" s="136">
        <f t="shared" si="373"/>
        <v>0</v>
      </c>
      <c r="S627" s="136">
        <f t="shared" si="374"/>
        <v>0</v>
      </c>
      <c r="T627" s="136">
        <f t="shared" si="375"/>
        <v>0</v>
      </c>
      <c r="U627" s="136">
        <f t="shared" si="376"/>
        <v>0</v>
      </c>
      <c r="V627" s="136">
        <f t="shared" si="377"/>
        <v>0</v>
      </c>
      <c r="W627" s="136">
        <f t="shared" si="378"/>
        <v>0</v>
      </c>
      <c r="X627" s="136">
        <f t="shared" si="379"/>
        <v>0</v>
      </c>
      <c r="Y627" s="42">
        <f t="shared" si="380"/>
        <v>0</v>
      </c>
      <c r="Z627" s="42"/>
      <c r="AA627" s="42"/>
      <c r="AB627" s="42"/>
      <c r="AC627" s="42"/>
      <c r="AD627" s="42"/>
      <c r="AE627" s="42"/>
      <c r="AF627" s="42"/>
      <c r="AG627" s="42"/>
    </row>
    <row r="628" spans="1:33">
      <c r="A628" s="44">
        <f t="shared" si="381"/>
        <v>605</v>
      </c>
      <c r="B628" s="44"/>
      <c r="C628" s="137">
        <v>38300</v>
      </c>
      <c r="E628" s="138" t="s">
        <v>297</v>
      </c>
      <c r="G628" s="43">
        <v>99</v>
      </c>
      <c r="H628" s="136" t="str">
        <f t="shared" si="364"/>
        <v>-</v>
      </c>
      <c r="I628" s="42">
        <f>'Plt. Class.'!L$86</f>
        <v>0</v>
      </c>
      <c r="J628" s="136">
        <f t="shared" si="365"/>
        <v>0</v>
      </c>
      <c r="K628" s="136">
        <f t="shared" si="366"/>
        <v>0</v>
      </c>
      <c r="L628" s="136">
        <f t="shared" si="367"/>
        <v>0</v>
      </c>
      <c r="M628" s="136">
        <f t="shared" si="368"/>
        <v>0</v>
      </c>
      <c r="N628" s="136">
        <f t="shared" si="369"/>
        <v>0</v>
      </c>
      <c r="O628" s="136">
        <f t="shared" si="370"/>
        <v>0</v>
      </c>
      <c r="P628" s="136">
        <f t="shared" si="371"/>
        <v>0</v>
      </c>
      <c r="Q628" s="136">
        <f t="shared" si="372"/>
        <v>0</v>
      </c>
      <c r="R628" s="136">
        <f t="shared" si="373"/>
        <v>0</v>
      </c>
      <c r="S628" s="136">
        <f t="shared" si="374"/>
        <v>0</v>
      </c>
      <c r="T628" s="136">
        <f t="shared" si="375"/>
        <v>0</v>
      </c>
      <c r="U628" s="136">
        <f t="shared" si="376"/>
        <v>0</v>
      </c>
      <c r="V628" s="136">
        <f t="shared" si="377"/>
        <v>0</v>
      </c>
      <c r="W628" s="136">
        <f t="shared" si="378"/>
        <v>0</v>
      </c>
      <c r="X628" s="136">
        <f t="shared" si="379"/>
        <v>0</v>
      </c>
      <c r="Y628" s="42">
        <f t="shared" si="380"/>
        <v>0</v>
      </c>
      <c r="Z628" s="42"/>
      <c r="AA628" s="42"/>
      <c r="AB628" s="42"/>
      <c r="AC628" s="42"/>
      <c r="AD628" s="42"/>
      <c r="AE628" s="42"/>
      <c r="AF628" s="42"/>
      <c r="AG628" s="42"/>
    </row>
    <row r="629" spans="1:33">
      <c r="A629" s="44">
        <f t="shared" si="381"/>
        <v>606</v>
      </c>
      <c r="B629" s="44"/>
      <c r="C629" s="137">
        <v>38400</v>
      </c>
      <c r="E629" s="138" t="s">
        <v>298</v>
      </c>
      <c r="G629" s="43">
        <v>99</v>
      </c>
      <c r="H629" s="136" t="str">
        <f t="shared" si="364"/>
        <v>-</v>
      </c>
      <c r="I629" s="42">
        <f>'Plt. Class.'!L$87</f>
        <v>0</v>
      </c>
      <c r="J629" s="136">
        <f t="shared" si="365"/>
        <v>0</v>
      </c>
      <c r="K629" s="136">
        <f t="shared" si="366"/>
        <v>0</v>
      </c>
      <c r="L629" s="136">
        <f t="shared" si="367"/>
        <v>0</v>
      </c>
      <c r="M629" s="136">
        <f t="shared" si="368"/>
        <v>0</v>
      </c>
      <c r="N629" s="136">
        <f t="shared" si="369"/>
        <v>0</v>
      </c>
      <c r="O629" s="136">
        <f t="shared" si="370"/>
        <v>0</v>
      </c>
      <c r="P629" s="136">
        <f t="shared" si="371"/>
        <v>0</v>
      </c>
      <c r="Q629" s="136">
        <f t="shared" si="372"/>
        <v>0</v>
      </c>
      <c r="R629" s="136">
        <f t="shared" si="373"/>
        <v>0</v>
      </c>
      <c r="S629" s="136">
        <f t="shared" si="374"/>
        <v>0</v>
      </c>
      <c r="T629" s="136">
        <f t="shared" si="375"/>
        <v>0</v>
      </c>
      <c r="U629" s="136">
        <f t="shared" si="376"/>
        <v>0</v>
      </c>
      <c r="V629" s="136">
        <f t="shared" si="377"/>
        <v>0</v>
      </c>
      <c r="W629" s="136">
        <f t="shared" si="378"/>
        <v>0</v>
      </c>
      <c r="X629" s="136">
        <f t="shared" si="379"/>
        <v>0</v>
      </c>
      <c r="Y629" s="42">
        <f t="shared" si="380"/>
        <v>0</v>
      </c>
      <c r="Z629" s="42"/>
      <c r="AA629" s="42"/>
      <c r="AB629" s="42"/>
      <c r="AC629" s="42"/>
      <c r="AD629" s="42"/>
      <c r="AE629" s="42"/>
      <c r="AF629" s="42"/>
      <c r="AG629" s="42"/>
    </row>
    <row r="630" spans="1:33">
      <c r="A630" s="44">
        <f t="shared" si="381"/>
        <v>607</v>
      </c>
      <c r="B630" s="44"/>
      <c r="C630" s="137">
        <v>38500</v>
      </c>
      <c r="E630" s="138" t="s">
        <v>299</v>
      </c>
      <c r="G630" s="43">
        <v>99</v>
      </c>
      <c r="H630" s="136" t="str">
        <f t="shared" si="364"/>
        <v>-</v>
      </c>
      <c r="I630" s="42">
        <f>'Plt. Class.'!L$88</f>
        <v>0</v>
      </c>
      <c r="J630" s="136">
        <f t="shared" si="365"/>
        <v>0</v>
      </c>
      <c r="K630" s="136">
        <f t="shared" si="366"/>
        <v>0</v>
      </c>
      <c r="L630" s="136">
        <f t="shared" si="367"/>
        <v>0</v>
      </c>
      <c r="M630" s="136">
        <f t="shared" si="368"/>
        <v>0</v>
      </c>
      <c r="N630" s="136">
        <f t="shared" si="369"/>
        <v>0</v>
      </c>
      <c r="O630" s="136">
        <f t="shared" si="370"/>
        <v>0</v>
      </c>
      <c r="P630" s="136">
        <f t="shared" si="371"/>
        <v>0</v>
      </c>
      <c r="Q630" s="136">
        <f t="shared" si="372"/>
        <v>0</v>
      </c>
      <c r="R630" s="136">
        <f t="shared" si="373"/>
        <v>0</v>
      </c>
      <c r="S630" s="136">
        <f t="shared" si="374"/>
        <v>0</v>
      </c>
      <c r="T630" s="136">
        <f t="shared" si="375"/>
        <v>0</v>
      </c>
      <c r="U630" s="136">
        <f t="shared" si="376"/>
        <v>0</v>
      </c>
      <c r="V630" s="136">
        <f t="shared" si="377"/>
        <v>0</v>
      </c>
      <c r="W630" s="136">
        <f t="shared" si="378"/>
        <v>0</v>
      </c>
      <c r="X630" s="136">
        <f t="shared" si="379"/>
        <v>0</v>
      </c>
      <c r="Y630" s="42">
        <f t="shared" si="380"/>
        <v>0</v>
      </c>
      <c r="Z630" s="42"/>
      <c r="AA630" s="42"/>
      <c r="AB630" s="42"/>
      <c r="AC630" s="42"/>
      <c r="AD630" s="42"/>
      <c r="AE630" s="42"/>
      <c r="AF630" s="42"/>
      <c r="AG630" s="42"/>
    </row>
    <row r="631" spans="1:33">
      <c r="A631" s="44">
        <f t="shared" si="381"/>
        <v>608</v>
      </c>
      <c r="B631" s="44"/>
      <c r="C631" s="137">
        <v>38600</v>
      </c>
      <c r="E631" s="138" t="s">
        <v>300</v>
      </c>
      <c r="G631" s="43">
        <v>99</v>
      </c>
      <c r="H631" s="136" t="str">
        <f t="shared" si="364"/>
        <v>-</v>
      </c>
      <c r="I631" s="42">
        <f>'Plt. Class.'!L$89</f>
        <v>0</v>
      </c>
      <c r="J631" s="136">
        <f t="shared" si="365"/>
        <v>0</v>
      </c>
      <c r="K631" s="136">
        <f t="shared" si="366"/>
        <v>0</v>
      </c>
      <c r="L631" s="136">
        <f t="shared" si="367"/>
        <v>0</v>
      </c>
      <c r="M631" s="136">
        <f t="shared" si="368"/>
        <v>0</v>
      </c>
      <c r="N631" s="136">
        <f t="shared" si="369"/>
        <v>0</v>
      </c>
      <c r="O631" s="136">
        <f t="shared" si="370"/>
        <v>0</v>
      </c>
      <c r="P631" s="136">
        <f t="shared" si="371"/>
        <v>0</v>
      </c>
      <c r="Q631" s="136">
        <f t="shared" si="372"/>
        <v>0</v>
      </c>
      <c r="R631" s="136">
        <f t="shared" si="373"/>
        <v>0</v>
      </c>
      <c r="S631" s="136">
        <f t="shared" si="374"/>
        <v>0</v>
      </c>
      <c r="T631" s="136">
        <f t="shared" si="375"/>
        <v>0</v>
      </c>
      <c r="U631" s="136">
        <f t="shared" si="376"/>
        <v>0</v>
      </c>
      <c r="V631" s="136">
        <f t="shared" si="377"/>
        <v>0</v>
      </c>
      <c r="W631" s="136">
        <f t="shared" si="378"/>
        <v>0</v>
      </c>
      <c r="X631" s="136">
        <f t="shared" si="379"/>
        <v>0</v>
      </c>
      <c r="Y631" s="42">
        <f t="shared" si="380"/>
        <v>0</v>
      </c>
      <c r="Z631" s="42"/>
      <c r="AA631" s="42"/>
      <c r="AB631" s="42"/>
      <c r="AC631" s="42"/>
      <c r="AD631" s="42"/>
      <c r="AE631" s="42"/>
      <c r="AF631" s="42"/>
      <c r="AG631" s="42"/>
    </row>
    <row r="632" spans="1:33">
      <c r="A632" s="44">
        <f t="shared" si="381"/>
        <v>609</v>
      </c>
      <c r="B632" s="44"/>
      <c r="C632" s="44"/>
      <c r="D632" s="44"/>
      <c r="E632" s="44"/>
      <c r="G632" s="43"/>
      <c r="H632" s="136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F632" s="42"/>
      <c r="AG632" s="42"/>
    </row>
    <row r="633" spans="1:33">
      <c r="A633" s="44">
        <f t="shared" si="381"/>
        <v>610</v>
      </c>
      <c r="B633" s="44"/>
      <c r="C633" s="44"/>
      <c r="D633" s="44" t="s">
        <v>66</v>
      </c>
      <c r="E633" s="44"/>
      <c r="G633" s="43"/>
      <c r="H633" s="136"/>
      <c r="I633" s="42">
        <f>'Plt. Class.'!L$91</f>
        <v>93503426.08110328</v>
      </c>
      <c r="J633" s="42">
        <f>SUM(J611:J631)</f>
        <v>29407928.8485585</v>
      </c>
      <c r="K633" s="42">
        <f t="shared" ref="K633:X633" si="382">SUM(K611:K631)</f>
        <v>19298629.060043447</v>
      </c>
      <c r="L633" s="42">
        <f t="shared" si="382"/>
        <v>935399.1599975765</v>
      </c>
      <c r="M633" s="42">
        <f t="shared" si="382"/>
        <v>20973371.621296801</v>
      </c>
      <c r="N633" s="42">
        <f t="shared" si="382"/>
        <v>22888097.391206957</v>
      </c>
      <c r="O633" s="42">
        <f t="shared" si="382"/>
        <v>0</v>
      </c>
      <c r="P633" s="42">
        <f t="shared" si="382"/>
        <v>0</v>
      </c>
      <c r="Q633" s="42">
        <f t="shared" si="382"/>
        <v>0</v>
      </c>
      <c r="R633" s="42">
        <f t="shared" si="382"/>
        <v>0</v>
      </c>
      <c r="S633" s="42">
        <f t="shared" si="382"/>
        <v>0</v>
      </c>
      <c r="T633" s="42">
        <f t="shared" si="382"/>
        <v>0</v>
      </c>
      <c r="U633" s="42">
        <f t="shared" si="382"/>
        <v>0</v>
      </c>
      <c r="V633" s="42">
        <f t="shared" si="382"/>
        <v>0</v>
      </c>
      <c r="W633" s="42">
        <f t="shared" si="382"/>
        <v>0</v>
      </c>
      <c r="X633" s="42">
        <f t="shared" si="382"/>
        <v>0</v>
      </c>
      <c r="Y633" s="42">
        <f>SUM(J633:X633)-I633</f>
        <v>0</v>
      </c>
      <c r="Z633" s="42"/>
      <c r="AA633" s="42"/>
      <c r="AB633" s="42"/>
      <c r="AC633" s="42"/>
      <c r="AD633" s="42"/>
      <c r="AE633" s="42"/>
      <c r="AF633" s="42"/>
      <c r="AG633" s="42"/>
    </row>
    <row r="634" spans="1:33">
      <c r="A634" s="44">
        <f t="shared" si="381"/>
        <v>611</v>
      </c>
      <c r="B634" s="44"/>
      <c r="C634" s="44"/>
      <c r="D634" s="44"/>
      <c r="E634" s="44"/>
      <c r="G634" s="43"/>
      <c r="H634" s="136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F634" s="42"/>
      <c r="AG634" s="42"/>
    </row>
    <row r="635" spans="1:33">
      <c r="A635" s="44">
        <f t="shared" si="381"/>
        <v>612</v>
      </c>
      <c r="B635" s="44"/>
      <c r="C635" s="44"/>
      <c r="D635" s="44" t="s">
        <v>158</v>
      </c>
      <c r="E635" s="44"/>
      <c r="G635" s="43"/>
      <c r="H635" s="136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F635" s="42"/>
      <c r="AG635" s="42"/>
    </row>
    <row r="636" spans="1:33">
      <c r="A636" s="44">
        <f t="shared" si="381"/>
        <v>613</v>
      </c>
      <c r="B636" s="44"/>
      <c r="C636" s="44"/>
      <c r="D636" s="44"/>
      <c r="E636" s="44"/>
      <c r="G636" s="43"/>
      <c r="H636" s="136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  <c r="AC636" s="42"/>
      <c r="AD636" s="42"/>
      <c r="AE636" s="42"/>
      <c r="AF636" s="42"/>
      <c r="AG636" s="42"/>
    </row>
    <row r="637" spans="1:33">
      <c r="A637" s="44">
        <f t="shared" si="381"/>
        <v>614</v>
      </c>
      <c r="B637" s="44"/>
      <c r="C637" s="137">
        <v>38900</v>
      </c>
      <c r="E637" s="138" t="s">
        <v>125</v>
      </c>
      <c r="G637" s="43">
        <v>6.6</v>
      </c>
      <c r="H637" s="136" t="str">
        <f t="shared" ref="H637:H671" si="383">VLOOKUP($G637,alloc,3)</f>
        <v>P, S, T &amp; D Plant - Commodity</v>
      </c>
      <c r="I637" s="42">
        <f>'Plt. Class.'!L$95</f>
        <v>204098.03565926049</v>
      </c>
      <c r="J637" s="136">
        <f t="shared" ref="J637:J671" si="384">$I637*VLOOKUP($G637,alloc,6)</f>
        <v>65408.815435202785</v>
      </c>
      <c r="K637" s="136">
        <f t="shared" ref="K637:K671" si="385">$I637*VLOOKUP($G637,alloc,7)</f>
        <v>42593.545681554991</v>
      </c>
      <c r="L637" s="136">
        <f t="shared" ref="L637:L671" si="386">$I637*VLOOKUP($G637,alloc,8)</f>
        <v>2001.0862697485218</v>
      </c>
      <c r="M637" s="136">
        <f t="shared" ref="M637:M671" si="387">$I637*VLOOKUP($G637,alloc,9)</f>
        <v>45150.760755055606</v>
      </c>
      <c r="N637" s="136">
        <f t="shared" ref="N637:N671" si="388">$I637*VLOOKUP($G637,alloc,10)</f>
        <v>48943.827517698584</v>
      </c>
      <c r="O637" s="136">
        <f t="shared" ref="O637:O671" si="389">$I637*VLOOKUP($G637,alloc,11)</f>
        <v>0</v>
      </c>
      <c r="P637" s="136">
        <f t="shared" ref="P637:P671" si="390">$I637*VLOOKUP($G637,alloc,12)</f>
        <v>0</v>
      </c>
      <c r="Q637" s="136">
        <f t="shared" ref="Q637:Q671" si="391">$I637*VLOOKUP($G637,alloc,13)</f>
        <v>0</v>
      </c>
      <c r="R637" s="136">
        <f t="shared" ref="R637:R671" si="392">$I637*VLOOKUP($G637,alloc,14)</f>
        <v>0</v>
      </c>
      <c r="S637" s="136">
        <f t="shared" ref="S637:S671" si="393">$I637*VLOOKUP($G637,alloc,15)</f>
        <v>0</v>
      </c>
      <c r="T637" s="136">
        <f t="shared" ref="T637:T671" si="394">$I637*VLOOKUP($G637,alloc,16)</f>
        <v>0</v>
      </c>
      <c r="U637" s="136">
        <f t="shared" ref="U637:U671" si="395">$I637*VLOOKUP($G637,alloc,17)</f>
        <v>0</v>
      </c>
      <c r="V637" s="136">
        <f t="shared" ref="V637:V671" si="396">$I637*VLOOKUP($G637,alloc,18)</f>
        <v>0</v>
      </c>
      <c r="W637" s="136">
        <f t="shared" ref="W637:W671" si="397">$I637*VLOOKUP($G637,alloc,19)</f>
        <v>0</v>
      </c>
      <c r="X637" s="136">
        <f t="shared" ref="X637:X671" si="398">$I637*VLOOKUP($G637,alloc,20)</f>
        <v>0</v>
      </c>
      <c r="Y637" s="42">
        <f t="shared" ref="Y637:Y671" si="399">SUM(J637:X637)-I637</f>
        <v>0</v>
      </c>
      <c r="Z637" s="42"/>
      <c r="AA637" s="42"/>
      <c r="AB637" s="42"/>
      <c r="AC637" s="42"/>
      <c r="AD637" s="42"/>
      <c r="AE637" s="42"/>
      <c r="AF637" s="42"/>
      <c r="AG637" s="42"/>
    </row>
    <row r="638" spans="1:33">
      <c r="A638" s="44">
        <f t="shared" si="381"/>
        <v>615</v>
      </c>
      <c r="B638" s="44"/>
      <c r="C638" s="137">
        <v>39000</v>
      </c>
      <c r="E638" s="138" t="s">
        <v>149</v>
      </c>
      <c r="G638" s="43">
        <v>6.6</v>
      </c>
      <c r="H638" s="136" t="str">
        <f t="shared" si="383"/>
        <v>P, S, T &amp; D Plant - Commodity</v>
      </c>
      <c r="I638" s="42">
        <f>'Plt. Class.'!L$96</f>
        <v>1040095.5942940038</v>
      </c>
      <c r="J638" s="136">
        <f t="shared" si="384"/>
        <v>333327.17065303749</v>
      </c>
      <c r="K638" s="136">
        <f t="shared" si="385"/>
        <v>217059.21404704935</v>
      </c>
      <c r="L638" s="136">
        <f t="shared" si="386"/>
        <v>10197.65332990467</v>
      </c>
      <c r="M638" s="136">
        <f t="shared" si="387"/>
        <v>230090.9324710847</v>
      </c>
      <c r="N638" s="136">
        <f t="shared" si="388"/>
        <v>249420.62379292754</v>
      </c>
      <c r="O638" s="136">
        <f t="shared" si="389"/>
        <v>0</v>
      </c>
      <c r="P638" s="136">
        <f t="shared" si="390"/>
        <v>0</v>
      </c>
      <c r="Q638" s="136">
        <f t="shared" si="391"/>
        <v>0</v>
      </c>
      <c r="R638" s="136">
        <f t="shared" si="392"/>
        <v>0</v>
      </c>
      <c r="S638" s="136">
        <f t="shared" si="393"/>
        <v>0</v>
      </c>
      <c r="T638" s="136">
        <f t="shared" si="394"/>
        <v>0</v>
      </c>
      <c r="U638" s="136">
        <f t="shared" si="395"/>
        <v>0</v>
      </c>
      <c r="V638" s="136">
        <f t="shared" si="396"/>
        <v>0</v>
      </c>
      <c r="W638" s="136">
        <f t="shared" si="397"/>
        <v>0</v>
      </c>
      <c r="X638" s="136">
        <f t="shared" si="398"/>
        <v>0</v>
      </c>
      <c r="Y638" s="42">
        <f t="shared" si="399"/>
        <v>0</v>
      </c>
      <c r="Z638" s="42"/>
      <c r="AA638" s="42"/>
      <c r="AB638" s="42"/>
      <c r="AC638" s="42"/>
      <c r="AD638" s="42"/>
      <c r="AE638" s="42"/>
      <c r="AF638" s="42"/>
      <c r="AG638" s="42"/>
    </row>
    <row r="639" spans="1:33">
      <c r="A639" s="44">
        <f t="shared" si="381"/>
        <v>616</v>
      </c>
      <c r="B639" s="44"/>
      <c r="C639" s="137">
        <v>39001</v>
      </c>
      <c r="E639" s="138" t="s">
        <v>304</v>
      </c>
      <c r="G639" s="43">
        <v>6.6</v>
      </c>
      <c r="H639" s="136" t="str">
        <f t="shared" si="383"/>
        <v>P, S, T &amp; D Plant - Commodity</v>
      </c>
      <c r="I639" s="42">
        <f>'Plt. Class.'!L$97</f>
        <v>0</v>
      </c>
      <c r="J639" s="136">
        <f t="shared" si="384"/>
        <v>0</v>
      </c>
      <c r="K639" s="136">
        <f t="shared" si="385"/>
        <v>0</v>
      </c>
      <c r="L639" s="136">
        <f t="shared" si="386"/>
        <v>0</v>
      </c>
      <c r="M639" s="136">
        <f t="shared" si="387"/>
        <v>0</v>
      </c>
      <c r="N639" s="136">
        <f t="shared" si="388"/>
        <v>0</v>
      </c>
      <c r="O639" s="136">
        <f t="shared" si="389"/>
        <v>0</v>
      </c>
      <c r="P639" s="136">
        <f t="shared" si="390"/>
        <v>0</v>
      </c>
      <c r="Q639" s="136">
        <f t="shared" si="391"/>
        <v>0</v>
      </c>
      <c r="R639" s="136">
        <f t="shared" si="392"/>
        <v>0</v>
      </c>
      <c r="S639" s="136">
        <f t="shared" si="393"/>
        <v>0</v>
      </c>
      <c r="T639" s="136">
        <f t="shared" si="394"/>
        <v>0</v>
      </c>
      <c r="U639" s="136">
        <f t="shared" si="395"/>
        <v>0</v>
      </c>
      <c r="V639" s="136">
        <f t="shared" si="396"/>
        <v>0</v>
      </c>
      <c r="W639" s="136">
        <f t="shared" si="397"/>
        <v>0</v>
      </c>
      <c r="X639" s="136">
        <f t="shared" si="398"/>
        <v>0</v>
      </c>
      <c r="Y639" s="42">
        <f t="shared" si="399"/>
        <v>0</v>
      </c>
      <c r="Z639" s="42"/>
      <c r="AA639" s="42"/>
      <c r="AB639" s="42"/>
      <c r="AC639" s="42"/>
      <c r="AD639" s="42"/>
      <c r="AE639" s="42"/>
      <c r="AF639" s="42"/>
      <c r="AG639" s="42"/>
    </row>
    <row r="640" spans="1:33">
      <c r="A640" s="44">
        <f t="shared" si="381"/>
        <v>617</v>
      </c>
      <c r="B640" s="44"/>
      <c r="C640" s="137">
        <v>39002</v>
      </c>
      <c r="E640" s="138" t="s">
        <v>305</v>
      </c>
      <c r="G640" s="43">
        <v>6.6</v>
      </c>
      <c r="H640" s="136" t="str">
        <f t="shared" si="383"/>
        <v>P, S, T &amp; D Plant - Commodity</v>
      </c>
      <c r="I640" s="42">
        <f>'Plt. Class.'!L$98</f>
        <v>34391.795538021324</v>
      </c>
      <c r="J640" s="136">
        <f t="shared" si="384"/>
        <v>11021.794499713991</v>
      </c>
      <c r="K640" s="136">
        <f t="shared" si="385"/>
        <v>7177.2788483128415</v>
      </c>
      <c r="L640" s="136">
        <f t="shared" si="386"/>
        <v>337.19555222975686</v>
      </c>
      <c r="M640" s="136">
        <f t="shared" si="387"/>
        <v>7608.1855822777206</v>
      </c>
      <c r="N640" s="136">
        <f t="shared" si="388"/>
        <v>8247.3410554870134</v>
      </c>
      <c r="O640" s="136">
        <f t="shared" si="389"/>
        <v>0</v>
      </c>
      <c r="P640" s="136">
        <f t="shared" si="390"/>
        <v>0</v>
      </c>
      <c r="Q640" s="136">
        <f t="shared" si="391"/>
        <v>0</v>
      </c>
      <c r="R640" s="136">
        <f t="shared" si="392"/>
        <v>0</v>
      </c>
      <c r="S640" s="136">
        <f t="shared" si="393"/>
        <v>0</v>
      </c>
      <c r="T640" s="136">
        <f t="shared" si="394"/>
        <v>0</v>
      </c>
      <c r="U640" s="136">
        <f t="shared" si="395"/>
        <v>0</v>
      </c>
      <c r="V640" s="136">
        <f t="shared" si="396"/>
        <v>0</v>
      </c>
      <c r="W640" s="136">
        <f t="shared" si="397"/>
        <v>0</v>
      </c>
      <c r="X640" s="136">
        <f t="shared" si="398"/>
        <v>0</v>
      </c>
      <c r="Y640" s="42">
        <f t="shared" si="399"/>
        <v>0</v>
      </c>
      <c r="Z640" s="42"/>
      <c r="AA640" s="42"/>
      <c r="AB640" s="42"/>
      <c r="AC640" s="42"/>
      <c r="AD640" s="42"/>
      <c r="AE640" s="42"/>
      <c r="AF640" s="42"/>
      <c r="AG640" s="42"/>
    </row>
    <row r="641" spans="1:33">
      <c r="A641" s="44">
        <f t="shared" si="381"/>
        <v>618</v>
      </c>
      <c r="B641" s="44"/>
      <c r="C641" s="137">
        <v>39003</v>
      </c>
      <c r="E641" s="138" t="s">
        <v>291</v>
      </c>
      <c r="G641" s="43">
        <v>6.6</v>
      </c>
      <c r="H641" s="136" t="str">
        <f t="shared" si="383"/>
        <v>P, S, T &amp; D Plant - Commodity</v>
      </c>
      <c r="I641" s="42">
        <f>'Plt. Class.'!L$99</f>
        <v>140892.78415047796</v>
      </c>
      <c r="J641" s="136">
        <f t="shared" si="384"/>
        <v>45152.958404929843</v>
      </c>
      <c r="K641" s="136">
        <f t="shared" si="385"/>
        <v>29403.14059628512</v>
      </c>
      <c r="L641" s="136">
        <f t="shared" si="386"/>
        <v>1381.3881890605608</v>
      </c>
      <c r="M641" s="136">
        <f t="shared" si="387"/>
        <v>31168.43515295874</v>
      </c>
      <c r="N641" s="136">
        <f t="shared" si="388"/>
        <v>33786.861807243695</v>
      </c>
      <c r="O641" s="136">
        <f t="shared" si="389"/>
        <v>0</v>
      </c>
      <c r="P641" s="136">
        <f t="shared" si="390"/>
        <v>0</v>
      </c>
      <c r="Q641" s="136">
        <f t="shared" si="391"/>
        <v>0</v>
      </c>
      <c r="R641" s="136">
        <f t="shared" si="392"/>
        <v>0</v>
      </c>
      <c r="S641" s="136">
        <f t="shared" si="393"/>
        <v>0</v>
      </c>
      <c r="T641" s="136">
        <f t="shared" si="394"/>
        <v>0</v>
      </c>
      <c r="U641" s="136">
        <f t="shared" si="395"/>
        <v>0</v>
      </c>
      <c r="V641" s="136">
        <f t="shared" si="396"/>
        <v>0</v>
      </c>
      <c r="W641" s="136">
        <f t="shared" si="397"/>
        <v>0</v>
      </c>
      <c r="X641" s="136">
        <f t="shared" si="398"/>
        <v>0</v>
      </c>
      <c r="Y641" s="42">
        <f t="shared" si="399"/>
        <v>0</v>
      </c>
      <c r="Z641" s="42"/>
      <c r="AA641" s="42"/>
      <c r="AB641" s="42"/>
      <c r="AC641" s="42"/>
      <c r="AD641" s="42"/>
      <c r="AE641" s="42"/>
      <c r="AF641" s="42"/>
      <c r="AG641" s="42"/>
    </row>
    <row r="642" spans="1:33">
      <c r="A642" s="44">
        <f t="shared" si="381"/>
        <v>619</v>
      </c>
      <c r="B642" s="44"/>
      <c r="C642" s="137">
        <v>39004</v>
      </c>
      <c r="E642" s="138" t="s">
        <v>306</v>
      </c>
      <c r="G642" s="43">
        <v>6.6</v>
      </c>
      <c r="H642" s="136" t="str">
        <f t="shared" si="383"/>
        <v>P, S, T &amp; D Plant - Commodity</v>
      </c>
      <c r="I642" s="42">
        <f>'Plt. Class.'!L$100</f>
        <v>1482.334060243767</v>
      </c>
      <c r="J642" s="136">
        <f t="shared" si="384"/>
        <v>475.05462091594649</v>
      </c>
      <c r="K642" s="136">
        <f t="shared" si="385"/>
        <v>309.3506672240872</v>
      </c>
      <c r="L642" s="136">
        <f t="shared" si="386"/>
        <v>14.533595708322006</v>
      </c>
      <c r="M642" s="136">
        <f t="shared" si="387"/>
        <v>327.92334476394939</v>
      </c>
      <c r="N642" s="136">
        <f t="shared" si="388"/>
        <v>355.4718316314619</v>
      </c>
      <c r="O642" s="136">
        <f t="shared" si="389"/>
        <v>0</v>
      </c>
      <c r="P642" s="136">
        <f t="shared" si="390"/>
        <v>0</v>
      </c>
      <c r="Q642" s="136">
        <f t="shared" si="391"/>
        <v>0</v>
      </c>
      <c r="R642" s="136">
        <f t="shared" si="392"/>
        <v>0</v>
      </c>
      <c r="S642" s="136">
        <f t="shared" si="393"/>
        <v>0</v>
      </c>
      <c r="T642" s="136">
        <f t="shared" si="394"/>
        <v>0</v>
      </c>
      <c r="U642" s="136">
        <f t="shared" si="395"/>
        <v>0</v>
      </c>
      <c r="V642" s="136">
        <f t="shared" si="396"/>
        <v>0</v>
      </c>
      <c r="W642" s="136">
        <f t="shared" si="397"/>
        <v>0</v>
      </c>
      <c r="X642" s="136">
        <f t="shared" si="398"/>
        <v>0</v>
      </c>
      <c r="Y642" s="42">
        <f t="shared" si="399"/>
        <v>0</v>
      </c>
      <c r="Z642" s="42"/>
      <c r="AA642" s="42"/>
      <c r="AB642" s="42"/>
      <c r="AC642" s="42"/>
      <c r="AD642" s="42"/>
      <c r="AE642" s="42"/>
      <c r="AF642" s="42"/>
      <c r="AG642" s="42"/>
    </row>
    <row r="643" spans="1:33">
      <c r="A643" s="44">
        <f t="shared" si="381"/>
        <v>620</v>
      </c>
      <c r="B643" s="44"/>
      <c r="C643" s="137">
        <v>39009</v>
      </c>
      <c r="E643" s="138" t="s">
        <v>307</v>
      </c>
      <c r="G643" s="43">
        <v>6.6</v>
      </c>
      <c r="H643" s="136" t="str">
        <f t="shared" si="383"/>
        <v>P, S, T &amp; D Plant - Commodity</v>
      </c>
      <c r="I643" s="42">
        <f>'Plt. Class.'!L$101</f>
        <v>247574.69067057001</v>
      </c>
      <c r="J643" s="136">
        <f t="shared" si="384"/>
        <v>79342.102417554488</v>
      </c>
      <c r="K643" s="136">
        <f t="shared" si="385"/>
        <v>51666.758391926298</v>
      </c>
      <c r="L643" s="136">
        <f t="shared" si="386"/>
        <v>2427.3546417919019</v>
      </c>
      <c r="M643" s="136">
        <f t="shared" si="387"/>
        <v>54768.707554518878</v>
      </c>
      <c r="N643" s="136">
        <f t="shared" si="388"/>
        <v>59369.767664778432</v>
      </c>
      <c r="O643" s="136">
        <f t="shared" si="389"/>
        <v>0</v>
      </c>
      <c r="P643" s="136">
        <f t="shared" si="390"/>
        <v>0</v>
      </c>
      <c r="Q643" s="136">
        <f t="shared" si="391"/>
        <v>0</v>
      </c>
      <c r="R643" s="136">
        <f t="shared" si="392"/>
        <v>0</v>
      </c>
      <c r="S643" s="136">
        <f t="shared" si="393"/>
        <v>0</v>
      </c>
      <c r="T643" s="136">
        <f t="shared" si="394"/>
        <v>0</v>
      </c>
      <c r="U643" s="136">
        <f t="shared" si="395"/>
        <v>0</v>
      </c>
      <c r="V643" s="136">
        <f t="shared" si="396"/>
        <v>0</v>
      </c>
      <c r="W643" s="136">
        <f t="shared" si="397"/>
        <v>0</v>
      </c>
      <c r="X643" s="136">
        <f t="shared" si="398"/>
        <v>0</v>
      </c>
      <c r="Y643" s="42">
        <f t="shared" si="399"/>
        <v>0</v>
      </c>
      <c r="Z643" s="42"/>
      <c r="AA643" s="42"/>
      <c r="AB643" s="42"/>
      <c r="AC643" s="42"/>
      <c r="AD643" s="42"/>
      <c r="AE643" s="42"/>
      <c r="AF643" s="42"/>
      <c r="AG643" s="42"/>
    </row>
    <row r="644" spans="1:33">
      <c r="A644" s="44">
        <f t="shared" si="381"/>
        <v>621</v>
      </c>
      <c r="B644" s="44"/>
      <c r="C644" s="137">
        <v>39100</v>
      </c>
      <c r="E644" s="138" t="s">
        <v>308</v>
      </c>
      <c r="G644" s="43">
        <v>6.6</v>
      </c>
      <c r="H644" s="136" t="str">
        <f t="shared" si="383"/>
        <v>P, S, T &amp; D Plant - Commodity</v>
      </c>
      <c r="I644" s="42">
        <f>'Plt. Class.'!L$102</f>
        <v>386102.03027563926</v>
      </c>
      <c r="J644" s="136">
        <f t="shared" si="384"/>
        <v>123736.98921639034</v>
      </c>
      <c r="K644" s="136">
        <f t="shared" si="385"/>
        <v>80576.250580589025</v>
      </c>
      <c r="L644" s="136">
        <f t="shared" si="386"/>
        <v>3785.5507477617102</v>
      </c>
      <c r="M644" s="136">
        <f t="shared" si="387"/>
        <v>85413.856824768765</v>
      </c>
      <c r="N644" s="136">
        <f t="shared" si="388"/>
        <v>92589.382906129409</v>
      </c>
      <c r="O644" s="136">
        <f t="shared" si="389"/>
        <v>0</v>
      </c>
      <c r="P644" s="136">
        <f t="shared" si="390"/>
        <v>0</v>
      </c>
      <c r="Q644" s="136">
        <f t="shared" si="391"/>
        <v>0</v>
      </c>
      <c r="R644" s="136">
        <f t="shared" si="392"/>
        <v>0</v>
      </c>
      <c r="S644" s="136">
        <f t="shared" si="393"/>
        <v>0</v>
      </c>
      <c r="T644" s="136">
        <f t="shared" si="394"/>
        <v>0</v>
      </c>
      <c r="U644" s="136">
        <f t="shared" si="395"/>
        <v>0</v>
      </c>
      <c r="V644" s="136">
        <f t="shared" si="396"/>
        <v>0</v>
      </c>
      <c r="W644" s="136">
        <f t="shared" si="397"/>
        <v>0</v>
      </c>
      <c r="X644" s="136">
        <f t="shared" si="398"/>
        <v>0</v>
      </c>
      <c r="Y644" s="42">
        <f t="shared" si="399"/>
        <v>0</v>
      </c>
      <c r="Z644" s="42"/>
      <c r="AA644" s="42"/>
      <c r="AB644" s="42"/>
      <c r="AC644" s="42"/>
      <c r="AD644" s="42"/>
      <c r="AE644" s="42"/>
      <c r="AF644" s="42"/>
      <c r="AG644" s="42"/>
    </row>
    <row r="645" spans="1:33">
      <c r="A645" s="44">
        <f t="shared" si="381"/>
        <v>622</v>
      </c>
      <c r="B645" s="44"/>
      <c r="C645" s="137">
        <v>39102</v>
      </c>
      <c r="E645" s="138" t="s">
        <v>309</v>
      </c>
      <c r="G645" s="43">
        <v>6.6</v>
      </c>
      <c r="H645" s="136" t="str">
        <f t="shared" si="383"/>
        <v>P, S, T &amp; D Plant - Commodity</v>
      </c>
      <c r="I645" s="42">
        <f>'Plt. Class.'!L$103</f>
        <v>0</v>
      </c>
      <c r="J645" s="136">
        <f t="shared" si="384"/>
        <v>0</v>
      </c>
      <c r="K645" s="136">
        <f t="shared" si="385"/>
        <v>0</v>
      </c>
      <c r="L645" s="136">
        <f t="shared" si="386"/>
        <v>0</v>
      </c>
      <c r="M645" s="136">
        <f t="shared" si="387"/>
        <v>0</v>
      </c>
      <c r="N645" s="136">
        <f t="shared" si="388"/>
        <v>0</v>
      </c>
      <c r="O645" s="136">
        <f t="shared" si="389"/>
        <v>0</v>
      </c>
      <c r="P645" s="136">
        <f t="shared" si="390"/>
        <v>0</v>
      </c>
      <c r="Q645" s="136">
        <f t="shared" si="391"/>
        <v>0</v>
      </c>
      <c r="R645" s="136">
        <f t="shared" si="392"/>
        <v>0</v>
      </c>
      <c r="S645" s="136">
        <f t="shared" si="393"/>
        <v>0</v>
      </c>
      <c r="T645" s="136">
        <f t="shared" si="394"/>
        <v>0</v>
      </c>
      <c r="U645" s="136">
        <f t="shared" si="395"/>
        <v>0</v>
      </c>
      <c r="V645" s="136">
        <f t="shared" si="396"/>
        <v>0</v>
      </c>
      <c r="W645" s="136">
        <f t="shared" si="397"/>
        <v>0</v>
      </c>
      <c r="X645" s="136">
        <f t="shared" si="398"/>
        <v>0</v>
      </c>
      <c r="Y645" s="42">
        <f t="shared" si="399"/>
        <v>0</v>
      </c>
      <c r="Z645" s="42"/>
      <c r="AA645" s="42"/>
      <c r="AB645" s="42"/>
      <c r="AC645" s="42"/>
      <c r="AD645" s="42"/>
      <c r="AE645" s="42"/>
      <c r="AF645" s="42"/>
      <c r="AG645" s="42"/>
    </row>
    <row r="646" spans="1:33">
      <c r="A646" s="44">
        <f t="shared" si="381"/>
        <v>623</v>
      </c>
      <c r="B646" s="44"/>
      <c r="C646" s="137">
        <v>39103</v>
      </c>
      <c r="E646" s="138" t="s">
        <v>310</v>
      </c>
      <c r="G646" s="43">
        <v>6.6</v>
      </c>
      <c r="H646" s="136" t="str">
        <f t="shared" si="383"/>
        <v>P, S, T &amp; D Plant - Commodity</v>
      </c>
      <c r="I646" s="42">
        <f>'Plt. Class.'!L$104</f>
        <v>0</v>
      </c>
      <c r="J646" s="136">
        <f t="shared" si="384"/>
        <v>0</v>
      </c>
      <c r="K646" s="136">
        <f t="shared" si="385"/>
        <v>0</v>
      </c>
      <c r="L646" s="136">
        <f t="shared" si="386"/>
        <v>0</v>
      </c>
      <c r="M646" s="136">
        <f t="shared" si="387"/>
        <v>0</v>
      </c>
      <c r="N646" s="136">
        <f t="shared" si="388"/>
        <v>0</v>
      </c>
      <c r="O646" s="136">
        <f t="shared" si="389"/>
        <v>0</v>
      </c>
      <c r="P646" s="136">
        <f t="shared" si="390"/>
        <v>0</v>
      </c>
      <c r="Q646" s="136">
        <f t="shared" si="391"/>
        <v>0</v>
      </c>
      <c r="R646" s="136">
        <f t="shared" si="392"/>
        <v>0</v>
      </c>
      <c r="S646" s="136">
        <f t="shared" si="393"/>
        <v>0</v>
      </c>
      <c r="T646" s="136">
        <f t="shared" si="394"/>
        <v>0</v>
      </c>
      <c r="U646" s="136">
        <f t="shared" si="395"/>
        <v>0</v>
      </c>
      <c r="V646" s="136">
        <f t="shared" si="396"/>
        <v>0</v>
      </c>
      <c r="W646" s="136">
        <f t="shared" si="397"/>
        <v>0</v>
      </c>
      <c r="X646" s="136">
        <f t="shared" si="398"/>
        <v>0</v>
      </c>
      <c r="Y646" s="42">
        <f t="shared" si="399"/>
        <v>0</v>
      </c>
      <c r="Z646" s="42"/>
      <c r="AA646" s="42"/>
      <c r="AB646" s="42"/>
      <c r="AC646" s="42"/>
      <c r="AD646" s="42"/>
      <c r="AE646" s="42"/>
      <c r="AF646" s="42"/>
      <c r="AG646" s="42"/>
    </row>
    <row r="647" spans="1:33">
      <c r="A647" s="44">
        <f t="shared" si="381"/>
        <v>624</v>
      </c>
      <c r="B647" s="44"/>
      <c r="C647" s="137">
        <v>39200</v>
      </c>
      <c r="E647" s="138" t="s">
        <v>311</v>
      </c>
      <c r="G647" s="43">
        <v>6.6</v>
      </c>
      <c r="H647" s="136" t="str">
        <f t="shared" si="383"/>
        <v>P, S, T &amp; D Plant - Commodity</v>
      </c>
      <c r="I647" s="42">
        <f>'Plt. Class.'!L$105</f>
        <v>72096.663296980798</v>
      </c>
      <c r="J647" s="136">
        <f t="shared" si="384"/>
        <v>23105.353894532735</v>
      </c>
      <c r="K647" s="136">
        <f t="shared" si="385"/>
        <v>15045.968040350943</v>
      </c>
      <c r="L647" s="136">
        <f t="shared" si="386"/>
        <v>706.87423596339966</v>
      </c>
      <c r="M647" s="136">
        <f t="shared" si="387"/>
        <v>15949.292139167535</v>
      </c>
      <c r="N647" s="136">
        <f t="shared" si="388"/>
        <v>17289.17498696618</v>
      </c>
      <c r="O647" s="136">
        <f t="shared" si="389"/>
        <v>0</v>
      </c>
      <c r="P647" s="136">
        <f t="shared" si="390"/>
        <v>0</v>
      </c>
      <c r="Q647" s="136">
        <f t="shared" si="391"/>
        <v>0</v>
      </c>
      <c r="R647" s="136">
        <f t="shared" si="392"/>
        <v>0</v>
      </c>
      <c r="S647" s="136">
        <f t="shared" si="393"/>
        <v>0</v>
      </c>
      <c r="T647" s="136">
        <f t="shared" si="394"/>
        <v>0</v>
      </c>
      <c r="U647" s="136">
        <f t="shared" si="395"/>
        <v>0</v>
      </c>
      <c r="V647" s="136">
        <f t="shared" si="396"/>
        <v>0</v>
      </c>
      <c r="W647" s="136">
        <f t="shared" si="397"/>
        <v>0</v>
      </c>
      <c r="X647" s="136">
        <f t="shared" si="398"/>
        <v>0</v>
      </c>
      <c r="Y647" s="42">
        <f t="shared" si="399"/>
        <v>0</v>
      </c>
      <c r="Z647" s="42"/>
      <c r="AA647" s="42"/>
      <c r="AB647" s="42"/>
      <c r="AC647" s="42"/>
      <c r="AD647" s="42"/>
      <c r="AE647" s="42"/>
      <c r="AF647" s="42"/>
      <c r="AG647" s="42"/>
    </row>
    <row r="648" spans="1:33">
      <c r="A648" s="44">
        <f t="shared" si="381"/>
        <v>625</v>
      </c>
      <c r="B648" s="44"/>
      <c r="C648" s="137">
        <v>39201</v>
      </c>
      <c r="E648" s="138" t="s">
        <v>312</v>
      </c>
      <c r="G648" s="43">
        <v>6.6</v>
      </c>
      <c r="H648" s="136" t="str">
        <f t="shared" si="383"/>
        <v>P, S, T &amp; D Plant - Commodity</v>
      </c>
      <c r="I648" s="42">
        <f>'Plt. Class.'!L$106</f>
        <v>0</v>
      </c>
      <c r="J648" s="136">
        <f t="shared" si="384"/>
        <v>0</v>
      </c>
      <c r="K648" s="136">
        <f t="shared" si="385"/>
        <v>0</v>
      </c>
      <c r="L648" s="136">
        <f t="shared" si="386"/>
        <v>0</v>
      </c>
      <c r="M648" s="136">
        <f t="shared" si="387"/>
        <v>0</v>
      </c>
      <c r="N648" s="136">
        <f t="shared" si="388"/>
        <v>0</v>
      </c>
      <c r="O648" s="136">
        <f t="shared" si="389"/>
        <v>0</v>
      </c>
      <c r="P648" s="136">
        <f t="shared" si="390"/>
        <v>0</v>
      </c>
      <c r="Q648" s="136">
        <f t="shared" si="391"/>
        <v>0</v>
      </c>
      <c r="R648" s="136">
        <f t="shared" si="392"/>
        <v>0</v>
      </c>
      <c r="S648" s="136">
        <f t="shared" si="393"/>
        <v>0</v>
      </c>
      <c r="T648" s="136">
        <f t="shared" si="394"/>
        <v>0</v>
      </c>
      <c r="U648" s="136">
        <f t="shared" si="395"/>
        <v>0</v>
      </c>
      <c r="V648" s="136">
        <f t="shared" si="396"/>
        <v>0</v>
      </c>
      <c r="W648" s="136">
        <f t="shared" si="397"/>
        <v>0</v>
      </c>
      <c r="X648" s="136">
        <f t="shared" si="398"/>
        <v>0</v>
      </c>
      <c r="Y648" s="42">
        <f t="shared" si="399"/>
        <v>0</v>
      </c>
      <c r="Z648" s="42"/>
      <c r="AA648" s="42"/>
      <c r="AB648" s="42"/>
      <c r="AC648" s="42"/>
      <c r="AD648" s="42"/>
      <c r="AE648" s="42"/>
      <c r="AF648" s="42"/>
      <c r="AG648" s="42"/>
    </row>
    <row r="649" spans="1:33">
      <c r="A649" s="44">
        <f t="shared" si="381"/>
        <v>626</v>
      </c>
      <c r="B649" s="44"/>
      <c r="C649" s="137">
        <v>39202</v>
      </c>
      <c r="E649" s="138" t="s">
        <v>313</v>
      </c>
      <c r="G649" s="43">
        <v>6.6</v>
      </c>
      <c r="H649" s="136" t="str">
        <f t="shared" si="383"/>
        <v>P, S, T &amp; D Plant - Commodity</v>
      </c>
      <c r="I649" s="42">
        <f>'Plt. Class.'!L$107</f>
        <v>6594.0581194299948</v>
      </c>
      <c r="J649" s="136">
        <f t="shared" si="384"/>
        <v>2113.2468478180926</v>
      </c>
      <c r="K649" s="136">
        <f t="shared" si="385"/>
        <v>1376.1245414711882</v>
      </c>
      <c r="L649" s="136">
        <f t="shared" si="386"/>
        <v>64.651671546435153</v>
      </c>
      <c r="M649" s="136">
        <f t="shared" si="387"/>
        <v>1458.7437825828331</v>
      </c>
      <c r="N649" s="136">
        <f t="shared" si="388"/>
        <v>1581.2912760114455</v>
      </c>
      <c r="O649" s="136">
        <f t="shared" si="389"/>
        <v>0</v>
      </c>
      <c r="P649" s="136">
        <f t="shared" si="390"/>
        <v>0</v>
      </c>
      <c r="Q649" s="136">
        <f t="shared" si="391"/>
        <v>0</v>
      </c>
      <c r="R649" s="136">
        <f t="shared" si="392"/>
        <v>0</v>
      </c>
      <c r="S649" s="136">
        <f t="shared" si="393"/>
        <v>0</v>
      </c>
      <c r="T649" s="136">
        <f t="shared" si="394"/>
        <v>0</v>
      </c>
      <c r="U649" s="136">
        <f t="shared" si="395"/>
        <v>0</v>
      </c>
      <c r="V649" s="136">
        <f t="shared" si="396"/>
        <v>0</v>
      </c>
      <c r="W649" s="136">
        <f t="shared" si="397"/>
        <v>0</v>
      </c>
      <c r="X649" s="136">
        <f t="shared" si="398"/>
        <v>0</v>
      </c>
      <c r="Y649" s="42">
        <f t="shared" si="399"/>
        <v>0</v>
      </c>
      <c r="Z649" s="42"/>
      <c r="AA649" s="42"/>
      <c r="AB649" s="42"/>
      <c r="AC649" s="42"/>
      <c r="AD649" s="42"/>
      <c r="AE649" s="42"/>
      <c r="AF649" s="42"/>
      <c r="AG649" s="42"/>
    </row>
    <row r="650" spans="1:33">
      <c r="A650" s="44">
        <f t="shared" si="381"/>
        <v>627</v>
      </c>
      <c r="B650" s="44"/>
      <c r="C650" s="137">
        <v>39300</v>
      </c>
      <c r="E650" s="138" t="s">
        <v>198</v>
      </c>
      <c r="G650" s="43">
        <v>6.6</v>
      </c>
      <c r="H650" s="136" t="str">
        <f t="shared" si="383"/>
        <v>P, S, T &amp; D Plant - Commodity</v>
      </c>
      <c r="I650" s="42">
        <f>'Plt. Class.'!L$108</f>
        <v>0</v>
      </c>
      <c r="J650" s="136">
        <f t="shared" si="384"/>
        <v>0</v>
      </c>
      <c r="K650" s="136">
        <f t="shared" si="385"/>
        <v>0</v>
      </c>
      <c r="L650" s="136">
        <f t="shared" si="386"/>
        <v>0</v>
      </c>
      <c r="M650" s="136">
        <f t="shared" si="387"/>
        <v>0</v>
      </c>
      <c r="N650" s="136">
        <f t="shared" si="388"/>
        <v>0</v>
      </c>
      <c r="O650" s="136">
        <f t="shared" si="389"/>
        <v>0</v>
      </c>
      <c r="P650" s="136">
        <f t="shared" si="390"/>
        <v>0</v>
      </c>
      <c r="Q650" s="136">
        <f t="shared" si="391"/>
        <v>0</v>
      </c>
      <c r="R650" s="136">
        <f t="shared" si="392"/>
        <v>0</v>
      </c>
      <c r="S650" s="136">
        <f t="shared" si="393"/>
        <v>0</v>
      </c>
      <c r="T650" s="136">
        <f t="shared" si="394"/>
        <v>0</v>
      </c>
      <c r="U650" s="136">
        <f t="shared" si="395"/>
        <v>0</v>
      </c>
      <c r="V650" s="136">
        <f t="shared" si="396"/>
        <v>0</v>
      </c>
      <c r="W650" s="136">
        <f t="shared" si="397"/>
        <v>0</v>
      </c>
      <c r="X650" s="136">
        <f t="shared" si="398"/>
        <v>0</v>
      </c>
      <c r="Y650" s="42">
        <f t="shared" si="399"/>
        <v>0</v>
      </c>
      <c r="Z650" s="42"/>
      <c r="AA650" s="42"/>
      <c r="AB650" s="42"/>
      <c r="AC650" s="42"/>
      <c r="AD650" s="42"/>
      <c r="AE650" s="42"/>
      <c r="AF650" s="42"/>
      <c r="AG650" s="42"/>
    </row>
    <row r="651" spans="1:33">
      <c r="A651" s="44">
        <f t="shared" si="381"/>
        <v>628</v>
      </c>
      <c r="B651" s="44"/>
      <c r="C651" s="137">
        <v>39400</v>
      </c>
      <c r="E651" s="138" t="s">
        <v>314</v>
      </c>
      <c r="G651" s="43">
        <v>6.6</v>
      </c>
      <c r="H651" s="136" t="str">
        <f t="shared" si="383"/>
        <v>P, S, T &amp; D Plant - Commodity</v>
      </c>
      <c r="I651" s="42">
        <f>'Plt. Class.'!L$109</f>
        <v>527309.27498903696</v>
      </c>
      <c r="J651" s="136">
        <f t="shared" si="384"/>
        <v>168990.72513667072</v>
      </c>
      <c r="K651" s="136">
        <f t="shared" si="385"/>
        <v>110045.01645498378</v>
      </c>
      <c r="L651" s="136">
        <f t="shared" si="386"/>
        <v>5170.0220763184616</v>
      </c>
      <c r="M651" s="136">
        <f t="shared" si="387"/>
        <v>116651.85724129032</v>
      </c>
      <c r="N651" s="136">
        <f t="shared" si="388"/>
        <v>126451.65407977365</v>
      </c>
      <c r="O651" s="136">
        <f t="shared" si="389"/>
        <v>0</v>
      </c>
      <c r="P651" s="136">
        <f t="shared" si="390"/>
        <v>0</v>
      </c>
      <c r="Q651" s="136">
        <f t="shared" si="391"/>
        <v>0</v>
      </c>
      <c r="R651" s="136">
        <f t="shared" si="392"/>
        <v>0</v>
      </c>
      <c r="S651" s="136">
        <f t="shared" si="393"/>
        <v>0</v>
      </c>
      <c r="T651" s="136">
        <f t="shared" si="394"/>
        <v>0</v>
      </c>
      <c r="U651" s="136">
        <f t="shared" si="395"/>
        <v>0</v>
      </c>
      <c r="V651" s="136">
        <f t="shared" si="396"/>
        <v>0</v>
      </c>
      <c r="W651" s="136">
        <f t="shared" si="397"/>
        <v>0</v>
      </c>
      <c r="X651" s="136">
        <f t="shared" si="398"/>
        <v>0</v>
      </c>
      <c r="Y651" s="42">
        <f t="shared" si="399"/>
        <v>0</v>
      </c>
      <c r="Z651" s="42"/>
      <c r="AA651" s="42"/>
      <c r="AB651" s="42"/>
      <c r="AC651" s="42"/>
      <c r="AD651" s="42"/>
      <c r="AE651" s="42"/>
      <c r="AF651" s="42"/>
      <c r="AG651" s="42"/>
    </row>
    <row r="652" spans="1:33">
      <c r="A652" s="44">
        <f t="shared" si="381"/>
        <v>629</v>
      </c>
      <c r="B652" s="44"/>
      <c r="C652" s="137">
        <v>39600</v>
      </c>
      <c r="E652" s="138" t="s">
        <v>315</v>
      </c>
      <c r="G652" s="43">
        <v>6.6</v>
      </c>
      <c r="H652" s="136" t="str">
        <f t="shared" si="383"/>
        <v>P, S, T &amp; D Plant - Commodity</v>
      </c>
      <c r="I652" s="42">
        <f>'Plt. Class.'!L$110</f>
        <v>0</v>
      </c>
      <c r="J652" s="136">
        <f t="shared" si="384"/>
        <v>0</v>
      </c>
      <c r="K652" s="136">
        <f t="shared" si="385"/>
        <v>0</v>
      </c>
      <c r="L652" s="136">
        <f t="shared" si="386"/>
        <v>0</v>
      </c>
      <c r="M652" s="136">
        <f t="shared" si="387"/>
        <v>0</v>
      </c>
      <c r="N652" s="136">
        <f t="shared" si="388"/>
        <v>0</v>
      </c>
      <c r="O652" s="136">
        <f t="shared" si="389"/>
        <v>0</v>
      </c>
      <c r="P652" s="136">
        <f t="shared" si="390"/>
        <v>0</v>
      </c>
      <c r="Q652" s="136">
        <f t="shared" si="391"/>
        <v>0</v>
      </c>
      <c r="R652" s="136">
        <f t="shared" si="392"/>
        <v>0</v>
      </c>
      <c r="S652" s="136">
        <f t="shared" si="393"/>
        <v>0</v>
      </c>
      <c r="T652" s="136">
        <f t="shared" si="394"/>
        <v>0</v>
      </c>
      <c r="U652" s="136">
        <f t="shared" si="395"/>
        <v>0</v>
      </c>
      <c r="V652" s="136">
        <f t="shared" si="396"/>
        <v>0</v>
      </c>
      <c r="W652" s="136">
        <f t="shared" si="397"/>
        <v>0</v>
      </c>
      <c r="X652" s="136">
        <f t="shared" si="398"/>
        <v>0</v>
      </c>
      <c r="Y652" s="42">
        <f t="shared" si="399"/>
        <v>0</v>
      </c>
      <c r="Z652" s="42"/>
      <c r="AA652" s="42"/>
      <c r="AB652" s="42"/>
      <c r="AC652" s="42"/>
      <c r="AD652" s="42"/>
      <c r="AE652" s="42"/>
      <c r="AF652" s="42"/>
      <c r="AG652" s="42"/>
    </row>
    <row r="653" spans="1:33">
      <c r="A653" s="44">
        <f t="shared" si="381"/>
        <v>630</v>
      </c>
      <c r="B653" s="44"/>
      <c r="C653" s="137">
        <v>39603</v>
      </c>
      <c r="E653" s="138" t="s">
        <v>316</v>
      </c>
      <c r="G653" s="43">
        <v>6.6</v>
      </c>
      <c r="H653" s="136" t="str">
        <f t="shared" si="383"/>
        <v>P, S, T &amp; D Plant - Commodity</v>
      </c>
      <c r="I653" s="42">
        <f>'Plt. Class.'!L$111</f>
        <v>9397.4244766592874</v>
      </c>
      <c r="J653" s="136">
        <f t="shared" si="384"/>
        <v>3011.6625139217745</v>
      </c>
      <c r="K653" s="136">
        <f t="shared" si="385"/>
        <v>1961.1635528124154</v>
      </c>
      <c r="L653" s="136">
        <f t="shared" si="386"/>
        <v>92.137374230472417</v>
      </c>
      <c r="M653" s="136">
        <f t="shared" si="387"/>
        <v>2078.9071432696833</v>
      </c>
      <c r="N653" s="136">
        <f t="shared" si="388"/>
        <v>2253.5538924249418</v>
      </c>
      <c r="O653" s="136">
        <f t="shared" si="389"/>
        <v>0</v>
      </c>
      <c r="P653" s="136">
        <f t="shared" si="390"/>
        <v>0</v>
      </c>
      <c r="Q653" s="136">
        <f t="shared" si="391"/>
        <v>0</v>
      </c>
      <c r="R653" s="136">
        <f t="shared" si="392"/>
        <v>0</v>
      </c>
      <c r="S653" s="136">
        <f t="shared" si="393"/>
        <v>0</v>
      </c>
      <c r="T653" s="136">
        <f t="shared" si="394"/>
        <v>0</v>
      </c>
      <c r="U653" s="136">
        <f t="shared" si="395"/>
        <v>0</v>
      </c>
      <c r="V653" s="136">
        <f t="shared" si="396"/>
        <v>0</v>
      </c>
      <c r="W653" s="136">
        <f t="shared" si="397"/>
        <v>0</v>
      </c>
      <c r="X653" s="136">
        <f t="shared" si="398"/>
        <v>0</v>
      </c>
      <c r="Y653" s="42">
        <f t="shared" si="399"/>
        <v>0</v>
      </c>
      <c r="Z653" s="42"/>
      <c r="AA653" s="42"/>
      <c r="AB653" s="42"/>
      <c r="AC653" s="42"/>
      <c r="AD653" s="42"/>
      <c r="AE653" s="42"/>
      <c r="AF653" s="42"/>
      <c r="AG653" s="42"/>
    </row>
    <row r="654" spans="1:33">
      <c r="A654" s="44">
        <f t="shared" si="381"/>
        <v>631</v>
      </c>
      <c r="B654" s="44"/>
      <c r="C654" s="137">
        <v>39604</v>
      </c>
      <c r="E654" s="138" t="s">
        <v>317</v>
      </c>
      <c r="G654" s="43">
        <v>6.6</v>
      </c>
      <c r="H654" s="136" t="str">
        <f t="shared" si="383"/>
        <v>P, S, T &amp; D Plant - Commodity</v>
      </c>
      <c r="I654" s="42">
        <f>'Plt. Class.'!L$112</f>
        <v>12465.666395718967</v>
      </c>
      <c r="J654" s="136">
        <f t="shared" si="384"/>
        <v>3994.9648212961429</v>
      </c>
      <c r="K654" s="136">
        <f t="shared" si="385"/>
        <v>2601.4798690346424</v>
      </c>
      <c r="L654" s="136">
        <f t="shared" si="386"/>
        <v>122.22005854766759</v>
      </c>
      <c r="M654" s="136">
        <f t="shared" si="387"/>
        <v>2757.6665266151281</v>
      </c>
      <c r="N654" s="136">
        <f t="shared" si="388"/>
        <v>2989.3351202253853</v>
      </c>
      <c r="O654" s="136">
        <f t="shared" si="389"/>
        <v>0</v>
      </c>
      <c r="P654" s="136">
        <f t="shared" si="390"/>
        <v>0</v>
      </c>
      <c r="Q654" s="136">
        <f t="shared" si="391"/>
        <v>0</v>
      </c>
      <c r="R654" s="136">
        <f t="shared" si="392"/>
        <v>0</v>
      </c>
      <c r="S654" s="136">
        <f t="shared" si="393"/>
        <v>0</v>
      </c>
      <c r="T654" s="136">
        <f t="shared" si="394"/>
        <v>0</v>
      </c>
      <c r="U654" s="136">
        <f t="shared" si="395"/>
        <v>0</v>
      </c>
      <c r="V654" s="136">
        <f t="shared" si="396"/>
        <v>0</v>
      </c>
      <c r="W654" s="136">
        <f t="shared" si="397"/>
        <v>0</v>
      </c>
      <c r="X654" s="136">
        <f t="shared" si="398"/>
        <v>0</v>
      </c>
      <c r="Y654" s="42">
        <f t="shared" si="399"/>
        <v>0</v>
      </c>
      <c r="Z654" s="42"/>
      <c r="AA654" s="42"/>
      <c r="AB654" s="42"/>
      <c r="AC654" s="42"/>
      <c r="AD654" s="42"/>
      <c r="AE654" s="42"/>
      <c r="AF654" s="42"/>
      <c r="AG654" s="42"/>
    </row>
    <row r="655" spans="1:33">
      <c r="A655" s="44">
        <f t="shared" si="381"/>
        <v>632</v>
      </c>
      <c r="B655" s="44"/>
      <c r="C655" s="137">
        <v>39605</v>
      </c>
      <c r="E655" s="141" t="s">
        <v>318</v>
      </c>
      <c r="G655" s="43">
        <v>6.6</v>
      </c>
      <c r="H655" s="136" t="str">
        <f t="shared" si="383"/>
        <v>P, S, T &amp; D Plant - Commodity</v>
      </c>
      <c r="I655" s="42">
        <f>'Plt. Class.'!L$113</f>
        <v>6602.8053225586609</v>
      </c>
      <c r="J655" s="136">
        <f t="shared" si="384"/>
        <v>2116.0501290607026</v>
      </c>
      <c r="K655" s="136">
        <f t="shared" si="385"/>
        <v>1377.9500092903331</v>
      </c>
      <c r="L655" s="136">
        <f t="shared" si="386"/>
        <v>64.737433802906352</v>
      </c>
      <c r="M655" s="136">
        <f t="shared" si="387"/>
        <v>1460.6788471436582</v>
      </c>
      <c r="N655" s="136">
        <f t="shared" si="388"/>
        <v>1583.3889032610602</v>
      </c>
      <c r="O655" s="136">
        <f t="shared" si="389"/>
        <v>0</v>
      </c>
      <c r="P655" s="136">
        <f t="shared" si="390"/>
        <v>0</v>
      </c>
      <c r="Q655" s="136">
        <f t="shared" si="391"/>
        <v>0</v>
      </c>
      <c r="R655" s="136">
        <f t="shared" si="392"/>
        <v>0</v>
      </c>
      <c r="S655" s="136">
        <f t="shared" si="393"/>
        <v>0</v>
      </c>
      <c r="T655" s="136">
        <f t="shared" si="394"/>
        <v>0</v>
      </c>
      <c r="U655" s="136">
        <f t="shared" si="395"/>
        <v>0</v>
      </c>
      <c r="V655" s="136">
        <f t="shared" si="396"/>
        <v>0</v>
      </c>
      <c r="W655" s="136">
        <f t="shared" si="397"/>
        <v>0</v>
      </c>
      <c r="X655" s="136">
        <f t="shared" si="398"/>
        <v>0</v>
      </c>
      <c r="Y655" s="42">
        <f t="shared" si="399"/>
        <v>0</v>
      </c>
      <c r="Z655" s="42"/>
      <c r="AA655" s="42"/>
      <c r="AB655" s="42"/>
      <c r="AC655" s="42"/>
      <c r="AD655" s="42"/>
      <c r="AE655" s="42"/>
      <c r="AF655" s="42"/>
      <c r="AG655" s="42"/>
    </row>
    <row r="656" spans="1:33">
      <c r="A656" s="44">
        <f t="shared" si="381"/>
        <v>633</v>
      </c>
      <c r="B656" s="44"/>
      <c r="C656" s="137">
        <v>39700</v>
      </c>
      <c r="E656" s="138" t="s">
        <v>319</v>
      </c>
      <c r="G656" s="43">
        <v>6.6</v>
      </c>
      <c r="H656" s="136" t="str">
        <f t="shared" si="383"/>
        <v>P, S, T &amp; D Plant - Commodity</v>
      </c>
      <c r="I656" s="42">
        <f>'Plt. Class.'!L$114</f>
        <v>80061.58740029519</v>
      </c>
      <c r="J656" s="136">
        <f t="shared" si="384"/>
        <v>25657.932359809362</v>
      </c>
      <c r="K656" s="136">
        <f t="shared" si="385"/>
        <v>16708.180797807472</v>
      </c>
      <c r="L656" s="136">
        <f t="shared" si="386"/>
        <v>784.96661059722828</v>
      </c>
      <c r="M656" s="136">
        <f t="shared" si="387"/>
        <v>17711.300193087809</v>
      </c>
      <c r="N656" s="136">
        <f t="shared" si="388"/>
        <v>19199.207438993319</v>
      </c>
      <c r="O656" s="136">
        <f t="shared" si="389"/>
        <v>0</v>
      </c>
      <c r="P656" s="136">
        <f t="shared" si="390"/>
        <v>0</v>
      </c>
      <c r="Q656" s="136">
        <f t="shared" si="391"/>
        <v>0</v>
      </c>
      <c r="R656" s="136">
        <f t="shared" si="392"/>
        <v>0</v>
      </c>
      <c r="S656" s="136">
        <f t="shared" si="393"/>
        <v>0</v>
      </c>
      <c r="T656" s="136">
        <f t="shared" si="394"/>
        <v>0</v>
      </c>
      <c r="U656" s="136">
        <f t="shared" si="395"/>
        <v>0</v>
      </c>
      <c r="V656" s="136">
        <f t="shared" si="396"/>
        <v>0</v>
      </c>
      <c r="W656" s="136">
        <f t="shared" si="397"/>
        <v>0</v>
      </c>
      <c r="X656" s="136">
        <f t="shared" si="398"/>
        <v>0</v>
      </c>
      <c r="Y656" s="42">
        <f t="shared" si="399"/>
        <v>0</v>
      </c>
      <c r="Z656" s="42"/>
      <c r="AA656" s="42"/>
      <c r="AB656" s="42"/>
      <c r="AC656" s="42"/>
      <c r="AD656" s="42"/>
      <c r="AE656" s="42"/>
      <c r="AF656" s="42"/>
      <c r="AG656" s="42"/>
    </row>
    <row r="657" spans="1:33">
      <c r="A657" s="44">
        <f t="shared" si="381"/>
        <v>634</v>
      </c>
      <c r="B657" s="44"/>
      <c r="C657" s="137">
        <v>39701</v>
      </c>
      <c r="E657" s="138" t="s">
        <v>320</v>
      </c>
      <c r="G657" s="43">
        <v>6.6</v>
      </c>
      <c r="H657" s="136" t="str">
        <f t="shared" si="383"/>
        <v>P, S, T &amp; D Plant - Commodity</v>
      </c>
      <c r="I657" s="42">
        <f>'Plt. Class.'!L$115</f>
        <v>0</v>
      </c>
      <c r="J657" s="136">
        <f t="shared" si="384"/>
        <v>0</v>
      </c>
      <c r="K657" s="136">
        <f t="shared" si="385"/>
        <v>0</v>
      </c>
      <c r="L657" s="136">
        <f t="shared" si="386"/>
        <v>0</v>
      </c>
      <c r="M657" s="136">
        <f t="shared" si="387"/>
        <v>0</v>
      </c>
      <c r="N657" s="136">
        <f t="shared" si="388"/>
        <v>0</v>
      </c>
      <c r="O657" s="136">
        <f t="shared" si="389"/>
        <v>0</v>
      </c>
      <c r="P657" s="136">
        <f t="shared" si="390"/>
        <v>0</v>
      </c>
      <c r="Q657" s="136">
        <f t="shared" si="391"/>
        <v>0</v>
      </c>
      <c r="R657" s="136">
        <f t="shared" si="392"/>
        <v>0</v>
      </c>
      <c r="S657" s="136">
        <f t="shared" si="393"/>
        <v>0</v>
      </c>
      <c r="T657" s="136">
        <f t="shared" si="394"/>
        <v>0</v>
      </c>
      <c r="U657" s="136">
        <f t="shared" si="395"/>
        <v>0</v>
      </c>
      <c r="V657" s="136">
        <f t="shared" si="396"/>
        <v>0</v>
      </c>
      <c r="W657" s="136">
        <f t="shared" si="397"/>
        <v>0</v>
      </c>
      <c r="X657" s="136">
        <f t="shared" si="398"/>
        <v>0</v>
      </c>
      <c r="Y657" s="42">
        <f t="shared" si="399"/>
        <v>0</v>
      </c>
      <c r="Z657" s="42"/>
      <c r="AA657" s="42"/>
      <c r="AB657" s="42"/>
      <c r="AC657" s="42"/>
      <c r="AD657" s="42"/>
      <c r="AE657" s="42"/>
      <c r="AF657" s="42"/>
      <c r="AG657" s="42"/>
    </row>
    <row r="658" spans="1:33">
      <c r="A658" s="44">
        <f t="shared" si="381"/>
        <v>635</v>
      </c>
      <c r="B658" s="44"/>
      <c r="C658" s="137">
        <v>39702</v>
      </c>
      <c r="E658" s="138" t="s">
        <v>321</v>
      </c>
      <c r="G658" s="43">
        <v>6.6</v>
      </c>
      <c r="H658" s="136" t="str">
        <f t="shared" si="383"/>
        <v>P, S, T &amp; D Plant - Commodity</v>
      </c>
      <c r="I658" s="42">
        <f>'Plt. Class.'!L$116</f>
        <v>0</v>
      </c>
      <c r="J658" s="136">
        <f t="shared" si="384"/>
        <v>0</v>
      </c>
      <c r="K658" s="136">
        <f t="shared" si="385"/>
        <v>0</v>
      </c>
      <c r="L658" s="136">
        <f t="shared" si="386"/>
        <v>0</v>
      </c>
      <c r="M658" s="136">
        <f t="shared" si="387"/>
        <v>0</v>
      </c>
      <c r="N658" s="136">
        <f t="shared" si="388"/>
        <v>0</v>
      </c>
      <c r="O658" s="136">
        <f t="shared" si="389"/>
        <v>0</v>
      </c>
      <c r="P658" s="136">
        <f t="shared" si="390"/>
        <v>0</v>
      </c>
      <c r="Q658" s="136">
        <f t="shared" si="391"/>
        <v>0</v>
      </c>
      <c r="R658" s="136">
        <f t="shared" si="392"/>
        <v>0</v>
      </c>
      <c r="S658" s="136">
        <f t="shared" si="393"/>
        <v>0</v>
      </c>
      <c r="T658" s="136">
        <f t="shared" si="394"/>
        <v>0</v>
      </c>
      <c r="U658" s="136">
        <f t="shared" si="395"/>
        <v>0</v>
      </c>
      <c r="V658" s="136">
        <f t="shared" si="396"/>
        <v>0</v>
      </c>
      <c r="W658" s="136">
        <f t="shared" si="397"/>
        <v>0</v>
      </c>
      <c r="X658" s="136">
        <f t="shared" si="398"/>
        <v>0</v>
      </c>
      <c r="Y658" s="42">
        <f t="shared" si="399"/>
        <v>0</v>
      </c>
      <c r="Z658" s="42"/>
      <c r="AA658" s="42"/>
      <c r="AB658" s="42"/>
      <c r="AC658" s="42"/>
      <c r="AD658" s="42"/>
      <c r="AE658" s="42"/>
      <c r="AF658" s="42"/>
      <c r="AG658" s="42"/>
    </row>
    <row r="659" spans="1:33">
      <c r="A659" s="44">
        <f t="shared" si="381"/>
        <v>636</v>
      </c>
      <c r="B659" s="44"/>
      <c r="C659" s="137">
        <v>39705</v>
      </c>
      <c r="E659" s="138" t="s">
        <v>322</v>
      </c>
      <c r="G659" s="43">
        <v>6.6</v>
      </c>
      <c r="H659" s="136" t="str">
        <f t="shared" si="383"/>
        <v>P, S, T &amp; D Plant - Commodity</v>
      </c>
      <c r="I659" s="42">
        <f>'Plt. Class.'!L$117</f>
        <v>0</v>
      </c>
      <c r="J659" s="136">
        <f t="shared" si="384"/>
        <v>0</v>
      </c>
      <c r="K659" s="136">
        <f t="shared" si="385"/>
        <v>0</v>
      </c>
      <c r="L659" s="136">
        <f t="shared" si="386"/>
        <v>0</v>
      </c>
      <c r="M659" s="136">
        <f t="shared" si="387"/>
        <v>0</v>
      </c>
      <c r="N659" s="136">
        <f t="shared" si="388"/>
        <v>0</v>
      </c>
      <c r="O659" s="136">
        <f t="shared" si="389"/>
        <v>0</v>
      </c>
      <c r="P659" s="136">
        <f t="shared" si="390"/>
        <v>0</v>
      </c>
      <c r="Q659" s="136">
        <f t="shared" si="391"/>
        <v>0</v>
      </c>
      <c r="R659" s="136">
        <f t="shared" si="392"/>
        <v>0</v>
      </c>
      <c r="S659" s="136">
        <f t="shared" si="393"/>
        <v>0</v>
      </c>
      <c r="T659" s="136">
        <f t="shared" si="394"/>
        <v>0</v>
      </c>
      <c r="U659" s="136">
        <f t="shared" si="395"/>
        <v>0</v>
      </c>
      <c r="V659" s="136">
        <f t="shared" si="396"/>
        <v>0</v>
      </c>
      <c r="W659" s="136">
        <f t="shared" si="397"/>
        <v>0</v>
      </c>
      <c r="X659" s="136">
        <f t="shared" si="398"/>
        <v>0</v>
      </c>
      <c r="Y659" s="42">
        <f t="shared" si="399"/>
        <v>0</v>
      </c>
      <c r="Z659" s="42"/>
      <c r="AA659" s="42"/>
      <c r="AB659" s="42"/>
      <c r="AC659" s="42"/>
      <c r="AD659" s="42"/>
      <c r="AE659" s="42"/>
      <c r="AF659" s="42"/>
      <c r="AG659" s="42"/>
    </row>
    <row r="660" spans="1:33">
      <c r="A660" s="44">
        <f t="shared" si="381"/>
        <v>637</v>
      </c>
      <c r="B660" s="44"/>
      <c r="C660" s="137">
        <v>39800</v>
      </c>
      <c r="E660" s="138" t="s">
        <v>323</v>
      </c>
      <c r="G660" s="43">
        <v>6.6</v>
      </c>
      <c r="H660" s="136" t="str">
        <f t="shared" si="383"/>
        <v>P, S, T &amp; D Plant - Commodity</v>
      </c>
      <c r="I660" s="42">
        <f>'Plt. Class.'!L$118</f>
        <v>852003.49867332727</v>
      </c>
      <c r="J660" s="136">
        <f t="shared" si="384"/>
        <v>273047.89786369581</v>
      </c>
      <c r="K660" s="136">
        <f t="shared" si="385"/>
        <v>177805.97360658855</v>
      </c>
      <c r="L660" s="136">
        <f t="shared" si="386"/>
        <v>8353.4978544294499</v>
      </c>
      <c r="M660" s="136">
        <f t="shared" si="387"/>
        <v>188481.02093100332</v>
      </c>
      <c r="N660" s="136">
        <f t="shared" si="388"/>
        <v>204315.10841761011</v>
      </c>
      <c r="O660" s="136">
        <f t="shared" si="389"/>
        <v>0</v>
      </c>
      <c r="P660" s="136">
        <f t="shared" si="390"/>
        <v>0</v>
      </c>
      <c r="Q660" s="136">
        <f t="shared" si="391"/>
        <v>0</v>
      </c>
      <c r="R660" s="136">
        <f t="shared" si="392"/>
        <v>0</v>
      </c>
      <c r="S660" s="136">
        <f t="shared" si="393"/>
        <v>0</v>
      </c>
      <c r="T660" s="136">
        <f t="shared" si="394"/>
        <v>0</v>
      </c>
      <c r="U660" s="136">
        <f t="shared" si="395"/>
        <v>0</v>
      </c>
      <c r="V660" s="136">
        <f t="shared" si="396"/>
        <v>0</v>
      </c>
      <c r="W660" s="136">
        <f t="shared" si="397"/>
        <v>0</v>
      </c>
      <c r="X660" s="136">
        <f t="shared" si="398"/>
        <v>0</v>
      </c>
      <c r="Y660" s="42">
        <f t="shared" si="399"/>
        <v>0</v>
      </c>
      <c r="Z660" s="42"/>
      <c r="AA660" s="42"/>
      <c r="AB660" s="42"/>
      <c r="AC660" s="42"/>
      <c r="AD660" s="42"/>
      <c r="AE660" s="42"/>
      <c r="AF660" s="42"/>
      <c r="AG660" s="42"/>
    </row>
    <row r="661" spans="1:33">
      <c r="A661" s="44">
        <f t="shared" si="381"/>
        <v>638</v>
      </c>
      <c r="B661" s="44"/>
      <c r="C661" s="137">
        <v>39900</v>
      </c>
      <c r="E661" s="138" t="s">
        <v>324</v>
      </c>
      <c r="G661" s="43">
        <v>6.6</v>
      </c>
      <c r="H661" s="136" t="str">
        <f t="shared" si="383"/>
        <v>P, S, T &amp; D Plant - Commodity</v>
      </c>
      <c r="I661" s="42">
        <f>'Plt. Class.'!L$119</f>
        <v>0</v>
      </c>
      <c r="J661" s="136">
        <f t="shared" si="384"/>
        <v>0</v>
      </c>
      <c r="K661" s="136">
        <f t="shared" si="385"/>
        <v>0</v>
      </c>
      <c r="L661" s="136">
        <f t="shared" si="386"/>
        <v>0</v>
      </c>
      <c r="M661" s="136">
        <f t="shared" si="387"/>
        <v>0</v>
      </c>
      <c r="N661" s="136">
        <f t="shared" si="388"/>
        <v>0</v>
      </c>
      <c r="O661" s="136">
        <f t="shared" si="389"/>
        <v>0</v>
      </c>
      <c r="P661" s="136">
        <f t="shared" si="390"/>
        <v>0</v>
      </c>
      <c r="Q661" s="136">
        <f t="shared" si="391"/>
        <v>0</v>
      </c>
      <c r="R661" s="136">
        <f t="shared" si="392"/>
        <v>0</v>
      </c>
      <c r="S661" s="136">
        <f t="shared" si="393"/>
        <v>0</v>
      </c>
      <c r="T661" s="136">
        <f t="shared" si="394"/>
        <v>0</v>
      </c>
      <c r="U661" s="136">
        <f t="shared" si="395"/>
        <v>0</v>
      </c>
      <c r="V661" s="136">
        <f t="shared" si="396"/>
        <v>0</v>
      </c>
      <c r="W661" s="136">
        <f t="shared" si="397"/>
        <v>0</v>
      </c>
      <c r="X661" s="136">
        <f t="shared" si="398"/>
        <v>0</v>
      </c>
      <c r="Y661" s="42">
        <f t="shared" si="399"/>
        <v>0</v>
      </c>
      <c r="Z661" s="42"/>
      <c r="AA661" s="42"/>
      <c r="AB661" s="42"/>
      <c r="AC661" s="42"/>
      <c r="AD661" s="42"/>
      <c r="AE661" s="42"/>
      <c r="AF661" s="42"/>
      <c r="AG661" s="42"/>
    </row>
    <row r="662" spans="1:33">
      <c r="A662" s="44">
        <f t="shared" si="381"/>
        <v>639</v>
      </c>
      <c r="B662" s="44"/>
      <c r="C662" s="137">
        <v>39901</v>
      </c>
      <c r="E662" s="138" t="s">
        <v>325</v>
      </c>
      <c r="G662" s="43">
        <v>6.6</v>
      </c>
      <c r="H662" s="136" t="str">
        <f t="shared" si="383"/>
        <v>P, S, T &amp; D Plant - Commodity</v>
      </c>
      <c r="I662" s="42">
        <f>'Plt. Class.'!L$120</f>
        <v>0</v>
      </c>
      <c r="J662" s="136">
        <f t="shared" si="384"/>
        <v>0</v>
      </c>
      <c r="K662" s="136">
        <f t="shared" si="385"/>
        <v>0</v>
      </c>
      <c r="L662" s="136">
        <f t="shared" si="386"/>
        <v>0</v>
      </c>
      <c r="M662" s="136">
        <f t="shared" si="387"/>
        <v>0</v>
      </c>
      <c r="N662" s="136">
        <f t="shared" si="388"/>
        <v>0</v>
      </c>
      <c r="O662" s="136">
        <f t="shared" si="389"/>
        <v>0</v>
      </c>
      <c r="P662" s="136">
        <f t="shared" si="390"/>
        <v>0</v>
      </c>
      <c r="Q662" s="136">
        <f t="shared" si="391"/>
        <v>0</v>
      </c>
      <c r="R662" s="136">
        <f t="shared" si="392"/>
        <v>0</v>
      </c>
      <c r="S662" s="136">
        <f t="shared" si="393"/>
        <v>0</v>
      </c>
      <c r="T662" s="136">
        <f t="shared" si="394"/>
        <v>0</v>
      </c>
      <c r="U662" s="136">
        <f t="shared" si="395"/>
        <v>0</v>
      </c>
      <c r="V662" s="136">
        <f t="shared" si="396"/>
        <v>0</v>
      </c>
      <c r="W662" s="136">
        <f t="shared" si="397"/>
        <v>0</v>
      </c>
      <c r="X662" s="136">
        <f t="shared" si="398"/>
        <v>0</v>
      </c>
      <c r="Y662" s="42">
        <f t="shared" si="399"/>
        <v>0</v>
      </c>
      <c r="Z662" s="42"/>
      <c r="AA662" s="42"/>
      <c r="AB662" s="42"/>
      <c r="AC662" s="42"/>
      <c r="AD662" s="42"/>
      <c r="AE662" s="42"/>
      <c r="AF662" s="42"/>
      <c r="AG662" s="42"/>
    </row>
    <row r="663" spans="1:33">
      <c r="A663" s="44">
        <f t="shared" si="381"/>
        <v>640</v>
      </c>
      <c r="B663" s="44"/>
      <c r="C663" s="137">
        <v>39902</v>
      </c>
      <c r="E663" s="138" t="s">
        <v>326</v>
      </c>
      <c r="G663" s="43">
        <v>6.6</v>
      </c>
      <c r="H663" s="136" t="str">
        <f t="shared" si="383"/>
        <v>P, S, T &amp; D Plant - Commodity</v>
      </c>
      <c r="I663" s="42">
        <f>'Plt. Class.'!L$121</f>
        <v>0</v>
      </c>
      <c r="J663" s="136">
        <f t="shared" si="384"/>
        <v>0</v>
      </c>
      <c r="K663" s="136">
        <f t="shared" si="385"/>
        <v>0</v>
      </c>
      <c r="L663" s="136">
        <f t="shared" si="386"/>
        <v>0</v>
      </c>
      <c r="M663" s="136">
        <f t="shared" si="387"/>
        <v>0</v>
      </c>
      <c r="N663" s="136">
        <f t="shared" si="388"/>
        <v>0</v>
      </c>
      <c r="O663" s="136">
        <f t="shared" si="389"/>
        <v>0</v>
      </c>
      <c r="P663" s="136">
        <f t="shared" si="390"/>
        <v>0</v>
      </c>
      <c r="Q663" s="136">
        <f t="shared" si="391"/>
        <v>0</v>
      </c>
      <c r="R663" s="136">
        <f t="shared" si="392"/>
        <v>0</v>
      </c>
      <c r="S663" s="136">
        <f t="shared" si="393"/>
        <v>0</v>
      </c>
      <c r="T663" s="136">
        <f t="shared" si="394"/>
        <v>0</v>
      </c>
      <c r="U663" s="136">
        <f t="shared" si="395"/>
        <v>0</v>
      </c>
      <c r="V663" s="136">
        <f t="shared" si="396"/>
        <v>0</v>
      </c>
      <c r="W663" s="136">
        <f t="shared" si="397"/>
        <v>0</v>
      </c>
      <c r="X663" s="136">
        <f t="shared" si="398"/>
        <v>0</v>
      </c>
      <c r="Y663" s="42">
        <f t="shared" si="399"/>
        <v>0</v>
      </c>
      <c r="Z663" s="42"/>
      <c r="AA663" s="42"/>
      <c r="AB663" s="42"/>
      <c r="AC663" s="42"/>
      <c r="AD663" s="42"/>
      <c r="AE663" s="42"/>
      <c r="AF663" s="42"/>
      <c r="AG663" s="42"/>
    </row>
    <row r="664" spans="1:33">
      <c r="A664" s="44">
        <f t="shared" si="381"/>
        <v>641</v>
      </c>
      <c r="B664" s="44"/>
      <c r="C664" s="137">
        <v>39903</v>
      </c>
      <c r="E664" s="138" t="s">
        <v>327</v>
      </c>
      <c r="G664" s="43">
        <v>6.6</v>
      </c>
      <c r="H664" s="136" t="str">
        <f t="shared" si="383"/>
        <v>P, S, T &amp; D Plant - Commodity</v>
      </c>
      <c r="I664" s="42">
        <f>'Plt. Class.'!L$122</f>
        <v>18815.348685874917</v>
      </c>
      <c r="J664" s="136">
        <f t="shared" si="384"/>
        <v>6029.8947295994612</v>
      </c>
      <c r="K664" s="136">
        <f t="shared" si="385"/>
        <v>3926.6052276179103</v>
      </c>
      <c r="L664" s="136">
        <f t="shared" si="386"/>
        <v>184.47573879982539</v>
      </c>
      <c r="M664" s="136">
        <f t="shared" si="387"/>
        <v>4162.3492567913054</v>
      </c>
      <c r="N664" s="136">
        <f t="shared" si="388"/>
        <v>4512.023733066414</v>
      </c>
      <c r="O664" s="136">
        <f t="shared" si="389"/>
        <v>0</v>
      </c>
      <c r="P664" s="136">
        <f t="shared" si="390"/>
        <v>0</v>
      </c>
      <c r="Q664" s="136">
        <f t="shared" si="391"/>
        <v>0</v>
      </c>
      <c r="R664" s="136">
        <f t="shared" si="392"/>
        <v>0</v>
      </c>
      <c r="S664" s="136">
        <f t="shared" si="393"/>
        <v>0</v>
      </c>
      <c r="T664" s="136">
        <f t="shared" si="394"/>
        <v>0</v>
      </c>
      <c r="U664" s="136">
        <f t="shared" si="395"/>
        <v>0</v>
      </c>
      <c r="V664" s="136">
        <f t="shared" si="396"/>
        <v>0</v>
      </c>
      <c r="W664" s="136">
        <f t="shared" si="397"/>
        <v>0</v>
      </c>
      <c r="X664" s="136">
        <f t="shared" si="398"/>
        <v>0</v>
      </c>
      <c r="Y664" s="42">
        <f t="shared" si="399"/>
        <v>0</v>
      </c>
      <c r="Z664" s="42"/>
      <c r="AA664" s="42"/>
      <c r="AB664" s="42"/>
      <c r="AC664" s="42"/>
      <c r="AD664" s="42"/>
      <c r="AE664" s="42"/>
      <c r="AF664" s="42"/>
      <c r="AG664" s="42"/>
    </row>
    <row r="665" spans="1:33">
      <c r="A665" s="44">
        <f t="shared" si="381"/>
        <v>642</v>
      </c>
      <c r="B665" s="44"/>
      <c r="C665" s="137">
        <v>39904</v>
      </c>
      <c r="E665" s="138" t="s">
        <v>328</v>
      </c>
      <c r="G665" s="43">
        <v>6.6</v>
      </c>
      <c r="H665" s="136" t="str">
        <f t="shared" si="383"/>
        <v>P, S, T &amp; D Plant - Commodity</v>
      </c>
      <c r="I665" s="42">
        <f>'Plt. Class.'!L$123</f>
        <v>0</v>
      </c>
      <c r="J665" s="136">
        <f t="shared" si="384"/>
        <v>0</v>
      </c>
      <c r="K665" s="136">
        <f t="shared" si="385"/>
        <v>0</v>
      </c>
      <c r="L665" s="136">
        <f t="shared" si="386"/>
        <v>0</v>
      </c>
      <c r="M665" s="136">
        <f t="shared" si="387"/>
        <v>0</v>
      </c>
      <c r="N665" s="136">
        <f t="shared" si="388"/>
        <v>0</v>
      </c>
      <c r="O665" s="136">
        <f t="shared" si="389"/>
        <v>0</v>
      </c>
      <c r="P665" s="136">
        <f t="shared" si="390"/>
        <v>0</v>
      </c>
      <c r="Q665" s="136">
        <f t="shared" si="391"/>
        <v>0</v>
      </c>
      <c r="R665" s="136">
        <f t="shared" si="392"/>
        <v>0</v>
      </c>
      <c r="S665" s="136">
        <f t="shared" si="393"/>
        <v>0</v>
      </c>
      <c r="T665" s="136">
        <f t="shared" si="394"/>
        <v>0</v>
      </c>
      <c r="U665" s="136">
        <f t="shared" si="395"/>
        <v>0</v>
      </c>
      <c r="V665" s="136">
        <f t="shared" si="396"/>
        <v>0</v>
      </c>
      <c r="W665" s="136">
        <f t="shared" si="397"/>
        <v>0</v>
      </c>
      <c r="X665" s="136">
        <f t="shared" si="398"/>
        <v>0</v>
      </c>
      <c r="Y665" s="42">
        <f t="shared" si="399"/>
        <v>0</v>
      </c>
      <c r="Z665" s="42"/>
      <c r="AA665" s="42"/>
      <c r="AB665" s="42"/>
      <c r="AC665" s="42"/>
      <c r="AD665" s="42"/>
      <c r="AE665" s="42"/>
      <c r="AF665" s="42"/>
      <c r="AG665" s="42"/>
    </row>
    <row r="666" spans="1:33">
      <c r="A666" s="44">
        <f t="shared" si="381"/>
        <v>643</v>
      </c>
      <c r="B666" s="44"/>
      <c r="C666" s="137">
        <v>39905</v>
      </c>
      <c r="E666" s="138" t="s">
        <v>329</v>
      </c>
      <c r="G666" s="43">
        <v>6.6</v>
      </c>
      <c r="H666" s="136" t="str">
        <f t="shared" si="383"/>
        <v>P, S, T &amp; D Plant - Commodity</v>
      </c>
      <c r="I666" s="42">
        <f>'Plt. Class.'!L$124</f>
        <v>0</v>
      </c>
      <c r="J666" s="136">
        <f t="shared" si="384"/>
        <v>0</v>
      </c>
      <c r="K666" s="136">
        <f t="shared" si="385"/>
        <v>0</v>
      </c>
      <c r="L666" s="136">
        <f t="shared" si="386"/>
        <v>0</v>
      </c>
      <c r="M666" s="136">
        <f t="shared" si="387"/>
        <v>0</v>
      </c>
      <c r="N666" s="136">
        <f t="shared" si="388"/>
        <v>0</v>
      </c>
      <c r="O666" s="136">
        <f t="shared" si="389"/>
        <v>0</v>
      </c>
      <c r="P666" s="136">
        <f t="shared" si="390"/>
        <v>0</v>
      </c>
      <c r="Q666" s="136">
        <f t="shared" si="391"/>
        <v>0</v>
      </c>
      <c r="R666" s="136">
        <f t="shared" si="392"/>
        <v>0</v>
      </c>
      <c r="S666" s="136">
        <f t="shared" si="393"/>
        <v>0</v>
      </c>
      <c r="T666" s="136">
        <f t="shared" si="394"/>
        <v>0</v>
      </c>
      <c r="U666" s="136">
        <f t="shared" si="395"/>
        <v>0</v>
      </c>
      <c r="V666" s="136">
        <f t="shared" si="396"/>
        <v>0</v>
      </c>
      <c r="W666" s="136">
        <f t="shared" si="397"/>
        <v>0</v>
      </c>
      <c r="X666" s="136">
        <f t="shared" si="398"/>
        <v>0</v>
      </c>
      <c r="Y666" s="42">
        <f t="shared" si="399"/>
        <v>0</v>
      </c>
      <c r="Z666" s="42"/>
      <c r="AA666" s="42"/>
      <c r="AB666" s="42"/>
      <c r="AC666" s="42"/>
      <c r="AD666" s="42"/>
      <c r="AE666" s="42"/>
      <c r="AF666" s="42"/>
      <c r="AG666" s="42"/>
    </row>
    <row r="667" spans="1:33">
      <c r="A667" s="44">
        <f t="shared" si="381"/>
        <v>644</v>
      </c>
      <c r="B667" s="44"/>
      <c r="C667" s="137">
        <v>39906</v>
      </c>
      <c r="E667" s="138" t="s">
        <v>330</v>
      </c>
      <c r="G667" s="43">
        <v>6.6</v>
      </c>
      <c r="H667" s="136" t="str">
        <f t="shared" si="383"/>
        <v>P, S, T &amp; D Plant - Commodity</v>
      </c>
      <c r="I667" s="42">
        <f>'Plt. Class.'!L$125</f>
        <v>327143.60779623722</v>
      </c>
      <c r="J667" s="136">
        <f t="shared" si="384"/>
        <v>104842.14507029508</v>
      </c>
      <c r="K667" s="136">
        <f t="shared" si="385"/>
        <v>68272.123041697225</v>
      </c>
      <c r="L667" s="136">
        <f t="shared" si="386"/>
        <v>3207.4908495933032</v>
      </c>
      <c r="M667" s="136">
        <f t="shared" si="387"/>
        <v>72371.018762832755</v>
      </c>
      <c r="N667" s="136">
        <f t="shared" si="388"/>
        <v>78450.83007181884</v>
      </c>
      <c r="O667" s="136">
        <f t="shared" si="389"/>
        <v>0</v>
      </c>
      <c r="P667" s="136">
        <f t="shared" si="390"/>
        <v>0</v>
      </c>
      <c r="Q667" s="136">
        <f t="shared" si="391"/>
        <v>0</v>
      </c>
      <c r="R667" s="136">
        <f t="shared" si="392"/>
        <v>0</v>
      </c>
      <c r="S667" s="136">
        <f t="shared" si="393"/>
        <v>0</v>
      </c>
      <c r="T667" s="136">
        <f t="shared" si="394"/>
        <v>0</v>
      </c>
      <c r="U667" s="136">
        <f t="shared" si="395"/>
        <v>0</v>
      </c>
      <c r="V667" s="136">
        <f t="shared" si="396"/>
        <v>0</v>
      </c>
      <c r="W667" s="136">
        <f t="shared" si="397"/>
        <v>0</v>
      </c>
      <c r="X667" s="136">
        <f t="shared" si="398"/>
        <v>0</v>
      </c>
      <c r="Y667" s="42">
        <f t="shared" si="399"/>
        <v>0</v>
      </c>
      <c r="Z667" s="42"/>
      <c r="AA667" s="42"/>
      <c r="AB667" s="42"/>
      <c r="AC667" s="42"/>
      <c r="AD667" s="42"/>
      <c r="AE667" s="42"/>
      <c r="AF667" s="42"/>
      <c r="AG667" s="42"/>
    </row>
    <row r="668" spans="1:33">
      <c r="A668" s="44">
        <f t="shared" si="381"/>
        <v>645</v>
      </c>
      <c r="B668" s="44"/>
      <c r="C668" s="137">
        <v>39907</v>
      </c>
      <c r="E668" s="138" t="s">
        <v>331</v>
      </c>
      <c r="G668" s="43">
        <v>6.6</v>
      </c>
      <c r="H668" s="136" t="str">
        <f t="shared" si="383"/>
        <v>P, S, T &amp; D Plant - Commodity</v>
      </c>
      <c r="I668" s="42">
        <f>'Plt. Class.'!L$126</f>
        <v>2731.9901332895201</v>
      </c>
      <c r="J668" s="136">
        <f t="shared" si="384"/>
        <v>875.54119676810978</v>
      </c>
      <c r="K668" s="136">
        <f t="shared" si="385"/>
        <v>570.14339294325725</v>
      </c>
      <c r="L668" s="136">
        <f t="shared" si="386"/>
        <v>26.785892020739993</v>
      </c>
      <c r="M668" s="136">
        <f t="shared" si="387"/>
        <v>604.37344482463084</v>
      </c>
      <c r="N668" s="136">
        <f t="shared" si="388"/>
        <v>655.14620673278216</v>
      </c>
      <c r="O668" s="136">
        <f t="shared" si="389"/>
        <v>0</v>
      </c>
      <c r="P668" s="136">
        <f t="shared" si="390"/>
        <v>0</v>
      </c>
      <c r="Q668" s="136">
        <f t="shared" si="391"/>
        <v>0</v>
      </c>
      <c r="R668" s="136">
        <f t="shared" si="392"/>
        <v>0</v>
      </c>
      <c r="S668" s="136">
        <f t="shared" si="393"/>
        <v>0</v>
      </c>
      <c r="T668" s="136">
        <f t="shared" si="394"/>
        <v>0</v>
      </c>
      <c r="U668" s="136">
        <f t="shared" si="395"/>
        <v>0</v>
      </c>
      <c r="V668" s="136">
        <f t="shared" si="396"/>
        <v>0</v>
      </c>
      <c r="W668" s="136">
        <f t="shared" si="397"/>
        <v>0</v>
      </c>
      <c r="X668" s="136">
        <f t="shared" si="398"/>
        <v>0</v>
      </c>
      <c r="Y668" s="42">
        <f t="shared" si="399"/>
        <v>0</v>
      </c>
      <c r="Z668" s="42"/>
      <c r="AA668" s="42"/>
      <c r="AB668" s="42"/>
      <c r="AC668" s="42"/>
      <c r="AD668" s="42"/>
      <c r="AE668" s="42"/>
      <c r="AF668" s="42"/>
      <c r="AG668" s="42"/>
    </row>
    <row r="669" spans="1:33">
      <c r="A669" s="44">
        <f t="shared" si="381"/>
        <v>646</v>
      </c>
      <c r="B669" s="44"/>
      <c r="C669" s="137">
        <v>39908</v>
      </c>
      <c r="E669" s="138" t="s">
        <v>332</v>
      </c>
      <c r="G669" s="43">
        <v>6.6</v>
      </c>
      <c r="H669" s="136" t="str">
        <f t="shared" si="383"/>
        <v>P, S, T &amp; D Plant - Commodity</v>
      </c>
      <c r="I669" s="42">
        <f>'Plt. Class.'!L$127</f>
        <v>24538.026514036559</v>
      </c>
      <c r="J669" s="136">
        <f t="shared" si="384"/>
        <v>7863.8838547190408</v>
      </c>
      <c r="K669" s="136">
        <f t="shared" si="385"/>
        <v>5120.8800216270083</v>
      </c>
      <c r="L669" s="136">
        <f t="shared" si="386"/>
        <v>240.58393205675037</v>
      </c>
      <c r="M669" s="136">
        <f t="shared" si="387"/>
        <v>5428.325466033004</v>
      </c>
      <c r="N669" s="136">
        <f t="shared" si="388"/>
        <v>5884.3532396007549</v>
      </c>
      <c r="O669" s="136">
        <f t="shared" si="389"/>
        <v>0</v>
      </c>
      <c r="P669" s="136">
        <f t="shared" si="390"/>
        <v>0</v>
      </c>
      <c r="Q669" s="136">
        <f t="shared" si="391"/>
        <v>0</v>
      </c>
      <c r="R669" s="136">
        <f t="shared" si="392"/>
        <v>0</v>
      </c>
      <c r="S669" s="136">
        <f t="shared" si="393"/>
        <v>0</v>
      </c>
      <c r="T669" s="136">
        <f t="shared" si="394"/>
        <v>0</v>
      </c>
      <c r="U669" s="136">
        <f t="shared" si="395"/>
        <v>0</v>
      </c>
      <c r="V669" s="136">
        <f t="shared" si="396"/>
        <v>0</v>
      </c>
      <c r="W669" s="136">
        <f t="shared" si="397"/>
        <v>0</v>
      </c>
      <c r="X669" s="136">
        <f t="shared" si="398"/>
        <v>0</v>
      </c>
      <c r="Y669" s="42">
        <f t="shared" si="399"/>
        <v>0</v>
      </c>
      <c r="Z669" s="42"/>
      <c r="AA669" s="42"/>
      <c r="AB669" s="42"/>
      <c r="AC669" s="42"/>
      <c r="AD669" s="42"/>
      <c r="AE669" s="42"/>
      <c r="AF669" s="42"/>
      <c r="AG669" s="42"/>
    </row>
    <row r="670" spans="1:33">
      <c r="A670" s="44">
        <f t="shared" si="381"/>
        <v>647</v>
      </c>
      <c r="B670" s="44"/>
      <c r="C670" s="137">
        <v>39909</v>
      </c>
      <c r="E670" s="138" t="s">
        <v>333</v>
      </c>
      <c r="G670" s="43">
        <v>6.6</v>
      </c>
      <c r="H670" s="136" t="str">
        <f t="shared" si="383"/>
        <v>P, S, T &amp; D Plant - Commodity</v>
      </c>
      <c r="I670" s="42">
        <f>'Plt. Class.'!L$128</f>
        <v>0</v>
      </c>
      <c r="J670" s="136">
        <f t="shared" si="384"/>
        <v>0</v>
      </c>
      <c r="K670" s="136">
        <f t="shared" si="385"/>
        <v>0</v>
      </c>
      <c r="L670" s="136">
        <f t="shared" si="386"/>
        <v>0</v>
      </c>
      <c r="M670" s="136">
        <f t="shared" si="387"/>
        <v>0</v>
      </c>
      <c r="N670" s="136">
        <f t="shared" si="388"/>
        <v>0</v>
      </c>
      <c r="O670" s="136">
        <f t="shared" si="389"/>
        <v>0</v>
      </c>
      <c r="P670" s="136">
        <f t="shared" si="390"/>
        <v>0</v>
      </c>
      <c r="Q670" s="136">
        <f t="shared" si="391"/>
        <v>0</v>
      </c>
      <c r="R670" s="136">
        <f t="shared" si="392"/>
        <v>0</v>
      </c>
      <c r="S670" s="136">
        <f t="shared" si="393"/>
        <v>0</v>
      </c>
      <c r="T670" s="136">
        <f t="shared" si="394"/>
        <v>0</v>
      </c>
      <c r="U670" s="136">
        <f t="shared" si="395"/>
        <v>0</v>
      </c>
      <c r="V670" s="136">
        <f t="shared" si="396"/>
        <v>0</v>
      </c>
      <c r="W670" s="136">
        <f t="shared" si="397"/>
        <v>0</v>
      </c>
      <c r="X670" s="136">
        <f t="shared" si="398"/>
        <v>0</v>
      </c>
      <c r="Y670" s="42">
        <f t="shared" si="399"/>
        <v>0</v>
      </c>
      <c r="Z670" s="42"/>
      <c r="AA670" s="42"/>
      <c r="AB670" s="42"/>
      <c r="AC670" s="42"/>
      <c r="AD670" s="42"/>
      <c r="AE670" s="42"/>
      <c r="AF670" s="42"/>
      <c r="AG670" s="42"/>
    </row>
    <row r="671" spans="1:33">
      <c r="A671" s="44">
        <f t="shared" si="381"/>
        <v>648</v>
      </c>
      <c r="B671" s="44"/>
      <c r="C671" s="137">
        <v>39924</v>
      </c>
      <c r="E671" s="138" t="s">
        <v>334</v>
      </c>
      <c r="G671" s="43">
        <v>6.6</v>
      </c>
      <c r="H671" s="136" t="str">
        <f t="shared" si="383"/>
        <v>P, S, T &amp; D Plant - Commodity</v>
      </c>
      <c r="I671" s="42">
        <f>'Plt. Class.'!L$129</f>
        <v>0</v>
      </c>
      <c r="J671" s="136">
        <f t="shared" si="384"/>
        <v>0</v>
      </c>
      <c r="K671" s="136">
        <f t="shared" si="385"/>
        <v>0</v>
      </c>
      <c r="L671" s="136">
        <f t="shared" si="386"/>
        <v>0</v>
      </c>
      <c r="M671" s="136">
        <f t="shared" si="387"/>
        <v>0</v>
      </c>
      <c r="N671" s="136">
        <f t="shared" si="388"/>
        <v>0</v>
      </c>
      <c r="O671" s="136">
        <f t="shared" si="389"/>
        <v>0</v>
      </c>
      <c r="P671" s="136">
        <f t="shared" si="390"/>
        <v>0</v>
      </c>
      <c r="Q671" s="136">
        <f t="shared" si="391"/>
        <v>0</v>
      </c>
      <c r="R671" s="136">
        <f t="shared" si="392"/>
        <v>0</v>
      </c>
      <c r="S671" s="136">
        <f t="shared" si="393"/>
        <v>0</v>
      </c>
      <c r="T671" s="136">
        <f t="shared" si="394"/>
        <v>0</v>
      </c>
      <c r="U671" s="136">
        <f t="shared" si="395"/>
        <v>0</v>
      </c>
      <c r="V671" s="136">
        <f t="shared" si="396"/>
        <v>0</v>
      </c>
      <c r="W671" s="136">
        <f t="shared" si="397"/>
        <v>0</v>
      </c>
      <c r="X671" s="136">
        <f t="shared" si="398"/>
        <v>0</v>
      </c>
      <c r="Y671" s="42">
        <f t="shared" si="399"/>
        <v>0</v>
      </c>
      <c r="Z671" s="42"/>
      <c r="AA671" s="42"/>
      <c r="AB671" s="42"/>
      <c r="AC671" s="42"/>
      <c r="AD671" s="42"/>
      <c r="AE671" s="42"/>
      <c r="AF671" s="42"/>
      <c r="AG671" s="42"/>
    </row>
    <row r="672" spans="1:33">
      <c r="A672" s="44">
        <f t="shared" si="381"/>
        <v>649</v>
      </c>
      <c r="B672" s="44"/>
      <c r="C672" s="44"/>
      <c r="D672" s="44"/>
      <c r="E672" s="44"/>
      <c r="G672" s="43"/>
      <c r="H672" s="136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/>
      <c r="AC672" s="42"/>
      <c r="AD672" s="42"/>
      <c r="AE672" s="42"/>
      <c r="AF672" s="42"/>
      <c r="AG672" s="42"/>
    </row>
    <row r="673" spans="1:33">
      <c r="A673" s="44">
        <f t="shared" si="381"/>
        <v>650</v>
      </c>
      <c r="B673" s="44"/>
      <c r="C673" s="44"/>
      <c r="D673" s="44" t="s">
        <v>159</v>
      </c>
      <c r="E673" s="44"/>
      <c r="G673" s="43"/>
      <c r="H673" s="136"/>
      <c r="I673" s="42">
        <f>'Plt. Class.'!L$131</f>
        <v>3994397.2164516626</v>
      </c>
      <c r="J673" s="42">
        <f>SUM(J637:J671)</f>
        <v>1280114.1836659322</v>
      </c>
      <c r="K673" s="42">
        <f t="shared" ref="K673:X673" si="400">SUM(K637:K671)</f>
        <v>833597.1473691666</v>
      </c>
      <c r="L673" s="42">
        <f t="shared" si="400"/>
        <v>39163.206054112095</v>
      </c>
      <c r="M673" s="42">
        <f t="shared" si="400"/>
        <v>883644.3354200701</v>
      </c>
      <c r="N673" s="42">
        <f t="shared" si="400"/>
        <v>957878.34394238098</v>
      </c>
      <c r="O673" s="42">
        <f t="shared" si="400"/>
        <v>0</v>
      </c>
      <c r="P673" s="42">
        <f t="shared" si="400"/>
        <v>0</v>
      </c>
      <c r="Q673" s="42">
        <f t="shared" si="400"/>
        <v>0</v>
      </c>
      <c r="R673" s="42">
        <f t="shared" si="400"/>
        <v>0</v>
      </c>
      <c r="S673" s="42">
        <f t="shared" si="400"/>
        <v>0</v>
      </c>
      <c r="T673" s="42">
        <f t="shared" si="400"/>
        <v>0</v>
      </c>
      <c r="U673" s="42">
        <f t="shared" si="400"/>
        <v>0</v>
      </c>
      <c r="V673" s="42">
        <f t="shared" si="400"/>
        <v>0</v>
      </c>
      <c r="W673" s="42">
        <f t="shared" si="400"/>
        <v>0</v>
      </c>
      <c r="X673" s="42">
        <f t="shared" si="400"/>
        <v>0</v>
      </c>
      <c r="Y673" s="42">
        <f>SUM(J673:X673)-I673</f>
        <v>0</v>
      </c>
      <c r="Z673" s="42"/>
      <c r="AA673" s="42"/>
      <c r="AB673" s="42"/>
      <c r="AC673" s="42"/>
      <c r="AD673" s="42"/>
      <c r="AE673" s="42"/>
      <c r="AF673" s="42"/>
      <c r="AG673" s="42"/>
    </row>
    <row r="674" spans="1:33">
      <c r="A674" s="44">
        <f t="shared" si="381"/>
        <v>651</v>
      </c>
      <c r="B674" s="44"/>
      <c r="C674" s="44"/>
      <c r="D674" s="44"/>
      <c r="E674" s="44"/>
      <c r="G674" s="43"/>
      <c r="H674" s="136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</row>
    <row r="675" spans="1:33">
      <c r="A675" s="44">
        <f t="shared" si="381"/>
        <v>652</v>
      </c>
      <c r="B675" s="44"/>
      <c r="C675" s="44"/>
      <c r="D675" s="44" t="s">
        <v>362</v>
      </c>
      <c r="E675" s="44"/>
      <c r="G675" s="43"/>
      <c r="H675" s="136"/>
      <c r="I675" s="42">
        <f>'Plt. Class.'!L$133</f>
        <v>105375204.26207103</v>
      </c>
      <c r="J675" s="42">
        <f t="shared" ref="J675:X675" si="401">J673+J633+J607+J594+J572+J560</f>
        <v>33770375.421601303</v>
      </c>
      <c r="K675" s="42">
        <f t="shared" si="401"/>
        <v>21990920.010288026</v>
      </c>
      <c r="L675" s="42">
        <f t="shared" si="401"/>
        <v>1033154.8451196901</v>
      </c>
      <c r="M675" s="42">
        <f t="shared" si="401"/>
        <v>23311202.490429319</v>
      </c>
      <c r="N675" s="42">
        <f t="shared" si="401"/>
        <v>25269551.494632687</v>
      </c>
      <c r="O675" s="42">
        <f t="shared" si="401"/>
        <v>0</v>
      </c>
      <c r="P675" s="42">
        <f t="shared" si="401"/>
        <v>0</v>
      </c>
      <c r="Q675" s="42">
        <f t="shared" si="401"/>
        <v>0</v>
      </c>
      <c r="R675" s="42">
        <f t="shared" si="401"/>
        <v>0</v>
      </c>
      <c r="S675" s="42">
        <f t="shared" si="401"/>
        <v>0</v>
      </c>
      <c r="T675" s="42">
        <f t="shared" si="401"/>
        <v>0</v>
      </c>
      <c r="U675" s="42">
        <f t="shared" si="401"/>
        <v>0</v>
      </c>
      <c r="V675" s="42">
        <f t="shared" si="401"/>
        <v>0</v>
      </c>
      <c r="W675" s="42">
        <f t="shared" si="401"/>
        <v>0</v>
      </c>
      <c r="X675" s="42">
        <f t="shared" si="401"/>
        <v>0</v>
      </c>
      <c r="Y675" s="42">
        <f>SUM(J675:X675)-I675</f>
        <v>0</v>
      </c>
      <c r="Z675" s="42"/>
      <c r="AA675" s="42"/>
      <c r="AB675" s="42"/>
      <c r="AC675" s="42"/>
      <c r="AD675" s="42"/>
      <c r="AE675" s="42"/>
      <c r="AF675" s="42"/>
      <c r="AG675" s="42"/>
    </row>
    <row r="676" spans="1:33">
      <c r="A676" s="44">
        <f t="shared" si="381"/>
        <v>653</v>
      </c>
      <c r="B676" s="44"/>
      <c r="C676" s="44"/>
      <c r="D676" s="44"/>
      <c r="E676" s="44"/>
      <c r="G676" s="43"/>
      <c r="H676" s="136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</row>
    <row r="677" spans="1:33">
      <c r="A677" s="44">
        <f t="shared" si="381"/>
        <v>654</v>
      </c>
      <c r="B677" s="44"/>
      <c r="C677" s="44"/>
      <c r="D677" s="44" t="s">
        <v>361</v>
      </c>
      <c r="E677" s="44"/>
      <c r="G677" s="43">
        <v>6.6</v>
      </c>
      <c r="H677" s="136" t="str">
        <f>VLOOKUP($G677,alloc,3)</f>
        <v>P, S, T &amp; D Plant - Commodity</v>
      </c>
      <c r="I677" s="42">
        <f>'Plt. Class.'!L$135</f>
        <v>2805744.406479232</v>
      </c>
      <c r="J677" s="136">
        <f>$I677*VLOOKUP($G677,alloc,6)</f>
        <v>899177.77723318245</v>
      </c>
      <c r="K677" s="136">
        <f>$I677*VLOOKUP($G677,alloc,7)</f>
        <v>585535.29024480947</v>
      </c>
      <c r="L677" s="136">
        <f>$I677*VLOOKUP($G677,alloc,8)</f>
        <v>27509.018350390768</v>
      </c>
      <c r="M677" s="136">
        <f>$I677*VLOOKUP($G677,alloc,9)</f>
        <v>620689.43499423342</v>
      </c>
      <c r="N677" s="136">
        <f>$I677*VLOOKUP($G677,alloc,10)</f>
        <v>672832.88565661584</v>
      </c>
      <c r="O677" s="136">
        <f>$I677*VLOOKUP($G677,alloc,11)</f>
        <v>0</v>
      </c>
      <c r="P677" s="136">
        <f>$I677*VLOOKUP($G677,alloc,12)</f>
        <v>0</v>
      </c>
      <c r="Q677" s="136">
        <f>$I677*VLOOKUP($G677,alloc,13)</f>
        <v>0</v>
      </c>
      <c r="R677" s="136">
        <f>$I677*VLOOKUP($G677,alloc,14)</f>
        <v>0</v>
      </c>
      <c r="S677" s="136">
        <f>$I677*VLOOKUP($G677,alloc,15)</f>
        <v>0</v>
      </c>
      <c r="T677" s="136">
        <f>$I677*VLOOKUP($G677,alloc,16)</f>
        <v>0</v>
      </c>
      <c r="U677" s="136">
        <f>$I677*VLOOKUP($G677,alloc,17)</f>
        <v>0</v>
      </c>
      <c r="V677" s="136">
        <f>$I677*VLOOKUP($G677,alloc,18)</f>
        <v>0</v>
      </c>
      <c r="W677" s="136">
        <f>$I677*VLOOKUP($G677,alloc,19)</f>
        <v>0</v>
      </c>
      <c r="X677" s="136">
        <f>$I677*VLOOKUP($G677,alloc,20)</f>
        <v>0</v>
      </c>
      <c r="Y677" s="42">
        <f>SUM(J677:X677)-I677</f>
        <v>0</v>
      </c>
      <c r="Z677" s="42"/>
      <c r="AA677" s="42"/>
      <c r="AB677" s="42"/>
      <c r="AC677" s="42"/>
      <c r="AD677" s="42"/>
      <c r="AE677" s="42"/>
      <c r="AF677" s="42"/>
      <c r="AG677" s="42"/>
    </row>
    <row r="678" spans="1:33">
      <c r="A678" s="44">
        <f t="shared" si="381"/>
        <v>655</v>
      </c>
      <c r="B678" s="44"/>
      <c r="C678" s="44"/>
      <c r="D678" s="44"/>
      <c r="E678" s="44"/>
      <c r="G678" s="43"/>
      <c r="H678" s="136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F678" s="42"/>
      <c r="AG678" s="42"/>
    </row>
    <row r="679" spans="1:33">
      <c r="A679" s="44">
        <f t="shared" si="381"/>
        <v>656</v>
      </c>
      <c r="B679" s="44"/>
      <c r="C679" s="44"/>
      <c r="D679" s="44" t="s">
        <v>360</v>
      </c>
      <c r="E679" s="44"/>
      <c r="G679" s="43"/>
      <c r="H679" s="136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  <c r="AC679" s="42"/>
      <c r="AD679" s="42"/>
      <c r="AE679" s="42"/>
      <c r="AF679" s="42"/>
      <c r="AG679" s="42"/>
    </row>
    <row r="680" spans="1:33">
      <c r="A680" s="44">
        <f t="shared" si="381"/>
        <v>657</v>
      </c>
      <c r="B680" s="44"/>
      <c r="C680" s="44"/>
      <c r="D680" s="44"/>
      <c r="E680" s="44"/>
      <c r="G680" s="43"/>
      <c r="H680" s="136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/>
      <c r="AC680" s="42"/>
      <c r="AD680" s="42"/>
      <c r="AE680" s="42"/>
      <c r="AF680" s="42"/>
      <c r="AG680" s="42"/>
    </row>
    <row r="681" spans="1:33">
      <c r="A681" s="44">
        <f t="shared" si="381"/>
        <v>658</v>
      </c>
      <c r="B681" s="44"/>
      <c r="C681" s="44"/>
      <c r="D681" s="44" t="s">
        <v>335</v>
      </c>
      <c r="E681" s="44"/>
      <c r="G681" s="43"/>
      <c r="H681" s="136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42"/>
      <c r="AD681" s="42"/>
      <c r="AE681" s="42"/>
      <c r="AF681" s="42"/>
      <c r="AG681" s="42"/>
    </row>
    <row r="682" spans="1:33">
      <c r="A682" s="44">
        <f t="shared" si="381"/>
        <v>659</v>
      </c>
      <c r="B682" s="44"/>
      <c r="C682" s="44"/>
      <c r="D682" s="44"/>
      <c r="E682" s="44"/>
      <c r="G682" s="43"/>
      <c r="H682" s="136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42"/>
      <c r="AD682" s="42"/>
      <c r="AE682" s="42"/>
      <c r="AF682" s="42"/>
      <c r="AG682" s="42"/>
    </row>
    <row r="683" spans="1:33">
      <c r="A683" s="44">
        <f t="shared" ref="A683:A746" si="402">A682+1</f>
        <v>660</v>
      </c>
      <c r="B683" s="44"/>
      <c r="C683" s="137">
        <v>30100</v>
      </c>
      <c r="D683" s="44"/>
      <c r="E683" s="138" t="s">
        <v>336</v>
      </c>
      <c r="G683" s="43">
        <v>6.6</v>
      </c>
      <c r="H683" s="136" t="str">
        <f>VLOOKUP($G683,alloc,3)</f>
        <v>P, S, T &amp; D Plant - Commodity</v>
      </c>
      <c r="I683" s="42">
        <f>'Plt. Class.'!L$141</f>
        <v>18072.355001152664</v>
      </c>
      <c r="J683" s="136">
        <f>$I683*VLOOKUP($G683,alloc,6)</f>
        <v>5791.7820175562474</v>
      </c>
      <c r="K683" s="136">
        <f>$I683*VLOOKUP($G683,alloc,7)</f>
        <v>3771.5486865341045</v>
      </c>
      <c r="L683" s="136">
        <f>$I683*VLOOKUP($G683,alloc,8)</f>
        <v>177.19103144727768</v>
      </c>
      <c r="M683" s="136">
        <f>$I683*VLOOKUP($G683,alloc,9)</f>
        <v>3997.9834901485656</v>
      </c>
      <c r="N683" s="136">
        <f>$I683*VLOOKUP($G683,alloc,10)</f>
        <v>4333.8497754664686</v>
      </c>
      <c r="O683" s="136">
        <f>$I683*VLOOKUP($G683,alloc,11)</f>
        <v>0</v>
      </c>
      <c r="P683" s="136">
        <f>$I683*VLOOKUP($G683,alloc,12)</f>
        <v>0</v>
      </c>
      <c r="Q683" s="136">
        <f>$I683*VLOOKUP($G683,alloc,13)</f>
        <v>0</v>
      </c>
      <c r="R683" s="136">
        <f>$I683*VLOOKUP($G683,alloc,14)</f>
        <v>0</v>
      </c>
      <c r="S683" s="136">
        <f>$I683*VLOOKUP($G683,alloc,15)</f>
        <v>0</v>
      </c>
      <c r="T683" s="136">
        <f>$I683*VLOOKUP($G683,alloc,16)</f>
        <v>0</v>
      </c>
      <c r="U683" s="136">
        <f>$I683*VLOOKUP($G683,alloc,17)</f>
        <v>0</v>
      </c>
      <c r="V683" s="136">
        <f>$I683*VLOOKUP($G683,alloc,18)</f>
        <v>0</v>
      </c>
      <c r="W683" s="136">
        <f>$I683*VLOOKUP($G683,alloc,19)</f>
        <v>0</v>
      </c>
      <c r="X683" s="136">
        <f>$I683*VLOOKUP($G683,alloc,20)</f>
        <v>0</v>
      </c>
      <c r="Y683" s="42">
        <f>SUM(J683:X683)-I683</f>
        <v>0</v>
      </c>
      <c r="Z683" s="42"/>
      <c r="AA683" s="42"/>
      <c r="AB683" s="42"/>
      <c r="AC683" s="42"/>
      <c r="AD683" s="42"/>
      <c r="AE683" s="42"/>
      <c r="AF683" s="42"/>
      <c r="AG683" s="42"/>
    </row>
    <row r="684" spans="1:33">
      <c r="A684" s="44">
        <f t="shared" si="402"/>
        <v>661</v>
      </c>
      <c r="B684" s="44"/>
      <c r="C684" s="137">
        <v>30200</v>
      </c>
      <c r="D684" s="44"/>
      <c r="E684" s="138" t="s">
        <v>197</v>
      </c>
      <c r="G684" s="43">
        <v>6.6</v>
      </c>
      <c r="H684" s="136" t="str">
        <f>VLOOKUP($G684,alloc,3)</f>
        <v>P, S, T &amp; D Plant - Commodity</v>
      </c>
      <c r="I684" s="42">
        <f>'Plt. Class.'!L$142</f>
        <v>0</v>
      </c>
      <c r="J684" s="136">
        <f>$I684*VLOOKUP($G684,alloc,6)</f>
        <v>0</v>
      </c>
      <c r="K684" s="136">
        <f>$I684*VLOOKUP($G684,alloc,7)</f>
        <v>0</v>
      </c>
      <c r="L684" s="136">
        <f>$I684*VLOOKUP($G684,alloc,8)</f>
        <v>0</v>
      </c>
      <c r="M684" s="136">
        <f>$I684*VLOOKUP($G684,alloc,9)</f>
        <v>0</v>
      </c>
      <c r="N684" s="136">
        <f>$I684*VLOOKUP($G684,alloc,10)</f>
        <v>0</v>
      </c>
      <c r="O684" s="136">
        <f>$I684*VLOOKUP($G684,alloc,11)</f>
        <v>0</v>
      </c>
      <c r="P684" s="136">
        <f>$I684*VLOOKUP($G684,alloc,12)</f>
        <v>0</v>
      </c>
      <c r="Q684" s="136">
        <f>$I684*VLOOKUP($G684,alloc,13)</f>
        <v>0</v>
      </c>
      <c r="R684" s="136">
        <f>$I684*VLOOKUP($G684,alloc,14)</f>
        <v>0</v>
      </c>
      <c r="S684" s="136">
        <f>$I684*VLOOKUP($G684,alloc,15)</f>
        <v>0</v>
      </c>
      <c r="T684" s="136">
        <f>$I684*VLOOKUP($G684,alloc,16)</f>
        <v>0</v>
      </c>
      <c r="U684" s="136">
        <f>$I684*VLOOKUP($G684,alloc,17)</f>
        <v>0</v>
      </c>
      <c r="V684" s="136">
        <f>$I684*VLOOKUP($G684,alloc,18)</f>
        <v>0</v>
      </c>
      <c r="W684" s="136">
        <f>$I684*VLOOKUP($G684,alloc,19)</f>
        <v>0</v>
      </c>
      <c r="X684" s="136">
        <f>$I684*VLOOKUP($G684,alloc,20)</f>
        <v>0</v>
      </c>
      <c r="Y684" s="42">
        <f>SUM(J684:X684)-I684</f>
        <v>0</v>
      </c>
      <c r="Z684" s="42"/>
      <c r="AA684" s="42"/>
      <c r="AB684" s="42"/>
      <c r="AC684" s="42"/>
      <c r="AD684" s="42"/>
      <c r="AE684" s="42"/>
      <c r="AF684" s="42"/>
      <c r="AG684" s="42"/>
    </row>
    <row r="685" spans="1:33">
      <c r="A685" s="44">
        <f t="shared" si="402"/>
        <v>662</v>
      </c>
      <c r="B685" s="44"/>
      <c r="C685" s="139">
        <v>30300</v>
      </c>
      <c r="D685" s="44"/>
      <c r="E685" s="138" t="s">
        <v>337</v>
      </c>
      <c r="G685" s="43">
        <v>6.6</v>
      </c>
      <c r="H685" s="136" t="str">
        <f>VLOOKUP($G685,alloc,3)</f>
        <v>P, S, T &amp; D Plant - Commodity</v>
      </c>
      <c r="I685" s="42">
        <f>'Plt. Class.'!L$143</f>
        <v>108209.43740745047</v>
      </c>
      <c r="J685" s="136">
        <f>$I685*VLOOKUP($G685,alloc,6)</f>
        <v>34678.683196870421</v>
      </c>
      <c r="K685" s="136">
        <f>$I685*VLOOKUP($G685,alloc,7)</f>
        <v>22582.400661044692</v>
      </c>
      <c r="L685" s="136">
        <f>$I685*VLOOKUP($G685,alloc,8)</f>
        <v>1060.9431822987581</v>
      </c>
      <c r="M685" s="136">
        <f>$I685*VLOOKUP($G685,alloc,9)</f>
        <v>23938.194231225476</v>
      </c>
      <c r="N685" s="136">
        <f>$I685*VLOOKUP($G685,alloc,10)</f>
        <v>25949.216136011128</v>
      </c>
      <c r="O685" s="136">
        <f>$I685*VLOOKUP($G685,alloc,11)</f>
        <v>0</v>
      </c>
      <c r="P685" s="136">
        <f>$I685*VLOOKUP($G685,alloc,12)</f>
        <v>0</v>
      </c>
      <c r="Q685" s="136">
        <f>$I685*VLOOKUP($G685,alloc,13)</f>
        <v>0</v>
      </c>
      <c r="R685" s="136">
        <f>$I685*VLOOKUP($G685,alloc,14)</f>
        <v>0</v>
      </c>
      <c r="S685" s="136">
        <f>$I685*VLOOKUP($G685,alloc,15)</f>
        <v>0</v>
      </c>
      <c r="T685" s="136">
        <f>$I685*VLOOKUP($G685,alloc,16)</f>
        <v>0</v>
      </c>
      <c r="U685" s="136">
        <f>$I685*VLOOKUP($G685,alloc,17)</f>
        <v>0</v>
      </c>
      <c r="V685" s="136">
        <f>$I685*VLOOKUP($G685,alloc,18)</f>
        <v>0</v>
      </c>
      <c r="W685" s="136">
        <f>$I685*VLOOKUP($G685,alloc,19)</f>
        <v>0</v>
      </c>
      <c r="X685" s="136">
        <f>$I685*VLOOKUP($G685,alloc,20)</f>
        <v>0</v>
      </c>
      <c r="Y685" s="42">
        <f>SUM(J685:X685)-I685</f>
        <v>0</v>
      </c>
      <c r="Z685" s="42"/>
      <c r="AA685" s="42"/>
      <c r="AB685" s="42"/>
      <c r="AC685" s="42"/>
      <c r="AD685" s="42"/>
      <c r="AE685" s="42"/>
      <c r="AF685" s="42"/>
      <c r="AG685" s="42"/>
    </row>
    <row r="686" spans="1:33">
      <c r="A686" s="44">
        <f t="shared" si="402"/>
        <v>663</v>
      </c>
      <c r="B686" s="44"/>
      <c r="C686" s="44"/>
      <c r="D686" s="44"/>
      <c r="E686" s="44"/>
      <c r="G686" s="43"/>
      <c r="H686" s="136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  <c r="AA686" s="42"/>
      <c r="AB686" s="42"/>
      <c r="AC686" s="42"/>
      <c r="AD686" s="42"/>
      <c r="AE686" s="42"/>
      <c r="AF686" s="42"/>
      <c r="AG686" s="42"/>
    </row>
    <row r="687" spans="1:33">
      <c r="A687" s="44">
        <f t="shared" si="402"/>
        <v>664</v>
      </c>
      <c r="B687" s="44"/>
      <c r="C687" s="44"/>
      <c r="D687" s="44" t="s">
        <v>338</v>
      </c>
      <c r="E687" s="44"/>
      <c r="G687" s="43"/>
      <c r="H687" s="136"/>
      <c r="I687" s="42">
        <f>'Plt. Class.'!L$145</f>
        <v>126281.79240860314</v>
      </c>
      <c r="J687" s="42">
        <f>SUM(J683:J685)</f>
        <v>40470.465214426666</v>
      </c>
      <c r="K687" s="42">
        <f t="shared" ref="K687:X687" si="403">SUM(K683:K685)</f>
        <v>26353.949347578797</v>
      </c>
      <c r="L687" s="42">
        <f t="shared" si="403"/>
        <v>1238.1342137460358</v>
      </c>
      <c r="M687" s="42">
        <f t="shared" si="403"/>
        <v>27936.177721374042</v>
      </c>
      <c r="N687" s="42">
        <f t="shared" si="403"/>
        <v>30283.065911477595</v>
      </c>
      <c r="O687" s="42">
        <f t="shared" si="403"/>
        <v>0</v>
      </c>
      <c r="P687" s="42">
        <f t="shared" si="403"/>
        <v>0</v>
      </c>
      <c r="Q687" s="42">
        <f t="shared" si="403"/>
        <v>0</v>
      </c>
      <c r="R687" s="42">
        <f t="shared" si="403"/>
        <v>0</v>
      </c>
      <c r="S687" s="42">
        <f t="shared" si="403"/>
        <v>0</v>
      </c>
      <c r="T687" s="42">
        <f t="shared" si="403"/>
        <v>0</v>
      </c>
      <c r="U687" s="42">
        <f t="shared" si="403"/>
        <v>0</v>
      </c>
      <c r="V687" s="42">
        <f t="shared" si="403"/>
        <v>0</v>
      </c>
      <c r="W687" s="42">
        <f t="shared" si="403"/>
        <v>0</v>
      </c>
      <c r="X687" s="42">
        <f t="shared" si="403"/>
        <v>0</v>
      </c>
      <c r="Y687" s="42">
        <f>SUM(J687:X687)-I687</f>
        <v>0</v>
      </c>
      <c r="Z687" s="42"/>
      <c r="AA687" s="42"/>
      <c r="AB687" s="42"/>
      <c r="AC687" s="42"/>
      <c r="AD687" s="42"/>
      <c r="AE687" s="42"/>
      <c r="AF687" s="42"/>
      <c r="AG687" s="42"/>
    </row>
    <row r="688" spans="1:33">
      <c r="A688" s="44">
        <f t="shared" si="402"/>
        <v>665</v>
      </c>
      <c r="B688" s="44"/>
      <c r="C688" s="44"/>
      <c r="D688" s="44"/>
      <c r="E688" s="44"/>
      <c r="G688" s="43"/>
      <c r="H688" s="136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  <c r="AC688" s="42"/>
      <c r="AD688" s="42"/>
      <c r="AE688" s="42"/>
      <c r="AF688" s="42"/>
      <c r="AG688" s="42"/>
    </row>
    <row r="689" spans="1:33">
      <c r="A689" s="44">
        <f t="shared" si="402"/>
        <v>666</v>
      </c>
      <c r="B689" s="44"/>
      <c r="C689" s="44"/>
      <c r="D689" s="44" t="s">
        <v>158</v>
      </c>
      <c r="E689" s="44"/>
      <c r="G689" s="43"/>
      <c r="H689" s="136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  <c r="AC689" s="42"/>
      <c r="AD689" s="42"/>
      <c r="AE689" s="42"/>
      <c r="AF689" s="42"/>
      <c r="AG689" s="42"/>
    </row>
    <row r="690" spans="1:33">
      <c r="A690" s="44">
        <f t="shared" si="402"/>
        <v>667</v>
      </c>
      <c r="B690" s="44"/>
      <c r="C690" s="44"/>
      <c r="D690" s="44"/>
      <c r="E690" s="44"/>
      <c r="G690" s="43"/>
      <c r="H690" s="136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F690" s="42"/>
      <c r="AG690" s="42"/>
    </row>
    <row r="691" spans="1:33">
      <c r="A691" s="44">
        <f t="shared" si="402"/>
        <v>668</v>
      </c>
      <c r="B691" s="44"/>
      <c r="C691" s="142">
        <v>37400</v>
      </c>
      <c r="E691" s="138" t="s">
        <v>125</v>
      </c>
      <c r="G691" s="43">
        <v>6.6</v>
      </c>
      <c r="H691" s="136" t="str">
        <f t="shared" ref="H691:H724" si="404">VLOOKUP($G691,alloc,3)</f>
        <v>P, S, T &amp; D Plant - Commodity</v>
      </c>
      <c r="I691" s="42">
        <f>'Plt. Class.'!L$149</f>
        <v>0</v>
      </c>
      <c r="J691" s="136">
        <f t="shared" ref="J691:J724" si="405">$I691*VLOOKUP($G691,alloc,6)</f>
        <v>0</v>
      </c>
      <c r="K691" s="136">
        <f t="shared" ref="K691:K724" si="406">$I691*VLOOKUP($G691,alloc,7)</f>
        <v>0</v>
      </c>
      <c r="L691" s="136">
        <f t="shared" ref="L691:L724" si="407">$I691*VLOOKUP($G691,alloc,8)</f>
        <v>0</v>
      </c>
      <c r="M691" s="136">
        <f t="shared" ref="M691:M724" si="408">$I691*VLOOKUP($G691,alloc,9)</f>
        <v>0</v>
      </c>
      <c r="N691" s="136">
        <f t="shared" ref="N691:N724" si="409">$I691*VLOOKUP($G691,alloc,10)</f>
        <v>0</v>
      </c>
      <c r="O691" s="136">
        <f t="shared" ref="O691:O724" si="410">$I691*VLOOKUP($G691,alloc,11)</f>
        <v>0</v>
      </c>
      <c r="P691" s="136">
        <f t="shared" ref="P691:P724" si="411">$I691*VLOOKUP($G691,alloc,12)</f>
        <v>0</v>
      </c>
      <c r="Q691" s="136">
        <f t="shared" ref="Q691:Q724" si="412">$I691*VLOOKUP($G691,alloc,13)</f>
        <v>0</v>
      </c>
      <c r="R691" s="136">
        <f t="shared" ref="R691:R724" si="413">$I691*VLOOKUP($G691,alloc,14)</f>
        <v>0</v>
      </c>
      <c r="S691" s="136">
        <f t="shared" ref="S691:S724" si="414">$I691*VLOOKUP($G691,alloc,15)</f>
        <v>0</v>
      </c>
      <c r="T691" s="136">
        <f t="shared" ref="T691:T724" si="415">$I691*VLOOKUP($G691,alloc,16)</f>
        <v>0</v>
      </c>
      <c r="U691" s="136">
        <f t="shared" ref="U691:U724" si="416">$I691*VLOOKUP($G691,alloc,17)</f>
        <v>0</v>
      </c>
      <c r="V691" s="136">
        <f t="shared" ref="V691:V724" si="417">$I691*VLOOKUP($G691,alloc,18)</f>
        <v>0</v>
      </c>
      <c r="W691" s="136">
        <f t="shared" ref="W691:W724" si="418">$I691*VLOOKUP($G691,alloc,19)</f>
        <v>0</v>
      </c>
      <c r="X691" s="136">
        <f t="shared" ref="X691:X724" si="419">$I691*VLOOKUP($G691,alloc,20)</f>
        <v>0</v>
      </c>
      <c r="Y691" s="42">
        <f t="shared" ref="Y691:Y724" si="420">SUM(J691:X691)-I691</f>
        <v>0</v>
      </c>
      <c r="Z691" s="42"/>
      <c r="AA691" s="42"/>
      <c r="AB691" s="42"/>
      <c r="AC691" s="42"/>
      <c r="AD691" s="42"/>
      <c r="AE691" s="42"/>
      <c r="AF691" s="42"/>
      <c r="AG691" s="42"/>
    </row>
    <row r="692" spans="1:33">
      <c r="A692" s="44">
        <f t="shared" si="402"/>
        <v>669</v>
      </c>
      <c r="B692" s="44"/>
      <c r="C692" s="142">
        <v>39001</v>
      </c>
      <c r="E692" s="138" t="s">
        <v>304</v>
      </c>
      <c r="G692" s="43">
        <v>6.6</v>
      </c>
      <c r="H692" s="136" t="str">
        <f t="shared" si="404"/>
        <v>P, S, T &amp; D Plant - Commodity</v>
      </c>
      <c r="I692" s="42">
        <f>'Plt. Class.'!L$150</f>
        <v>17490.055402092494</v>
      </c>
      <c r="J692" s="136">
        <f t="shared" si="405"/>
        <v>5605.168134282495</v>
      </c>
      <c r="K692" s="136">
        <f t="shared" si="406"/>
        <v>3650.0276513472322</v>
      </c>
      <c r="L692" s="136">
        <f t="shared" si="407"/>
        <v>171.4818548312679</v>
      </c>
      <c r="M692" s="136">
        <f t="shared" si="408"/>
        <v>3869.1666213335047</v>
      </c>
      <c r="N692" s="136">
        <f t="shared" si="409"/>
        <v>4194.2111402979926</v>
      </c>
      <c r="O692" s="136">
        <f t="shared" si="410"/>
        <v>0</v>
      </c>
      <c r="P692" s="136">
        <f t="shared" si="411"/>
        <v>0</v>
      </c>
      <c r="Q692" s="136">
        <f t="shared" si="412"/>
        <v>0</v>
      </c>
      <c r="R692" s="136">
        <f t="shared" si="413"/>
        <v>0</v>
      </c>
      <c r="S692" s="136">
        <f t="shared" si="414"/>
        <v>0</v>
      </c>
      <c r="T692" s="136">
        <f t="shared" si="415"/>
        <v>0</v>
      </c>
      <c r="U692" s="136">
        <f t="shared" si="416"/>
        <v>0</v>
      </c>
      <c r="V692" s="136">
        <f t="shared" si="417"/>
        <v>0</v>
      </c>
      <c r="W692" s="136">
        <f t="shared" si="418"/>
        <v>0</v>
      </c>
      <c r="X692" s="136">
        <f t="shared" si="419"/>
        <v>0</v>
      </c>
      <c r="Y692" s="42">
        <f t="shared" si="420"/>
        <v>0</v>
      </c>
      <c r="Z692" s="42"/>
      <c r="AA692" s="42"/>
      <c r="AB692" s="42"/>
      <c r="AC692" s="42"/>
      <c r="AD692" s="42"/>
      <c r="AE692" s="42"/>
      <c r="AF692" s="42"/>
      <c r="AG692" s="42"/>
    </row>
    <row r="693" spans="1:33">
      <c r="A693" s="44">
        <f t="shared" si="402"/>
        <v>670</v>
      </c>
      <c r="B693" s="44"/>
      <c r="C693" s="142">
        <v>36602</v>
      </c>
      <c r="E693" s="138" t="s">
        <v>149</v>
      </c>
      <c r="G693" s="43">
        <v>6.6</v>
      </c>
      <c r="H693" s="136" t="str">
        <f t="shared" si="404"/>
        <v>P, S, T &amp; D Plant - Commodity</v>
      </c>
      <c r="I693" s="42">
        <f>'Plt. Class.'!L$151</f>
        <v>0</v>
      </c>
      <c r="J693" s="136">
        <f t="shared" si="405"/>
        <v>0</v>
      </c>
      <c r="K693" s="136">
        <f t="shared" si="406"/>
        <v>0</v>
      </c>
      <c r="L693" s="136">
        <f t="shared" si="407"/>
        <v>0</v>
      </c>
      <c r="M693" s="136">
        <f t="shared" si="408"/>
        <v>0</v>
      </c>
      <c r="N693" s="136">
        <f t="shared" si="409"/>
        <v>0</v>
      </c>
      <c r="O693" s="136">
        <f t="shared" si="410"/>
        <v>0</v>
      </c>
      <c r="P693" s="136">
        <f t="shared" si="411"/>
        <v>0</v>
      </c>
      <c r="Q693" s="136">
        <f t="shared" si="412"/>
        <v>0</v>
      </c>
      <c r="R693" s="136">
        <f t="shared" si="413"/>
        <v>0</v>
      </c>
      <c r="S693" s="136">
        <f t="shared" si="414"/>
        <v>0</v>
      </c>
      <c r="T693" s="136">
        <f t="shared" si="415"/>
        <v>0</v>
      </c>
      <c r="U693" s="136">
        <f t="shared" si="416"/>
        <v>0</v>
      </c>
      <c r="V693" s="136">
        <f t="shared" si="417"/>
        <v>0</v>
      </c>
      <c r="W693" s="136">
        <f t="shared" si="418"/>
        <v>0</v>
      </c>
      <c r="X693" s="136">
        <f t="shared" si="419"/>
        <v>0</v>
      </c>
      <c r="Y693" s="42">
        <f t="shared" si="420"/>
        <v>0</v>
      </c>
      <c r="Z693" s="42"/>
      <c r="AA693" s="42"/>
      <c r="AB693" s="42"/>
      <c r="AC693" s="42"/>
      <c r="AD693" s="42"/>
      <c r="AE693" s="42"/>
      <c r="AF693" s="42"/>
      <c r="AG693" s="42"/>
    </row>
    <row r="694" spans="1:33">
      <c r="A694" s="44">
        <f t="shared" si="402"/>
        <v>671</v>
      </c>
      <c r="B694" s="44"/>
      <c r="C694" s="142">
        <v>38900</v>
      </c>
      <c r="E694" s="138" t="s">
        <v>125</v>
      </c>
      <c r="G694" s="43">
        <v>6.6</v>
      </c>
      <c r="H694" s="136" t="str">
        <f t="shared" si="404"/>
        <v>P, S, T &amp; D Plant - Commodity</v>
      </c>
      <c r="I694" s="42">
        <f>'Plt. Class.'!L$152</f>
        <v>0</v>
      </c>
      <c r="J694" s="136">
        <f t="shared" si="405"/>
        <v>0</v>
      </c>
      <c r="K694" s="136">
        <f t="shared" si="406"/>
        <v>0</v>
      </c>
      <c r="L694" s="136">
        <f t="shared" si="407"/>
        <v>0</v>
      </c>
      <c r="M694" s="136">
        <f t="shared" si="408"/>
        <v>0</v>
      </c>
      <c r="N694" s="136">
        <f t="shared" si="409"/>
        <v>0</v>
      </c>
      <c r="O694" s="136">
        <f t="shared" si="410"/>
        <v>0</v>
      </c>
      <c r="P694" s="136">
        <f t="shared" si="411"/>
        <v>0</v>
      </c>
      <c r="Q694" s="136">
        <f t="shared" si="412"/>
        <v>0</v>
      </c>
      <c r="R694" s="136">
        <f t="shared" si="413"/>
        <v>0</v>
      </c>
      <c r="S694" s="136">
        <f t="shared" si="414"/>
        <v>0</v>
      </c>
      <c r="T694" s="136">
        <f t="shared" si="415"/>
        <v>0</v>
      </c>
      <c r="U694" s="136">
        <f t="shared" si="416"/>
        <v>0</v>
      </c>
      <c r="V694" s="136">
        <f t="shared" si="417"/>
        <v>0</v>
      </c>
      <c r="W694" s="136">
        <f t="shared" si="418"/>
        <v>0</v>
      </c>
      <c r="X694" s="136">
        <f t="shared" si="419"/>
        <v>0</v>
      </c>
      <c r="Y694" s="42">
        <f t="shared" si="420"/>
        <v>0</v>
      </c>
      <c r="Z694" s="42"/>
      <c r="AA694" s="42"/>
      <c r="AB694" s="42"/>
      <c r="AC694" s="42"/>
      <c r="AD694" s="42"/>
      <c r="AE694" s="42"/>
      <c r="AF694" s="42"/>
      <c r="AG694" s="42"/>
    </row>
    <row r="695" spans="1:33">
      <c r="A695" s="44">
        <f t="shared" si="402"/>
        <v>672</v>
      </c>
      <c r="B695" s="44"/>
      <c r="C695" s="142">
        <v>39004</v>
      </c>
      <c r="E695" s="138" t="s">
        <v>306</v>
      </c>
      <c r="G695" s="43">
        <v>6.6</v>
      </c>
      <c r="H695" s="136" t="str">
        <f t="shared" si="404"/>
        <v>P, S, T &amp; D Plant - Commodity</v>
      </c>
      <c r="I695" s="42">
        <f>'Plt. Class.'!L$153</f>
        <v>562.81890653204789</v>
      </c>
      <c r="J695" s="136">
        <f t="shared" si="405"/>
        <v>180.37076085463562</v>
      </c>
      <c r="K695" s="136">
        <f t="shared" si="406"/>
        <v>117.45557828806038</v>
      </c>
      <c r="L695" s="136">
        <f t="shared" si="407"/>
        <v>5.51817749043121</v>
      </c>
      <c r="M695" s="136">
        <f t="shared" si="408"/>
        <v>124.50733156332315</v>
      </c>
      <c r="N695" s="136">
        <f t="shared" si="409"/>
        <v>134.9670583355975</v>
      </c>
      <c r="O695" s="136">
        <f t="shared" si="410"/>
        <v>0</v>
      </c>
      <c r="P695" s="136">
        <f t="shared" si="411"/>
        <v>0</v>
      </c>
      <c r="Q695" s="136">
        <f t="shared" si="412"/>
        <v>0</v>
      </c>
      <c r="R695" s="136">
        <f t="shared" si="413"/>
        <v>0</v>
      </c>
      <c r="S695" s="136">
        <f t="shared" si="414"/>
        <v>0</v>
      </c>
      <c r="T695" s="136">
        <f t="shared" si="415"/>
        <v>0</v>
      </c>
      <c r="U695" s="136">
        <f t="shared" si="416"/>
        <v>0</v>
      </c>
      <c r="V695" s="136">
        <f t="shared" si="417"/>
        <v>0</v>
      </c>
      <c r="W695" s="136">
        <f t="shared" si="418"/>
        <v>0</v>
      </c>
      <c r="X695" s="136">
        <f t="shared" si="419"/>
        <v>0</v>
      </c>
      <c r="Y695" s="42">
        <f t="shared" si="420"/>
        <v>0</v>
      </c>
      <c r="Z695" s="42"/>
      <c r="AA695" s="42"/>
      <c r="AB695" s="42"/>
      <c r="AC695" s="42"/>
      <c r="AD695" s="42"/>
      <c r="AE695" s="42"/>
      <c r="AF695" s="42"/>
      <c r="AG695" s="42"/>
    </row>
    <row r="696" spans="1:33">
      <c r="A696" s="44">
        <f t="shared" si="402"/>
        <v>673</v>
      </c>
      <c r="B696" s="44"/>
      <c r="C696" s="142">
        <v>39009</v>
      </c>
      <c r="E696" s="138" t="s">
        <v>307</v>
      </c>
      <c r="G696" s="43">
        <v>6.6</v>
      </c>
      <c r="H696" s="136" t="str">
        <f t="shared" si="404"/>
        <v>P, S, T &amp; D Plant - Commodity</v>
      </c>
      <c r="I696" s="42">
        <f>'Plt. Class.'!L$154</f>
        <v>15040.227426382895</v>
      </c>
      <c r="J696" s="136">
        <f t="shared" si="405"/>
        <v>4820.0535426912993</v>
      </c>
      <c r="K696" s="136">
        <f t="shared" si="406"/>
        <v>3138.7691306158317</v>
      </c>
      <c r="L696" s="136">
        <f t="shared" si="407"/>
        <v>147.46243147129664</v>
      </c>
      <c r="M696" s="136">
        <f t="shared" si="408"/>
        <v>3327.2133562517615</v>
      </c>
      <c r="N696" s="136">
        <f t="shared" si="409"/>
        <v>3606.7289653527046</v>
      </c>
      <c r="O696" s="136">
        <f t="shared" si="410"/>
        <v>0</v>
      </c>
      <c r="P696" s="136">
        <f t="shared" si="411"/>
        <v>0</v>
      </c>
      <c r="Q696" s="136">
        <f t="shared" si="412"/>
        <v>0</v>
      </c>
      <c r="R696" s="136">
        <f t="shared" si="413"/>
        <v>0</v>
      </c>
      <c r="S696" s="136">
        <f t="shared" si="414"/>
        <v>0</v>
      </c>
      <c r="T696" s="136">
        <f t="shared" si="415"/>
        <v>0</v>
      </c>
      <c r="U696" s="136">
        <f t="shared" si="416"/>
        <v>0</v>
      </c>
      <c r="V696" s="136">
        <f t="shared" si="417"/>
        <v>0</v>
      </c>
      <c r="W696" s="136">
        <f t="shared" si="418"/>
        <v>0</v>
      </c>
      <c r="X696" s="136">
        <f t="shared" si="419"/>
        <v>0</v>
      </c>
      <c r="Y696" s="42">
        <f t="shared" si="420"/>
        <v>0</v>
      </c>
      <c r="Z696" s="42"/>
      <c r="AA696" s="42"/>
      <c r="AB696" s="42"/>
      <c r="AC696" s="42"/>
      <c r="AD696" s="42"/>
      <c r="AE696" s="42"/>
      <c r="AF696" s="42"/>
      <c r="AG696" s="42"/>
    </row>
    <row r="697" spans="1:33">
      <c r="A697" s="44">
        <f t="shared" si="402"/>
        <v>674</v>
      </c>
      <c r="B697" s="44"/>
      <c r="C697" s="142">
        <v>39100</v>
      </c>
      <c r="E697" s="138" t="s">
        <v>308</v>
      </c>
      <c r="G697" s="43">
        <v>6.6</v>
      </c>
      <c r="H697" s="136" t="str">
        <f t="shared" si="404"/>
        <v>P, S, T &amp; D Plant - Commodity</v>
      </c>
      <c r="I697" s="42">
        <f>'Plt. Class.'!L$155</f>
        <v>4159.7320244166121</v>
      </c>
      <c r="J697" s="136">
        <f t="shared" si="405"/>
        <v>1333.1002592264463</v>
      </c>
      <c r="K697" s="136">
        <f t="shared" si="406"/>
        <v>868.10113303007256</v>
      </c>
      <c r="L697" s="136">
        <f t="shared" si="407"/>
        <v>40.78423691343167</v>
      </c>
      <c r="M697" s="136">
        <f t="shared" si="408"/>
        <v>920.2198582309378</v>
      </c>
      <c r="N697" s="136">
        <f t="shared" si="409"/>
        <v>997.52653701572365</v>
      </c>
      <c r="O697" s="136">
        <f t="shared" si="410"/>
        <v>0</v>
      </c>
      <c r="P697" s="136">
        <f t="shared" si="411"/>
        <v>0</v>
      </c>
      <c r="Q697" s="136">
        <f t="shared" si="412"/>
        <v>0</v>
      </c>
      <c r="R697" s="136">
        <f t="shared" si="413"/>
        <v>0</v>
      </c>
      <c r="S697" s="136">
        <f t="shared" si="414"/>
        <v>0</v>
      </c>
      <c r="T697" s="136">
        <f t="shared" si="415"/>
        <v>0</v>
      </c>
      <c r="U697" s="136">
        <f t="shared" si="416"/>
        <v>0</v>
      </c>
      <c r="V697" s="136">
        <f t="shared" si="417"/>
        <v>0</v>
      </c>
      <c r="W697" s="136">
        <f t="shared" si="418"/>
        <v>0</v>
      </c>
      <c r="X697" s="136">
        <f t="shared" si="419"/>
        <v>0</v>
      </c>
      <c r="Y697" s="42">
        <f t="shared" si="420"/>
        <v>0</v>
      </c>
      <c r="Z697" s="42"/>
      <c r="AA697" s="42"/>
      <c r="AB697" s="42"/>
      <c r="AC697" s="42"/>
      <c r="AD697" s="42"/>
      <c r="AE697" s="42"/>
      <c r="AF697" s="42"/>
      <c r="AG697" s="42"/>
    </row>
    <row r="698" spans="1:33">
      <c r="A698" s="44">
        <f t="shared" si="402"/>
        <v>675</v>
      </c>
      <c r="B698" s="44"/>
      <c r="C698" s="142">
        <v>39102</v>
      </c>
      <c r="E698" s="138" t="s">
        <v>309</v>
      </c>
      <c r="G698" s="43">
        <v>6.6</v>
      </c>
      <c r="H698" s="136" t="str">
        <f t="shared" si="404"/>
        <v>P, S, T &amp; D Plant - Commodity</v>
      </c>
      <c r="I698" s="42">
        <f>'Plt. Class.'!L$156</f>
        <v>0</v>
      </c>
      <c r="J698" s="136">
        <f t="shared" si="405"/>
        <v>0</v>
      </c>
      <c r="K698" s="136">
        <f t="shared" si="406"/>
        <v>0</v>
      </c>
      <c r="L698" s="136">
        <f t="shared" si="407"/>
        <v>0</v>
      </c>
      <c r="M698" s="136">
        <f t="shared" si="408"/>
        <v>0</v>
      </c>
      <c r="N698" s="136">
        <f t="shared" si="409"/>
        <v>0</v>
      </c>
      <c r="O698" s="136">
        <f t="shared" si="410"/>
        <v>0</v>
      </c>
      <c r="P698" s="136">
        <f t="shared" si="411"/>
        <v>0</v>
      </c>
      <c r="Q698" s="136">
        <f t="shared" si="412"/>
        <v>0</v>
      </c>
      <c r="R698" s="136">
        <f t="shared" si="413"/>
        <v>0</v>
      </c>
      <c r="S698" s="136">
        <f t="shared" si="414"/>
        <v>0</v>
      </c>
      <c r="T698" s="136">
        <f t="shared" si="415"/>
        <v>0</v>
      </c>
      <c r="U698" s="136">
        <f t="shared" si="416"/>
        <v>0</v>
      </c>
      <c r="V698" s="136">
        <f t="shared" si="417"/>
        <v>0</v>
      </c>
      <c r="W698" s="136">
        <f t="shared" si="418"/>
        <v>0</v>
      </c>
      <c r="X698" s="136">
        <f t="shared" si="419"/>
        <v>0</v>
      </c>
      <c r="Y698" s="42">
        <f t="shared" si="420"/>
        <v>0</v>
      </c>
      <c r="Z698" s="42"/>
      <c r="AA698" s="42"/>
      <c r="AB698" s="42"/>
      <c r="AC698" s="42"/>
      <c r="AD698" s="42"/>
      <c r="AE698" s="42"/>
      <c r="AF698" s="42"/>
      <c r="AG698" s="42"/>
    </row>
    <row r="699" spans="1:33">
      <c r="A699" s="44">
        <f t="shared" si="402"/>
        <v>676</v>
      </c>
      <c r="B699" s="44"/>
      <c r="C699" s="142">
        <v>39103</v>
      </c>
      <c r="E699" s="138" t="s">
        <v>310</v>
      </c>
      <c r="G699" s="43">
        <v>6.6</v>
      </c>
      <c r="H699" s="136" t="str">
        <f t="shared" si="404"/>
        <v>P, S, T &amp; D Plant - Commodity</v>
      </c>
      <c r="I699" s="42">
        <f>'Plt. Class.'!L$157</f>
        <v>0</v>
      </c>
      <c r="J699" s="136">
        <f t="shared" si="405"/>
        <v>0</v>
      </c>
      <c r="K699" s="136">
        <f t="shared" si="406"/>
        <v>0</v>
      </c>
      <c r="L699" s="136">
        <f t="shared" si="407"/>
        <v>0</v>
      </c>
      <c r="M699" s="136">
        <f t="shared" si="408"/>
        <v>0</v>
      </c>
      <c r="N699" s="136">
        <f t="shared" si="409"/>
        <v>0</v>
      </c>
      <c r="O699" s="136">
        <f t="shared" si="410"/>
        <v>0</v>
      </c>
      <c r="P699" s="136">
        <f t="shared" si="411"/>
        <v>0</v>
      </c>
      <c r="Q699" s="136">
        <f t="shared" si="412"/>
        <v>0</v>
      </c>
      <c r="R699" s="136">
        <f t="shared" si="413"/>
        <v>0</v>
      </c>
      <c r="S699" s="136">
        <f t="shared" si="414"/>
        <v>0</v>
      </c>
      <c r="T699" s="136">
        <f t="shared" si="415"/>
        <v>0</v>
      </c>
      <c r="U699" s="136">
        <f t="shared" si="416"/>
        <v>0</v>
      </c>
      <c r="V699" s="136">
        <f t="shared" si="417"/>
        <v>0</v>
      </c>
      <c r="W699" s="136">
        <f t="shared" si="418"/>
        <v>0</v>
      </c>
      <c r="X699" s="136">
        <f t="shared" si="419"/>
        <v>0</v>
      </c>
      <c r="Y699" s="42">
        <f t="shared" si="420"/>
        <v>0</v>
      </c>
      <c r="Z699" s="42"/>
      <c r="AA699" s="42"/>
      <c r="AB699" s="42"/>
      <c r="AC699" s="42"/>
      <c r="AD699" s="42"/>
      <c r="AE699" s="42"/>
      <c r="AF699" s="42"/>
      <c r="AG699" s="42"/>
    </row>
    <row r="700" spans="1:33">
      <c r="A700" s="44">
        <f t="shared" si="402"/>
        <v>677</v>
      </c>
      <c r="B700" s="44"/>
      <c r="C700" s="142">
        <v>39200</v>
      </c>
      <c r="E700" s="138" t="s">
        <v>311</v>
      </c>
      <c r="G700" s="43">
        <v>6.6</v>
      </c>
      <c r="H700" s="136" t="str">
        <f t="shared" si="404"/>
        <v>P, S, T &amp; D Plant - Commodity</v>
      </c>
      <c r="I700" s="42">
        <f>'Plt. Class.'!L$158</f>
        <v>400.79903517340011</v>
      </c>
      <c r="J700" s="136">
        <f t="shared" si="405"/>
        <v>128.44704768266982</v>
      </c>
      <c r="K700" s="136">
        <f t="shared" si="406"/>
        <v>83.643392052444796</v>
      </c>
      <c r="L700" s="136">
        <f t="shared" si="407"/>
        <v>3.9296480420464808</v>
      </c>
      <c r="M700" s="136">
        <f t="shared" si="408"/>
        <v>88.66514216816384</v>
      </c>
      <c r="N700" s="136">
        <f t="shared" si="409"/>
        <v>96.113805228075165</v>
      </c>
      <c r="O700" s="136">
        <f t="shared" si="410"/>
        <v>0</v>
      </c>
      <c r="P700" s="136">
        <f t="shared" si="411"/>
        <v>0</v>
      </c>
      <c r="Q700" s="136">
        <f t="shared" si="412"/>
        <v>0</v>
      </c>
      <c r="R700" s="136">
        <f t="shared" si="413"/>
        <v>0</v>
      </c>
      <c r="S700" s="136">
        <f t="shared" si="414"/>
        <v>0</v>
      </c>
      <c r="T700" s="136">
        <f t="shared" si="415"/>
        <v>0</v>
      </c>
      <c r="U700" s="136">
        <f t="shared" si="416"/>
        <v>0</v>
      </c>
      <c r="V700" s="136">
        <f t="shared" si="417"/>
        <v>0</v>
      </c>
      <c r="W700" s="136">
        <f t="shared" si="418"/>
        <v>0</v>
      </c>
      <c r="X700" s="136">
        <f t="shared" si="419"/>
        <v>0</v>
      </c>
      <c r="Y700" s="42">
        <f t="shared" si="420"/>
        <v>0</v>
      </c>
      <c r="Z700" s="42"/>
      <c r="AA700" s="42"/>
      <c r="AB700" s="42"/>
      <c r="AC700" s="42"/>
      <c r="AD700" s="42"/>
      <c r="AE700" s="42"/>
      <c r="AF700" s="42"/>
      <c r="AG700" s="42"/>
    </row>
    <row r="701" spans="1:33">
      <c r="A701" s="44">
        <f t="shared" si="402"/>
        <v>678</v>
      </c>
      <c r="B701" s="44"/>
      <c r="C701" s="142">
        <v>39201</v>
      </c>
      <c r="E701" s="138" t="s">
        <v>312</v>
      </c>
      <c r="G701" s="43">
        <v>6.6</v>
      </c>
      <c r="H701" s="136" t="str">
        <f t="shared" si="404"/>
        <v>P, S, T &amp; D Plant - Commodity</v>
      </c>
      <c r="I701" s="42">
        <f>'Plt. Class.'!L$159</f>
        <v>0</v>
      </c>
      <c r="J701" s="136">
        <f t="shared" si="405"/>
        <v>0</v>
      </c>
      <c r="K701" s="136">
        <f t="shared" si="406"/>
        <v>0</v>
      </c>
      <c r="L701" s="136">
        <f t="shared" si="407"/>
        <v>0</v>
      </c>
      <c r="M701" s="136">
        <f t="shared" si="408"/>
        <v>0</v>
      </c>
      <c r="N701" s="136">
        <f t="shared" si="409"/>
        <v>0</v>
      </c>
      <c r="O701" s="136">
        <f t="shared" si="410"/>
        <v>0</v>
      </c>
      <c r="P701" s="136">
        <f t="shared" si="411"/>
        <v>0</v>
      </c>
      <c r="Q701" s="136">
        <f t="shared" si="412"/>
        <v>0</v>
      </c>
      <c r="R701" s="136">
        <f t="shared" si="413"/>
        <v>0</v>
      </c>
      <c r="S701" s="136">
        <f t="shared" si="414"/>
        <v>0</v>
      </c>
      <c r="T701" s="136">
        <f t="shared" si="415"/>
        <v>0</v>
      </c>
      <c r="U701" s="136">
        <f t="shared" si="416"/>
        <v>0</v>
      </c>
      <c r="V701" s="136">
        <f t="shared" si="417"/>
        <v>0</v>
      </c>
      <c r="W701" s="136">
        <f t="shared" si="418"/>
        <v>0</v>
      </c>
      <c r="X701" s="136">
        <f t="shared" si="419"/>
        <v>0</v>
      </c>
      <c r="Y701" s="42">
        <f t="shared" si="420"/>
        <v>0</v>
      </c>
      <c r="Z701" s="42"/>
      <c r="AA701" s="42"/>
      <c r="AB701" s="42"/>
      <c r="AC701" s="42"/>
      <c r="AD701" s="42"/>
      <c r="AE701" s="42"/>
      <c r="AF701" s="42"/>
      <c r="AG701" s="42"/>
    </row>
    <row r="702" spans="1:33">
      <c r="A702" s="44">
        <f t="shared" si="402"/>
        <v>679</v>
      </c>
      <c r="B702" s="44"/>
      <c r="C702" s="142">
        <v>39202</v>
      </c>
      <c r="E702" s="138" t="s">
        <v>313</v>
      </c>
      <c r="G702" s="43">
        <v>6.6</v>
      </c>
      <c r="H702" s="136" t="str">
        <f t="shared" si="404"/>
        <v>P, S, T &amp; D Plant - Commodity</v>
      </c>
      <c r="I702" s="42">
        <f>'Plt. Class.'!L$160</f>
        <v>0</v>
      </c>
      <c r="J702" s="136">
        <f t="shared" si="405"/>
        <v>0</v>
      </c>
      <c r="K702" s="136">
        <f t="shared" si="406"/>
        <v>0</v>
      </c>
      <c r="L702" s="136">
        <f t="shared" si="407"/>
        <v>0</v>
      </c>
      <c r="M702" s="136">
        <f t="shared" si="408"/>
        <v>0</v>
      </c>
      <c r="N702" s="136">
        <f t="shared" si="409"/>
        <v>0</v>
      </c>
      <c r="O702" s="136">
        <f t="shared" si="410"/>
        <v>0</v>
      </c>
      <c r="P702" s="136">
        <f t="shared" si="411"/>
        <v>0</v>
      </c>
      <c r="Q702" s="136">
        <f t="shared" si="412"/>
        <v>0</v>
      </c>
      <c r="R702" s="136">
        <f t="shared" si="413"/>
        <v>0</v>
      </c>
      <c r="S702" s="136">
        <f t="shared" si="414"/>
        <v>0</v>
      </c>
      <c r="T702" s="136">
        <f t="shared" si="415"/>
        <v>0</v>
      </c>
      <c r="U702" s="136">
        <f t="shared" si="416"/>
        <v>0</v>
      </c>
      <c r="V702" s="136">
        <f t="shared" si="417"/>
        <v>0</v>
      </c>
      <c r="W702" s="136">
        <f t="shared" si="418"/>
        <v>0</v>
      </c>
      <c r="X702" s="136">
        <f t="shared" si="419"/>
        <v>0</v>
      </c>
      <c r="Y702" s="42">
        <f t="shared" si="420"/>
        <v>0</v>
      </c>
      <c r="Z702" s="42"/>
      <c r="AA702" s="42"/>
      <c r="AB702" s="42"/>
      <c r="AC702" s="42"/>
      <c r="AD702" s="42"/>
      <c r="AE702" s="42"/>
      <c r="AF702" s="42"/>
      <c r="AG702" s="42"/>
    </row>
    <row r="703" spans="1:33">
      <c r="A703" s="44">
        <f t="shared" si="402"/>
        <v>680</v>
      </c>
      <c r="B703" s="44"/>
      <c r="C703" s="142">
        <v>39300</v>
      </c>
      <c r="E703" s="138" t="s">
        <v>198</v>
      </c>
      <c r="G703" s="43">
        <v>6.6</v>
      </c>
      <c r="H703" s="136" t="str">
        <f t="shared" si="404"/>
        <v>P, S, T &amp; D Plant - Commodity</v>
      </c>
      <c r="I703" s="42">
        <f>'Plt. Class.'!L$161</f>
        <v>0</v>
      </c>
      <c r="J703" s="136">
        <f t="shared" si="405"/>
        <v>0</v>
      </c>
      <c r="K703" s="136">
        <f t="shared" si="406"/>
        <v>0</v>
      </c>
      <c r="L703" s="136">
        <f t="shared" si="407"/>
        <v>0</v>
      </c>
      <c r="M703" s="136">
        <f t="shared" si="408"/>
        <v>0</v>
      </c>
      <c r="N703" s="136">
        <f t="shared" si="409"/>
        <v>0</v>
      </c>
      <c r="O703" s="136">
        <f t="shared" si="410"/>
        <v>0</v>
      </c>
      <c r="P703" s="136">
        <f t="shared" si="411"/>
        <v>0</v>
      </c>
      <c r="Q703" s="136">
        <f t="shared" si="412"/>
        <v>0</v>
      </c>
      <c r="R703" s="136">
        <f t="shared" si="413"/>
        <v>0</v>
      </c>
      <c r="S703" s="136">
        <f t="shared" si="414"/>
        <v>0</v>
      </c>
      <c r="T703" s="136">
        <f t="shared" si="415"/>
        <v>0</v>
      </c>
      <c r="U703" s="136">
        <f t="shared" si="416"/>
        <v>0</v>
      </c>
      <c r="V703" s="136">
        <f t="shared" si="417"/>
        <v>0</v>
      </c>
      <c r="W703" s="136">
        <f t="shared" si="418"/>
        <v>0</v>
      </c>
      <c r="X703" s="136">
        <f t="shared" si="419"/>
        <v>0</v>
      </c>
      <c r="Y703" s="42">
        <f t="shared" si="420"/>
        <v>0</v>
      </c>
      <c r="Z703" s="42"/>
      <c r="AA703" s="42"/>
      <c r="AB703" s="42"/>
      <c r="AC703" s="42"/>
      <c r="AD703" s="42"/>
      <c r="AE703" s="42"/>
      <c r="AF703" s="42"/>
      <c r="AG703" s="42"/>
    </row>
    <row r="704" spans="1:33">
      <c r="A704" s="44">
        <f t="shared" si="402"/>
        <v>681</v>
      </c>
      <c r="B704" s="44"/>
      <c r="C704" s="142">
        <v>39400</v>
      </c>
      <c r="E704" s="138" t="s">
        <v>314</v>
      </c>
      <c r="G704" s="43">
        <v>6.6</v>
      </c>
      <c r="H704" s="136" t="str">
        <f t="shared" si="404"/>
        <v>P, S, T &amp; D Plant - Commodity</v>
      </c>
      <c r="I704" s="42">
        <f>'Plt. Class.'!L$162</f>
        <v>15965.630502224738</v>
      </c>
      <c r="J704" s="136">
        <f t="shared" si="405"/>
        <v>5116.6243489481585</v>
      </c>
      <c r="K704" s="136">
        <f t="shared" si="406"/>
        <v>3331.8929794436858</v>
      </c>
      <c r="L704" s="136">
        <f t="shared" si="407"/>
        <v>156.53557802593443</v>
      </c>
      <c r="M704" s="136">
        <f t="shared" si="408"/>
        <v>3531.9319011626167</v>
      </c>
      <c r="N704" s="136">
        <f t="shared" si="409"/>
        <v>3828.6456946443413</v>
      </c>
      <c r="O704" s="136">
        <f t="shared" si="410"/>
        <v>0</v>
      </c>
      <c r="P704" s="136">
        <f t="shared" si="411"/>
        <v>0</v>
      </c>
      <c r="Q704" s="136">
        <f t="shared" si="412"/>
        <v>0</v>
      </c>
      <c r="R704" s="136">
        <f t="shared" si="413"/>
        <v>0</v>
      </c>
      <c r="S704" s="136">
        <f t="shared" si="414"/>
        <v>0</v>
      </c>
      <c r="T704" s="136">
        <f t="shared" si="415"/>
        <v>0</v>
      </c>
      <c r="U704" s="136">
        <f t="shared" si="416"/>
        <v>0</v>
      </c>
      <c r="V704" s="136">
        <f t="shared" si="417"/>
        <v>0</v>
      </c>
      <c r="W704" s="136">
        <f t="shared" si="418"/>
        <v>0</v>
      </c>
      <c r="X704" s="136">
        <f t="shared" si="419"/>
        <v>0</v>
      </c>
      <c r="Y704" s="42">
        <f t="shared" si="420"/>
        <v>0</v>
      </c>
      <c r="Z704" s="42"/>
      <c r="AA704" s="42"/>
      <c r="AB704" s="42"/>
      <c r="AC704" s="42"/>
      <c r="AD704" s="42"/>
      <c r="AE704" s="42"/>
      <c r="AF704" s="42"/>
      <c r="AG704" s="42"/>
    </row>
    <row r="705" spans="1:33">
      <c r="A705" s="44">
        <f t="shared" si="402"/>
        <v>682</v>
      </c>
      <c r="B705" s="44"/>
      <c r="C705" s="142">
        <v>39600</v>
      </c>
      <c r="E705" s="138" t="s">
        <v>315</v>
      </c>
      <c r="G705" s="43">
        <v>6.6</v>
      </c>
      <c r="H705" s="136" t="str">
        <f t="shared" si="404"/>
        <v>P, S, T &amp; D Plant - Commodity</v>
      </c>
      <c r="I705" s="42">
        <f>'Plt. Class.'!L$163</f>
        <v>1076.404080853981</v>
      </c>
      <c r="J705" s="136">
        <f t="shared" si="405"/>
        <v>344.96322137964978</v>
      </c>
      <c r="K705" s="136">
        <f t="shared" si="406"/>
        <v>224.63649021203113</v>
      </c>
      <c r="L705" s="136">
        <f t="shared" si="407"/>
        <v>10.553641145739499</v>
      </c>
      <c r="M705" s="136">
        <f t="shared" si="408"/>
        <v>238.12313025658702</v>
      </c>
      <c r="N705" s="136">
        <f t="shared" si="409"/>
        <v>258.12759785997349</v>
      </c>
      <c r="O705" s="136">
        <f t="shared" si="410"/>
        <v>0</v>
      </c>
      <c r="P705" s="136">
        <f t="shared" si="411"/>
        <v>0</v>
      </c>
      <c r="Q705" s="136">
        <f t="shared" si="412"/>
        <v>0</v>
      </c>
      <c r="R705" s="136">
        <f t="shared" si="413"/>
        <v>0</v>
      </c>
      <c r="S705" s="136">
        <f t="shared" si="414"/>
        <v>0</v>
      </c>
      <c r="T705" s="136">
        <f t="shared" si="415"/>
        <v>0</v>
      </c>
      <c r="U705" s="136">
        <f t="shared" si="416"/>
        <v>0</v>
      </c>
      <c r="V705" s="136">
        <f t="shared" si="417"/>
        <v>0</v>
      </c>
      <c r="W705" s="136">
        <f t="shared" si="418"/>
        <v>0</v>
      </c>
      <c r="X705" s="136">
        <f t="shared" si="419"/>
        <v>0</v>
      </c>
      <c r="Y705" s="42">
        <f t="shared" si="420"/>
        <v>0</v>
      </c>
      <c r="Z705" s="42"/>
      <c r="AA705" s="42"/>
      <c r="AB705" s="42"/>
      <c r="AC705" s="42"/>
      <c r="AD705" s="42"/>
      <c r="AE705" s="42"/>
      <c r="AF705" s="42"/>
      <c r="AG705" s="42"/>
    </row>
    <row r="706" spans="1:33">
      <c r="A706" s="44">
        <f t="shared" si="402"/>
        <v>683</v>
      </c>
      <c r="B706" s="44"/>
      <c r="C706" s="142">
        <v>39603</v>
      </c>
      <c r="E706" s="138" t="s">
        <v>316</v>
      </c>
      <c r="G706" s="43">
        <v>6.6</v>
      </c>
      <c r="H706" s="136" t="str">
        <f t="shared" si="404"/>
        <v>P, S, T &amp; D Plant - Commodity</v>
      </c>
      <c r="I706" s="42">
        <f>'Plt. Class.'!L$164</f>
        <v>0</v>
      </c>
      <c r="J706" s="136">
        <f t="shared" si="405"/>
        <v>0</v>
      </c>
      <c r="K706" s="136">
        <f t="shared" si="406"/>
        <v>0</v>
      </c>
      <c r="L706" s="136">
        <f t="shared" si="407"/>
        <v>0</v>
      </c>
      <c r="M706" s="136">
        <f t="shared" si="408"/>
        <v>0</v>
      </c>
      <c r="N706" s="136">
        <f t="shared" si="409"/>
        <v>0</v>
      </c>
      <c r="O706" s="136">
        <f t="shared" si="410"/>
        <v>0</v>
      </c>
      <c r="P706" s="136">
        <f t="shared" si="411"/>
        <v>0</v>
      </c>
      <c r="Q706" s="136">
        <f t="shared" si="412"/>
        <v>0</v>
      </c>
      <c r="R706" s="136">
        <f t="shared" si="413"/>
        <v>0</v>
      </c>
      <c r="S706" s="136">
        <f t="shared" si="414"/>
        <v>0</v>
      </c>
      <c r="T706" s="136">
        <f t="shared" si="415"/>
        <v>0</v>
      </c>
      <c r="U706" s="136">
        <f t="shared" si="416"/>
        <v>0</v>
      </c>
      <c r="V706" s="136">
        <f t="shared" si="417"/>
        <v>0</v>
      </c>
      <c r="W706" s="136">
        <f t="shared" si="418"/>
        <v>0</v>
      </c>
      <c r="X706" s="136">
        <f t="shared" si="419"/>
        <v>0</v>
      </c>
      <c r="Y706" s="42">
        <f t="shared" si="420"/>
        <v>0</v>
      </c>
      <c r="Z706" s="42"/>
      <c r="AA706" s="42"/>
      <c r="AB706" s="42"/>
      <c r="AC706" s="42"/>
      <c r="AD706" s="42"/>
      <c r="AE706" s="42"/>
      <c r="AF706" s="42"/>
      <c r="AG706" s="42"/>
    </row>
    <row r="707" spans="1:33">
      <c r="A707" s="44">
        <f t="shared" si="402"/>
        <v>684</v>
      </c>
      <c r="B707" s="44"/>
      <c r="C707" s="142">
        <v>39604</v>
      </c>
      <c r="E707" s="138" t="s">
        <v>317</v>
      </c>
      <c r="G707" s="43">
        <v>6.6</v>
      </c>
      <c r="H707" s="136" t="str">
        <f t="shared" si="404"/>
        <v>P, S, T &amp; D Plant - Commodity</v>
      </c>
      <c r="I707" s="42">
        <f>'Plt. Class.'!L$165</f>
        <v>0</v>
      </c>
      <c r="J707" s="136">
        <f t="shared" si="405"/>
        <v>0</v>
      </c>
      <c r="K707" s="136">
        <f t="shared" si="406"/>
        <v>0</v>
      </c>
      <c r="L707" s="136">
        <f t="shared" si="407"/>
        <v>0</v>
      </c>
      <c r="M707" s="136">
        <f t="shared" si="408"/>
        <v>0</v>
      </c>
      <c r="N707" s="136">
        <f t="shared" si="409"/>
        <v>0</v>
      </c>
      <c r="O707" s="136">
        <f t="shared" si="410"/>
        <v>0</v>
      </c>
      <c r="P707" s="136">
        <f t="shared" si="411"/>
        <v>0</v>
      </c>
      <c r="Q707" s="136">
        <f t="shared" si="412"/>
        <v>0</v>
      </c>
      <c r="R707" s="136">
        <f t="shared" si="413"/>
        <v>0</v>
      </c>
      <c r="S707" s="136">
        <f t="shared" si="414"/>
        <v>0</v>
      </c>
      <c r="T707" s="136">
        <f t="shared" si="415"/>
        <v>0</v>
      </c>
      <c r="U707" s="136">
        <f t="shared" si="416"/>
        <v>0</v>
      </c>
      <c r="V707" s="136">
        <f t="shared" si="417"/>
        <v>0</v>
      </c>
      <c r="W707" s="136">
        <f t="shared" si="418"/>
        <v>0</v>
      </c>
      <c r="X707" s="136">
        <f t="shared" si="419"/>
        <v>0</v>
      </c>
      <c r="Y707" s="42">
        <f t="shared" si="420"/>
        <v>0</v>
      </c>
      <c r="Z707" s="42"/>
      <c r="AA707" s="42"/>
      <c r="AB707" s="42"/>
      <c r="AC707" s="42"/>
      <c r="AD707" s="42"/>
      <c r="AE707" s="42"/>
      <c r="AF707" s="42"/>
      <c r="AG707" s="42"/>
    </row>
    <row r="708" spans="1:33">
      <c r="A708" s="44">
        <f t="shared" si="402"/>
        <v>685</v>
      </c>
      <c r="B708" s="44"/>
      <c r="C708" s="142">
        <v>39605</v>
      </c>
      <c r="E708" s="141" t="s">
        <v>318</v>
      </c>
      <c r="G708" s="43">
        <v>6.6</v>
      </c>
      <c r="H708" s="136" t="str">
        <f t="shared" si="404"/>
        <v>P, S, T &amp; D Plant - Commodity</v>
      </c>
      <c r="I708" s="42">
        <f>'Plt. Class.'!L$166</f>
        <v>0</v>
      </c>
      <c r="J708" s="136">
        <f t="shared" si="405"/>
        <v>0</v>
      </c>
      <c r="K708" s="136">
        <f t="shared" si="406"/>
        <v>0</v>
      </c>
      <c r="L708" s="136">
        <f t="shared" si="407"/>
        <v>0</v>
      </c>
      <c r="M708" s="136">
        <f t="shared" si="408"/>
        <v>0</v>
      </c>
      <c r="N708" s="136">
        <f t="shared" si="409"/>
        <v>0</v>
      </c>
      <c r="O708" s="136">
        <f t="shared" si="410"/>
        <v>0</v>
      </c>
      <c r="P708" s="136">
        <f t="shared" si="411"/>
        <v>0</v>
      </c>
      <c r="Q708" s="136">
        <f t="shared" si="412"/>
        <v>0</v>
      </c>
      <c r="R708" s="136">
        <f t="shared" si="413"/>
        <v>0</v>
      </c>
      <c r="S708" s="136">
        <f t="shared" si="414"/>
        <v>0</v>
      </c>
      <c r="T708" s="136">
        <f t="shared" si="415"/>
        <v>0</v>
      </c>
      <c r="U708" s="136">
        <f t="shared" si="416"/>
        <v>0</v>
      </c>
      <c r="V708" s="136">
        <f t="shared" si="417"/>
        <v>0</v>
      </c>
      <c r="W708" s="136">
        <f t="shared" si="418"/>
        <v>0</v>
      </c>
      <c r="X708" s="136">
        <f t="shared" si="419"/>
        <v>0</v>
      </c>
      <c r="Y708" s="42">
        <f t="shared" si="420"/>
        <v>0</v>
      </c>
      <c r="Z708" s="42"/>
      <c r="AA708" s="42"/>
      <c r="AB708" s="42"/>
      <c r="AC708" s="42"/>
      <c r="AD708" s="42"/>
      <c r="AE708" s="42"/>
      <c r="AF708" s="42"/>
      <c r="AG708" s="42"/>
    </row>
    <row r="709" spans="1:33">
      <c r="A709" s="44">
        <f t="shared" si="402"/>
        <v>686</v>
      </c>
      <c r="B709" s="44"/>
      <c r="C709" s="142">
        <v>39700</v>
      </c>
      <c r="E709" s="138" t="s">
        <v>319</v>
      </c>
      <c r="G709" s="43">
        <v>6.6</v>
      </c>
      <c r="H709" s="136" t="str">
        <f t="shared" si="404"/>
        <v>P, S, T &amp; D Plant - Commodity</v>
      </c>
      <c r="I709" s="42">
        <f>'Plt. Class.'!L$167</f>
        <v>22003.04772039174</v>
      </c>
      <c r="J709" s="136">
        <f t="shared" si="405"/>
        <v>7051.4803472081458</v>
      </c>
      <c r="K709" s="136">
        <f t="shared" si="406"/>
        <v>4591.8512404331277</v>
      </c>
      <c r="L709" s="136">
        <f t="shared" si="407"/>
        <v>215.72964454888253</v>
      </c>
      <c r="M709" s="136">
        <f t="shared" si="408"/>
        <v>4867.5350563590955</v>
      </c>
      <c r="N709" s="136">
        <f t="shared" si="409"/>
        <v>5276.4514318424881</v>
      </c>
      <c r="O709" s="136">
        <f t="shared" si="410"/>
        <v>0</v>
      </c>
      <c r="P709" s="136">
        <f t="shared" si="411"/>
        <v>0</v>
      </c>
      <c r="Q709" s="136">
        <f t="shared" si="412"/>
        <v>0</v>
      </c>
      <c r="R709" s="136">
        <f t="shared" si="413"/>
        <v>0</v>
      </c>
      <c r="S709" s="136">
        <f t="shared" si="414"/>
        <v>0</v>
      </c>
      <c r="T709" s="136">
        <f t="shared" si="415"/>
        <v>0</v>
      </c>
      <c r="U709" s="136">
        <f t="shared" si="416"/>
        <v>0</v>
      </c>
      <c r="V709" s="136">
        <f t="shared" si="417"/>
        <v>0</v>
      </c>
      <c r="W709" s="136">
        <f t="shared" si="418"/>
        <v>0</v>
      </c>
      <c r="X709" s="136">
        <f t="shared" si="419"/>
        <v>0</v>
      </c>
      <c r="Y709" s="42">
        <f t="shared" si="420"/>
        <v>0</v>
      </c>
      <c r="Z709" s="42"/>
      <c r="AA709" s="42"/>
      <c r="AB709" s="42"/>
      <c r="AC709" s="42"/>
      <c r="AD709" s="42"/>
      <c r="AE709" s="42"/>
      <c r="AF709" s="42"/>
      <c r="AG709" s="42"/>
    </row>
    <row r="710" spans="1:33">
      <c r="A710" s="44">
        <f t="shared" si="402"/>
        <v>687</v>
      </c>
      <c r="B710" s="44"/>
      <c r="C710" s="142">
        <v>39701</v>
      </c>
      <c r="E710" s="138" t="s">
        <v>320</v>
      </c>
      <c r="G710" s="43">
        <v>6.6</v>
      </c>
      <c r="H710" s="136" t="str">
        <f t="shared" si="404"/>
        <v>P, S, T &amp; D Plant - Commodity</v>
      </c>
      <c r="I710" s="42">
        <f>'Plt. Class.'!L$168</f>
        <v>0</v>
      </c>
      <c r="J710" s="136">
        <f t="shared" si="405"/>
        <v>0</v>
      </c>
      <c r="K710" s="136">
        <f t="shared" si="406"/>
        <v>0</v>
      </c>
      <c r="L710" s="136">
        <f t="shared" si="407"/>
        <v>0</v>
      </c>
      <c r="M710" s="136">
        <f t="shared" si="408"/>
        <v>0</v>
      </c>
      <c r="N710" s="136">
        <f t="shared" si="409"/>
        <v>0</v>
      </c>
      <c r="O710" s="136">
        <f t="shared" si="410"/>
        <v>0</v>
      </c>
      <c r="P710" s="136">
        <f t="shared" si="411"/>
        <v>0</v>
      </c>
      <c r="Q710" s="136">
        <f t="shared" si="412"/>
        <v>0</v>
      </c>
      <c r="R710" s="136">
        <f t="shared" si="413"/>
        <v>0</v>
      </c>
      <c r="S710" s="136">
        <f t="shared" si="414"/>
        <v>0</v>
      </c>
      <c r="T710" s="136">
        <f t="shared" si="415"/>
        <v>0</v>
      </c>
      <c r="U710" s="136">
        <f t="shared" si="416"/>
        <v>0</v>
      </c>
      <c r="V710" s="136">
        <f t="shared" si="417"/>
        <v>0</v>
      </c>
      <c r="W710" s="136">
        <f t="shared" si="418"/>
        <v>0</v>
      </c>
      <c r="X710" s="136">
        <f t="shared" si="419"/>
        <v>0</v>
      </c>
      <c r="Y710" s="42">
        <f t="shared" si="420"/>
        <v>0</v>
      </c>
      <c r="Z710" s="42"/>
      <c r="AA710" s="42"/>
      <c r="AB710" s="42"/>
      <c r="AC710" s="42"/>
      <c r="AD710" s="42"/>
      <c r="AE710" s="42"/>
      <c r="AF710" s="42"/>
      <c r="AG710" s="42"/>
    </row>
    <row r="711" spans="1:33">
      <c r="A711" s="44">
        <f t="shared" si="402"/>
        <v>688</v>
      </c>
      <c r="B711" s="44"/>
      <c r="C711" s="142">
        <v>39702</v>
      </c>
      <c r="E711" s="138" t="s">
        <v>321</v>
      </c>
      <c r="G711" s="43">
        <v>6.6</v>
      </c>
      <c r="H711" s="136" t="str">
        <f t="shared" si="404"/>
        <v>P, S, T &amp; D Plant - Commodity</v>
      </c>
      <c r="I711" s="42">
        <f>'Plt. Class.'!L$169</f>
        <v>0</v>
      </c>
      <c r="J711" s="136">
        <f t="shared" si="405"/>
        <v>0</v>
      </c>
      <c r="K711" s="136">
        <f t="shared" si="406"/>
        <v>0</v>
      </c>
      <c r="L711" s="136">
        <f t="shared" si="407"/>
        <v>0</v>
      </c>
      <c r="M711" s="136">
        <f t="shared" si="408"/>
        <v>0</v>
      </c>
      <c r="N711" s="136">
        <f t="shared" si="409"/>
        <v>0</v>
      </c>
      <c r="O711" s="136">
        <f t="shared" si="410"/>
        <v>0</v>
      </c>
      <c r="P711" s="136">
        <f t="shared" si="411"/>
        <v>0</v>
      </c>
      <c r="Q711" s="136">
        <f t="shared" si="412"/>
        <v>0</v>
      </c>
      <c r="R711" s="136">
        <f t="shared" si="413"/>
        <v>0</v>
      </c>
      <c r="S711" s="136">
        <f t="shared" si="414"/>
        <v>0</v>
      </c>
      <c r="T711" s="136">
        <f t="shared" si="415"/>
        <v>0</v>
      </c>
      <c r="U711" s="136">
        <f t="shared" si="416"/>
        <v>0</v>
      </c>
      <c r="V711" s="136">
        <f t="shared" si="417"/>
        <v>0</v>
      </c>
      <c r="W711" s="136">
        <f t="shared" si="418"/>
        <v>0</v>
      </c>
      <c r="X711" s="136">
        <f t="shared" si="419"/>
        <v>0</v>
      </c>
      <c r="Y711" s="42">
        <f t="shared" si="420"/>
        <v>0</v>
      </c>
      <c r="Z711" s="42"/>
      <c r="AA711" s="42"/>
      <c r="AB711" s="42"/>
      <c r="AC711" s="42"/>
      <c r="AD711" s="42"/>
      <c r="AE711" s="42"/>
      <c r="AF711" s="42"/>
      <c r="AG711" s="42"/>
    </row>
    <row r="712" spans="1:33">
      <c r="A712" s="44">
        <f t="shared" si="402"/>
        <v>689</v>
      </c>
      <c r="B712" s="44"/>
      <c r="C712" s="142">
        <v>39705</v>
      </c>
      <c r="E712" s="138" t="s">
        <v>322</v>
      </c>
      <c r="G712" s="43">
        <v>6.6</v>
      </c>
      <c r="H712" s="136" t="str">
        <f t="shared" si="404"/>
        <v>P, S, T &amp; D Plant - Commodity</v>
      </c>
      <c r="I712" s="42">
        <f>'Plt. Class.'!L$170</f>
        <v>0</v>
      </c>
      <c r="J712" s="136">
        <f t="shared" si="405"/>
        <v>0</v>
      </c>
      <c r="K712" s="136">
        <f t="shared" si="406"/>
        <v>0</v>
      </c>
      <c r="L712" s="136">
        <f t="shared" si="407"/>
        <v>0</v>
      </c>
      <c r="M712" s="136">
        <f t="shared" si="408"/>
        <v>0</v>
      </c>
      <c r="N712" s="136">
        <f t="shared" si="409"/>
        <v>0</v>
      </c>
      <c r="O712" s="136">
        <f t="shared" si="410"/>
        <v>0</v>
      </c>
      <c r="P712" s="136">
        <f t="shared" si="411"/>
        <v>0</v>
      </c>
      <c r="Q712" s="136">
        <f t="shared" si="412"/>
        <v>0</v>
      </c>
      <c r="R712" s="136">
        <f t="shared" si="413"/>
        <v>0</v>
      </c>
      <c r="S712" s="136">
        <f t="shared" si="414"/>
        <v>0</v>
      </c>
      <c r="T712" s="136">
        <f t="shared" si="415"/>
        <v>0</v>
      </c>
      <c r="U712" s="136">
        <f t="shared" si="416"/>
        <v>0</v>
      </c>
      <c r="V712" s="136">
        <f t="shared" si="417"/>
        <v>0</v>
      </c>
      <c r="W712" s="136">
        <f t="shared" si="418"/>
        <v>0</v>
      </c>
      <c r="X712" s="136">
        <f t="shared" si="419"/>
        <v>0</v>
      </c>
      <c r="Y712" s="42">
        <f t="shared" si="420"/>
        <v>0</v>
      </c>
      <c r="Z712" s="42"/>
      <c r="AA712" s="42"/>
      <c r="AB712" s="42"/>
      <c r="AC712" s="42"/>
      <c r="AD712" s="42"/>
      <c r="AE712" s="42"/>
      <c r="AF712" s="42"/>
      <c r="AG712" s="42"/>
    </row>
    <row r="713" spans="1:33">
      <c r="A713" s="44">
        <f t="shared" si="402"/>
        <v>690</v>
      </c>
      <c r="B713" s="44"/>
      <c r="C713" s="142">
        <v>39800</v>
      </c>
      <c r="E713" s="138" t="s">
        <v>323</v>
      </c>
      <c r="G713" s="43">
        <v>6.6</v>
      </c>
      <c r="H713" s="136" t="str">
        <f t="shared" si="404"/>
        <v>P, S, T &amp; D Plant - Commodity</v>
      </c>
      <c r="I713" s="42">
        <f>'Plt. Class.'!L$171</f>
        <v>86039.629107495857</v>
      </c>
      <c r="J713" s="136">
        <f t="shared" si="405"/>
        <v>27573.759846473815</v>
      </c>
      <c r="K713" s="136">
        <f t="shared" si="406"/>
        <v>17955.747888394213</v>
      </c>
      <c r="L713" s="136">
        <f t="shared" si="407"/>
        <v>843.57852786347121</v>
      </c>
      <c r="M713" s="136">
        <f t="shared" si="408"/>
        <v>19033.768241512236</v>
      </c>
      <c r="N713" s="136">
        <f t="shared" si="409"/>
        <v>20632.774603252121</v>
      </c>
      <c r="O713" s="136">
        <f t="shared" si="410"/>
        <v>0</v>
      </c>
      <c r="P713" s="136">
        <f t="shared" si="411"/>
        <v>0</v>
      </c>
      <c r="Q713" s="136">
        <f t="shared" si="412"/>
        <v>0</v>
      </c>
      <c r="R713" s="136">
        <f t="shared" si="413"/>
        <v>0</v>
      </c>
      <c r="S713" s="136">
        <f t="shared" si="414"/>
        <v>0</v>
      </c>
      <c r="T713" s="136">
        <f t="shared" si="415"/>
        <v>0</v>
      </c>
      <c r="U713" s="136">
        <f t="shared" si="416"/>
        <v>0</v>
      </c>
      <c r="V713" s="136">
        <f t="shared" si="417"/>
        <v>0</v>
      </c>
      <c r="W713" s="136">
        <f t="shared" si="418"/>
        <v>0</v>
      </c>
      <c r="X713" s="136">
        <f t="shared" si="419"/>
        <v>0</v>
      </c>
      <c r="Y713" s="42">
        <f t="shared" si="420"/>
        <v>0</v>
      </c>
      <c r="Z713" s="42"/>
      <c r="AA713" s="42"/>
      <c r="AB713" s="42"/>
      <c r="AC713" s="42"/>
      <c r="AD713" s="42"/>
      <c r="AE713" s="42"/>
      <c r="AF713" s="42"/>
      <c r="AG713" s="42"/>
    </row>
    <row r="714" spans="1:33">
      <c r="A714" s="44">
        <f t="shared" si="402"/>
        <v>691</v>
      </c>
      <c r="B714" s="44"/>
      <c r="C714" s="142">
        <v>39900</v>
      </c>
      <c r="E714" s="138" t="s">
        <v>324</v>
      </c>
      <c r="G714" s="43">
        <v>6.6</v>
      </c>
      <c r="H714" s="136" t="str">
        <f t="shared" si="404"/>
        <v>P, S, T &amp; D Plant - Commodity</v>
      </c>
      <c r="I714" s="42">
        <f>'Plt. Class.'!L$172</f>
        <v>7508.7922181218846</v>
      </c>
      <c r="J714" s="136">
        <f t="shared" si="405"/>
        <v>2406.3984876188438</v>
      </c>
      <c r="K714" s="136">
        <f t="shared" si="406"/>
        <v>1567.0218643839639</v>
      </c>
      <c r="L714" s="136">
        <f t="shared" si="407"/>
        <v>73.620213744553453</v>
      </c>
      <c r="M714" s="136">
        <f t="shared" si="408"/>
        <v>1661.1021262637121</v>
      </c>
      <c r="N714" s="136">
        <f t="shared" si="409"/>
        <v>1800.6495261108112</v>
      </c>
      <c r="O714" s="136">
        <f t="shared" si="410"/>
        <v>0</v>
      </c>
      <c r="P714" s="136">
        <f t="shared" si="411"/>
        <v>0</v>
      </c>
      <c r="Q714" s="136">
        <f t="shared" si="412"/>
        <v>0</v>
      </c>
      <c r="R714" s="136">
        <f t="shared" si="413"/>
        <v>0</v>
      </c>
      <c r="S714" s="136">
        <f t="shared" si="414"/>
        <v>0</v>
      </c>
      <c r="T714" s="136">
        <f t="shared" si="415"/>
        <v>0</v>
      </c>
      <c r="U714" s="136">
        <f t="shared" si="416"/>
        <v>0</v>
      </c>
      <c r="V714" s="136">
        <f t="shared" si="417"/>
        <v>0</v>
      </c>
      <c r="W714" s="136">
        <f t="shared" si="418"/>
        <v>0</v>
      </c>
      <c r="X714" s="136">
        <f t="shared" si="419"/>
        <v>0</v>
      </c>
      <c r="Y714" s="42">
        <f t="shared" si="420"/>
        <v>0</v>
      </c>
      <c r="Z714" s="42"/>
      <c r="AA714" s="42"/>
      <c r="AB714" s="42"/>
      <c r="AC714" s="42"/>
      <c r="AD714" s="42"/>
      <c r="AE714" s="42"/>
      <c r="AF714" s="42"/>
      <c r="AG714" s="42"/>
    </row>
    <row r="715" spans="1:33">
      <c r="A715" s="44">
        <f t="shared" si="402"/>
        <v>692</v>
      </c>
      <c r="B715" s="44"/>
      <c r="C715" s="142">
        <v>39901</v>
      </c>
      <c r="E715" s="138" t="s">
        <v>325</v>
      </c>
      <c r="G715" s="43">
        <v>6.6</v>
      </c>
      <c r="H715" s="136" t="str">
        <f t="shared" si="404"/>
        <v>P, S, T &amp; D Plant - Commodity</v>
      </c>
      <c r="I715" s="42">
        <f>'Plt. Class.'!L$173</f>
        <v>33567.60211717114</v>
      </c>
      <c r="J715" s="136">
        <f t="shared" si="405"/>
        <v>10757.659104323418</v>
      </c>
      <c r="K715" s="136">
        <f t="shared" si="406"/>
        <v>7005.2766043518686</v>
      </c>
      <c r="L715" s="136">
        <f t="shared" si="407"/>
        <v>329.11471924793517</v>
      </c>
      <c r="M715" s="136">
        <f t="shared" si="408"/>
        <v>7425.8567331023951</v>
      </c>
      <c r="N715" s="136">
        <f t="shared" si="409"/>
        <v>8049.6949561455212</v>
      </c>
      <c r="O715" s="136">
        <f t="shared" si="410"/>
        <v>0</v>
      </c>
      <c r="P715" s="136">
        <f t="shared" si="411"/>
        <v>0</v>
      </c>
      <c r="Q715" s="136">
        <f t="shared" si="412"/>
        <v>0</v>
      </c>
      <c r="R715" s="136">
        <f t="shared" si="413"/>
        <v>0</v>
      </c>
      <c r="S715" s="136">
        <f t="shared" si="414"/>
        <v>0</v>
      </c>
      <c r="T715" s="136">
        <f t="shared" si="415"/>
        <v>0</v>
      </c>
      <c r="U715" s="136">
        <f t="shared" si="416"/>
        <v>0</v>
      </c>
      <c r="V715" s="136">
        <f t="shared" si="417"/>
        <v>0</v>
      </c>
      <c r="W715" s="136">
        <f t="shared" si="418"/>
        <v>0</v>
      </c>
      <c r="X715" s="136">
        <f t="shared" si="419"/>
        <v>0</v>
      </c>
      <c r="Y715" s="42">
        <f t="shared" si="420"/>
        <v>0</v>
      </c>
      <c r="Z715" s="42"/>
      <c r="AA715" s="42"/>
      <c r="AB715" s="42"/>
      <c r="AC715" s="42"/>
      <c r="AD715" s="42"/>
      <c r="AE715" s="42"/>
      <c r="AF715" s="42"/>
      <c r="AG715" s="42"/>
    </row>
    <row r="716" spans="1:33">
      <c r="A716" s="44">
        <f t="shared" si="402"/>
        <v>693</v>
      </c>
      <c r="B716" s="44"/>
      <c r="C716" s="142">
        <v>39902</v>
      </c>
      <c r="E716" s="138" t="s">
        <v>326</v>
      </c>
      <c r="G716" s="43">
        <v>6.6</v>
      </c>
      <c r="H716" s="136" t="str">
        <f t="shared" si="404"/>
        <v>P, S, T &amp; D Plant - Commodity</v>
      </c>
      <c r="I716" s="42">
        <f>'Plt. Class.'!L$174</f>
        <v>806.84103420317911</v>
      </c>
      <c r="J716" s="136">
        <f t="shared" si="405"/>
        <v>258.57434698612371</v>
      </c>
      <c r="K716" s="136">
        <f t="shared" si="406"/>
        <v>168.38094662243699</v>
      </c>
      <c r="L716" s="136">
        <f t="shared" si="407"/>
        <v>7.9107009050746937</v>
      </c>
      <c r="M716" s="136">
        <f t="shared" si="408"/>
        <v>178.49013776638213</v>
      </c>
      <c r="N716" s="136">
        <f t="shared" si="409"/>
        <v>193.48490192316152</v>
      </c>
      <c r="O716" s="136">
        <f t="shared" si="410"/>
        <v>0</v>
      </c>
      <c r="P716" s="136">
        <f t="shared" si="411"/>
        <v>0</v>
      </c>
      <c r="Q716" s="136">
        <f t="shared" si="412"/>
        <v>0</v>
      </c>
      <c r="R716" s="136">
        <f t="shared" si="413"/>
        <v>0</v>
      </c>
      <c r="S716" s="136">
        <f t="shared" si="414"/>
        <v>0</v>
      </c>
      <c r="T716" s="136">
        <f t="shared" si="415"/>
        <v>0</v>
      </c>
      <c r="U716" s="136">
        <f t="shared" si="416"/>
        <v>0</v>
      </c>
      <c r="V716" s="136">
        <f t="shared" si="417"/>
        <v>0</v>
      </c>
      <c r="W716" s="136">
        <f t="shared" si="418"/>
        <v>0</v>
      </c>
      <c r="X716" s="136">
        <f t="shared" si="419"/>
        <v>0</v>
      </c>
      <c r="Y716" s="42">
        <f t="shared" si="420"/>
        <v>0</v>
      </c>
      <c r="Z716" s="42"/>
      <c r="AA716" s="42"/>
      <c r="AB716" s="42"/>
      <c r="AC716" s="42"/>
      <c r="AD716" s="42"/>
      <c r="AE716" s="42"/>
      <c r="AF716" s="42"/>
      <c r="AG716" s="42"/>
    </row>
    <row r="717" spans="1:33">
      <c r="A717" s="44">
        <f t="shared" si="402"/>
        <v>694</v>
      </c>
      <c r="B717" s="44"/>
      <c r="C717" s="142">
        <v>39903</v>
      </c>
      <c r="E717" s="138" t="s">
        <v>327</v>
      </c>
      <c r="G717" s="43">
        <v>6.6</v>
      </c>
      <c r="H717" s="136" t="str">
        <f t="shared" si="404"/>
        <v>P, S, T &amp; D Plant - Commodity</v>
      </c>
      <c r="I717" s="42">
        <f>'Plt. Class.'!L$175</f>
        <v>20417.68311823051</v>
      </c>
      <c r="J717" s="136">
        <f t="shared" si="405"/>
        <v>6543.4067622502371</v>
      </c>
      <c r="K717" s="136">
        <f t="shared" si="406"/>
        <v>4260.9989645356318</v>
      </c>
      <c r="L717" s="136">
        <f t="shared" si="407"/>
        <v>200.18588231872303</v>
      </c>
      <c r="M717" s="136">
        <f t="shared" si="408"/>
        <v>4516.8191975292812</v>
      </c>
      <c r="N717" s="136">
        <f t="shared" si="409"/>
        <v>4896.2723115966373</v>
      </c>
      <c r="O717" s="136">
        <f t="shared" si="410"/>
        <v>0</v>
      </c>
      <c r="P717" s="136">
        <f t="shared" si="411"/>
        <v>0</v>
      </c>
      <c r="Q717" s="136">
        <f t="shared" si="412"/>
        <v>0</v>
      </c>
      <c r="R717" s="136">
        <f t="shared" si="413"/>
        <v>0</v>
      </c>
      <c r="S717" s="136">
        <f t="shared" si="414"/>
        <v>0</v>
      </c>
      <c r="T717" s="136">
        <f t="shared" si="415"/>
        <v>0</v>
      </c>
      <c r="U717" s="136">
        <f t="shared" si="416"/>
        <v>0</v>
      </c>
      <c r="V717" s="136">
        <f t="shared" si="417"/>
        <v>0</v>
      </c>
      <c r="W717" s="136">
        <f t="shared" si="418"/>
        <v>0</v>
      </c>
      <c r="X717" s="136">
        <f t="shared" si="419"/>
        <v>0</v>
      </c>
      <c r="Y717" s="42">
        <f t="shared" si="420"/>
        <v>0</v>
      </c>
      <c r="Z717" s="42"/>
      <c r="AA717" s="42"/>
      <c r="AB717" s="42"/>
      <c r="AC717" s="42"/>
      <c r="AD717" s="42"/>
      <c r="AE717" s="42"/>
      <c r="AF717" s="42"/>
      <c r="AG717" s="42"/>
    </row>
    <row r="718" spans="1:33">
      <c r="A718" s="44">
        <f t="shared" si="402"/>
        <v>695</v>
      </c>
      <c r="B718" s="44"/>
      <c r="C718" s="142">
        <v>39904</v>
      </c>
      <c r="E718" s="138" t="s">
        <v>328</v>
      </c>
      <c r="G718" s="43">
        <v>6.6</v>
      </c>
      <c r="H718" s="136" t="str">
        <f t="shared" si="404"/>
        <v>P, S, T &amp; D Plant - Commodity</v>
      </c>
      <c r="I718" s="42">
        <f>'Plt. Class.'!L$176</f>
        <v>0</v>
      </c>
      <c r="J718" s="136">
        <f t="shared" si="405"/>
        <v>0</v>
      </c>
      <c r="K718" s="136">
        <f t="shared" si="406"/>
        <v>0</v>
      </c>
      <c r="L718" s="136">
        <f t="shared" si="407"/>
        <v>0</v>
      </c>
      <c r="M718" s="136">
        <f t="shared" si="408"/>
        <v>0</v>
      </c>
      <c r="N718" s="136">
        <f t="shared" si="409"/>
        <v>0</v>
      </c>
      <c r="O718" s="136">
        <f t="shared" si="410"/>
        <v>0</v>
      </c>
      <c r="P718" s="136">
        <f t="shared" si="411"/>
        <v>0</v>
      </c>
      <c r="Q718" s="136">
        <f t="shared" si="412"/>
        <v>0</v>
      </c>
      <c r="R718" s="136">
        <f t="shared" si="413"/>
        <v>0</v>
      </c>
      <c r="S718" s="136">
        <f t="shared" si="414"/>
        <v>0</v>
      </c>
      <c r="T718" s="136">
        <f t="shared" si="415"/>
        <v>0</v>
      </c>
      <c r="U718" s="136">
        <f t="shared" si="416"/>
        <v>0</v>
      </c>
      <c r="V718" s="136">
        <f t="shared" si="417"/>
        <v>0</v>
      </c>
      <c r="W718" s="136">
        <f t="shared" si="418"/>
        <v>0</v>
      </c>
      <c r="X718" s="136">
        <f t="shared" si="419"/>
        <v>0</v>
      </c>
      <c r="Y718" s="42">
        <f t="shared" si="420"/>
        <v>0</v>
      </c>
      <c r="Z718" s="42"/>
      <c r="AA718" s="42"/>
      <c r="AB718" s="42"/>
      <c r="AC718" s="42"/>
      <c r="AD718" s="42"/>
      <c r="AE718" s="42"/>
      <c r="AF718" s="42"/>
      <c r="AG718" s="42"/>
    </row>
    <row r="719" spans="1:33">
      <c r="A719" s="44">
        <f t="shared" si="402"/>
        <v>696</v>
      </c>
      <c r="B719" s="44"/>
      <c r="C719" s="142">
        <v>39905</v>
      </c>
      <c r="E719" s="138" t="s">
        <v>329</v>
      </c>
      <c r="G719" s="43">
        <v>6.6</v>
      </c>
      <c r="H719" s="136" t="str">
        <f t="shared" si="404"/>
        <v>P, S, T &amp; D Plant - Commodity</v>
      </c>
      <c r="I719" s="42">
        <f>'Plt. Class.'!L$177</f>
        <v>0</v>
      </c>
      <c r="J719" s="136">
        <f t="shared" si="405"/>
        <v>0</v>
      </c>
      <c r="K719" s="136">
        <f t="shared" si="406"/>
        <v>0</v>
      </c>
      <c r="L719" s="136">
        <f t="shared" si="407"/>
        <v>0</v>
      </c>
      <c r="M719" s="136">
        <f t="shared" si="408"/>
        <v>0</v>
      </c>
      <c r="N719" s="136">
        <f t="shared" si="409"/>
        <v>0</v>
      </c>
      <c r="O719" s="136">
        <f t="shared" si="410"/>
        <v>0</v>
      </c>
      <c r="P719" s="136">
        <f t="shared" si="411"/>
        <v>0</v>
      </c>
      <c r="Q719" s="136">
        <f t="shared" si="412"/>
        <v>0</v>
      </c>
      <c r="R719" s="136">
        <f t="shared" si="413"/>
        <v>0</v>
      </c>
      <c r="S719" s="136">
        <f t="shared" si="414"/>
        <v>0</v>
      </c>
      <c r="T719" s="136">
        <f t="shared" si="415"/>
        <v>0</v>
      </c>
      <c r="U719" s="136">
        <f t="shared" si="416"/>
        <v>0</v>
      </c>
      <c r="V719" s="136">
        <f t="shared" si="417"/>
        <v>0</v>
      </c>
      <c r="W719" s="136">
        <f t="shared" si="418"/>
        <v>0</v>
      </c>
      <c r="X719" s="136">
        <f t="shared" si="419"/>
        <v>0</v>
      </c>
      <c r="Y719" s="42">
        <f t="shared" si="420"/>
        <v>0</v>
      </c>
      <c r="Z719" s="42"/>
      <c r="AA719" s="42"/>
      <c r="AB719" s="42"/>
      <c r="AC719" s="42"/>
      <c r="AD719" s="42"/>
      <c r="AE719" s="42"/>
      <c r="AF719" s="42"/>
      <c r="AG719" s="42"/>
    </row>
    <row r="720" spans="1:33">
      <c r="A720" s="44">
        <f t="shared" si="402"/>
        <v>697</v>
      </c>
      <c r="B720" s="44"/>
      <c r="C720" s="142">
        <v>39906</v>
      </c>
      <c r="E720" s="138" t="s">
        <v>330</v>
      </c>
      <c r="G720" s="43">
        <v>6.6</v>
      </c>
      <c r="H720" s="136" t="str">
        <f t="shared" si="404"/>
        <v>P, S, T &amp; D Plant - Commodity</v>
      </c>
      <c r="I720" s="42">
        <f>'Plt. Class.'!L$178</f>
        <v>31703.580227667011</v>
      </c>
      <c r="J720" s="136">
        <f t="shared" si="405"/>
        <v>10160.282146020383</v>
      </c>
      <c r="K720" s="136">
        <f t="shared" si="406"/>
        <v>6616.2708932211544</v>
      </c>
      <c r="L720" s="136">
        <f t="shared" si="407"/>
        <v>310.83885197881199</v>
      </c>
      <c r="M720" s="136">
        <f t="shared" si="408"/>
        <v>7013.4960452430805</v>
      </c>
      <c r="N720" s="136">
        <f t="shared" si="409"/>
        <v>7602.6922912035807</v>
      </c>
      <c r="O720" s="136">
        <f t="shared" si="410"/>
        <v>0</v>
      </c>
      <c r="P720" s="136">
        <f t="shared" si="411"/>
        <v>0</v>
      </c>
      <c r="Q720" s="136">
        <f t="shared" si="412"/>
        <v>0</v>
      </c>
      <c r="R720" s="136">
        <f t="shared" si="413"/>
        <v>0</v>
      </c>
      <c r="S720" s="136">
        <f t="shared" si="414"/>
        <v>0</v>
      </c>
      <c r="T720" s="136">
        <f t="shared" si="415"/>
        <v>0</v>
      </c>
      <c r="U720" s="136">
        <f t="shared" si="416"/>
        <v>0</v>
      </c>
      <c r="V720" s="136">
        <f t="shared" si="417"/>
        <v>0</v>
      </c>
      <c r="W720" s="136">
        <f t="shared" si="418"/>
        <v>0</v>
      </c>
      <c r="X720" s="136">
        <f t="shared" si="419"/>
        <v>0</v>
      </c>
      <c r="Y720" s="42">
        <f t="shared" si="420"/>
        <v>0</v>
      </c>
      <c r="Z720" s="42"/>
      <c r="AA720" s="42"/>
      <c r="AB720" s="42"/>
      <c r="AC720" s="42"/>
      <c r="AD720" s="42"/>
      <c r="AE720" s="42"/>
      <c r="AF720" s="42"/>
      <c r="AG720" s="42"/>
    </row>
    <row r="721" spans="1:33">
      <c r="A721" s="44">
        <f t="shared" si="402"/>
        <v>698</v>
      </c>
      <c r="B721" s="44"/>
      <c r="C721" s="142">
        <v>39907</v>
      </c>
      <c r="E721" s="138" t="s">
        <v>331</v>
      </c>
      <c r="G721" s="43">
        <v>6.6</v>
      </c>
      <c r="H721" s="136" t="str">
        <f t="shared" si="404"/>
        <v>P, S, T &amp; D Plant - Commodity</v>
      </c>
      <c r="I721" s="42">
        <f>'Plt. Class.'!L$179</f>
        <v>7302.706483875103</v>
      </c>
      <c r="J721" s="136">
        <f t="shared" si="405"/>
        <v>2340.352659634098</v>
      </c>
      <c r="K721" s="136">
        <f t="shared" si="406"/>
        <v>1524.0135027032482</v>
      </c>
      <c r="L721" s="136">
        <f t="shared" si="407"/>
        <v>71.599639015060376</v>
      </c>
      <c r="M721" s="136">
        <f t="shared" si="408"/>
        <v>1615.5116449445245</v>
      </c>
      <c r="N721" s="136">
        <f t="shared" si="409"/>
        <v>1751.2290375781718</v>
      </c>
      <c r="O721" s="136">
        <f t="shared" si="410"/>
        <v>0</v>
      </c>
      <c r="P721" s="136">
        <f t="shared" si="411"/>
        <v>0</v>
      </c>
      <c r="Q721" s="136">
        <f t="shared" si="412"/>
        <v>0</v>
      </c>
      <c r="R721" s="136">
        <f t="shared" si="413"/>
        <v>0</v>
      </c>
      <c r="S721" s="136">
        <f t="shared" si="414"/>
        <v>0</v>
      </c>
      <c r="T721" s="136">
        <f t="shared" si="415"/>
        <v>0</v>
      </c>
      <c r="U721" s="136">
        <f t="shared" si="416"/>
        <v>0</v>
      </c>
      <c r="V721" s="136">
        <f t="shared" si="417"/>
        <v>0</v>
      </c>
      <c r="W721" s="136">
        <f t="shared" si="418"/>
        <v>0</v>
      </c>
      <c r="X721" s="136">
        <f t="shared" si="419"/>
        <v>0</v>
      </c>
      <c r="Y721" s="42">
        <f t="shared" si="420"/>
        <v>0</v>
      </c>
      <c r="Z721" s="42"/>
      <c r="AA721" s="42"/>
      <c r="AB721" s="42"/>
      <c r="AC721" s="42"/>
      <c r="AD721" s="42"/>
      <c r="AE721" s="42"/>
      <c r="AF721" s="42"/>
      <c r="AG721" s="42"/>
    </row>
    <row r="722" spans="1:33">
      <c r="A722" s="44">
        <f t="shared" si="402"/>
        <v>699</v>
      </c>
      <c r="B722" s="44"/>
      <c r="C722" s="142">
        <v>39908</v>
      </c>
      <c r="E722" s="138" t="s">
        <v>332</v>
      </c>
      <c r="G722" s="43">
        <v>6.6</v>
      </c>
      <c r="H722" s="136" t="str">
        <f t="shared" si="404"/>
        <v>P, S, T &amp; D Plant - Commodity</v>
      </c>
      <c r="I722" s="42">
        <f>'Plt. Class.'!L$180</f>
        <v>87623.923856355337</v>
      </c>
      <c r="J722" s="136">
        <f t="shared" si="405"/>
        <v>28081.490567587243</v>
      </c>
      <c r="K722" s="136">
        <f t="shared" si="406"/>
        <v>18286.376894894071</v>
      </c>
      <c r="L722" s="136">
        <f t="shared" si="407"/>
        <v>859.11180067982593</v>
      </c>
      <c r="M722" s="136">
        <f t="shared" si="408"/>
        <v>19384.247426381349</v>
      </c>
      <c r="N722" s="136">
        <f t="shared" si="409"/>
        <v>21012.697166812843</v>
      </c>
      <c r="O722" s="136">
        <f t="shared" si="410"/>
        <v>0</v>
      </c>
      <c r="P722" s="136">
        <f t="shared" si="411"/>
        <v>0</v>
      </c>
      <c r="Q722" s="136">
        <f t="shared" si="412"/>
        <v>0</v>
      </c>
      <c r="R722" s="136">
        <f t="shared" si="413"/>
        <v>0</v>
      </c>
      <c r="S722" s="136">
        <f t="shared" si="414"/>
        <v>0</v>
      </c>
      <c r="T722" s="136">
        <f t="shared" si="415"/>
        <v>0</v>
      </c>
      <c r="U722" s="136">
        <f t="shared" si="416"/>
        <v>0</v>
      </c>
      <c r="V722" s="136">
        <f t="shared" si="417"/>
        <v>0</v>
      </c>
      <c r="W722" s="136">
        <f t="shared" si="418"/>
        <v>0</v>
      </c>
      <c r="X722" s="136">
        <f t="shared" si="419"/>
        <v>0</v>
      </c>
      <c r="Y722" s="42">
        <f t="shared" si="420"/>
        <v>0</v>
      </c>
      <c r="Z722" s="42"/>
      <c r="AA722" s="42"/>
      <c r="AB722" s="42"/>
      <c r="AC722" s="42"/>
      <c r="AD722" s="42"/>
      <c r="AE722" s="42"/>
      <c r="AF722" s="42"/>
      <c r="AG722" s="42"/>
    </row>
    <row r="723" spans="1:33">
      <c r="A723" s="44">
        <f t="shared" si="402"/>
        <v>700</v>
      </c>
      <c r="B723" s="44"/>
      <c r="C723" s="142">
        <v>39909</v>
      </c>
      <c r="E723" s="138" t="s">
        <v>333</v>
      </c>
      <c r="G723" s="43">
        <v>6.6</v>
      </c>
      <c r="H723" s="136" t="str">
        <f t="shared" si="404"/>
        <v>P, S, T &amp; D Plant - Commodity</v>
      </c>
      <c r="I723" s="42">
        <f>'Plt. Class.'!L$181</f>
        <v>0</v>
      </c>
      <c r="J723" s="136">
        <f t="shared" si="405"/>
        <v>0</v>
      </c>
      <c r="K723" s="136">
        <f t="shared" si="406"/>
        <v>0</v>
      </c>
      <c r="L723" s="136">
        <f t="shared" si="407"/>
        <v>0</v>
      </c>
      <c r="M723" s="136">
        <f t="shared" si="408"/>
        <v>0</v>
      </c>
      <c r="N723" s="136">
        <f t="shared" si="409"/>
        <v>0</v>
      </c>
      <c r="O723" s="136">
        <f t="shared" si="410"/>
        <v>0</v>
      </c>
      <c r="P723" s="136">
        <f t="shared" si="411"/>
        <v>0</v>
      </c>
      <c r="Q723" s="136">
        <f t="shared" si="412"/>
        <v>0</v>
      </c>
      <c r="R723" s="136">
        <f t="shared" si="413"/>
        <v>0</v>
      </c>
      <c r="S723" s="136">
        <f t="shared" si="414"/>
        <v>0</v>
      </c>
      <c r="T723" s="136">
        <f t="shared" si="415"/>
        <v>0</v>
      </c>
      <c r="U723" s="136">
        <f t="shared" si="416"/>
        <v>0</v>
      </c>
      <c r="V723" s="136">
        <f t="shared" si="417"/>
        <v>0</v>
      </c>
      <c r="W723" s="136">
        <f t="shared" si="418"/>
        <v>0</v>
      </c>
      <c r="X723" s="136">
        <f t="shared" si="419"/>
        <v>0</v>
      </c>
      <c r="Y723" s="42">
        <f t="shared" si="420"/>
        <v>0</v>
      </c>
      <c r="Z723" s="42"/>
      <c r="AA723" s="42"/>
      <c r="AB723" s="42"/>
      <c r="AC723" s="42"/>
      <c r="AD723" s="42"/>
      <c r="AE723" s="42"/>
      <c r="AF723" s="42"/>
      <c r="AG723" s="42"/>
    </row>
    <row r="724" spans="1:33">
      <c r="A724" s="44">
        <f t="shared" si="402"/>
        <v>701</v>
      </c>
      <c r="B724" s="44"/>
      <c r="C724" s="142">
        <v>39924</v>
      </c>
      <c r="E724" s="138" t="s">
        <v>334</v>
      </c>
      <c r="G724" s="43">
        <v>6.6</v>
      </c>
      <c r="H724" s="136" t="str">
        <f t="shared" si="404"/>
        <v>P, S, T &amp; D Plant - Commodity</v>
      </c>
      <c r="I724" s="42">
        <f>'Plt. Class.'!L$182</f>
        <v>0</v>
      </c>
      <c r="J724" s="136">
        <f t="shared" si="405"/>
        <v>0</v>
      </c>
      <c r="K724" s="136">
        <f t="shared" si="406"/>
        <v>0</v>
      </c>
      <c r="L724" s="136">
        <f t="shared" si="407"/>
        <v>0</v>
      </c>
      <c r="M724" s="136">
        <f t="shared" si="408"/>
        <v>0</v>
      </c>
      <c r="N724" s="136">
        <f t="shared" si="409"/>
        <v>0</v>
      </c>
      <c r="O724" s="136">
        <f t="shared" si="410"/>
        <v>0</v>
      </c>
      <c r="P724" s="136">
        <f t="shared" si="411"/>
        <v>0</v>
      </c>
      <c r="Q724" s="136">
        <f t="shared" si="412"/>
        <v>0</v>
      </c>
      <c r="R724" s="136">
        <f t="shared" si="413"/>
        <v>0</v>
      </c>
      <c r="S724" s="136">
        <f t="shared" si="414"/>
        <v>0</v>
      </c>
      <c r="T724" s="136">
        <f t="shared" si="415"/>
        <v>0</v>
      </c>
      <c r="U724" s="136">
        <f t="shared" si="416"/>
        <v>0</v>
      </c>
      <c r="V724" s="136">
        <f t="shared" si="417"/>
        <v>0</v>
      </c>
      <c r="W724" s="136">
        <f t="shared" si="418"/>
        <v>0</v>
      </c>
      <c r="X724" s="136">
        <f t="shared" si="419"/>
        <v>0</v>
      </c>
      <c r="Y724" s="42">
        <f t="shared" si="420"/>
        <v>0</v>
      </c>
      <c r="Z724" s="42"/>
      <c r="AA724" s="42"/>
      <c r="AB724" s="42"/>
      <c r="AC724" s="42"/>
      <c r="AD724" s="42"/>
      <c r="AE724" s="42"/>
      <c r="AF724" s="42"/>
      <c r="AG724" s="42"/>
    </row>
    <row r="725" spans="1:33">
      <c r="A725" s="44">
        <f t="shared" si="402"/>
        <v>702</v>
      </c>
      <c r="B725" s="44"/>
      <c r="C725" s="44"/>
      <c r="D725" s="44"/>
      <c r="E725" s="44"/>
      <c r="G725" s="43"/>
      <c r="H725" s="136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42"/>
      <c r="AD725" s="42"/>
      <c r="AE725" s="42"/>
      <c r="AF725" s="42"/>
      <c r="AG725" s="42"/>
    </row>
    <row r="726" spans="1:33">
      <c r="A726" s="44">
        <f t="shared" si="402"/>
        <v>703</v>
      </c>
      <c r="B726" s="44"/>
      <c r="C726" s="44"/>
      <c r="D726" s="44" t="s">
        <v>159</v>
      </c>
      <c r="E726" s="44"/>
      <c r="G726" s="43"/>
      <c r="H726" s="136"/>
      <c r="I726" s="42">
        <f>'Plt. Class.'!L$184</f>
        <v>351669.4732611879</v>
      </c>
      <c r="J726" s="42">
        <f>SUM(J691:J724)</f>
        <v>112702.13158316765</v>
      </c>
      <c r="K726" s="42">
        <f t="shared" ref="K726:X726" si="421">SUM(K691:K724)</f>
        <v>73390.465154529069</v>
      </c>
      <c r="L726" s="42">
        <f t="shared" si="421"/>
        <v>3447.955548222486</v>
      </c>
      <c r="M726" s="42">
        <f t="shared" si="421"/>
        <v>77796.653950068954</v>
      </c>
      <c r="N726" s="42">
        <f t="shared" si="421"/>
        <v>84332.267025199748</v>
      </c>
      <c r="O726" s="42">
        <f t="shared" si="421"/>
        <v>0</v>
      </c>
      <c r="P726" s="42">
        <f t="shared" si="421"/>
        <v>0</v>
      </c>
      <c r="Q726" s="42">
        <f t="shared" si="421"/>
        <v>0</v>
      </c>
      <c r="R726" s="42">
        <f t="shared" si="421"/>
        <v>0</v>
      </c>
      <c r="S726" s="42">
        <f t="shared" si="421"/>
        <v>0</v>
      </c>
      <c r="T726" s="42">
        <f t="shared" si="421"/>
        <v>0</v>
      </c>
      <c r="U726" s="42">
        <f t="shared" si="421"/>
        <v>0</v>
      </c>
      <c r="V726" s="42">
        <f t="shared" si="421"/>
        <v>0</v>
      </c>
      <c r="W726" s="42">
        <f t="shared" si="421"/>
        <v>0</v>
      </c>
      <c r="X726" s="42">
        <f t="shared" si="421"/>
        <v>0</v>
      </c>
      <c r="Y726" s="42">
        <f>SUM(J726:X726)-I726</f>
        <v>0</v>
      </c>
      <c r="Z726" s="42"/>
      <c r="AA726" s="42"/>
      <c r="AB726" s="42"/>
      <c r="AC726" s="42"/>
      <c r="AD726" s="42"/>
      <c r="AE726" s="42"/>
      <c r="AF726" s="42"/>
      <c r="AG726" s="42"/>
    </row>
    <row r="727" spans="1:33">
      <c r="A727" s="44">
        <f t="shared" si="402"/>
        <v>704</v>
      </c>
      <c r="B727" s="44"/>
      <c r="C727" s="44"/>
      <c r="D727" s="44"/>
      <c r="E727" s="44"/>
      <c r="G727" s="43"/>
      <c r="H727" s="136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  <c r="AC727" s="42"/>
      <c r="AD727" s="42"/>
      <c r="AE727" s="42"/>
      <c r="AF727" s="42"/>
      <c r="AG727" s="42"/>
    </row>
    <row r="728" spans="1:33">
      <c r="A728" s="44">
        <f t="shared" si="402"/>
        <v>705</v>
      </c>
      <c r="B728" s="44"/>
      <c r="C728" s="44"/>
      <c r="D728" s="44" t="s">
        <v>361</v>
      </c>
      <c r="E728" s="44"/>
      <c r="G728" s="43">
        <v>6.6</v>
      </c>
      <c r="H728" s="136" t="str">
        <f>VLOOKUP($G728,alloc,3)</f>
        <v>P, S, T &amp; D Plant - Commodity</v>
      </c>
      <c r="I728" s="42">
        <f>'Plt. Class.'!L$186</f>
        <v>-17017.582047221014</v>
      </c>
      <c r="J728" s="136">
        <f>$I728*VLOOKUP($G728,alloc,6)</f>
        <v>-5453.751084299548</v>
      </c>
      <c r="K728" s="136">
        <f>$I728*VLOOKUP($G728,alloc,7)</f>
        <v>-3551.4264308159713</v>
      </c>
      <c r="L728" s="136">
        <f>$I728*VLOOKUP($G728,alloc,8)</f>
        <v>-166.84947343572242</v>
      </c>
      <c r="M728" s="136">
        <f>$I728*VLOOKUP($G728,alloc,9)</f>
        <v>-3764.6456182771349</v>
      </c>
      <c r="N728" s="136">
        <f>$I728*VLOOKUP($G728,alloc,10)</f>
        <v>-4080.909440392637</v>
      </c>
      <c r="O728" s="136">
        <f>$I728*VLOOKUP($G728,alloc,11)</f>
        <v>0</v>
      </c>
      <c r="P728" s="136">
        <f>$I728*VLOOKUP($G728,alloc,12)</f>
        <v>0</v>
      </c>
      <c r="Q728" s="136">
        <f>$I728*VLOOKUP($G728,alloc,13)</f>
        <v>0</v>
      </c>
      <c r="R728" s="136">
        <f>$I728*VLOOKUP($G728,alloc,14)</f>
        <v>0</v>
      </c>
      <c r="S728" s="136">
        <f>$I728*VLOOKUP($G728,alloc,15)</f>
        <v>0</v>
      </c>
      <c r="T728" s="136">
        <f>$I728*VLOOKUP($G728,alloc,16)</f>
        <v>0</v>
      </c>
      <c r="U728" s="136">
        <f>$I728*VLOOKUP($G728,alloc,17)</f>
        <v>0</v>
      </c>
      <c r="V728" s="136">
        <f>$I728*VLOOKUP($G728,alloc,18)</f>
        <v>0</v>
      </c>
      <c r="W728" s="136">
        <f>$I728*VLOOKUP($G728,alloc,19)</f>
        <v>0</v>
      </c>
      <c r="X728" s="136">
        <f>$I728*VLOOKUP($G728,alloc,20)</f>
        <v>0</v>
      </c>
      <c r="Y728" s="42">
        <f>SUM(J728:X728)-I728</f>
        <v>0</v>
      </c>
      <c r="Z728" s="42"/>
      <c r="AA728" s="42"/>
      <c r="AB728" s="42"/>
      <c r="AC728" s="42"/>
      <c r="AD728" s="42"/>
      <c r="AE728" s="42"/>
      <c r="AF728" s="42"/>
      <c r="AG728" s="42"/>
    </row>
    <row r="729" spans="1:33">
      <c r="A729" s="44">
        <f t="shared" si="402"/>
        <v>706</v>
      </c>
      <c r="B729" s="44"/>
      <c r="C729" s="44"/>
      <c r="D729" s="44"/>
      <c r="E729" s="44"/>
      <c r="G729" s="43"/>
      <c r="H729" s="136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  <c r="AC729" s="42"/>
      <c r="AD729" s="42"/>
      <c r="AE729" s="42"/>
      <c r="AF729" s="42"/>
      <c r="AG729" s="42"/>
    </row>
    <row r="730" spans="1:33">
      <c r="A730" s="44">
        <f t="shared" si="402"/>
        <v>707</v>
      </c>
      <c r="B730" s="44"/>
      <c r="C730" s="44"/>
      <c r="D730" s="44" t="s">
        <v>363</v>
      </c>
      <c r="E730" s="44"/>
      <c r="G730" s="43"/>
      <c r="H730" s="136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  <c r="AA730" s="42"/>
      <c r="AB730" s="42"/>
      <c r="AC730" s="42"/>
      <c r="AD730" s="42"/>
      <c r="AE730" s="42"/>
      <c r="AF730" s="42"/>
      <c r="AG730" s="42"/>
    </row>
    <row r="731" spans="1:33">
      <c r="A731" s="44">
        <f t="shared" si="402"/>
        <v>708</v>
      </c>
      <c r="B731" s="44"/>
      <c r="C731" s="44"/>
      <c r="D731" s="44"/>
      <c r="E731" s="44"/>
      <c r="G731" s="43"/>
      <c r="H731" s="136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  <c r="AA731" s="42"/>
      <c r="AB731" s="42"/>
      <c r="AC731" s="42"/>
      <c r="AD731" s="42"/>
      <c r="AE731" s="42"/>
      <c r="AF731" s="42"/>
      <c r="AG731" s="42"/>
    </row>
    <row r="732" spans="1:33">
      <c r="A732" s="44">
        <f t="shared" si="402"/>
        <v>709</v>
      </c>
      <c r="B732" s="44"/>
      <c r="C732" s="44"/>
      <c r="D732" s="44" t="s">
        <v>158</v>
      </c>
      <c r="E732" s="44"/>
      <c r="G732" s="43"/>
      <c r="H732" s="136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  <c r="AA732" s="42"/>
      <c r="AB732" s="42"/>
      <c r="AC732" s="42"/>
      <c r="AD732" s="42"/>
      <c r="AE732" s="42"/>
      <c r="AF732" s="42"/>
      <c r="AG732" s="42"/>
    </row>
    <row r="733" spans="1:33">
      <c r="A733" s="44">
        <f t="shared" si="402"/>
        <v>710</v>
      </c>
      <c r="B733" s="44"/>
      <c r="C733" s="44"/>
      <c r="D733" s="44"/>
      <c r="E733" s="44"/>
      <c r="G733" s="43"/>
      <c r="H733" s="136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  <c r="AA733" s="42"/>
      <c r="AB733" s="42"/>
      <c r="AC733" s="42"/>
      <c r="AD733" s="42"/>
      <c r="AE733" s="42"/>
      <c r="AF733" s="42"/>
      <c r="AG733" s="42"/>
    </row>
    <row r="734" spans="1:33">
      <c r="A734" s="44">
        <f t="shared" si="402"/>
        <v>711</v>
      </c>
      <c r="B734" s="44"/>
      <c r="C734" s="142">
        <v>37400</v>
      </c>
      <c r="E734" s="138" t="s">
        <v>125</v>
      </c>
      <c r="G734" s="43">
        <v>6.6</v>
      </c>
      <c r="H734" s="136" t="str">
        <f t="shared" ref="H734:H767" si="422">VLOOKUP($G734,alloc,3)</f>
        <v>P, S, T &amp; D Plant - Commodity</v>
      </c>
      <c r="I734" s="42">
        <f>'Plt. Class.'!L$192</f>
        <v>0</v>
      </c>
      <c r="J734" s="136">
        <f t="shared" ref="J734:J767" si="423">$I734*VLOOKUP($G734,alloc,6)</f>
        <v>0</v>
      </c>
      <c r="K734" s="136">
        <f t="shared" ref="K734:K767" si="424">$I734*VLOOKUP($G734,alloc,7)</f>
        <v>0</v>
      </c>
      <c r="L734" s="136">
        <f t="shared" ref="L734:L767" si="425">$I734*VLOOKUP($G734,alloc,8)</f>
        <v>0</v>
      </c>
      <c r="M734" s="136">
        <f t="shared" ref="M734:M767" si="426">$I734*VLOOKUP($G734,alloc,9)</f>
        <v>0</v>
      </c>
      <c r="N734" s="136">
        <f t="shared" ref="N734:N767" si="427">$I734*VLOOKUP($G734,alloc,10)</f>
        <v>0</v>
      </c>
      <c r="O734" s="136">
        <f t="shared" ref="O734:O767" si="428">$I734*VLOOKUP($G734,alloc,11)</f>
        <v>0</v>
      </c>
      <c r="P734" s="136">
        <f t="shared" ref="P734:P767" si="429">$I734*VLOOKUP($G734,alloc,12)</f>
        <v>0</v>
      </c>
      <c r="Q734" s="136">
        <f t="shared" ref="Q734:Q767" si="430">$I734*VLOOKUP($G734,alloc,13)</f>
        <v>0</v>
      </c>
      <c r="R734" s="136">
        <f t="shared" ref="R734:R767" si="431">$I734*VLOOKUP($G734,alloc,14)</f>
        <v>0</v>
      </c>
      <c r="S734" s="136">
        <f t="shared" ref="S734:S767" si="432">$I734*VLOOKUP($G734,alloc,15)</f>
        <v>0</v>
      </c>
      <c r="T734" s="136">
        <f t="shared" ref="T734:T767" si="433">$I734*VLOOKUP($G734,alloc,16)</f>
        <v>0</v>
      </c>
      <c r="U734" s="136">
        <f t="shared" ref="U734:U767" si="434">$I734*VLOOKUP($G734,alloc,17)</f>
        <v>0</v>
      </c>
      <c r="V734" s="136">
        <f t="shared" ref="V734:V767" si="435">$I734*VLOOKUP($G734,alloc,18)</f>
        <v>0</v>
      </c>
      <c r="W734" s="136">
        <f t="shared" ref="W734:W767" si="436">$I734*VLOOKUP($G734,alloc,19)</f>
        <v>0</v>
      </c>
      <c r="X734" s="136">
        <f t="shared" ref="X734:X767" si="437">$I734*VLOOKUP($G734,alloc,20)</f>
        <v>0</v>
      </c>
      <c r="Y734" s="42">
        <f t="shared" ref="Y734:Y767" si="438">SUM(J734:X734)-I734</f>
        <v>0</v>
      </c>
      <c r="Z734" s="42"/>
      <c r="AA734" s="42"/>
      <c r="AB734" s="42"/>
      <c r="AC734" s="42"/>
      <c r="AD734" s="42"/>
      <c r="AE734" s="42"/>
      <c r="AF734" s="42"/>
      <c r="AG734" s="42"/>
    </row>
    <row r="735" spans="1:33">
      <c r="A735" s="44">
        <f t="shared" si="402"/>
        <v>712</v>
      </c>
      <c r="B735" s="44"/>
      <c r="C735" s="142">
        <v>39001</v>
      </c>
      <c r="E735" s="138" t="s">
        <v>304</v>
      </c>
      <c r="G735" s="43">
        <v>6.6</v>
      </c>
      <c r="H735" s="136" t="str">
        <f t="shared" si="422"/>
        <v>P, S, T &amp; D Plant - Commodity</v>
      </c>
      <c r="I735" s="42">
        <f>'Plt. Class.'!L$193</f>
        <v>0</v>
      </c>
      <c r="J735" s="136">
        <f t="shared" si="423"/>
        <v>0</v>
      </c>
      <c r="K735" s="136">
        <f t="shared" si="424"/>
        <v>0</v>
      </c>
      <c r="L735" s="136">
        <f t="shared" si="425"/>
        <v>0</v>
      </c>
      <c r="M735" s="136">
        <f t="shared" si="426"/>
        <v>0</v>
      </c>
      <c r="N735" s="136">
        <f t="shared" si="427"/>
        <v>0</v>
      </c>
      <c r="O735" s="136">
        <f t="shared" si="428"/>
        <v>0</v>
      </c>
      <c r="P735" s="136">
        <f t="shared" si="429"/>
        <v>0</v>
      </c>
      <c r="Q735" s="136">
        <f t="shared" si="430"/>
        <v>0</v>
      </c>
      <c r="R735" s="136">
        <f t="shared" si="431"/>
        <v>0</v>
      </c>
      <c r="S735" s="136">
        <f t="shared" si="432"/>
        <v>0</v>
      </c>
      <c r="T735" s="136">
        <f t="shared" si="433"/>
        <v>0</v>
      </c>
      <c r="U735" s="136">
        <f t="shared" si="434"/>
        <v>0</v>
      </c>
      <c r="V735" s="136">
        <f t="shared" si="435"/>
        <v>0</v>
      </c>
      <c r="W735" s="136">
        <f t="shared" si="436"/>
        <v>0</v>
      </c>
      <c r="X735" s="136">
        <f t="shared" si="437"/>
        <v>0</v>
      </c>
      <c r="Y735" s="42">
        <f t="shared" si="438"/>
        <v>0</v>
      </c>
      <c r="Z735" s="42"/>
      <c r="AA735" s="42"/>
      <c r="AB735" s="42"/>
      <c r="AC735" s="42"/>
      <c r="AD735" s="42"/>
      <c r="AE735" s="42"/>
      <c r="AF735" s="42"/>
      <c r="AG735" s="42"/>
    </row>
    <row r="736" spans="1:33">
      <c r="A736" s="44">
        <f t="shared" si="402"/>
        <v>713</v>
      </c>
      <c r="B736" s="44"/>
      <c r="C736" s="142">
        <v>36602</v>
      </c>
      <c r="E736" s="138" t="s">
        <v>149</v>
      </c>
      <c r="G736" s="43">
        <v>6.6</v>
      </c>
      <c r="H736" s="136" t="str">
        <f t="shared" si="422"/>
        <v>P, S, T &amp; D Plant - Commodity</v>
      </c>
      <c r="I736" s="42">
        <f>'Plt. Class.'!L$194</f>
        <v>52496.821213690353</v>
      </c>
      <c r="J736" s="136">
        <f t="shared" si="423"/>
        <v>16824.046731315571</v>
      </c>
      <c r="K736" s="136">
        <f t="shared" si="424"/>
        <v>10955.645630194924</v>
      </c>
      <c r="L736" s="136">
        <f t="shared" si="425"/>
        <v>514.70690443851049</v>
      </c>
      <c r="M736" s="136">
        <f t="shared" si="426"/>
        <v>11613.396509986034</v>
      </c>
      <c r="N736" s="136">
        <f t="shared" si="427"/>
        <v>12589.025437755308</v>
      </c>
      <c r="O736" s="136">
        <f t="shared" si="428"/>
        <v>0</v>
      </c>
      <c r="P736" s="136">
        <f t="shared" si="429"/>
        <v>0</v>
      </c>
      <c r="Q736" s="136">
        <f t="shared" si="430"/>
        <v>0</v>
      </c>
      <c r="R736" s="136">
        <f t="shared" si="431"/>
        <v>0</v>
      </c>
      <c r="S736" s="136">
        <f t="shared" si="432"/>
        <v>0</v>
      </c>
      <c r="T736" s="136">
        <f t="shared" si="433"/>
        <v>0</v>
      </c>
      <c r="U736" s="136">
        <f t="shared" si="434"/>
        <v>0</v>
      </c>
      <c r="V736" s="136">
        <f t="shared" si="435"/>
        <v>0</v>
      </c>
      <c r="W736" s="136">
        <f t="shared" si="436"/>
        <v>0</v>
      </c>
      <c r="X736" s="136">
        <f t="shared" si="437"/>
        <v>0</v>
      </c>
      <c r="Y736" s="42">
        <f t="shared" si="438"/>
        <v>0</v>
      </c>
      <c r="Z736" s="42"/>
      <c r="AA736" s="42"/>
      <c r="AB736" s="42"/>
      <c r="AC736" s="42"/>
      <c r="AD736" s="42"/>
      <c r="AE736" s="42"/>
      <c r="AF736" s="42"/>
      <c r="AG736" s="42"/>
    </row>
    <row r="737" spans="1:33">
      <c r="A737" s="44">
        <f t="shared" si="402"/>
        <v>714</v>
      </c>
      <c r="B737" s="44"/>
      <c r="C737" s="142">
        <v>37503</v>
      </c>
      <c r="E737" s="138" t="s">
        <v>291</v>
      </c>
      <c r="G737" s="43">
        <v>6.6</v>
      </c>
      <c r="H737" s="136" t="str">
        <f t="shared" si="422"/>
        <v>P, S, T &amp; D Plant - Commodity</v>
      </c>
      <c r="I737" s="42">
        <f>'Plt. Class.'!L$195</f>
        <v>0</v>
      </c>
      <c r="J737" s="136">
        <f t="shared" si="423"/>
        <v>0</v>
      </c>
      <c r="K737" s="136">
        <f t="shared" si="424"/>
        <v>0</v>
      </c>
      <c r="L737" s="136">
        <f t="shared" si="425"/>
        <v>0</v>
      </c>
      <c r="M737" s="136">
        <f t="shared" si="426"/>
        <v>0</v>
      </c>
      <c r="N737" s="136">
        <f t="shared" si="427"/>
        <v>0</v>
      </c>
      <c r="O737" s="136">
        <f t="shared" si="428"/>
        <v>0</v>
      </c>
      <c r="P737" s="136">
        <f t="shared" si="429"/>
        <v>0</v>
      </c>
      <c r="Q737" s="136">
        <f t="shared" si="430"/>
        <v>0</v>
      </c>
      <c r="R737" s="136">
        <f t="shared" si="431"/>
        <v>0</v>
      </c>
      <c r="S737" s="136">
        <f t="shared" si="432"/>
        <v>0</v>
      </c>
      <c r="T737" s="136">
        <f t="shared" si="433"/>
        <v>0</v>
      </c>
      <c r="U737" s="136">
        <f t="shared" si="434"/>
        <v>0</v>
      </c>
      <c r="V737" s="136">
        <f t="shared" si="435"/>
        <v>0</v>
      </c>
      <c r="W737" s="136">
        <f t="shared" si="436"/>
        <v>0</v>
      </c>
      <c r="X737" s="136">
        <f t="shared" si="437"/>
        <v>0</v>
      </c>
      <c r="Y737" s="42">
        <f t="shared" si="438"/>
        <v>0</v>
      </c>
      <c r="Z737" s="42"/>
      <c r="AA737" s="42"/>
      <c r="AB737" s="42"/>
      <c r="AC737" s="42"/>
      <c r="AD737" s="42"/>
      <c r="AE737" s="42"/>
      <c r="AF737" s="42"/>
      <c r="AG737" s="42"/>
    </row>
    <row r="738" spans="1:33">
      <c r="A738" s="44">
        <f t="shared" si="402"/>
        <v>715</v>
      </c>
      <c r="B738" s="44"/>
      <c r="C738" s="142">
        <v>39004</v>
      </c>
      <c r="E738" s="138" t="s">
        <v>306</v>
      </c>
      <c r="G738" s="43">
        <v>6.6</v>
      </c>
      <c r="H738" s="136" t="str">
        <f t="shared" si="422"/>
        <v>P, S, T &amp; D Plant - Commodity</v>
      </c>
      <c r="I738" s="42">
        <f>'Plt. Class.'!L$196</f>
        <v>0</v>
      </c>
      <c r="J738" s="136">
        <f t="shared" si="423"/>
        <v>0</v>
      </c>
      <c r="K738" s="136">
        <f t="shared" si="424"/>
        <v>0</v>
      </c>
      <c r="L738" s="136">
        <f t="shared" si="425"/>
        <v>0</v>
      </c>
      <c r="M738" s="136">
        <f t="shared" si="426"/>
        <v>0</v>
      </c>
      <c r="N738" s="136">
        <f t="shared" si="427"/>
        <v>0</v>
      </c>
      <c r="O738" s="136">
        <f t="shared" si="428"/>
        <v>0</v>
      </c>
      <c r="P738" s="136">
        <f t="shared" si="429"/>
        <v>0</v>
      </c>
      <c r="Q738" s="136">
        <f t="shared" si="430"/>
        <v>0</v>
      </c>
      <c r="R738" s="136">
        <f t="shared" si="431"/>
        <v>0</v>
      </c>
      <c r="S738" s="136">
        <f t="shared" si="432"/>
        <v>0</v>
      </c>
      <c r="T738" s="136">
        <f t="shared" si="433"/>
        <v>0</v>
      </c>
      <c r="U738" s="136">
        <f t="shared" si="434"/>
        <v>0</v>
      </c>
      <c r="V738" s="136">
        <f t="shared" si="435"/>
        <v>0</v>
      </c>
      <c r="W738" s="136">
        <f t="shared" si="436"/>
        <v>0</v>
      </c>
      <c r="X738" s="136">
        <f t="shared" si="437"/>
        <v>0</v>
      </c>
      <c r="Y738" s="42">
        <f t="shared" si="438"/>
        <v>0</v>
      </c>
      <c r="Z738" s="42"/>
      <c r="AA738" s="42"/>
      <c r="AB738" s="42"/>
      <c r="AC738" s="42"/>
      <c r="AD738" s="42"/>
      <c r="AE738" s="42"/>
      <c r="AF738" s="42"/>
      <c r="AG738" s="42"/>
    </row>
    <row r="739" spans="1:33">
      <c r="A739" s="44">
        <f t="shared" si="402"/>
        <v>716</v>
      </c>
      <c r="B739" s="44"/>
      <c r="C739" s="142">
        <v>39009</v>
      </c>
      <c r="E739" s="138" t="s">
        <v>307</v>
      </c>
      <c r="G739" s="43">
        <v>6.6</v>
      </c>
      <c r="H739" s="136" t="str">
        <f t="shared" si="422"/>
        <v>P, S, T &amp; D Plant - Commodity</v>
      </c>
      <c r="I739" s="42">
        <f>'Plt. Class.'!L$197</f>
        <v>100851.4870517864</v>
      </c>
      <c r="J739" s="136">
        <f t="shared" si="423"/>
        <v>32320.626122776383</v>
      </c>
      <c r="K739" s="136">
        <f t="shared" si="424"/>
        <v>21046.858226330565</v>
      </c>
      <c r="L739" s="136">
        <f t="shared" si="425"/>
        <v>988.80190282661249</v>
      </c>
      <c r="M739" s="136">
        <f t="shared" si="426"/>
        <v>22310.461484640902</v>
      </c>
      <c r="N739" s="136">
        <f t="shared" si="427"/>
        <v>24184.73931521194</v>
      </c>
      <c r="O739" s="136">
        <f t="shared" si="428"/>
        <v>0</v>
      </c>
      <c r="P739" s="136">
        <f t="shared" si="429"/>
        <v>0</v>
      </c>
      <c r="Q739" s="136">
        <f t="shared" si="430"/>
        <v>0</v>
      </c>
      <c r="R739" s="136">
        <f t="shared" si="431"/>
        <v>0</v>
      </c>
      <c r="S739" s="136">
        <f t="shared" si="432"/>
        <v>0</v>
      </c>
      <c r="T739" s="136">
        <f t="shared" si="433"/>
        <v>0</v>
      </c>
      <c r="U739" s="136">
        <f t="shared" si="434"/>
        <v>0</v>
      </c>
      <c r="V739" s="136">
        <f t="shared" si="435"/>
        <v>0</v>
      </c>
      <c r="W739" s="136">
        <f t="shared" si="436"/>
        <v>0</v>
      </c>
      <c r="X739" s="136">
        <f t="shared" si="437"/>
        <v>0</v>
      </c>
      <c r="Y739" s="42">
        <f t="shared" si="438"/>
        <v>0</v>
      </c>
      <c r="Z739" s="42"/>
      <c r="AA739" s="42"/>
      <c r="AB739" s="42"/>
      <c r="AC739" s="42"/>
      <c r="AD739" s="42"/>
      <c r="AE739" s="42"/>
      <c r="AF739" s="42"/>
      <c r="AG739" s="42"/>
    </row>
    <row r="740" spans="1:33">
      <c r="A740" s="44">
        <f t="shared" si="402"/>
        <v>717</v>
      </c>
      <c r="B740" s="44"/>
      <c r="C740" s="142">
        <v>39100</v>
      </c>
      <c r="E740" s="138" t="s">
        <v>308</v>
      </c>
      <c r="G740" s="43">
        <v>6.6</v>
      </c>
      <c r="H740" s="136" t="str">
        <f t="shared" si="422"/>
        <v>P, S, T &amp; D Plant - Commodity</v>
      </c>
      <c r="I740" s="42">
        <f>'Plt. Class.'!L$198</f>
        <v>117417.49700790444</v>
      </c>
      <c r="J740" s="136">
        <f t="shared" si="423"/>
        <v>37629.658540542783</v>
      </c>
      <c r="K740" s="136">
        <f t="shared" si="424"/>
        <v>24504.045354799597</v>
      </c>
      <c r="L740" s="136">
        <f t="shared" si="425"/>
        <v>1151.2239220323668</v>
      </c>
      <c r="M740" s="136">
        <f t="shared" si="426"/>
        <v>25975.209897228659</v>
      </c>
      <c r="N740" s="136">
        <f t="shared" si="427"/>
        <v>28157.359293301033</v>
      </c>
      <c r="O740" s="136">
        <f t="shared" si="428"/>
        <v>0</v>
      </c>
      <c r="P740" s="136">
        <f t="shared" si="429"/>
        <v>0</v>
      </c>
      <c r="Q740" s="136">
        <f t="shared" si="430"/>
        <v>0</v>
      </c>
      <c r="R740" s="136">
        <f t="shared" si="431"/>
        <v>0</v>
      </c>
      <c r="S740" s="136">
        <f t="shared" si="432"/>
        <v>0</v>
      </c>
      <c r="T740" s="136">
        <f t="shared" si="433"/>
        <v>0</v>
      </c>
      <c r="U740" s="136">
        <f t="shared" si="434"/>
        <v>0</v>
      </c>
      <c r="V740" s="136">
        <f t="shared" si="435"/>
        <v>0</v>
      </c>
      <c r="W740" s="136">
        <f t="shared" si="436"/>
        <v>0</v>
      </c>
      <c r="X740" s="136">
        <f t="shared" si="437"/>
        <v>0</v>
      </c>
      <c r="Y740" s="42">
        <f t="shared" si="438"/>
        <v>0</v>
      </c>
      <c r="Z740" s="42"/>
      <c r="AA740" s="42"/>
      <c r="AB740" s="42"/>
      <c r="AC740" s="42"/>
      <c r="AD740" s="42"/>
      <c r="AE740" s="42"/>
      <c r="AF740" s="42"/>
      <c r="AG740" s="42"/>
    </row>
    <row r="741" spans="1:33">
      <c r="A741" s="44">
        <f t="shared" si="402"/>
        <v>718</v>
      </c>
      <c r="B741" s="44"/>
      <c r="C741" s="142">
        <v>39102</v>
      </c>
      <c r="E741" s="138" t="s">
        <v>309</v>
      </c>
      <c r="G741" s="43">
        <v>6.6</v>
      </c>
      <c r="H741" s="136" t="str">
        <f t="shared" si="422"/>
        <v>P, S, T &amp; D Plant - Commodity</v>
      </c>
      <c r="I741" s="42">
        <f>'Plt. Class.'!L$199</f>
        <v>0</v>
      </c>
      <c r="J741" s="136">
        <f t="shared" si="423"/>
        <v>0</v>
      </c>
      <c r="K741" s="136">
        <f t="shared" si="424"/>
        <v>0</v>
      </c>
      <c r="L741" s="136">
        <f t="shared" si="425"/>
        <v>0</v>
      </c>
      <c r="M741" s="136">
        <f t="shared" si="426"/>
        <v>0</v>
      </c>
      <c r="N741" s="136">
        <f t="shared" si="427"/>
        <v>0</v>
      </c>
      <c r="O741" s="136">
        <f t="shared" si="428"/>
        <v>0</v>
      </c>
      <c r="P741" s="136">
        <f t="shared" si="429"/>
        <v>0</v>
      </c>
      <c r="Q741" s="136">
        <f t="shared" si="430"/>
        <v>0</v>
      </c>
      <c r="R741" s="136">
        <f t="shared" si="431"/>
        <v>0</v>
      </c>
      <c r="S741" s="136">
        <f t="shared" si="432"/>
        <v>0</v>
      </c>
      <c r="T741" s="136">
        <f t="shared" si="433"/>
        <v>0</v>
      </c>
      <c r="U741" s="136">
        <f t="shared" si="434"/>
        <v>0</v>
      </c>
      <c r="V741" s="136">
        <f t="shared" si="435"/>
        <v>0</v>
      </c>
      <c r="W741" s="136">
        <f t="shared" si="436"/>
        <v>0</v>
      </c>
      <c r="X741" s="136">
        <f t="shared" si="437"/>
        <v>0</v>
      </c>
      <c r="Y741" s="42">
        <f t="shared" si="438"/>
        <v>0</v>
      </c>
      <c r="Z741" s="42"/>
      <c r="AA741" s="42"/>
      <c r="AB741" s="42"/>
      <c r="AC741" s="42"/>
      <c r="AD741" s="42"/>
      <c r="AE741" s="42"/>
      <c r="AF741" s="42"/>
      <c r="AG741" s="42"/>
    </row>
    <row r="742" spans="1:33">
      <c r="A742" s="44">
        <f t="shared" si="402"/>
        <v>719</v>
      </c>
      <c r="B742" s="44"/>
      <c r="C742" s="142">
        <v>39103</v>
      </c>
      <c r="E742" s="138" t="s">
        <v>310</v>
      </c>
      <c r="G742" s="43">
        <v>6.6</v>
      </c>
      <c r="H742" s="136" t="str">
        <f t="shared" si="422"/>
        <v>P, S, T &amp; D Plant - Commodity</v>
      </c>
      <c r="I742" s="42">
        <f>'Plt. Class.'!L$200</f>
        <v>0</v>
      </c>
      <c r="J742" s="136">
        <f t="shared" si="423"/>
        <v>0</v>
      </c>
      <c r="K742" s="136">
        <f t="shared" si="424"/>
        <v>0</v>
      </c>
      <c r="L742" s="136">
        <f t="shared" si="425"/>
        <v>0</v>
      </c>
      <c r="M742" s="136">
        <f t="shared" si="426"/>
        <v>0</v>
      </c>
      <c r="N742" s="136">
        <f t="shared" si="427"/>
        <v>0</v>
      </c>
      <c r="O742" s="136">
        <f t="shared" si="428"/>
        <v>0</v>
      </c>
      <c r="P742" s="136">
        <f t="shared" si="429"/>
        <v>0</v>
      </c>
      <c r="Q742" s="136">
        <f t="shared" si="430"/>
        <v>0</v>
      </c>
      <c r="R742" s="136">
        <f t="shared" si="431"/>
        <v>0</v>
      </c>
      <c r="S742" s="136">
        <f t="shared" si="432"/>
        <v>0</v>
      </c>
      <c r="T742" s="136">
        <f t="shared" si="433"/>
        <v>0</v>
      </c>
      <c r="U742" s="136">
        <f t="shared" si="434"/>
        <v>0</v>
      </c>
      <c r="V742" s="136">
        <f t="shared" si="435"/>
        <v>0</v>
      </c>
      <c r="W742" s="136">
        <f t="shared" si="436"/>
        <v>0</v>
      </c>
      <c r="X742" s="136">
        <f t="shared" si="437"/>
        <v>0</v>
      </c>
      <c r="Y742" s="42">
        <f t="shared" si="438"/>
        <v>0</v>
      </c>
      <c r="Z742" s="42"/>
      <c r="AA742" s="42"/>
      <c r="AB742" s="42"/>
      <c r="AC742" s="42"/>
      <c r="AD742" s="42"/>
      <c r="AE742" s="42"/>
      <c r="AF742" s="42"/>
      <c r="AG742" s="42"/>
    </row>
    <row r="743" spans="1:33">
      <c r="A743" s="44">
        <f t="shared" si="402"/>
        <v>720</v>
      </c>
      <c r="B743" s="44"/>
      <c r="C743" s="142">
        <v>39200</v>
      </c>
      <c r="E743" s="138" t="s">
        <v>311</v>
      </c>
      <c r="G743" s="43">
        <v>6.6</v>
      </c>
      <c r="H743" s="136" t="str">
        <f t="shared" si="422"/>
        <v>P, S, T &amp; D Plant - Commodity</v>
      </c>
      <c r="I743" s="42">
        <f>'Plt. Class.'!L$201</f>
        <v>1080.1728485940455</v>
      </c>
      <c r="J743" s="136">
        <f t="shared" si="423"/>
        <v>346.17102640693372</v>
      </c>
      <c r="K743" s="136">
        <f t="shared" si="424"/>
        <v>225.42300038289628</v>
      </c>
      <c r="L743" s="136">
        <f t="shared" si="425"/>
        <v>10.590592159766429</v>
      </c>
      <c r="M743" s="136">
        <f t="shared" si="426"/>
        <v>238.95686062554122</v>
      </c>
      <c r="N743" s="136">
        <f t="shared" si="427"/>
        <v>259.03136901890781</v>
      </c>
      <c r="O743" s="136">
        <f t="shared" si="428"/>
        <v>0</v>
      </c>
      <c r="P743" s="136">
        <f t="shared" si="429"/>
        <v>0</v>
      </c>
      <c r="Q743" s="136">
        <f t="shared" si="430"/>
        <v>0</v>
      </c>
      <c r="R743" s="136">
        <f t="shared" si="431"/>
        <v>0</v>
      </c>
      <c r="S743" s="136">
        <f t="shared" si="432"/>
        <v>0</v>
      </c>
      <c r="T743" s="136">
        <f t="shared" si="433"/>
        <v>0</v>
      </c>
      <c r="U743" s="136">
        <f t="shared" si="434"/>
        <v>0</v>
      </c>
      <c r="V743" s="136">
        <f t="shared" si="435"/>
        <v>0</v>
      </c>
      <c r="W743" s="136">
        <f t="shared" si="436"/>
        <v>0</v>
      </c>
      <c r="X743" s="136">
        <f t="shared" si="437"/>
        <v>0</v>
      </c>
      <c r="Y743" s="42">
        <f t="shared" si="438"/>
        <v>0</v>
      </c>
      <c r="Z743" s="42"/>
      <c r="AA743" s="42"/>
      <c r="AB743" s="42"/>
      <c r="AC743" s="42"/>
      <c r="AD743" s="42"/>
      <c r="AE743" s="42"/>
      <c r="AF743" s="42"/>
      <c r="AG743" s="42"/>
    </row>
    <row r="744" spans="1:33">
      <c r="A744" s="44">
        <f t="shared" si="402"/>
        <v>721</v>
      </c>
      <c r="B744" s="44"/>
      <c r="C744" s="142">
        <v>39201</v>
      </c>
      <c r="E744" s="138" t="s">
        <v>312</v>
      </c>
      <c r="G744" s="43">
        <v>6.6</v>
      </c>
      <c r="H744" s="136" t="str">
        <f t="shared" si="422"/>
        <v>P, S, T &amp; D Plant - Commodity</v>
      </c>
      <c r="I744" s="42">
        <f>'Plt. Class.'!L$202</f>
        <v>0</v>
      </c>
      <c r="J744" s="136">
        <f t="shared" si="423"/>
        <v>0</v>
      </c>
      <c r="K744" s="136">
        <f t="shared" si="424"/>
        <v>0</v>
      </c>
      <c r="L744" s="136">
        <f t="shared" si="425"/>
        <v>0</v>
      </c>
      <c r="M744" s="136">
        <f t="shared" si="426"/>
        <v>0</v>
      </c>
      <c r="N744" s="136">
        <f t="shared" si="427"/>
        <v>0</v>
      </c>
      <c r="O744" s="136">
        <f t="shared" si="428"/>
        <v>0</v>
      </c>
      <c r="P744" s="136">
        <f t="shared" si="429"/>
        <v>0</v>
      </c>
      <c r="Q744" s="136">
        <f t="shared" si="430"/>
        <v>0</v>
      </c>
      <c r="R744" s="136">
        <f t="shared" si="431"/>
        <v>0</v>
      </c>
      <c r="S744" s="136">
        <f t="shared" si="432"/>
        <v>0</v>
      </c>
      <c r="T744" s="136">
        <f t="shared" si="433"/>
        <v>0</v>
      </c>
      <c r="U744" s="136">
        <f t="shared" si="434"/>
        <v>0</v>
      </c>
      <c r="V744" s="136">
        <f t="shared" si="435"/>
        <v>0</v>
      </c>
      <c r="W744" s="136">
        <f t="shared" si="436"/>
        <v>0</v>
      </c>
      <c r="X744" s="136">
        <f t="shared" si="437"/>
        <v>0</v>
      </c>
      <c r="Y744" s="42">
        <f t="shared" si="438"/>
        <v>0</v>
      </c>
      <c r="Z744" s="42"/>
      <c r="AA744" s="42"/>
      <c r="AB744" s="42"/>
      <c r="AC744" s="42"/>
      <c r="AD744" s="42"/>
      <c r="AE744" s="42"/>
      <c r="AF744" s="42"/>
      <c r="AG744" s="42"/>
    </row>
    <row r="745" spans="1:33">
      <c r="A745" s="44">
        <f t="shared" si="402"/>
        <v>722</v>
      </c>
      <c r="B745" s="44"/>
      <c r="C745" s="142">
        <v>39202</v>
      </c>
      <c r="E745" s="138" t="s">
        <v>313</v>
      </c>
      <c r="G745" s="43">
        <v>6.6</v>
      </c>
      <c r="H745" s="136" t="str">
        <f t="shared" si="422"/>
        <v>P, S, T &amp; D Plant - Commodity</v>
      </c>
      <c r="I745" s="42">
        <f>'Plt. Class.'!L$203</f>
        <v>0</v>
      </c>
      <c r="J745" s="136">
        <f t="shared" si="423"/>
        <v>0</v>
      </c>
      <c r="K745" s="136">
        <f t="shared" si="424"/>
        <v>0</v>
      </c>
      <c r="L745" s="136">
        <f t="shared" si="425"/>
        <v>0</v>
      </c>
      <c r="M745" s="136">
        <f t="shared" si="426"/>
        <v>0</v>
      </c>
      <c r="N745" s="136">
        <f t="shared" si="427"/>
        <v>0</v>
      </c>
      <c r="O745" s="136">
        <f t="shared" si="428"/>
        <v>0</v>
      </c>
      <c r="P745" s="136">
        <f t="shared" si="429"/>
        <v>0</v>
      </c>
      <c r="Q745" s="136">
        <f t="shared" si="430"/>
        <v>0</v>
      </c>
      <c r="R745" s="136">
        <f t="shared" si="431"/>
        <v>0</v>
      </c>
      <c r="S745" s="136">
        <f t="shared" si="432"/>
        <v>0</v>
      </c>
      <c r="T745" s="136">
        <f t="shared" si="433"/>
        <v>0</v>
      </c>
      <c r="U745" s="136">
        <f t="shared" si="434"/>
        <v>0</v>
      </c>
      <c r="V745" s="136">
        <f t="shared" si="435"/>
        <v>0</v>
      </c>
      <c r="W745" s="136">
        <f t="shared" si="436"/>
        <v>0</v>
      </c>
      <c r="X745" s="136">
        <f t="shared" si="437"/>
        <v>0</v>
      </c>
      <c r="Y745" s="42">
        <f t="shared" si="438"/>
        <v>0</v>
      </c>
      <c r="Z745" s="42"/>
      <c r="AA745" s="42"/>
      <c r="AB745" s="42"/>
      <c r="AC745" s="42"/>
      <c r="AD745" s="42"/>
      <c r="AE745" s="42"/>
      <c r="AF745" s="42"/>
      <c r="AG745" s="42"/>
    </row>
    <row r="746" spans="1:33">
      <c r="A746" s="44">
        <f t="shared" si="402"/>
        <v>723</v>
      </c>
      <c r="B746" s="44"/>
      <c r="C746" s="142">
        <v>39300</v>
      </c>
      <c r="E746" s="138" t="s">
        <v>198</v>
      </c>
      <c r="G746" s="43">
        <v>6.6</v>
      </c>
      <c r="H746" s="136" t="str">
        <f t="shared" si="422"/>
        <v>P, S, T &amp; D Plant - Commodity</v>
      </c>
      <c r="I746" s="42">
        <f>'Plt. Class.'!L$204</f>
        <v>0</v>
      </c>
      <c r="J746" s="136">
        <f t="shared" si="423"/>
        <v>0</v>
      </c>
      <c r="K746" s="136">
        <f t="shared" si="424"/>
        <v>0</v>
      </c>
      <c r="L746" s="136">
        <f t="shared" si="425"/>
        <v>0</v>
      </c>
      <c r="M746" s="136">
        <f t="shared" si="426"/>
        <v>0</v>
      </c>
      <c r="N746" s="136">
        <f t="shared" si="427"/>
        <v>0</v>
      </c>
      <c r="O746" s="136">
        <f t="shared" si="428"/>
        <v>0</v>
      </c>
      <c r="P746" s="136">
        <f t="shared" si="429"/>
        <v>0</v>
      </c>
      <c r="Q746" s="136">
        <f t="shared" si="430"/>
        <v>0</v>
      </c>
      <c r="R746" s="136">
        <f t="shared" si="431"/>
        <v>0</v>
      </c>
      <c r="S746" s="136">
        <f t="shared" si="432"/>
        <v>0</v>
      </c>
      <c r="T746" s="136">
        <f t="shared" si="433"/>
        <v>0</v>
      </c>
      <c r="U746" s="136">
        <f t="shared" si="434"/>
        <v>0</v>
      </c>
      <c r="V746" s="136">
        <f t="shared" si="435"/>
        <v>0</v>
      </c>
      <c r="W746" s="136">
        <f t="shared" si="436"/>
        <v>0</v>
      </c>
      <c r="X746" s="136">
        <f t="shared" si="437"/>
        <v>0</v>
      </c>
      <c r="Y746" s="42">
        <f t="shared" si="438"/>
        <v>0</v>
      </c>
      <c r="Z746" s="42"/>
      <c r="AA746" s="42"/>
      <c r="AB746" s="42"/>
      <c r="AC746" s="42"/>
      <c r="AD746" s="42"/>
      <c r="AE746" s="42"/>
      <c r="AF746" s="42"/>
      <c r="AG746" s="42"/>
    </row>
    <row r="747" spans="1:33">
      <c r="A747" s="44">
        <f t="shared" ref="A747:A810" si="439">A746+1</f>
        <v>724</v>
      </c>
      <c r="B747" s="44"/>
      <c r="C747" s="142">
        <v>39400</v>
      </c>
      <c r="E747" s="138" t="s">
        <v>314</v>
      </c>
      <c r="G747" s="43">
        <v>6.6</v>
      </c>
      <c r="H747" s="136" t="str">
        <f t="shared" si="422"/>
        <v>P, S, T &amp; D Plant - Commodity</v>
      </c>
      <c r="I747" s="42">
        <f>'Plt. Class.'!L$205</f>
        <v>16728.015326563163</v>
      </c>
      <c r="J747" s="136">
        <f t="shared" si="423"/>
        <v>5360.9514837227607</v>
      </c>
      <c r="K747" s="136">
        <f t="shared" si="424"/>
        <v>3490.9962884857964</v>
      </c>
      <c r="L747" s="136">
        <f t="shared" si="425"/>
        <v>164.01040647942935</v>
      </c>
      <c r="M747" s="136">
        <f t="shared" si="426"/>
        <v>3700.5873940770948</v>
      </c>
      <c r="N747" s="136">
        <f t="shared" si="427"/>
        <v>4011.4697537980815</v>
      </c>
      <c r="O747" s="136">
        <f t="shared" si="428"/>
        <v>0</v>
      </c>
      <c r="P747" s="136">
        <f t="shared" si="429"/>
        <v>0</v>
      </c>
      <c r="Q747" s="136">
        <f t="shared" si="430"/>
        <v>0</v>
      </c>
      <c r="R747" s="136">
        <f t="shared" si="431"/>
        <v>0</v>
      </c>
      <c r="S747" s="136">
        <f t="shared" si="432"/>
        <v>0</v>
      </c>
      <c r="T747" s="136">
        <f t="shared" si="433"/>
        <v>0</v>
      </c>
      <c r="U747" s="136">
        <f t="shared" si="434"/>
        <v>0</v>
      </c>
      <c r="V747" s="136">
        <f t="shared" si="435"/>
        <v>0</v>
      </c>
      <c r="W747" s="136">
        <f t="shared" si="436"/>
        <v>0</v>
      </c>
      <c r="X747" s="136">
        <f t="shared" si="437"/>
        <v>0</v>
      </c>
      <c r="Y747" s="42">
        <f t="shared" si="438"/>
        <v>0</v>
      </c>
      <c r="Z747" s="42"/>
      <c r="AA747" s="42"/>
      <c r="AB747" s="42"/>
      <c r="AC747" s="42"/>
      <c r="AD747" s="42"/>
      <c r="AE747" s="42"/>
      <c r="AF747" s="42"/>
      <c r="AG747" s="42"/>
    </row>
    <row r="748" spans="1:33">
      <c r="A748" s="44">
        <f t="shared" si="439"/>
        <v>725</v>
      </c>
      <c r="B748" s="44"/>
      <c r="C748" s="142">
        <v>39600</v>
      </c>
      <c r="E748" s="138" t="s">
        <v>315</v>
      </c>
      <c r="G748" s="43">
        <v>6.6</v>
      </c>
      <c r="H748" s="136" t="str">
        <f t="shared" si="422"/>
        <v>P, S, T &amp; D Plant - Commodity</v>
      </c>
      <c r="I748" s="42">
        <f>'Plt. Class.'!L$206</f>
        <v>246.8361926536046</v>
      </c>
      <c r="J748" s="136">
        <f t="shared" si="423"/>
        <v>79.105430465593145</v>
      </c>
      <c r="K748" s="136">
        <f t="shared" si="424"/>
        <v>51.512640058941123</v>
      </c>
      <c r="L748" s="136">
        <f t="shared" si="425"/>
        <v>2.4201140123698082</v>
      </c>
      <c r="M748" s="136">
        <f t="shared" si="426"/>
        <v>54.605336323755274</v>
      </c>
      <c r="N748" s="136">
        <f t="shared" si="427"/>
        <v>59.192671792945241</v>
      </c>
      <c r="O748" s="136">
        <f t="shared" si="428"/>
        <v>0</v>
      </c>
      <c r="P748" s="136">
        <f t="shared" si="429"/>
        <v>0</v>
      </c>
      <c r="Q748" s="136">
        <f t="shared" si="430"/>
        <v>0</v>
      </c>
      <c r="R748" s="136">
        <f t="shared" si="431"/>
        <v>0</v>
      </c>
      <c r="S748" s="136">
        <f t="shared" si="432"/>
        <v>0</v>
      </c>
      <c r="T748" s="136">
        <f t="shared" si="433"/>
        <v>0</v>
      </c>
      <c r="U748" s="136">
        <f t="shared" si="434"/>
        <v>0</v>
      </c>
      <c r="V748" s="136">
        <f t="shared" si="435"/>
        <v>0</v>
      </c>
      <c r="W748" s="136">
        <f t="shared" si="436"/>
        <v>0</v>
      </c>
      <c r="X748" s="136">
        <f t="shared" si="437"/>
        <v>0</v>
      </c>
      <c r="Y748" s="42">
        <f t="shared" si="438"/>
        <v>0</v>
      </c>
      <c r="Z748" s="42"/>
      <c r="AA748" s="42"/>
      <c r="AB748" s="42"/>
      <c r="AC748" s="42"/>
      <c r="AD748" s="42"/>
      <c r="AE748" s="42"/>
      <c r="AF748" s="42"/>
      <c r="AG748" s="42"/>
    </row>
    <row r="749" spans="1:33">
      <c r="A749" s="44">
        <f t="shared" si="439"/>
        <v>726</v>
      </c>
      <c r="B749" s="44"/>
      <c r="C749" s="142">
        <v>39603</v>
      </c>
      <c r="E749" s="138" t="s">
        <v>316</v>
      </c>
      <c r="G749" s="43">
        <v>6.6</v>
      </c>
      <c r="H749" s="136" t="str">
        <f t="shared" si="422"/>
        <v>P, S, T &amp; D Plant - Commodity</v>
      </c>
      <c r="I749" s="42">
        <f>'Plt. Class.'!L$207</f>
        <v>0</v>
      </c>
      <c r="J749" s="136">
        <f t="shared" si="423"/>
        <v>0</v>
      </c>
      <c r="K749" s="136">
        <f t="shared" si="424"/>
        <v>0</v>
      </c>
      <c r="L749" s="136">
        <f t="shared" si="425"/>
        <v>0</v>
      </c>
      <c r="M749" s="136">
        <f t="shared" si="426"/>
        <v>0</v>
      </c>
      <c r="N749" s="136">
        <f t="shared" si="427"/>
        <v>0</v>
      </c>
      <c r="O749" s="136">
        <f t="shared" si="428"/>
        <v>0</v>
      </c>
      <c r="P749" s="136">
        <f t="shared" si="429"/>
        <v>0</v>
      </c>
      <c r="Q749" s="136">
        <f t="shared" si="430"/>
        <v>0</v>
      </c>
      <c r="R749" s="136">
        <f t="shared" si="431"/>
        <v>0</v>
      </c>
      <c r="S749" s="136">
        <f t="shared" si="432"/>
        <v>0</v>
      </c>
      <c r="T749" s="136">
        <f t="shared" si="433"/>
        <v>0</v>
      </c>
      <c r="U749" s="136">
        <f t="shared" si="434"/>
        <v>0</v>
      </c>
      <c r="V749" s="136">
        <f t="shared" si="435"/>
        <v>0</v>
      </c>
      <c r="W749" s="136">
        <f t="shared" si="436"/>
        <v>0</v>
      </c>
      <c r="X749" s="136">
        <f t="shared" si="437"/>
        <v>0</v>
      </c>
      <c r="Y749" s="42">
        <f t="shared" si="438"/>
        <v>0</v>
      </c>
      <c r="Z749" s="42"/>
      <c r="AA749" s="42"/>
      <c r="AB749" s="42"/>
      <c r="AC749" s="42"/>
      <c r="AD749" s="42"/>
      <c r="AE749" s="42"/>
      <c r="AF749" s="42"/>
      <c r="AG749" s="42"/>
    </row>
    <row r="750" spans="1:33">
      <c r="A750" s="44">
        <f t="shared" si="439"/>
        <v>727</v>
      </c>
      <c r="B750" s="44"/>
      <c r="C750" s="142">
        <v>39604</v>
      </c>
      <c r="E750" s="138" t="s">
        <v>317</v>
      </c>
      <c r="G750" s="43">
        <v>6.6</v>
      </c>
      <c r="H750" s="136" t="str">
        <f t="shared" si="422"/>
        <v>P, S, T &amp; D Plant - Commodity</v>
      </c>
      <c r="I750" s="42">
        <f>'Plt. Class.'!L$208</f>
        <v>0</v>
      </c>
      <c r="J750" s="136">
        <f t="shared" si="423"/>
        <v>0</v>
      </c>
      <c r="K750" s="136">
        <f t="shared" si="424"/>
        <v>0</v>
      </c>
      <c r="L750" s="136">
        <f t="shared" si="425"/>
        <v>0</v>
      </c>
      <c r="M750" s="136">
        <f t="shared" si="426"/>
        <v>0</v>
      </c>
      <c r="N750" s="136">
        <f t="shared" si="427"/>
        <v>0</v>
      </c>
      <c r="O750" s="136">
        <f t="shared" si="428"/>
        <v>0</v>
      </c>
      <c r="P750" s="136">
        <f t="shared" si="429"/>
        <v>0</v>
      </c>
      <c r="Q750" s="136">
        <f t="shared" si="430"/>
        <v>0</v>
      </c>
      <c r="R750" s="136">
        <f t="shared" si="431"/>
        <v>0</v>
      </c>
      <c r="S750" s="136">
        <f t="shared" si="432"/>
        <v>0</v>
      </c>
      <c r="T750" s="136">
        <f t="shared" si="433"/>
        <v>0</v>
      </c>
      <c r="U750" s="136">
        <f t="shared" si="434"/>
        <v>0</v>
      </c>
      <c r="V750" s="136">
        <f t="shared" si="435"/>
        <v>0</v>
      </c>
      <c r="W750" s="136">
        <f t="shared" si="436"/>
        <v>0</v>
      </c>
      <c r="X750" s="136">
        <f t="shared" si="437"/>
        <v>0</v>
      </c>
      <c r="Y750" s="42">
        <f t="shared" si="438"/>
        <v>0</v>
      </c>
      <c r="Z750" s="42"/>
      <c r="AA750" s="42"/>
      <c r="AB750" s="42"/>
      <c r="AC750" s="42"/>
      <c r="AD750" s="42"/>
      <c r="AE750" s="42"/>
      <c r="AF750" s="42"/>
      <c r="AG750" s="42"/>
    </row>
    <row r="751" spans="1:33">
      <c r="A751" s="44">
        <f t="shared" si="439"/>
        <v>728</v>
      </c>
      <c r="B751" s="44"/>
      <c r="C751" s="142">
        <v>39605</v>
      </c>
      <c r="E751" s="141" t="s">
        <v>318</v>
      </c>
      <c r="G751" s="43">
        <v>6.6</v>
      </c>
      <c r="H751" s="136" t="str">
        <f t="shared" si="422"/>
        <v>P, S, T &amp; D Plant - Commodity</v>
      </c>
      <c r="I751" s="42">
        <f>'Plt. Class.'!L$209</f>
        <v>0</v>
      </c>
      <c r="J751" s="136">
        <f t="shared" si="423"/>
        <v>0</v>
      </c>
      <c r="K751" s="136">
        <f t="shared" si="424"/>
        <v>0</v>
      </c>
      <c r="L751" s="136">
        <f t="shared" si="425"/>
        <v>0</v>
      </c>
      <c r="M751" s="136">
        <f t="shared" si="426"/>
        <v>0</v>
      </c>
      <c r="N751" s="136">
        <f t="shared" si="427"/>
        <v>0</v>
      </c>
      <c r="O751" s="136">
        <f t="shared" si="428"/>
        <v>0</v>
      </c>
      <c r="P751" s="136">
        <f t="shared" si="429"/>
        <v>0</v>
      </c>
      <c r="Q751" s="136">
        <f t="shared" si="430"/>
        <v>0</v>
      </c>
      <c r="R751" s="136">
        <f t="shared" si="431"/>
        <v>0</v>
      </c>
      <c r="S751" s="136">
        <f t="shared" si="432"/>
        <v>0</v>
      </c>
      <c r="T751" s="136">
        <f t="shared" si="433"/>
        <v>0</v>
      </c>
      <c r="U751" s="136">
        <f t="shared" si="434"/>
        <v>0</v>
      </c>
      <c r="V751" s="136">
        <f t="shared" si="435"/>
        <v>0</v>
      </c>
      <c r="W751" s="136">
        <f t="shared" si="436"/>
        <v>0</v>
      </c>
      <c r="X751" s="136">
        <f t="shared" si="437"/>
        <v>0</v>
      </c>
      <c r="Y751" s="42">
        <f t="shared" si="438"/>
        <v>0</v>
      </c>
      <c r="Z751" s="42"/>
      <c r="AA751" s="42"/>
      <c r="AB751" s="42"/>
      <c r="AC751" s="42"/>
      <c r="AD751" s="42"/>
      <c r="AE751" s="42"/>
      <c r="AF751" s="42"/>
      <c r="AG751" s="42"/>
    </row>
    <row r="752" spans="1:33">
      <c r="A752" s="44">
        <f t="shared" si="439"/>
        <v>729</v>
      </c>
      <c r="B752" s="44"/>
      <c r="C752" s="142">
        <v>39700</v>
      </c>
      <c r="E752" s="138" t="s">
        <v>319</v>
      </c>
      <c r="G752" s="43">
        <v>6.6</v>
      </c>
      <c r="H752" s="136" t="str">
        <f t="shared" si="422"/>
        <v>P, S, T &amp; D Plant - Commodity</v>
      </c>
      <c r="I752" s="42">
        <f>'Plt. Class.'!L$210</f>
        <v>26598.776039320259</v>
      </c>
      <c r="J752" s="136">
        <f t="shared" si="423"/>
        <v>8524.3075815916291</v>
      </c>
      <c r="K752" s="136">
        <f t="shared" si="424"/>
        <v>5550.941137893471</v>
      </c>
      <c r="L752" s="136">
        <f t="shared" si="425"/>
        <v>260.78862225435978</v>
      </c>
      <c r="M752" s="136">
        <f t="shared" si="426"/>
        <v>5884.2064278052931</v>
      </c>
      <c r="N752" s="136">
        <f t="shared" si="427"/>
        <v>6378.5322697755037</v>
      </c>
      <c r="O752" s="136">
        <f t="shared" si="428"/>
        <v>0</v>
      </c>
      <c r="P752" s="136">
        <f t="shared" si="429"/>
        <v>0</v>
      </c>
      <c r="Q752" s="136">
        <f t="shared" si="430"/>
        <v>0</v>
      </c>
      <c r="R752" s="136">
        <f t="shared" si="431"/>
        <v>0</v>
      </c>
      <c r="S752" s="136">
        <f t="shared" si="432"/>
        <v>0</v>
      </c>
      <c r="T752" s="136">
        <f t="shared" si="433"/>
        <v>0</v>
      </c>
      <c r="U752" s="136">
        <f t="shared" si="434"/>
        <v>0</v>
      </c>
      <c r="V752" s="136">
        <f t="shared" si="435"/>
        <v>0</v>
      </c>
      <c r="W752" s="136">
        <f t="shared" si="436"/>
        <v>0</v>
      </c>
      <c r="X752" s="136">
        <f t="shared" si="437"/>
        <v>0</v>
      </c>
      <c r="Y752" s="42">
        <f t="shared" si="438"/>
        <v>0</v>
      </c>
      <c r="Z752" s="42"/>
      <c r="AA752" s="42"/>
      <c r="AB752" s="42"/>
      <c r="AC752" s="42"/>
      <c r="AD752" s="42"/>
      <c r="AE752" s="42"/>
      <c r="AF752" s="42"/>
      <c r="AG752" s="42"/>
    </row>
    <row r="753" spans="1:33">
      <c r="A753" s="44">
        <f t="shared" si="439"/>
        <v>730</v>
      </c>
      <c r="B753" s="44"/>
      <c r="C753" s="142">
        <v>39701</v>
      </c>
      <c r="E753" s="138" t="s">
        <v>320</v>
      </c>
      <c r="G753" s="43">
        <v>6.6</v>
      </c>
      <c r="H753" s="136" t="str">
        <f t="shared" si="422"/>
        <v>P, S, T &amp; D Plant - Commodity</v>
      </c>
      <c r="I753" s="42">
        <f>'Plt. Class.'!L$211</f>
        <v>0</v>
      </c>
      <c r="J753" s="136">
        <f t="shared" si="423"/>
        <v>0</v>
      </c>
      <c r="K753" s="136">
        <f t="shared" si="424"/>
        <v>0</v>
      </c>
      <c r="L753" s="136">
        <f t="shared" si="425"/>
        <v>0</v>
      </c>
      <c r="M753" s="136">
        <f t="shared" si="426"/>
        <v>0</v>
      </c>
      <c r="N753" s="136">
        <f t="shared" si="427"/>
        <v>0</v>
      </c>
      <c r="O753" s="136">
        <f t="shared" si="428"/>
        <v>0</v>
      </c>
      <c r="P753" s="136">
        <f t="shared" si="429"/>
        <v>0</v>
      </c>
      <c r="Q753" s="136">
        <f t="shared" si="430"/>
        <v>0</v>
      </c>
      <c r="R753" s="136">
        <f t="shared" si="431"/>
        <v>0</v>
      </c>
      <c r="S753" s="136">
        <f t="shared" si="432"/>
        <v>0</v>
      </c>
      <c r="T753" s="136">
        <f t="shared" si="433"/>
        <v>0</v>
      </c>
      <c r="U753" s="136">
        <f t="shared" si="434"/>
        <v>0</v>
      </c>
      <c r="V753" s="136">
        <f t="shared" si="435"/>
        <v>0</v>
      </c>
      <c r="W753" s="136">
        <f t="shared" si="436"/>
        <v>0</v>
      </c>
      <c r="X753" s="136">
        <f t="shared" si="437"/>
        <v>0</v>
      </c>
      <c r="Y753" s="42">
        <f t="shared" si="438"/>
        <v>0</v>
      </c>
      <c r="Z753" s="42"/>
      <c r="AA753" s="42"/>
      <c r="AB753" s="42"/>
      <c r="AC753" s="42"/>
      <c r="AD753" s="42"/>
      <c r="AE753" s="42"/>
      <c r="AF753" s="42"/>
      <c r="AG753" s="42"/>
    </row>
    <row r="754" spans="1:33">
      <c r="A754" s="44">
        <f t="shared" si="439"/>
        <v>731</v>
      </c>
      <c r="B754" s="44"/>
      <c r="C754" s="142">
        <v>39702</v>
      </c>
      <c r="E754" s="138" t="s">
        <v>321</v>
      </c>
      <c r="G754" s="43">
        <v>6.6</v>
      </c>
      <c r="H754" s="136" t="str">
        <f t="shared" si="422"/>
        <v>P, S, T &amp; D Plant - Commodity</v>
      </c>
      <c r="I754" s="42">
        <f>'Plt. Class.'!L$212</f>
        <v>0</v>
      </c>
      <c r="J754" s="136">
        <f t="shared" si="423"/>
        <v>0</v>
      </c>
      <c r="K754" s="136">
        <f t="shared" si="424"/>
        <v>0</v>
      </c>
      <c r="L754" s="136">
        <f t="shared" si="425"/>
        <v>0</v>
      </c>
      <c r="M754" s="136">
        <f t="shared" si="426"/>
        <v>0</v>
      </c>
      <c r="N754" s="136">
        <f t="shared" si="427"/>
        <v>0</v>
      </c>
      <c r="O754" s="136">
        <f t="shared" si="428"/>
        <v>0</v>
      </c>
      <c r="P754" s="136">
        <f t="shared" si="429"/>
        <v>0</v>
      </c>
      <c r="Q754" s="136">
        <f t="shared" si="430"/>
        <v>0</v>
      </c>
      <c r="R754" s="136">
        <f t="shared" si="431"/>
        <v>0</v>
      </c>
      <c r="S754" s="136">
        <f t="shared" si="432"/>
        <v>0</v>
      </c>
      <c r="T754" s="136">
        <f t="shared" si="433"/>
        <v>0</v>
      </c>
      <c r="U754" s="136">
        <f t="shared" si="434"/>
        <v>0</v>
      </c>
      <c r="V754" s="136">
        <f t="shared" si="435"/>
        <v>0</v>
      </c>
      <c r="W754" s="136">
        <f t="shared" si="436"/>
        <v>0</v>
      </c>
      <c r="X754" s="136">
        <f t="shared" si="437"/>
        <v>0</v>
      </c>
      <c r="Y754" s="42">
        <f t="shared" si="438"/>
        <v>0</v>
      </c>
      <c r="Z754" s="42"/>
      <c r="AA754" s="42"/>
      <c r="AB754" s="42"/>
      <c r="AC754" s="42"/>
      <c r="AD754" s="42"/>
      <c r="AE754" s="42"/>
      <c r="AF754" s="42"/>
      <c r="AG754" s="42"/>
    </row>
    <row r="755" spans="1:33">
      <c r="A755" s="44">
        <f t="shared" si="439"/>
        <v>732</v>
      </c>
      <c r="B755" s="44"/>
      <c r="C755" s="142">
        <v>39705</v>
      </c>
      <c r="E755" s="138" t="s">
        <v>322</v>
      </c>
      <c r="G755" s="43">
        <v>6.6</v>
      </c>
      <c r="H755" s="136" t="str">
        <f t="shared" si="422"/>
        <v>P, S, T &amp; D Plant - Commodity</v>
      </c>
      <c r="I755" s="42">
        <f>'Plt. Class.'!L$213</f>
        <v>0</v>
      </c>
      <c r="J755" s="136">
        <f t="shared" si="423"/>
        <v>0</v>
      </c>
      <c r="K755" s="136">
        <f t="shared" si="424"/>
        <v>0</v>
      </c>
      <c r="L755" s="136">
        <f t="shared" si="425"/>
        <v>0</v>
      </c>
      <c r="M755" s="136">
        <f t="shared" si="426"/>
        <v>0</v>
      </c>
      <c r="N755" s="136">
        <f t="shared" si="427"/>
        <v>0</v>
      </c>
      <c r="O755" s="136">
        <f t="shared" si="428"/>
        <v>0</v>
      </c>
      <c r="P755" s="136">
        <f t="shared" si="429"/>
        <v>0</v>
      </c>
      <c r="Q755" s="136">
        <f t="shared" si="430"/>
        <v>0</v>
      </c>
      <c r="R755" s="136">
        <f t="shared" si="431"/>
        <v>0</v>
      </c>
      <c r="S755" s="136">
        <f t="shared" si="432"/>
        <v>0</v>
      </c>
      <c r="T755" s="136">
        <f t="shared" si="433"/>
        <v>0</v>
      </c>
      <c r="U755" s="136">
        <f t="shared" si="434"/>
        <v>0</v>
      </c>
      <c r="V755" s="136">
        <f t="shared" si="435"/>
        <v>0</v>
      </c>
      <c r="W755" s="136">
        <f t="shared" si="436"/>
        <v>0</v>
      </c>
      <c r="X755" s="136">
        <f t="shared" si="437"/>
        <v>0</v>
      </c>
      <c r="Y755" s="42">
        <f t="shared" si="438"/>
        <v>0</v>
      </c>
      <c r="Z755" s="42"/>
      <c r="AA755" s="42"/>
      <c r="AB755" s="42"/>
      <c r="AC755" s="42"/>
      <c r="AD755" s="42"/>
      <c r="AE755" s="42"/>
      <c r="AF755" s="42"/>
      <c r="AG755" s="42"/>
    </row>
    <row r="756" spans="1:33">
      <c r="A756" s="44">
        <f t="shared" si="439"/>
        <v>733</v>
      </c>
      <c r="B756" s="44"/>
      <c r="C756" s="142">
        <v>39800</v>
      </c>
      <c r="E756" s="138" t="s">
        <v>323</v>
      </c>
      <c r="G756" s="43">
        <v>6.6</v>
      </c>
      <c r="H756" s="136" t="str">
        <f t="shared" si="422"/>
        <v>P, S, T &amp; D Plant - Commodity</v>
      </c>
      <c r="I756" s="42">
        <f>'Plt. Class.'!L$214</f>
        <v>5744.1429463491031</v>
      </c>
      <c r="J756" s="136">
        <f t="shared" si="423"/>
        <v>1840.8682111886023</v>
      </c>
      <c r="K756" s="136">
        <f t="shared" si="424"/>
        <v>1198.7543838744502</v>
      </c>
      <c r="L756" s="136">
        <f t="shared" si="425"/>
        <v>56.318648752710182</v>
      </c>
      <c r="M756" s="136">
        <f t="shared" si="426"/>
        <v>1270.7247430172954</v>
      </c>
      <c r="N756" s="136">
        <f t="shared" si="427"/>
        <v>1377.4769595160449</v>
      </c>
      <c r="O756" s="136">
        <f t="shared" si="428"/>
        <v>0</v>
      </c>
      <c r="P756" s="136">
        <f t="shared" si="429"/>
        <v>0</v>
      </c>
      <c r="Q756" s="136">
        <f t="shared" si="430"/>
        <v>0</v>
      </c>
      <c r="R756" s="136">
        <f t="shared" si="431"/>
        <v>0</v>
      </c>
      <c r="S756" s="136">
        <f t="shared" si="432"/>
        <v>0</v>
      </c>
      <c r="T756" s="136">
        <f t="shared" si="433"/>
        <v>0</v>
      </c>
      <c r="U756" s="136">
        <f t="shared" si="434"/>
        <v>0</v>
      </c>
      <c r="V756" s="136">
        <f t="shared" si="435"/>
        <v>0</v>
      </c>
      <c r="W756" s="136">
        <f t="shared" si="436"/>
        <v>0</v>
      </c>
      <c r="X756" s="136">
        <f t="shared" si="437"/>
        <v>0</v>
      </c>
      <c r="Y756" s="42">
        <f t="shared" si="438"/>
        <v>0</v>
      </c>
      <c r="Z756" s="42"/>
      <c r="AA756" s="42"/>
      <c r="AB756" s="42"/>
      <c r="AC756" s="42"/>
      <c r="AD756" s="42"/>
      <c r="AE756" s="42"/>
      <c r="AF756" s="42"/>
      <c r="AG756" s="42"/>
    </row>
    <row r="757" spans="1:33">
      <c r="A757" s="44">
        <f t="shared" si="439"/>
        <v>734</v>
      </c>
      <c r="B757" s="44"/>
      <c r="C757" s="142">
        <v>39900</v>
      </c>
      <c r="E757" s="138" t="s">
        <v>324</v>
      </c>
      <c r="G757" s="43">
        <v>6.6</v>
      </c>
      <c r="H757" s="136" t="str">
        <f t="shared" si="422"/>
        <v>P, S, T &amp; D Plant - Commodity</v>
      </c>
      <c r="I757" s="42">
        <f>'Plt. Class.'!L$215</f>
        <v>1755.8334307788816</v>
      </c>
      <c r="J757" s="136">
        <f t="shared" si="423"/>
        <v>562.70499830047652</v>
      </c>
      <c r="K757" s="136">
        <f t="shared" si="424"/>
        <v>366.42768854443119</v>
      </c>
      <c r="L757" s="136">
        <f t="shared" si="425"/>
        <v>17.215129773041699</v>
      </c>
      <c r="M757" s="136">
        <f t="shared" si="426"/>
        <v>388.4271345520358</v>
      </c>
      <c r="N757" s="136">
        <f t="shared" si="427"/>
        <v>421.05847960889633</v>
      </c>
      <c r="O757" s="136">
        <f t="shared" si="428"/>
        <v>0</v>
      </c>
      <c r="P757" s="136">
        <f t="shared" si="429"/>
        <v>0</v>
      </c>
      <c r="Q757" s="136">
        <f t="shared" si="430"/>
        <v>0</v>
      </c>
      <c r="R757" s="136">
        <f t="shared" si="431"/>
        <v>0</v>
      </c>
      <c r="S757" s="136">
        <f t="shared" si="432"/>
        <v>0</v>
      </c>
      <c r="T757" s="136">
        <f t="shared" si="433"/>
        <v>0</v>
      </c>
      <c r="U757" s="136">
        <f t="shared" si="434"/>
        <v>0</v>
      </c>
      <c r="V757" s="136">
        <f t="shared" si="435"/>
        <v>0</v>
      </c>
      <c r="W757" s="136">
        <f t="shared" si="436"/>
        <v>0</v>
      </c>
      <c r="X757" s="136">
        <f t="shared" si="437"/>
        <v>0</v>
      </c>
      <c r="Y757" s="42">
        <f t="shared" si="438"/>
        <v>0</v>
      </c>
      <c r="Z757" s="42"/>
      <c r="AA757" s="42"/>
      <c r="AB757" s="42"/>
      <c r="AC757" s="42"/>
      <c r="AD757" s="42"/>
      <c r="AE757" s="42"/>
      <c r="AF757" s="42"/>
      <c r="AG757" s="42"/>
    </row>
    <row r="758" spans="1:33">
      <c r="A758" s="44">
        <f t="shared" si="439"/>
        <v>735</v>
      </c>
      <c r="B758" s="44"/>
      <c r="C758" s="142">
        <v>39901</v>
      </c>
      <c r="E758" s="138" t="s">
        <v>325</v>
      </c>
      <c r="G758" s="43">
        <v>6.6</v>
      </c>
      <c r="H758" s="136" t="str">
        <f t="shared" si="422"/>
        <v>P, S, T &amp; D Plant - Commodity</v>
      </c>
      <c r="I758" s="42">
        <f>'Plt. Class.'!L$216</f>
        <v>328268.12114477839</v>
      </c>
      <c r="J758" s="136">
        <f t="shared" si="423"/>
        <v>105202.52622649565</v>
      </c>
      <c r="K758" s="136">
        <f t="shared" si="424"/>
        <v>68506.79953197256</v>
      </c>
      <c r="L758" s="136">
        <f t="shared" si="425"/>
        <v>3218.5161797227488</v>
      </c>
      <c r="M758" s="136">
        <f t="shared" si="426"/>
        <v>72619.784670852634</v>
      </c>
      <c r="N758" s="136">
        <f t="shared" si="427"/>
        <v>78720.494535734775</v>
      </c>
      <c r="O758" s="136">
        <f t="shared" si="428"/>
        <v>0</v>
      </c>
      <c r="P758" s="136">
        <f t="shared" si="429"/>
        <v>0</v>
      </c>
      <c r="Q758" s="136">
        <f t="shared" si="430"/>
        <v>0</v>
      </c>
      <c r="R758" s="136">
        <f t="shared" si="431"/>
        <v>0</v>
      </c>
      <c r="S758" s="136">
        <f t="shared" si="432"/>
        <v>0</v>
      </c>
      <c r="T758" s="136">
        <f t="shared" si="433"/>
        <v>0</v>
      </c>
      <c r="U758" s="136">
        <f t="shared" si="434"/>
        <v>0</v>
      </c>
      <c r="V758" s="136">
        <f t="shared" si="435"/>
        <v>0</v>
      </c>
      <c r="W758" s="136">
        <f t="shared" si="436"/>
        <v>0</v>
      </c>
      <c r="X758" s="136">
        <f t="shared" si="437"/>
        <v>0</v>
      </c>
      <c r="Y758" s="42">
        <f t="shared" si="438"/>
        <v>0</v>
      </c>
      <c r="Z758" s="42"/>
      <c r="AA758" s="42"/>
      <c r="AB758" s="42"/>
      <c r="AC758" s="42"/>
      <c r="AD758" s="42"/>
      <c r="AE758" s="42"/>
      <c r="AF758" s="42"/>
      <c r="AG758" s="42"/>
    </row>
    <row r="759" spans="1:33">
      <c r="A759" s="44">
        <f t="shared" si="439"/>
        <v>736</v>
      </c>
      <c r="B759" s="44"/>
      <c r="C759" s="142">
        <v>39902</v>
      </c>
      <c r="E759" s="138" t="s">
        <v>326</v>
      </c>
      <c r="G759" s="43">
        <v>6.6</v>
      </c>
      <c r="H759" s="136" t="str">
        <f t="shared" si="422"/>
        <v>P, S, T &amp; D Plant - Commodity</v>
      </c>
      <c r="I759" s="42">
        <f>'Plt. Class.'!L$217</f>
        <v>201252.30982269807</v>
      </c>
      <c r="J759" s="136">
        <f t="shared" si="423"/>
        <v>64496.82451171516</v>
      </c>
      <c r="K759" s="136">
        <f t="shared" si="424"/>
        <v>41999.666602683494</v>
      </c>
      <c r="L759" s="136">
        <f t="shared" si="425"/>
        <v>1973.1852520801269</v>
      </c>
      <c r="M759" s="136">
        <f t="shared" si="426"/>
        <v>44521.226590230923</v>
      </c>
      <c r="N759" s="136">
        <f t="shared" si="427"/>
        <v>48261.406865988356</v>
      </c>
      <c r="O759" s="136">
        <f t="shared" si="428"/>
        <v>0</v>
      </c>
      <c r="P759" s="136">
        <f t="shared" si="429"/>
        <v>0</v>
      </c>
      <c r="Q759" s="136">
        <f t="shared" si="430"/>
        <v>0</v>
      </c>
      <c r="R759" s="136">
        <f t="shared" si="431"/>
        <v>0</v>
      </c>
      <c r="S759" s="136">
        <f t="shared" si="432"/>
        <v>0</v>
      </c>
      <c r="T759" s="136">
        <f t="shared" si="433"/>
        <v>0</v>
      </c>
      <c r="U759" s="136">
        <f t="shared" si="434"/>
        <v>0</v>
      </c>
      <c r="V759" s="136">
        <f t="shared" si="435"/>
        <v>0</v>
      </c>
      <c r="W759" s="136">
        <f t="shared" si="436"/>
        <v>0</v>
      </c>
      <c r="X759" s="136">
        <f t="shared" si="437"/>
        <v>0</v>
      </c>
      <c r="Y759" s="42">
        <f t="shared" si="438"/>
        <v>0</v>
      </c>
      <c r="Z759" s="42"/>
      <c r="AA759" s="42"/>
      <c r="AB759" s="42"/>
      <c r="AC759" s="42"/>
      <c r="AD759" s="42"/>
      <c r="AE759" s="42"/>
      <c r="AF759" s="42"/>
      <c r="AG759" s="42"/>
    </row>
    <row r="760" spans="1:33">
      <c r="A760" s="44">
        <f t="shared" si="439"/>
        <v>737</v>
      </c>
      <c r="B760" s="44"/>
      <c r="C760" s="142">
        <v>39903</v>
      </c>
      <c r="E760" s="138" t="s">
        <v>327</v>
      </c>
      <c r="G760" s="43">
        <v>6.6</v>
      </c>
      <c r="H760" s="136" t="str">
        <f t="shared" si="422"/>
        <v>P, S, T &amp; D Plant - Commodity</v>
      </c>
      <c r="I760" s="42">
        <f>'Plt. Class.'!L$218</f>
        <v>35486.038983538114</v>
      </c>
      <c r="J760" s="136">
        <f t="shared" si="423"/>
        <v>11372.47483496464</v>
      </c>
      <c r="K760" s="136">
        <f t="shared" si="424"/>
        <v>7405.6382640848406</v>
      </c>
      <c r="L760" s="136">
        <f t="shared" si="425"/>
        <v>347.92410004509009</v>
      </c>
      <c r="M760" s="136">
        <f t="shared" si="426"/>
        <v>7850.2551536811361</v>
      </c>
      <c r="N760" s="136">
        <f t="shared" si="427"/>
        <v>8509.7466307624054</v>
      </c>
      <c r="O760" s="136">
        <f t="shared" si="428"/>
        <v>0</v>
      </c>
      <c r="P760" s="136">
        <f t="shared" si="429"/>
        <v>0</v>
      </c>
      <c r="Q760" s="136">
        <f t="shared" si="430"/>
        <v>0</v>
      </c>
      <c r="R760" s="136">
        <f t="shared" si="431"/>
        <v>0</v>
      </c>
      <c r="S760" s="136">
        <f t="shared" si="432"/>
        <v>0</v>
      </c>
      <c r="T760" s="136">
        <f t="shared" si="433"/>
        <v>0</v>
      </c>
      <c r="U760" s="136">
        <f t="shared" si="434"/>
        <v>0</v>
      </c>
      <c r="V760" s="136">
        <f t="shared" si="435"/>
        <v>0</v>
      </c>
      <c r="W760" s="136">
        <f t="shared" si="436"/>
        <v>0</v>
      </c>
      <c r="X760" s="136">
        <f t="shared" si="437"/>
        <v>0</v>
      </c>
      <c r="Y760" s="42">
        <f t="shared" si="438"/>
        <v>0</v>
      </c>
      <c r="Z760" s="42"/>
      <c r="AA760" s="42"/>
      <c r="AB760" s="42"/>
      <c r="AC760" s="42"/>
      <c r="AD760" s="42"/>
      <c r="AE760" s="42"/>
      <c r="AF760" s="42"/>
      <c r="AG760" s="42"/>
    </row>
    <row r="761" spans="1:33">
      <c r="A761" s="44">
        <f t="shared" si="439"/>
        <v>738</v>
      </c>
      <c r="B761" s="44"/>
      <c r="C761" s="142">
        <v>39904</v>
      </c>
      <c r="E761" s="138" t="s">
        <v>328</v>
      </c>
      <c r="G761" s="43">
        <v>6.6</v>
      </c>
      <c r="H761" s="136" t="str">
        <f t="shared" si="422"/>
        <v>P, S, T &amp; D Plant - Commodity</v>
      </c>
      <c r="I761" s="42">
        <f>'Plt. Class.'!L$219</f>
        <v>0</v>
      </c>
      <c r="J761" s="136">
        <f t="shared" si="423"/>
        <v>0</v>
      </c>
      <c r="K761" s="136">
        <f t="shared" si="424"/>
        <v>0</v>
      </c>
      <c r="L761" s="136">
        <f t="shared" si="425"/>
        <v>0</v>
      </c>
      <c r="M761" s="136">
        <f t="shared" si="426"/>
        <v>0</v>
      </c>
      <c r="N761" s="136">
        <f t="shared" si="427"/>
        <v>0</v>
      </c>
      <c r="O761" s="136">
        <f t="shared" si="428"/>
        <v>0</v>
      </c>
      <c r="P761" s="136">
        <f t="shared" si="429"/>
        <v>0</v>
      </c>
      <c r="Q761" s="136">
        <f t="shared" si="430"/>
        <v>0</v>
      </c>
      <c r="R761" s="136">
        <f t="shared" si="431"/>
        <v>0</v>
      </c>
      <c r="S761" s="136">
        <f t="shared" si="432"/>
        <v>0</v>
      </c>
      <c r="T761" s="136">
        <f t="shared" si="433"/>
        <v>0</v>
      </c>
      <c r="U761" s="136">
        <f t="shared" si="434"/>
        <v>0</v>
      </c>
      <c r="V761" s="136">
        <f t="shared" si="435"/>
        <v>0</v>
      </c>
      <c r="W761" s="136">
        <f t="shared" si="436"/>
        <v>0</v>
      </c>
      <c r="X761" s="136">
        <f t="shared" si="437"/>
        <v>0</v>
      </c>
      <c r="Y761" s="42">
        <f t="shared" si="438"/>
        <v>0</v>
      </c>
      <c r="Z761" s="42"/>
      <c r="AA761" s="42"/>
      <c r="AB761" s="42"/>
      <c r="AC761" s="42"/>
      <c r="AD761" s="42"/>
      <c r="AE761" s="42"/>
      <c r="AF761" s="42"/>
      <c r="AG761" s="42"/>
    </row>
    <row r="762" spans="1:33">
      <c r="A762" s="44">
        <f t="shared" si="439"/>
        <v>739</v>
      </c>
      <c r="B762" s="44"/>
      <c r="C762" s="142">
        <v>39905</v>
      </c>
      <c r="E762" s="138" t="s">
        <v>329</v>
      </c>
      <c r="G762" s="43">
        <v>6.6</v>
      </c>
      <c r="H762" s="136" t="str">
        <f t="shared" si="422"/>
        <v>P, S, T &amp; D Plant - Commodity</v>
      </c>
      <c r="I762" s="42">
        <f>'Plt. Class.'!L$220</f>
        <v>0</v>
      </c>
      <c r="J762" s="136">
        <f t="shared" si="423"/>
        <v>0</v>
      </c>
      <c r="K762" s="136">
        <f t="shared" si="424"/>
        <v>0</v>
      </c>
      <c r="L762" s="136">
        <f t="shared" si="425"/>
        <v>0</v>
      </c>
      <c r="M762" s="136">
        <f t="shared" si="426"/>
        <v>0</v>
      </c>
      <c r="N762" s="136">
        <f t="shared" si="427"/>
        <v>0</v>
      </c>
      <c r="O762" s="136">
        <f t="shared" si="428"/>
        <v>0</v>
      </c>
      <c r="P762" s="136">
        <f t="shared" si="429"/>
        <v>0</v>
      </c>
      <c r="Q762" s="136">
        <f t="shared" si="430"/>
        <v>0</v>
      </c>
      <c r="R762" s="136">
        <f t="shared" si="431"/>
        <v>0</v>
      </c>
      <c r="S762" s="136">
        <f t="shared" si="432"/>
        <v>0</v>
      </c>
      <c r="T762" s="136">
        <f t="shared" si="433"/>
        <v>0</v>
      </c>
      <c r="U762" s="136">
        <f t="shared" si="434"/>
        <v>0</v>
      </c>
      <c r="V762" s="136">
        <f t="shared" si="435"/>
        <v>0</v>
      </c>
      <c r="W762" s="136">
        <f t="shared" si="436"/>
        <v>0</v>
      </c>
      <c r="X762" s="136">
        <f t="shared" si="437"/>
        <v>0</v>
      </c>
      <c r="Y762" s="42">
        <f t="shared" si="438"/>
        <v>0</v>
      </c>
      <c r="Z762" s="42"/>
      <c r="AA762" s="42"/>
      <c r="AB762" s="42"/>
      <c r="AC762" s="42"/>
      <c r="AD762" s="42"/>
      <c r="AE762" s="42"/>
      <c r="AF762" s="42"/>
      <c r="AG762" s="42"/>
    </row>
    <row r="763" spans="1:33">
      <c r="A763" s="44">
        <f t="shared" si="439"/>
        <v>740</v>
      </c>
      <c r="B763" s="44"/>
      <c r="C763" s="142">
        <v>39906</v>
      </c>
      <c r="E763" s="138" t="s">
        <v>330</v>
      </c>
      <c r="G763" s="43">
        <v>6.6</v>
      </c>
      <c r="H763" s="136" t="str">
        <f t="shared" si="422"/>
        <v>P, S, T &amp; D Plant - Commodity</v>
      </c>
      <c r="I763" s="42">
        <f>'Plt. Class.'!L$221</f>
        <v>23829.554574044472</v>
      </c>
      <c r="J763" s="136">
        <f t="shared" si="423"/>
        <v>7636.8345829596246</v>
      </c>
      <c r="K763" s="136">
        <f t="shared" si="424"/>
        <v>4973.0278786963827</v>
      </c>
      <c r="L763" s="136">
        <f t="shared" si="425"/>
        <v>233.63769434779405</v>
      </c>
      <c r="M763" s="136">
        <f t="shared" si="426"/>
        <v>5271.5966324559058</v>
      </c>
      <c r="N763" s="136">
        <f t="shared" si="427"/>
        <v>5714.4577855847638</v>
      </c>
      <c r="O763" s="136">
        <f t="shared" si="428"/>
        <v>0</v>
      </c>
      <c r="P763" s="136">
        <f t="shared" si="429"/>
        <v>0</v>
      </c>
      <c r="Q763" s="136">
        <f t="shared" si="430"/>
        <v>0</v>
      </c>
      <c r="R763" s="136">
        <f t="shared" si="431"/>
        <v>0</v>
      </c>
      <c r="S763" s="136">
        <f t="shared" si="432"/>
        <v>0</v>
      </c>
      <c r="T763" s="136">
        <f t="shared" si="433"/>
        <v>0</v>
      </c>
      <c r="U763" s="136">
        <f t="shared" si="434"/>
        <v>0</v>
      </c>
      <c r="V763" s="136">
        <f t="shared" si="435"/>
        <v>0</v>
      </c>
      <c r="W763" s="136">
        <f t="shared" si="436"/>
        <v>0</v>
      </c>
      <c r="X763" s="136">
        <f t="shared" si="437"/>
        <v>0</v>
      </c>
      <c r="Y763" s="42">
        <f t="shared" si="438"/>
        <v>0</v>
      </c>
      <c r="Z763" s="42"/>
      <c r="AA763" s="42"/>
      <c r="AB763" s="42"/>
      <c r="AC763" s="42"/>
      <c r="AD763" s="42"/>
      <c r="AE763" s="42"/>
      <c r="AF763" s="42"/>
      <c r="AG763" s="42"/>
    </row>
    <row r="764" spans="1:33">
      <c r="A764" s="44">
        <f t="shared" si="439"/>
        <v>741</v>
      </c>
      <c r="B764" s="44"/>
      <c r="C764" s="142">
        <v>39907</v>
      </c>
      <c r="E764" s="138" t="s">
        <v>331</v>
      </c>
      <c r="G764" s="43">
        <v>6.6</v>
      </c>
      <c r="H764" s="136" t="str">
        <f t="shared" si="422"/>
        <v>P, S, T &amp; D Plant - Commodity</v>
      </c>
      <c r="I764" s="42">
        <f>'Plt. Class.'!L$222</f>
        <v>7167.0157938718048</v>
      </c>
      <c r="J764" s="136">
        <f t="shared" si="423"/>
        <v>2296.8668550302832</v>
      </c>
      <c r="K764" s="136">
        <f t="shared" si="424"/>
        <v>1495.6959954594936</v>
      </c>
      <c r="L764" s="136">
        <f t="shared" si="425"/>
        <v>70.269254938500154</v>
      </c>
      <c r="M764" s="136">
        <f t="shared" si="426"/>
        <v>1585.4940219858424</v>
      </c>
      <c r="N764" s="136">
        <f t="shared" si="427"/>
        <v>1718.6896664576852</v>
      </c>
      <c r="O764" s="136">
        <f t="shared" si="428"/>
        <v>0</v>
      </c>
      <c r="P764" s="136">
        <f t="shared" si="429"/>
        <v>0</v>
      </c>
      <c r="Q764" s="136">
        <f t="shared" si="430"/>
        <v>0</v>
      </c>
      <c r="R764" s="136">
        <f t="shared" si="431"/>
        <v>0</v>
      </c>
      <c r="S764" s="136">
        <f t="shared" si="432"/>
        <v>0</v>
      </c>
      <c r="T764" s="136">
        <f t="shared" si="433"/>
        <v>0</v>
      </c>
      <c r="U764" s="136">
        <f t="shared" si="434"/>
        <v>0</v>
      </c>
      <c r="V764" s="136">
        <f t="shared" si="435"/>
        <v>0</v>
      </c>
      <c r="W764" s="136">
        <f t="shared" si="436"/>
        <v>0</v>
      </c>
      <c r="X764" s="136">
        <f t="shared" si="437"/>
        <v>0</v>
      </c>
      <c r="Y764" s="42">
        <f t="shared" si="438"/>
        <v>0</v>
      </c>
      <c r="Z764" s="42"/>
      <c r="AA764" s="42"/>
      <c r="AB764" s="42"/>
      <c r="AC764" s="42"/>
      <c r="AD764" s="42"/>
      <c r="AE764" s="42"/>
      <c r="AF764" s="42"/>
      <c r="AG764" s="42"/>
    </row>
    <row r="765" spans="1:33">
      <c r="A765" s="44">
        <f t="shared" si="439"/>
        <v>742</v>
      </c>
      <c r="B765" s="44"/>
      <c r="C765" s="142">
        <v>39908</v>
      </c>
      <c r="E765" s="138" t="s">
        <v>332</v>
      </c>
      <c r="G765" s="43">
        <v>6.6</v>
      </c>
      <c r="H765" s="136" t="str">
        <f t="shared" si="422"/>
        <v>P, S, T &amp; D Plant - Commodity</v>
      </c>
      <c r="I765" s="42">
        <f>'Plt. Class.'!L$223</f>
        <v>1277730.4119413632</v>
      </c>
      <c r="J765" s="136">
        <f t="shared" si="423"/>
        <v>409483.76803658</v>
      </c>
      <c r="K765" s="136">
        <f t="shared" si="424"/>
        <v>266651.60443089844</v>
      </c>
      <c r="L765" s="136">
        <f t="shared" si="425"/>
        <v>12527.552141876644</v>
      </c>
      <c r="M765" s="136">
        <f t="shared" si="426"/>
        <v>282660.7319010988</v>
      </c>
      <c r="N765" s="136">
        <f t="shared" si="427"/>
        <v>306406.75543090934</v>
      </c>
      <c r="O765" s="136">
        <f t="shared" si="428"/>
        <v>0</v>
      </c>
      <c r="P765" s="136">
        <f t="shared" si="429"/>
        <v>0</v>
      </c>
      <c r="Q765" s="136">
        <f t="shared" si="430"/>
        <v>0</v>
      </c>
      <c r="R765" s="136">
        <f t="shared" si="431"/>
        <v>0</v>
      </c>
      <c r="S765" s="136">
        <f t="shared" si="432"/>
        <v>0</v>
      </c>
      <c r="T765" s="136">
        <f t="shared" si="433"/>
        <v>0</v>
      </c>
      <c r="U765" s="136">
        <f t="shared" si="434"/>
        <v>0</v>
      </c>
      <c r="V765" s="136">
        <f t="shared" si="435"/>
        <v>0</v>
      </c>
      <c r="W765" s="136">
        <f t="shared" si="436"/>
        <v>0</v>
      </c>
      <c r="X765" s="136">
        <f t="shared" si="437"/>
        <v>0</v>
      </c>
      <c r="Y765" s="42">
        <f t="shared" si="438"/>
        <v>0</v>
      </c>
      <c r="Z765" s="42"/>
      <c r="AA765" s="42"/>
      <c r="AB765" s="42"/>
      <c r="AC765" s="42"/>
      <c r="AD765" s="42"/>
      <c r="AE765" s="42"/>
      <c r="AF765" s="42"/>
      <c r="AG765" s="42"/>
    </row>
    <row r="766" spans="1:33">
      <c r="A766" s="44">
        <f t="shared" si="439"/>
        <v>743</v>
      </c>
      <c r="B766" s="44"/>
      <c r="C766" s="142">
        <v>39909</v>
      </c>
      <c r="E766" s="138" t="s">
        <v>333</v>
      </c>
      <c r="G766" s="43">
        <v>6.6</v>
      </c>
      <c r="H766" s="136" t="str">
        <f t="shared" si="422"/>
        <v>P, S, T &amp; D Plant - Commodity</v>
      </c>
      <c r="I766" s="42">
        <f>'Plt. Class.'!L$224</f>
        <v>10263.75074381786</v>
      </c>
      <c r="J766" s="136">
        <f t="shared" si="423"/>
        <v>3289.3005359253057</v>
      </c>
      <c r="K766" s="136">
        <f t="shared" si="424"/>
        <v>2141.958567895038</v>
      </c>
      <c r="L766" s="136">
        <f t="shared" si="425"/>
        <v>100.63130016529976</v>
      </c>
      <c r="M766" s="136">
        <f t="shared" si="426"/>
        <v>2270.5566606104558</v>
      </c>
      <c r="N766" s="136">
        <f t="shared" si="427"/>
        <v>2461.3036792217599</v>
      </c>
      <c r="O766" s="136">
        <f t="shared" si="428"/>
        <v>0</v>
      </c>
      <c r="P766" s="136">
        <f t="shared" si="429"/>
        <v>0</v>
      </c>
      <c r="Q766" s="136">
        <f t="shared" si="430"/>
        <v>0</v>
      </c>
      <c r="R766" s="136">
        <f t="shared" si="431"/>
        <v>0</v>
      </c>
      <c r="S766" s="136">
        <f t="shared" si="432"/>
        <v>0</v>
      </c>
      <c r="T766" s="136">
        <f t="shared" si="433"/>
        <v>0</v>
      </c>
      <c r="U766" s="136">
        <f t="shared" si="434"/>
        <v>0</v>
      </c>
      <c r="V766" s="136">
        <f t="shared" si="435"/>
        <v>0</v>
      </c>
      <c r="W766" s="136">
        <f t="shared" si="436"/>
        <v>0</v>
      </c>
      <c r="X766" s="136">
        <f t="shared" si="437"/>
        <v>0</v>
      </c>
      <c r="Y766" s="42">
        <f t="shared" si="438"/>
        <v>0</v>
      </c>
      <c r="Z766" s="42"/>
      <c r="AA766" s="42"/>
      <c r="AB766" s="42"/>
      <c r="AC766" s="42"/>
      <c r="AD766" s="42"/>
      <c r="AE766" s="42"/>
      <c r="AF766" s="42"/>
      <c r="AG766" s="42"/>
    </row>
    <row r="767" spans="1:33">
      <c r="A767" s="44">
        <f t="shared" si="439"/>
        <v>744</v>
      </c>
      <c r="B767" s="44"/>
      <c r="C767" s="142">
        <v>39924</v>
      </c>
      <c r="E767" s="138" t="s">
        <v>334</v>
      </c>
      <c r="G767" s="43">
        <v>6.6</v>
      </c>
      <c r="H767" s="136" t="str">
        <f t="shared" si="422"/>
        <v>P, S, T &amp; D Plant - Commodity</v>
      </c>
      <c r="I767" s="42">
        <f>'Plt. Class.'!L$225</f>
        <v>0</v>
      </c>
      <c r="J767" s="136">
        <f t="shared" si="423"/>
        <v>0</v>
      </c>
      <c r="K767" s="136">
        <f t="shared" si="424"/>
        <v>0</v>
      </c>
      <c r="L767" s="136">
        <f t="shared" si="425"/>
        <v>0</v>
      </c>
      <c r="M767" s="136">
        <f t="shared" si="426"/>
        <v>0</v>
      </c>
      <c r="N767" s="136">
        <f t="shared" si="427"/>
        <v>0</v>
      </c>
      <c r="O767" s="136">
        <f t="shared" si="428"/>
        <v>0</v>
      </c>
      <c r="P767" s="136">
        <f t="shared" si="429"/>
        <v>0</v>
      </c>
      <c r="Q767" s="136">
        <f t="shared" si="430"/>
        <v>0</v>
      </c>
      <c r="R767" s="136">
        <f t="shared" si="431"/>
        <v>0</v>
      </c>
      <c r="S767" s="136">
        <f t="shared" si="432"/>
        <v>0</v>
      </c>
      <c r="T767" s="136">
        <f t="shared" si="433"/>
        <v>0</v>
      </c>
      <c r="U767" s="136">
        <f t="shared" si="434"/>
        <v>0</v>
      </c>
      <c r="V767" s="136">
        <f t="shared" si="435"/>
        <v>0</v>
      </c>
      <c r="W767" s="136">
        <f t="shared" si="436"/>
        <v>0</v>
      </c>
      <c r="X767" s="136">
        <f t="shared" si="437"/>
        <v>0</v>
      </c>
      <c r="Y767" s="42">
        <f t="shared" si="438"/>
        <v>0</v>
      </c>
      <c r="Z767" s="42"/>
      <c r="AA767" s="42"/>
      <c r="AB767" s="42"/>
      <c r="AC767" s="42"/>
      <c r="AD767" s="42"/>
      <c r="AE767" s="42"/>
      <c r="AF767" s="42"/>
      <c r="AG767" s="42"/>
    </row>
    <row r="768" spans="1:33">
      <c r="A768" s="44">
        <f t="shared" si="439"/>
        <v>745</v>
      </c>
      <c r="B768" s="44"/>
      <c r="C768" s="44"/>
      <c r="D768" s="44"/>
      <c r="E768" s="44"/>
      <c r="G768" s="43"/>
      <c r="H768" s="136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  <c r="AA768" s="42"/>
      <c r="AB768" s="42"/>
      <c r="AC768" s="42"/>
      <c r="AD768" s="42"/>
      <c r="AE768" s="42"/>
      <c r="AF768" s="42"/>
      <c r="AG768" s="42"/>
    </row>
    <row r="769" spans="1:33">
      <c r="A769" s="44">
        <f t="shared" si="439"/>
        <v>746</v>
      </c>
      <c r="B769" s="44"/>
      <c r="C769" s="44"/>
      <c r="D769" s="44" t="s">
        <v>159</v>
      </c>
      <c r="E769" s="44"/>
      <c r="G769" s="43"/>
      <c r="H769" s="136"/>
      <c r="I769" s="42">
        <f>'Plt. Class.'!L$227</f>
        <v>2206916.7850617524</v>
      </c>
      <c r="J769" s="42">
        <f>SUM(J734:J767)</f>
        <v>707267.03570998146</v>
      </c>
      <c r="K769" s="42">
        <f t="shared" ref="K769:X769" si="440">SUM(K734:K767)</f>
        <v>460564.99562225532</v>
      </c>
      <c r="L769" s="42">
        <f t="shared" si="440"/>
        <v>21637.792165905372</v>
      </c>
      <c r="M769" s="42">
        <f t="shared" si="440"/>
        <v>488216.22141917236</v>
      </c>
      <c r="N769" s="42">
        <f t="shared" si="440"/>
        <v>529230.74014443776</v>
      </c>
      <c r="O769" s="42">
        <f t="shared" si="440"/>
        <v>0</v>
      </c>
      <c r="P769" s="42">
        <f t="shared" si="440"/>
        <v>0</v>
      </c>
      <c r="Q769" s="42">
        <f t="shared" si="440"/>
        <v>0</v>
      </c>
      <c r="R769" s="42">
        <f t="shared" si="440"/>
        <v>0</v>
      </c>
      <c r="S769" s="42">
        <f t="shared" si="440"/>
        <v>0</v>
      </c>
      <c r="T769" s="42">
        <f t="shared" si="440"/>
        <v>0</v>
      </c>
      <c r="U769" s="42">
        <f t="shared" si="440"/>
        <v>0</v>
      </c>
      <c r="V769" s="42">
        <f t="shared" si="440"/>
        <v>0</v>
      </c>
      <c r="W769" s="42">
        <f t="shared" si="440"/>
        <v>0</v>
      </c>
      <c r="X769" s="42">
        <f t="shared" si="440"/>
        <v>0</v>
      </c>
      <c r="Y769" s="42">
        <f>SUM(J769:X769)-I769</f>
        <v>0</v>
      </c>
      <c r="Z769" s="42"/>
      <c r="AA769" s="42"/>
      <c r="AB769" s="42"/>
      <c r="AC769" s="42"/>
      <c r="AD769" s="42"/>
      <c r="AE769" s="42"/>
      <c r="AF769" s="42"/>
      <c r="AG769" s="42"/>
    </row>
    <row r="770" spans="1:33">
      <c r="A770" s="44">
        <f t="shared" si="439"/>
        <v>747</v>
      </c>
      <c r="B770" s="44"/>
      <c r="C770" s="44"/>
      <c r="D770" s="44"/>
      <c r="E770" s="44"/>
      <c r="G770" s="43"/>
      <c r="H770" s="136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  <c r="AC770" s="42"/>
      <c r="AD770" s="42"/>
      <c r="AE770" s="42"/>
      <c r="AF770" s="42"/>
      <c r="AG770" s="42"/>
    </row>
    <row r="771" spans="1:33">
      <c r="A771" s="44">
        <f t="shared" si="439"/>
        <v>748</v>
      </c>
      <c r="B771" s="44"/>
      <c r="C771" s="44"/>
      <c r="D771" s="44" t="s">
        <v>361</v>
      </c>
      <c r="E771" s="44"/>
      <c r="G771" s="43">
        <v>6.6</v>
      </c>
      <c r="H771" s="136" t="str">
        <f>VLOOKUP($G771,alloc,3)</f>
        <v>P, S, T &amp; D Plant - Commodity</v>
      </c>
      <c r="I771" s="42">
        <f>'Plt. Class.'!L$229</f>
        <v>123221.36599896986</v>
      </c>
      <c r="J771" s="136">
        <f>$I771*VLOOKUP($G771,alloc,6)</f>
        <v>39489.667601484813</v>
      </c>
      <c r="K771" s="136">
        <f>$I771*VLOOKUP($G771,alloc,7)</f>
        <v>25715.264062525992</v>
      </c>
      <c r="L771" s="136">
        <f>$I771*VLOOKUP($G771,alloc,8)</f>
        <v>1208.1281568620921</v>
      </c>
      <c r="M771" s="136">
        <f>$I771*VLOOKUP($G771,alloc,9)</f>
        <v>27259.147292426176</v>
      </c>
      <c r="N771" s="136">
        <f>$I771*VLOOKUP($G771,alloc,10)</f>
        <v>29549.158885670782</v>
      </c>
      <c r="O771" s="136">
        <f>$I771*VLOOKUP($G771,alloc,11)</f>
        <v>0</v>
      </c>
      <c r="P771" s="136">
        <f>$I771*VLOOKUP($G771,alloc,12)</f>
        <v>0</v>
      </c>
      <c r="Q771" s="136">
        <f>$I771*VLOOKUP($G771,alloc,13)</f>
        <v>0</v>
      </c>
      <c r="R771" s="136">
        <f>$I771*VLOOKUP($G771,alloc,14)</f>
        <v>0</v>
      </c>
      <c r="S771" s="136">
        <f>$I771*VLOOKUP($G771,alloc,15)</f>
        <v>0</v>
      </c>
      <c r="T771" s="136">
        <f>$I771*VLOOKUP($G771,alloc,16)</f>
        <v>0</v>
      </c>
      <c r="U771" s="136">
        <f>$I771*VLOOKUP($G771,alloc,17)</f>
        <v>0</v>
      </c>
      <c r="V771" s="136">
        <f>$I771*VLOOKUP($G771,alloc,18)</f>
        <v>0</v>
      </c>
      <c r="W771" s="136">
        <f>$I771*VLOOKUP($G771,alloc,19)</f>
        <v>0</v>
      </c>
      <c r="X771" s="136">
        <f>$I771*VLOOKUP($G771,alloc,20)</f>
        <v>0</v>
      </c>
      <c r="Y771" s="42">
        <f>SUM(J771:X771)-I771</f>
        <v>0</v>
      </c>
      <c r="Z771" s="42"/>
      <c r="AA771" s="42"/>
      <c r="AB771" s="42"/>
      <c r="AC771" s="42"/>
      <c r="AD771" s="42"/>
      <c r="AE771" s="42"/>
      <c r="AF771" s="42"/>
      <c r="AG771" s="42"/>
    </row>
    <row r="772" spans="1:33">
      <c r="A772" s="44">
        <f t="shared" si="439"/>
        <v>749</v>
      </c>
      <c r="B772" s="44"/>
      <c r="C772" s="44"/>
      <c r="D772" s="44"/>
      <c r="E772" s="44"/>
      <c r="G772" s="43"/>
      <c r="H772" s="136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2"/>
      <c r="AF772" s="42"/>
      <c r="AG772" s="42"/>
    </row>
    <row r="773" spans="1:33">
      <c r="A773" s="44">
        <f t="shared" si="439"/>
        <v>750</v>
      </c>
      <c r="B773" s="44"/>
      <c r="C773" s="44"/>
      <c r="D773" s="44" t="s">
        <v>365</v>
      </c>
      <c r="E773" s="44"/>
      <c r="G773" s="43"/>
      <c r="H773" s="136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  <c r="AC773" s="42"/>
      <c r="AD773" s="42"/>
      <c r="AE773" s="42"/>
      <c r="AF773" s="42"/>
      <c r="AG773" s="42"/>
    </row>
    <row r="774" spans="1:33">
      <c r="A774" s="44">
        <f t="shared" si="439"/>
        <v>751</v>
      </c>
      <c r="B774" s="44"/>
      <c r="C774" s="44"/>
      <c r="D774" s="44"/>
      <c r="E774" s="44"/>
      <c r="G774" s="43"/>
      <c r="H774" s="136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  <c r="AC774" s="42"/>
      <c r="AD774" s="42"/>
      <c r="AE774" s="42"/>
      <c r="AF774" s="42"/>
      <c r="AG774" s="42"/>
    </row>
    <row r="775" spans="1:33">
      <c r="A775" s="44">
        <f t="shared" si="439"/>
        <v>752</v>
      </c>
      <c r="B775" s="44"/>
      <c r="C775" s="44"/>
      <c r="D775" s="44" t="s">
        <v>158</v>
      </c>
      <c r="E775" s="44"/>
      <c r="G775" s="43"/>
      <c r="H775" s="136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  <c r="AA775" s="42"/>
      <c r="AB775" s="42"/>
      <c r="AC775" s="42"/>
      <c r="AD775" s="42"/>
      <c r="AE775" s="42"/>
      <c r="AF775" s="42"/>
      <c r="AG775" s="42"/>
    </row>
    <row r="776" spans="1:33">
      <c r="A776" s="44">
        <f t="shared" si="439"/>
        <v>753</v>
      </c>
      <c r="B776" s="44"/>
      <c r="C776" s="44"/>
      <c r="D776" s="44"/>
      <c r="E776" s="44"/>
      <c r="G776" s="43"/>
      <c r="H776" s="136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  <c r="AC776" s="42"/>
      <c r="AD776" s="42"/>
      <c r="AE776" s="42"/>
      <c r="AF776" s="42"/>
      <c r="AG776" s="42"/>
    </row>
    <row r="777" spans="1:33">
      <c r="A777" s="44">
        <f t="shared" si="439"/>
        <v>754</v>
      </c>
      <c r="B777" s="44"/>
      <c r="C777" s="142">
        <v>37400</v>
      </c>
      <c r="E777" s="138" t="s">
        <v>125</v>
      </c>
      <c r="G777" s="43">
        <v>6.6</v>
      </c>
      <c r="H777" s="136" t="str">
        <f t="shared" ref="H777:H810" si="441">VLOOKUP($G777,alloc,3)</f>
        <v>P, S, T &amp; D Plant - Commodity</v>
      </c>
      <c r="I777" s="42">
        <f>'Plt. Class.'!L$235</f>
        <v>36681.289170551288</v>
      </c>
      <c r="J777" s="136">
        <f t="shared" ref="J777:J810" si="442">$I777*VLOOKUP($G777,alloc,6)</f>
        <v>11755.525551884604</v>
      </c>
      <c r="K777" s="136">
        <f t="shared" ref="K777:K810" si="443">$I777*VLOOKUP($G777,alloc,7)</f>
        <v>7655.0769383816696</v>
      </c>
      <c r="L777" s="136">
        <f t="shared" ref="L777:L810" si="444">$I777*VLOOKUP($G777,alloc,8)</f>
        <v>359.64297196083697</v>
      </c>
      <c r="M777" s="136">
        <f t="shared" ref="M777:M810" si="445">$I777*VLOOKUP($G777,alloc,9)</f>
        <v>8114.6695321044726</v>
      </c>
      <c r="N777" s="136">
        <f t="shared" ref="N777:N810" si="446">$I777*VLOOKUP($G777,alloc,10)</f>
        <v>8796.3741762197023</v>
      </c>
      <c r="O777" s="136">
        <f t="shared" ref="O777:O810" si="447">$I777*VLOOKUP($G777,alloc,11)</f>
        <v>0</v>
      </c>
      <c r="P777" s="136">
        <f t="shared" ref="P777:P810" si="448">$I777*VLOOKUP($G777,alloc,12)</f>
        <v>0</v>
      </c>
      <c r="Q777" s="136">
        <f t="shared" ref="Q777:Q810" si="449">$I777*VLOOKUP($G777,alloc,13)</f>
        <v>0</v>
      </c>
      <c r="R777" s="136">
        <f t="shared" ref="R777:R810" si="450">$I777*VLOOKUP($G777,alloc,14)</f>
        <v>0</v>
      </c>
      <c r="S777" s="136">
        <f t="shared" ref="S777:S810" si="451">$I777*VLOOKUP($G777,alloc,15)</f>
        <v>0</v>
      </c>
      <c r="T777" s="136">
        <f t="shared" ref="T777:T810" si="452">$I777*VLOOKUP($G777,alloc,16)</f>
        <v>0</v>
      </c>
      <c r="U777" s="136">
        <f t="shared" ref="U777:U810" si="453">$I777*VLOOKUP($G777,alloc,17)</f>
        <v>0</v>
      </c>
      <c r="V777" s="136">
        <f t="shared" ref="V777:V810" si="454">$I777*VLOOKUP($G777,alloc,18)</f>
        <v>0</v>
      </c>
      <c r="W777" s="136">
        <f t="shared" ref="W777:W810" si="455">$I777*VLOOKUP($G777,alloc,19)</f>
        <v>0</v>
      </c>
      <c r="X777" s="136">
        <f t="shared" ref="X777:X810" si="456">$I777*VLOOKUP($G777,alloc,20)</f>
        <v>0</v>
      </c>
      <c r="Y777" s="42">
        <f t="shared" ref="Y777:Y810" si="457">SUM(J777:X777)-I777</f>
        <v>0</v>
      </c>
      <c r="Z777" s="42"/>
      <c r="AA777" s="42"/>
      <c r="AB777" s="42"/>
      <c r="AC777" s="42"/>
      <c r="AD777" s="42"/>
      <c r="AE777" s="42"/>
      <c r="AF777" s="42"/>
      <c r="AG777" s="42"/>
    </row>
    <row r="778" spans="1:33">
      <c r="A778" s="44">
        <f t="shared" si="439"/>
        <v>755</v>
      </c>
      <c r="B778" s="44"/>
      <c r="C778" s="142">
        <v>39001</v>
      </c>
      <c r="E778" s="138" t="s">
        <v>304</v>
      </c>
      <c r="G778" s="43">
        <v>6.6</v>
      </c>
      <c r="H778" s="136" t="str">
        <f t="shared" si="441"/>
        <v>P, S, T &amp; D Plant - Commodity</v>
      </c>
      <c r="I778" s="42">
        <f>'Plt. Class.'!L$236</f>
        <v>0</v>
      </c>
      <c r="J778" s="136">
        <f t="shared" si="442"/>
        <v>0</v>
      </c>
      <c r="K778" s="136">
        <f t="shared" si="443"/>
        <v>0</v>
      </c>
      <c r="L778" s="136">
        <f t="shared" si="444"/>
        <v>0</v>
      </c>
      <c r="M778" s="136">
        <f t="shared" si="445"/>
        <v>0</v>
      </c>
      <c r="N778" s="136">
        <f t="shared" si="446"/>
        <v>0</v>
      </c>
      <c r="O778" s="136">
        <f t="shared" si="447"/>
        <v>0</v>
      </c>
      <c r="P778" s="136">
        <f t="shared" si="448"/>
        <v>0</v>
      </c>
      <c r="Q778" s="136">
        <f t="shared" si="449"/>
        <v>0</v>
      </c>
      <c r="R778" s="136">
        <f t="shared" si="450"/>
        <v>0</v>
      </c>
      <c r="S778" s="136">
        <f t="shared" si="451"/>
        <v>0</v>
      </c>
      <c r="T778" s="136">
        <f t="shared" si="452"/>
        <v>0</v>
      </c>
      <c r="U778" s="136">
        <f t="shared" si="453"/>
        <v>0</v>
      </c>
      <c r="V778" s="136">
        <f t="shared" si="454"/>
        <v>0</v>
      </c>
      <c r="W778" s="136">
        <f t="shared" si="455"/>
        <v>0</v>
      </c>
      <c r="X778" s="136">
        <f t="shared" si="456"/>
        <v>0</v>
      </c>
      <c r="Y778" s="42">
        <f t="shared" si="457"/>
        <v>0</v>
      </c>
      <c r="Z778" s="42"/>
      <c r="AA778" s="42"/>
      <c r="AB778" s="42"/>
      <c r="AC778" s="42"/>
      <c r="AD778" s="42"/>
      <c r="AE778" s="42"/>
      <c r="AF778" s="42"/>
      <c r="AG778" s="42"/>
    </row>
    <row r="779" spans="1:33">
      <c r="A779" s="44">
        <f t="shared" si="439"/>
        <v>756</v>
      </c>
      <c r="B779" s="44"/>
      <c r="C779" s="142">
        <v>36602</v>
      </c>
      <c r="E779" s="138" t="s">
        <v>149</v>
      </c>
      <c r="G779" s="43">
        <v>6.6</v>
      </c>
      <c r="H779" s="136" t="str">
        <f t="shared" si="441"/>
        <v>P, S, T &amp; D Plant - Commodity</v>
      </c>
      <c r="I779" s="42">
        <f>'Plt. Class.'!L$237</f>
        <v>166418.25198478621</v>
      </c>
      <c r="J779" s="136">
        <f t="shared" si="442"/>
        <v>53333.294923497997</v>
      </c>
      <c r="K779" s="136">
        <f t="shared" si="443"/>
        <v>34730.091327250375</v>
      </c>
      <c r="L779" s="136">
        <f t="shared" si="444"/>
        <v>1631.6535237912537</v>
      </c>
      <c r="M779" s="136">
        <f t="shared" si="445"/>
        <v>36815.203323093388</v>
      </c>
      <c r="N779" s="136">
        <f t="shared" si="446"/>
        <v>39908.008887153184</v>
      </c>
      <c r="O779" s="136">
        <f t="shared" si="447"/>
        <v>0</v>
      </c>
      <c r="P779" s="136">
        <f t="shared" si="448"/>
        <v>0</v>
      </c>
      <c r="Q779" s="136">
        <f t="shared" si="449"/>
        <v>0</v>
      </c>
      <c r="R779" s="136">
        <f t="shared" si="450"/>
        <v>0</v>
      </c>
      <c r="S779" s="136">
        <f t="shared" si="451"/>
        <v>0</v>
      </c>
      <c r="T779" s="136">
        <f t="shared" si="452"/>
        <v>0</v>
      </c>
      <c r="U779" s="136">
        <f t="shared" si="453"/>
        <v>0</v>
      </c>
      <c r="V779" s="136">
        <f t="shared" si="454"/>
        <v>0</v>
      </c>
      <c r="W779" s="136">
        <f t="shared" si="455"/>
        <v>0</v>
      </c>
      <c r="X779" s="136">
        <f t="shared" si="456"/>
        <v>0</v>
      </c>
      <c r="Y779" s="42">
        <f t="shared" si="457"/>
        <v>0</v>
      </c>
      <c r="Z779" s="42"/>
      <c r="AA779" s="42"/>
      <c r="AB779" s="42"/>
      <c r="AC779" s="42"/>
      <c r="AD779" s="42"/>
      <c r="AE779" s="42"/>
      <c r="AF779" s="42"/>
      <c r="AG779" s="42"/>
    </row>
    <row r="780" spans="1:33">
      <c r="A780" s="44">
        <f t="shared" si="439"/>
        <v>757</v>
      </c>
      <c r="B780" s="44"/>
      <c r="C780" s="142">
        <v>37503</v>
      </c>
      <c r="E780" s="138" t="s">
        <v>291</v>
      </c>
      <c r="G780" s="43">
        <v>6.6</v>
      </c>
      <c r="H780" s="136" t="str">
        <f t="shared" si="441"/>
        <v>P, S, T &amp; D Plant - Commodity</v>
      </c>
      <c r="I780" s="42">
        <f>'Plt. Class.'!L$238</f>
        <v>0</v>
      </c>
      <c r="J780" s="136">
        <f t="shared" si="442"/>
        <v>0</v>
      </c>
      <c r="K780" s="136">
        <f t="shared" si="443"/>
        <v>0</v>
      </c>
      <c r="L780" s="136">
        <f t="shared" si="444"/>
        <v>0</v>
      </c>
      <c r="M780" s="136">
        <f t="shared" si="445"/>
        <v>0</v>
      </c>
      <c r="N780" s="136">
        <f t="shared" si="446"/>
        <v>0</v>
      </c>
      <c r="O780" s="136">
        <f t="shared" si="447"/>
        <v>0</v>
      </c>
      <c r="P780" s="136">
        <f t="shared" si="448"/>
        <v>0</v>
      </c>
      <c r="Q780" s="136">
        <f t="shared" si="449"/>
        <v>0</v>
      </c>
      <c r="R780" s="136">
        <f t="shared" si="450"/>
        <v>0</v>
      </c>
      <c r="S780" s="136">
        <f t="shared" si="451"/>
        <v>0</v>
      </c>
      <c r="T780" s="136">
        <f t="shared" si="452"/>
        <v>0</v>
      </c>
      <c r="U780" s="136">
        <f t="shared" si="453"/>
        <v>0</v>
      </c>
      <c r="V780" s="136">
        <f t="shared" si="454"/>
        <v>0</v>
      </c>
      <c r="W780" s="136">
        <f t="shared" si="455"/>
        <v>0</v>
      </c>
      <c r="X780" s="136">
        <f t="shared" si="456"/>
        <v>0</v>
      </c>
      <c r="Y780" s="42">
        <f t="shared" si="457"/>
        <v>0</v>
      </c>
      <c r="Z780" s="42"/>
      <c r="AA780" s="42"/>
      <c r="AB780" s="42"/>
      <c r="AC780" s="42"/>
      <c r="AD780" s="42"/>
      <c r="AE780" s="42"/>
      <c r="AF780" s="42"/>
      <c r="AG780" s="42"/>
    </row>
    <row r="781" spans="1:33">
      <c r="A781" s="44">
        <f t="shared" si="439"/>
        <v>758</v>
      </c>
      <c r="B781" s="44"/>
      <c r="C781" s="142">
        <v>39004</v>
      </c>
      <c r="E781" s="138" t="s">
        <v>306</v>
      </c>
      <c r="G781" s="43">
        <v>6.6</v>
      </c>
      <c r="H781" s="136" t="str">
        <f t="shared" si="441"/>
        <v>P, S, T &amp; D Plant - Commodity</v>
      </c>
      <c r="I781" s="42">
        <f>'Plt. Class.'!L$239</f>
        <v>0</v>
      </c>
      <c r="J781" s="136">
        <f t="shared" si="442"/>
        <v>0</v>
      </c>
      <c r="K781" s="136">
        <f t="shared" si="443"/>
        <v>0</v>
      </c>
      <c r="L781" s="136">
        <f t="shared" si="444"/>
        <v>0</v>
      </c>
      <c r="M781" s="136">
        <f t="shared" si="445"/>
        <v>0</v>
      </c>
      <c r="N781" s="136">
        <f t="shared" si="446"/>
        <v>0</v>
      </c>
      <c r="O781" s="136">
        <f t="shared" si="447"/>
        <v>0</v>
      </c>
      <c r="P781" s="136">
        <f t="shared" si="448"/>
        <v>0</v>
      </c>
      <c r="Q781" s="136">
        <f t="shared" si="449"/>
        <v>0</v>
      </c>
      <c r="R781" s="136">
        <f t="shared" si="450"/>
        <v>0</v>
      </c>
      <c r="S781" s="136">
        <f t="shared" si="451"/>
        <v>0</v>
      </c>
      <c r="T781" s="136">
        <f t="shared" si="452"/>
        <v>0</v>
      </c>
      <c r="U781" s="136">
        <f t="shared" si="453"/>
        <v>0</v>
      </c>
      <c r="V781" s="136">
        <f t="shared" si="454"/>
        <v>0</v>
      </c>
      <c r="W781" s="136">
        <f t="shared" si="455"/>
        <v>0</v>
      </c>
      <c r="X781" s="136">
        <f t="shared" si="456"/>
        <v>0</v>
      </c>
      <c r="Y781" s="42">
        <f t="shared" si="457"/>
        <v>0</v>
      </c>
      <c r="Z781" s="42"/>
      <c r="AA781" s="42"/>
      <c r="AB781" s="42"/>
      <c r="AC781" s="42"/>
      <c r="AD781" s="42"/>
      <c r="AE781" s="42"/>
      <c r="AF781" s="42"/>
      <c r="AG781" s="42"/>
    </row>
    <row r="782" spans="1:33">
      <c r="A782" s="44">
        <f t="shared" si="439"/>
        <v>759</v>
      </c>
      <c r="B782" s="44"/>
      <c r="C782" s="142">
        <v>39009</v>
      </c>
      <c r="E782" s="138" t="s">
        <v>307</v>
      </c>
      <c r="G782" s="43">
        <v>6.6</v>
      </c>
      <c r="H782" s="136" t="str">
        <f t="shared" si="441"/>
        <v>P, S, T &amp; D Plant - Commodity</v>
      </c>
      <c r="I782" s="42">
        <f>'Plt. Class.'!L$240</f>
        <v>48779.602849972129</v>
      </c>
      <c r="J782" s="136">
        <f t="shared" si="442"/>
        <v>15632.762116059845</v>
      </c>
      <c r="K782" s="136">
        <f t="shared" si="443"/>
        <v>10179.893381174377</v>
      </c>
      <c r="L782" s="136">
        <f t="shared" si="444"/>
        <v>478.2613080599541</v>
      </c>
      <c r="M782" s="136">
        <f t="shared" si="445"/>
        <v>10791.069942890896</v>
      </c>
      <c r="N782" s="136">
        <f t="shared" si="446"/>
        <v>11697.616101787055</v>
      </c>
      <c r="O782" s="136">
        <f t="shared" si="447"/>
        <v>0</v>
      </c>
      <c r="P782" s="136">
        <f t="shared" si="448"/>
        <v>0</v>
      </c>
      <c r="Q782" s="136">
        <f t="shared" si="449"/>
        <v>0</v>
      </c>
      <c r="R782" s="136">
        <f t="shared" si="450"/>
        <v>0</v>
      </c>
      <c r="S782" s="136">
        <f t="shared" si="451"/>
        <v>0</v>
      </c>
      <c r="T782" s="136">
        <f t="shared" si="452"/>
        <v>0</v>
      </c>
      <c r="U782" s="136">
        <f t="shared" si="453"/>
        <v>0</v>
      </c>
      <c r="V782" s="136">
        <f t="shared" si="454"/>
        <v>0</v>
      </c>
      <c r="W782" s="136">
        <f t="shared" si="455"/>
        <v>0</v>
      </c>
      <c r="X782" s="136">
        <f t="shared" si="456"/>
        <v>0</v>
      </c>
      <c r="Y782" s="42">
        <f t="shared" si="457"/>
        <v>0</v>
      </c>
      <c r="Z782" s="42"/>
      <c r="AA782" s="42"/>
      <c r="AB782" s="42"/>
      <c r="AC782" s="42"/>
      <c r="AD782" s="42"/>
      <c r="AE782" s="42"/>
      <c r="AF782" s="42"/>
      <c r="AG782" s="42"/>
    </row>
    <row r="783" spans="1:33">
      <c r="A783" s="44">
        <f t="shared" si="439"/>
        <v>760</v>
      </c>
      <c r="B783" s="44"/>
      <c r="C783" s="142">
        <v>39100</v>
      </c>
      <c r="E783" s="138" t="s">
        <v>308</v>
      </c>
      <c r="G783" s="43">
        <v>6.6</v>
      </c>
      <c r="H783" s="136" t="str">
        <f t="shared" si="441"/>
        <v>P, S, T &amp; D Plant - Commodity</v>
      </c>
      <c r="I783" s="42">
        <f>'Plt. Class.'!L$241</f>
        <v>25961.074174757705</v>
      </c>
      <c r="J783" s="136">
        <f t="shared" si="442"/>
        <v>8319.9385222465735</v>
      </c>
      <c r="K783" s="136">
        <f t="shared" si="443"/>
        <v>5417.8581152581892</v>
      </c>
      <c r="L783" s="136">
        <f t="shared" si="444"/>
        <v>254.53625220460785</v>
      </c>
      <c r="M783" s="136">
        <f t="shared" si="445"/>
        <v>5743.1334173428804</v>
      </c>
      <c r="N783" s="136">
        <f t="shared" si="446"/>
        <v>6225.6078677054529</v>
      </c>
      <c r="O783" s="136">
        <f t="shared" si="447"/>
        <v>0</v>
      </c>
      <c r="P783" s="136">
        <f t="shared" si="448"/>
        <v>0</v>
      </c>
      <c r="Q783" s="136">
        <f t="shared" si="449"/>
        <v>0</v>
      </c>
      <c r="R783" s="136">
        <f t="shared" si="450"/>
        <v>0</v>
      </c>
      <c r="S783" s="136">
        <f t="shared" si="451"/>
        <v>0</v>
      </c>
      <c r="T783" s="136">
        <f t="shared" si="452"/>
        <v>0</v>
      </c>
      <c r="U783" s="136">
        <f t="shared" si="453"/>
        <v>0</v>
      </c>
      <c r="V783" s="136">
        <f t="shared" si="454"/>
        <v>0</v>
      </c>
      <c r="W783" s="136">
        <f t="shared" si="455"/>
        <v>0</v>
      </c>
      <c r="X783" s="136">
        <f t="shared" si="456"/>
        <v>0</v>
      </c>
      <c r="Y783" s="42">
        <f t="shared" si="457"/>
        <v>0</v>
      </c>
      <c r="Z783" s="42"/>
      <c r="AA783" s="42"/>
      <c r="AB783" s="42"/>
      <c r="AC783" s="42"/>
      <c r="AD783" s="42"/>
      <c r="AE783" s="42"/>
      <c r="AF783" s="42"/>
      <c r="AG783" s="42"/>
    </row>
    <row r="784" spans="1:33">
      <c r="A784" s="44">
        <f t="shared" si="439"/>
        <v>761</v>
      </c>
      <c r="B784" s="44"/>
      <c r="C784" s="142">
        <v>39102</v>
      </c>
      <c r="E784" s="138" t="s">
        <v>309</v>
      </c>
      <c r="G784" s="43">
        <v>6.6</v>
      </c>
      <c r="H784" s="136" t="str">
        <f t="shared" si="441"/>
        <v>P, S, T &amp; D Plant - Commodity</v>
      </c>
      <c r="I784" s="42">
        <f>'Plt. Class.'!L$242</f>
        <v>0</v>
      </c>
      <c r="J784" s="136">
        <f t="shared" si="442"/>
        <v>0</v>
      </c>
      <c r="K784" s="136">
        <f t="shared" si="443"/>
        <v>0</v>
      </c>
      <c r="L784" s="136">
        <f t="shared" si="444"/>
        <v>0</v>
      </c>
      <c r="M784" s="136">
        <f t="shared" si="445"/>
        <v>0</v>
      </c>
      <c r="N784" s="136">
        <f t="shared" si="446"/>
        <v>0</v>
      </c>
      <c r="O784" s="136">
        <f t="shared" si="447"/>
        <v>0</v>
      </c>
      <c r="P784" s="136">
        <f t="shared" si="448"/>
        <v>0</v>
      </c>
      <c r="Q784" s="136">
        <f t="shared" si="449"/>
        <v>0</v>
      </c>
      <c r="R784" s="136">
        <f t="shared" si="450"/>
        <v>0</v>
      </c>
      <c r="S784" s="136">
        <f t="shared" si="451"/>
        <v>0</v>
      </c>
      <c r="T784" s="136">
        <f t="shared" si="452"/>
        <v>0</v>
      </c>
      <c r="U784" s="136">
        <f t="shared" si="453"/>
        <v>0</v>
      </c>
      <c r="V784" s="136">
        <f t="shared" si="454"/>
        <v>0</v>
      </c>
      <c r="W784" s="136">
        <f t="shared" si="455"/>
        <v>0</v>
      </c>
      <c r="X784" s="136">
        <f t="shared" si="456"/>
        <v>0</v>
      </c>
      <c r="Y784" s="42">
        <f t="shared" si="457"/>
        <v>0</v>
      </c>
      <c r="Z784" s="42"/>
      <c r="AA784" s="42"/>
      <c r="AB784" s="42"/>
      <c r="AC784" s="42"/>
      <c r="AD784" s="42"/>
      <c r="AE784" s="42"/>
      <c r="AF784" s="42"/>
      <c r="AG784" s="42"/>
    </row>
    <row r="785" spans="1:33">
      <c r="A785" s="44">
        <f t="shared" si="439"/>
        <v>762</v>
      </c>
      <c r="B785" s="44"/>
      <c r="C785" s="142">
        <v>39103</v>
      </c>
      <c r="E785" s="138" t="s">
        <v>310</v>
      </c>
      <c r="G785" s="43">
        <v>6.6</v>
      </c>
      <c r="H785" s="136" t="str">
        <f t="shared" si="441"/>
        <v>P, S, T &amp; D Plant - Commodity</v>
      </c>
      <c r="I785" s="42">
        <f>'Plt. Class.'!L$243</f>
        <v>0</v>
      </c>
      <c r="J785" s="136">
        <f t="shared" si="442"/>
        <v>0</v>
      </c>
      <c r="K785" s="136">
        <f t="shared" si="443"/>
        <v>0</v>
      </c>
      <c r="L785" s="136">
        <f t="shared" si="444"/>
        <v>0</v>
      </c>
      <c r="M785" s="136">
        <f t="shared" si="445"/>
        <v>0</v>
      </c>
      <c r="N785" s="136">
        <f t="shared" si="446"/>
        <v>0</v>
      </c>
      <c r="O785" s="136">
        <f t="shared" si="447"/>
        <v>0</v>
      </c>
      <c r="P785" s="136">
        <f t="shared" si="448"/>
        <v>0</v>
      </c>
      <c r="Q785" s="136">
        <f t="shared" si="449"/>
        <v>0</v>
      </c>
      <c r="R785" s="136">
        <f t="shared" si="450"/>
        <v>0</v>
      </c>
      <c r="S785" s="136">
        <f t="shared" si="451"/>
        <v>0</v>
      </c>
      <c r="T785" s="136">
        <f t="shared" si="452"/>
        <v>0</v>
      </c>
      <c r="U785" s="136">
        <f t="shared" si="453"/>
        <v>0</v>
      </c>
      <c r="V785" s="136">
        <f t="shared" si="454"/>
        <v>0</v>
      </c>
      <c r="W785" s="136">
        <f t="shared" si="455"/>
        <v>0</v>
      </c>
      <c r="X785" s="136">
        <f t="shared" si="456"/>
        <v>0</v>
      </c>
      <c r="Y785" s="42">
        <f t="shared" si="457"/>
        <v>0</v>
      </c>
      <c r="Z785" s="42"/>
      <c r="AA785" s="42"/>
      <c r="AB785" s="42"/>
      <c r="AC785" s="42"/>
      <c r="AD785" s="42"/>
      <c r="AE785" s="42"/>
      <c r="AF785" s="42"/>
      <c r="AG785" s="42"/>
    </row>
    <row r="786" spans="1:33">
      <c r="A786" s="44">
        <f t="shared" si="439"/>
        <v>763</v>
      </c>
      <c r="B786" s="44"/>
      <c r="C786" s="142">
        <v>39200</v>
      </c>
      <c r="E786" s="138" t="s">
        <v>311</v>
      </c>
      <c r="G786" s="43">
        <v>6.6</v>
      </c>
      <c r="H786" s="136" t="str">
        <f t="shared" si="441"/>
        <v>P, S, T &amp; D Plant - Commodity</v>
      </c>
      <c r="I786" s="42">
        <f>'Plt. Class.'!L$244</f>
        <v>0</v>
      </c>
      <c r="J786" s="136">
        <f t="shared" si="442"/>
        <v>0</v>
      </c>
      <c r="K786" s="136">
        <f t="shared" si="443"/>
        <v>0</v>
      </c>
      <c r="L786" s="136">
        <f t="shared" si="444"/>
        <v>0</v>
      </c>
      <c r="M786" s="136">
        <f t="shared" si="445"/>
        <v>0</v>
      </c>
      <c r="N786" s="136">
        <f t="shared" si="446"/>
        <v>0</v>
      </c>
      <c r="O786" s="136">
        <f t="shared" si="447"/>
        <v>0</v>
      </c>
      <c r="P786" s="136">
        <f t="shared" si="448"/>
        <v>0</v>
      </c>
      <c r="Q786" s="136">
        <f t="shared" si="449"/>
        <v>0</v>
      </c>
      <c r="R786" s="136">
        <f t="shared" si="450"/>
        <v>0</v>
      </c>
      <c r="S786" s="136">
        <f t="shared" si="451"/>
        <v>0</v>
      </c>
      <c r="T786" s="136">
        <f t="shared" si="452"/>
        <v>0</v>
      </c>
      <c r="U786" s="136">
        <f t="shared" si="453"/>
        <v>0</v>
      </c>
      <c r="V786" s="136">
        <f t="shared" si="454"/>
        <v>0</v>
      </c>
      <c r="W786" s="136">
        <f t="shared" si="455"/>
        <v>0</v>
      </c>
      <c r="X786" s="136">
        <f t="shared" si="456"/>
        <v>0</v>
      </c>
      <c r="Y786" s="42">
        <f t="shared" si="457"/>
        <v>0</v>
      </c>
      <c r="Z786" s="42"/>
      <c r="AA786" s="42"/>
      <c r="AB786" s="42"/>
      <c r="AC786" s="42"/>
      <c r="AD786" s="42"/>
      <c r="AE786" s="42"/>
      <c r="AF786" s="42"/>
      <c r="AG786" s="42"/>
    </row>
    <row r="787" spans="1:33">
      <c r="A787" s="44">
        <f t="shared" si="439"/>
        <v>764</v>
      </c>
      <c r="B787" s="44"/>
      <c r="C787" s="142">
        <v>39201</v>
      </c>
      <c r="E787" s="138" t="s">
        <v>312</v>
      </c>
      <c r="G787" s="43">
        <v>6.6</v>
      </c>
      <c r="H787" s="136" t="str">
        <f t="shared" si="441"/>
        <v>P, S, T &amp; D Plant - Commodity</v>
      </c>
      <c r="I787" s="42">
        <f>'Plt. Class.'!L$245</f>
        <v>0</v>
      </c>
      <c r="J787" s="136">
        <f t="shared" si="442"/>
        <v>0</v>
      </c>
      <c r="K787" s="136">
        <f t="shared" si="443"/>
        <v>0</v>
      </c>
      <c r="L787" s="136">
        <f t="shared" si="444"/>
        <v>0</v>
      </c>
      <c r="M787" s="136">
        <f t="shared" si="445"/>
        <v>0</v>
      </c>
      <c r="N787" s="136">
        <f t="shared" si="446"/>
        <v>0</v>
      </c>
      <c r="O787" s="136">
        <f t="shared" si="447"/>
        <v>0</v>
      </c>
      <c r="P787" s="136">
        <f t="shared" si="448"/>
        <v>0</v>
      </c>
      <c r="Q787" s="136">
        <f t="shared" si="449"/>
        <v>0</v>
      </c>
      <c r="R787" s="136">
        <f t="shared" si="450"/>
        <v>0</v>
      </c>
      <c r="S787" s="136">
        <f t="shared" si="451"/>
        <v>0</v>
      </c>
      <c r="T787" s="136">
        <f t="shared" si="452"/>
        <v>0</v>
      </c>
      <c r="U787" s="136">
        <f t="shared" si="453"/>
        <v>0</v>
      </c>
      <c r="V787" s="136">
        <f t="shared" si="454"/>
        <v>0</v>
      </c>
      <c r="W787" s="136">
        <f t="shared" si="455"/>
        <v>0</v>
      </c>
      <c r="X787" s="136">
        <f t="shared" si="456"/>
        <v>0</v>
      </c>
      <c r="Y787" s="42">
        <f t="shared" si="457"/>
        <v>0</v>
      </c>
      <c r="Z787" s="42"/>
      <c r="AA787" s="42"/>
      <c r="AB787" s="42"/>
      <c r="AC787" s="42"/>
      <c r="AD787" s="42"/>
      <c r="AE787" s="42"/>
      <c r="AF787" s="42"/>
      <c r="AG787" s="42"/>
    </row>
    <row r="788" spans="1:33">
      <c r="A788" s="44">
        <f t="shared" si="439"/>
        <v>765</v>
      </c>
      <c r="B788" s="44"/>
      <c r="C788" s="142">
        <v>39202</v>
      </c>
      <c r="E788" s="138" t="s">
        <v>313</v>
      </c>
      <c r="G788" s="43">
        <v>6.6</v>
      </c>
      <c r="H788" s="136" t="str">
        <f t="shared" si="441"/>
        <v>P, S, T &amp; D Plant - Commodity</v>
      </c>
      <c r="I788" s="42">
        <f>'Plt. Class.'!L$246</f>
        <v>0</v>
      </c>
      <c r="J788" s="136">
        <f t="shared" si="442"/>
        <v>0</v>
      </c>
      <c r="K788" s="136">
        <f t="shared" si="443"/>
        <v>0</v>
      </c>
      <c r="L788" s="136">
        <f t="shared" si="444"/>
        <v>0</v>
      </c>
      <c r="M788" s="136">
        <f t="shared" si="445"/>
        <v>0</v>
      </c>
      <c r="N788" s="136">
        <f t="shared" si="446"/>
        <v>0</v>
      </c>
      <c r="O788" s="136">
        <f t="shared" si="447"/>
        <v>0</v>
      </c>
      <c r="P788" s="136">
        <f t="shared" si="448"/>
        <v>0</v>
      </c>
      <c r="Q788" s="136">
        <f t="shared" si="449"/>
        <v>0</v>
      </c>
      <c r="R788" s="136">
        <f t="shared" si="450"/>
        <v>0</v>
      </c>
      <c r="S788" s="136">
        <f t="shared" si="451"/>
        <v>0</v>
      </c>
      <c r="T788" s="136">
        <f t="shared" si="452"/>
        <v>0</v>
      </c>
      <c r="U788" s="136">
        <f t="shared" si="453"/>
        <v>0</v>
      </c>
      <c r="V788" s="136">
        <f t="shared" si="454"/>
        <v>0</v>
      </c>
      <c r="W788" s="136">
        <f t="shared" si="455"/>
        <v>0</v>
      </c>
      <c r="X788" s="136">
        <f t="shared" si="456"/>
        <v>0</v>
      </c>
      <c r="Y788" s="42">
        <f t="shared" si="457"/>
        <v>0</v>
      </c>
      <c r="Z788" s="42"/>
      <c r="AA788" s="42"/>
      <c r="AB788" s="42"/>
      <c r="AC788" s="42"/>
      <c r="AD788" s="42"/>
      <c r="AE788" s="42"/>
      <c r="AF788" s="42"/>
      <c r="AG788" s="42"/>
    </row>
    <row r="789" spans="1:33">
      <c r="A789" s="44">
        <f t="shared" si="439"/>
        <v>766</v>
      </c>
      <c r="B789" s="44"/>
      <c r="C789" s="142">
        <v>39300</v>
      </c>
      <c r="E789" s="138" t="s">
        <v>198</v>
      </c>
      <c r="G789" s="43">
        <v>6.6</v>
      </c>
      <c r="H789" s="136" t="str">
        <f t="shared" si="441"/>
        <v>P, S, T &amp; D Plant - Commodity</v>
      </c>
      <c r="I789" s="42">
        <f>'Plt. Class.'!L$247</f>
        <v>0</v>
      </c>
      <c r="J789" s="136">
        <f t="shared" si="442"/>
        <v>0</v>
      </c>
      <c r="K789" s="136">
        <f t="shared" si="443"/>
        <v>0</v>
      </c>
      <c r="L789" s="136">
        <f t="shared" si="444"/>
        <v>0</v>
      </c>
      <c r="M789" s="136">
        <f t="shared" si="445"/>
        <v>0</v>
      </c>
      <c r="N789" s="136">
        <f t="shared" si="446"/>
        <v>0</v>
      </c>
      <c r="O789" s="136">
        <f t="shared" si="447"/>
        <v>0</v>
      </c>
      <c r="P789" s="136">
        <f t="shared" si="448"/>
        <v>0</v>
      </c>
      <c r="Q789" s="136">
        <f t="shared" si="449"/>
        <v>0</v>
      </c>
      <c r="R789" s="136">
        <f t="shared" si="450"/>
        <v>0</v>
      </c>
      <c r="S789" s="136">
        <f t="shared" si="451"/>
        <v>0</v>
      </c>
      <c r="T789" s="136">
        <f t="shared" si="452"/>
        <v>0</v>
      </c>
      <c r="U789" s="136">
        <f t="shared" si="453"/>
        <v>0</v>
      </c>
      <c r="V789" s="136">
        <f t="shared" si="454"/>
        <v>0</v>
      </c>
      <c r="W789" s="136">
        <f t="shared" si="455"/>
        <v>0</v>
      </c>
      <c r="X789" s="136">
        <f t="shared" si="456"/>
        <v>0</v>
      </c>
      <c r="Y789" s="42">
        <f t="shared" si="457"/>
        <v>0</v>
      </c>
      <c r="Z789" s="42"/>
      <c r="AA789" s="42"/>
      <c r="AB789" s="42"/>
      <c r="AC789" s="42"/>
      <c r="AD789" s="42"/>
      <c r="AE789" s="42"/>
      <c r="AF789" s="42"/>
      <c r="AG789" s="42"/>
    </row>
    <row r="790" spans="1:33">
      <c r="A790" s="44">
        <f t="shared" si="439"/>
        <v>767</v>
      </c>
      <c r="B790" s="44"/>
      <c r="C790" s="142">
        <v>39400</v>
      </c>
      <c r="E790" s="138" t="s">
        <v>314</v>
      </c>
      <c r="G790" s="43">
        <v>6.6</v>
      </c>
      <c r="H790" s="136" t="str">
        <f t="shared" si="441"/>
        <v>P, S, T &amp; D Plant - Commodity</v>
      </c>
      <c r="I790" s="42">
        <f>'Plt. Class.'!L$248</f>
        <v>0</v>
      </c>
      <c r="J790" s="136">
        <f t="shared" si="442"/>
        <v>0</v>
      </c>
      <c r="K790" s="136">
        <f t="shared" si="443"/>
        <v>0</v>
      </c>
      <c r="L790" s="136">
        <f t="shared" si="444"/>
        <v>0</v>
      </c>
      <c r="M790" s="136">
        <f t="shared" si="445"/>
        <v>0</v>
      </c>
      <c r="N790" s="136">
        <f t="shared" si="446"/>
        <v>0</v>
      </c>
      <c r="O790" s="136">
        <f t="shared" si="447"/>
        <v>0</v>
      </c>
      <c r="P790" s="136">
        <f t="shared" si="448"/>
        <v>0</v>
      </c>
      <c r="Q790" s="136">
        <f t="shared" si="449"/>
        <v>0</v>
      </c>
      <c r="R790" s="136">
        <f t="shared" si="450"/>
        <v>0</v>
      </c>
      <c r="S790" s="136">
        <f t="shared" si="451"/>
        <v>0</v>
      </c>
      <c r="T790" s="136">
        <f t="shared" si="452"/>
        <v>0</v>
      </c>
      <c r="U790" s="136">
        <f t="shared" si="453"/>
        <v>0</v>
      </c>
      <c r="V790" s="136">
        <f t="shared" si="454"/>
        <v>0</v>
      </c>
      <c r="W790" s="136">
        <f t="shared" si="455"/>
        <v>0</v>
      </c>
      <c r="X790" s="136">
        <f t="shared" si="456"/>
        <v>0</v>
      </c>
      <c r="Y790" s="42">
        <f t="shared" si="457"/>
        <v>0</v>
      </c>
      <c r="Z790" s="42"/>
      <c r="AA790" s="42"/>
      <c r="AB790" s="42"/>
      <c r="AC790" s="42"/>
      <c r="AD790" s="42"/>
      <c r="AE790" s="42"/>
      <c r="AF790" s="42"/>
      <c r="AG790" s="42"/>
    </row>
    <row r="791" spans="1:33">
      <c r="A791" s="44">
        <f t="shared" si="439"/>
        <v>768</v>
      </c>
      <c r="B791" s="44"/>
      <c r="C791" s="142">
        <v>39600</v>
      </c>
      <c r="E791" s="138" t="s">
        <v>315</v>
      </c>
      <c r="G791" s="43">
        <v>6.6</v>
      </c>
      <c r="H791" s="136" t="str">
        <f t="shared" si="441"/>
        <v>P, S, T &amp; D Plant - Commodity</v>
      </c>
      <c r="I791" s="42">
        <f>'Plt. Class.'!L$249</f>
        <v>0</v>
      </c>
      <c r="J791" s="136">
        <f t="shared" si="442"/>
        <v>0</v>
      </c>
      <c r="K791" s="136">
        <f t="shared" si="443"/>
        <v>0</v>
      </c>
      <c r="L791" s="136">
        <f t="shared" si="444"/>
        <v>0</v>
      </c>
      <c r="M791" s="136">
        <f t="shared" si="445"/>
        <v>0</v>
      </c>
      <c r="N791" s="136">
        <f t="shared" si="446"/>
        <v>0</v>
      </c>
      <c r="O791" s="136">
        <f t="shared" si="447"/>
        <v>0</v>
      </c>
      <c r="P791" s="136">
        <f t="shared" si="448"/>
        <v>0</v>
      </c>
      <c r="Q791" s="136">
        <f t="shared" si="449"/>
        <v>0</v>
      </c>
      <c r="R791" s="136">
        <f t="shared" si="450"/>
        <v>0</v>
      </c>
      <c r="S791" s="136">
        <f t="shared" si="451"/>
        <v>0</v>
      </c>
      <c r="T791" s="136">
        <f t="shared" si="452"/>
        <v>0</v>
      </c>
      <c r="U791" s="136">
        <f t="shared" si="453"/>
        <v>0</v>
      </c>
      <c r="V791" s="136">
        <f t="shared" si="454"/>
        <v>0</v>
      </c>
      <c r="W791" s="136">
        <f t="shared" si="455"/>
        <v>0</v>
      </c>
      <c r="X791" s="136">
        <f t="shared" si="456"/>
        <v>0</v>
      </c>
      <c r="Y791" s="42">
        <f t="shared" si="457"/>
        <v>0</v>
      </c>
      <c r="Z791" s="42"/>
      <c r="AA791" s="42"/>
      <c r="AB791" s="42"/>
      <c r="AC791" s="42"/>
      <c r="AD791" s="42"/>
      <c r="AE791" s="42"/>
      <c r="AF791" s="42"/>
      <c r="AG791" s="42"/>
    </row>
    <row r="792" spans="1:33">
      <c r="A792" s="44">
        <f t="shared" si="439"/>
        <v>769</v>
      </c>
      <c r="B792" s="44"/>
      <c r="C792" s="142">
        <v>39603</v>
      </c>
      <c r="E792" s="138" t="s">
        <v>316</v>
      </c>
      <c r="G792" s="43">
        <v>6.6</v>
      </c>
      <c r="H792" s="136" t="str">
        <f t="shared" si="441"/>
        <v>P, S, T &amp; D Plant - Commodity</v>
      </c>
      <c r="I792" s="42">
        <f>'Plt. Class.'!L$250</f>
        <v>0</v>
      </c>
      <c r="J792" s="136">
        <f t="shared" si="442"/>
        <v>0</v>
      </c>
      <c r="K792" s="136">
        <f t="shared" si="443"/>
        <v>0</v>
      </c>
      <c r="L792" s="136">
        <f t="shared" si="444"/>
        <v>0</v>
      </c>
      <c r="M792" s="136">
        <f t="shared" si="445"/>
        <v>0</v>
      </c>
      <c r="N792" s="136">
        <f t="shared" si="446"/>
        <v>0</v>
      </c>
      <c r="O792" s="136">
        <f t="shared" si="447"/>
        <v>0</v>
      </c>
      <c r="P792" s="136">
        <f t="shared" si="448"/>
        <v>0</v>
      </c>
      <c r="Q792" s="136">
        <f t="shared" si="449"/>
        <v>0</v>
      </c>
      <c r="R792" s="136">
        <f t="shared" si="450"/>
        <v>0</v>
      </c>
      <c r="S792" s="136">
        <f t="shared" si="451"/>
        <v>0</v>
      </c>
      <c r="T792" s="136">
        <f t="shared" si="452"/>
        <v>0</v>
      </c>
      <c r="U792" s="136">
        <f t="shared" si="453"/>
        <v>0</v>
      </c>
      <c r="V792" s="136">
        <f t="shared" si="454"/>
        <v>0</v>
      </c>
      <c r="W792" s="136">
        <f t="shared" si="455"/>
        <v>0</v>
      </c>
      <c r="X792" s="136">
        <f t="shared" si="456"/>
        <v>0</v>
      </c>
      <c r="Y792" s="42">
        <f t="shared" si="457"/>
        <v>0</v>
      </c>
      <c r="Z792" s="42"/>
      <c r="AA792" s="42"/>
      <c r="AB792" s="42"/>
      <c r="AC792" s="42"/>
      <c r="AD792" s="42"/>
      <c r="AE792" s="42"/>
      <c r="AF792" s="42"/>
      <c r="AG792" s="42"/>
    </row>
    <row r="793" spans="1:33">
      <c r="A793" s="44">
        <f t="shared" si="439"/>
        <v>770</v>
      </c>
      <c r="B793" s="44"/>
      <c r="C793" s="142">
        <v>39604</v>
      </c>
      <c r="E793" s="138" t="s">
        <v>317</v>
      </c>
      <c r="G793" s="43">
        <v>6.6</v>
      </c>
      <c r="H793" s="136" t="str">
        <f t="shared" si="441"/>
        <v>P, S, T &amp; D Plant - Commodity</v>
      </c>
      <c r="I793" s="42">
        <f>'Plt. Class.'!L$251</f>
        <v>0</v>
      </c>
      <c r="J793" s="136">
        <f t="shared" si="442"/>
        <v>0</v>
      </c>
      <c r="K793" s="136">
        <f t="shared" si="443"/>
        <v>0</v>
      </c>
      <c r="L793" s="136">
        <f t="shared" si="444"/>
        <v>0</v>
      </c>
      <c r="M793" s="136">
        <f t="shared" si="445"/>
        <v>0</v>
      </c>
      <c r="N793" s="136">
        <f t="shared" si="446"/>
        <v>0</v>
      </c>
      <c r="O793" s="136">
        <f t="shared" si="447"/>
        <v>0</v>
      </c>
      <c r="P793" s="136">
        <f t="shared" si="448"/>
        <v>0</v>
      </c>
      <c r="Q793" s="136">
        <f t="shared" si="449"/>
        <v>0</v>
      </c>
      <c r="R793" s="136">
        <f t="shared" si="450"/>
        <v>0</v>
      </c>
      <c r="S793" s="136">
        <f t="shared" si="451"/>
        <v>0</v>
      </c>
      <c r="T793" s="136">
        <f t="shared" si="452"/>
        <v>0</v>
      </c>
      <c r="U793" s="136">
        <f t="shared" si="453"/>
        <v>0</v>
      </c>
      <c r="V793" s="136">
        <f t="shared" si="454"/>
        <v>0</v>
      </c>
      <c r="W793" s="136">
        <f t="shared" si="455"/>
        <v>0</v>
      </c>
      <c r="X793" s="136">
        <f t="shared" si="456"/>
        <v>0</v>
      </c>
      <c r="Y793" s="42">
        <f t="shared" si="457"/>
        <v>0</v>
      </c>
      <c r="Z793" s="42"/>
      <c r="AA793" s="42"/>
      <c r="AB793" s="42"/>
      <c r="AC793" s="42"/>
      <c r="AD793" s="42"/>
      <c r="AE793" s="42"/>
      <c r="AF793" s="42"/>
      <c r="AG793" s="42"/>
    </row>
    <row r="794" spans="1:33">
      <c r="A794" s="44">
        <f t="shared" si="439"/>
        <v>771</v>
      </c>
      <c r="B794" s="44"/>
      <c r="C794" s="142">
        <v>39605</v>
      </c>
      <c r="E794" s="141" t="s">
        <v>318</v>
      </c>
      <c r="G794" s="43">
        <v>6.6</v>
      </c>
      <c r="H794" s="136" t="str">
        <f t="shared" si="441"/>
        <v>P, S, T &amp; D Plant - Commodity</v>
      </c>
      <c r="I794" s="42">
        <f>'Plt. Class.'!L$252</f>
        <v>0</v>
      </c>
      <c r="J794" s="136">
        <f t="shared" si="442"/>
        <v>0</v>
      </c>
      <c r="K794" s="136">
        <f t="shared" si="443"/>
        <v>0</v>
      </c>
      <c r="L794" s="136">
        <f t="shared" si="444"/>
        <v>0</v>
      </c>
      <c r="M794" s="136">
        <f t="shared" si="445"/>
        <v>0</v>
      </c>
      <c r="N794" s="136">
        <f t="shared" si="446"/>
        <v>0</v>
      </c>
      <c r="O794" s="136">
        <f t="shared" si="447"/>
        <v>0</v>
      </c>
      <c r="P794" s="136">
        <f t="shared" si="448"/>
        <v>0</v>
      </c>
      <c r="Q794" s="136">
        <f t="shared" si="449"/>
        <v>0</v>
      </c>
      <c r="R794" s="136">
        <f t="shared" si="450"/>
        <v>0</v>
      </c>
      <c r="S794" s="136">
        <f t="shared" si="451"/>
        <v>0</v>
      </c>
      <c r="T794" s="136">
        <f t="shared" si="452"/>
        <v>0</v>
      </c>
      <c r="U794" s="136">
        <f t="shared" si="453"/>
        <v>0</v>
      </c>
      <c r="V794" s="136">
        <f t="shared" si="454"/>
        <v>0</v>
      </c>
      <c r="W794" s="136">
        <f t="shared" si="455"/>
        <v>0</v>
      </c>
      <c r="X794" s="136">
        <f t="shared" si="456"/>
        <v>0</v>
      </c>
      <c r="Y794" s="42">
        <f t="shared" si="457"/>
        <v>0</v>
      </c>
      <c r="Z794" s="42"/>
      <c r="AA794" s="42"/>
      <c r="AB794" s="42"/>
      <c r="AC794" s="42"/>
      <c r="AD794" s="42"/>
      <c r="AE794" s="42"/>
      <c r="AF794" s="42"/>
      <c r="AG794" s="42"/>
    </row>
    <row r="795" spans="1:33">
      <c r="A795" s="44">
        <f t="shared" si="439"/>
        <v>772</v>
      </c>
      <c r="B795" s="44"/>
      <c r="C795" s="142">
        <v>39700</v>
      </c>
      <c r="E795" s="138" t="s">
        <v>319</v>
      </c>
      <c r="G795" s="43">
        <v>6.6</v>
      </c>
      <c r="H795" s="136" t="str">
        <f t="shared" si="441"/>
        <v>P, S, T &amp; D Plant - Commodity</v>
      </c>
      <c r="I795" s="42">
        <f>'Plt. Class.'!L$253</f>
        <v>22859.039327437127</v>
      </c>
      <c r="J795" s="136">
        <f t="shared" si="442"/>
        <v>7325.8063438227728</v>
      </c>
      <c r="K795" s="136">
        <f t="shared" si="443"/>
        <v>4770.4894987580847</v>
      </c>
      <c r="L795" s="136">
        <f t="shared" si="444"/>
        <v>224.12224395017313</v>
      </c>
      <c r="M795" s="136">
        <f t="shared" si="445"/>
        <v>5056.8983304014055</v>
      </c>
      <c r="N795" s="136">
        <f t="shared" si="446"/>
        <v>5481.722910504689</v>
      </c>
      <c r="O795" s="136">
        <f t="shared" si="447"/>
        <v>0</v>
      </c>
      <c r="P795" s="136">
        <f t="shared" si="448"/>
        <v>0</v>
      </c>
      <c r="Q795" s="136">
        <f t="shared" si="449"/>
        <v>0</v>
      </c>
      <c r="R795" s="136">
        <f t="shared" si="450"/>
        <v>0</v>
      </c>
      <c r="S795" s="136">
        <f t="shared" si="451"/>
        <v>0</v>
      </c>
      <c r="T795" s="136">
        <f t="shared" si="452"/>
        <v>0</v>
      </c>
      <c r="U795" s="136">
        <f t="shared" si="453"/>
        <v>0</v>
      </c>
      <c r="V795" s="136">
        <f t="shared" si="454"/>
        <v>0</v>
      </c>
      <c r="W795" s="136">
        <f t="shared" si="455"/>
        <v>0</v>
      </c>
      <c r="X795" s="136">
        <f t="shared" si="456"/>
        <v>0</v>
      </c>
      <c r="Y795" s="42">
        <f t="shared" si="457"/>
        <v>0</v>
      </c>
      <c r="Z795" s="42"/>
      <c r="AA795" s="42"/>
      <c r="AB795" s="42"/>
      <c r="AC795" s="42"/>
      <c r="AD795" s="42"/>
      <c r="AE795" s="42"/>
      <c r="AF795" s="42"/>
      <c r="AG795" s="42"/>
    </row>
    <row r="796" spans="1:33">
      <c r="A796" s="44">
        <f t="shared" si="439"/>
        <v>773</v>
      </c>
      <c r="B796" s="44"/>
      <c r="C796" s="142">
        <v>39701</v>
      </c>
      <c r="E796" s="138" t="s">
        <v>320</v>
      </c>
      <c r="G796" s="43">
        <v>6.6</v>
      </c>
      <c r="H796" s="136" t="str">
        <f t="shared" si="441"/>
        <v>P, S, T &amp; D Plant - Commodity</v>
      </c>
      <c r="I796" s="42">
        <f>'Plt. Class.'!L$254</f>
        <v>0</v>
      </c>
      <c r="J796" s="136">
        <f t="shared" si="442"/>
        <v>0</v>
      </c>
      <c r="K796" s="136">
        <f t="shared" si="443"/>
        <v>0</v>
      </c>
      <c r="L796" s="136">
        <f t="shared" si="444"/>
        <v>0</v>
      </c>
      <c r="M796" s="136">
        <f t="shared" si="445"/>
        <v>0</v>
      </c>
      <c r="N796" s="136">
        <f t="shared" si="446"/>
        <v>0</v>
      </c>
      <c r="O796" s="136">
        <f t="shared" si="447"/>
        <v>0</v>
      </c>
      <c r="P796" s="136">
        <f t="shared" si="448"/>
        <v>0</v>
      </c>
      <c r="Q796" s="136">
        <f t="shared" si="449"/>
        <v>0</v>
      </c>
      <c r="R796" s="136">
        <f t="shared" si="450"/>
        <v>0</v>
      </c>
      <c r="S796" s="136">
        <f t="shared" si="451"/>
        <v>0</v>
      </c>
      <c r="T796" s="136">
        <f t="shared" si="452"/>
        <v>0</v>
      </c>
      <c r="U796" s="136">
        <f t="shared" si="453"/>
        <v>0</v>
      </c>
      <c r="V796" s="136">
        <f t="shared" si="454"/>
        <v>0</v>
      </c>
      <c r="W796" s="136">
        <f t="shared" si="455"/>
        <v>0</v>
      </c>
      <c r="X796" s="136">
        <f t="shared" si="456"/>
        <v>0</v>
      </c>
      <c r="Y796" s="42">
        <f t="shared" si="457"/>
        <v>0</v>
      </c>
      <c r="Z796" s="42"/>
      <c r="AA796" s="42"/>
      <c r="AB796" s="42"/>
      <c r="AC796" s="42"/>
      <c r="AD796" s="42"/>
      <c r="AE796" s="42"/>
      <c r="AF796" s="42"/>
      <c r="AG796" s="42"/>
    </row>
    <row r="797" spans="1:33">
      <c r="A797" s="44">
        <f t="shared" si="439"/>
        <v>774</v>
      </c>
      <c r="B797" s="44"/>
      <c r="C797" s="142">
        <v>39702</v>
      </c>
      <c r="E797" s="138" t="s">
        <v>321</v>
      </c>
      <c r="G797" s="43">
        <v>6.6</v>
      </c>
      <c r="H797" s="136" t="str">
        <f t="shared" si="441"/>
        <v>P, S, T &amp; D Plant - Commodity</v>
      </c>
      <c r="I797" s="42">
        <f>'Plt. Class.'!L$255</f>
        <v>0</v>
      </c>
      <c r="J797" s="136">
        <f t="shared" si="442"/>
        <v>0</v>
      </c>
      <c r="K797" s="136">
        <f t="shared" si="443"/>
        <v>0</v>
      </c>
      <c r="L797" s="136">
        <f t="shared" si="444"/>
        <v>0</v>
      </c>
      <c r="M797" s="136">
        <f t="shared" si="445"/>
        <v>0</v>
      </c>
      <c r="N797" s="136">
        <f t="shared" si="446"/>
        <v>0</v>
      </c>
      <c r="O797" s="136">
        <f t="shared" si="447"/>
        <v>0</v>
      </c>
      <c r="P797" s="136">
        <f t="shared" si="448"/>
        <v>0</v>
      </c>
      <c r="Q797" s="136">
        <f t="shared" si="449"/>
        <v>0</v>
      </c>
      <c r="R797" s="136">
        <f t="shared" si="450"/>
        <v>0</v>
      </c>
      <c r="S797" s="136">
        <f t="shared" si="451"/>
        <v>0</v>
      </c>
      <c r="T797" s="136">
        <f t="shared" si="452"/>
        <v>0</v>
      </c>
      <c r="U797" s="136">
        <f t="shared" si="453"/>
        <v>0</v>
      </c>
      <c r="V797" s="136">
        <f t="shared" si="454"/>
        <v>0</v>
      </c>
      <c r="W797" s="136">
        <f t="shared" si="455"/>
        <v>0</v>
      </c>
      <c r="X797" s="136">
        <f t="shared" si="456"/>
        <v>0</v>
      </c>
      <c r="Y797" s="42">
        <f t="shared" si="457"/>
        <v>0</v>
      </c>
      <c r="Z797" s="42"/>
      <c r="AA797" s="42"/>
      <c r="AB797" s="42"/>
      <c r="AC797" s="42"/>
      <c r="AD797" s="42"/>
      <c r="AE797" s="42"/>
      <c r="AF797" s="42"/>
      <c r="AG797" s="42"/>
    </row>
    <row r="798" spans="1:33">
      <c r="A798" s="44">
        <f t="shared" si="439"/>
        <v>775</v>
      </c>
      <c r="B798" s="44"/>
      <c r="C798" s="142">
        <v>39705</v>
      </c>
      <c r="E798" s="138" t="s">
        <v>322</v>
      </c>
      <c r="G798" s="43">
        <v>6.6</v>
      </c>
      <c r="H798" s="136" t="str">
        <f t="shared" si="441"/>
        <v>P, S, T &amp; D Plant - Commodity</v>
      </c>
      <c r="I798" s="42">
        <f>'Plt. Class.'!L$256</f>
        <v>0</v>
      </c>
      <c r="J798" s="136">
        <f t="shared" si="442"/>
        <v>0</v>
      </c>
      <c r="K798" s="136">
        <f t="shared" si="443"/>
        <v>0</v>
      </c>
      <c r="L798" s="136">
        <f t="shared" si="444"/>
        <v>0</v>
      </c>
      <c r="M798" s="136">
        <f t="shared" si="445"/>
        <v>0</v>
      </c>
      <c r="N798" s="136">
        <f t="shared" si="446"/>
        <v>0</v>
      </c>
      <c r="O798" s="136">
        <f t="shared" si="447"/>
        <v>0</v>
      </c>
      <c r="P798" s="136">
        <f t="shared" si="448"/>
        <v>0</v>
      </c>
      <c r="Q798" s="136">
        <f t="shared" si="449"/>
        <v>0</v>
      </c>
      <c r="R798" s="136">
        <f t="shared" si="450"/>
        <v>0</v>
      </c>
      <c r="S798" s="136">
        <f t="shared" si="451"/>
        <v>0</v>
      </c>
      <c r="T798" s="136">
        <f t="shared" si="452"/>
        <v>0</v>
      </c>
      <c r="U798" s="136">
        <f t="shared" si="453"/>
        <v>0</v>
      </c>
      <c r="V798" s="136">
        <f t="shared" si="454"/>
        <v>0</v>
      </c>
      <c r="W798" s="136">
        <f t="shared" si="455"/>
        <v>0</v>
      </c>
      <c r="X798" s="136">
        <f t="shared" si="456"/>
        <v>0</v>
      </c>
      <c r="Y798" s="42">
        <f t="shared" si="457"/>
        <v>0</v>
      </c>
      <c r="Z798" s="42"/>
      <c r="AA798" s="42"/>
      <c r="AB798" s="42"/>
      <c r="AC798" s="42"/>
      <c r="AD798" s="42"/>
      <c r="AE798" s="42"/>
      <c r="AF798" s="42"/>
      <c r="AG798" s="42"/>
    </row>
    <row r="799" spans="1:33">
      <c r="A799" s="44">
        <f t="shared" si="439"/>
        <v>776</v>
      </c>
      <c r="B799" s="44"/>
      <c r="C799" s="142">
        <v>39800</v>
      </c>
      <c r="E799" s="138" t="s">
        <v>323</v>
      </c>
      <c r="G799" s="43">
        <v>6.6</v>
      </c>
      <c r="H799" s="136" t="str">
        <f t="shared" si="441"/>
        <v>P, S, T &amp; D Plant - Commodity</v>
      </c>
      <c r="I799" s="42">
        <f>'Plt. Class.'!L$257</f>
        <v>690.46286083699692</v>
      </c>
      <c r="J799" s="136">
        <f t="shared" si="442"/>
        <v>221.27776822285205</v>
      </c>
      <c r="K799" s="136">
        <f t="shared" si="443"/>
        <v>144.09379938166688</v>
      </c>
      <c r="L799" s="136">
        <f t="shared" si="444"/>
        <v>6.7696670677364672</v>
      </c>
      <c r="M799" s="136">
        <f t="shared" si="445"/>
        <v>152.74484802954549</v>
      </c>
      <c r="N799" s="136">
        <f t="shared" si="446"/>
        <v>165.57677813519601</v>
      </c>
      <c r="O799" s="136">
        <f t="shared" si="447"/>
        <v>0</v>
      </c>
      <c r="P799" s="136">
        <f t="shared" si="448"/>
        <v>0</v>
      </c>
      <c r="Q799" s="136">
        <f t="shared" si="449"/>
        <v>0</v>
      </c>
      <c r="R799" s="136">
        <f t="shared" si="450"/>
        <v>0</v>
      </c>
      <c r="S799" s="136">
        <f t="shared" si="451"/>
        <v>0</v>
      </c>
      <c r="T799" s="136">
        <f t="shared" si="452"/>
        <v>0</v>
      </c>
      <c r="U799" s="136">
        <f t="shared" si="453"/>
        <v>0</v>
      </c>
      <c r="V799" s="136">
        <f t="shared" si="454"/>
        <v>0</v>
      </c>
      <c r="W799" s="136">
        <f t="shared" si="455"/>
        <v>0</v>
      </c>
      <c r="X799" s="136">
        <f t="shared" si="456"/>
        <v>0</v>
      </c>
      <c r="Y799" s="42">
        <f t="shared" si="457"/>
        <v>0</v>
      </c>
      <c r="Z799" s="42"/>
      <c r="AA799" s="42"/>
      <c r="AB799" s="42"/>
      <c r="AC799" s="42"/>
      <c r="AD799" s="42"/>
      <c r="AE799" s="42"/>
      <c r="AF799" s="42"/>
      <c r="AG799" s="42"/>
    </row>
    <row r="800" spans="1:33">
      <c r="A800" s="44">
        <f t="shared" si="439"/>
        <v>777</v>
      </c>
      <c r="B800" s="44"/>
      <c r="C800" s="142">
        <v>39900</v>
      </c>
      <c r="E800" s="138" t="s">
        <v>324</v>
      </c>
      <c r="G800" s="43">
        <v>6.6</v>
      </c>
      <c r="H800" s="136" t="str">
        <f t="shared" si="441"/>
        <v>P, S, T &amp; D Plant - Commodity</v>
      </c>
      <c r="I800" s="42">
        <f>'Plt. Class.'!L$258</f>
        <v>7338.0213052579784</v>
      </c>
      <c r="J800" s="136">
        <f t="shared" si="442"/>
        <v>2351.6702630911741</v>
      </c>
      <c r="K800" s="136">
        <f t="shared" si="443"/>
        <v>1531.3834092922496</v>
      </c>
      <c r="L800" s="136">
        <f t="shared" si="444"/>
        <v>71.945884406201102</v>
      </c>
      <c r="M800" s="136">
        <f t="shared" si="445"/>
        <v>1623.3240231784223</v>
      </c>
      <c r="N800" s="136">
        <f t="shared" si="446"/>
        <v>1759.697725289931</v>
      </c>
      <c r="O800" s="136">
        <f t="shared" si="447"/>
        <v>0</v>
      </c>
      <c r="P800" s="136">
        <f t="shared" si="448"/>
        <v>0</v>
      </c>
      <c r="Q800" s="136">
        <f t="shared" si="449"/>
        <v>0</v>
      </c>
      <c r="R800" s="136">
        <f t="shared" si="450"/>
        <v>0</v>
      </c>
      <c r="S800" s="136">
        <f t="shared" si="451"/>
        <v>0</v>
      </c>
      <c r="T800" s="136">
        <f t="shared" si="452"/>
        <v>0</v>
      </c>
      <c r="U800" s="136">
        <f t="shared" si="453"/>
        <v>0</v>
      </c>
      <c r="V800" s="136">
        <f t="shared" si="454"/>
        <v>0</v>
      </c>
      <c r="W800" s="136">
        <f t="shared" si="455"/>
        <v>0</v>
      </c>
      <c r="X800" s="136">
        <f t="shared" si="456"/>
        <v>0</v>
      </c>
      <c r="Y800" s="42">
        <f t="shared" si="457"/>
        <v>0</v>
      </c>
      <c r="Z800" s="42"/>
      <c r="AA800" s="42"/>
      <c r="AB800" s="42"/>
      <c r="AC800" s="42"/>
      <c r="AD800" s="42"/>
      <c r="AE800" s="42"/>
      <c r="AF800" s="42"/>
      <c r="AG800" s="42"/>
    </row>
    <row r="801" spans="1:33">
      <c r="A801" s="44">
        <f t="shared" si="439"/>
        <v>778</v>
      </c>
      <c r="B801" s="44"/>
      <c r="C801" s="142">
        <v>39901</v>
      </c>
      <c r="E801" s="138" t="s">
        <v>325</v>
      </c>
      <c r="G801" s="43">
        <v>6.6</v>
      </c>
      <c r="H801" s="136" t="str">
        <f t="shared" si="441"/>
        <v>P, S, T &amp; D Plant - Commodity</v>
      </c>
      <c r="I801" s="42">
        <f>'Plt. Class.'!L$259</f>
        <v>93155.643137950581</v>
      </c>
      <c r="J801" s="136">
        <f t="shared" si="442"/>
        <v>29854.281787064123</v>
      </c>
      <c r="K801" s="136">
        <f t="shared" si="443"/>
        <v>19440.800244227637</v>
      </c>
      <c r="L801" s="136">
        <f t="shared" si="444"/>
        <v>913.34773424355569</v>
      </c>
      <c r="M801" s="136">
        <f t="shared" si="445"/>
        <v>20607.979605089866</v>
      </c>
      <c r="N801" s="136">
        <f t="shared" si="446"/>
        <v>22339.233767325397</v>
      </c>
      <c r="O801" s="136">
        <f t="shared" si="447"/>
        <v>0</v>
      </c>
      <c r="P801" s="136">
        <f t="shared" si="448"/>
        <v>0</v>
      </c>
      <c r="Q801" s="136">
        <f t="shared" si="449"/>
        <v>0</v>
      </c>
      <c r="R801" s="136">
        <f t="shared" si="450"/>
        <v>0</v>
      </c>
      <c r="S801" s="136">
        <f t="shared" si="451"/>
        <v>0</v>
      </c>
      <c r="T801" s="136">
        <f t="shared" si="452"/>
        <v>0</v>
      </c>
      <c r="U801" s="136">
        <f t="shared" si="453"/>
        <v>0</v>
      </c>
      <c r="V801" s="136">
        <f t="shared" si="454"/>
        <v>0</v>
      </c>
      <c r="W801" s="136">
        <f t="shared" si="455"/>
        <v>0</v>
      </c>
      <c r="X801" s="136">
        <f t="shared" si="456"/>
        <v>0</v>
      </c>
      <c r="Y801" s="42">
        <f t="shared" si="457"/>
        <v>0</v>
      </c>
      <c r="Z801" s="42"/>
      <c r="AA801" s="42"/>
      <c r="AB801" s="42"/>
      <c r="AC801" s="42"/>
      <c r="AD801" s="42"/>
      <c r="AE801" s="42"/>
      <c r="AF801" s="42"/>
      <c r="AG801" s="42"/>
    </row>
    <row r="802" spans="1:33">
      <c r="A802" s="44">
        <f t="shared" si="439"/>
        <v>779</v>
      </c>
      <c r="B802" s="44"/>
      <c r="C802" s="142">
        <v>39902</v>
      </c>
      <c r="E802" s="138" t="s">
        <v>326</v>
      </c>
      <c r="G802" s="43">
        <v>6.6</v>
      </c>
      <c r="H802" s="136" t="str">
        <f t="shared" si="441"/>
        <v>P, S, T &amp; D Plant - Commodity</v>
      </c>
      <c r="I802" s="42">
        <f>'Plt. Class.'!L$260</f>
        <v>20833.047133943557</v>
      </c>
      <c r="J802" s="136">
        <f t="shared" si="442"/>
        <v>6676.5215575712309</v>
      </c>
      <c r="K802" s="136">
        <f t="shared" si="443"/>
        <v>4347.6819456853573</v>
      </c>
      <c r="L802" s="136">
        <f t="shared" si="444"/>
        <v>204.25833321765589</v>
      </c>
      <c r="M802" s="136">
        <f t="shared" si="445"/>
        <v>4608.7064184872943</v>
      </c>
      <c r="N802" s="136">
        <f t="shared" si="446"/>
        <v>4995.8788789820183</v>
      </c>
      <c r="O802" s="136">
        <f t="shared" si="447"/>
        <v>0</v>
      </c>
      <c r="P802" s="136">
        <f t="shared" si="448"/>
        <v>0</v>
      </c>
      <c r="Q802" s="136">
        <f t="shared" si="449"/>
        <v>0</v>
      </c>
      <c r="R802" s="136">
        <f t="shared" si="450"/>
        <v>0</v>
      </c>
      <c r="S802" s="136">
        <f t="shared" si="451"/>
        <v>0</v>
      </c>
      <c r="T802" s="136">
        <f t="shared" si="452"/>
        <v>0</v>
      </c>
      <c r="U802" s="136">
        <f t="shared" si="453"/>
        <v>0</v>
      </c>
      <c r="V802" s="136">
        <f t="shared" si="454"/>
        <v>0</v>
      </c>
      <c r="W802" s="136">
        <f t="shared" si="455"/>
        <v>0</v>
      </c>
      <c r="X802" s="136">
        <f t="shared" si="456"/>
        <v>0</v>
      </c>
      <c r="Y802" s="42">
        <f t="shared" si="457"/>
        <v>0</v>
      </c>
      <c r="Z802" s="42"/>
      <c r="AA802" s="42"/>
      <c r="AB802" s="42"/>
      <c r="AC802" s="42"/>
      <c r="AD802" s="42"/>
      <c r="AE802" s="42"/>
      <c r="AF802" s="42"/>
      <c r="AG802" s="42"/>
    </row>
    <row r="803" spans="1:33">
      <c r="A803" s="44">
        <f t="shared" si="439"/>
        <v>780</v>
      </c>
      <c r="B803" s="44"/>
      <c r="C803" s="142">
        <v>39903</v>
      </c>
      <c r="E803" s="138" t="s">
        <v>327</v>
      </c>
      <c r="G803" s="43">
        <v>6.6</v>
      </c>
      <c r="H803" s="136" t="str">
        <f t="shared" si="441"/>
        <v>P, S, T &amp; D Plant - Commodity</v>
      </c>
      <c r="I803" s="42">
        <f>'Plt. Class.'!L$261</f>
        <v>7165.1384561605837</v>
      </c>
      <c r="J803" s="136">
        <f t="shared" si="442"/>
        <v>2296.2652106515602</v>
      </c>
      <c r="K803" s="136">
        <f t="shared" si="443"/>
        <v>1495.3042108482193</v>
      </c>
      <c r="L803" s="136">
        <f t="shared" si="444"/>
        <v>70.250848515795141</v>
      </c>
      <c r="M803" s="136">
        <f t="shared" si="445"/>
        <v>1585.0787155592911</v>
      </c>
      <c r="N803" s="136">
        <f t="shared" si="446"/>
        <v>1718.2394705857178</v>
      </c>
      <c r="O803" s="136">
        <f t="shared" si="447"/>
        <v>0</v>
      </c>
      <c r="P803" s="136">
        <f t="shared" si="448"/>
        <v>0</v>
      </c>
      <c r="Q803" s="136">
        <f t="shared" si="449"/>
        <v>0</v>
      </c>
      <c r="R803" s="136">
        <f t="shared" si="450"/>
        <v>0</v>
      </c>
      <c r="S803" s="136">
        <f t="shared" si="451"/>
        <v>0</v>
      </c>
      <c r="T803" s="136">
        <f t="shared" si="452"/>
        <v>0</v>
      </c>
      <c r="U803" s="136">
        <f t="shared" si="453"/>
        <v>0</v>
      </c>
      <c r="V803" s="136">
        <f t="shared" si="454"/>
        <v>0</v>
      </c>
      <c r="W803" s="136">
        <f t="shared" si="455"/>
        <v>0</v>
      </c>
      <c r="X803" s="136">
        <f t="shared" si="456"/>
        <v>0</v>
      </c>
      <c r="Y803" s="42">
        <f t="shared" si="457"/>
        <v>0</v>
      </c>
      <c r="Z803" s="42"/>
      <c r="AA803" s="42"/>
      <c r="AB803" s="42"/>
      <c r="AC803" s="42"/>
      <c r="AD803" s="42"/>
      <c r="AE803" s="42"/>
      <c r="AF803" s="42"/>
      <c r="AG803" s="42"/>
    </row>
    <row r="804" spans="1:33">
      <c r="A804" s="44">
        <f t="shared" si="439"/>
        <v>781</v>
      </c>
      <c r="B804" s="44"/>
      <c r="C804" s="142">
        <v>39904</v>
      </c>
      <c r="E804" s="138" t="s">
        <v>328</v>
      </c>
      <c r="G804" s="43">
        <v>6.6</v>
      </c>
      <c r="H804" s="136" t="str">
        <f t="shared" si="441"/>
        <v>P, S, T &amp; D Plant - Commodity</v>
      </c>
      <c r="I804" s="42">
        <f>'Plt. Class.'!L$262</f>
        <v>0</v>
      </c>
      <c r="J804" s="136">
        <f t="shared" si="442"/>
        <v>0</v>
      </c>
      <c r="K804" s="136">
        <f t="shared" si="443"/>
        <v>0</v>
      </c>
      <c r="L804" s="136">
        <f t="shared" si="444"/>
        <v>0</v>
      </c>
      <c r="M804" s="136">
        <f t="shared" si="445"/>
        <v>0</v>
      </c>
      <c r="N804" s="136">
        <f t="shared" si="446"/>
        <v>0</v>
      </c>
      <c r="O804" s="136">
        <f t="shared" si="447"/>
        <v>0</v>
      </c>
      <c r="P804" s="136">
        <f t="shared" si="448"/>
        <v>0</v>
      </c>
      <c r="Q804" s="136">
        <f t="shared" si="449"/>
        <v>0</v>
      </c>
      <c r="R804" s="136">
        <f t="shared" si="450"/>
        <v>0</v>
      </c>
      <c r="S804" s="136">
        <f t="shared" si="451"/>
        <v>0</v>
      </c>
      <c r="T804" s="136">
        <f t="shared" si="452"/>
        <v>0</v>
      </c>
      <c r="U804" s="136">
        <f t="shared" si="453"/>
        <v>0</v>
      </c>
      <c r="V804" s="136">
        <f t="shared" si="454"/>
        <v>0</v>
      </c>
      <c r="W804" s="136">
        <f t="shared" si="455"/>
        <v>0</v>
      </c>
      <c r="X804" s="136">
        <f t="shared" si="456"/>
        <v>0</v>
      </c>
      <c r="Y804" s="42">
        <f t="shared" si="457"/>
        <v>0</v>
      </c>
      <c r="Z804" s="42"/>
      <c r="AA804" s="42"/>
      <c r="AB804" s="42"/>
      <c r="AC804" s="42"/>
      <c r="AD804" s="42"/>
      <c r="AE804" s="42"/>
      <c r="AF804" s="42"/>
      <c r="AG804" s="42"/>
    </row>
    <row r="805" spans="1:33">
      <c r="A805" s="44">
        <f t="shared" si="439"/>
        <v>782</v>
      </c>
      <c r="B805" s="44"/>
      <c r="C805" s="142">
        <v>39905</v>
      </c>
      <c r="E805" s="138" t="s">
        <v>329</v>
      </c>
      <c r="G805" s="43">
        <v>6.6</v>
      </c>
      <c r="H805" s="136" t="str">
        <f t="shared" si="441"/>
        <v>P, S, T &amp; D Plant - Commodity</v>
      </c>
      <c r="I805" s="42">
        <f>'Plt. Class.'!L$263</f>
        <v>0</v>
      </c>
      <c r="J805" s="136">
        <f t="shared" si="442"/>
        <v>0</v>
      </c>
      <c r="K805" s="136">
        <f t="shared" si="443"/>
        <v>0</v>
      </c>
      <c r="L805" s="136">
        <f t="shared" si="444"/>
        <v>0</v>
      </c>
      <c r="M805" s="136">
        <f t="shared" si="445"/>
        <v>0</v>
      </c>
      <c r="N805" s="136">
        <f t="shared" si="446"/>
        <v>0</v>
      </c>
      <c r="O805" s="136">
        <f t="shared" si="447"/>
        <v>0</v>
      </c>
      <c r="P805" s="136">
        <f t="shared" si="448"/>
        <v>0</v>
      </c>
      <c r="Q805" s="136">
        <f t="shared" si="449"/>
        <v>0</v>
      </c>
      <c r="R805" s="136">
        <f t="shared" si="450"/>
        <v>0</v>
      </c>
      <c r="S805" s="136">
        <f t="shared" si="451"/>
        <v>0</v>
      </c>
      <c r="T805" s="136">
        <f t="shared" si="452"/>
        <v>0</v>
      </c>
      <c r="U805" s="136">
        <f t="shared" si="453"/>
        <v>0</v>
      </c>
      <c r="V805" s="136">
        <f t="shared" si="454"/>
        <v>0</v>
      </c>
      <c r="W805" s="136">
        <f t="shared" si="455"/>
        <v>0</v>
      </c>
      <c r="X805" s="136">
        <f t="shared" si="456"/>
        <v>0</v>
      </c>
      <c r="Y805" s="42">
        <f t="shared" si="457"/>
        <v>0</v>
      </c>
      <c r="Z805" s="42"/>
      <c r="AA805" s="42"/>
      <c r="AB805" s="42"/>
      <c r="AC805" s="42"/>
      <c r="AD805" s="42"/>
      <c r="AE805" s="42"/>
      <c r="AF805" s="42"/>
      <c r="AG805" s="42"/>
    </row>
    <row r="806" spans="1:33">
      <c r="A806" s="44">
        <f t="shared" si="439"/>
        <v>783</v>
      </c>
      <c r="B806" s="44"/>
      <c r="C806" s="142">
        <v>39906</v>
      </c>
      <c r="E806" s="138" t="s">
        <v>330</v>
      </c>
      <c r="G806" s="43">
        <v>6.6</v>
      </c>
      <c r="H806" s="136" t="str">
        <f t="shared" si="441"/>
        <v>P, S, T &amp; D Plant - Commodity</v>
      </c>
      <c r="I806" s="42">
        <f>'Plt. Class.'!L$264</f>
        <v>11896.27860047485</v>
      </c>
      <c r="J806" s="136">
        <f t="shared" si="442"/>
        <v>3812.4888798208599</v>
      </c>
      <c r="K806" s="136">
        <f t="shared" si="443"/>
        <v>2482.6534188490118</v>
      </c>
      <c r="L806" s="136">
        <f t="shared" si="444"/>
        <v>116.63747616001743</v>
      </c>
      <c r="M806" s="136">
        <f t="shared" si="445"/>
        <v>2631.7060192693571</v>
      </c>
      <c r="N806" s="136">
        <f t="shared" si="446"/>
        <v>2852.7928063756035</v>
      </c>
      <c r="O806" s="136">
        <f t="shared" si="447"/>
        <v>0</v>
      </c>
      <c r="P806" s="136">
        <f t="shared" si="448"/>
        <v>0</v>
      </c>
      <c r="Q806" s="136">
        <f t="shared" si="449"/>
        <v>0</v>
      </c>
      <c r="R806" s="136">
        <f t="shared" si="450"/>
        <v>0</v>
      </c>
      <c r="S806" s="136">
        <f t="shared" si="451"/>
        <v>0</v>
      </c>
      <c r="T806" s="136">
        <f t="shared" si="452"/>
        <v>0</v>
      </c>
      <c r="U806" s="136">
        <f t="shared" si="453"/>
        <v>0</v>
      </c>
      <c r="V806" s="136">
        <f t="shared" si="454"/>
        <v>0</v>
      </c>
      <c r="W806" s="136">
        <f t="shared" si="455"/>
        <v>0</v>
      </c>
      <c r="X806" s="136">
        <f t="shared" si="456"/>
        <v>0</v>
      </c>
      <c r="Y806" s="42">
        <f t="shared" si="457"/>
        <v>0</v>
      </c>
      <c r="Z806" s="42"/>
      <c r="AA806" s="42"/>
      <c r="AB806" s="42"/>
      <c r="AC806" s="42"/>
      <c r="AD806" s="42"/>
      <c r="AE806" s="42"/>
      <c r="AF806" s="42"/>
      <c r="AG806" s="42"/>
    </row>
    <row r="807" spans="1:33">
      <c r="A807" s="44">
        <f t="shared" si="439"/>
        <v>784</v>
      </c>
      <c r="B807" s="44"/>
      <c r="C807" s="142">
        <v>39907</v>
      </c>
      <c r="E807" s="138" t="s">
        <v>331</v>
      </c>
      <c r="G807" s="43">
        <v>6.6</v>
      </c>
      <c r="H807" s="136" t="str">
        <f t="shared" si="441"/>
        <v>P, S, T &amp; D Plant - Commodity</v>
      </c>
      <c r="I807" s="42">
        <f>'Plt. Class.'!L$265</f>
        <v>2337.3080918639989</v>
      </c>
      <c r="J807" s="136">
        <f t="shared" si="442"/>
        <v>749.05450756601476</v>
      </c>
      <c r="K807" s="136">
        <f t="shared" si="443"/>
        <v>487.77656610513446</v>
      </c>
      <c r="L807" s="136">
        <f t="shared" si="444"/>
        <v>22.91621825606213</v>
      </c>
      <c r="M807" s="136">
        <f t="shared" si="445"/>
        <v>517.06150980693531</v>
      </c>
      <c r="N807" s="136">
        <f t="shared" si="446"/>
        <v>560.49929012985217</v>
      </c>
      <c r="O807" s="136">
        <f t="shared" si="447"/>
        <v>0</v>
      </c>
      <c r="P807" s="136">
        <f t="shared" si="448"/>
        <v>0</v>
      </c>
      <c r="Q807" s="136">
        <f t="shared" si="449"/>
        <v>0</v>
      </c>
      <c r="R807" s="136">
        <f t="shared" si="450"/>
        <v>0</v>
      </c>
      <c r="S807" s="136">
        <f t="shared" si="451"/>
        <v>0</v>
      </c>
      <c r="T807" s="136">
        <f t="shared" si="452"/>
        <v>0</v>
      </c>
      <c r="U807" s="136">
        <f t="shared" si="453"/>
        <v>0</v>
      </c>
      <c r="V807" s="136">
        <f t="shared" si="454"/>
        <v>0</v>
      </c>
      <c r="W807" s="136">
        <f t="shared" si="455"/>
        <v>0</v>
      </c>
      <c r="X807" s="136">
        <f t="shared" si="456"/>
        <v>0</v>
      </c>
      <c r="Y807" s="42">
        <f t="shared" si="457"/>
        <v>0</v>
      </c>
      <c r="Z807" s="42"/>
      <c r="AA807" s="42"/>
      <c r="AB807" s="42"/>
      <c r="AC807" s="42"/>
      <c r="AD807" s="42"/>
      <c r="AE807" s="42"/>
      <c r="AF807" s="42"/>
      <c r="AG807" s="42"/>
    </row>
    <row r="808" spans="1:33">
      <c r="A808" s="44">
        <f t="shared" si="439"/>
        <v>785</v>
      </c>
      <c r="B808" s="44"/>
      <c r="C808" s="142">
        <v>39908</v>
      </c>
      <c r="E808" s="138" t="s">
        <v>332</v>
      </c>
      <c r="G808" s="43">
        <v>6.6</v>
      </c>
      <c r="H808" s="136" t="str">
        <f t="shared" si="441"/>
        <v>P, S, T &amp; D Plant - Commodity</v>
      </c>
      <c r="I808" s="42">
        <f>'Plt. Class.'!L$266</f>
        <v>1277689.6791065871</v>
      </c>
      <c r="J808" s="136">
        <f t="shared" si="442"/>
        <v>409470.71408207511</v>
      </c>
      <c r="K808" s="136">
        <f t="shared" si="443"/>
        <v>266643.1038304239</v>
      </c>
      <c r="L808" s="136">
        <f t="shared" si="444"/>
        <v>12527.152775385266</v>
      </c>
      <c r="M808" s="136">
        <f t="shared" si="445"/>
        <v>282651.72094481054</v>
      </c>
      <c r="N808" s="136">
        <f t="shared" si="446"/>
        <v>306396.98747389222</v>
      </c>
      <c r="O808" s="136">
        <f t="shared" si="447"/>
        <v>0</v>
      </c>
      <c r="P808" s="136">
        <f t="shared" si="448"/>
        <v>0</v>
      </c>
      <c r="Q808" s="136">
        <f t="shared" si="449"/>
        <v>0</v>
      </c>
      <c r="R808" s="136">
        <f t="shared" si="450"/>
        <v>0</v>
      </c>
      <c r="S808" s="136">
        <f t="shared" si="451"/>
        <v>0</v>
      </c>
      <c r="T808" s="136">
        <f t="shared" si="452"/>
        <v>0</v>
      </c>
      <c r="U808" s="136">
        <f t="shared" si="453"/>
        <v>0</v>
      </c>
      <c r="V808" s="136">
        <f t="shared" si="454"/>
        <v>0</v>
      </c>
      <c r="W808" s="136">
        <f t="shared" si="455"/>
        <v>0</v>
      </c>
      <c r="X808" s="136">
        <f t="shared" si="456"/>
        <v>0</v>
      </c>
      <c r="Y808" s="42">
        <f t="shared" si="457"/>
        <v>0</v>
      </c>
      <c r="Z808" s="42"/>
      <c r="AA808" s="42"/>
      <c r="AB808" s="42"/>
      <c r="AC808" s="42"/>
      <c r="AD808" s="42"/>
      <c r="AE808" s="42"/>
      <c r="AF808" s="42"/>
      <c r="AG808" s="42"/>
    </row>
    <row r="809" spans="1:33">
      <c r="A809" s="44">
        <f t="shared" si="439"/>
        <v>786</v>
      </c>
      <c r="B809" s="44"/>
      <c r="C809" s="142">
        <v>39909</v>
      </c>
      <c r="E809" s="138" t="s">
        <v>333</v>
      </c>
      <c r="G809" s="43">
        <v>6.6</v>
      </c>
      <c r="H809" s="136" t="str">
        <f t="shared" si="441"/>
        <v>P, S, T &amp; D Plant - Commodity</v>
      </c>
      <c r="I809" s="42">
        <f>'Plt. Class.'!L$267</f>
        <v>0</v>
      </c>
      <c r="J809" s="136">
        <f t="shared" si="442"/>
        <v>0</v>
      </c>
      <c r="K809" s="136">
        <f t="shared" si="443"/>
        <v>0</v>
      </c>
      <c r="L809" s="136">
        <f t="shared" si="444"/>
        <v>0</v>
      </c>
      <c r="M809" s="136">
        <f t="shared" si="445"/>
        <v>0</v>
      </c>
      <c r="N809" s="136">
        <f t="shared" si="446"/>
        <v>0</v>
      </c>
      <c r="O809" s="136">
        <f t="shared" si="447"/>
        <v>0</v>
      </c>
      <c r="P809" s="136">
        <f t="shared" si="448"/>
        <v>0</v>
      </c>
      <c r="Q809" s="136">
        <f t="shared" si="449"/>
        <v>0</v>
      </c>
      <c r="R809" s="136">
        <f t="shared" si="450"/>
        <v>0</v>
      </c>
      <c r="S809" s="136">
        <f t="shared" si="451"/>
        <v>0</v>
      </c>
      <c r="T809" s="136">
        <f t="shared" si="452"/>
        <v>0</v>
      </c>
      <c r="U809" s="136">
        <f t="shared" si="453"/>
        <v>0</v>
      </c>
      <c r="V809" s="136">
        <f t="shared" si="454"/>
        <v>0</v>
      </c>
      <c r="W809" s="136">
        <f t="shared" si="455"/>
        <v>0</v>
      </c>
      <c r="X809" s="136">
        <f t="shared" si="456"/>
        <v>0</v>
      </c>
      <c r="Y809" s="42">
        <f t="shared" si="457"/>
        <v>0</v>
      </c>
      <c r="Z809" s="42"/>
      <c r="AA809" s="42"/>
      <c r="AB809" s="42"/>
      <c r="AC809" s="42"/>
      <c r="AD809" s="42"/>
      <c r="AE809" s="42"/>
      <c r="AF809" s="42"/>
      <c r="AG809" s="42"/>
    </row>
    <row r="810" spans="1:33">
      <c r="A810" s="44">
        <f t="shared" si="439"/>
        <v>787</v>
      </c>
      <c r="B810" s="44"/>
      <c r="C810" s="142">
        <v>39924</v>
      </c>
      <c r="E810" s="138" t="s">
        <v>334</v>
      </c>
      <c r="G810" s="43">
        <v>6.6</v>
      </c>
      <c r="H810" s="136" t="str">
        <f t="shared" si="441"/>
        <v>P, S, T &amp; D Plant - Commodity</v>
      </c>
      <c r="I810" s="42">
        <f>'Plt. Class.'!L$268</f>
        <v>0</v>
      </c>
      <c r="J810" s="136">
        <f t="shared" si="442"/>
        <v>0</v>
      </c>
      <c r="K810" s="136">
        <f t="shared" si="443"/>
        <v>0</v>
      </c>
      <c r="L810" s="136">
        <f t="shared" si="444"/>
        <v>0</v>
      </c>
      <c r="M810" s="136">
        <f t="shared" si="445"/>
        <v>0</v>
      </c>
      <c r="N810" s="136">
        <f t="shared" si="446"/>
        <v>0</v>
      </c>
      <c r="O810" s="136">
        <f t="shared" si="447"/>
        <v>0</v>
      </c>
      <c r="P810" s="136">
        <f t="shared" si="448"/>
        <v>0</v>
      </c>
      <c r="Q810" s="136">
        <f t="shared" si="449"/>
        <v>0</v>
      </c>
      <c r="R810" s="136">
        <f t="shared" si="450"/>
        <v>0</v>
      </c>
      <c r="S810" s="136">
        <f t="shared" si="451"/>
        <v>0</v>
      </c>
      <c r="T810" s="136">
        <f t="shared" si="452"/>
        <v>0</v>
      </c>
      <c r="U810" s="136">
        <f t="shared" si="453"/>
        <v>0</v>
      </c>
      <c r="V810" s="136">
        <f t="shared" si="454"/>
        <v>0</v>
      </c>
      <c r="W810" s="136">
        <f t="shared" si="455"/>
        <v>0</v>
      </c>
      <c r="X810" s="136">
        <f t="shared" si="456"/>
        <v>0</v>
      </c>
      <c r="Y810" s="42">
        <f t="shared" si="457"/>
        <v>0</v>
      </c>
      <c r="Z810" s="42"/>
      <c r="AA810" s="42"/>
      <c r="AB810" s="42"/>
      <c r="AC810" s="42"/>
      <c r="AD810" s="42"/>
      <c r="AE810" s="42"/>
      <c r="AF810" s="42"/>
      <c r="AG810" s="42"/>
    </row>
    <row r="811" spans="1:33">
      <c r="A811" s="44">
        <f t="shared" ref="A811:A818" si="458">A810+1</f>
        <v>788</v>
      </c>
      <c r="B811" s="44"/>
      <c r="C811" s="44"/>
      <c r="D811" s="44"/>
      <c r="E811" s="44"/>
      <c r="G811" s="43"/>
      <c r="H811" s="136"/>
      <c r="I811" s="42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42"/>
      <c r="Z811" s="42"/>
      <c r="AA811" s="42"/>
      <c r="AB811" s="42"/>
      <c r="AC811" s="42"/>
      <c r="AD811" s="42"/>
      <c r="AE811" s="42"/>
      <c r="AF811" s="42"/>
      <c r="AG811" s="42"/>
    </row>
    <row r="812" spans="1:33">
      <c r="A812" s="44">
        <f t="shared" si="458"/>
        <v>789</v>
      </c>
      <c r="B812" s="44"/>
      <c r="C812" s="44"/>
      <c r="D812" s="44" t="s">
        <v>159</v>
      </c>
      <c r="E812" s="44"/>
      <c r="G812" s="43"/>
      <c r="H812" s="136"/>
      <c r="I812" s="42">
        <f>'Plt. Class.'!L$270</f>
        <v>1721804.83620058</v>
      </c>
      <c r="J812" s="42">
        <f>SUM(J777:J810)</f>
        <v>551799.60151357471</v>
      </c>
      <c r="K812" s="42">
        <f t="shared" ref="K812:X812" si="459">SUM(K777:K810)</f>
        <v>359326.2066856359</v>
      </c>
      <c r="L812" s="42">
        <f t="shared" si="459"/>
        <v>16881.495237219115</v>
      </c>
      <c r="M812" s="42">
        <f t="shared" si="459"/>
        <v>380899.29663006432</v>
      </c>
      <c r="N812" s="42">
        <f t="shared" si="459"/>
        <v>412898.23613408604</v>
      </c>
      <c r="O812" s="42">
        <f t="shared" si="459"/>
        <v>0</v>
      </c>
      <c r="P812" s="42">
        <f t="shared" si="459"/>
        <v>0</v>
      </c>
      <c r="Q812" s="42">
        <f t="shared" si="459"/>
        <v>0</v>
      </c>
      <c r="R812" s="42">
        <f t="shared" si="459"/>
        <v>0</v>
      </c>
      <c r="S812" s="42">
        <f t="shared" si="459"/>
        <v>0</v>
      </c>
      <c r="T812" s="42">
        <f t="shared" si="459"/>
        <v>0</v>
      </c>
      <c r="U812" s="42">
        <f t="shared" si="459"/>
        <v>0</v>
      </c>
      <c r="V812" s="42">
        <f t="shared" si="459"/>
        <v>0</v>
      </c>
      <c r="W812" s="42">
        <f t="shared" si="459"/>
        <v>0</v>
      </c>
      <c r="X812" s="42">
        <f t="shared" si="459"/>
        <v>0</v>
      </c>
      <c r="Y812" s="42">
        <f>SUM(J812:X812)-I812</f>
        <v>0</v>
      </c>
      <c r="Z812" s="42"/>
      <c r="AA812" s="42"/>
      <c r="AB812" s="42"/>
      <c r="AC812" s="42"/>
      <c r="AD812" s="42"/>
      <c r="AE812" s="42"/>
      <c r="AF812" s="42"/>
      <c r="AG812" s="42"/>
    </row>
    <row r="813" spans="1:33">
      <c r="A813" s="44">
        <f t="shared" si="458"/>
        <v>790</v>
      </c>
      <c r="B813" s="44"/>
      <c r="C813" s="44"/>
      <c r="D813" s="44"/>
      <c r="E813" s="44"/>
      <c r="G813" s="43"/>
      <c r="H813" s="136"/>
      <c r="I813" s="42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42"/>
      <c r="Z813" s="42"/>
      <c r="AA813" s="42"/>
      <c r="AB813" s="42"/>
      <c r="AC813" s="42"/>
      <c r="AD813" s="42"/>
      <c r="AE813" s="42"/>
      <c r="AF813" s="42"/>
      <c r="AG813" s="42"/>
    </row>
    <row r="814" spans="1:33">
      <c r="A814" s="44">
        <f t="shared" si="458"/>
        <v>791</v>
      </c>
      <c r="B814" s="44"/>
      <c r="C814" s="44"/>
      <c r="D814" s="44" t="s">
        <v>361</v>
      </c>
      <c r="E814" s="44"/>
      <c r="G814" s="43">
        <v>6.6</v>
      </c>
      <c r="H814" s="136" t="str">
        <f>VLOOKUP($G814,alloc,3)</f>
        <v>P, S, T &amp; D Plant - Commodity</v>
      </c>
      <c r="I814" s="42">
        <f>'Plt. Class.'!L$272</f>
        <v>14727.03777005817</v>
      </c>
      <c r="J814" s="136">
        <f>$I814*VLOOKUP($G814,alloc,6)</f>
        <v>4719.6833242294297</v>
      </c>
      <c r="K814" s="136">
        <f>$I814*VLOOKUP($G814,alloc,7)</f>
        <v>3073.4090800373519</v>
      </c>
      <c r="L814" s="136">
        <f>$I814*VLOOKUP($G814,alloc,8)</f>
        <v>144.39175262289768</v>
      </c>
      <c r="M814" s="136">
        <f>$I814*VLOOKUP($G814,alloc,9)</f>
        <v>3257.9292438496041</v>
      </c>
      <c r="N814" s="136">
        <f>$I814*VLOOKUP($G814,alloc,10)</f>
        <v>3531.6243693188862</v>
      </c>
      <c r="O814" s="136">
        <f>$I814*VLOOKUP($G814,alloc,11)</f>
        <v>0</v>
      </c>
      <c r="P814" s="136">
        <f>$I814*VLOOKUP($G814,alloc,12)</f>
        <v>0</v>
      </c>
      <c r="Q814" s="136">
        <f>$I814*VLOOKUP($G814,alloc,13)</f>
        <v>0</v>
      </c>
      <c r="R814" s="136">
        <f>$I814*VLOOKUP($G814,alloc,14)</f>
        <v>0</v>
      </c>
      <c r="S814" s="136">
        <f>$I814*VLOOKUP($G814,alloc,15)</f>
        <v>0</v>
      </c>
      <c r="T814" s="136">
        <f>$I814*VLOOKUP($G814,alloc,16)</f>
        <v>0</v>
      </c>
      <c r="U814" s="136">
        <f>$I814*VLOOKUP($G814,alloc,17)</f>
        <v>0</v>
      </c>
      <c r="V814" s="136">
        <f>$I814*VLOOKUP($G814,alloc,18)</f>
        <v>0</v>
      </c>
      <c r="W814" s="136">
        <f>$I814*VLOOKUP($G814,alloc,19)</f>
        <v>0</v>
      </c>
      <c r="X814" s="136">
        <f>$I814*VLOOKUP($G814,alloc,20)</f>
        <v>0</v>
      </c>
      <c r="Y814" s="42">
        <f>SUM(J814:X814)-I814</f>
        <v>0</v>
      </c>
      <c r="Z814" s="42"/>
      <c r="AA814" s="42"/>
      <c r="AB814" s="42"/>
      <c r="AC814" s="42"/>
      <c r="AD814" s="42"/>
      <c r="AE814" s="42"/>
      <c r="AF814" s="42"/>
      <c r="AG814" s="42"/>
    </row>
    <row r="815" spans="1:33">
      <c r="A815" s="44">
        <f t="shared" si="458"/>
        <v>792</v>
      </c>
      <c r="B815" s="44"/>
      <c r="C815" s="44"/>
      <c r="D815" s="44"/>
      <c r="E815" s="44"/>
      <c r="G815" s="43"/>
      <c r="H815" s="44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  <c r="AA815" s="42"/>
      <c r="AB815" s="42"/>
      <c r="AC815" s="42"/>
      <c r="AD815" s="42"/>
      <c r="AE815" s="42"/>
      <c r="AF815" s="42"/>
      <c r="AG815" s="42"/>
    </row>
    <row r="816" spans="1:33">
      <c r="A816" s="44">
        <f t="shared" si="458"/>
        <v>793</v>
      </c>
      <c r="B816" s="44"/>
      <c r="C816" s="44"/>
      <c r="D816" s="44" t="s">
        <v>133</v>
      </c>
      <c r="E816" s="44"/>
      <c r="G816" s="43"/>
      <c r="H816" s="44"/>
      <c r="I816" s="42">
        <f>'Plt. Class.'!L$274</f>
        <v>109781877.14900315</v>
      </c>
      <c r="J816" s="42">
        <f t="shared" ref="J816:X816" si="460">J675+J687+J726+J769+J812</f>
        <v>35182614.655622452</v>
      </c>
      <c r="K816" s="42">
        <f t="shared" si="460"/>
        <v>22910555.627098024</v>
      </c>
      <c r="L816" s="42">
        <f t="shared" si="460"/>
        <v>1076360.2222847831</v>
      </c>
      <c r="M816" s="42">
        <f t="shared" si="460"/>
        <v>24286050.840150002</v>
      </c>
      <c r="N816" s="42">
        <f t="shared" si="460"/>
        <v>26326295.80384789</v>
      </c>
      <c r="O816" s="42">
        <f t="shared" si="460"/>
        <v>0</v>
      </c>
      <c r="P816" s="42">
        <f t="shared" si="460"/>
        <v>0</v>
      </c>
      <c r="Q816" s="42">
        <f t="shared" si="460"/>
        <v>0</v>
      </c>
      <c r="R816" s="42">
        <f t="shared" si="460"/>
        <v>0</v>
      </c>
      <c r="S816" s="42">
        <f t="shared" si="460"/>
        <v>0</v>
      </c>
      <c r="T816" s="42">
        <f t="shared" si="460"/>
        <v>0</v>
      </c>
      <c r="U816" s="42">
        <f t="shared" si="460"/>
        <v>0</v>
      </c>
      <c r="V816" s="42">
        <f t="shared" si="460"/>
        <v>0</v>
      </c>
      <c r="W816" s="42">
        <f t="shared" si="460"/>
        <v>0</v>
      </c>
      <c r="X816" s="42">
        <f t="shared" si="460"/>
        <v>0</v>
      </c>
      <c r="Y816" s="42">
        <f>SUM(J816:X816)-I816</f>
        <v>0</v>
      </c>
      <c r="Z816" s="42"/>
      <c r="AA816" s="42"/>
      <c r="AB816" s="42"/>
      <c r="AC816" s="42"/>
      <c r="AD816" s="42"/>
      <c r="AE816" s="42"/>
      <c r="AF816" s="42"/>
      <c r="AG816" s="42"/>
    </row>
    <row r="817" spans="1:33">
      <c r="A817" s="44">
        <f t="shared" si="458"/>
        <v>794</v>
      </c>
      <c r="B817" s="44"/>
      <c r="C817" s="44"/>
      <c r="D817" s="44"/>
      <c r="E817" s="44"/>
      <c r="F817" s="44"/>
      <c r="G817" s="43"/>
      <c r="H817" s="44"/>
      <c r="I817" s="42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2"/>
      <c r="Z817" s="42"/>
      <c r="AA817" s="42"/>
      <c r="AB817" s="42"/>
      <c r="AC817" s="42"/>
      <c r="AD817" s="42"/>
      <c r="AE817" s="42"/>
      <c r="AF817" s="42"/>
      <c r="AG817" s="42"/>
    </row>
    <row r="818" spans="1:33">
      <c r="A818" s="44">
        <f t="shared" si="458"/>
        <v>795</v>
      </c>
      <c r="B818" s="44"/>
      <c r="C818" s="44"/>
      <c r="D818" s="44" t="s">
        <v>389</v>
      </c>
      <c r="E818" s="44"/>
      <c r="G818" s="43"/>
      <c r="H818" s="44"/>
      <c r="I818" s="42">
        <f>'Plt. Class.'!L$276</f>
        <v>2926675.2282010391</v>
      </c>
      <c r="J818" s="42">
        <f t="shared" ref="J818:X818" si="461">J677+J689+J728+J771+J814</f>
        <v>937933.37707459717</v>
      </c>
      <c r="K818" s="42">
        <f t="shared" si="461"/>
        <v>610772.53695655684</v>
      </c>
      <c r="L818" s="42">
        <f t="shared" si="461"/>
        <v>28694.688786440034</v>
      </c>
      <c r="M818" s="42">
        <f t="shared" si="461"/>
        <v>647441.86591223208</v>
      </c>
      <c r="N818" s="42">
        <f t="shared" si="461"/>
        <v>701832.75947121286</v>
      </c>
      <c r="O818" s="42">
        <f t="shared" si="461"/>
        <v>0</v>
      </c>
      <c r="P818" s="42">
        <f t="shared" si="461"/>
        <v>0</v>
      </c>
      <c r="Q818" s="42">
        <f t="shared" si="461"/>
        <v>0</v>
      </c>
      <c r="R818" s="42">
        <f t="shared" si="461"/>
        <v>0</v>
      </c>
      <c r="S818" s="42">
        <f t="shared" si="461"/>
        <v>0</v>
      </c>
      <c r="T818" s="42">
        <f t="shared" si="461"/>
        <v>0</v>
      </c>
      <c r="U818" s="42">
        <f t="shared" si="461"/>
        <v>0</v>
      </c>
      <c r="V818" s="42">
        <f t="shared" si="461"/>
        <v>0</v>
      </c>
      <c r="W818" s="42">
        <f t="shared" si="461"/>
        <v>0</v>
      </c>
      <c r="X818" s="42">
        <f t="shared" si="461"/>
        <v>0</v>
      </c>
      <c r="Y818" s="42">
        <f>SUM(J818:X818)-I818</f>
        <v>0</v>
      </c>
      <c r="Z818" s="42"/>
      <c r="AA818" s="42"/>
      <c r="AB818" s="42"/>
      <c r="AC818" s="42"/>
      <c r="AD818" s="42"/>
      <c r="AE818" s="42"/>
      <c r="AF818" s="42"/>
      <c r="AG818" s="42"/>
    </row>
    <row r="819" spans="1:33">
      <c r="A819" s="44"/>
      <c r="B819" s="44"/>
      <c r="C819" s="44"/>
      <c r="D819" s="44"/>
      <c r="E819" s="44"/>
      <c r="F819" s="44"/>
      <c r="G819" s="43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2"/>
      <c r="Y819" s="44"/>
      <c r="Z819" s="44"/>
      <c r="AA819" s="44"/>
      <c r="AB819" s="44"/>
      <c r="AC819" s="44"/>
      <c r="AD819" s="44"/>
      <c r="AE819" s="44"/>
      <c r="AF819" s="44"/>
      <c r="AG819" s="44"/>
    </row>
    <row r="820" spans="1:33">
      <c r="A820" s="44"/>
      <c r="B820" s="44"/>
      <c r="C820" s="44"/>
      <c r="D820" s="44"/>
      <c r="E820" s="44"/>
      <c r="F820" s="45" t="s">
        <v>40</v>
      </c>
      <c r="G820" s="43"/>
      <c r="H820" s="44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4"/>
      <c r="Z820" s="44"/>
      <c r="AA820" s="44"/>
      <c r="AB820" s="44"/>
      <c r="AC820" s="44"/>
      <c r="AD820" s="44"/>
      <c r="AE820" s="44"/>
      <c r="AF820" s="44"/>
      <c r="AG820" s="44"/>
    </row>
    <row r="821" spans="1:33">
      <c r="A821" s="44"/>
      <c r="B821" s="44"/>
      <c r="C821" s="44"/>
      <c r="D821" s="44"/>
      <c r="E821" s="44"/>
      <c r="F821" s="44"/>
      <c r="G821" s="129"/>
      <c r="H821" s="44"/>
      <c r="I821" s="44"/>
      <c r="J821" s="42"/>
      <c r="K821" s="132"/>
      <c r="L821" s="132"/>
      <c r="M821" s="132"/>
      <c r="N821" s="45"/>
      <c r="O821" s="45"/>
      <c r="P821" s="132"/>
      <c r="Q821" s="132"/>
      <c r="R821" s="132"/>
      <c r="S821" s="132"/>
      <c r="T821" s="132"/>
      <c r="U821" s="132"/>
      <c r="V821" s="132"/>
      <c r="W821" s="132"/>
      <c r="X821" s="132"/>
      <c r="Y821" s="132"/>
      <c r="Z821" s="44"/>
      <c r="AB821" s="44"/>
      <c r="AC821" s="44"/>
      <c r="AD821" s="44"/>
      <c r="AE821" s="44"/>
      <c r="AF821" s="44"/>
      <c r="AG821" s="44"/>
    </row>
    <row r="822" spans="1:33">
      <c r="A822" s="44"/>
      <c r="B822" s="44"/>
      <c r="C822" s="44"/>
      <c r="D822" s="44"/>
      <c r="E822" s="44"/>
      <c r="F822" s="44"/>
      <c r="G822" s="131" t="s">
        <v>38</v>
      </c>
      <c r="H822" s="149" t="s">
        <v>38</v>
      </c>
      <c r="I822" s="45" t="s">
        <v>1</v>
      </c>
      <c r="J822" s="3" t="s">
        <v>56</v>
      </c>
      <c r="K822" s="3" t="s">
        <v>518</v>
      </c>
      <c r="L822" s="3" t="s">
        <v>518</v>
      </c>
      <c r="M822" s="69" t="s">
        <v>180</v>
      </c>
      <c r="N822" s="69" t="s">
        <v>180</v>
      </c>
      <c r="O822" s="45"/>
      <c r="P822" s="45"/>
      <c r="Q822" s="45"/>
      <c r="R822" s="45"/>
      <c r="S822" s="45"/>
      <c r="T822" s="132"/>
      <c r="U822" s="132"/>
      <c r="V822" s="132"/>
      <c r="W822" s="45"/>
      <c r="X822" s="45"/>
      <c r="Y822" s="45"/>
      <c r="Z822" s="44"/>
      <c r="AB822" s="44"/>
      <c r="AC822" s="44"/>
      <c r="AD822" s="44"/>
      <c r="AE822" s="44"/>
      <c r="AF822" s="44"/>
      <c r="AG822" s="44"/>
    </row>
    <row r="823" spans="1:33">
      <c r="A823" s="132" t="s">
        <v>303</v>
      </c>
      <c r="B823" s="44"/>
      <c r="C823" s="132" t="s">
        <v>301</v>
      </c>
      <c r="D823" s="44"/>
      <c r="E823" s="44"/>
      <c r="F823" s="44"/>
      <c r="G823" s="131" t="s">
        <v>39</v>
      </c>
      <c r="H823" s="149" t="s">
        <v>21</v>
      </c>
      <c r="I823" s="45" t="s">
        <v>2</v>
      </c>
      <c r="J823" s="3" t="s">
        <v>519</v>
      </c>
      <c r="K823" s="69" t="s">
        <v>420</v>
      </c>
      <c r="L823" s="69" t="s">
        <v>517</v>
      </c>
      <c r="M823" s="69" t="s">
        <v>420</v>
      </c>
      <c r="N823" s="69" t="s">
        <v>517</v>
      </c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4"/>
      <c r="AB823" s="44"/>
      <c r="AC823" s="44"/>
      <c r="AD823" s="44"/>
      <c r="AE823" s="44"/>
      <c r="AF823" s="44"/>
      <c r="AG823" s="44"/>
    </row>
    <row r="824" spans="1:33">
      <c r="A824" s="133" t="s">
        <v>302</v>
      </c>
      <c r="B824" s="134"/>
      <c r="C824" s="133" t="s">
        <v>302</v>
      </c>
      <c r="D824" s="44"/>
      <c r="E824" s="44"/>
      <c r="F824" s="44"/>
      <c r="G824" s="129"/>
      <c r="H824" s="44"/>
      <c r="I824" s="44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4"/>
      <c r="Z824" s="44"/>
      <c r="AB824" s="44"/>
      <c r="AC824" s="44"/>
      <c r="AD824" s="44"/>
      <c r="AE824" s="44"/>
      <c r="AF824" s="44"/>
      <c r="AG824" s="44"/>
    </row>
    <row r="825" spans="1:33">
      <c r="A825" s="44">
        <f>+A818+1</f>
        <v>796</v>
      </c>
      <c r="B825" s="44"/>
      <c r="C825" s="44"/>
      <c r="D825" s="44" t="s">
        <v>335</v>
      </c>
      <c r="E825" s="44"/>
      <c r="G825" s="43"/>
      <c r="H825" s="136"/>
      <c r="I825" s="42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42"/>
      <c r="Z825" s="42"/>
      <c r="AA825" s="42"/>
      <c r="AB825" s="42"/>
      <c r="AC825" s="42"/>
      <c r="AD825" s="42"/>
      <c r="AE825" s="42"/>
      <c r="AF825" s="42"/>
      <c r="AG825" s="42"/>
    </row>
    <row r="826" spans="1:33">
      <c r="A826" s="44">
        <f t="shared" ref="A826:A889" si="462">A825+1</f>
        <v>797</v>
      </c>
      <c r="B826" s="44"/>
      <c r="C826" s="44"/>
      <c r="D826" s="44"/>
      <c r="E826" s="44"/>
      <c r="G826" s="43"/>
      <c r="H826" s="44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  <c r="AA826" s="42"/>
      <c r="AB826" s="42"/>
      <c r="AC826" s="42"/>
      <c r="AD826" s="42"/>
      <c r="AE826" s="42"/>
      <c r="AF826" s="42"/>
      <c r="AG826" s="42"/>
    </row>
    <row r="827" spans="1:33">
      <c r="A827" s="44">
        <f t="shared" si="462"/>
        <v>798</v>
      </c>
      <c r="B827" s="44"/>
      <c r="C827" s="137">
        <v>30100</v>
      </c>
      <c r="D827" s="44"/>
      <c r="E827" s="138" t="s">
        <v>336</v>
      </c>
      <c r="G827" s="43"/>
      <c r="H827" s="136"/>
      <c r="I827" s="42">
        <f>'Plt. Class.'!G$14</f>
        <v>8329.7199999999993</v>
      </c>
      <c r="J827" s="136">
        <f>+J14+J285+J556</f>
        <v>4851.9514123140725</v>
      </c>
      <c r="K827" s="136">
        <f t="shared" ref="K827:X827" si="463">+K14+K285+K556</f>
        <v>2156.1389053428297</v>
      </c>
      <c r="L827" s="136">
        <f t="shared" si="463"/>
        <v>18.961663544838938</v>
      </c>
      <c r="M827" s="136">
        <f t="shared" si="463"/>
        <v>888.67459854628282</v>
      </c>
      <c r="N827" s="136">
        <f t="shared" si="463"/>
        <v>413.99342025197603</v>
      </c>
      <c r="O827" s="136">
        <f t="shared" si="463"/>
        <v>0</v>
      </c>
      <c r="P827" s="136">
        <f t="shared" si="463"/>
        <v>0</v>
      </c>
      <c r="Q827" s="136">
        <f t="shared" si="463"/>
        <v>0</v>
      </c>
      <c r="R827" s="136">
        <f t="shared" si="463"/>
        <v>0</v>
      </c>
      <c r="S827" s="136">
        <f t="shared" si="463"/>
        <v>0</v>
      </c>
      <c r="T827" s="136">
        <f t="shared" si="463"/>
        <v>0</v>
      </c>
      <c r="U827" s="136">
        <f t="shared" si="463"/>
        <v>0</v>
      </c>
      <c r="V827" s="136">
        <f t="shared" si="463"/>
        <v>0</v>
      </c>
      <c r="W827" s="136">
        <f t="shared" si="463"/>
        <v>0</v>
      </c>
      <c r="X827" s="136">
        <f t="shared" si="463"/>
        <v>0</v>
      </c>
      <c r="Y827" s="42">
        <f>SUM(J827:X827)-I827</f>
        <v>0</v>
      </c>
      <c r="Z827" s="42"/>
      <c r="AA827" s="42"/>
      <c r="AB827" s="42"/>
      <c r="AC827" s="42"/>
      <c r="AD827" s="42"/>
      <c r="AE827" s="42"/>
      <c r="AF827" s="42"/>
      <c r="AG827" s="42"/>
    </row>
    <row r="828" spans="1:33">
      <c r="A828" s="44">
        <f t="shared" si="462"/>
        <v>799</v>
      </c>
      <c r="B828" s="44"/>
      <c r="C828" s="137">
        <v>30200</v>
      </c>
      <c r="D828" s="44"/>
      <c r="E828" s="138" t="s">
        <v>197</v>
      </c>
      <c r="G828" s="43"/>
      <c r="H828" s="136"/>
      <c r="I828" s="42">
        <f>'Plt. Class.'!G$15</f>
        <v>119852.68999999996</v>
      </c>
      <c r="J828" s="136">
        <f t="shared" ref="J828:X828" si="464">+J15+J286+J557</f>
        <v>69812.602166116078</v>
      </c>
      <c r="K828" s="136">
        <f t="shared" si="464"/>
        <v>31023.737630915981</v>
      </c>
      <c r="L828" s="136">
        <f t="shared" si="464"/>
        <v>272.83106547685657</v>
      </c>
      <c r="M828" s="136">
        <f t="shared" si="464"/>
        <v>12786.74927493866</v>
      </c>
      <c r="N828" s="136">
        <f t="shared" si="464"/>
        <v>5956.769862552379</v>
      </c>
      <c r="O828" s="136">
        <f t="shared" si="464"/>
        <v>0</v>
      </c>
      <c r="P828" s="136">
        <f t="shared" si="464"/>
        <v>0</v>
      </c>
      <c r="Q828" s="136">
        <f t="shared" si="464"/>
        <v>0</v>
      </c>
      <c r="R828" s="136">
        <f t="shared" si="464"/>
        <v>0</v>
      </c>
      <c r="S828" s="136">
        <f t="shared" si="464"/>
        <v>0</v>
      </c>
      <c r="T828" s="136">
        <f t="shared" si="464"/>
        <v>0</v>
      </c>
      <c r="U828" s="136">
        <f t="shared" si="464"/>
        <v>0</v>
      </c>
      <c r="V828" s="136">
        <f t="shared" si="464"/>
        <v>0</v>
      </c>
      <c r="W828" s="136">
        <f t="shared" si="464"/>
        <v>0</v>
      </c>
      <c r="X828" s="136">
        <f t="shared" si="464"/>
        <v>0</v>
      </c>
      <c r="Y828" s="42">
        <f>SUM(J828:X828)-I828</f>
        <v>0</v>
      </c>
      <c r="Z828" s="42"/>
      <c r="AA828" s="42"/>
      <c r="AB828" s="42"/>
      <c r="AC828" s="42"/>
      <c r="AD828" s="42"/>
      <c r="AE828" s="42"/>
      <c r="AF828" s="42"/>
      <c r="AG828" s="42"/>
    </row>
    <row r="829" spans="1:33">
      <c r="A829" s="44">
        <f t="shared" si="462"/>
        <v>800</v>
      </c>
      <c r="B829" s="44"/>
      <c r="C829" s="139">
        <v>30300</v>
      </c>
      <c r="D829" s="44"/>
      <c r="E829" s="138" t="s">
        <v>337</v>
      </c>
      <c r="G829" s="43"/>
      <c r="H829" s="136"/>
      <c r="I829" s="42">
        <f>'Plt. Class.'!G$16</f>
        <v>0</v>
      </c>
      <c r="J829" s="136">
        <f t="shared" ref="J829:X829" si="465">+J16+J287+J558</f>
        <v>0</v>
      </c>
      <c r="K829" s="136">
        <f t="shared" si="465"/>
        <v>0</v>
      </c>
      <c r="L829" s="136">
        <f t="shared" si="465"/>
        <v>0</v>
      </c>
      <c r="M829" s="136">
        <f t="shared" si="465"/>
        <v>0</v>
      </c>
      <c r="N829" s="136">
        <f t="shared" si="465"/>
        <v>0</v>
      </c>
      <c r="O829" s="136">
        <f t="shared" si="465"/>
        <v>0</v>
      </c>
      <c r="P829" s="136">
        <f t="shared" si="465"/>
        <v>0</v>
      </c>
      <c r="Q829" s="136">
        <f t="shared" si="465"/>
        <v>0</v>
      </c>
      <c r="R829" s="136">
        <f t="shared" si="465"/>
        <v>0</v>
      </c>
      <c r="S829" s="136">
        <f t="shared" si="465"/>
        <v>0</v>
      </c>
      <c r="T829" s="136">
        <f t="shared" si="465"/>
        <v>0</v>
      </c>
      <c r="U829" s="136">
        <f t="shared" si="465"/>
        <v>0</v>
      </c>
      <c r="V829" s="136">
        <f t="shared" si="465"/>
        <v>0</v>
      </c>
      <c r="W829" s="136">
        <f t="shared" si="465"/>
        <v>0</v>
      </c>
      <c r="X829" s="136">
        <f t="shared" si="465"/>
        <v>0</v>
      </c>
      <c r="Y829" s="42">
        <f>SUM(J829:X829)-I829</f>
        <v>0</v>
      </c>
      <c r="Z829" s="42"/>
      <c r="AA829" s="42"/>
      <c r="AB829" s="42"/>
      <c r="AC829" s="42"/>
      <c r="AD829" s="42"/>
      <c r="AE829" s="42"/>
      <c r="AF829" s="42"/>
      <c r="AG829" s="42"/>
    </row>
    <row r="830" spans="1:33">
      <c r="A830" s="44">
        <f t="shared" si="462"/>
        <v>801</v>
      </c>
      <c r="B830" s="44"/>
      <c r="C830" s="44"/>
      <c r="D830" s="44"/>
      <c r="E830" s="44"/>
      <c r="G830" s="43"/>
      <c r="H830" s="44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  <c r="AA830" s="42"/>
      <c r="AB830" s="42"/>
      <c r="AC830" s="42"/>
      <c r="AD830" s="42"/>
      <c r="AE830" s="42"/>
      <c r="AF830" s="42"/>
      <c r="AG830" s="42"/>
    </row>
    <row r="831" spans="1:33">
      <c r="A831" s="44">
        <f t="shared" si="462"/>
        <v>802</v>
      </c>
      <c r="B831" s="44"/>
      <c r="C831" s="44"/>
      <c r="D831" s="44" t="s">
        <v>338</v>
      </c>
      <c r="E831" s="44"/>
      <c r="G831" s="43"/>
      <c r="H831" s="136"/>
      <c r="I831" s="42">
        <f>'Plt. Class.'!G$18</f>
        <v>128182.40999999996</v>
      </c>
      <c r="J831" s="42">
        <f t="shared" ref="J831:X831" si="466">SUM(J827:J829)</f>
        <v>74664.553578430146</v>
      </c>
      <c r="K831" s="42">
        <f t="shared" si="466"/>
        <v>33179.876536258809</v>
      </c>
      <c r="L831" s="42">
        <f t="shared" si="466"/>
        <v>291.79272902169549</v>
      </c>
      <c r="M831" s="42">
        <f t="shared" si="466"/>
        <v>13675.423873484942</v>
      </c>
      <c r="N831" s="42">
        <f t="shared" si="466"/>
        <v>6370.7632828043552</v>
      </c>
      <c r="O831" s="42">
        <f t="shared" si="466"/>
        <v>0</v>
      </c>
      <c r="P831" s="42">
        <f t="shared" si="466"/>
        <v>0</v>
      </c>
      <c r="Q831" s="42">
        <f t="shared" si="466"/>
        <v>0</v>
      </c>
      <c r="R831" s="42">
        <f t="shared" si="466"/>
        <v>0</v>
      </c>
      <c r="S831" s="42">
        <f t="shared" si="466"/>
        <v>0</v>
      </c>
      <c r="T831" s="42">
        <f t="shared" si="466"/>
        <v>0</v>
      </c>
      <c r="U831" s="42">
        <f t="shared" si="466"/>
        <v>0</v>
      </c>
      <c r="V831" s="42">
        <f t="shared" si="466"/>
        <v>0</v>
      </c>
      <c r="W831" s="42">
        <f t="shared" si="466"/>
        <v>0</v>
      </c>
      <c r="X831" s="42">
        <f t="shared" si="466"/>
        <v>0</v>
      </c>
      <c r="Y831" s="42">
        <f>SUM(J831:X831)-I831</f>
        <v>0</v>
      </c>
      <c r="Z831" s="42"/>
      <c r="AA831" s="42"/>
      <c r="AB831" s="42"/>
      <c r="AC831" s="42"/>
      <c r="AD831" s="42"/>
      <c r="AE831" s="42"/>
      <c r="AF831" s="42"/>
      <c r="AG831" s="42"/>
    </row>
    <row r="832" spans="1:33">
      <c r="A832" s="44">
        <f t="shared" si="462"/>
        <v>803</v>
      </c>
      <c r="B832" s="44"/>
      <c r="C832" s="44"/>
      <c r="D832" s="44"/>
      <c r="E832" s="44"/>
      <c r="G832" s="43"/>
      <c r="H832" s="136"/>
      <c r="I832" s="42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42"/>
      <c r="Z832" s="42"/>
      <c r="AA832" s="42"/>
      <c r="AB832" s="42"/>
      <c r="AC832" s="42"/>
      <c r="AD832" s="42"/>
      <c r="AE832" s="42"/>
      <c r="AF832" s="42"/>
      <c r="AG832" s="42"/>
    </row>
    <row r="833" spans="1:33">
      <c r="A833" s="44">
        <f t="shared" si="462"/>
        <v>804</v>
      </c>
      <c r="B833" s="44"/>
      <c r="C833" s="44"/>
      <c r="D833" s="44" t="s">
        <v>347</v>
      </c>
      <c r="E833" s="44"/>
      <c r="G833" s="43"/>
      <c r="H833" s="136"/>
      <c r="I833" s="42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42"/>
      <c r="Z833" s="42"/>
      <c r="AA833" s="42"/>
      <c r="AB833" s="42"/>
      <c r="AC833" s="42"/>
      <c r="AD833" s="42"/>
      <c r="AE833" s="42"/>
      <c r="AF833" s="42"/>
      <c r="AG833" s="42"/>
    </row>
    <row r="834" spans="1:33">
      <c r="A834" s="44">
        <f t="shared" si="462"/>
        <v>805</v>
      </c>
      <c r="B834" s="44"/>
      <c r="C834" s="44"/>
      <c r="D834" s="44"/>
      <c r="E834" s="44"/>
      <c r="G834" s="43"/>
      <c r="H834" s="136"/>
      <c r="I834" s="42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42"/>
      <c r="Z834" s="42"/>
      <c r="AA834" s="42"/>
      <c r="AB834" s="42"/>
      <c r="AC834" s="42"/>
      <c r="AD834" s="42"/>
      <c r="AE834" s="42"/>
      <c r="AF834" s="42"/>
      <c r="AG834" s="42"/>
    </row>
    <row r="835" spans="1:33">
      <c r="A835" s="44">
        <f t="shared" si="462"/>
        <v>806</v>
      </c>
      <c r="B835" s="44"/>
      <c r="C835" s="137">
        <v>32520</v>
      </c>
      <c r="D835" s="44"/>
      <c r="E835" s="138" t="s">
        <v>339</v>
      </c>
      <c r="G835" s="43"/>
      <c r="H835" s="136"/>
      <c r="I835" s="42">
        <f>'Plt. Class.'!G$22</f>
        <v>0</v>
      </c>
      <c r="J835" s="136">
        <f t="shared" ref="J835:X835" si="467">+J22+J293+J564</f>
        <v>0</v>
      </c>
      <c r="K835" s="136">
        <f t="shared" si="467"/>
        <v>0</v>
      </c>
      <c r="L835" s="136">
        <f t="shared" si="467"/>
        <v>0</v>
      </c>
      <c r="M835" s="136">
        <f t="shared" si="467"/>
        <v>0</v>
      </c>
      <c r="N835" s="136">
        <f t="shared" si="467"/>
        <v>0</v>
      </c>
      <c r="O835" s="136">
        <f t="shared" si="467"/>
        <v>0</v>
      </c>
      <c r="P835" s="136">
        <f t="shared" si="467"/>
        <v>0</v>
      </c>
      <c r="Q835" s="136">
        <f t="shared" si="467"/>
        <v>0</v>
      </c>
      <c r="R835" s="136">
        <f t="shared" si="467"/>
        <v>0</v>
      </c>
      <c r="S835" s="136">
        <f t="shared" si="467"/>
        <v>0</v>
      </c>
      <c r="T835" s="136">
        <f t="shared" si="467"/>
        <v>0</v>
      </c>
      <c r="U835" s="136">
        <f t="shared" si="467"/>
        <v>0</v>
      </c>
      <c r="V835" s="136">
        <f t="shared" si="467"/>
        <v>0</v>
      </c>
      <c r="W835" s="136">
        <f t="shared" si="467"/>
        <v>0</v>
      </c>
      <c r="X835" s="136">
        <f t="shared" si="467"/>
        <v>0</v>
      </c>
      <c r="Y835" s="42">
        <f t="shared" ref="Y835:Y841" si="468">SUM(J835:X835)-I835</f>
        <v>0</v>
      </c>
      <c r="Z835" s="42"/>
      <c r="AA835" s="42"/>
      <c r="AB835" s="42"/>
      <c r="AC835" s="42"/>
      <c r="AD835" s="42"/>
      <c r="AE835" s="42"/>
      <c r="AF835" s="42"/>
      <c r="AG835" s="42"/>
    </row>
    <row r="836" spans="1:33">
      <c r="A836" s="44">
        <f t="shared" si="462"/>
        <v>807</v>
      </c>
      <c r="B836" s="44"/>
      <c r="C836" s="137">
        <v>32540</v>
      </c>
      <c r="D836" s="44"/>
      <c r="E836" s="138" t="s">
        <v>340</v>
      </c>
      <c r="G836" s="43"/>
      <c r="H836" s="136"/>
      <c r="I836" s="42">
        <f>'Plt. Class.'!G$23</f>
        <v>0</v>
      </c>
      <c r="J836" s="136">
        <f t="shared" ref="J836:X836" si="469">+J23+J294+J565</f>
        <v>0</v>
      </c>
      <c r="K836" s="136">
        <f t="shared" si="469"/>
        <v>0</v>
      </c>
      <c r="L836" s="136">
        <f t="shared" si="469"/>
        <v>0</v>
      </c>
      <c r="M836" s="136">
        <f t="shared" si="469"/>
        <v>0</v>
      </c>
      <c r="N836" s="136">
        <f t="shared" si="469"/>
        <v>0</v>
      </c>
      <c r="O836" s="136">
        <f t="shared" si="469"/>
        <v>0</v>
      </c>
      <c r="P836" s="136">
        <f t="shared" si="469"/>
        <v>0</v>
      </c>
      <c r="Q836" s="136">
        <f t="shared" si="469"/>
        <v>0</v>
      </c>
      <c r="R836" s="136">
        <f t="shared" si="469"/>
        <v>0</v>
      </c>
      <c r="S836" s="136">
        <f t="shared" si="469"/>
        <v>0</v>
      </c>
      <c r="T836" s="136">
        <f t="shared" si="469"/>
        <v>0</v>
      </c>
      <c r="U836" s="136">
        <f t="shared" si="469"/>
        <v>0</v>
      </c>
      <c r="V836" s="136">
        <f t="shared" si="469"/>
        <v>0</v>
      </c>
      <c r="W836" s="136">
        <f t="shared" si="469"/>
        <v>0</v>
      </c>
      <c r="X836" s="136">
        <f t="shared" si="469"/>
        <v>0</v>
      </c>
      <c r="Y836" s="42">
        <f t="shared" si="468"/>
        <v>0</v>
      </c>
      <c r="Z836" s="42"/>
      <c r="AA836" s="42"/>
      <c r="AB836" s="42"/>
      <c r="AC836" s="42"/>
      <c r="AD836" s="42"/>
      <c r="AE836" s="42"/>
      <c r="AF836" s="42"/>
      <c r="AG836" s="42"/>
    </row>
    <row r="837" spans="1:33">
      <c r="A837" s="44">
        <f t="shared" si="462"/>
        <v>808</v>
      </c>
      <c r="B837" s="44"/>
      <c r="C837" s="137">
        <v>33100</v>
      </c>
      <c r="D837" s="44"/>
      <c r="E837" s="138" t="s">
        <v>341</v>
      </c>
      <c r="G837" s="43"/>
      <c r="H837" s="136"/>
      <c r="I837" s="42">
        <f>'Plt. Class.'!G$24</f>
        <v>0</v>
      </c>
      <c r="J837" s="136">
        <f t="shared" ref="J837:X837" si="470">+J24+J295+J566</f>
        <v>0</v>
      </c>
      <c r="K837" s="136">
        <f t="shared" si="470"/>
        <v>0</v>
      </c>
      <c r="L837" s="136">
        <f t="shared" si="470"/>
        <v>0</v>
      </c>
      <c r="M837" s="136">
        <f t="shared" si="470"/>
        <v>0</v>
      </c>
      <c r="N837" s="136">
        <f t="shared" si="470"/>
        <v>0</v>
      </c>
      <c r="O837" s="136">
        <f t="shared" si="470"/>
        <v>0</v>
      </c>
      <c r="P837" s="136">
        <f t="shared" si="470"/>
        <v>0</v>
      </c>
      <c r="Q837" s="136">
        <f t="shared" si="470"/>
        <v>0</v>
      </c>
      <c r="R837" s="136">
        <f t="shared" si="470"/>
        <v>0</v>
      </c>
      <c r="S837" s="136">
        <f t="shared" si="470"/>
        <v>0</v>
      </c>
      <c r="T837" s="136">
        <f t="shared" si="470"/>
        <v>0</v>
      </c>
      <c r="U837" s="136">
        <f t="shared" si="470"/>
        <v>0</v>
      </c>
      <c r="V837" s="136">
        <f t="shared" si="470"/>
        <v>0</v>
      </c>
      <c r="W837" s="136">
        <f t="shared" si="470"/>
        <v>0</v>
      </c>
      <c r="X837" s="136">
        <f t="shared" si="470"/>
        <v>0</v>
      </c>
      <c r="Y837" s="42">
        <f t="shared" si="468"/>
        <v>0</v>
      </c>
      <c r="Z837" s="42"/>
      <c r="AA837" s="42"/>
      <c r="AB837" s="42"/>
      <c r="AC837" s="42"/>
      <c r="AD837" s="42"/>
      <c r="AE837" s="42"/>
      <c r="AF837" s="42"/>
      <c r="AG837" s="42"/>
    </row>
    <row r="838" spans="1:33">
      <c r="A838" s="44">
        <f t="shared" si="462"/>
        <v>809</v>
      </c>
      <c r="B838" s="44"/>
      <c r="C838" s="137">
        <v>33201</v>
      </c>
      <c r="D838" s="44"/>
      <c r="E838" s="138" t="s">
        <v>342</v>
      </c>
      <c r="G838" s="43"/>
      <c r="H838" s="136"/>
      <c r="I838" s="42">
        <f>'Plt. Class.'!G$25</f>
        <v>0</v>
      </c>
      <c r="J838" s="136">
        <f t="shared" ref="J838:X838" si="471">+J25+J296+J567</f>
        <v>0</v>
      </c>
      <c r="K838" s="136">
        <f t="shared" si="471"/>
        <v>0</v>
      </c>
      <c r="L838" s="136">
        <f t="shared" si="471"/>
        <v>0</v>
      </c>
      <c r="M838" s="136">
        <f t="shared" si="471"/>
        <v>0</v>
      </c>
      <c r="N838" s="136">
        <f t="shared" si="471"/>
        <v>0</v>
      </c>
      <c r="O838" s="136">
        <f t="shared" si="471"/>
        <v>0</v>
      </c>
      <c r="P838" s="136">
        <f t="shared" si="471"/>
        <v>0</v>
      </c>
      <c r="Q838" s="136">
        <f t="shared" si="471"/>
        <v>0</v>
      </c>
      <c r="R838" s="136">
        <f t="shared" si="471"/>
        <v>0</v>
      </c>
      <c r="S838" s="136">
        <f t="shared" si="471"/>
        <v>0</v>
      </c>
      <c r="T838" s="136">
        <f t="shared" si="471"/>
        <v>0</v>
      </c>
      <c r="U838" s="136">
        <f t="shared" si="471"/>
        <v>0</v>
      </c>
      <c r="V838" s="136">
        <f t="shared" si="471"/>
        <v>0</v>
      </c>
      <c r="W838" s="136">
        <f t="shared" si="471"/>
        <v>0</v>
      </c>
      <c r="X838" s="136">
        <f t="shared" si="471"/>
        <v>0</v>
      </c>
      <c r="Y838" s="42">
        <f t="shared" si="468"/>
        <v>0</v>
      </c>
      <c r="Z838" s="42"/>
      <c r="AA838" s="42"/>
      <c r="AB838" s="42"/>
      <c r="AC838" s="42"/>
      <c r="AD838" s="42"/>
      <c r="AE838" s="42"/>
      <c r="AF838" s="42"/>
      <c r="AG838" s="42"/>
    </row>
    <row r="839" spans="1:33">
      <c r="A839" s="44">
        <f t="shared" si="462"/>
        <v>810</v>
      </c>
      <c r="B839" s="44"/>
      <c r="C839" s="137">
        <v>33202</v>
      </c>
      <c r="D839" s="44"/>
      <c r="E839" s="138" t="s">
        <v>343</v>
      </c>
      <c r="G839" s="43"/>
      <c r="H839" s="136"/>
      <c r="I839" s="42">
        <f>'Plt. Class.'!G$26</f>
        <v>0</v>
      </c>
      <c r="J839" s="136">
        <f t="shared" ref="J839:X839" si="472">+J26+J297+J568</f>
        <v>0</v>
      </c>
      <c r="K839" s="136">
        <f t="shared" si="472"/>
        <v>0</v>
      </c>
      <c r="L839" s="136">
        <f t="shared" si="472"/>
        <v>0</v>
      </c>
      <c r="M839" s="136">
        <f t="shared" si="472"/>
        <v>0</v>
      </c>
      <c r="N839" s="136">
        <f t="shared" si="472"/>
        <v>0</v>
      </c>
      <c r="O839" s="136">
        <f t="shared" si="472"/>
        <v>0</v>
      </c>
      <c r="P839" s="136">
        <f t="shared" si="472"/>
        <v>0</v>
      </c>
      <c r="Q839" s="136">
        <f t="shared" si="472"/>
        <v>0</v>
      </c>
      <c r="R839" s="136">
        <f t="shared" si="472"/>
        <v>0</v>
      </c>
      <c r="S839" s="136">
        <f t="shared" si="472"/>
        <v>0</v>
      </c>
      <c r="T839" s="136">
        <f t="shared" si="472"/>
        <v>0</v>
      </c>
      <c r="U839" s="136">
        <f t="shared" si="472"/>
        <v>0</v>
      </c>
      <c r="V839" s="136">
        <f t="shared" si="472"/>
        <v>0</v>
      </c>
      <c r="W839" s="136">
        <f t="shared" si="472"/>
        <v>0</v>
      </c>
      <c r="X839" s="136">
        <f t="shared" si="472"/>
        <v>0</v>
      </c>
      <c r="Y839" s="42">
        <f t="shared" si="468"/>
        <v>0</v>
      </c>
      <c r="Z839" s="42"/>
      <c r="AA839" s="42"/>
      <c r="AB839" s="42"/>
      <c r="AC839" s="42"/>
      <c r="AD839" s="42"/>
      <c r="AE839" s="42"/>
      <c r="AF839" s="42"/>
      <c r="AG839" s="42"/>
    </row>
    <row r="840" spans="1:33">
      <c r="A840" s="44">
        <f t="shared" si="462"/>
        <v>811</v>
      </c>
      <c r="B840" s="44"/>
      <c r="C840" s="137">
        <v>33400</v>
      </c>
      <c r="D840" s="44"/>
      <c r="E840" s="138" t="s">
        <v>344</v>
      </c>
      <c r="G840" s="43"/>
      <c r="H840" s="136"/>
      <c r="I840" s="42">
        <f>'Plt. Class.'!G$27</f>
        <v>0</v>
      </c>
      <c r="J840" s="136">
        <f t="shared" ref="J840:X840" si="473">+J27+J298+J569</f>
        <v>0</v>
      </c>
      <c r="K840" s="136">
        <f t="shared" si="473"/>
        <v>0</v>
      </c>
      <c r="L840" s="136">
        <f t="shared" si="473"/>
        <v>0</v>
      </c>
      <c r="M840" s="136">
        <f t="shared" si="473"/>
        <v>0</v>
      </c>
      <c r="N840" s="136">
        <f t="shared" si="473"/>
        <v>0</v>
      </c>
      <c r="O840" s="136">
        <f t="shared" si="473"/>
        <v>0</v>
      </c>
      <c r="P840" s="136">
        <f t="shared" si="473"/>
        <v>0</v>
      </c>
      <c r="Q840" s="136">
        <f t="shared" si="473"/>
        <v>0</v>
      </c>
      <c r="R840" s="136">
        <f t="shared" si="473"/>
        <v>0</v>
      </c>
      <c r="S840" s="136">
        <f t="shared" si="473"/>
        <v>0</v>
      </c>
      <c r="T840" s="136">
        <f t="shared" si="473"/>
        <v>0</v>
      </c>
      <c r="U840" s="136">
        <f t="shared" si="473"/>
        <v>0</v>
      </c>
      <c r="V840" s="136">
        <f t="shared" si="473"/>
        <v>0</v>
      </c>
      <c r="W840" s="136">
        <f t="shared" si="473"/>
        <v>0</v>
      </c>
      <c r="X840" s="136">
        <f t="shared" si="473"/>
        <v>0</v>
      </c>
      <c r="Y840" s="42">
        <f t="shared" si="468"/>
        <v>0</v>
      </c>
      <c r="Z840" s="42"/>
      <c r="AA840" s="42"/>
      <c r="AB840" s="42"/>
      <c r="AC840" s="42"/>
      <c r="AD840" s="42"/>
      <c r="AE840" s="42"/>
      <c r="AF840" s="42"/>
      <c r="AG840" s="42"/>
    </row>
    <row r="841" spans="1:33">
      <c r="A841" s="44">
        <f t="shared" si="462"/>
        <v>812</v>
      </c>
      <c r="B841" s="44"/>
      <c r="C841" s="137">
        <v>33600</v>
      </c>
      <c r="D841" s="44"/>
      <c r="E841" s="138" t="s">
        <v>345</v>
      </c>
      <c r="G841" s="43"/>
      <c r="H841" s="136"/>
      <c r="I841" s="42">
        <f>'Plt. Class.'!G$28</f>
        <v>0</v>
      </c>
      <c r="J841" s="136">
        <f t="shared" ref="J841:X841" si="474">+J28+J299+J570</f>
        <v>0</v>
      </c>
      <c r="K841" s="136">
        <f t="shared" si="474"/>
        <v>0</v>
      </c>
      <c r="L841" s="136">
        <f t="shared" si="474"/>
        <v>0</v>
      </c>
      <c r="M841" s="136">
        <f t="shared" si="474"/>
        <v>0</v>
      </c>
      <c r="N841" s="136">
        <f t="shared" si="474"/>
        <v>0</v>
      </c>
      <c r="O841" s="136">
        <f t="shared" si="474"/>
        <v>0</v>
      </c>
      <c r="P841" s="136">
        <f t="shared" si="474"/>
        <v>0</v>
      </c>
      <c r="Q841" s="136">
        <f t="shared" si="474"/>
        <v>0</v>
      </c>
      <c r="R841" s="136">
        <f t="shared" si="474"/>
        <v>0</v>
      </c>
      <c r="S841" s="136">
        <f t="shared" si="474"/>
        <v>0</v>
      </c>
      <c r="T841" s="136">
        <f t="shared" si="474"/>
        <v>0</v>
      </c>
      <c r="U841" s="136">
        <f t="shared" si="474"/>
        <v>0</v>
      </c>
      <c r="V841" s="136">
        <f t="shared" si="474"/>
        <v>0</v>
      </c>
      <c r="W841" s="136">
        <f t="shared" si="474"/>
        <v>0</v>
      </c>
      <c r="X841" s="136">
        <f t="shared" si="474"/>
        <v>0</v>
      </c>
      <c r="Y841" s="42">
        <f t="shared" si="468"/>
        <v>0</v>
      </c>
      <c r="Z841" s="42"/>
      <c r="AA841" s="42"/>
      <c r="AB841" s="42"/>
      <c r="AC841" s="42"/>
      <c r="AD841" s="42"/>
      <c r="AE841" s="42"/>
      <c r="AF841" s="42"/>
      <c r="AG841" s="42"/>
    </row>
    <row r="842" spans="1:33">
      <c r="A842" s="44">
        <f t="shared" si="462"/>
        <v>813</v>
      </c>
      <c r="B842" s="44"/>
      <c r="C842" s="44"/>
      <c r="D842" s="44"/>
      <c r="E842" s="44"/>
      <c r="G842" s="43"/>
      <c r="H842" s="136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  <c r="AA842" s="42"/>
      <c r="AB842" s="42"/>
      <c r="AC842" s="42"/>
      <c r="AD842" s="42"/>
      <c r="AE842" s="42"/>
      <c r="AF842" s="42"/>
      <c r="AG842" s="42"/>
    </row>
    <row r="843" spans="1:33">
      <c r="A843" s="44">
        <f t="shared" si="462"/>
        <v>814</v>
      </c>
      <c r="B843" s="44"/>
      <c r="C843" s="44"/>
      <c r="D843" s="44" t="s">
        <v>346</v>
      </c>
      <c r="E843" s="44"/>
      <c r="G843" s="43"/>
      <c r="H843" s="136"/>
      <c r="I843" s="42">
        <f>'Plt. Class.'!G$30</f>
        <v>0</v>
      </c>
      <c r="J843" s="42">
        <f>SUM(J833:J841)</f>
        <v>0</v>
      </c>
      <c r="K843" s="42">
        <f t="shared" ref="K843:X843" si="475">SUM(K833:K841)</f>
        <v>0</v>
      </c>
      <c r="L843" s="42">
        <f t="shared" si="475"/>
        <v>0</v>
      </c>
      <c r="M843" s="42">
        <f t="shared" si="475"/>
        <v>0</v>
      </c>
      <c r="N843" s="42">
        <f t="shared" si="475"/>
        <v>0</v>
      </c>
      <c r="O843" s="42">
        <f t="shared" si="475"/>
        <v>0</v>
      </c>
      <c r="P843" s="42">
        <f t="shared" si="475"/>
        <v>0</v>
      </c>
      <c r="Q843" s="42">
        <f t="shared" si="475"/>
        <v>0</v>
      </c>
      <c r="R843" s="42">
        <f t="shared" si="475"/>
        <v>0</v>
      </c>
      <c r="S843" s="42">
        <f t="shared" si="475"/>
        <v>0</v>
      </c>
      <c r="T843" s="42">
        <f t="shared" si="475"/>
        <v>0</v>
      </c>
      <c r="U843" s="42">
        <f t="shared" si="475"/>
        <v>0</v>
      </c>
      <c r="V843" s="42">
        <f t="shared" si="475"/>
        <v>0</v>
      </c>
      <c r="W843" s="42">
        <f t="shared" si="475"/>
        <v>0</v>
      </c>
      <c r="X843" s="42">
        <f t="shared" si="475"/>
        <v>0</v>
      </c>
      <c r="Y843" s="42">
        <f>SUM(J843:X843)-I843</f>
        <v>0</v>
      </c>
      <c r="Z843" s="42"/>
      <c r="AA843" s="42"/>
      <c r="AB843" s="42"/>
      <c r="AC843" s="42"/>
      <c r="AD843" s="42"/>
      <c r="AE843" s="42"/>
      <c r="AF843" s="42"/>
      <c r="AG843" s="42"/>
    </row>
    <row r="844" spans="1:33">
      <c r="A844" s="44">
        <f t="shared" si="462"/>
        <v>815</v>
      </c>
      <c r="B844" s="44"/>
      <c r="C844" s="44"/>
      <c r="D844" s="44"/>
      <c r="E844" s="44"/>
      <c r="G844" s="43"/>
      <c r="H844" s="136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  <c r="AA844" s="42"/>
      <c r="AB844" s="42"/>
      <c r="AC844" s="42"/>
      <c r="AD844" s="42"/>
      <c r="AE844" s="42"/>
      <c r="AF844" s="42"/>
      <c r="AG844" s="42"/>
    </row>
    <row r="845" spans="1:33">
      <c r="A845" s="44">
        <f t="shared" si="462"/>
        <v>816</v>
      </c>
      <c r="B845" s="44"/>
      <c r="C845" s="44"/>
      <c r="D845" s="44" t="s">
        <v>359</v>
      </c>
      <c r="E845" s="44"/>
      <c r="G845" s="43"/>
      <c r="H845" s="136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  <c r="AA845" s="42"/>
      <c r="AB845" s="42"/>
      <c r="AC845" s="42"/>
      <c r="AD845" s="42"/>
      <c r="AE845" s="42"/>
      <c r="AF845" s="42"/>
      <c r="AG845" s="42"/>
    </row>
    <row r="846" spans="1:33">
      <c r="A846" s="44">
        <f t="shared" si="462"/>
        <v>817</v>
      </c>
      <c r="B846" s="44"/>
      <c r="C846" s="44"/>
      <c r="D846" s="44"/>
      <c r="E846" s="44"/>
      <c r="G846" s="43"/>
      <c r="H846" s="136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  <c r="AA846" s="42"/>
      <c r="AB846" s="42"/>
      <c r="AC846" s="42"/>
      <c r="AD846" s="42"/>
      <c r="AE846" s="42"/>
      <c r="AF846" s="42"/>
      <c r="AG846" s="42"/>
    </row>
    <row r="847" spans="1:33">
      <c r="A847" s="44">
        <f t="shared" si="462"/>
        <v>818</v>
      </c>
      <c r="B847" s="44"/>
      <c r="C847" s="137">
        <v>35010</v>
      </c>
      <c r="D847" s="44"/>
      <c r="E847" s="138" t="s">
        <v>287</v>
      </c>
      <c r="G847" s="43"/>
      <c r="H847" s="136"/>
      <c r="I847" s="42">
        <f>'Plt. Class.'!G$34</f>
        <v>261126.68999999997</v>
      </c>
      <c r="J847" s="136">
        <f t="shared" ref="J847:X847" si="476">+J34+J305+J576</f>
        <v>121628.63142628808</v>
      </c>
      <c r="K847" s="136">
        <f t="shared" si="476"/>
        <v>70163.090091459904</v>
      </c>
      <c r="L847" s="136">
        <f t="shared" si="476"/>
        <v>970.13670597790758</v>
      </c>
      <c r="M847" s="136">
        <f t="shared" si="476"/>
        <v>44794.851244388105</v>
      </c>
      <c r="N847" s="136">
        <f t="shared" si="476"/>
        <v>23569.980531885976</v>
      </c>
      <c r="O847" s="136">
        <f t="shared" si="476"/>
        <v>0</v>
      </c>
      <c r="P847" s="136">
        <f t="shared" si="476"/>
        <v>0</v>
      </c>
      <c r="Q847" s="136">
        <f t="shared" si="476"/>
        <v>0</v>
      </c>
      <c r="R847" s="136">
        <f t="shared" si="476"/>
        <v>0</v>
      </c>
      <c r="S847" s="136">
        <f t="shared" si="476"/>
        <v>0</v>
      </c>
      <c r="T847" s="136">
        <f t="shared" si="476"/>
        <v>0</v>
      </c>
      <c r="U847" s="136">
        <f t="shared" si="476"/>
        <v>0</v>
      </c>
      <c r="V847" s="136">
        <f t="shared" si="476"/>
        <v>0</v>
      </c>
      <c r="W847" s="136">
        <f t="shared" si="476"/>
        <v>0</v>
      </c>
      <c r="X847" s="136">
        <f t="shared" si="476"/>
        <v>0</v>
      </c>
      <c r="Y847" s="42">
        <f t="shared" ref="Y847:Y863" si="477">SUM(J847:X847)-I847</f>
        <v>0</v>
      </c>
      <c r="Z847" s="42"/>
      <c r="AA847" s="42"/>
      <c r="AB847" s="42"/>
      <c r="AC847" s="42"/>
      <c r="AD847" s="42"/>
      <c r="AE847" s="42"/>
      <c r="AF847" s="42"/>
      <c r="AG847" s="42"/>
    </row>
    <row r="848" spans="1:33">
      <c r="A848" s="44">
        <f t="shared" si="462"/>
        <v>819</v>
      </c>
      <c r="B848" s="44"/>
      <c r="C848" s="137">
        <v>35020</v>
      </c>
      <c r="D848" s="44"/>
      <c r="E848" s="138" t="s">
        <v>147</v>
      </c>
      <c r="G848" s="43"/>
      <c r="H848" s="136"/>
      <c r="I848" s="42">
        <f>'Plt. Class.'!G$35</f>
        <v>4681.5800000000008</v>
      </c>
      <c r="J848" s="136">
        <f t="shared" ref="J848:X848" si="478">+J35+J306+J577</f>
        <v>2180.6050094407506</v>
      </c>
      <c r="K848" s="136">
        <f t="shared" si="478"/>
        <v>1257.9109370642157</v>
      </c>
      <c r="L848" s="136">
        <f t="shared" si="478"/>
        <v>17.392984991201221</v>
      </c>
      <c r="M848" s="136">
        <f t="shared" si="478"/>
        <v>803.0993679301896</v>
      </c>
      <c r="N848" s="136">
        <f t="shared" si="478"/>
        <v>422.57170057364408</v>
      </c>
      <c r="O848" s="136">
        <f t="shared" si="478"/>
        <v>0</v>
      </c>
      <c r="P848" s="136">
        <f t="shared" si="478"/>
        <v>0</v>
      </c>
      <c r="Q848" s="136">
        <f t="shared" si="478"/>
        <v>0</v>
      </c>
      <c r="R848" s="136">
        <f t="shared" si="478"/>
        <v>0</v>
      </c>
      <c r="S848" s="136">
        <f t="shared" si="478"/>
        <v>0</v>
      </c>
      <c r="T848" s="136">
        <f t="shared" si="478"/>
        <v>0</v>
      </c>
      <c r="U848" s="136">
        <f t="shared" si="478"/>
        <v>0</v>
      </c>
      <c r="V848" s="136">
        <f t="shared" si="478"/>
        <v>0</v>
      </c>
      <c r="W848" s="136">
        <f t="shared" si="478"/>
        <v>0</v>
      </c>
      <c r="X848" s="136">
        <f t="shared" si="478"/>
        <v>0</v>
      </c>
      <c r="Y848" s="42">
        <f t="shared" si="477"/>
        <v>0</v>
      </c>
      <c r="Z848" s="42"/>
      <c r="AA848" s="42"/>
      <c r="AB848" s="42"/>
      <c r="AC848" s="42"/>
      <c r="AD848" s="42"/>
      <c r="AE848" s="42"/>
      <c r="AF848" s="42"/>
      <c r="AG848" s="42"/>
    </row>
    <row r="849" spans="1:33">
      <c r="A849" s="44">
        <f t="shared" si="462"/>
        <v>820</v>
      </c>
      <c r="B849" s="44"/>
      <c r="C849" s="137">
        <v>35100</v>
      </c>
      <c r="D849" s="44"/>
      <c r="E849" s="138" t="s">
        <v>81</v>
      </c>
      <c r="G849" s="43"/>
      <c r="H849" s="136"/>
      <c r="I849" s="42">
        <f>'Plt. Class.'!G$36</f>
        <v>17916.189999999999</v>
      </c>
      <c r="J849" s="136">
        <f t="shared" ref="J849:X849" si="479">+J36+J307+J578</f>
        <v>8345.0744543705914</v>
      </c>
      <c r="K849" s="136">
        <f t="shared" si="479"/>
        <v>4813.9669409730313</v>
      </c>
      <c r="L849" s="136">
        <f t="shared" si="479"/>
        <v>66.562148627068069</v>
      </c>
      <c r="M849" s="136">
        <f t="shared" si="479"/>
        <v>3073.4241142343353</v>
      </c>
      <c r="N849" s="136">
        <f t="shared" si="479"/>
        <v>1617.1623417949741</v>
      </c>
      <c r="O849" s="136">
        <f t="shared" si="479"/>
        <v>0</v>
      </c>
      <c r="P849" s="136">
        <f t="shared" si="479"/>
        <v>0</v>
      </c>
      <c r="Q849" s="136">
        <f t="shared" si="479"/>
        <v>0</v>
      </c>
      <c r="R849" s="136">
        <f t="shared" si="479"/>
        <v>0</v>
      </c>
      <c r="S849" s="136">
        <f t="shared" si="479"/>
        <v>0</v>
      </c>
      <c r="T849" s="136">
        <f t="shared" si="479"/>
        <v>0</v>
      </c>
      <c r="U849" s="136">
        <f t="shared" si="479"/>
        <v>0</v>
      </c>
      <c r="V849" s="136">
        <f t="shared" si="479"/>
        <v>0</v>
      </c>
      <c r="W849" s="136">
        <f t="shared" si="479"/>
        <v>0</v>
      </c>
      <c r="X849" s="136">
        <f t="shared" si="479"/>
        <v>0</v>
      </c>
      <c r="Y849" s="42">
        <f t="shared" si="477"/>
        <v>0</v>
      </c>
      <c r="Z849" s="42"/>
      <c r="AA849" s="42"/>
      <c r="AB849" s="42"/>
      <c r="AC849" s="42"/>
      <c r="AD849" s="42"/>
      <c r="AE849" s="42"/>
      <c r="AF849" s="42"/>
      <c r="AG849" s="42"/>
    </row>
    <row r="850" spans="1:33">
      <c r="A850" s="44">
        <f t="shared" si="462"/>
        <v>821</v>
      </c>
      <c r="B850" s="44"/>
      <c r="C850" s="137">
        <v>35102</v>
      </c>
      <c r="D850" s="44"/>
      <c r="E850" s="138" t="s">
        <v>348</v>
      </c>
      <c r="G850" s="43"/>
      <c r="H850" s="136"/>
      <c r="I850" s="42">
        <f>'Plt. Class.'!G$37</f>
        <v>153261.30000000002</v>
      </c>
      <c r="J850" s="136">
        <f t="shared" ref="J850:X850" si="480">+J37+J308+J579</f>
        <v>71386.659745940837</v>
      </c>
      <c r="K850" s="136">
        <f t="shared" si="480"/>
        <v>41180.341999641118</v>
      </c>
      <c r="L850" s="136">
        <f t="shared" si="480"/>
        <v>569.39569346929613</v>
      </c>
      <c r="M850" s="136">
        <f t="shared" si="480"/>
        <v>26291.135291538143</v>
      </c>
      <c r="N850" s="136">
        <f t="shared" si="480"/>
        <v>13833.767269410635</v>
      </c>
      <c r="O850" s="136">
        <f t="shared" si="480"/>
        <v>0</v>
      </c>
      <c r="P850" s="136">
        <f t="shared" si="480"/>
        <v>0</v>
      </c>
      <c r="Q850" s="136">
        <f t="shared" si="480"/>
        <v>0</v>
      </c>
      <c r="R850" s="136">
        <f t="shared" si="480"/>
        <v>0</v>
      </c>
      <c r="S850" s="136">
        <f t="shared" si="480"/>
        <v>0</v>
      </c>
      <c r="T850" s="136">
        <f t="shared" si="480"/>
        <v>0</v>
      </c>
      <c r="U850" s="136">
        <f t="shared" si="480"/>
        <v>0</v>
      </c>
      <c r="V850" s="136">
        <f t="shared" si="480"/>
        <v>0</v>
      </c>
      <c r="W850" s="136">
        <f t="shared" si="480"/>
        <v>0</v>
      </c>
      <c r="X850" s="136">
        <f t="shared" si="480"/>
        <v>0</v>
      </c>
      <c r="Y850" s="42">
        <f t="shared" si="477"/>
        <v>0</v>
      </c>
      <c r="Z850" s="42"/>
      <c r="AA850" s="42"/>
      <c r="AB850" s="42"/>
      <c r="AC850" s="42"/>
      <c r="AD850" s="42"/>
      <c r="AE850" s="42"/>
      <c r="AF850" s="42"/>
      <c r="AG850" s="42"/>
    </row>
    <row r="851" spans="1:33">
      <c r="A851" s="44">
        <f t="shared" si="462"/>
        <v>822</v>
      </c>
      <c r="B851" s="44"/>
      <c r="C851" s="137">
        <v>35103</v>
      </c>
      <c r="D851" s="44"/>
      <c r="E851" s="138" t="s">
        <v>349</v>
      </c>
      <c r="G851" s="43"/>
      <c r="H851" s="136"/>
      <c r="I851" s="42">
        <f>'Plt. Class.'!G$38</f>
        <v>23138.38</v>
      </c>
      <c r="J851" s="136">
        <f t="shared" ref="J851:X851" si="481">+J38+J309+J580</f>
        <v>10777.486946360772</v>
      </c>
      <c r="K851" s="136">
        <f t="shared" si="481"/>
        <v>6217.1363659166145</v>
      </c>
      <c r="L851" s="136">
        <f t="shared" si="481"/>
        <v>85.963605462410229</v>
      </c>
      <c r="M851" s="136">
        <f t="shared" si="481"/>
        <v>3969.2621621180324</v>
      </c>
      <c r="N851" s="136">
        <f t="shared" si="481"/>
        <v>2088.5309201421728</v>
      </c>
      <c r="O851" s="136">
        <f t="shared" si="481"/>
        <v>0</v>
      </c>
      <c r="P851" s="136">
        <f t="shared" si="481"/>
        <v>0</v>
      </c>
      <c r="Q851" s="136">
        <f t="shared" si="481"/>
        <v>0</v>
      </c>
      <c r="R851" s="136">
        <f t="shared" si="481"/>
        <v>0</v>
      </c>
      <c r="S851" s="136">
        <f t="shared" si="481"/>
        <v>0</v>
      </c>
      <c r="T851" s="136">
        <f t="shared" si="481"/>
        <v>0</v>
      </c>
      <c r="U851" s="136">
        <f t="shared" si="481"/>
        <v>0</v>
      </c>
      <c r="V851" s="136">
        <f t="shared" si="481"/>
        <v>0</v>
      </c>
      <c r="W851" s="136">
        <f t="shared" si="481"/>
        <v>0</v>
      </c>
      <c r="X851" s="136">
        <f t="shared" si="481"/>
        <v>0</v>
      </c>
      <c r="Y851" s="42">
        <f t="shared" si="477"/>
        <v>0</v>
      </c>
      <c r="Z851" s="42"/>
      <c r="AA851" s="42"/>
      <c r="AB851" s="42"/>
      <c r="AC851" s="42"/>
      <c r="AD851" s="42"/>
      <c r="AE851" s="42"/>
      <c r="AF851" s="42"/>
      <c r="AG851" s="42"/>
    </row>
    <row r="852" spans="1:33">
      <c r="A852" s="44">
        <f t="shared" si="462"/>
        <v>823</v>
      </c>
      <c r="B852" s="44"/>
      <c r="C852" s="137">
        <v>35104</v>
      </c>
      <c r="D852" s="44"/>
      <c r="E852" s="138" t="s">
        <v>350</v>
      </c>
      <c r="G852" s="43"/>
      <c r="H852" s="136"/>
      <c r="I852" s="42">
        <f>'Plt. Class.'!G$39</f>
        <v>137442.53</v>
      </c>
      <c r="J852" s="136">
        <f t="shared" ref="J852:X852" si="482">+J39+J310+J581</f>
        <v>64018.529946772367</v>
      </c>
      <c r="K852" s="136">
        <f t="shared" si="482"/>
        <v>36929.93854740847</v>
      </c>
      <c r="L852" s="136">
        <f t="shared" si="482"/>
        <v>510.6258702067941</v>
      </c>
      <c r="M852" s="136">
        <f t="shared" si="482"/>
        <v>23577.512072788693</v>
      </c>
      <c r="N852" s="136">
        <f t="shared" si="482"/>
        <v>12405.92356282368</v>
      </c>
      <c r="O852" s="136">
        <f t="shared" si="482"/>
        <v>0</v>
      </c>
      <c r="P852" s="136">
        <f t="shared" si="482"/>
        <v>0</v>
      </c>
      <c r="Q852" s="136">
        <f t="shared" si="482"/>
        <v>0</v>
      </c>
      <c r="R852" s="136">
        <f t="shared" si="482"/>
        <v>0</v>
      </c>
      <c r="S852" s="136">
        <f t="shared" si="482"/>
        <v>0</v>
      </c>
      <c r="T852" s="136">
        <f t="shared" si="482"/>
        <v>0</v>
      </c>
      <c r="U852" s="136">
        <f t="shared" si="482"/>
        <v>0</v>
      </c>
      <c r="V852" s="136">
        <f t="shared" si="482"/>
        <v>0</v>
      </c>
      <c r="W852" s="136">
        <f t="shared" si="482"/>
        <v>0</v>
      </c>
      <c r="X852" s="136">
        <f t="shared" si="482"/>
        <v>0</v>
      </c>
      <c r="Y852" s="42">
        <f t="shared" si="477"/>
        <v>0</v>
      </c>
      <c r="Z852" s="42"/>
      <c r="AA852" s="42"/>
      <c r="AB852" s="42"/>
      <c r="AC852" s="42"/>
      <c r="AD852" s="42"/>
      <c r="AE852" s="42"/>
      <c r="AF852" s="42"/>
      <c r="AG852" s="42"/>
    </row>
    <row r="853" spans="1:33">
      <c r="A853" s="44">
        <f t="shared" si="462"/>
        <v>824</v>
      </c>
      <c r="B853" s="44"/>
      <c r="C853" s="137">
        <v>35200</v>
      </c>
      <c r="D853" s="44"/>
      <c r="E853" s="138" t="s">
        <v>351</v>
      </c>
      <c r="G853" s="43"/>
      <c r="H853" s="136"/>
      <c r="I853" s="42">
        <f>'Plt. Class.'!G$40</f>
        <v>9095522.2800091319</v>
      </c>
      <c r="J853" s="136">
        <f t="shared" ref="J853:X853" si="483">+J40+J311+J582</f>
        <v>4236548.6539304825</v>
      </c>
      <c r="K853" s="136">
        <f t="shared" si="483"/>
        <v>2443909.3114578277</v>
      </c>
      <c r="L853" s="136">
        <f t="shared" si="483"/>
        <v>33791.643527043241</v>
      </c>
      <c r="M853" s="136">
        <f t="shared" si="483"/>
        <v>1560286.9531376776</v>
      </c>
      <c r="N853" s="136">
        <f t="shared" si="483"/>
        <v>820985.71795610175</v>
      </c>
      <c r="O853" s="136">
        <f t="shared" si="483"/>
        <v>0</v>
      </c>
      <c r="P853" s="136">
        <f t="shared" si="483"/>
        <v>0</v>
      </c>
      <c r="Q853" s="136">
        <f t="shared" si="483"/>
        <v>0</v>
      </c>
      <c r="R853" s="136">
        <f t="shared" si="483"/>
        <v>0</v>
      </c>
      <c r="S853" s="136">
        <f t="shared" si="483"/>
        <v>0</v>
      </c>
      <c r="T853" s="136">
        <f t="shared" si="483"/>
        <v>0</v>
      </c>
      <c r="U853" s="136">
        <f t="shared" si="483"/>
        <v>0</v>
      </c>
      <c r="V853" s="136">
        <f t="shared" si="483"/>
        <v>0</v>
      </c>
      <c r="W853" s="136">
        <f t="shared" si="483"/>
        <v>0</v>
      </c>
      <c r="X853" s="136">
        <f t="shared" si="483"/>
        <v>0</v>
      </c>
      <c r="Y853" s="42">
        <f t="shared" si="477"/>
        <v>0</v>
      </c>
      <c r="Z853" s="42"/>
      <c r="AA853" s="42"/>
      <c r="AB853" s="42"/>
      <c r="AC853" s="42"/>
      <c r="AD853" s="42"/>
      <c r="AE853" s="42"/>
      <c r="AF853" s="42"/>
      <c r="AG853" s="42"/>
    </row>
    <row r="854" spans="1:33">
      <c r="A854" s="44">
        <f t="shared" si="462"/>
        <v>825</v>
      </c>
      <c r="B854" s="44"/>
      <c r="C854" s="137">
        <v>35201</v>
      </c>
      <c r="D854" s="44"/>
      <c r="E854" s="138" t="s">
        <v>352</v>
      </c>
      <c r="G854" s="43"/>
      <c r="H854" s="136"/>
      <c r="I854" s="42">
        <f>'Plt. Class.'!G$41</f>
        <v>1699998.5399999993</v>
      </c>
      <c r="J854" s="136">
        <f t="shared" ref="J854:X854" si="484">+J41+J312+J583</f>
        <v>791832.10206083418</v>
      </c>
      <c r="K854" s="136">
        <f t="shared" si="484"/>
        <v>456778.85595444217</v>
      </c>
      <c r="L854" s="136">
        <f t="shared" si="484"/>
        <v>6315.8269411788269</v>
      </c>
      <c r="M854" s="136">
        <f t="shared" si="484"/>
        <v>291625.42409960832</v>
      </c>
      <c r="N854" s="136">
        <f t="shared" si="484"/>
        <v>153446.33094393596</v>
      </c>
      <c r="O854" s="136">
        <f t="shared" si="484"/>
        <v>0</v>
      </c>
      <c r="P854" s="136">
        <f t="shared" si="484"/>
        <v>0</v>
      </c>
      <c r="Q854" s="136">
        <f t="shared" si="484"/>
        <v>0</v>
      </c>
      <c r="R854" s="136">
        <f t="shared" si="484"/>
        <v>0</v>
      </c>
      <c r="S854" s="136">
        <f t="shared" si="484"/>
        <v>0</v>
      </c>
      <c r="T854" s="136">
        <f t="shared" si="484"/>
        <v>0</v>
      </c>
      <c r="U854" s="136">
        <f t="shared" si="484"/>
        <v>0</v>
      </c>
      <c r="V854" s="136">
        <f t="shared" si="484"/>
        <v>0</v>
      </c>
      <c r="W854" s="136">
        <f t="shared" si="484"/>
        <v>0</v>
      </c>
      <c r="X854" s="136">
        <f t="shared" si="484"/>
        <v>0</v>
      </c>
      <c r="Y854" s="42">
        <f t="shared" si="477"/>
        <v>0</v>
      </c>
      <c r="Z854" s="42"/>
      <c r="AA854" s="42"/>
      <c r="AB854" s="42"/>
      <c r="AC854" s="42"/>
      <c r="AD854" s="42"/>
      <c r="AE854" s="42"/>
      <c r="AF854" s="42"/>
      <c r="AG854" s="42"/>
    </row>
    <row r="855" spans="1:33">
      <c r="A855" s="44">
        <f t="shared" si="462"/>
        <v>826</v>
      </c>
      <c r="B855" s="44"/>
      <c r="C855" s="137">
        <v>35202</v>
      </c>
      <c r="D855" s="44"/>
      <c r="E855" s="138" t="s">
        <v>353</v>
      </c>
      <c r="G855" s="43"/>
      <c r="H855" s="136"/>
      <c r="I855" s="42">
        <f>'Plt. Class.'!G$42</f>
        <v>415818.86</v>
      </c>
      <c r="J855" s="136">
        <f t="shared" ref="J855:X855" si="485">+J42+J313+J584</f>
        <v>193681.76750924729</v>
      </c>
      <c r="K855" s="136">
        <f t="shared" si="485"/>
        <v>111727.89781047718</v>
      </c>
      <c r="L855" s="136">
        <f t="shared" si="485"/>
        <v>1544.8483612452208</v>
      </c>
      <c r="M855" s="136">
        <f t="shared" si="485"/>
        <v>71331.444435308571</v>
      </c>
      <c r="N855" s="136">
        <f t="shared" si="485"/>
        <v>37532.901883721737</v>
      </c>
      <c r="O855" s="136">
        <f t="shared" si="485"/>
        <v>0</v>
      </c>
      <c r="P855" s="136">
        <f t="shared" si="485"/>
        <v>0</v>
      </c>
      <c r="Q855" s="136">
        <f t="shared" si="485"/>
        <v>0</v>
      </c>
      <c r="R855" s="136">
        <f t="shared" si="485"/>
        <v>0</v>
      </c>
      <c r="S855" s="136">
        <f t="shared" si="485"/>
        <v>0</v>
      </c>
      <c r="T855" s="136">
        <f t="shared" si="485"/>
        <v>0</v>
      </c>
      <c r="U855" s="136">
        <f t="shared" si="485"/>
        <v>0</v>
      </c>
      <c r="V855" s="136">
        <f t="shared" si="485"/>
        <v>0</v>
      </c>
      <c r="W855" s="136">
        <f t="shared" si="485"/>
        <v>0</v>
      </c>
      <c r="X855" s="136">
        <f t="shared" si="485"/>
        <v>0</v>
      </c>
      <c r="Y855" s="42">
        <f t="shared" si="477"/>
        <v>0</v>
      </c>
      <c r="Z855" s="42"/>
      <c r="AA855" s="42"/>
      <c r="AB855" s="42"/>
      <c r="AC855" s="42"/>
      <c r="AD855" s="42"/>
      <c r="AE855" s="42"/>
      <c r="AF855" s="42"/>
      <c r="AG855" s="42"/>
    </row>
    <row r="856" spans="1:33">
      <c r="A856" s="44">
        <f t="shared" si="462"/>
        <v>827</v>
      </c>
      <c r="B856" s="44"/>
      <c r="C856" s="137">
        <v>35203</v>
      </c>
      <c r="D856" s="44"/>
      <c r="E856" s="138" t="s">
        <v>354</v>
      </c>
      <c r="G856" s="43"/>
      <c r="H856" s="136"/>
      <c r="I856" s="42">
        <f>'Plt. Class.'!G$43</f>
        <v>1694832.9600000007</v>
      </c>
      <c r="J856" s="136">
        <f t="shared" ref="J856:X856" si="486">+J43+J314+J585</f>
        <v>789426.05760048865</v>
      </c>
      <c r="K856" s="136">
        <f t="shared" si="486"/>
        <v>455390.89727846556</v>
      </c>
      <c r="L856" s="136">
        <f t="shared" si="486"/>
        <v>6296.6358015612559</v>
      </c>
      <c r="M856" s="136">
        <f t="shared" si="486"/>
        <v>290739.29718668747</v>
      </c>
      <c r="N856" s="136">
        <f t="shared" si="486"/>
        <v>152980.07213279771</v>
      </c>
      <c r="O856" s="136">
        <f t="shared" si="486"/>
        <v>0</v>
      </c>
      <c r="P856" s="136">
        <f t="shared" si="486"/>
        <v>0</v>
      </c>
      <c r="Q856" s="136">
        <f t="shared" si="486"/>
        <v>0</v>
      </c>
      <c r="R856" s="136">
        <f t="shared" si="486"/>
        <v>0</v>
      </c>
      <c r="S856" s="136">
        <f t="shared" si="486"/>
        <v>0</v>
      </c>
      <c r="T856" s="136">
        <f t="shared" si="486"/>
        <v>0</v>
      </c>
      <c r="U856" s="136">
        <f t="shared" si="486"/>
        <v>0</v>
      </c>
      <c r="V856" s="136">
        <f t="shared" si="486"/>
        <v>0</v>
      </c>
      <c r="W856" s="136">
        <f t="shared" si="486"/>
        <v>0</v>
      </c>
      <c r="X856" s="136">
        <f t="shared" si="486"/>
        <v>0</v>
      </c>
      <c r="Y856" s="42">
        <f t="shared" si="477"/>
        <v>0</v>
      </c>
      <c r="Z856" s="42"/>
      <c r="AA856" s="42"/>
      <c r="AB856" s="42"/>
      <c r="AC856" s="42"/>
      <c r="AD856" s="42"/>
      <c r="AE856" s="42"/>
      <c r="AF856" s="42"/>
      <c r="AG856" s="42"/>
    </row>
    <row r="857" spans="1:33">
      <c r="A857" s="44">
        <f t="shared" si="462"/>
        <v>828</v>
      </c>
      <c r="B857" s="44"/>
      <c r="C857" s="137">
        <v>35210</v>
      </c>
      <c r="D857" s="44"/>
      <c r="E857" s="138" t="s">
        <v>355</v>
      </c>
      <c r="G857" s="43"/>
      <c r="H857" s="136"/>
      <c r="I857" s="42">
        <f>'Plt. Class.'!G$44</f>
        <v>178530.09000000003</v>
      </c>
      <c r="J857" s="136">
        <f t="shared" ref="J857:X857" si="487">+J44+J315+J586</f>
        <v>83156.457561316493</v>
      </c>
      <c r="K857" s="136">
        <f t="shared" si="487"/>
        <v>47969.906058650871</v>
      </c>
      <c r="L857" s="136">
        <f t="shared" si="487"/>
        <v>663.27418859611566</v>
      </c>
      <c r="M857" s="136">
        <f t="shared" si="487"/>
        <v>30625.857602672571</v>
      </c>
      <c r="N857" s="136">
        <f t="shared" si="487"/>
        <v>16114.594588763992</v>
      </c>
      <c r="O857" s="136">
        <f t="shared" si="487"/>
        <v>0</v>
      </c>
      <c r="P857" s="136">
        <f t="shared" si="487"/>
        <v>0</v>
      </c>
      <c r="Q857" s="136">
        <f t="shared" si="487"/>
        <v>0</v>
      </c>
      <c r="R857" s="136">
        <f t="shared" si="487"/>
        <v>0</v>
      </c>
      <c r="S857" s="136">
        <f t="shared" si="487"/>
        <v>0</v>
      </c>
      <c r="T857" s="136">
        <f t="shared" si="487"/>
        <v>0</v>
      </c>
      <c r="U857" s="136">
        <f t="shared" si="487"/>
        <v>0</v>
      </c>
      <c r="V857" s="136">
        <f t="shared" si="487"/>
        <v>0</v>
      </c>
      <c r="W857" s="136">
        <f t="shared" si="487"/>
        <v>0</v>
      </c>
      <c r="X857" s="136">
        <f t="shared" si="487"/>
        <v>0</v>
      </c>
      <c r="Y857" s="42">
        <f t="shared" si="477"/>
        <v>0</v>
      </c>
      <c r="Z857" s="42"/>
      <c r="AA857" s="42"/>
      <c r="AB857" s="42"/>
      <c r="AC857" s="42"/>
      <c r="AD857" s="42"/>
      <c r="AE857" s="42"/>
      <c r="AF857" s="42"/>
      <c r="AG857" s="42"/>
    </row>
    <row r="858" spans="1:33">
      <c r="A858" s="44">
        <f t="shared" si="462"/>
        <v>829</v>
      </c>
      <c r="B858" s="44"/>
      <c r="C858" s="137">
        <v>35211</v>
      </c>
      <c r="D858" s="44"/>
      <c r="E858" s="138" t="s">
        <v>356</v>
      </c>
      <c r="G858" s="43"/>
      <c r="H858" s="136"/>
      <c r="I858" s="42">
        <f>'Plt. Class.'!G$45</f>
        <v>54614.270000000011</v>
      </c>
      <c r="J858" s="136">
        <f t="shared" ref="J858:X858" si="488">+J45+J316+J587</f>
        <v>25438.452562799248</v>
      </c>
      <c r="K858" s="136">
        <f t="shared" si="488"/>
        <v>14674.508937747103</v>
      </c>
      <c r="L858" s="136">
        <f t="shared" si="488"/>
        <v>202.90269063337828</v>
      </c>
      <c r="M858" s="136">
        <f t="shared" si="488"/>
        <v>9368.7784288570765</v>
      </c>
      <c r="N858" s="136">
        <f t="shared" si="488"/>
        <v>4929.6273799632081</v>
      </c>
      <c r="O858" s="136">
        <f t="shared" si="488"/>
        <v>0</v>
      </c>
      <c r="P858" s="136">
        <f t="shared" si="488"/>
        <v>0</v>
      </c>
      <c r="Q858" s="136">
        <f t="shared" si="488"/>
        <v>0</v>
      </c>
      <c r="R858" s="136">
        <f t="shared" si="488"/>
        <v>0</v>
      </c>
      <c r="S858" s="136">
        <f t="shared" si="488"/>
        <v>0</v>
      </c>
      <c r="T858" s="136">
        <f t="shared" si="488"/>
        <v>0</v>
      </c>
      <c r="U858" s="136">
        <f t="shared" si="488"/>
        <v>0</v>
      </c>
      <c r="V858" s="136">
        <f t="shared" si="488"/>
        <v>0</v>
      </c>
      <c r="W858" s="136">
        <f t="shared" si="488"/>
        <v>0</v>
      </c>
      <c r="X858" s="136">
        <f t="shared" si="488"/>
        <v>0</v>
      </c>
      <c r="Y858" s="42">
        <f t="shared" si="477"/>
        <v>0</v>
      </c>
      <c r="Z858" s="42"/>
      <c r="AA858" s="42"/>
      <c r="AB858" s="42"/>
      <c r="AC858" s="42"/>
      <c r="AD858" s="42"/>
      <c r="AE858" s="42"/>
      <c r="AF858" s="42"/>
      <c r="AG858" s="42"/>
    </row>
    <row r="859" spans="1:33">
      <c r="A859" s="44">
        <f t="shared" si="462"/>
        <v>830</v>
      </c>
      <c r="B859" s="44"/>
      <c r="C859" s="137">
        <v>35301</v>
      </c>
      <c r="D859" s="44"/>
      <c r="E859" s="141" t="s">
        <v>342</v>
      </c>
      <c r="G859" s="43"/>
      <c r="H859" s="136"/>
      <c r="I859" s="42">
        <f>'Plt. Class.'!G$46</f>
        <v>178496.89999999994</v>
      </c>
      <c r="J859" s="136">
        <f t="shared" ref="J859:X859" si="489">+J46+J317+J588</f>
        <v>83140.99819070581</v>
      </c>
      <c r="K859" s="136">
        <f t="shared" si="489"/>
        <v>47960.988115563014</v>
      </c>
      <c r="L859" s="136">
        <f t="shared" si="489"/>
        <v>663.15088125717034</v>
      </c>
      <c r="M859" s="136">
        <f t="shared" si="489"/>
        <v>30620.16404023816</v>
      </c>
      <c r="N859" s="136">
        <f t="shared" si="489"/>
        <v>16111.598772235795</v>
      </c>
      <c r="O859" s="136">
        <f t="shared" si="489"/>
        <v>0</v>
      </c>
      <c r="P859" s="136">
        <f t="shared" si="489"/>
        <v>0</v>
      </c>
      <c r="Q859" s="136">
        <f t="shared" si="489"/>
        <v>0</v>
      </c>
      <c r="R859" s="136">
        <f t="shared" si="489"/>
        <v>0</v>
      </c>
      <c r="S859" s="136">
        <f t="shared" si="489"/>
        <v>0</v>
      </c>
      <c r="T859" s="136">
        <f t="shared" si="489"/>
        <v>0</v>
      </c>
      <c r="U859" s="136">
        <f t="shared" si="489"/>
        <v>0</v>
      </c>
      <c r="V859" s="136">
        <f t="shared" si="489"/>
        <v>0</v>
      </c>
      <c r="W859" s="136">
        <f t="shared" si="489"/>
        <v>0</v>
      </c>
      <c r="X859" s="136">
        <f t="shared" si="489"/>
        <v>0</v>
      </c>
      <c r="Y859" s="42">
        <f t="shared" si="477"/>
        <v>0</v>
      </c>
      <c r="Z859" s="42"/>
      <c r="AA859" s="42"/>
      <c r="AB859" s="42"/>
      <c r="AC859" s="42"/>
      <c r="AD859" s="42"/>
      <c r="AE859" s="42"/>
      <c r="AF859" s="42"/>
      <c r="AG859" s="42"/>
    </row>
    <row r="860" spans="1:33">
      <c r="A860" s="44">
        <f t="shared" si="462"/>
        <v>831</v>
      </c>
      <c r="B860" s="44"/>
      <c r="C860" s="137">
        <v>35302</v>
      </c>
      <c r="D860" s="44"/>
      <c r="E860" s="138" t="s">
        <v>343</v>
      </c>
      <c r="G860" s="43"/>
      <c r="H860" s="136"/>
      <c r="I860" s="42">
        <f>'Plt. Class.'!G$47</f>
        <v>209458.21</v>
      </c>
      <c r="J860" s="136">
        <f t="shared" ref="J860:X860" si="490">+J47+J318+J589</f>
        <v>97562.280681840872</v>
      </c>
      <c r="K860" s="136">
        <f t="shared" si="490"/>
        <v>56280.096295885836</v>
      </c>
      <c r="L860" s="136">
        <f t="shared" si="490"/>
        <v>778.17820112309789</v>
      </c>
      <c r="M860" s="136">
        <f t="shared" si="490"/>
        <v>35931.40693073468</v>
      </c>
      <c r="N860" s="136">
        <f t="shared" si="490"/>
        <v>18906.24789041551</v>
      </c>
      <c r="O860" s="136">
        <f t="shared" si="490"/>
        <v>0</v>
      </c>
      <c r="P860" s="136">
        <f t="shared" si="490"/>
        <v>0</v>
      </c>
      <c r="Q860" s="136">
        <f t="shared" si="490"/>
        <v>0</v>
      </c>
      <c r="R860" s="136">
        <f t="shared" si="490"/>
        <v>0</v>
      </c>
      <c r="S860" s="136">
        <f t="shared" si="490"/>
        <v>0</v>
      </c>
      <c r="T860" s="136">
        <f t="shared" si="490"/>
        <v>0</v>
      </c>
      <c r="U860" s="136">
        <f t="shared" si="490"/>
        <v>0</v>
      </c>
      <c r="V860" s="136">
        <f t="shared" si="490"/>
        <v>0</v>
      </c>
      <c r="W860" s="136">
        <f t="shared" si="490"/>
        <v>0</v>
      </c>
      <c r="X860" s="136">
        <f t="shared" si="490"/>
        <v>0</v>
      </c>
      <c r="Y860" s="42">
        <f t="shared" si="477"/>
        <v>0</v>
      </c>
      <c r="Z860" s="42"/>
      <c r="AA860" s="42"/>
      <c r="AB860" s="42"/>
      <c r="AC860" s="42"/>
      <c r="AD860" s="42"/>
      <c r="AE860" s="42"/>
      <c r="AF860" s="42"/>
      <c r="AG860" s="42"/>
    </row>
    <row r="861" spans="1:33">
      <c r="A861" s="44">
        <f t="shared" si="462"/>
        <v>832</v>
      </c>
      <c r="B861" s="44"/>
      <c r="C861" s="137">
        <v>35400</v>
      </c>
      <c r="D861" s="44"/>
      <c r="E861" s="138" t="s">
        <v>126</v>
      </c>
      <c r="G861" s="43"/>
      <c r="H861" s="136"/>
      <c r="I861" s="42">
        <f>'Plt. Class.'!G$48</f>
        <v>923446.05000000016</v>
      </c>
      <c r="J861" s="136">
        <f t="shared" ref="J861:X861" si="491">+J48+J319+J590</f>
        <v>430126.38523282181</v>
      </c>
      <c r="K861" s="136">
        <f t="shared" si="491"/>
        <v>248124.11324462009</v>
      </c>
      <c r="L861" s="136">
        <f t="shared" si="491"/>
        <v>3430.7826177987031</v>
      </c>
      <c r="M861" s="136">
        <f t="shared" si="491"/>
        <v>158412.10426237085</v>
      </c>
      <c r="N861" s="136">
        <f t="shared" si="491"/>
        <v>83352.664642388758</v>
      </c>
      <c r="O861" s="136">
        <f t="shared" si="491"/>
        <v>0</v>
      </c>
      <c r="P861" s="136">
        <f t="shared" si="491"/>
        <v>0</v>
      </c>
      <c r="Q861" s="136">
        <f t="shared" si="491"/>
        <v>0</v>
      </c>
      <c r="R861" s="136">
        <f t="shared" si="491"/>
        <v>0</v>
      </c>
      <c r="S861" s="136">
        <f t="shared" si="491"/>
        <v>0</v>
      </c>
      <c r="T861" s="136">
        <f t="shared" si="491"/>
        <v>0</v>
      </c>
      <c r="U861" s="136">
        <f t="shared" si="491"/>
        <v>0</v>
      </c>
      <c r="V861" s="136">
        <f t="shared" si="491"/>
        <v>0</v>
      </c>
      <c r="W861" s="136">
        <f t="shared" si="491"/>
        <v>0</v>
      </c>
      <c r="X861" s="136">
        <f t="shared" si="491"/>
        <v>0</v>
      </c>
      <c r="Y861" s="42">
        <f t="shared" si="477"/>
        <v>0</v>
      </c>
      <c r="Z861" s="42"/>
      <c r="AA861" s="42"/>
      <c r="AB861" s="42"/>
      <c r="AC861" s="42"/>
      <c r="AD861" s="42"/>
      <c r="AE861" s="42"/>
      <c r="AF861" s="42"/>
      <c r="AG861" s="42"/>
    </row>
    <row r="862" spans="1:33">
      <c r="A862" s="44">
        <f t="shared" si="462"/>
        <v>833</v>
      </c>
      <c r="B862" s="44"/>
      <c r="C862" s="137">
        <v>35500</v>
      </c>
      <c r="D862" s="44"/>
      <c r="E862" s="138" t="s">
        <v>357</v>
      </c>
      <c r="G862" s="43"/>
      <c r="H862" s="136"/>
      <c r="I862" s="42">
        <f>'Plt. Class.'!G$49</f>
        <v>240883.02999999994</v>
      </c>
      <c r="J862" s="136">
        <f t="shared" ref="J862:X862" si="492">+J49+J320+J591</f>
        <v>112199.45870993689</v>
      </c>
      <c r="K862" s="136">
        <f t="shared" si="492"/>
        <v>64723.746681711615</v>
      </c>
      <c r="L862" s="136">
        <f t="shared" si="492"/>
        <v>894.92755125941915</v>
      </c>
      <c r="M862" s="136">
        <f t="shared" si="492"/>
        <v>41322.162419121065</v>
      </c>
      <c r="N862" s="136">
        <f t="shared" si="492"/>
        <v>21742.73463797096</v>
      </c>
      <c r="O862" s="136">
        <f t="shared" si="492"/>
        <v>0</v>
      </c>
      <c r="P862" s="136">
        <f t="shared" si="492"/>
        <v>0</v>
      </c>
      <c r="Q862" s="136">
        <f t="shared" si="492"/>
        <v>0</v>
      </c>
      <c r="R862" s="136">
        <f t="shared" si="492"/>
        <v>0</v>
      </c>
      <c r="S862" s="136">
        <f t="shared" si="492"/>
        <v>0</v>
      </c>
      <c r="T862" s="136">
        <f t="shared" si="492"/>
        <v>0</v>
      </c>
      <c r="U862" s="136">
        <f t="shared" si="492"/>
        <v>0</v>
      </c>
      <c r="V862" s="136">
        <f t="shared" si="492"/>
        <v>0</v>
      </c>
      <c r="W862" s="136">
        <f t="shared" si="492"/>
        <v>0</v>
      </c>
      <c r="X862" s="136">
        <f t="shared" si="492"/>
        <v>0</v>
      </c>
      <c r="Y862" s="42">
        <f t="shared" si="477"/>
        <v>0</v>
      </c>
      <c r="Z862" s="42"/>
      <c r="AA862" s="42"/>
      <c r="AB862" s="42"/>
      <c r="AC862" s="42"/>
      <c r="AD862" s="42"/>
      <c r="AE862" s="42"/>
      <c r="AF862" s="42"/>
      <c r="AG862" s="42"/>
    </row>
    <row r="863" spans="1:33">
      <c r="A863" s="44">
        <f t="shared" si="462"/>
        <v>834</v>
      </c>
      <c r="B863" s="44"/>
      <c r="C863" s="137">
        <v>35600</v>
      </c>
      <c r="D863" s="44"/>
      <c r="E863" s="138" t="s">
        <v>345</v>
      </c>
      <c r="G863" s="43"/>
      <c r="H863" s="136"/>
      <c r="I863" s="42">
        <f>'Plt. Class.'!G$50</f>
        <v>414663.45000000013</v>
      </c>
      <c r="J863" s="136">
        <f t="shared" ref="J863:X863" si="493">+J50+J321+J592</f>
        <v>193143.59602996943</v>
      </c>
      <c r="K863" s="136">
        <f t="shared" si="493"/>
        <v>111417.44645093763</v>
      </c>
      <c r="L863" s="136">
        <f t="shared" si="493"/>
        <v>1540.5557872021238</v>
      </c>
      <c r="M863" s="136">
        <f t="shared" si="493"/>
        <v>71133.240187874995</v>
      </c>
      <c r="N863" s="136">
        <f t="shared" si="493"/>
        <v>37428.611544015963</v>
      </c>
      <c r="O863" s="136">
        <f t="shared" si="493"/>
        <v>0</v>
      </c>
      <c r="P863" s="136">
        <f t="shared" si="493"/>
        <v>0</v>
      </c>
      <c r="Q863" s="136">
        <f t="shared" si="493"/>
        <v>0</v>
      </c>
      <c r="R863" s="136">
        <f t="shared" si="493"/>
        <v>0</v>
      </c>
      <c r="S863" s="136">
        <f t="shared" si="493"/>
        <v>0</v>
      </c>
      <c r="T863" s="136">
        <f t="shared" si="493"/>
        <v>0</v>
      </c>
      <c r="U863" s="136">
        <f t="shared" si="493"/>
        <v>0</v>
      </c>
      <c r="V863" s="136">
        <f t="shared" si="493"/>
        <v>0</v>
      </c>
      <c r="W863" s="136">
        <f t="shared" si="493"/>
        <v>0</v>
      </c>
      <c r="X863" s="136">
        <f t="shared" si="493"/>
        <v>0</v>
      </c>
      <c r="Y863" s="42">
        <f t="shared" si="477"/>
        <v>0</v>
      </c>
      <c r="Z863" s="42"/>
      <c r="AA863" s="42"/>
      <c r="AB863" s="42"/>
      <c r="AC863" s="42"/>
      <c r="AD863" s="42"/>
      <c r="AE863" s="42"/>
      <c r="AF863" s="42"/>
      <c r="AG863" s="42"/>
    </row>
    <row r="864" spans="1:33">
      <c r="A864" s="44">
        <f t="shared" si="462"/>
        <v>835</v>
      </c>
      <c r="B864" s="44"/>
      <c r="C864" s="44"/>
      <c r="D864" s="44"/>
      <c r="E864" s="44"/>
      <c r="G864" s="43"/>
      <c r="H864" s="136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  <c r="AC864" s="42"/>
      <c r="AD864" s="42"/>
      <c r="AE864" s="42"/>
      <c r="AF864" s="42"/>
      <c r="AG864" s="42"/>
    </row>
    <row r="865" spans="1:33">
      <c r="A865" s="44">
        <f t="shared" si="462"/>
        <v>836</v>
      </c>
      <c r="B865" s="44"/>
      <c r="C865" s="44"/>
      <c r="D865" s="44" t="s">
        <v>358</v>
      </c>
      <c r="E865" s="44"/>
      <c r="G865" s="43"/>
      <c r="H865" s="136"/>
      <c r="I865" s="42">
        <f>'Plt. Class.'!G$52</f>
        <v>15703831.310009131</v>
      </c>
      <c r="J865" s="42">
        <f>SUM(J847:J863)</f>
        <v>7314593.1975996178</v>
      </c>
      <c r="K865" s="42">
        <f t="shared" ref="K865:X865" si="494">SUM(K847:K863)</f>
        <v>4219520.1531687928</v>
      </c>
      <c r="L865" s="42">
        <f t="shared" si="494"/>
        <v>58342.803557633219</v>
      </c>
      <c r="M865" s="42">
        <f t="shared" si="494"/>
        <v>2693906.1169841499</v>
      </c>
      <c r="N865" s="42">
        <f t="shared" si="494"/>
        <v>1417469.0386989426</v>
      </c>
      <c r="O865" s="42">
        <f t="shared" si="494"/>
        <v>0</v>
      </c>
      <c r="P865" s="42">
        <f t="shared" si="494"/>
        <v>0</v>
      </c>
      <c r="Q865" s="42">
        <f t="shared" si="494"/>
        <v>0</v>
      </c>
      <c r="R865" s="42">
        <f t="shared" si="494"/>
        <v>0</v>
      </c>
      <c r="S865" s="42">
        <f t="shared" si="494"/>
        <v>0</v>
      </c>
      <c r="T865" s="42">
        <f t="shared" si="494"/>
        <v>0</v>
      </c>
      <c r="U865" s="42">
        <f t="shared" si="494"/>
        <v>0</v>
      </c>
      <c r="V865" s="42">
        <f t="shared" si="494"/>
        <v>0</v>
      </c>
      <c r="W865" s="42">
        <f t="shared" si="494"/>
        <v>0</v>
      </c>
      <c r="X865" s="42">
        <f t="shared" si="494"/>
        <v>0</v>
      </c>
      <c r="Y865" s="42">
        <f>SUM(J865:X865)-I865</f>
        <v>0</v>
      </c>
      <c r="Z865" s="42"/>
      <c r="AA865" s="42"/>
      <c r="AB865" s="42"/>
      <c r="AC865" s="42"/>
      <c r="AD865" s="42"/>
      <c r="AE865" s="42"/>
      <c r="AF865" s="42"/>
      <c r="AG865" s="42"/>
    </row>
    <row r="866" spans="1:33">
      <c r="A866" s="44">
        <f t="shared" si="462"/>
        <v>837</v>
      </c>
      <c r="B866" s="44"/>
      <c r="C866" s="44"/>
      <c r="D866" s="44"/>
      <c r="E866" s="44"/>
      <c r="G866" s="43"/>
      <c r="H866" s="136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  <c r="AA866" s="42"/>
      <c r="AB866" s="42"/>
      <c r="AC866" s="42"/>
      <c r="AD866" s="42"/>
      <c r="AE866" s="42"/>
      <c r="AF866" s="42"/>
      <c r="AG866" s="42"/>
    </row>
    <row r="867" spans="1:33">
      <c r="A867" s="44">
        <f t="shared" si="462"/>
        <v>838</v>
      </c>
      <c r="B867" s="44"/>
      <c r="C867" s="44"/>
      <c r="D867" s="44" t="s">
        <v>64</v>
      </c>
      <c r="E867" s="44"/>
      <c r="G867" s="43"/>
      <c r="H867" s="136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  <c r="AA867" s="42"/>
      <c r="AB867" s="42"/>
      <c r="AC867" s="42"/>
      <c r="AD867" s="42"/>
      <c r="AE867" s="42"/>
      <c r="AF867" s="42"/>
      <c r="AG867" s="42"/>
    </row>
    <row r="868" spans="1:33">
      <c r="A868" s="44">
        <f t="shared" si="462"/>
        <v>839</v>
      </c>
      <c r="B868" s="44"/>
      <c r="C868" s="44"/>
      <c r="D868" s="44"/>
      <c r="E868" s="44"/>
      <c r="G868" s="43"/>
      <c r="H868" s="136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  <c r="AC868" s="42"/>
      <c r="AD868" s="42"/>
      <c r="AE868" s="42"/>
      <c r="AF868" s="42"/>
      <c r="AG868" s="42"/>
    </row>
    <row r="869" spans="1:33">
      <c r="A869" s="44">
        <f t="shared" si="462"/>
        <v>840</v>
      </c>
      <c r="B869" s="44"/>
      <c r="C869" s="137">
        <v>36510</v>
      </c>
      <c r="E869" s="44" t="s">
        <v>125</v>
      </c>
      <c r="G869" s="43"/>
      <c r="H869" s="136"/>
      <c r="I869" s="42">
        <f>'Plt. Class.'!G$56</f>
        <v>26970.37</v>
      </c>
      <c r="J869" s="136">
        <f t="shared" ref="J869:X869" si="495">+J56+J327+J598</f>
        <v>14565.330511650793</v>
      </c>
      <c r="K869" s="136">
        <f t="shared" si="495"/>
        <v>8127.4040894943982</v>
      </c>
      <c r="L869" s="136">
        <f t="shared" si="495"/>
        <v>0</v>
      </c>
      <c r="M869" s="136">
        <f t="shared" si="495"/>
        <v>4277.6353988548117</v>
      </c>
      <c r="N869" s="136">
        <f t="shared" si="495"/>
        <v>0</v>
      </c>
      <c r="O869" s="136">
        <f t="shared" si="495"/>
        <v>0</v>
      </c>
      <c r="P869" s="136">
        <f t="shared" si="495"/>
        <v>0</v>
      </c>
      <c r="Q869" s="136">
        <f t="shared" si="495"/>
        <v>0</v>
      </c>
      <c r="R869" s="136">
        <f t="shared" si="495"/>
        <v>0</v>
      </c>
      <c r="S869" s="136">
        <f t="shared" si="495"/>
        <v>0</v>
      </c>
      <c r="T869" s="136">
        <f t="shared" si="495"/>
        <v>0</v>
      </c>
      <c r="U869" s="136">
        <f t="shared" si="495"/>
        <v>0</v>
      </c>
      <c r="V869" s="136">
        <f t="shared" si="495"/>
        <v>0</v>
      </c>
      <c r="W869" s="136">
        <f t="shared" si="495"/>
        <v>0</v>
      </c>
      <c r="X869" s="136">
        <f t="shared" si="495"/>
        <v>0</v>
      </c>
      <c r="Y869" s="42">
        <f t="shared" ref="Y869:Y876" si="496">SUM(J869:X869)-I869</f>
        <v>0</v>
      </c>
      <c r="Z869" s="42"/>
      <c r="AA869" s="42"/>
      <c r="AB869" s="42"/>
      <c r="AC869" s="42"/>
      <c r="AD869" s="42"/>
      <c r="AE869" s="42"/>
      <c r="AF869" s="42"/>
      <c r="AG869" s="42"/>
    </row>
    <row r="870" spans="1:33">
      <c r="A870" s="44">
        <f t="shared" si="462"/>
        <v>841</v>
      </c>
      <c r="B870" s="44"/>
      <c r="C870" s="137">
        <v>36520</v>
      </c>
      <c r="E870" s="44" t="s">
        <v>147</v>
      </c>
      <c r="G870" s="43"/>
      <c r="H870" s="136"/>
      <c r="I870" s="42">
        <f>'Plt. Class.'!G$57</f>
        <v>867772</v>
      </c>
      <c r="J870" s="136">
        <f t="shared" ref="J870:X870" si="497">+J57+J328+J599</f>
        <v>468639.69566439884</v>
      </c>
      <c r="K870" s="136">
        <f t="shared" si="497"/>
        <v>261499.33061907321</v>
      </c>
      <c r="L870" s="136">
        <f t="shared" si="497"/>
        <v>0</v>
      </c>
      <c r="M870" s="136">
        <f t="shared" si="497"/>
        <v>137632.9737165281</v>
      </c>
      <c r="N870" s="136">
        <f t="shared" si="497"/>
        <v>0</v>
      </c>
      <c r="O870" s="136">
        <f t="shared" si="497"/>
        <v>0</v>
      </c>
      <c r="P870" s="136">
        <f t="shared" si="497"/>
        <v>0</v>
      </c>
      <c r="Q870" s="136">
        <f t="shared" si="497"/>
        <v>0</v>
      </c>
      <c r="R870" s="136">
        <f t="shared" si="497"/>
        <v>0</v>
      </c>
      <c r="S870" s="136">
        <f t="shared" si="497"/>
        <v>0</v>
      </c>
      <c r="T870" s="136">
        <f t="shared" si="497"/>
        <v>0</v>
      </c>
      <c r="U870" s="136">
        <f t="shared" si="497"/>
        <v>0</v>
      </c>
      <c r="V870" s="136">
        <f t="shared" si="497"/>
        <v>0</v>
      </c>
      <c r="W870" s="136">
        <f t="shared" si="497"/>
        <v>0</v>
      </c>
      <c r="X870" s="136">
        <f t="shared" si="497"/>
        <v>0</v>
      </c>
      <c r="Y870" s="42">
        <f t="shared" si="496"/>
        <v>0</v>
      </c>
      <c r="Z870" s="42"/>
      <c r="AA870" s="42"/>
      <c r="AB870" s="42"/>
      <c r="AC870" s="42"/>
      <c r="AD870" s="42"/>
      <c r="AE870" s="42"/>
      <c r="AF870" s="42"/>
      <c r="AG870" s="42"/>
    </row>
    <row r="871" spans="1:33">
      <c r="A871" s="44">
        <f t="shared" si="462"/>
        <v>842</v>
      </c>
      <c r="B871" s="44"/>
      <c r="C871" s="137">
        <v>36602</v>
      </c>
      <c r="E871" s="138" t="s">
        <v>149</v>
      </c>
      <c r="G871" s="43"/>
      <c r="H871" s="136"/>
      <c r="I871" s="42">
        <f>'Plt. Class.'!G$58</f>
        <v>49001.719999999987</v>
      </c>
      <c r="J871" s="136">
        <f t="shared" ref="J871:X871" si="498">+J58+J329+J600</f>
        <v>26463.346533227712</v>
      </c>
      <c r="K871" s="136">
        <f t="shared" si="498"/>
        <v>14766.45591144131</v>
      </c>
      <c r="L871" s="136">
        <f t="shared" si="498"/>
        <v>0</v>
      </c>
      <c r="M871" s="136">
        <f t="shared" si="498"/>
        <v>7771.9175553309715</v>
      </c>
      <c r="N871" s="136">
        <f t="shared" si="498"/>
        <v>0</v>
      </c>
      <c r="O871" s="136">
        <f t="shared" si="498"/>
        <v>0</v>
      </c>
      <c r="P871" s="136">
        <f t="shared" si="498"/>
        <v>0</v>
      </c>
      <c r="Q871" s="136">
        <f t="shared" si="498"/>
        <v>0</v>
      </c>
      <c r="R871" s="136">
        <f t="shared" si="498"/>
        <v>0</v>
      </c>
      <c r="S871" s="136">
        <f t="shared" si="498"/>
        <v>0</v>
      </c>
      <c r="T871" s="136">
        <f t="shared" si="498"/>
        <v>0</v>
      </c>
      <c r="U871" s="136">
        <f t="shared" si="498"/>
        <v>0</v>
      </c>
      <c r="V871" s="136">
        <f t="shared" si="498"/>
        <v>0</v>
      </c>
      <c r="W871" s="136">
        <f t="shared" si="498"/>
        <v>0</v>
      </c>
      <c r="X871" s="136">
        <f t="shared" si="498"/>
        <v>0</v>
      </c>
      <c r="Y871" s="42">
        <f t="shared" si="496"/>
        <v>0</v>
      </c>
      <c r="Z871" s="42"/>
      <c r="AA871" s="42"/>
      <c r="AB871" s="42"/>
      <c r="AC871" s="42"/>
      <c r="AD871" s="42"/>
      <c r="AE871" s="42"/>
      <c r="AF871" s="42"/>
      <c r="AG871" s="42"/>
    </row>
    <row r="872" spans="1:33">
      <c r="A872" s="44">
        <f t="shared" si="462"/>
        <v>843</v>
      </c>
      <c r="B872" s="44"/>
      <c r="C872" s="137">
        <v>36603</v>
      </c>
      <c r="E872" s="138" t="s">
        <v>283</v>
      </c>
      <c r="G872" s="43"/>
      <c r="H872" s="136"/>
      <c r="I872" s="42">
        <f>'Plt. Class.'!G$59</f>
        <v>60826.290000000008</v>
      </c>
      <c r="J872" s="136">
        <f t="shared" ref="J872:X872" si="499">+J59+J330+J601</f>
        <v>32849.197754703389</v>
      </c>
      <c r="K872" s="136">
        <f t="shared" si="499"/>
        <v>18329.738824301348</v>
      </c>
      <c r="L872" s="136">
        <f t="shared" si="499"/>
        <v>0</v>
      </c>
      <c r="M872" s="136">
        <f t="shared" si="499"/>
        <v>9647.3534209952813</v>
      </c>
      <c r="N872" s="136">
        <f t="shared" si="499"/>
        <v>0</v>
      </c>
      <c r="O872" s="136">
        <f t="shared" si="499"/>
        <v>0</v>
      </c>
      <c r="P872" s="136">
        <f t="shared" si="499"/>
        <v>0</v>
      </c>
      <c r="Q872" s="136">
        <f t="shared" si="499"/>
        <v>0</v>
      </c>
      <c r="R872" s="136">
        <f t="shared" si="499"/>
        <v>0</v>
      </c>
      <c r="S872" s="136">
        <f t="shared" si="499"/>
        <v>0</v>
      </c>
      <c r="T872" s="136">
        <f t="shared" si="499"/>
        <v>0</v>
      </c>
      <c r="U872" s="136">
        <f t="shared" si="499"/>
        <v>0</v>
      </c>
      <c r="V872" s="136">
        <f t="shared" si="499"/>
        <v>0</v>
      </c>
      <c r="W872" s="136">
        <f t="shared" si="499"/>
        <v>0</v>
      </c>
      <c r="X872" s="136">
        <f t="shared" si="499"/>
        <v>0</v>
      </c>
      <c r="Y872" s="42">
        <f t="shared" si="496"/>
        <v>0</v>
      </c>
      <c r="Z872" s="42"/>
      <c r="AA872" s="42"/>
      <c r="AB872" s="42"/>
      <c r="AC872" s="42"/>
      <c r="AD872" s="42"/>
      <c r="AE872" s="42"/>
      <c r="AF872" s="42"/>
      <c r="AG872" s="42"/>
    </row>
    <row r="873" spans="1:33">
      <c r="A873" s="44">
        <f t="shared" si="462"/>
        <v>844</v>
      </c>
      <c r="B873" s="44"/>
      <c r="C873" s="137">
        <v>36700</v>
      </c>
      <c r="E873" s="138" t="s">
        <v>284</v>
      </c>
      <c r="G873" s="43"/>
      <c r="H873" s="136"/>
      <c r="I873" s="42">
        <f>'Plt. Class.'!G$60</f>
        <v>185508.8</v>
      </c>
      <c r="J873" s="136">
        <f t="shared" ref="J873:X873" si="500">+J60+J331+J602</f>
        <v>100183.90496013679</v>
      </c>
      <c r="K873" s="136">
        <f t="shared" si="500"/>
        <v>55902.272744393136</v>
      </c>
      <c r="L873" s="136">
        <f t="shared" si="500"/>
        <v>0</v>
      </c>
      <c r="M873" s="136">
        <f t="shared" si="500"/>
        <v>29422.622295470086</v>
      </c>
      <c r="N873" s="136">
        <f t="shared" si="500"/>
        <v>0</v>
      </c>
      <c r="O873" s="136">
        <f t="shared" si="500"/>
        <v>0</v>
      </c>
      <c r="P873" s="136">
        <f t="shared" si="500"/>
        <v>0</v>
      </c>
      <c r="Q873" s="136">
        <f t="shared" si="500"/>
        <v>0</v>
      </c>
      <c r="R873" s="136">
        <f t="shared" si="500"/>
        <v>0</v>
      </c>
      <c r="S873" s="136">
        <f t="shared" si="500"/>
        <v>0</v>
      </c>
      <c r="T873" s="136">
        <f t="shared" si="500"/>
        <v>0</v>
      </c>
      <c r="U873" s="136">
        <f t="shared" si="500"/>
        <v>0</v>
      </c>
      <c r="V873" s="136">
        <f t="shared" si="500"/>
        <v>0</v>
      </c>
      <c r="W873" s="136">
        <f t="shared" si="500"/>
        <v>0</v>
      </c>
      <c r="X873" s="136">
        <f t="shared" si="500"/>
        <v>0</v>
      </c>
      <c r="Y873" s="42">
        <f t="shared" si="496"/>
        <v>0</v>
      </c>
      <c r="Z873" s="42"/>
      <c r="AA873" s="42"/>
      <c r="AB873" s="42"/>
      <c r="AC873" s="42"/>
      <c r="AD873" s="42"/>
      <c r="AE873" s="42"/>
      <c r="AF873" s="42"/>
      <c r="AG873" s="42"/>
    </row>
    <row r="874" spans="1:33">
      <c r="A874" s="44">
        <f t="shared" si="462"/>
        <v>845</v>
      </c>
      <c r="B874" s="44"/>
      <c r="C874" s="137">
        <v>36701</v>
      </c>
      <c r="E874" s="138" t="s">
        <v>285</v>
      </c>
      <c r="G874" s="43"/>
      <c r="H874" s="136"/>
      <c r="I874" s="42">
        <f>'Plt. Class.'!G$61</f>
        <v>27762017.089999992</v>
      </c>
      <c r="J874" s="136">
        <f t="shared" ref="J874:X874" si="501">+J61+J332+J603</f>
        <v>14992858.999930207</v>
      </c>
      <c r="K874" s="136">
        <f t="shared" si="501"/>
        <v>8365963.5084679713</v>
      </c>
      <c r="L874" s="136">
        <f t="shared" si="501"/>
        <v>0</v>
      </c>
      <c r="M874" s="136">
        <f t="shared" si="501"/>
        <v>4403194.5816018181</v>
      </c>
      <c r="N874" s="136">
        <f t="shared" si="501"/>
        <v>0</v>
      </c>
      <c r="O874" s="136">
        <f t="shared" si="501"/>
        <v>0</v>
      </c>
      <c r="P874" s="136">
        <f t="shared" si="501"/>
        <v>0</v>
      </c>
      <c r="Q874" s="136">
        <f t="shared" si="501"/>
        <v>0</v>
      </c>
      <c r="R874" s="136">
        <f t="shared" si="501"/>
        <v>0</v>
      </c>
      <c r="S874" s="136">
        <f t="shared" si="501"/>
        <v>0</v>
      </c>
      <c r="T874" s="136">
        <f t="shared" si="501"/>
        <v>0</v>
      </c>
      <c r="U874" s="136">
        <f t="shared" si="501"/>
        <v>0</v>
      </c>
      <c r="V874" s="136">
        <f t="shared" si="501"/>
        <v>0</v>
      </c>
      <c r="W874" s="136">
        <f t="shared" si="501"/>
        <v>0</v>
      </c>
      <c r="X874" s="136">
        <f t="shared" si="501"/>
        <v>0</v>
      </c>
      <c r="Y874" s="42">
        <f t="shared" si="496"/>
        <v>0</v>
      </c>
      <c r="Z874" s="42"/>
      <c r="AA874" s="42"/>
      <c r="AB874" s="42"/>
      <c r="AC874" s="42"/>
      <c r="AD874" s="42"/>
      <c r="AE874" s="42"/>
      <c r="AF874" s="42"/>
      <c r="AG874" s="42"/>
    </row>
    <row r="875" spans="1:33">
      <c r="A875" s="44">
        <f t="shared" si="462"/>
        <v>846</v>
      </c>
      <c r="B875" s="44"/>
      <c r="C875" s="137">
        <v>36900</v>
      </c>
      <c r="E875" s="138" t="s">
        <v>286</v>
      </c>
      <c r="G875" s="43"/>
      <c r="H875" s="136"/>
      <c r="I875" s="42">
        <f>'Plt. Class.'!G$62</f>
        <v>615021.88</v>
      </c>
      <c r="J875" s="136">
        <f t="shared" ref="J875:X875" si="502">+J62+J333+J604</f>
        <v>332142.16023350193</v>
      </c>
      <c r="K875" s="136">
        <f t="shared" si="502"/>
        <v>185334.1775674762</v>
      </c>
      <c r="L875" s="136">
        <f t="shared" si="502"/>
        <v>0</v>
      </c>
      <c r="M875" s="136">
        <f t="shared" si="502"/>
        <v>97545.542199021977</v>
      </c>
      <c r="N875" s="136">
        <f t="shared" si="502"/>
        <v>0</v>
      </c>
      <c r="O875" s="136">
        <f t="shared" si="502"/>
        <v>0</v>
      </c>
      <c r="P875" s="136">
        <f t="shared" si="502"/>
        <v>0</v>
      </c>
      <c r="Q875" s="136">
        <f t="shared" si="502"/>
        <v>0</v>
      </c>
      <c r="R875" s="136">
        <f t="shared" si="502"/>
        <v>0</v>
      </c>
      <c r="S875" s="136">
        <f t="shared" si="502"/>
        <v>0</v>
      </c>
      <c r="T875" s="136">
        <f t="shared" si="502"/>
        <v>0</v>
      </c>
      <c r="U875" s="136">
        <f t="shared" si="502"/>
        <v>0</v>
      </c>
      <c r="V875" s="136">
        <f t="shared" si="502"/>
        <v>0</v>
      </c>
      <c r="W875" s="136">
        <f t="shared" si="502"/>
        <v>0</v>
      </c>
      <c r="X875" s="136">
        <f t="shared" si="502"/>
        <v>0</v>
      </c>
      <c r="Y875" s="42">
        <f t="shared" si="496"/>
        <v>0</v>
      </c>
      <c r="Z875" s="42"/>
      <c r="AA875" s="42"/>
      <c r="AB875" s="42"/>
      <c r="AC875" s="42"/>
      <c r="AD875" s="42"/>
      <c r="AE875" s="42"/>
      <c r="AF875" s="42"/>
      <c r="AG875" s="42"/>
    </row>
    <row r="876" spans="1:33">
      <c r="A876" s="44">
        <f t="shared" si="462"/>
        <v>847</v>
      </c>
      <c r="B876" s="44"/>
      <c r="C876" s="137">
        <v>36901</v>
      </c>
      <c r="E876" s="138" t="s">
        <v>286</v>
      </c>
      <c r="G876" s="43"/>
      <c r="H876" s="136"/>
      <c r="I876" s="42">
        <f>'Plt. Class.'!G$63</f>
        <v>2269871.41</v>
      </c>
      <c r="J876" s="136">
        <f t="shared" ref="J876:X876" si="503">+J63+J334+J605</f>
        <v>1225842.5563163133</v>
      </c>
      <c r="K876" s="136">
        <f t="shared" si="503"/>
        <v>684015.91006205766</v>
      </c>
      <c r="L876" s="136">
        <f t="shared" si="503"/>
        <v>0</v>
      </c>
      <c r="M876" s="136">
        <f t="shared" si="503"/>
        <v>360012.94362162944</v>
      </c>
      <c r="N876" s="136">
        <f t="shared" si="503"/>
        <v>0</v>
      </c>
      <c r="O876" s="136">
        <f t="shared" si="503"/>
        <v>0</v>
      </c>
      <c r="P876" s="136">
        <f t="shared" si="503"/>
        <v>0</v>
      </c>
      <c r="Q876" s="136">
        <f t="shared" si="503"/>
        <v>0</v>
      </c>
      <c r="R876" s="136">
        <f t="shared" si="503"/>
        <v>0</v>
      </c>
      <c r="S876" s="136">
        <f t="shared" si="503"/>
        <v>0</v>
      </c>
      <c r="T876" s="136">
        <f t="shared" si="503"/>
        <v>0</v>
      </c>
      <c r="U876" s="136">
        <f t="shared" si="503"/>
        <v>0</v>
      </c>
      <c r="V876" s="136">
        <f t="shared" si="503"/>
        <v>0</v>
      </c>
      <c r="W876" s="136">
        <f t="shared" si="503"/>
        <v>0</v>
      </c>
      <c r="X876" s="136">
        <f t="shared" si="503"/>
        <v>0</v>
      </c>
      <c r="Y876" s="42">
        <f t="shared" si="496"/>
        <v>0</v>
      </c>
      <c r="Z876" s="42"/>
      <c r="AA876" s="42"/>
      <c r="AB876" s="42"/>
      <c r="AC876" s="42"/>
      <c r="AD876" s="42"/>
      <c r="AE876" s="42"/>
      <c r="AF876" s="42"/>
      <c r="AG876" s="42"/>
    </row>
    <row r="877" spans="1:33">
      <c r="A877" s="44">
        <f t="shared" si="462"/>
        <v>848</v>
      </c>
      <c r="B877" s="44"/>
      <c r="C877" s="44"/>
      <c r="D877" s="44"/>
      <c r="E877" s="44"/>
      <c r="G877" s="43"/>
      <c r="H877" s="136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2"/>
      <c r="AF877" s="42"/>
      <c r="AG877" s="42"/>
    </row>
    <row r="878" spans="1:33">
      <c r="A878" s="44">
        <f t="shared" si="462"/>
        <v>849</v>
      </c>
      <c r="B878" s="44"/>
      <c r="C878" s="44"/>
      <c r="D878" s="44" t="s">
        <v>65</v>
      </c>
      <c r="E878" s="44"/>
      <c r="G878" s="43"/>
      <c r="H878" s="136"/>
      <c r="I878" s="42">
        <f>'Plt. Class.'!G$65</f>
        <v>31836989.559999991</v>
      </c>
      <c r="J878" s="42">
        <f>SUM(J869:J876)</f>
        <v>17193545.191904139</v>
      </c>
      <c r="K878" s="42">
        <f t="shared" ref="K878:X878" si="504">SUM(K869:K876)</f>
        <v>9593938.7982862089</v>
      </c>
      <c r="L878" s="42">
        <f t="shared" si="504"/>
        <v>0</v>
      </c>
      <c r="M878" s="42">
        <f t="shared" si="504"/>
        <v>5049505.5698096491</v>
      </c>
      <c r="N878" s="42">
        <f t="shared" si="504"/>
        <v>0</v>
      </c>
      <c r="O878" s="42">
        <f t="shared" si="504"/>
        <v>0</v>
      </c>
      <c r="P878" s="42">
        <f t="shared" si="504"/>
        <v>0</v>
      </c>
      <c r="Q878" s="42">
        <f t="shared" si="504"/>
        <v>0</v>
      </c>
      <c r="R878" s="42">
        <f t="shared" si="504"/>
        <v>0</v>
      </c>
      <c r="S878" s="42">
        <f t="shared" si="504"/>
        <v>0</v>
      </c>
      <c r="T878" s="42">
        <f t="shared" si="504"/>
        <v>0</v>
      </c>
      <c r="U878" s="42">
        <f t="shared" si="504"/>
        <v>0</v>
      </c>
      <c r="V878" s="42">
        <f t="shared" si="504"/>
        <v>0</v>
      </c>
      <c r="W878" s="42">
        <f t="shared" si="504"/>
        <v>0</v>
      </c>
      <c r="X878" s="42">
        <f t="shared" si="504"/>
        <v>0</v>
      </c>
      <c r="Y878" s="42">
        <f>SUM(J878:X878)-I878</f>
        <v>0</v>
      </c>
      <c r="Z878" s="42"/>
      <c r="AA878" s="42"/>
      <c r="AB878" s="42"/>
      <c r="AC878" s="42"/>
      <c r="AD878" s="42"/>
      <c r="AE878" s="42"/>
      <c r="AF878" s="42"/>
      <c r="AG878" s="42"/>
    </row>
    <row r="879" spans="1:33">
      <c r="A879" s="44">
        <f t="shared" si="462"/>
        <v>850</v>
      </c>
      <c r="B879" s="44"/>
      <c r="C879" s="44"/>
      <c r="D879" s="44"/>
      <c r="E879" s="44"/>
      <c r="G879" s="43"/>
      <c r="H879" s="136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  <c r="AC879" s="42"/>
      <c r="AD879" s="42"/>
      <c r="AE879" s="42"/>
      <c r="AF879" s="42"/>
      <c r="AG879" s="42"/>
    </row>
    <row r="880" spans="1:33">
      <c r="A880" s="44">
        <f t="shared" si="462"/>
        <v>851</v>
      </c>
      <c r="B880" s="44"/>
      <c r="C880" s="44"/>
      <c r="D880" s="44" t="s">
        <v>24</v>
      </c>
      <c r="E880" s="44"/>
      <c r="G880" s="43"/>
      <c r="H880" s="136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/>
      <c r="AC880" s="42"/>
      <c r="AD880" s="42"/>
      <c r="AE880" s="42"/>
      <c r="AF880" s="42"/>
      <c r="AG880" s="42"/>
    </row>
    <row r="881" spans="1:33">
      <c r="A881" s="44">
        <f t="shared" si="462"/>
        <v>852</v>
      </c>
      <c r="B881" s="44"/>
      <c r="C881" s="44"/>
      <c r="D881" s="44"/>
      <c r="E881" s="44"/>
      <c r="G881" s="43"/>
      <c r="H881" s="136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  <c r="AA881" s="42"/>
      <c r="AB881" s="42"/>
      <c r="AC881" s="42"/>
      <c r="AD881" s="42"/>
      <c r="AE881" s="42"/>
      <c r="AF881" s="42"/>
      <c r="AG881" s="42"/>
    </row>
    <row r="882" spans="1:33">
      <c r="A882" s="44">
        <f t="shared" si="462"/>
        <v>853</v>
      </c>
      <c r="B882" s="44"/>
      <c r="C882" s="137">
        <v>37400</v>
      </c>
      <c r="E882" s="138" t="s">
        <v>125</v>
      </c>
      <c r="G882" s="43"/>
      <c r="H882" s="136"/>
      <c r="I882" s="42">
        <f>'Plt. Class.'!G$69</f>
        <v>531166.79</v>
      </c>
      <c r="J882" s="136">
        <f t="shared" ref="J882:X882" si="505">+J69+J340+J611</f>
        <v>240967.91909243941</v>
      </c>
      <c r="K882" s="136">
        <f t="shared" si="505"/>
        <v>140745.92101630766</v>
      </c>
      <c r="L882" s="136">
        <f t="shared" si="505"/>
        <v>2035.4154297217365</v>
      </c>
      <c r="M882" s="136">
        <f t="shared" si="505"/>
        <v>97613.356117863354</v>
      </c>
      <c r="N882" s="136">
        <f t="shared" si="505"/>
        <v>49804.178343667925</v>
      </c>
      <c r="O882" s="136">
        <f t="shared" si="505"/>
        <v>0</v>
      </c>
      <c r="P882" s="136">
        <f t="shared" si="505"/>
        <v>0</v>
      </c>
      <c r="Q882" s="136">
        <f t="shared" si="505"/>
        <v>0</v>
      </c>
      <c r="R882" s="136">
        <f t="shared" si="505"/>
        <v>0</v>
      </c>
      <c r="S882" s="136">
        <f t="shared" si="505"/>
        <v>0</v>
      </c>
      <c r="T882" s="136">
        <f t="shared" si="505"/>
        <v>0</v>
      </c>
      <c r="U882" s="136">
        <f t="shared" si="505"/>
        <v>0</v>
      </c>
      <c r="V882" s="136">
        <f t="shared" si="505"/>
        <v>0</v>
      </c>
      <c r="W882" s="136">
        <f t="shared" si="505"/>
        <v>0</v>
      </c>
      <c r="X882" s="136">
        <f t="shared" si="505"/>
        <v>0</v>
      </c>
      <c r="Y882" s="42">
        <f t="shared" ref="Y882:Y902" si="506">SUM(J882:X882)-I882</f>
        <v>0</v>
      </c>
      <c r="Z882" s="42"/>
      <c r="AA882" s="42"/>
      <c r="AB882" s="42"/>
      <c r="AC882" s="42"/>
      <c r="AD882" s="42"/>
      <c r="AE882" s="42"/>
      <c r="AF882" s="42"/>
      <c r="AG882" s="42"/>
    </row>
    <row r="883" spans="1:33">
      <c r="A883" s="44">
        <f t="shared" si="462"/>
        <v>854</v>
      </c>
      <c r="B883" s="44"/>
      <c r="C883" s="137">
        <v>37401</v>
      </c>
      <c r="E883" s="138" t="s">
        <v>287</v>
      </c>
      <c r="G883" s="43"/>
      <c r="H883" s="136"/>
      <c r="I883" s="42">
        <f>'Plt. Class.'!G$70</f>
        <v>37326.419999999991</v>
      </c>
      <c r="J883" s="136">
        <f t="shared" ref="J883:X883" si="507">+J70+J341+J612</f>
        <v>16933.418888199711</v>
      </c>
      <c r="K883" s="136">
        <f t="shared" si="507"/>
        <v>9890.5681982518618</v>
      </c>
      <c r="L883" s="136">
        <f t="shared" si="507"/>
        <v>143.03373749001514</v>
      </c>
      <c r="M883" s="136">
        <f t="shared" si="507"/>
        <v>6859.5348893422643</v>
      </c>
      <c r="N883" s="136">
        <f t="shared" si="507"/>
        <v>3499.8642867161416</v>
      </c>
      <c r="O883" s="136">
        <f t="shared" si="507"/>
        <v>0</v>
      </c>
      <c r="P883" s="136">
        <f t="shared" si="507"/>
        <v>0</v>
      </c>
      <c r="Q883" s="136">
        <f t="shared" si="507"/>
        <v>0</v>
      </c>
      <c r="R883" s="136">
        <f t="shared" si="507"/>
        <v>0</v>
      </c>
      <c r="S883" s="136">
        <f t="shared" si="507"/>
        <v>0</v>
      </c>
      <c r="T883" s="136">
        <f t="shared" si="507"/>
        <v>0</v>
      </c>
      <c r="U883" s="136">
        <f t="shared" si="507"/>
        <v>0</v>
      </c>
      <c r="V883" s="136">
        <f t="shared" si="507"/>
        <v>0</v>
      </c>
      <c r="W883" s="136">
        <f t="shared" si="507"/>
        <v>0</v>
      </c>
      <c r="X883" s="136">
        <f t="shared" si="507"/>
        <v>0</v>
      </c>
      <c r="Y883" s="42">
        <f t="shared" si="506"/>
        <v>0</v>
      </c>
      <c r="Z883" s="42"/>
      <c r="AA883" s="42"/>
      <c r="AB883" s="42"/>
      <c r="AC883" s="42"/>
      <c r="AD883" s="42"/>
      <c r="AE883" s="42"/>
      <c r="AF883" s="42"/>
      <c r="AG883" s="42"/>
    </row>
    <row r="884" spans="1:33">
      <c r="A884" s="44">
        <f t="shared" si="462"/>
        <v>855</v>
      </c>
      <c r="B884" s="44"/>
      <c r="C884" s="137">
        <v>37402</v>
      </c>
      <c r="E884" s="138" t="s">
        <v>288</v>
      </c>
      <c r="G884" s="43"/>
      <c r="H884" s="136"/>
      <c r="I884" s="42">
        <f>'Plt. Class.'!G$71</f>
        <v>1508932.1306592142</v>
      </c>
      <c r="J884" s="136">
        <f t="shared" ref="J884:X884" si="508">+J71+J342+J613</f>
        <v>684538.7219646615</v>
      </c>
      <c r="K884" s="136">
        <f t="shared" si="508"/>
        <v>399829.29369648767</v>
      </c>
      <c r="L884" s="136">
        <f t="shared" si="508"/>
        <v>5782.1832971648319</v>
      </c>
      <c r="M884" s="136">
        <f t="shared" si="508"/>
        <v>277298.8300487012</v>
      </c>
      <c r="N884" s="136">
        <f t="shared" si="508"/>
        <v>141483.10165219917</v>
      </c>
      <c r="O884" s="136">
        <f t="shared" si="508"/>
        <v>0</v>
      </c>
      <c r="P884" s="136">
        <f t="shared" si="508"/>
        <v>0</v>
      </c>
      <c r="Q884" s="136">
        <f t="shared" si="508"/>
        <v>0</v>
      </c>
      <c r="R884" s="136">
        <f t="shared" si="508"/>
        <v>0</v>
      </c>
      <c r="S884" s="136">
        <f t="shared" si="508"/>
        <v>0</v>
      </c>
      <c r="T884" s="136">
        <f t="shared" si="508"/>
        <v>0</v>
      </c>
      <c r="U884" s="136">
        <f t="shared" si="508"/>
        <v>0</v>
      </c>
      <c r="V884" s="136">
        <f t="shared" si="508"/>
        <v>0</v>
      </c>
      <c r="W884" s="136">
        <f t="shared" si="508"/>
        <v>0</v>
      </c>
      <c r="X884" s="136">
        <f t="shared" si="508"/>
        <v>0</v>
      </c>
      <c r="Y884" s="42">
        <f t="shared" si="506"/>
        <v>0</v>
      </c>
      <c r="Z884" s="42"/>
      <c r="AA884" s="42"/>
      <c r="AB884" s="42"/>
      <c r="AC884" s="42"/>
      <c r="AD884" s="42"/>
      <c r="AE884" s="42"/>
      <c r="AF884" s="42"/>
      <c r="AG884" s="42"/>
    </row>
    <row r="885" spans="1:33">
      <c r="A885" s="44">
        <f t="shared" si="462"/>
        <v>856</v>
      </c>
      <c r="B885" s="44"/>
      <c r="C885" s="137">
        <v>37403</v>
      </c>
      <c r="E885" s="138" t="s">
        <v>289</v>
      </c>
      <c r="G885" s="43"/>
      <c r="H885" s="136"/>
      <c r="I885" s="42">
        <f>'Plt. Class.'!G$72</f>
        <v>2783.89</v>
      </c>
      <c r="J885" s="136">
        <f t="shared" ref="J885:X885" si="509">+J72+J343+J614</f>
        <v>1262.9332121502762</v>
      </c>
      <c r="K885" s="136">
        <f t="shared" si="509"/>
        <v>737.66125713184874</v>
      </c>
      <c r="L885" s="136">
        <f t="shared" si="509"/>
        <v>10.667784144878569</v>
      </c>
      <c r="M885" s="136">
        <f t="shared" si="509"/>
        <v>511.59984223215196</v>
      </c>
      <c r="N885" s="136">
        <f t="shared" si="509"/>
        <v>261.02790434084494</v>
      </c>
      <c r="O885" s="136">
        <f t="shared" si="509"/>
        <v>0</v>
      </c>
      <c r="P885" s="136">
        <f t="shared" si="509"/>
        <v>0</v>
      </c>
      <c r="Q885" s="136">
        <f t="shared" si="509"/>
        <v>0</v>
      </c>
      <c r="R885" s="136">
        <f t="shared" si="509"/>
        <v>0</v>
      </c>
      <c r="S885" s="136">
        <f t="shared" si="509"/>
        <v>0</v>
      </c>
      <c r="T885" s="136">
        <f t="shared" si="509"/>
        <v>0</v>
      </c>
      <c r="U885" s="136">
        <f t="shared" si="509"/>
        <v>0</v>
      </c>
      <c r="V885" s="136">
        <f t="shared" si="509"/>
        <v>0</v>
      </c>
      <c r="W885" s="136">
        <f t="shared" si="509"/>
        <v>0</v>
      </c>
      <c r="X885" s="136">
        <f t="shared" si="509"/>
        <v>0</v>
      </c>
      <c r="Y885" s="42">
        <f t="shared" si="506"/>
        <v>0</v>
      </c>
      <c r="Z885" s="42"/>
      <c r="AA885" s="42"/>
      <c r="AB885" s="42"/>
      <c r="AC885" s="42"/>
      <c r="AD885" s="42"/>
      <c r="AE885" s="42"/>
      <c r="AF885" s="42"/>
      <c r="AG885" s="42"/>
    </row>
    <row r="886" spans="1:33">
      <c r="A886" s="44">
        <f t="shared" si="462"/>
        <v>857</v>
      </c>
      <c r="B886" s="44"/>
      <c r="C886" s="137">
        <v>37500</v>
      </c>
      <c r="E886" s="138" t="s">
        <v>149</v>
      </c>
      <c r="G886" s="43"/>
      <c r="H886" s="136"/>
      <c r="I886" s="42">
        <f>'Plt. Class.'!G$73</f>
        <v>336167.54</v>
      </c>
      <c r="J886" s="136">
        <f t="shared" ref="J886:X886" si="510">+J73+J344+J615</f>
        <v>152505.00239336194</v>
      </c>
      <c r="K886" s="136">
        <f t="shared" si="510"/>
        <v>89075.994440628419</v>
      </c>
      <c r="L886" s="136">
        <f t="shared" si="510"/>
        <v>1288.1840709348544</v>
      </c>
      <c r="M886" s="136">
        <f t="shared" si="510"/>
        <v>61778.037360517337</v>
      </c>
      <c r="N886" s="136">
        <f t="shared" si="510"/>
        <v>31520.321734557456</v>
      </c>
      <c r="O886" s="136">
        <f t="shared" si="510"/>
        <v>0</v>
      </c>
      <c r="P886" s="136">
        <f t="shared" si="510"/>
        <v>0</v>
      </c>
      <c r="Q886" s="136">
        <f t="shared" si="510"/>
        <v>0</v>
      </c>
      <c r="R886" s="136">
        <f t="shared" si="510"/>
        <v>0</v>
      </c>
      <c r="S886" s="136">
        <f t="shared" si="510"/>
        <v>0</v>
      </c>
      <c r="T886" s="136">
        <f t="shared" si="510"/>
        <v>0</v>
      </c>
      <c r="U886" s="136">
        <f t="shared" si="510"/>
        <v>0</v>
      </c>
      <c r="V886" s="136">
        <f t="shared" si="510"/>
        <v>0</v>
      </c>
      <c r="W886" s="136">
        <f t="shared" si="510"/>
        <v>0</v>
      </c>
      <c r="X886" s="136">
        <f t="shared" si="510"/>
        <v>0</v>
      </c>
      <c r="Y886" s="42">
        <f t="shared" si="506"/>
        <v>0</v>
      </c>
      <c r="Z886" s="42"/>
      <c r="AA886" s="42"/>
      <c r="AB886" s="42"/>
      <c r="AC886" s="42"/>
      <c r="AD886" s="42"/>
      <c r="AE886" s="42"/>
      <c r="AF886" s="42"/>
      <c r="AG886" s="42"/>
    </row>
    <row r="887" spans="1:33">
      <c r="A887" s="44">
        <f t="shared" si="462"/>
        <v>858</v>
      </c>
      <c r="B887" s="44"/>
      <c r="C887" s="137">
        <v>37501</v>
      </c>
      <c r="E887" s="138" t="s">
        <v>290</v>
      </c>
      <c r="G887" s="43"/>
      <c r="H887" s="136"/>
      <c r="I887" s="42">
        <f>'Plt. Class.'!G$74</f>
        <v>99818.12999999999</v>
      </c>
      <c r="J887" s="136">
        <f t="shared" ref="J887:X887" si="511">+J74+J345+J616</f>
        <v>45283.266059985785</v>
      </c>
      <c r="K887" s="136">
        <f t="shared" si="511"/>
        <v>26449.309153863949</v>
      </c>
      <c r="L887" s="136">
        <f t="shared" si="511"/>
        <v>382.50012198234407</v>
      </c>
      <c r="M887" s="136">
        <f t="shared" si="511"/>
        <v>18343.734687760087</v>
      </c>
      <c r="N887" s="136">
        <f t="shared" si="511"/>
        <v>9359.3199764078418</v>
      </c>
      <c r="O887" s="136">
        <f t="shared" si="511"/>
        <v>0</v>
      </c>
      <c r="P887" s="136">
        <f t="shared" si="511"/>
        <v>0</v>
      </c>
      <c r="Q887" s="136">
        <f t="shared" si="511"/>
        <v>0</v>
      </c>
      <c r="R887" s="136">
        <f t="shared" si="511"/>
        <v>0</v>
      </c>
      <c r="S887" s="136">
        <f t="shared" si="511"/>
        <v>0</v>
      </c>
      <c r="T887" s="136">
        <f t="shared" si="511"/>
        <v>0</v>
      </c>
      <c r="U887" s="136">
        <f t="shared" si="511"/>
        <v>0</v>
      </c>
      <c r="V887" s="136">
        <f t="shared" si="511"/>
        <v>0</v>
      </c>
      <c r="W887" s="136">
        <f t="shared" si="511"/>
        <v>0</v>
      </c>
      <c r="X887" s="136">
        <f t="shared" si="511"/>
        <v>0</v>
      </c>
      <c r="Y887" s="42">
        <f t="shared" si="506"/>
        <v>0</v>
      </c>
      <c r="Z887" s="42"/>
      <c r="AA887" s="42"/>
      <c r="AB887" s="42"/>
      <c r="AC887" s="42"/>
      <c r="AD887" s="42"/>
      <c r="AE887" s="42"/>
      <c r="AF887" s="42"/>
      <c r="AG887" s="42"/>
    </row>
    <row r="888" spans="1:33">
      <c r="A888" s="44">
        <f t="shared" si="462"/>
        <v>859</v>
      </c>
      <c r="B888" s="44"/>
      <c r="C888" s="137">
        <v>37502</v>
      </c>
      <c r="E888" s="138" t="s">
        <v>288</v>
      </c>
      <c r="G888" s="43"/>
      <c r="H888" s="136"/>
      <c r="I888" s="42">
        <f>'Plt. Class.'!G$75</f>
        <v>46264.189999999995</v>
      </c>
      <c r="J888" s="136">
        <f t="shared" ref="J888:X888" si="512">+J75+J346+J617</f>
        <v>20988.10731897836</v>
      </c>
      <c r="K888" s="136">
        <f t="shared" si="512"/>
        <v>12258.853818069932</v>
      </c>
      <c r="L888" s="136">
        <f t="shared" si="512"/>
        <v>177.28300779041183</v>
      </c>
      <c r="M888" s="136">
        <f t="shared" si="512"/>
        <v>8502.0429345262546</v>
      </c>
      <c r="N888" s="136">
        <f t="shared" si="512"/>
        <v>4337.9029206350369</v>
      </c>
      <c r="O888" s="136">
        <f t="shared" si="512"/>
        <v>0</v>
      </c>
      <c r="P888" s="136">
        <f t="shared" si="512"/>
        <v>0</v>
      </c>
      <c r="Q888" s="136">
        <f t="shared" si="512"/>
        <v>0</v>
      </c>
      <c r="R888" s="136">
        <f t="shared" si="512"/>
        <v>0</v>
      </c>
      <c r="S888" s="136">
        <f t="shared" si="512"/>
        <v>0</v>
      </c>
      <c r="T888" s="136">
        <f t="shared" si="512"/>
        <v>0</v>
      </c>
      <c r="U888" s="136">
        <f t="shared" si="512"/>
        <v>0</v>
      </c>
      <c r="V888" s="136">
        <f t="shared" si="512"/>
        <v>0</v>
      </c>
      <c r="W888" s="136">
        <f t="shared" si="512"/>
        <v>0</v>
      </c>
      <c r="X888" s="136">
        <f t="shared" si="512"/>
        <v>0</v>
      </c>
      <c r="Y888" s="42">
        <f t="shared" si="506"/>
        <v>0</v>
      </c>
      <c r="Z888" s="42"/>
      <c r="AA888" s="42"/>
      <c r="AB888" s="42"/>
      <c r="AC888" s="42"/>
      <c r="AD888" s="42"/>
      <c r="AE888" s="42"/>
      <c r="AF888" s="42"/>
      <c r="AG888" s="42"/>
    </row>
    <row r="889" spans="1:33">
      <c r="A889" s="44">
        <f t="shared" si="462"/>
        <v>860</v>
      </c>
      <c r="B889" s="44"/>
      <c r="C889" s="137">
        <v>37503</v>
      </c>
      <c r="E889" s="138" t="s">
        <v>291</v>
      </c>
      <c r="G889" s="43"/>
      <c r="H889" s="136"/>
      <c r="I889" s="42">
        <f>'Plt. Class.'!G$76</f>
        <v>4005.0800000000013</v>
      </c>
      <c r="J889" s="136">
        <f t="shared" ref="J889:X889" si="513">+J76+J347+J618</f>
        <v>1816.9354928962098</v>
      </c>
      <c r="K889" s="136">
        <f t="shared" si="513"/>
        <v>1061.246079304005</v>
      </c>
      <c r="L889" s="136">
        <f t="shared" si="513"/>
        <v>15.34734810749357</v>
      </c>
      <c r="M889" s="136">
        <f t="shared" si="513"/>
        <v>736.01984853106546</v>
      </c>
      <c r="N889" s="136">
        <f t="shared" si="513"/>
        <v>375.53123116122822</v>
      </c>
      <c r="O889" s="136">
        <f t="shared" si="513"/>
        <v>0</v>
      </c>
      <c r="P889" s="136">
        <f t="shared" si="513"/>
        <v>0</v>
      </c>
      <c r="Q889" s="136">
        <f t="shared" si="513"/>
        <v>0</v>
      </c>
      <c r="R889" s="136">
        <f t="shared" si="513"/>
        <v>0</v>
      </c>
      <c r="S889" s="136">
        <f t="shared" si="513"/>
        <v>0</v>
      </c>
      <c r="T889" s="136">
        <f t="shared" si="513"/>
        <v>0</v>
      </c>
      <c r="U889" s="136">
        <f t="shared" si="513"/>
        <v>0</v>
      </c>
      <c r="V889" s="136">
        <f t="shared" si="513"/>
        <v>0</v>
      </c>
      <c r="W889" s="136">
        <f t="shared" si="513"/>
        <v>0</v>
      </c>
      <c r="X889" s="136">
        <f t="shared" si="513"/>
        <v>0</v>
      </c>
      <c r="Y889" s="42">
        <f t="shared" si="506"/>
        <v>0</v>
      </c>
      <c r="Z889" s="42"/>
      <c r="AA889" s="42"/>
      <c r="AB889" s="42"/>
      <c r="AC889" s="42"/>
      <c r="AD889" s="42"/>
      <c r="AE889" s="42"/>
      <c r="AF889" s="42"/>
      <c r="AG889" s="42"/>
    </row>
    <row r="890" spans="1:33">
      <c r="A890" s="44">
        <f t="shared" ref="A890:A953" si="514">A889+1</f>
        <v>861</v>
      </c>
      <c r="B890" s="44"/>
      <c r="C890" s="137">
        <v>37600</v>
      </c>
      <c r="E890" s="138" t="s">
        <v>284</v>
      </c>
      <c r="G890" s="43"/>
      <c r="H890" s="136"/>
      <c r="I890" s="42">
        <f>'Plt. Class.'!G$77</f>
        <v>20008047.633832872</v>
      </c>
      <c r="J890" s="136">
        <f t="shared" ref="J890:X890" si="515">+J77+J348+J619</f>
        <v>9076805.4294718094</v>
      </c>
      <c r="K890" s="136">
        <f t="shared" si="515"/>
        <v>5301632.4532675743</v>
      </c>
      <c r="L890" s="136">
        <f t="shared" si="515"/>
        <v>76670.246783521434</v>
      </c>
      <c r="M890" s="136">
        <f t="shared" si="515"/>
        <v>3676910.3710427773</v>
      </c>
      <c r="N890" s="136">
        <f t="shared" si="515"/>
        <v>1876029.1332671894</v>
      </c>
      <c r="O890" s="136">
        <f t="shared" si="515"/>
        <v>0</v>
      </c>
      <c r="P890" s="136">
        <f t="shared" si="515"/>
        <v>0</v>
      </c>
      <c r="Q890" s="136">
        <f t="shared" si="515"/>
        <v>0</v>
      </c>
      <c r="R890" s="136">
        <f t="shared" si="515"/>
        <v>0</v>
      </c>
      <c r="S890" s="136">
        <f t="shared" si="515"/>
        <v>0</v>
      </c>
      <c r="T890" s="136">
        <f t="shared" si="515"/>
        <v>0</v>
      </c>
      <c r="U890" s="136">
        <f t="shared" si="515"/>
        <v>0</v>
      </c>
      <c r="V890" s="136">
        <f t="shared" si="515"/>
        <v>0</v>
      </c>
      <c r="W890" s="136">
        <f t="shared" si="515"/>
        <v>0</v>
      </c>
      <c r="X890" s="136">
        <f t="shared" si="515"/>
        <v>0</v>
      </c>
      <c r="Y890" s="42">
        <f t="shared" si="506"/>
        <v>0</v>
      </c>
      <c r="Z890" s="42"/>
      <c r="AA890" s="42"/>
      <c r="AB890" s="42"/>
      <c r="AC890" s="42"/>
      <c r="AD890" s="42"/>
      <c r="AE890" s="42"/>
      <c r="AF890" s="42"/>
      <c r="AG890" s="42"/>
    </row>
    <row r="891" spans="1:33">
      <c r="A891" s="44">
        <f t="shared" si="514"/>
        <v>862</v>
      </c>
      <c r="B891" s="44"/>
      <c r="C891" s="137">
        <v>37601</v>
      </c>
      <c r="E891" s="138" t="s">
        <v>285</v>
      </c>
      <c r="G891" s="43"/>
      <c r="H891" s="136"/>
      <c r="I891" s="42">
        <f>'Plt. Class.'!G$78</f>
        <v>112357720.54772933</v>
      </c>
      <c r="J891" s="136">
        <f t="shared" ref="J891:X891" si="516">+J78+J349+J620</f>
        <v>50971948.216785461</v>
      </c>
      <c r="K891" s="136">
        <f t="shared" si="516"/>
        <v>29771987.178985875</v>
      </c>
      <c r="L891" s="136">
        <f t="shared" si="516"/>
        <v>430551.46209575952</v>
      </c>
      <c r="M891" s="136">
        <f t="shared" si="516"/>
        <v>20648154.957912326</v>
      </c>
      <c r="N891" s="136">
        <f t="shared" si="516"/>
        <v>10535078.731949927</v>
      </c>
      <c r="O891" s="136">
        <f t="shared" si="516"/>
        <v>0</v>
      </c>
      <c r="P891" s="136">
        <f t="shared" si="516"/>
        <v>0</v>
      </c>
      <c r="Q891" s="136">
        <f t="shared" si="516"/>
        <v>0</v>
      </c>
      <c r="R891" s="136">
        <f t="shared" si="516"/>
        <v>0</v>
      </c>
      <c r="S891" s="136">
        <f t="shared" si="516"/>
        <v>0</v>
      </c>
      <c r="T891" s="136">
        <f t="shared" si="516"/>
        <v>0</v>
      </c>
      <c r="U891" s="136">
        <f t="shared" si="516"/>
        <v>0</v>
      </c>
      <c r="V891" s="136">
        <f t="shared" si="516"/>
        <v>0</v>
      </c>
      <c r="W891" s="136">
        <f t="shared" si="516"/>
        <v>0</v>
      </c>
      <c r="X891" s="136">
        <f t="shared" si="516"/>
        <v>0</v>
      </c>
      <c r="Y891" s="42">
        <f t="shared" si="506"/>
        <v>0</v>
      </c>
      <c r="Z891" s="42"/>
      <c r="AA891" s="42"/>
      <c r="AB891" s="42"/>
      <c r="AC891" s="42"/>
      <c r="AD891" s="42"/>
      <c r="AE891" s="42"/>
      <c r="AF891" s="42"/>
      <c r="AG891" s="42"/>
    </row>
    <row r="892" spans="1:33">
      <c r="A892" s="44">
        <f t="shared" si="514"/>
        <v>863</v>
      </c>
      <c r="B892" s="44"/>
      <c r="C892" s="137">
        <v>37602</v>
      </c>
      <c r="E892" s="138" t="s">
        <v>292</v>
      </c>
      <c r="G892" s="43"/>
      <c r="H892" s="136"/>
      <c r="I892" s="42">
        <f>'Plt. Class.'!G$79</f>
        <v>97163196.540185437</v>
      </c>
      <c r="J892" s="136">
        <f t="shared" ref="J892:X892" si="517">+J79+J350+J621</f>
        <v>44078834.978855118</v>
      </c>
      <c r="K892" s="136">
        <f t="shared" si="517"/>
        <v>25745818.156170715</v>
      </c>
      <c r="L892" s="136">
        <f t="shared" si="517"/>
        <v>372326.49548549345</v>
      </c>
      <c r="M892" s="136">
        <f t="shared" si="517"/>
        <v>17855833.391667932</v>
      </c>
      <c r="N892" s="136">
        <f t="shared" si="517"/>
        <v>9110383.5180061851</v>
      </c>
      <c r="O892" s="136">
        <f t="shared" si="517"/>
        <v>0</v>
      </c>
      <c r="P892" s="136">
        <f t="shared" si="517"/>
        <v>0</v>
      </c>
      <c r="Q892" s="136">
        <f t="shared" si="517"/>
        <v>0</v>
      </c>
      <c r="R892" s="136">
        <f t="shared" si="517"/>
        <v>0</v>
      </c>
      <c r="S892" s="136">
        <f t="shared" si="517"/>
        <v>0</v>
      </c>
      <c r="T892" s="136">
        <f t="shared" si="517"/>
        <v>0</v>
      </c>
      <c r="U892" s="136">
        <f t="shared" si="517"/>
        <v>0</v>
      </c>
      <c r="V892" s="136">
        <f t="shared" si="517"/>
        <v>0</v>
      </c>
      <c r="W892" s="136">
        <f t="shared" si="517"/>
        <v>0</v>
      </c>
      <c r="X892" s="136">
        <f t="shared" si="517"/>
        <v>0</v>
      </c>
      <c r="Y892" s="42">
        <f t="shared" si="506"/>
        <v>0</v>
      </c>
      <c r="Z892" s="42"/>
      <c r="AA892" s="42"/>
      <c r="AB892" s="42"/>
      <c r="AC892" s="42"/>
      <c r="AD892" s="42"/>
      <c r="AE892" s="42"/>
      <c r="AF892" s="42"/>
      <c r="AG892" s="42"/>
    </row>
    <row r="893" spans="1:33">
      <c r="A893" s="44">
        <f t="shared" si="514"/>
        <v>864</v>
      </c>
      <c r="B893" s="44"/>
      <c r="C893" s="137">
        <v>37800</v>
      </c>
      <c r="E893" s="138" t="s">
        <v>293</v>
      </c>
      <c r="G893" s="43"/>
      <c r="H893" s="136"/>
      <c r="I893" s="42">
        <f>'Plt. Class.'!G$80</f>
        <v>7462836.8265099321</v>
      </c>
      <c r="J893" s="136">
        <f t="shared" ref="J893:X893" si="518">+J80+J351+J622</f>
        <v>3385573.5984746385</v>
      </c>
      <c r="K893" s="136">
        <f t="shared" si="518"/>
        <v>1977465.1998509904</v>
      </c>
      <c r="L893" s="136">
        <f t="shared" si="518"/>
        <v>28597.370001565632</v>
      </c>
      <c r="M893" s="136">
        <f t="shared" si="518"/>
        <v>1371457.256948649</v>
      </c>
      <c r="N893" s="136">
        <f t="shared" si="518"/>
        <v>699743.40123408951</v>
      </c>
      <c r="O893" s="136">
        <f t="shared" si="518"/>
        <v>0</v>
      </c>
      <c r="P893" s="136">
        <f t="shared" si="518"/>
        <v>0</v>
      </c>
      <c r="Q893" s="136">
        <f t="shared" si="518"/>
        <v>0</v>
      </c>
      <c r="R893" s="136">
        <f t="shared" si="518"/>
        <v>0</v>
      </c>
      <c r="S893" s="136">
        <f t="shared" si="518"/>
        <v>0</v>
      </c>
      <c r="T893" s="136">
        <f t="shared" si="518"/>
        <v>0</v>
      </c>
      <c r="U893" s="136">
        <f t="shared" si="518"/>
        <v>0</v>
      </c>
      <c r="V893" s="136">
        <f t="shared" si="518"/>
        <v>0</v>
      </c>
      <c r="W893" s="136">
        <f t="shared" si="518"/>
        <v>0</v>
      </c>
      <c r="X893" s="136">
        <f t="shared" si="518"/>
        <v>0</v>
      </c>
      <c r="Y893" s="42">
        <f t="shared" si="506"/>
        <v>0</v>
      </c>
      <c r="Z893" s="42"/>
      <c r="AA893" s="42"/>
      <c r="AB893" s="42"/>
      <c r="AC893" s="42"/>
      <c r="AD893" s="42"/>
      <c r="AE893" s="42"/>
      <c r="AF893" s="42"/>
      <c r="AG893" s="42"/>
    </row>
    <row r="894" spans="1:33">
      <c r="A894" s="44">
        <f t="shared" si="514"/>
        <v>865</v>
      </c>
      <c r="B894" s="44"/>
      <c r="C894" s="137">
        <v>37900</v>
      </c>
      <c r="E894" s="138" t="s">
        <v>294</v>
      </c>
      <c r="G894" s="43"/>
      <c r="H894" s="136"/>
      <c r="I894" s="42">
        <f>'Plt. Class.'!G$81</f>
        <v>3151874.9211629597</v>
      </c>
      <c r="J894" s="136">
        <f t="shared" ref="J894:X894" si="519">+J81+J352+J623</f>
        <v>1429872.4153900603</v>
      </c>
      <c r="K894" s="136">
        <f t="shared" si="519"/>
        <v>835168.06219621305</v>
      </c>
      <c r="L894" s="136">
        <f t="shared" si="519"/>
        <v>12077.89147941284</v>
      </c>
      <c r="M894" s="136">
        <f t="shared" si="519"/>
        <v>579225.00975341932</v>
      </c>
      <c r="N894" s="136">
        <f t="shared" si="519"/>
        <v>295531.54234385455</v>
      </c>
      <c r="O894" s="136">
        <f t="shared" si="519"/>
        <v>0</v>
      </c>
      <c r="P894" s="136">
        <f t="shared" si="519"/>
        <v>0</v>
      </c>
      <c r="Q894" s="136">
        <f t="shared" si="519"/>
        <v>0</v>
      </c>
      <c r="R894" s="136">
        <f t="shared" si="519"/>
        <v>0</v>
      </c>
      <c r="S894" s="136">
        <f t="shared" si="519"/>
        <v>0</v>
      </c>
      <c r="T894" s="136">
        <f t="shared" si="519"/>
        <v>0</v>
      </c>
      <c r="U894" s="136">
        <f t="shared" si="519"/>
        <v>0</v>
      </c>
      <c r="V894" s="136">
        <f t="shared" si="519"/>
        <v>0</v>
      </c>
      <c r="W894" s="136">
        <f t="shared" si="519"/>
        <v>0</v>
      </c>
      <c r="X894" s="136">
        <f t="shared" si="519"/>
        <v>0</v>
      </c>
      <c r="Y894" s="42">
        <f t="shared" si="506"/>
        <v>0</v>
      </c>
      <c r="Z894" s="42"/>
      <c r="AA894" s="42"/>
      <c r="AB894" s="42"/>
      <c r="AC894" s="42"/>
      <c r="AD894" s="42"/>
      <c r="AE894" s="42"/>
      <c r="AF894" s="42"/>
      <c r="AG894" s="42"/>
    </row>
    <row r="895" spans="1:33">
      <c r="A895" s="44">
        <f t="shared" si="514"/>
        <v>866</v>
      </c>
      <c r="B895" s="44"/>
      <c r="C895" s="137">
        <v>37905</v>
      </c>
      <c r="E895" s="138" t="s">
        <v>295</v>
      </c>
      <c r="G895" s="43"/>
      <c r="H895" s="136"/>
      <c r="I895" s="42">
        <f>'Plt. Class.'!G$82</f>
        <v>1393820.6099999999</v>
      </c>
      <c r="J895" s="136">
        <f t="shared" ref="J895:X895" si="520">+J82+J353+J624</f>
        <v>632317.49104618246</v>
      </c>
      <c r="K895" s="136">
        <f t="shared" si="520"/>
        <v>369327.61832862656</v>
      </c>
      <c r="L895" s="136">
        <f t="shared" si="520"/>
        <v>5341.0793544870576</v>
      </c>
      <c r="M895" s="136">
        <f t="shared" si="520"/>
        <v>256144.60491467756</v>
      </c>
      <c r="N895" s="136">
        <f t="shared" si="520"/>
        <v>130689.81635602632</v>
      </c>
      <c r="O895" s="136">
        <f t="shared" si="520"/>
        <v>0</v>
      </c>
      <c r="P895" s="136">
        <f t="shared" si="520"/>
        <v>0</v>
      </c>
      <c r="Q895" s="136">
        <f t="shared" si="520"/>
        <v>0</v>
      </c>
      <c r="R895" s="136">
        <f t="shared" si="520"/>
        <v>0</v>
      </c>
      <c r="S895" s="136">
        <f t="shared" si="520"/>
        <v>0</v>
      </c>
      <c r="T895" s="136">
        <f t="shared" si="520"/>
        <v>0</v>
      </c>
      <c r="U895" s="136">
        <f t="shared" si="520"/>
        <v>0</v>
      </c>
      <c r="V895" s="136">
        <f t="shared" si="520"/>
        <v>0</v>
      </c>
      <c r="W895" s="136">
        <f t="shared" si="520"/>
        <v>0</v>
      </c>
      <c r="X895" s="136">
        <f t="shared" si="520"/>
        <v>0</v>
      </c>
      <c r="Y895" s="42">
        <f t="shared" si="506"/>
        <v>0</v>
      </c>
      <c r="Z895" s="42"/>
      <c r="AA895" s="42"/>
      <c r="AB895" s="42"/>
      <c r="AC895" s="42"/>
      <c r="AD895" s="42"/>
      <c r="AE895" s="42"/>
      <c r="AF895" s="42"/>
      <c r="AG895" s="42"/>
    </row>
    <row r="896" spans="1:33">
      <c r="A896" s="44">
        <f t="shared" si="514"/>
        <v>867</v>
      </c>
      <c r="B896" s="44"/>
      <c r="C896" s="137">
        <v>38000</v>
      </c>
      <c r="E896" s="138" t="s">
        <v>52</v>
      </c>
      <c r="G896" s="43"/>
      <c r="H896" s="136"/>
      <c r="I896" s="42">
        <f>'Plt. Class.'!G$83</f>
        <v>118202045.19986632</v>
      </c>
      <c r="J896" s="136">
        <f t="shared" ref="J896:X896" si="521">+J83+J354+J625</f>
        <v>105214238.33624661</v>
      </c>
      <c r="K896" s="136">
        <f t="shared" si="521"/>
        <v>12849414.133113928</v>
      </c>
      <c r="L896" s="136">
        <f t="shared" si="521"/>
        <v>7691.6040889618444</v>
      </c>
      <c r="M896" s="136">
        <f t="shared" si="521"/>
        <v>82867.209016844397</v>
      </c>
      <c r="N896" s="136">
        <f t="shared" si="521"/>
        <v>47833.917399967089</v>
      </c>
      <c r="O896" s="136">
        <f t="shared" si="521"/>
        <v>0</v>
      </c>
      <c r="P896" s="136">
        <f t="shared" si="521"/>
        <v>0</v>
      </c>
      <c r="Q896" s="136">
        <f t="shared" si="521"/>
        <v>0</v>
      </c>
      <c r="R896" s="136">
        <f t="shared" si="521"/>
        <v>0</v>
      </c>
      <c r="S896" s="136">
        <f t="shared" si="521"/>
        <v>0</v>
      </c>
      <c r="T896" s="136">
        <f t="shared" si="521"/>
        <v>0</v>
      </c>
      <c r="U896" s="136">
        <f t="shared" si="521"/>
        <v>0</v>
      </c>
      <c r="V896" s="136">
        <f t="shared" si="521"/>
        <v>0</v>
      </c>
      <c r="W896" s="136">
        <f t="shared" si="521"/>
        <v>0</v>
      </c>
      <c r="X896" s="136">
        <f t="shared" si="521"/>
        <v>0</v>
      </c>
      <c r="Y896" s="42">
        <f t="shared" si="506"/>
        <v>0</v>
      </c>
      <c r="Z896" s="42"/>
      <c r="AA896" s="42"/>
      <c r="AB896" s="42"/>
      <c r="AC896" s="42"/>
      <c r="AD896" s="42"/>
      <c r="AE896" s="42"/>
      <c r="AF896" s="42"/>
      <c r="AG896" s="42"/>
    </row>
    <row r="897" spans="1:33">
      <c r="A897" s="44">
        <f t="shared" si="514"/>
        <v>868</v>
      </c>
      <c r="B897" s="44"/>
      <c r="C897" s="137">
        <v>38100</v>
      </c>
      <c r="E897" s="138" t="s">
        <v>51</v>
      </c>
      <c r="G897" s="43"/>
      <c r="H897" s="136"/>
      <c r="I897" s="42">
        <f>'Plt. Class.'!G$84</f>
        <v>34690273.057552174</v>
      </c>
      <c r="J897" s="136">
        <f t="shared" ref="J897:X897" si="522">+J84+J355+J626</f>
        <v>20730610.483569961</v>
      </c>
      <c r="K897" s="136">
        <f t="shared" si="522"/>
        <v>12918067.257612154</v>
      </c>
      <c r="L897" s="136">
        <f t="shared" si="522"/>
        <v>57287.742400353178</v>
      </c>
      <c r="M897" s="136">
        <f t="shared" si="522"/>
        <v>624957.18982203468</v>
      </c>
      <c r="N897" s="136">
        <f t="shared" si="522"/>
        <v>359350.38414766995</v>
      </c>
      <c r="O897" s="136">
        <f t="shared" si="522"/>
        <v>0</v>
      </c>
      <c r="P897" s="136">
        <f t="shared" si="522"/>
        <v>0</v>
      </c>
      <c r="Q897" s="136">
        <f t="shared" si="522"/>
        <v>0</v>
      </c>
      <c r="R897" s="136">
        <f t="shared" si="522"/>
        <v>0</v>
      </c>
      <c r="S897" s="136">
        <f t="shared" si="522"/>
        <v>0</v>
      </c>
      <c r="T897" s="136">
        <f t="shared" si="522"/>
        <v>0</v>
      </c>
      <c r="U897" s="136">
        <f t="shared" si="522"/>
        <v>0</v>
      </c>
      <c r="V897" s="136">
        <f t="shared" si="522"/>
        <v>0</v>
      </c>
      <c r="W897" s="136">
        <f t="shared" si="522"/>
        <v>0</v>
      </c>
      <c r="X897" s="136">
        <f t="shared" si="522"/>
        <v>0</v>
      </c>
      <c r="Y897" s="42">
        <f t="shared" si="506"/>
        <v>0</v>
      </c>
      <c r="Z897" s="42"/>
      <c r="AA897" s="42"/>
      <c r="AB897" s="42"/>
      <c r="AC897" s="42"/>
      <c r="AD897" s="42"/>
      <c r="AE897" s="42"/>
      <c r="AF897" s="42"/>
      <c r="AG897" s="42"/>
    </row>
    <row r="898" spans="1:33">
      <c r="A898" s="44">
        <f t="shared" si="514"/>
        <v>869</v>
      </c>
      <c r="B898" s="44"/>
      <c r="C898" s="137">
        <v>38200</v>
      </c>
      <c r="E898" s="138" t="s">
        <v>296</v>
      </c>
      <c r="G898" s="43"/>
      <c r="H898" s="136"/>
      <c r="I898" s="42">
        <f>'Plt. Class.'!G$85</f>
        <v>51632550.034519844</v>
      </c>
      <c r="J898" s="136">
        <f t="shared" ref="J898:X898" si="523">+J85+J356+J627</f>
        <v>30855170.302732572</v>
      </c>
      <c r="K898" s="136">
        <f t="shared" si="523"/>
        <v>19227082.846000999</v>
      </c>
      <c r="L898" s="136">
        <f t="shared" si="523"/>
        <v>85266.328718244928</v>
      </c>
      <c r="M898" s="136">
        <f t="shared" si="523"/>
        <v>930178.1314717629</v>
      </c>
      <c r="N898" s="136">
        <f t="shared" si="523"/>
        <v>534852.42559626361</v>
      </c>
      <c r="O898" s="136">
        <f t="shared" si="523"/>
        <v>0</v>
      </c>
      <c r="P898" s="136">
        <f t="shared" si="523"/>
        <v>0</v>
      </c>
      <c r="Q898" s="136">
        <f t="shared" si="523"/>
        <v>0</v>
      </c>
      <c r="R898" s="136">
        <f t="shared" si="523"/>
        <v>0</v>
      </c>
      <c r="S898" s="136">
        <f t="shared" si="523"/>
        <v>0</v>
      </c>
      <c r="T898" s="136">
        <f t="shared" si="523"/>
        <v>0</v>
      </c>
      <c r="U898" s="136">
        <f t="shared" si="523"/>
        <v>0</v>
      </c>
      <c r="V898" s="136">
        <f t="shared" si="523"/>
        <v>0</v>
      </c>
      <c r="W898" s="136">
        <f t="shared" si="523"/>
        <v>0</v>
      </c>
      <c r="X898" s="136">
        <f t="shared" si="523"/>
        <v>0</v>
      </c>
      <c r="Y898" s="42">
        <f t="shared" si="506"/>
        <v>0</v>
      </c>
      <c r="Z898" s="42"/>
      <c r="AA898" s="42"/>
      <c r="AB898" s="42"/>
      <c r="AC898" s="42"/>
      <c r="AD898" s="42"/>
      <c r="AE898" s="42"/>
      <c r="AF898" s="42"/>
      <c r="AG898" s="42"/>
    </row>
    <row r="899" spans="1:33">
      <c r="A899" s="44">
        <f t="shared" si="514"/>
        <v>870</v>
      </c>
      <c r="B899" s="44"/>
      <c r="C899" s="137">
        <v>38300</v>
      </c>
      <c r="E899" s="138" t="s">
        <v>297</v>
      </c>
      <c r="G899" s="43"/>
      <c r="H899" s="136"/>
      <c r="I899" s="42">
        <f>'Plt. Class.'!G$86</f>
        <v>8425356.3026922084</v>
      </c>
      <c r="J899" s="136">
        <f t="shared" ref="J899:X899" si="524">+J86+J357+J628</f>
        <v>5034920.866913694</v>
      </c>
      <c r="K899" s="136">
        <f t="shared" si="524"/>
        <v>3137459.2874191799</v>
      </c>
      <c r="L899" s="136">
        <f t="shared" si="524"/>
        <v>13913.688159763411</v>
      </c>
      <c r="M899" s="136">
        <f t="shared" si="524"/>
        <v>151785.68901560083</v>
      </c>
      <c r="N899" s="136">
        <f t="shared" si="524"/>
        <v>87276.771183970486</v>
      </c>
      <c r="O899" s="136">
        <f t="shared" si="524"/>
        <v>0</v>
      </c>
      <c r="P899" s="136">
        <f t="shared" si="524"/>
        <v>0</v>
      </c>
      <c r="Q899" s="136">
        <f t="shared" si="524"/>
        <v>0</v>
      </c>
      <c r="R899" s="136">
        <f t="shared" si="524"/>
        <v>0</v>
      </c>
      <c r="S899" s="136">
        <f t="shared" si="524"/>
        <v>0</v>
      </c>
      <c r="T899" s="136">
        <f t="shared" si="524"/>
        <v>0</v>
      </c>
      <c r="U899" s="136">
        <f t="shared" si="524"/>
        <v>0</v>
      </c>
      <c r="V899" s="136">
        <f t="shared" si="524"/>
        <v>0</v>
      </c>
      <c r="W899" s="136">
        <f t="shared" si="524"/>
        <v>0</v>
      </c>
      <c r="X899" s="136">
        <f t="shared" si="524"/>
        <v>0</v>
      </c>
      <c r="Y899" s="42">
        <f t="shared" si="506"/>
        <v>0</v>
      </c>
      <c r="Z899" s="42"/>
      <c r="AA899" s="42"/>
      <c r="AB899" s="42"/>
      <c r="AC899" s="42"/>
      <c r="AD899" s="42"/>
      <c r="AE899" s="42"/>
      <c r="AF899" s="42"/>
      <c r="AG899" s="42"/>
    </row>
    <row r="900" spans="1:33">
      <c r="A900" s="44">
        <f t="shared" si="514"/>
        <v>871</v>
      </c>
      <c r="B900" s="44"/>
      <c r="C900" s="137">
        <v>38400</v>
      </c>
      <c r="E900" s="138" t="s">
        <v>298</v>
      </c>
      <c r="G900" s="43"/>
      <c r="H900" s="136"/>
      <c r="I900" s="42">
        <f>'Plt. Class.'!G$87</f>
        <v>154276.35999999993</v>
      </c>
      <c r="J900" s="136">
        <f t="shared" ref="J900:X900" si="525">+J87+J358+J629</f>
        <v>92194.233256020598</v>
      </c>
      <c r="K900" s="136">
        <f t="shared" si="525"/>
        <v>57449.890677805226</v>
      </c>
      <c r="L900" s="136">
        <f t="shared" si="525"/>
        <v>254.7729836395755</v>
      </c>
      <c r="M900" s="136">
        <f t="shared" si="525"/>
        <v>2779.3416397044602</v>
      </c>
      <c r="N900" s="136">
        <f t="shared" si="525"/>
        <v>1598.1214428300646</v>
      </c>
      <c r="O900" s="136">
        <f t="shared" si="525"/>
        <v>0</v>
      </c>
      <c r="P900" s="136">
        <f t="shared" si="525"/>
        <v>0</v>
      </c>
      <c r="Q900" s="136">
        <f t="shared" si="525"/>
        <v>0</v>
      </c>
      <c r="R900" s="136">
        <f t="shared" si="525"/>
        <v>0</v>
      </c>
      <c r="S900" s="136">
        <f t="shared" si="525"/>
        <v>0</v>
      </c>
      <c r="T900" s="136">
        <f t="shared" si="525"/>
        <v>0</v>
      </c>
      <c r="U900" s="136">
        <f t="shared" si="525"/>
        <v>0</v>
      </c>
      <c r="V900" s="136">
        <f t="shared" si="525"/>
        <v>0</v>
      </c>
      <c r="W900" s="136">
        <f t="shared" si="525"/>
        <v>0</v>
      </c>
      <c r="X900" s="136">
        <f t="shared" si="525"/>
        <v>0</v>
      </c>
      <c r="Y900" s="42">
        <f t="shared" si="506"/>
        <v>0</v>
      </c>
      <c r="Z900" s="42"/>
      <c r="AA900" s="42"/>
      <c r="AB900" s="42"/>
      <c r="AC900" s="42"/>
      <c r="AD900" s="42"/>
      <c r="AE900" s="42"/>
      <c r="AF900" s="42"/>
      <c r="AG900" s="42"/>
    </row>
    <row r="901" spans="1:33">
      <c r="A901" s="44">
        <f t="shared" si="514"/>
        <v>872</v>
      </c>
      <c r="B901" s="44"/>
      <c r="C901" s="137">
        <v>38500</v>
      </c>
      <c r="E901" s="138" t="s">
        <v>299</v>
      </c>
      <c r="G901" s="43"/>
      <c r="H901" s="136"/>
      <c r="I901" s="42">
        <f>'Plt. Class.'!G$88</f>
        <v>5433872.7290307675</v>
      </c>
      <c r="J901" s="136">
        <f t="shared" ref="J901:X901" si="526">+J88+J359+J630</f>
        <v>0</v>
      </c>
      <c r="K901" s="136">
        <f t="shared" si="526"/>
        <v>5375971.6151561933</v>
      </c>
      <c r="L901" s="136">
        <f t="shared" si="526"/>
        <v>3218.033509459116</v>
      </c>
      <c r="M901" s="136">
        <f t="shared" si="526"/>
        <v>34670.200437676314</v>
      </c>
      <c r="N901" s="136">
        <f t="shared" si="526"/>
        <v>20012.879927439175</v>
      </c>
      <c r="O901" s="136">
        <f t="shared" si="526"/>
        <v>0</v>
      </c>
      <c r="P901" s="136">
        <f t="shared" si="526"/>
        <v>0</v>
      </c>
      <c r="Q901" s="136">
        <f t="shared" si="526"/>
        <v>0</v>
      </c>
      <c r="R901" s="136">
        <f t="shared" si="526"/>
        <v>0</v>
      </c>
      <c r="S901" s="136">
        <f t="shared" si="526"/>
        <v>0</v>
      </c>
      <c r="T901" s="136">
        <f t="shared" si="526"/>
        <v>0</v>
      </c>
      <c r="U901" s="136">
        <f t="shared" si="526"/>
        <v>0</v>
      </c>
      <c r="V901" s="136">
        <f t="shared" si="526"/>
        <v>0</v>
      </c>
      <c r="W901" s="136">
        <f t="shared" si="526"/>
        <v>0</v>
      </c>
      <c r="X901" s="136">
        <f t="shared" si="526"/>
        <v>0</v>
      </c>
      <c r="Y901" s="42">
        <f t="shared" si="506"/>
        <v>0</v>
      </c>
      <c r="Z901" s="42"/>
      <c r="AA901" s="42"/>
      <c r="AB901" s="42"/>
      <c r="AC901" s="42"/>
      <c r="AD901" s="42"/>
      <c r="AE901" s="42"/>
      <c r="AF901" s="42"/>
      <c r="AG901" s="42"/>
    </row>
    <row r="902" spans="1:33">
      <c r="A902" s="44">
        <f t="shared" si="514"/>
        <v>873</v>
      </c>
      <c r="B902" s="44"/>
      <c r="C902" s="137">
        <v>38600</v>
      </c>
      <c r="E902" s="138" t="s">
        <v>300</v>
      </c>
      <c r="G902" s="43"/>
      <c r="H902" s="136"/>
      <c r="I902" s="42">
        <f>'Plt. Class.'!G$89</f>
        <v>0</v>
      </c>
      <c r="J902" s="136">
        <f t="shared" ref="J902:X902" si="527">+J89+J360+J631</f>
        <v>0</v>
      </c>
      <c r="K902" s="136">
        <f t="shared" si="527"/>
        <v>0</v>
      </c>
      <c r="L902" s="136">
        <f t="shared" si="527"/>
        <v>0</v>
      </c>
      <c r="M902" s="136">
        <f t="shared" si="527"/>
        <v>0</v>
      </c>
      <c r="N902" s="136">
        <f t="shared" si="527"/>
        <v>0</v>
      </c>
      <c r="O902" s="136">
        <f t="shared" si="527"/>
        <v>0</v>
      </c>
      <c r="P902" s="136">
        <f t="shared" si="527"/>
        <v>0</v>
      </c>
      <c r="Q902" s="136">
        <f t="shared" si="527"/>
        <v>0</v>
      </c>
      <c r="R902" s="136">
        <f t="shared" si="527"/>
        <v>0</v>
      </c>
      <c r="S902" s="136">
        <f t="shared" si="527"/>
        <v>0</v>
      </c>
      <c r="T902" s="136">
        <f t="shared" si="527"/>
        <v>0</v>
      </c>
      <c r="U902" s="136">
        <f t="shared" si="527"/>
        <v>0</v>
      </c>
      <c r="V902" s="136">
        <f t="shared" si="527"/>
        <v>0</v>
      </c>
      <c r="W902" s="136">
        <f t="shared" si="527"/>
        <v>0</v>
      </c>
      <c r="X902" s="136">
        <f t="shared" si="527"/>
        <v>0</v>
      </c>
      <c r="Y902" s="42">
        <f t="shared" si="506"/>
        <v>0</v>
      </c>
      <c r="Z902" s="42"/>
      <c r="AA902" s="42"/>
      <c r="AB902" s="42"/>
      <c r="AC902" s="42"/>
      <c r="AD902" s="42"/>
      <c r="AE902" s="42"/>
      <c r="AF902" s="42"/>
      <c r="AG902" s="42"/>
    </row>
    <row r="903" spans="1:33">
      <c r="A903" s="44">
        <f t="shared" si="514"/>
        <v>874</v>
      </c>
      <c r="B903" s="44"/>
      <c r="C903" s="44"/>
      <c r="D903" s="44"/>
      <c r="E903" s="44"/>
      <c r="G903" s="43"/>
      <c r="H903" s="136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  <c r="AA903" s="42"/>
      <c r="AB903" s="42"/>
      <c r="AC903" s="42"/>
      <c r="AD903" s="42"/>
      <c r="AE903" s="42"/>
      <c r="AF903" s="42"/>
      <c r="AG903" s="42"/>
    </row>
    <row r="904" spans="1:33">
      <c r="A904" s="44">
        <f t="shared" si="514"/>
        <v>875</v>
      </c>
      <c r="B904" s="44"/>
      <c r="C904" s="44"/>
      <c r="D904" s="44" t="s">
        <v>66</v>
      </c>
      <c r="E904" s="44"/>
      <c r="G904" s="43"/>
      <c r="H904" s="136"/>
      <c r="I904" s="42">
        <f>'Plt. Class.'!G$91</f>
        <v>462642334.93374115</v>
      </c>
      <c r="J904" s="42">
        <f>SUM(J882:J902)</f>
        <v>272666782.65716475</v>
      </c>
      <c r="K904" s="42">
        <f t="shared" ref="K904:X904" si="528">SUM(K882:K902)</f>
        <v>118246892.5464403</v>
      </c>
      <c r="L904" s="42">
        <f t="shared" si="528"/>
        <v>1103031.3298579985</v>
      </c>
      <c r="M904" s="42">
        <f t="shared" si="528"/>
        <v>46686606.509372883</v>
      </c>
      <c r="N904" s="42">
        <f t="shared" si="528"/>
        <v>23939021.890905093</v>
      </c>
      <c r="O904" s="42">
        <f t="shared" si="528"/>
        <v>0</v>
      </c>
      <c r="P904" s="42">
        <f t="shared" si="528"/>
        <v>0</v>
      </c>
      <c r="Q904" s="42">
        <f t="shared" si="528"/>
        <v>0</v>
      </c>
      <c r="R904" s="42">
        <f t="shared" si="528"/>
        <v>0</v>
      </c>
      <c r="S904" s="42">
        <f t="shared" si="528"/>
        <v>0</v>
      </c>
      <c r="T904" s="42">
        <f t="shared" si="528"/>
        <v>0</v>
      </c>
      <c r="U904" s="42">
        <f t="shared" si="528"/>
        <v>0</v>
      </c>
      <c r="V904" s="42">
        <f t="shared" si="528"/>
        <v>0</v>
      </c>
      <c r="W904" s="42">
        <f t="shared" si="528"/>
        <v>0</v>
      </c>
      <c r="X904" s="42">
        <f t="shared" si="528"/>
        <v>0</v>
      </c>
      <c r="Y904" s="42">
        <f>SUM(J904:X904)-I904</f>
        <v>0</v>
      </c>
      <c r="Z904" s="42"/>
      <c r="AA904" s="42"/>
      <c r="AB904" s="42"/>
      <c r="AC904" s="42"/>
      <c r="AD904" s="42"/>
      <c r="AE904" s="42"/>
      <c r="AF904" s="42"/>
      <c r="AG904" s="42"/>
    </row>
    <row r="905" spans="1:33">
      <c r="A905" s="44">
        <f t="shared" si="514"/>
        <v>876</v>
      </c>
      <c r="B905" s="44"/>
      <c r="C905" s="44"/>
      <c r="D905" s="44"/>
      <c r="E905" s="44"/>
      <c r="G905" s="43"/>
      <c r="H905" s="136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  <c r="AA905" s="42"/>
      <c r="AB905" s="42"/>
      <c r="AC905" s="42"/>
      <c r="AD905" s="42"/>
      <c r="AE905" s="42"/>
      <c r="AF905" s="42"/>
      <c r="AG905" s="42"/>
    </row>
    <row r="906" spans="1:33">
      <c r="A906" s="44">
        <f t="shared" si="514"/>
        <v>877</v>
      </c>
      <c r="B906" s="44"/>
      <c r="C906" s="44"/>
      <c r="D906" s="44" t="s">
        <v>158</v>
      </c>
      <c r="E906" s="44"/>
      <c r="G906" s="43"/>
      <c r="H906" s="136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  <c r="AA906" s="42"/>
      <c r="AB906" s="42"/>
      <c r="AC906" s="42"/>
      <c r="AD906" s="42"/>
      <c r="AE906" s="42"/>
      <c r="AF906" s="42"/>
      <c r="AG906" s="42"/>
    </row>
    <row r="907" spans="1:33">
      <c r="A907" s="44">
        <f t="shared" si="514"/>
        <v>878</v>
      </c>
      <c r="B907" s="44"/>
      <c r="C907" s="44"/>
      <c r="D907" s="44"/>
      <c r="E907" s="44"/>
      <c r="G907" s="43"/>
      <c r="H907" s="136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  <c r="AA907" s="42"/>
      <c r="AB907" s="42"/>
      <c r="AC907" s="42"/>
      <c r="AD907" s="42"/>
      <c r="AE907" s="42"/>
      <c r="AF907" s="42"/>
      <c r="AG907" s="42"/>
    </row>
    <row r="908" spans="1:33">
      <c r="A908" s="44">
        <f t="shared" si="514"/>
        <v>879</v>
      </c>
      <c r="B908" s="44"/>
      <c r="C908" s="137">
        <v>38900</v>
      </c>
      <c r="E908" s="138" t="s">
        <v>125</v>
      </c>
      <c r="G908" s="43"/>
      <c r="H908" s="136"/>
      <c r="I908" s="42">
        <f>'Plt. Class.'!G$95</f>
        <v>1027349.6999999998</v>
      </c>
      <c r="J908" s="136">
        <f t="shared" ref="J908:X908" si="529">+J95+J366+J637</f>
        <v>598417.57320239313</v>
      </c>
      <c r="K908" s="136">
        <f t="shared" si="529"/>
        <v>265928.3454380561</v>
      </c>
      <c r="L908" s="136">
        <f t="shared" si="529"/>
        <v>2338.6451590559132</v>
      </c>
      <c r="M908" s="136">
        <f t="shared" si="529"/>
        <v>109605.07462605514</v>
      </c>
      <c r="N908" s="136">
        <f t="shared" si="529"/>
        <v>51060.061574439664</v>
      </c>
      <c r="O908" s="136">
        <f t="shared" si="529"/>
        <v>0</v>
      </c>
      <c r="P908" s="136">
        <f t="shared" si="529"/>
        <v>0</v>
      </c>
      <c r="Q908" s="136">
        <f t="shared" si="529"/>
        <v>0</v>
      </c>
      <c r="R908" s="136">
        <f t="shared" si="529"/>
        <v>0</v>
      </c>
      <c r="S908" s="136">
        <f t="shared" si="529"/>
        <v>0</v>
      </c>
      <c r="T908" s="136">
        <f t="shared" si="529"/>
        <v>0</v>
      </c>
      <c r="U908" s="136">
        <f t="shared" si="529"/>
        <v>0</v>
      </c>
      <c r="V908" s="136">
        <f t="shared" si="529"/>
        <v>0</v>
      </c>
      <c r="W908" s="136">
        <f t="shared" si="529"/>
        <v>0</v>
      </c>
      <c r="X908" s="136">
        <f t="shared" si="529"/>
        <v>0</v>
      </c>
      <c r="Y908" s="42">
        <f t="shared" ref="Y908:Y942" si="530">SUM(J908:X908)-I908</f>
        <v>0</v>
      </c>
      <c r="Z908" s="42"/>
      <c r="AA908" s="42"/>
      <c r="AB908" s="42"/>
      <c r="AC908" s="42"/>
      <c r="AD908" s="42"/>
      <c r="AE908" s="42"/>
      <c r="AF908" s="42"/>
      <c r="AG908" s="42"/>
    </row>
    <row r="909" spans="1:33">
      <c r="A909" s="44">
        <f t="shared" si="514"/>
        <v>880</v>
      </c>
      <c r="B909" s="44"/>
      <c r="C909" s="137">
        <v>39000</v>
      </c>
      <c r="E909" s="138" t="s">
        <v>149</v>
      </c>
      <c r="G909" s="43"/>
      <c r="H909" s="136"/>
      <c r="I909" s="42">
        <f>'Plt. Class.'!G$96</f>
        <v>5235434.4975332627</v>
      </c>
      <c r="J909" s="136">
        <f t="shared" ref="J909:X909" si="531">+J96+J367+J638</f>
        <v>3049571.1505770106</v>
      </c>
      <c r="K909" s="136">
        <f t="shared" si="531"/>
        <v>1355186.489642564</v>
      </c>
      <c r="L909" s="136">
        <f t="shared" si="531"/>
        <v>11917.873284248286</v>
      </c>
      <c r="M909" s="136">
        <f t="shared" si="531"/>
        <v>558553.90701136796</v>
      </c>
      <c r="N909" s="136">
        <f t="shared" si="531"/>
        <v>260205.07701807277</v>
      </c>
      <c r="O909" s="136">
        <f t="shared" si="531"/>
        <v>0</v>
      </c>
      <c r="P909" s="136">
        <f t="shared" si="531"/>
        <v>0</v>
      </c>
      <c r="Q909" s="136">
        <f t="shared" si="531"/>
        <v>0</v>
      </c>
      <c r="R909" s="136">
        <f t="shared" si="531"/>
        <v>0</v>
      </c>
      <c r="S909" s="136">
        <f t="shared" si="531"/>
        <v>0</v>
      </c>
      <c r="T909" s="136">
        <f t="shared" si="531"/>
        <v>0</v>
      </c>
      <c r="U909" s="136">
        <f t="shared" si="531"/>
        <v>0</v>
      </c>
      <c r="V909" s="136">
        <f t="shared" si="531"/>
        <v>0</v>
      </c>
      <c r="W909" s="136">
        <f t="shared" si="531"/>
        <v>0</v>
      </c>
      <c r="X909" s="136">
        <f t="shared" si="531"/>
        <v>0</v>
      </c>
      <c r="Y909" s="42">
        <f t="shared" si="530"/>
        <v>0</v>
      </c>
      <c r="Z909" s="42"/>
      <c r="AA909" s="42"/>
      <c r="AB909" s="42"/>
      <c r="AC909" s="42"/>
      <c r="AD909" s="42"/>
      <c r="AE909" s="42"/>
      <c r="AF909" s="42"/>
      <c r="AG909" s="42"/>
    </row>
    <row r="910" spans="1:33">
      <c r="A910" s="44">
        <f t="shared" si="514"/>
        <v>881</v>
      </c>
      <c r="B910" s="44"/>
      <c r="C910" s="137">
        <v>39001</v>
      </c>
      <c r="E910" s="138" t="s">
        <v>304</v>
      </c>
      <c r="G910" s="43"/>
      <c r="H910" s="136"/>
      <c r="I910" s="42">
        <f>'Plt. Class.'!G$97</f>
        <v>0</v>
      </c>
      <c r="J910" s="136">
        <f t="shared" ref="J910:X910" si="532">+J97+J368+J639</f>
        <v>0</v>
      </c>
      <c r="K910" s="136">
        <f t="shared" si="532"/>
        <v>0</v>
      </c>
      <c r="L910" s="136">
        <f t="shared" si="532"/>
        <v>0</v>
      </c>
      <c r="M910" s="136">
        <f t="shared" si="532"/>
        <v>0</v>
      </c>
      <c r="N910" s="136">
        <f t="shared" si="532"/>
        <v>0</v>
      </c>
      <c r="O910" s="136">
        <f t="shared" si="532"/>
        <v>0</v>
      </c>
      <c r="P910" s="136">
        <f t="shared" si="532"/>
        <v>0</v>
      </c>
      <c r="Q910" s="136">
        <f t="shared" si="532"/>
        <v>0</v>
      </c>
      <c r="R910" s="136">
        <f t="shared" si="532"/>
        <v>0</v>
      </c>
      <c r="S910" s="136">
        <f t="shared" si="532"/>
        <v>0</v>
      </c>
      <c r="T910" s="136">
        <f t="shared" si="532"/>
        <v>0</v>
      </c>
      <c r="U910" s="136">
        <f t="shared" si="532"/>
        <v>0</v>
      </c>
      <c r="V910" s="136">
        <f t="shared" si="532"/>
        <v>0</v>
      </c>
      <c r="W910" s="136">
        <f t="shared" si="532"/>
        <v>0</v>
      </c>
      <c r="X910" s="136">
        <f t="shared" si="532"/>
        <v>0</v>
      </c>
      <c r="Y910" s="42">
        <f t="shared" si="530"/>
        <v>0</v>
      </c>
      <c r="Z910" s="42"/>
      <c r="AA910" s="42"/>
      <c r="AB910" s="42"/>
      <c r="AC910" s="42"/>
      <c r="AD910" s="42"/>
      <c r="AE910" s="42"/>
      <c r="AF910" s="42"/>
      <c r="AG910" s="42"/>
    </row>
    <row r="911" spans="1:33">
      <c r="A911" s="44">
        <f t="shared" si="514"/>
        <v>882</v>
      </c>
      <c r="B911" s="44"/>
      <c r="C911" s="137">
        <v>39002</v>
      </c>
      <c r="E911" s="138" t="s">
        <v>305</v>
      </c>
      <c r="G911" s="43"/>
      <c r="H911" s="136"/>
      <c r="I911" s="42">
        <f>'Plt. Class.'!G$98</f>
        <v>173114.85000000003</v>
      </c>
      <c r="J911" s="136">
        <f t="shared" ref="J911:X911" si="533">+J98+J369+J640</f>
        <v>100837.10388224802</v>
      </c>
      <c r="K911" s="136">
        <f t="shared" si="533"/>
        <v>44810.589452897373</v>
      </c>
      <c r="L911" s="136">
        <f t="shared" si="533"/>
        <v>394.07633633726732</v>
      </c>
      <c r="M911" s="136">
        <f t="shared" si="533"/>
        <v>18469.140598501512</v>
      </c>
      <c r="N911" s="136">
        <f t="shared" si="533"/>
        <v>8603.9397300158744</v>
      </c>
      <c r="O911" s="136">
        <f t="shared" si="533"/>
        <v>0</v>
      </c>
      <c r="P911" s="136">
        <f t="shared" si="533"/>
        <v>0</v>
      </c>
      <c r="Q911" s="136">
        <f t="shared" si="533"/>
        <v>0</v>
      </c>
      <c r="R911" s="136">
        <f t="shared" si="533"/>
        <v>0</v>
      </c>
      <c r="S911" s="136">
        <f t="shared" si="533"/>
        <v>0</v>
      </c>
      <c r="T911" s="136">
        <f t="shared" si="533"/>
        <v>0</v>
      </c>
      <c r="U911" s="136">
        <f t="shared" si="533"/>
        <v>0</v>
      </c>
      <c r="V911" s="136">
        <f t="shared" si="533"/>
        <v>0</v>
      </c>
      <c r="W911" s="136">
        <f t="shared" si="533"/>
        <v>0</v>
      </c>
      <c r="X911" s="136">
        <f t="shared" si="533"/>
        <v>0</v>
      </c>
      <c r="Y911" s="42">
        <f t="shared" si="530"/>
        <v>0</v>
      </c>
      <c r="Z911" s="42"/>
      <c r="AA911" s="42"/>
      <c r="AB911" s="42"/>
      <c r="AC911" s="42"/>
      <c r="AD911" s="42"/>
      <c r="AE911" s="42"/>
      <c r="AF911" s="42"/>
      <c r="AG911" s="42"/>
    </row>
    <row r="912" spans="1:33">
      <c r="A912" s="44">
        <f t="shared" si="514"/>
        <v>883</v>
      </c>
      <c r="B912" s="44"/>
      <c r="C912" s="137">
        <v>39003</v>
      </c>
      <c r="E912" s="138" t="s">
        <v>291</v>
      </c>
      <c r="G912" s="43"/>
      <c r="H912" s="136"/>
      <c r="I912" s="42">
        <f>'Plt. Class.'!G$99</f>
        <v>709199.17999999982</v>
      </c>
      <c r="J912" s="136">
        <f t="shared" ref="J912:X912" si="534">+J99+J370+J641</f>
        <v>413099.11533796834</v>
      </c>
      <c r="K912" s="136">
        <f t="shared" si="534"/>
        <v>183575.43154334504</v>
      </c>
      <c r="L912" s="136">
        <f t="shared" si="534"/>
        <v>1614.4115573435442</v>
      </c>
      <c r="M912" s="136">
        <f t="shared" si="534"/>
        <v>75662.482841662495</v>
      </c>
      <c r="N912" s="136">
        <f t="shared" si="534"/>
        <v>35247.73871968047</v>
      </c>
      <c r="O912" s="136">
        <f t="shared" si="534"/>
        <v>0</v>
      </c>
      <c r="P912" s="136">
        <f t="shared" si="534"/>
        <v>0</v>
      </c>
      <c r="Q912" s="136">
        <f t="shared" si="534"/>
        <v>0</v>
      </c>
      <c r="R912" s="136">
        <f t="shared" si="534"/>
        <v>0</v>
      </c>
      <c r="S912" s="136">
        <f t="shared" si="534"/>
        <v>0</v>
      </c>
      <c r="T912" s="136">
        <f t="shared" si="534"/>
        <v>0</v>
      </c>
      <c r="U912" s="136">
        <f t="shared" si="534"/>
        <v>0</v>
      </c>
      <c r="V912" s="136">
        <f t="shared" si="534"/>
        <v>0</v>
      </c>
      <c r="W912" s="136">
        <f t="shared" si="534"/>
        <v>0</v>
      </c>
      <c r="X912" s="136">
        <f t="shared" si="534"/>
        <v>0</v>
      </c>
      <c r="Y912" s="42">
        <f t="shared" si="530"/>
        <v>0</v>
      </c>
      <c r="Z912" s="42"/>
      <c r="AA912" s="42"/>
      <c r="AB912" s="42"/>
      <c r="AC912" s="42"/>
      <c r="AD912" s="42"/>
      <c r="AE912" s="42"/>
      <c r="AF912" s="42"/>
      <c r="AG912" s="42"/>
    </row>
    <row r="913" spans="1:33">
      <c r="A913" s="44">
        <f t="shared" si="514"/>
        <v>884</v>
      </c>
      <c r="B913" s="44"/>
      <c r="C913" s="137">
        <v>39004</v>
      </c>
      <c r="E913" s="138" t="s">
        <v>306</v>
      </c>
      <c r="G913" s="43"/>
      <c r="H913" s="136"/>
      <c r="I913" s="42">
        <f>'Plt. Class.'!G$100</f>
        <v>7461.4900000000007</v>
      </c>
      <c r="J913" s="136">
        <f t="shared" ref="J913:X913" si="535">+J100+J371+J642</f>
        <v>4346.2189537544282</v>
      </c>
      <c r="K913" s="136">
        <f t="shared" si="535"/>
        <v>1931.398520097491</v>
      </c>
      <c r="L913" s="136">
        <f t="shared" si="535"/>
        <v>16.985236349262678</v>
      </c>
      <c r="M913" s="136">
        <f t="shared" si="535"/>
        <v>796.04556099209879</v>
      </c>
      <c r="N913" s="136">
        <f t="shared" si="535"/>
        <v>370.84172880672071</v>
      </c>
      <c r="O913" s="136">
        <f t="shared" si="535"/>
        <v>0</v>
      </c>
      <c r="P913" s="136">
        <f t="shared" si="535"/>
        <v>0</v>
      </c>
      <c r="Q913" s="136">
        <f t="shared" si="535"/>
        <v>0</v>
      </c>
      <c r="R913" s="136">
        <f t="shared" si="535"/>
        <v>0</v>
      </c>
      <c r="S913" s="136">
        <f t="shared" si="535"/>
        <v>0</v>
      </c>
      <c r="T913" s="136">
        <f t="shared" si="535"/>
        <v>0</v>
      </c>
      <c r="U913" s="136">
        <f t="shared" si="535"/>
        <v>0</v>
      </c>
      <c r="V913" s="136">
        <f t="shared" si="535"/>
        <v>0</v>
      </c>
      <c r="W913" s="136">
        <f t="shared" si="535"/>
        <v>0</v>
      </c>
      <c r="X913" s="136">
        <f t="shared" si="535"/>
        <v>0</v>
      </c>
      <c r="Y913" s="42">
        <f t="shared" si="530"/>
        <v>0</v>
      </c>
      <c r="Z913" s="42"/>
      <c r="AA913" s="42"/>
      <c r="AB913" s="42"/>
      <c r="AC913" s="42"/>
      <c r="AD913" s="42"/>
      <c r="AE913" s="42"/>
      <c r="AF913" s="42"/>
      <c r="AG913" s="42"/>
    </row>
    <row r="914" spans="1:33">
      <c r="A914" s="44">
        <f t="shared" si="514"/>
        <v>885</v>
      </c>
      <c r="B914" s="44"/>
      <c r="C914" s="137">
        <v>39009</v>
      </c>
      <c r="E914" s="138" t="s">
        <v>307</v>
      </c>
      <c r="G914" s="43"/>
      <c r="H914" s="136"/>
      <c r="I914" s="42">
        <f>'Plt. Class.'!G$101</f>
        <v>1246194.18</v>
      </c>
      <c r="J914" s="136">
        <f t="shared" ref="J914:X914" si="536">+J101+J372+J643</f>
        <v>725891.57998931268</v>
      </c>
      <c r="K914" s="136">
        <f t="shared" si="536"/>
        <v>322575.99956658873</v>
      </c>
      <c r="L914" s="136">
        <f t="shared" si="536"/>
        <v>2836.81981539553</v>
      </c>
      <c r="M914" s="136">
        <f t="shared" si="536"/>
        <v>132952.9819276295</v>
      </c>
      <c r="N914" s="136">
        <f t="shared" si="536"/>
        <v>61936.798701073589</v>
      </c>
      <c r="O914" s="136">
        <f t="shared" si="536"/>
        <v>0</v>
      </c>
      <c r="P914" s="136">
        <f t="shared" si="536"/>
        <v>0</v>
      </c>
      <c r="Q914" s="136">
        <f t="shared" si="536"/>
        <v>0</v>
      </c>
      <c r="R914" s="136">
        <f t="shared" si="536"/>
        <v>0</v>
      </c>
      <c r="S914" s="136">
        <f t="shared" si="536"/>
        <v>0</v>
      </c>
      <c r="T914" s="136">
        <f t="shared" si="536"/>
        <v>0</v>
      </c>
      <c r="U914" s="136">
        <f t="shared" si="536"/>
        <v>0</v>
      </c>
      <c r="V914" s="136">
        <f t="shared" si="536"/>
        <v>0</v>
      </c>
      <c r="W914" s="136">
        <f t="shared" si="536"/>
        <v>0</v>
      </c>
      <c r="X914" s="136">
        <f t="shared" si="536"/>
        <v>0</v>
      </c>
      <c r="Y914" s="42">
        <f t="shared" si="530"/>
        <v>0</v>
      </c>
      <c r="Z914" s="42"/>
      <c r="AA914" s="42"/>
      <c r="AB914" s="42"/>
      <c r="AC914" s="42"/>
      <c r="AD914" s="42"/>
      <c r="AE914" s="42"/>
      <c r="AF914" s="42"/>
      <c r="AG914" s="42"/>
    </row>
    <row r="915" spans="1:33">
      <c r="A915" s="44">
        <f t="shared" si="514"/>
        <v>886</v>
      </c>
      <c r="B915" s="44"/>
      <c r="C915" s="137">
        <v>39100</v>
      </c>
      <c r="E915" s="138" t="s">
        <v>308</v>
      </c>
      <c r="G915" s="43"/>
      <c r="H915" s="136"/>
      <c r="I915" s="42">
        <f>'Plt. Class.'!G$102</f>
        <v>1943486.6371535859</v>
      </c>
      <c r="J915" s="136">
        <f t="shared" ref="J915:X915" si="537">+J102+J373+J644</f>
        <v>1132055.1872032755</v>
      </c>
      <c r="K915" s="136">
        <f t="shared" si="537"/>
        <v>503069.38893273124</v>
      </c>
      <c r="L915" s="136">
        <f t="shared" si="537"/>
        <v>4424.1270676081276</v>
      </c>
      <c r="M915" s="136">
        <f t="shared" si="537"/>
        <v>207345.16971189048</v>
      </c>
      <c r="N915" s="136">
        <f t="shared" si="537"/>
        <v>96592.764238080548</v>
      </c>
      <c r="O915" s="136">
        <f t="shared" si="537"/>
        <v>0</v>
      </c>
      <c r="P915" s="136">
        <f t="shared" si="537"/>
        <v>0</v>
      </c>
      <c r="Q915" s="136">
        <f t="shared" si="537"/>
        <v>0</v>
      </c>
      <c r="R915" s="136">
        <f t="shared" si="537"/>
        <v>0</v>
      </c>
      <c r="S915" s="136">
        <f t="shared" si="537"/>
        <v>0</v>
      </c>
      <c r="T915" s="136">
        <f t="shared" si="537"/>
        <v>0</v>
      </c>
      <c r="U915" s="136">
        <f t="shared" si="537"/>
        <v>0</v>
      </c>
      <c r="V915" s="136">
        <f t="shared" si="537"/>
        <v>0</v>
      </c>
      <c r="W915" s="136">
        <f t="shared" si="537"/>
        <v>0</v>
      </c>
      <c r="X915" s="136">
        <f t="shared" si="537"/>
        <v>0</v>
      </c>
      <c r="Y915" s="42">
        <f t="shared" si="530"/>
        <v>0</v>
      </c>
      <c r="Z915" s="42"/>
      <c r="AA915" s="42"/>
      <c r="AB915" s="42"/>
      <c r="AC915" s="42"/>
      <c r="AD915" s="42"/>
      <c r="AE915" s="42"/>
      <c r="AF915" s="42"/>
      <c r="AG915" s="42"/>
    </row>
    <row r="916" spans="1:33">
      <c r="A916" s="44">
        <f t="shared" si="514"/>
        <v>887</v>
      </c>
      <c r="B916" s="44"/>
      <c r="C916" s="137">
        <v>39102</v>
      </c>
      <c r="E916" s="138" t="s">
        <v>309</v>
      </c>
      <c r="G916" s="43"/>
      <c r="H916" s="136"/>
      <c r="I916" s="42">
        <f>'Plt. Class.'!G$103</f>
        <v>0</v>
      </c>
      <c r="J916" s="136">
        <f t="shared" ref="J916:X916" si="538">+J103+J374+J645</f>
        <v>0</v>
      </c>
      <c r="K916" s="136">
        <f t="shared" si="538"/>
        <v>0</v>
      </c>
      <c r="L916" s="136">
        <f t="shared" si="538"/>
        <v>0</v>
      </c>
      <c r="M916" s="136">
        <f t="shared" si="538"/>
        <v>0</v>
      </c>
      <c r="N916" s="136">
        <f t="shared" si="538"/>
        <v>0</v>
      </c>
      <c r="O916" s="136">
        <f t="shared" si="538"/>
        <v>0</v>
      </c>
      <c r="P916" s="136">
        <f t="shared" si="538"/>
        <v>0</v>
      </c>
      <c r="Q916" s="136">
        <f t="shared" si="538"/>
        <v>0</v>
      </c>
      <c r="R916" s="136">
        <f t="shared" si="538"/>
        <v>0</v>
      </c>
      <c r="S916" s="136">
        <f t="shared" si="538"/>
        <v>0</v>
      </c>
      <c r="T916" s="136">
        <f t="shared" si="538"/>
        <v>0</v>
      </c>
      <c r="U916" s="136">
        <f t="shared" si="538"/>
        <v>0</v>
      </c>
      <c r="V916" s="136">
        <f t="shared" si="538"/>
        <v>0</v>
      </c>
      <c r="W916" s="136">
        <f t="shared" si="538"/>
        <v>0</v>
      </c>
      <c r="X916" s="136">
        <f t="shared" si="538"/>
        <v>0</v>
      </c>
      <c r="Y916" s="42">
        <f t="shared" si="530"/>
        <v>0</v>
      </c>
      <c r="Z916" s="42"/>
      <c r="AA916" s="42"/>
      <c r="AB916" s="42"/>
      <c r="AC916" s="42"/>
      <c r="AD916" s="42"/>
      <c r="AE916" s="42"/>
      <c r="AF916" s="42"/>
      <c r="AG916" s="42"/>
    </row>
    <row r="917" spans="1:33">
      <c r="A917" s="44">
        <f t="shared" si="514"/>
        <v>888</v>
      </c>
      <c r="B917" s="44"/>
      <c r="C917" s="137">
        <v>39103</v>
      </c>
      <c r="E917" s="138" t="s">
        <v>310</v>
      </c>
      <c r="G917" s="43"/>
      <c r="H917" s="136"/>
      <c r="I917" s="42">
        <f>'Plt. Class.'!G$104</f>
        <v>0</v>
      </c>
      <c r="J917" s="136">
        <f t="shared" ref="J917:X917" si="539">+J104+J375+J646</f>
        <v>0</v>
      </c>
      <c r="K917" s="136">
        <f t="shared" si="539"/>
        <v>0</v>
      </c>
      <c r="L917" s="136">
        <f t="shared" si="539"/>
        <v>0</v>
      </c>
      <c r="M917" s="136">
        <f t="shared" si="539"/>
        <v>0</v>
      </c>
      <c r="N917" s="136">
        <f t="shared" si="539"/>
        <v>0</v>
      </c>
      <c r="O917" s="136">
        <f t="shared" si="539"/>
        <v>0</v>
      </c>
      <c r="P917" s="136">
        <f t="shared" si="539"/>
        <v>0</v>
      </c>
      <c r="Q917" s="136">
        <f t="shared" si="539"/>
        <v>0</v>
      </c>
      <c r="R917" s="136">
        <f t="shared" si="539"/>
        <v>0</v>
      </c>
      <c r="S917" s="136">
        <f t="shared" si="539"/>
        <v>0</v>
      </c>
      <c r="T917" s="136">
        <f t="shared" si="539"/>
        <v>0</v>
      </c>
      <c r="U917" s="136">
        <f t="shared" si="539"/>
        <v>0</v>
      </c>
      <c r="V917" s="136">
        <f t="shared" si="539"/>
        <v>0</v>
      </c>
      <c r="W917" s="136">
        <f t="shared" si="539"/>
        <v>0</v>
      </c>
      <c r="X917" s="136">
        <f t="shared" si="539"/>
        <v>0</v>
      </c>
      <c r="Y917" s="42">
        <f t="shared" si="530"/>
        <v>0</v>
      </c>
      <c r="Z917" s="42"/>
      <c r="AA917" s="42"/>
      <c r="AB917" s="42"/>
      <c r="AC917" s="42"/>
      <c r="AD917" s="42"/>
      <c r="AE917" s="42"/>
      <c r="AF917" s="42"/>
      <c r="AG917" s="42"/>
    </row>
    <row r="918" spans="1:33">
      <c r="A918" s="44">
        <f t="shared" si="514"/>
        <v>889</v>
      </c>
      <c r="B918" s="44"/>
      <c r="C918" s="137">
        <v>39200</v>
      </c>
      <c r="E918" s="138" t="s">
        <v>311</v>
      </c>
      <c r="G918" s="43"/>
      <c r="H918" s="136"/>
      <c r="I918" s="42">
        <f>'Plt. Class.'!G$105</f>
        <v>362906.41000000009</v>
      </c>
      <c r="J918" s="136">
        <f t="shared" ref="J918:X918" si="540">+J105+J376+J647</f>
        <v>211388.17013505023</v>
      </c>
      <c r="K918" s="136">
        <f t="shared" si="540"/>
        <v>93937.927037078844</v>
      </c>
      <c r="L918" s="136">
        <f t="shared" si="540"/>
        <v>826.11531296194528</v>
      </c>
      <c r="M918" s="136">
        <f t="shared" si="540"/>
        <v>38717.472882236478</v>
      </c>
      <c r="N918" s="136">
        <f t="shared" si="540"/>
        <v>18036.724632672642</v>
      </c>
      <c r="O918" s="136">
        <f t="shared" si="540"/>
        <v>0</v>
      </c>
      <c r="P918" s="136">
        <f t="shared" si="540"/>
        <v>0</v>
      </c>
      <c r="Q918" s="136">
        <f t="shared" si="540"/>
        <v>0</v>
      </c>
      <c r="R918" s="136">
        <f t="shared" si="540"/>
        <v>0</v>
      </c>
      <c r="S918" s="136">
        <f t="shared" si="540"/>
        <v>0</v>
      </c>
      <c r="T918" s="136">
        <f t="shared" si="540"/>
        <v>0</v>
      </c>
      <c r="U918" s="136">
        <f t="shared" si="540"/>
        <v>0</v>
      </c>
      <c r="V918" s="136">
        <f t="shared" si="540"/>
        <v>0</v>
      </c>
      <c r="W918" s="136">
        <f t="shared" si="540"/>
        <v>0</v>
      </c>
      <c r="X918" s="136">
        <f t="shared" si="540"/>
        <v>0</v>
      </c>
      <c r="Y918" s="42">
        <f t="shared" si="530"/>
        <v>0</v>
      </c>
      <c r="Z918" s="42"/>
      <c r="AA918" s="42"/>
      <c r="AB918" s="42"/>
      <c r="AC918" s="42"/>
      <c r="AD918" s="42"/>
      <c r="AE918" s="42"/>
      <c r="AF918" s="42"/>
      <c r="AG918" s="42"/>
    </row>
    <row r="919" spans="1:33">
      <c r="A919" s="44">
        <f t="shared" si="514"/>
        <v>890</v>
      </c>
      <c r="B919" s="44"/>
      <c r="C919" s="137">
        <v>39201</v>
      </c>
      <c r="E919" s="138" t="s">
        <v>312</v>
      </c>
      <c r="G919" s="43"/>
      <c r="H919" s="136"/>
      <c r="I919" s="42">
        <f>'Plt. Class.'!G$106</f>
        <v>0</v>
      </c>
      <c r="J919" s="136">
        <f t="shared" ref="J919:X919" si="541">+J106+J377+J648</f>
        <v>0</v>
      </c>
      <c r="K919" s="136">
        <f t="shared" si="541"/>
        <v>0</v>
      </c>
      <c r="L919" s="136">
        <f t="shared" si="541"/>
        <v>0</v>
      </c>
      <c r="M919" s="136">
        <f t="shared" si="541"/>
        <v>0</v>
      </c>
      <c r="N919" s="136">
        <f t="shared" si="541"/>
        <v>0</v>
      </c>
      <c r="O919" s="136">
        <f t="shared" si="541"/>
        <v>0</v>
      </c>
      <c r="P919" s="136">
        <f t="shared" si="541"/>
        <v>0</v>
      </c>
      <c r="Q919" s="136">
        <f t="shared" si="541"/>
        <v>0</v>
      </c>
      <c r="R919" s="136">
        <f t="shared" si="541"/>
        <v>0</v>
      </c>
      <c r="S919" s="136">
        <f t="shared" si="541"/>
        <v>0</v>
      </c>
      <c r="T919" s="136">
        <f t="shared" si="541"/>
        <v>0</v>
      </c>
      <c r="U919" s="136">
        <f t="shared" si="541"/>
        <v>0</v>
      </c>
      <c r="V919" s="136">
        <f t="shared" si="541"/>
        <v>0</v>
      </c>
      <c r="W919" s="136">
        <f t="shared" si="541"/>
        <v>0</v>
      </c>
      <c r="X919" s="136">
        <f t="shared" si="541"/>
        <v>0</v>
      </c>
      <c r="Y919" s="42">
        <f t="shared" si="530"/>
        <v>0</v>
      </c>
      <c r="Z919" s="42"/>
      <c r="AA919" s="42"/>
      <c r="AB919" s="42"/>
      <c r="AC919" s="42"/>
      <c r="AD919" s="42"/>
      <c r="AE919" s="42"/>
      <c r="AF919" s="42"/>
      <c r="AG919" s="42"/>
    </row>
    <row r="920" spans="1:33">
      <c r="A920" s="44">
        <f t="shared" si="514"/>
        <v>891</v>
      </c>
      <c r="B920" s="44"/>
      <c r="C920" s="137">
        <v>39202</v>
      </c>
      <c r="E920" s="138" t="s">
        <v>313</v>
      </c>
      <c r="G920" s="43"/>
      <c r="H920" s="136"/>
      <c r="I920" s="42">
        <f>'Plt. Class.'!G$107</f>
        <v>33191.910000000018</v>
      </c>
      <c r="J920" s="136">
        <f t="shared" ref="J920:X920" si="542">+J107+J378+J649</f>
        <v>19333.847308421133</v>
      </c>
      <c r="K920" s="136">
        <f t="shared" si="542"/>
        <v>8591.6895758366154</v>
      </c>
      <c r="L920" s="136">
        <f t="shared" si="542"/>
        <v>75.557621364292601</v>
      </c>
      <c r="M920" s="136">
        <f t="shared" si="542"/>
        <v>3541.1523189536229</v>
      </c>
      <c r="N920" s="136">
        <f t="shared" si="542"/>
        <v>1649.663175424357</v>
      </c>
      <c r="O920" s="136">
        <f t="shared" si="542"/>
        <v>0</v>
      </c>
      <c r="P920" s="136">
        <f t="shared" si="542"/>
        <v>0</v>
      </c>
      <c r="Q920" s="136">
        <f t="shared" si="542"/>
        <v>0</v>
      </c>
      <c r="R920" s="136">
        <f t="shared" si="542"/>
        <v>0</v>
      </c>
      <c r="S920" s="136">
        <f t="shared" si="542"/>
        <v>0</v>
      </c>
      <c r="T920" s="136">
        <f t="shared" si="542"/>
        <v>0</v>
      </c>
      <c r="U920" s="136">
        <f t="shared" si="542"/>
        <v>0</v>
      </c>
      <c r="V920" s="136">
        <f t="shared" si="542"/>
        <v>0</v>
      </c>
      <c r="W920" s="136">
        <f t="shared" si="542"/>
        <v>0</v>
      </c>
      <c r="X920" s="136">
        <f t="shared" si="542"/>
        <v>0</v>
      </c>
      <c r="Y920" s="42">
        <f t="shared" si="530"/>
        <v>0</v>
      </c>
      <c r="Z920" s="42"/>
      <c r="AA920" s="42"/>
      <c r="AB920" s="42"/>
      <c r="AC920" s="42"/>
      <c r="AD920" s="42"/>
      <c r="AE920" s="42"/>
      <c r="AF920" s="42"/>
      <c r="AG920" s="42"/>
    </row>
    <row r="921" spans="1:33">
      <c r="A921" s="44">
        <f t="shared" si="514"/>
        <v>892</v>
      </c>
      <c r="B921" s="44"/>
      <c r="C921" s="137">
        <v>39300</v>
      </c>
      <c r="E921" s="138" t="s">
        <v>198</v>
      </c>
      <c r="G921" s="43"/>
      <c r="H921" s="136"/>
      <c r="I921" s="42">
        <f>'Plt. Class.'!G$108</f>
        <v>0</v>
      </c>
      <c r="J921" s="136">
        <f t="shared" ref="J921:X921" si="543">+J108+J379+J650</f>
        <v>0</v>
      </c>
      <c r="K921" s="136">
        <f t="shared" si="543"/>
        <v>0</v>
      </c>
      <c r="L921" s="136">
        <f t="shared" si="543"/>
        <v>0</v>
      </c>
      <c r="M921" s="136">
        <f t="shared" si="543"/>
        <v>0</v>
      </c>
      <c r="N921" s="136">
        <f t="shared" si="543"/>
        <v>0</v>
      </c>
      <c r="O921" s="136">
        <f t="shared" si="543"/>
        <v>0</v>
      </c>
      <c r="P921" s="136">
        <f t="shared" si="543"/>
        <v>0</v>
      </c>
      <c r="Q921" s="136">
        <f t="shared" si="543"/>
        <v>0</v>
      </c>
      <c r="R921" s="136">
        <f t="shared" si="543"/>
        <v>0</v>
      </c>
      <c r="S921" s="136">
        <f t="shared" si="543"/>
        <v>0</v>
      </c>
      <c r="T921" s="136">
        <f t="shared" si="543"/>
        <v>0</v>
      </c>
      <c r="U921" s="136">
        <f t="shared" si="543"/>
        <v>0</v>
      </c>
      <c r="V921" s="136">
        <f t="shared" si="543"/>
        <v>0</v>
      </c>
      <c r="W921" s="136">
        <f t="shared" si="543"/>
        <v>0</v>
      </c>
      <c r="X921" s="136">
        <f t="shared" si="543"/>
        <v>0</v>
      </c>
      <c r="Y921" s="42">
        <f t="shared" si="530"/>
        <v>0</v>
      </c>
      <c r="Z921" s="42"/>
      <c r="AA921" s="42"/>
      <c r="AB921" s="42"/>
      <c r="AC921" s="42"/>
      <c r="AD921" s="42"/>
      <c r="AE921" s="42"/>
      <c r="AF921" s="42"/>
      <c r="AG921" s="42"/>
    </row>
    <row r="922" spans="1:33">
      <c r="A922" s="44">
        <f t="shared" si="514"/>
        <v>893</v>
      </c>
      <c r="B922" s="44"/>
      <c r="C922" s="137">
        <v>39400</v>
      </c>
      <c r="E922" s="138" t="s">
        <v>314</v>
      </c>
      <c r="G922" s="43"/>
      <c r="H922" s="136"/>
      <c r="I922" s="42">
        <f>'Plt. Class.'!G$109</f>
        <v>2654268.688659105</v>
      </c>
      <c r="J922" s="136">
        <f t="shared" ref="J922:X922" si="544">+J109+J380+J651</f>
        <v>1546076.304197568</v>
      </c>
      <c r="K922" s="136">
        <f t="shared" si="544"/>
        <v>687054.54503286909</v>
      </c>
      <c r="L922" s="136">
        <f t="shared" si="544"/>
        <v>6042.1418525418385</v>
      </c>
      <c r="M922" s="136">
        <f t="shared" si="544"/>
        <v>283176.52470048203</v>
      </c>
      <c r="N922" s="136">
        <f t="shared" si="544"/>
        <v>131919.17287564412</v>
      </c>
      <c r="O922" s="136">
        <f t="shared" si="544"/>
        <v>0</v>
      </c>
      <c r="P922" s="136">
        <f t="shared" si="544"/>
        <v>0</v>
      </c>
      <c r="Q922" s="136">
        <f t="shared" si="544"/>
        <v>0</v>
      </c>
      <c r="R922" s="136">
        <f t="shared" si="544"/>
        <v>0</v>
      </c>
      <c r="S922" s="136">
        <f t="shared" si="544"/>
        <v>0</v>
      </c>
      <c r="T922" s="136">
        <f t="shared" si="544"/>
        <v>0</v>
      </c>
      <c r="U922" s="136">
        <f t="shared" si="544"/>
        <v>0</v>
      </c>
      <c r="V922" s="136">
        <f t="shared" si="544"/>
        <v>0</v>
      </c>
      <c r="W922" s="136">
        <f t="shared" si="544"/>
        <v>0</v>
      </c>
      <c r="X922" s="136">
        <f t="shared" si="544"/>
        <v>0</v>
      </c>
      <c r="Y922" s="42">
        <f t="shared" si="530"/>
        <v>0</v>
      </c>
      <c r="Z922" s="42"/>
      <c r="AA922" s="42"/>
      <c r="AB922" s="42"/>
      <c r="AC922" s="42"/>
      <c r="AD922" s="42"/>
      <c r="AE922" s="42"/>
      <c r="AF922" s="42"/>
      <c r="AG922" s="42"/>
    </row>
    <row r="923" spans="1:33">
      <c r="A923" s="44">
        <f t="shared" si="514"/>
        <v>894</v>
      </c>
      <c r="B923" s="44"/>
      <c r="C923" s="137">
        <v>39600</v>
      </c>
      <c r="E923" s="138" t="s">
        <v>315</v>
      </c>
      <c r="G923" s="43"/>
      <c r="H923" s="136"/>
      <c r="I923" s="42">
        <f>'Plt. Class.'!G$110</f>
        <v>0</v>
      </c>
      <c r="J923" s="136">
        <f t="shared" ref="J923:X923" si="545">+J110+J381+J652</f>
        <v>0</v>
      </c>
      <c r="K923" s="136">
        <f t="shared" si="545"/>
        <v>0</v>
      </c>
      <c r="L923" s="136">
        <f t="shared" si="545"/>
        <v>0</v>
      </c>
      <c r="M923" s="136">
        <f t="shared" si="545"/>
        <v>0</v>
      </c>
      <c r="N923" s="136">
        <f t="shared" si="545"/>
        <v>0</v>
      </c>
      <c r="O923" s="136">
        <f t="shared" si="545"/>
        <v>0</v>
      </c>
      <c r="P923" s="136">
        <f t="shared" si="545"/>
        <v>0</v>
      </c>
      <c r="Q923" s="136">
        <f t="shared" si="545"/>
        <v>0</v>
      </c>
      <c r="R923" s="136">
        <f t="shared" si="545"/>
        <v>0</v>
      </c>
      <c r="S923" s="136">
        <f t="shared" si="545"/>
        <v>0</v>
      </c>
      <c r="T923" s="136">
        <f t="shared" si="545"/>
        <v>0</v>
      </c>
      <c r="U923" s="136">
        <f t="shared" si="545"/>
        <v>0</v>
      </c>
      <c r="V923" s="136">
        <f t="shared" si="545"/>
        <v>0</v>
      </c>
      <c r="W923" s="136">
        <f t="shared" si="545"/>
        <v>0</v>
      </c>
      <c r="X923" s="136">
        <f t="shared" si="545"/>
        <v>0</v>
      </c>
      <c r="Y923" s="42">
        <f t="shared" si="530"/>
        <v>0</v>
      </c>
      <c r="Z923" s="42"/>
      <c r="AA923" s="42"/>
      <c r="AB923" s="42"/>
      <c r="AC923" s="42"/>
      <c r="AD923" s="42"/>
      <c r="AE923" s="42"/>
      <c r="AF923" s="42"/>
      <c r="AG923" s="42"/>
    </row>
    <row r="924" spans="1:33">
      <c r="A924" s="44">
        <f t="shared" si="514"/>
        <v>895</v>
      </c>
      <c r="B924" s="44"/>
      <c r="C924" s="137">
        <v>39603</v>
      </c>
      <c r="E924" s="138" t="s">
        <v>316</v>
      </c>
      <c r="G924" s="43"/>
      <c r="H924" s="136"/>
      <c r="I924" s="42">
        <f>'Plt. Class.'!G$111</f>
        <v>47302.960000000006</v>
      </c>
      <c r="J924" s="136">
        <f t="shared" ref="J924:X924" si="546">+J111+J382+J653</f>
        <v>27553.346760591729</v>
      </c>
      <c r="K924" s="136">
        <f t="shared" si="546"/>
        <v>12244.319424167401</v>
      </c>
      <c r="L924" s="136">
        <f t="shared" si="546"/>
        <v>107.67982743657348</v>
      </c>
      <c r="M924" s="136">
        <f t="shared" si="546"/>
        <v>5046.6208933854778</v>
      </c>
      <c r="N924" s="136">
        <f t="shared" si="546"/>
        <v>2350.9930944188304</v>
      </c>
      <c r="O924" s="136">
        <f t="shared" si="546"/>
        <v>0</v>
      </c>
      <c r="P924" s="136">
        <f t="shared" si="546"/>
        <v>0</v>
      </c>
      <c r="Q924" s="136">
        <f t="shared" si="546"/>
        <v>0</v>
      </c>
      <c r="R924" s="136">
        <f t="shared" si="546"/>
        <v>0</v>
      </c>
      <c r="S924" s="136">
        <f t="shared" si="546"/>
        <v>0</v>
      </c>
      <c r="T924" s="136">
        <f t="shared" si="546"/>
        <v>0</v>
      </c>
      <c r="U924" s="136">
        <f t="shared" si="546"/>
        <v>0</v>
      </c>
      <c r="V924" s="136">
        <f t="shared" si="546"/>
        <v>0</v>
      </c>
      <c r="W924" s="136">
        <f t="shared" si="546"/>
        <v>0</v>
      </c>
      <c r="X924" s="136">
        <f t="shared" si="546"/>
        <v>0</v>
      </c>
      <c r="Y924" s="42">
        <f t="shared" si="530"/>
        <v>0</v>
      </c>
      <c r="Z924" s="42"/>
      <c r="AA924" s="42"/>
      <c r="AB924" s="42"/>
      <c r="AC924" s="42"/>
      <c r="AD924" s="42"/>
      <c r="AE924" s="42"/>
      <c r="AF924" s="42"/>
      <c r="AG924" s="42"/>
    </row>
    <row r="925" spans="1:33">
      <c r="A925" s="44">
        <f t="shared" si="514"/>
        <v>896</v>
      </c>
      <c r="B925" s="44"/>
      <c r="C925" s="137">
        <v>39604</v>
      </c>
      <c r="E925" s="138" t="s">
        <v>317</v>
      </c>
      <c r="G925" s="43"/>
      <c r="H925" s="136"/>
      <c r="I925" s="42">
        <f>'Plt. Class.'!G$112</f>
        <v>62747.290000000008</v>
      </c>
      <c r="J925" s="136">
        <f t="shared" ref="J925:X925" si="547">+J112+J383+J654</f>
        <v>36549.464127771484</v>
      </c>
      <c r="K925" s="136">
        <f t="shared" si="547"/>
        <v>16242.067341258662</v>
      </c>
      <c r="L925" s="136">
        <f t="shared" si="547"/>
        <v>142.83709432375122</v>
      </c>
      <c r="M925" s="136">
        <f t="shared" si="547"/>
        <v>6694.3333930332828</v>
      </c>
      <c r="N925" s="136">
        <f t="shared" si="547"/>
        <v>3118.5880436128245</v>
      </c>
      <c r="O925" s="136">
        <f t="shared" si="547"/>
        <v>0</v>
      </c>
      <c r="P925" s="136">
        <f t="shared" si="547"/>
        <v>0</v>
      </c>
      <c r="Q925" s="136">
        <f t="shared" si="547"/>
        <v>0</v>
      </c>
      <c r="R925" s="136">
        <f t="shared" si="547"/>
        <v>0</v>
      </c>
      <c r="S925" s="136">
        <f t="shared" si="547"/>
        <v>0</v>
      </c>
      <c r="T925" s="136">
        <f t="shared" si="547"/>
        <v>0</v>
      </c>
      <c r="U925" s="136">
        <f t="shared" si="547"/>
        <v>0</v>
      </c>
      <c r="V925" s="136">
        <f t="shared" si="547"/>
        <v>0</v>
      </c>
      <c r="W925" s="136">
        <f t="shared" si="547"/>
        <v>0</v>
      </c>
      <c r="X925" s="136">
        <f t="shared" si="547"/>
        <v>0</v>
      </c>
      <c r="Y925" s="42">
        <f t="shared" si="530"/>
        <v>0</v>
      </c>
      <c r="Z925" s="42"/>
      <c r="AA925" s="42"/>
      <c r="AB925" s="42"/>
      <c r="AC925" s="42"/>
      <c r="AD925" s="42"/>
      <c r="AE925" s="42"/>
      <c r="AF925" s="42"/>
      <c r="AG925" s="42"/>
    </row>
    <row r="926" spans="1:33">
      <c r="A926" s="44">
        <f t="shared" si="514"/>
        <v>897</v>
      </c>
      <c r="B926" s="44"/>
      <c r="C926" s="137">
        <v>39605</v>
      </c>
      <c r="E926" s="141" t="s">
        <v>318</v>
      </c>
      <c r="G926" s="43"/>
      <c r="H926" s="136"/>
      <c r="I926" s="42">
        <f>'Plt. Class.'!G$113</f>
        <v>33235.94</v>
      </c>
      <c r="J926" s="136">
        <f t="shared" ref="J926:X926" si="548">+J113+J384+J655</f>
        <v>19359.494199395151</v>
      </c>
      <c r="K926" s="136">
        <f t="shared" si="548"/>
        <v>8603.0866931469463</v>
      </c>
      <c r="L926" s="136">
        <f t="shared" si="548"/>
        <v>75.6578506692247</v>
      </c>
      <c r="M926" s="136">
        <f t="shared" si="548"/>
        <v>3545.8497568715811</v>
      </c>
      <c r="N926" s="136">
        <f t="shared" si="548"/>
        <v>1651.8514999170995</v>
      </c>
      <c r="O926" s="136">
        <f t="shared" si="548"/>
        <v>0</v>
      </c>
      <c r="P926" s="136">
        <f t="shared" si="548"/>
        <v>0</v>
      </c>
      <c r="Q926" s="136">
        <f t="shared" si="548"/>
        <v>0</v>
      </c>
      <c r="R926" s="136">
        <f t="shared" si="548"/>
        <v>0</v>
      </c>
      <c r="S926" s="136">
        <f t="shared" si="548"/>
        <v>0</v>
      </c>
      <c r="T926" s="136">
        <f t="shared" si="548"/>
        <v>0</v>
      </c>
      <c r="U926" s="136">
        <f t="shared" si="548"/>
        <v>0</v>
      </c>
      <c r="V926" s="136">
        <f t="shared" si="548"/>
        <v>0</v>
      </c>
      <c r="W926" s="136">
        <f t="shared" si="548"/>
        <v>0</v>
      </c>
      <c r="X926" s="136">
        <f t="shared" si="548"/>
        <v>0</v>
      </c>
      <c r="Y926" s="42">
        <f t="shared" si="530"/>
        <v>0</v>
      </c>
      <c r="Z926" s="42"/>
      <c r="AA926" s="42"/>
      <c r="AB926" s="42"/>
      <c r="AC926" s="42"/>
      <c r="AD926" s="42"/>
      <c r="AE926" s="42"/>
      <c r="AF926" s="42"/>
      <c r="AG926" s="42"/>
    </row>
    <row r="927" spans="1:33">
      <c r="A927" s="44">
        <f t="shared" si="514"/>
        <v>898</v>
      </c>
      <c r="B927" s="44"/>
      <c r="C927" s="137">
        <v>39700</v>
      </c>
      <c r="E927" s="138" t="s">
        <v>319</v>
      </c>
      <c r="G927" s="43"/>
      <c r="H927" s="136"/>
      <c r="I927" s="42">
        <f>'Plt. Class.'!G$114</f>
        <v>402998.72329263674</v>
      </c>
      <c r="J927" s="136">
        <f t="shared" ref="J927:X927" si="549">+J114+J385+J656</f>
        <v>234741.41083259427</v>
      </c>
      <c r="K927" s="136">
        <f t="shared" si="549"/>
        <v>104315.77845290644</v>
      </c>
      <c r="L927" s="136">
        <f t="shared" si="549"/>
        <v>917.38092037603019</v>
      </c>
      <c r="M927" s="136">
        <f t="shared" si="549"/>
        <v>42994.809986019762</v>
      </c>
      <c r="N927" s="136">
        <f t="shared" si="549"/>
        <v>20029.343100740287</v>
      </c>
      <c r="O927" s="136">
        <f t="shared" si="549"/>
        <v>0</v>
      </c>
      <c r="P927" s="136">
        <f t="shared" si="549"/>
        <v>0</v>
      </c>
      <c r="Q927" s="136">
        <f t="shared" si="549"/>
        <v>0</v>
      </c>
      <c r="R927" s="136">
        <f t="shared" si="549"/>
        <v>0</v>
      </c>
      <c r="S927" s="136">
        <f t="shared" si="549"/>
        <v>0</v>
      </c>
      <c r="T927" s="136">
        <f t="shared" si="549"/>
        <v>0</v>
      </c>
      <c r="U927" s="136">
        <f t="shared" si="549"/>
        <v>0</v>
      </c>
      <c r="V927" s="136">
        <f t="shared" si="549"/>
        <v>0</v>
      </c>
      <c r="W927" s="136">
        <f t="shared" si="549"/>
        <v>0</v>
      </c>
      <c r="X927" s="136">
        <f t="shared" si="549"/>
        <v>0</v>
      </c>
      <c r="Y927" s="42">
        <f t="shared" si="530"/>
        <v>0</v>
      </c>
      <c r="Z927" s="42"/>
      <c r="AA927" s="42"/>
      <c r="AB927" s="42"/>
      <c r="AC927" s="42"/>
      <c r="AD927" s="42"/>
      <c r="AE927" s="42"/>
      <c r="AF927" s="42"/>
      <c r="AG927" s="42"/>
    </row>
    <row r="928" spans="1:33">
      <c r="A928" s="44">
        <f t="shared" si="514"/>
        <v>899</v>
      </c>
      <c r="B928" s="44"/>
      <c r="C928" s="137">
        <v>39701</v>
      </c>
      <c r="E928" s="138" t="s">
        <v>320</v>
      </c>
      <c r="G928" s="43"/>
      <c r="H928" s="136"/>
      <c r="I928" s="42">
        <f>'Plt. Class.'!G$115</f>
        <v>0</v>
      </c>
      <c r="J928" s="136">
        <f t="shared" ref="J928:X928" si="550">+J115+J386+J657</f>
        <v>0</v>
      </c>
      <c r="K928" s="136">
        <f t="shared" si="550"/>
        <v>0</v>
      </c>
      <c r="L928" s="136">
        <f t="shared" si="550"/>
        <v>0</v>
      </c>
      <c r="M928" s="136">
        <f t="shared" si="550"/>
        <v>0</v>
      </c>
      <c r="N928" s="136">
        <f t="shared" si="550"/>
        <v>0</v>
      </c>
      <c r="O928" s="136">
        <f t="shared" si="550"/>
        <v>0</v>
      </c>
      <c r="P928" s="136">
        <f t="shared" si="550"/>
        <v>0</v>
      </c>
      <c r="Q928" s="136">
        <f t="shared" si="550"/>
        <v>0</v>
      </c>
      <c r="R928" s="136">
        <f t="shared" si="550"/>
        <v>0</v>
      </c>
      <c r="S928" s="136">
        <f t="shared" si="550"/>
        <v>0</v>
      </c>
      <c r="T928" s="136">
        <f t="shared" si="550"/>
        <v>0</v>
      </c>
      <c r="U928" s="136">
        <f t="shared" si="550"/>
        <v>0</v>
      </c>
      <c r="V928" s="136">
        <f t="shared" si="550"/>
        <v>0</v>
      </c>
      <c r="W928" s="136">
        <f t="shared" si="550"/>
        <v>0</v>
      </c>
      <c r="X928" s="136">
        <f t="shared" si="550"/>
        <v>0</v>
      </c>
      <c r="Y928" s="42">
        <f t="shared" si="530"/>
        <v>0</v>
      </c>
      <c r="Z928" s="42"/>
      <c r="AA928" s="42"/>
      <c r="AB928" s="42"/>
      <c r="AC928" s="42"/>
      <c r="AD928" s="42"/>
      <c r="AE928" s="42"/>
      <c r="AF928" s="42"/>
      <c r="AG928" s="42"/>
    </row>
    <row r="929" spans="1:33">
      <c r="A929" s="44">
        <f t="shared" si="514"/>
        <v>900</v>
      </c>
      <c r="B929" s="44"/>
      <c r="C929" s="137">
        <v>39702</v>
      </c>
      <c r="E929" s="138" t="s">
        <v>321</v>
      </c>
      <c r="G929" s="43"/>
      <c r="H929" s="136"/>
      <c r="I929" s="42">
        <f>'Plt. Class.'!G$116</f>
        <v>0</v>
      </c>
      <c r="J929" s="136">
        <f t="shared" ref="J929:X929" si="551">+J116+J387+J658</f>
        <v>0</v>
      </c>
      <c r="K929" s="136">
        <f t="shared" si="551"/>
        <v>0</v>
      </c>
      <c r="L929" s="136">
        <f t="shared" si="551"/>
        <v>0</v>
      </c>
      <c r="M929" s="136">
        <f t="shared" si="551"/>
        <v>0</v>
      </c>
      <c r="N929" s="136">
        <f t="shared" si="551"/>
        <v>0</v>
      </c>
      <c r="O929" s="136">
        <f t="shared" si="551"/>
        <v>0</v>
      </c>
      <c r="P929" s="136">
        <f t="shared" si="551"/>
        <v>0</v>
      </c>
      <c r="Q929" s="136">
        <f t="shared" si="551"/>
        <v>0</v>
      </c>
      <c r="R929" s="136">
        <f t="shared" si="551"/>
        <v>0</v>
      </c>
      <c r="S929" s="136">
        <f t="shared" si="551"/>
        <v>0</v>
      </c>
      <c r="T929" s="136">
        <f t="shared" si="551"/>
        <v>0</v>
      </c>
      <c r="U929" s="136">
        <f t="shared" si="551"/>
        <v>0</v>
      </c>
      <c r="V929" s="136">
        <f t="shared" si="551"/>
        <v>0</v>
      </c>
      <c r="W929" s="136">
        <f t="shared" si="551"/>
        <v>0</v>
      </c>
      <c r="X929" s="136">
        <f t="shared" si="551"/>
        <v>0</v>
      </c>
      <c r="Y929" s="42">
        <f t="shared" si="530"/>
        <v>0</v>
      </c>
      <c r="Z929" s="42"/>
      <c r="AA929" s="42"/>
      <c r="AB929" s="42"/>
      <c r="AC929" s="42"/>
      <c r="AD929" s="42"/>
      <c r="AE929" s="42"/>
      <c r="AF929" s="42"/>
      <c r="AG929" s="42"/>
    </row>
    <row r="930" spans="1:33">
      <c r="A930" s="44">
        <f t="shared" si="514"/>
        <v>901</v>
      </c>
      <c r="B930" s="44"/>
      <c r="C930" s="137">
        <v>39705</v>
      </c>
      <c r="E930" s="138" t="s">
        <v>322</v>
      </c>
      <c r="G930" s="43"/>
      <c r="H930" s="136"/>
      <c r="I930" s="42">
        <f>'Plt. Class.'!G$117</f>
        <v>0</v>
      </c>
      <c r="J930" s="136">
        <f t="shared" ref="J930:X930" si="552">+J117+J388+J659</f>
        <v>0</v>
      </c>
      <c r="K930" s="136">
        <f t="shared" si="552"/>
        <v>0</v>
      </c>
      <c r="L930" s="136">
        <f t="shared" si="552"/>
        <v>0</v>
      </c>
      <c r="M930" s="136">
        <f t="shared" si="552"/>
        <v>0</v>
      </c>
      <c r="N930" s="136">
        <f t="shared" si="552"/>
        <v>0</v>
      </c>
      <c r="O930" s="136">
        <f t="shared" si="552"/>
        <v>0</v>
      </c>
      <c r="P930" s="136">
        <f t="shared" si="552"/>
        <v>0</v>
      </c>
      <c r="Q930" s="136">
        <f t="shared" si="552"/>
        <v>0</v>
      </c>
      <c r="R930" s="136">
        <f t="shared" si="552"/>
        <v>0</v>
      </c>
      <c r="S930" s="136">
        <f t="shared" si="552"/>
        <v>0</v>
      </c>
      <c r="T930" s="136">
        <f t="shared" si="552"/>
        <v>0</v>
      </c>
      <c r="U930" s="136">
        <f t="shared" si="552"/>
        <v>0</v>
      </c>
      <c r="V930" s="136">
        <f t="shared" si="552"/>
        <v>0</v>
      </c>
      <c r="W930" s="136">
        <f t="shared" si="552"/>
        <v>0</v>
      </c>
      <c r="X930" s="136">
        <f t="shared" si="552"/>
        <v>0</v>
      </c>
      <c r="Y930" s="42">
        <f t="shared" si="530"/>
        <v>0</v>
      </c>
      <c r="Z930" s="42"/>
      <c r="AA930" s="42"/>
      <c r="AB930" s="42"/>
      <c r="AC930" s="42"/>
      <c r="AD930" s="42"/>
      <c r="AE930" s="42"/>
      <c r="AF930" s="42"/>
      <c r="AG930" s="42"/>
    </row>
    <row r="931" spans="1:33">
      <c r="A931" s="44">
        <f t="shared" si="514"/>
        <v>902</v>
      </c>
      <c r="B931" s="44"/>
      <c r="C931" s="137">
        <v>39800</v>
      </c>
      <c r="E931" s="138" t="s">
        <v>323</v>
      </c>
      <c r="G931" s="43"/>
      <c r="H931" s="136"/>
      <c r="I931" s="42">
        <f>'Plt. Class.'!G$118</f>
        <v>4288652.440645271</v>
      </c>
      <c r="J931" s="136">
        <f t="shared" ref="J931:X931" si="553">+J118+J389+J660</f>
        <v>2498083.160816092</v>
      </c>
      <c r="K931" s="136">
        <f t="shared" si="553"/>
        <v>1110112.990444907</v>
      </c>
      <c r="L931" s="136">
        <f t="shared" si="553"/>
        <v>9762.6312337351046</v>
      </c>
      <c r="M931" s="136">
        <f t="shared" si="553"/>
        <v>457544.36955803708</v>
      </c>
      <c r="N931" s="136">
        <f t="shared" si="553"/>
        <v>213149.28859250018</v>
      </c>
      <c r="O931" s="136">
        <f t="shared" si="553"/>
        <v>0</v>
      </c>
      <c r="P931" s="136">
        <f t="shared" si="553"/>
        <v>0</v>
      </c>
      <c r="Q931" s="136">
        <f t="shared" si="553"/>
        <v>0</v>
      </c>
      <c r="R931" s="136">
        <f t="shared" si="553"/>
        <v>0</v>
      </c>
      <c r="S931" s="136">
        <f t="shared" si="553"/>
        <v>0</v>
      </c>
      <c r="T931" s="136">
        <f t="shared" si="553"/>
        <v>0</v>
      </c>
      <c r="U931" s="136">
        <f t="shared" si="553"/>
        <v>0</v>
      </c>
      <c r="V931" s="136">
        <f t="shared" si="553"/>
        <v>0</v>
      </c>
      <c r="W931" s="136">
        <f t="shared" si="553"/>
        <v>0</v>
      </c>
      <c r="X931" s="136">
        <f t="shared" si="553"/>
        <v>0</v>
      </c>
      <c r="Y931" s="42">
        <f t="shared" si="530"/>
        <v>0</v>
      </c>
      <c r="Z931" s="42"/>
      <c r="AA931" s="42"/>
      <c r="AB931" s="42"/>
      <c r="AC931" s="42"/>
      <c r="AD931" s="42"/>
      <c r="AE931" s="42"/>
      <c r="AF931" s="42"/>
      <c r="AG931" s="42"/>
    </row>
    <row r="932" spans="1:33">
      <c r="A932" s="44">
        <f t="shared" si="514"/>
        <v>903</v>
      </c>
      <c r="B932" s="44"/>
      <c r="C932" s="137">
        <v>39900</v>
      </c>
      <c r="E932" s="138" t="s">
        <v>324</v>
      </c>
      <c r="G932" s="43"/>
      <c r="H932" s="136"/>
      <c r="I932" s="42">
        <f>'Plt. Class.'!G$119</f>
        <v>0</v>
      </c>
      <c r="J932" s="136">
        <f t="shared" ref="J932:X932" si="554">+J119+J390+J661</f>
        <v>0</v>
      </c>
      <c r="K932" s="136">
        <f t="shared" si="554"/>
        <v>0</v>
      </c>
      <c r="L932" s="136">
        <f t="shared" si="554"/>
        <v>0</v>
      </c>
      <c r="M932" s="136">
        <f t="shared" si="554"/>
        <v>0</v>
      </c>
      <c r="N932" s="136">
        <f t="shared" si="554"/>
        <v>0</v>
      </c>
      <c r="O932" s="136">
        <f t="shared" si="554"/>
        <v>0</v>
      </c>
      <c r="P932" s="136">
        <f t="shared" si="554"/>
        <v>0</v>
      </c>
      <c r="Q932" s="136">
        <f t="shared" si="554"/>
        <v>0</v>
      </c>
      <c r="R932" s="136">
        <f t="shared" si="554"/>
        <v>0</v>
      </c>
      <c r="S932" s="136">
        <f t="shared" si="554"/>
        <v>0</v>
      </c>
      <c r="T932" s="136">
        <f t="shared" si="554"/>
        <v>0</v>
      </c>
      <c r="U932" s="136">
        <f t="shared" si="554"/>
        <v>0</v>
      </c>
      <c r="V932" s="136">
        <f t="shared" si="554"/>
        <v>0</v>
      </c>
      <c r="W932" s="136">
        <f t="shared" si="554"/>
        <v>0</v>
      </c>
      <c r="X932" s="136">
        <f t="shared" si="554"/>
        <v>0</v>
      </c>
      <c r="Y932" s="42">
        <f t="shared" si="530"/>
        <v>0</v>
      </c>
      <c r="Z932" s="42"/>
      <c r="AA932" s="42"/>
      <c r="AB932" s="42"/>
      <c r="AC932" s="42"/>
      <c r="AD932" s="42"/>
      <c r="AE932" s="42"/>
      <c r="AF932" s="42"/>
      <c r="AG932" s="42"/>
    </row>
    <row r="933" spans="1:33">
      <c r="A933" s="44">
        <f t="shared" si="514"/>
        <v>904</v>
      </c>
      <c r="B933" s="44"/>
      <c r="C933" s="137">
        <v>39901</v>
      </c>
      <c r="E933" s="138" t="s">
        <v>325</v>
      </c>
      <c r="G933" s="43"/>
      <c r="H933" s="136"/>
      <c r="I933" s="42">
        <f>'Plt. Class.'!G$120</f>
        <v>0</v>
      </c>
      <c r="J933" s="136">
        <f t="shared" ref="J933:X933" si="555">+J120+J391+J662</f>
        <v>0</v>
      </c>
      <c r="K933" s="136">
        <f t="shared" si="555"/>
        <v>0</v>
      </c>
      <c r="L933" s="136">
        <f t="shared" si="555"/>
        <v>0</v>
      </c>
      <c r="M933" s="136">
        <f t="shared" si="555"/>
        <v>0</v>
      </c>
      <c r="N933" s="136">
        <f t="shared" si="555"/>
        <v>0</v>
      </c>
      <c r="O933" s="136">
        <f t="shared" si="555"/>
        <v>0</v>
      </c>
      <c r="P933" s="136">
        <f t="shared" si="555"/>
        <v>0</v>
      </c>
      <c r="Q933" s="136">
        <f t="shared" si="555"/>
        <v>0</v>
      </c>
      <c r="R933" s="136">
        <f t="shared" si="555"/>
        <v>0</v>
      </c>
      <c r="S933" s="136">
        <f t="shared" si="555"/>
        <v>0</v>
      </c>
      <c r="T933" s="136">
        <f t="shared" si="555"/>
        <v>0</v>
      </c>
      <c r="U933" s="136">
        <f t="shared" si="555"/>
        <v>0</v>
      </c>
      <c r="V933" s="136">
        <f t="shared" si="555"/>
        <v>0</v>
      </c>
      <c r="W933" s="136">
        <f t="shared" si="555"/>
        <v>0</v>
      </c>
      <c r="X933" s="136">
        <f t="shared" si="555"/>
        <v>0</v>
      </c>
      <c r="Y933" s="42">
        <f t="shared" si="530"/>
        <v>0</v>
      </c>
      <c r="Z933" s="42"/>
      <c r="AA933" s="42"/>
      <c r="AB933" s="42"/>
      <c r="AC933" s="42"/>
      <c r="AD933" s="42"/>
      <c r="AE933" s="42"/>
      <c r="AF933" s="42"/>
      <c r="AG933" s="42"/>
    </row>
    <row r="934" spans="1:33">
      <c r="A934" s="44">
        <f t="shared" si="514"/>
        <v>905</v>
      </c>
      <c r="B934" s="44"/>
      <c r="C934" s="137">
        <v>39902</v>
      </c>
      <c r="E934" s="138" t="s">
        <v>326</v>
      </c>
      <c r="G934" s="43"/>
      <c r="H934" s="136"/>
      <c r="I934" s="42">
        <f>'Plt. Class.'!G$121</f>
        <v>0</v>
      </c>
      <c r="J934" s="136">
        <f t="shared" ref="J934:X934" si="556">+J121+J392+J663</f>
        <v>0</v>
      </c>
      <c r="K934" s="136">
        <f t="shared" si="556"/>
        <v>0</v>
      </c>
      <c r="L934" s="136">
        <f t="shared" si="556"/>
        <v>0</v>
      </c>
      <c r="M934" s="136">
        <f t="shared" si="556"/>
        <v>0</v>
      </c>
      <c r="N934" s="136">
        <f t="shared" si="556"/>
        <v>0</v>
      </c>
      <c r="O934" s="136">
        <f t="shared" si="556"/>
        <v>0</v>
      </c>
      <c r="P934" s="136">
        <f t="shared" si="556"/>
        <v>0</v>
      </c>
      <c r="Q934" s="136">
        <f t="shared" si="556"/>
        <v>0</v>
      </c>
      <c r="R934" s="136">
        <f t="shared" si="556"/>
        <v>0</v>
      </c>
      <c r="S934" s="136">
        <f t="shared" si="556"/>
        <v>0</v>
      </c>
      <c r="T934" s="136">
        <f t="shared" si="556"/>
        <v>0</v>
      </c>
      <c r="U934" s="136">
        <f t="shared" si="556"/>
        <v>0</v>
      </c>
      <c r="V934" s="136">
        <f t="shared" si="556"/>
        <v>0</v>
      </c>
      <c r="W934" s="136">
        <f t="shared" si="556"/>
        <v>0</v>
      </c>
      <c r="X934" s="136">
        <f t="shared" si="556"/>
        <v>0</v>
      </c>
      <c r="Y934" s="42">
        <f t="shared" si="530"/>
        <v>0</v>
      </c>
      <c r="Z934" s="42"/>
      <c r="AA934" s="42"/>
      <c r="AB934" s="42"/>
      <c r="AC934" s="42"/>
      <c r="AD934" s="42"/>
      <c r="AE934" s="42"/>
      <c r="AF934" s="42"/>
      <c r="AG934" s="42"/>
    </row>
    <row r="935" spans="1:33">
      <c r="A935" s="44">
        <f t="shared" si="514"/>
        <v>906</v>
      </c>
      <c r="B935" s="44"/>
      <c r="C935" s="137">
        <v>39903</v>
      </c>
      <c r="E935" s="138" t="s">
        <v>327</v>
      </c>
      <c r="G935" s="43"/>
      <c r="H935" s="136"/>
      <c r="I935" s="42">
        <f>'Plt. Class.'!G$122</f>
        <v>94709.10763737149</v>
      </c>
      <c r="J935" s="136">
        <f t="shared" ref="J935:X935" si="557">+J122+J393+J664</f>
        <v>55166.798951243269</v>
      </c>
      <c r="K935" s="136">
        <f t="shared" si="557"/>
        <v>24515.348855332282</v>
      </c>
      <c r="L935" s="136">
        <f t="shared" si="557"/>
        <v>215.59454983502138</v>
      </c>
      <c r="M935" s="136">
        <f t="shared" si="557"/>
        <v>10104.250588053117</v>
      </c>
      <c r="N935" s="136">
        <f t="shared" si="557"/>
        <v>4707.1146929078022</v>
      </c>
      <c r="O935" s="136">
        <f t="shared" si="557"/>
        <v>0</v>
      </c>
      <c r="P935" s="136">
        <f t="shared" si="557"/>
        <v>0</v>
      </c>
      <c r="Q935" s="136">
        <f t="shared" si="557"/>
        <v>0</v>
      </c>
      <c r="R935" s="136">
        <f t="shared" si="557"/>
        <v>0</v>
      </c>
      <c r="S935" s="136">
        <f t="shared" si="557"/>
        <v>0</v>
      </c>
      <c r="T935" s="136">
        <f t="shared" si="557"/>
        <v>0</v>
      </c>
      <c r="U935" s="136">
        <f t="shared" si="557"/>
        <v>0</v>
      </c>
      <c r="V935" s="136">
        <f t="shared" si="557"/>
        <v>0</v>
      </c>
      <c r="W935" s="136">
        <f t="shared" si="557"/>
        <v>0</v>
      </c>
      <c r="X935" s="136">
        <f t="shared" si="557"/>
        <v>0</v>
      </c>
      <c r="Y935" s="42">
        <f t="shared" si="530"/>
        <v>0</v>
      </c>
      <c r="Z935" s="42"/>
      <c r="AA935" s="42"/>
      <c r="AB935" s="42"/>
      <c r="AC935" s="42"/>
      <c r="AD935" s="42"/>
      <c r="AE935" s="42"/>
      <c r="AF935" s="42"/>
      <c r="AG935" s="42"/>
    </row>
    <row r="936" spans="1:33">
      <c r="A936" s="44">
        <f t="shared" si="514"/>
        <v>907</v>
      </c>
      <c r="B936" s="44"/>
      <c r="C936" s="137">
        <v>39904</v>
      </c>
      <c r="E936" s="138" t="s">
        <v>328</v>
      </c>
      <c r="G936" s="43"/>
      <c r="H936" s="136"/>
      <c r="I936" s="42">
        <f>'Plt. Class.'!G$123</f>
        <v>0</v>
      </c>
      <c r="J936" s="136">
        <f t="shared" ref="J936:X936" si="558">+J123+J394+J665</f>
        <v>0</v>
      </c>
      <c r="K936" s="136">
        <f t="shared" si="558"/>
        <v>0</v>
      </c>
      <c r="L936" s="136">
        <f t="shared" si="558"/>
        <v>0</v>
      </c>
      <c r="M936" s="136">
        <f t="shared" si="558"/>
        <v>0</v>
      </c>
      <c r="N936" s="136">
        <f t="shared" si="558"/>
        <v>0</v>
      </c>
      <c r="O936" s="136">
        <f t="shared" si="558"/>
        <v>0</v>
      </c>
      <c r="P936" s="136">
        <f t="shared" si="558"/>
        <v>0</v>
      </c>
      <c r="Q936" s="136">
        <f t="shared" si="558"/>
        <v>0</v>
      </c>
      <c r="R936" s="136">
        <f t="shared" si="558"/>
        <v>0</v>
      </c>
      <c r="S936" s="136">
        <f t="shared" si="558"/>
        <v>0</v>
      </c>
      <c r="T936" s="136">
        <f t="shared" si="558"/>
        <v>0</v>
      </c>
      <c r="U936" s="136">
        <f t="shared" si="558"/>
        <v>0</v>
      </c>
      <c r="V936" s="136">
        <f t="shared" si="558"/>
        <v>0</v>
      </c>
      <c r="W936" s="136">
        <f t="shared" si="558"/>
        <v>0</v>
      </c>
      <c r="X936" s="136">
        <f t="shared" si="558"/>
        <v>0</v>
      </c>
      <c r="Y936" s="42">
        <f t="shared" si="530"/>
        <v>0</v>
      </c>
      <c r="Z936" s="42"/>
      <c r="AA936" s="42"/>
      <c r="AB936" s="42"/>
      <c r="AC936" s="42"/>
      <c r="AD936" s="42"/>
      <c r="AE936" s="42"/>
      <c r="AF936" s="42"/>
      <c r="AG936" s="42"/>
    </row>
    <row r="937" spans="1:33">
      <c r="A937" s="44">
        <f t="shared" si="514"/>
        <v>908</v>
      </c>
      <c r="B937" s="44"/>
      <c r="C937" s="137">
        <v>39905</v>
      </c>
      <c r="E937" s="138" t="s">
        <v>329</v>
      </c>
      <c r="G937" s="43"/>
      <c r="H937" s="136"/>
      <c r="I937" s="42">
        <f>'Plt. Class.'!G$124</f>
        <v>0</v>
      </c>
      <c r="J937" s="136">
        <f t="shared" ref="J937:X937" si="559">+J124+J395+J666</f>
        <v>0</v>
      </c>
      <c r="K937" s="136">
        <f t="shared" si="559"/>
        <v>0</v>
      </c>
      <c r="L937" s="136">
        <f t="shared" si="559"/>
        <v>0</v>
      </c>
      <c r="M937" s="136">
        <f t="shared" si="559"/>
        <v>0</v>
      </c>
      <c r="N937" s="136">
        <f t="shared" si="559"/>
        <v>0</v>
      </c>
      <c r="O937" s="136">
        <f t="shared" si="559"/>
        <v>0</v>
      </c>
      <c r="P937" s="136">
        <f t="shared" si="559"/>
        <v>0</v>
      </c>
      <c r="Q937" s="136">
        <f t="shared" si="559"/>
        <v>0</v>
      </c>
      <c r="R937" s="136">
        <f t="shared" si="559"/>
        <v>0</v>
      </c>
      <c r="S937" s="136">
        <f t="shared" si="559"/>
        <v>0</v>
      </c>
      <c r="T937" s="136">
        <f t="shared" si="559"/>
        <v>0</v>
      </c>
      <c r="U937" s="136">
        <f t="shared" si="559"/>
        <v>0</v>
      </c>
      <c r="V937" s="136">
        <f t="shared" si="559"/>
        <v>0</v>
      </c>
      <c r="W937" s="136">
        <f t="shared" si="559"/>
        <v>0</v>
      </c>
      <c r="X937" s="136">
        <f t="shared" si="559"/>
        <v>0</v>
      </c>
      <c r="Y937" s="42">
        <f t="shared" si="530"/>
        <v>0</v>
      </c>
      <c r="Z937" s="42"/>
      <c r="AA937" s="42"/>
      <c r="AB937" s="42"/>
      <c r="AC937" s="42"/>
      <c r="AD937" s="42"/>
      <c r="AE937" s="42"/>
      <c r="AF937" s="42"/>
      <c r="AG937" s="42"/>
    </row>
    <row r="938" spans="1:33">
      <c r="A938" s="44">
        <f t="shared" si="514"/>
        <v>909</v>
      </c>
      <c r="B938" s="44"/>
      <c r="C938" s="137">
        <v>39906</v>
      </c>
      <c r="E938" s="138" t="s">
        <v>330</v>
      </c>
      <c r="G938" s="43"/>
      <c r="H938" s="136"/>
      <c r="I938" s="42">
        <f>'Plt. Class.'!G$125</f>
        <v>1646712.9937863885</v>
      </c>
      <c r="J938" s="136">
        <f t="shared" ref="J938:X938" si="560">+J125+J396+J667</f>
        <v>959188.47642871574</v>
      </c>
      <c r="K938" s="136">
        <f t="shared" si="560"/>
        <v>426249.85615799786</v>
      </c>
      <c r="L938" s="136">
        <f t="shared" si="560"/>
        <v>3748.5555028370645</v>
      </c>
      <c r="M938" s="136">
        <f t="shared" si="560"/>
        <v>175683.21728390228</v>
      </c>
      <c r="N938" s="136">
        <f t="shared" si="560"/>
        <v>81842.888412935616</v>
      </c>
      <c r="O938" s="136">
        <f t="shared" si="560"/>
        <v>0</v>
      </c>
      <c r="P938" s="136">
        <f t="shared" si="560"/>
        <v>0</v>
      </c>
      <c r="Q938" s="136">
        <f t="shared" si="560"/>
        <v>0</v>
      </c>
      <c r="R938" s="136">
        <f t="shared" si="560"/>
        <v>0</v>
      </c>
      <c r="S938" s="136">
        <f t="shared" si="560"/>
        <v>0</v>
      </c>
      <c r="T938" s="136">
        <f t="shared" si="560"/>
        <v>0</v>
      </c>
      <c r="U938" s="136">
        <f t="shared" si="560"/>
        <v>0</v>
      </c>
      <c r="V938" s="136">
        <f t="shared" si="560"/>
        <v>0</v>
      </c>
      <c r="W938" s="136">
        <f t="shared" si="560"/>
        <v>0</v>
      </c>
      <c r="X938" s="136">
        <f t="shared" si="560"/>
        <v>0</v>
      </c>
      <c r="Y938" s="42">
        <f t="shared" si="530"/>
        <v>0</v>
      </c>
      <c r="Z938" s="42"/>
      <c r="AA938" s="42"/>
      <c r="AB938" s="42"/>
      <c r="AC938" s="42"/>
      <c r="AD938" s="42"/>
      <c r="AE938" s="42"/>
      <c r="AF938" s="42"/>
      <c r="AG938" s="42"/>
    </row>
    <row r="939" spans="1:33">
      <c r="A939" s="44">
        <f t="shared" si="514"/>
        <v>910</v>
      </c>
      <c r="B939" s="44"/>
      <c r="C939" s="137">
        <v>39907</v>
      </c>
      <c r="E939" s="138" t="s">
        <v>331</v>
      </c>
      <c r="G939" s="43"/>
      <c r="H939" s="136"/>
      <c r="I939" s="42">
        <f>'Plt. Class.'!G$126</f>
        <v>13751.769999999999</v>
      </c>
      <c r="J939" s="136">
        <f t="shared" ref="J939:X939" si="561">+J126+J397+J668</f>
        <v>8010.2236177588547</v>
      </c>
      <c r="K939" s="136">
        <f t="shared" si="561"/>
        <v>3559.6306135532004</v>
      </c>
      <c r="L939" s="136">
        <f t="shared" si="561"/>
        <v>31.3043458706907</v>
      </c>
      <c r="M939" s="136">
        <f t="shared" si="561"/>
        <v>1467.1379931199147</v>
      </c>
      <c r="N939" s="136">
        <f t="shared" si="561"/>
        <v>683.4734296973387</v>
      </c>
      <c r="O939" s="136">
        <f t="shared" si="561"/>
        <v>0</v>
      </c>
      <c r="P939" s="136">
        <f t="shared" si="561"/>
        <v>0</v>
      </c>
      <c r="Q939" s="136">
        <f t="shared" si="561"/>
        <v>0</v>
      </c>
      <c r="R939" s="136">
        <f t="shared" si="561"/>
        <v>0</v>
      </c>
      <c r="S939" s="136">
        <f t="shared" si="561"/>
        <v>0</v>
      </c>
      <c r="T939" s="136">
        <f t="shared" si="561"/>
        <v>0</v>
      </c>
      <c r="U939" s="136">
        <f t="shared" si="561"/>
        <v>0</v>
      </c>
      <c r="V939" s="136">
        <f t="shared" si="561"/>
        <v>0</v>
      </c>
      <c r="W939" s="136">
        <f t="shared" si="561"/>
        <v>0</v>
      </c>
      <c r="X939" s="136">
        <f t="shared" si="561"/>
        <v>0</v>
      </c>
      <c r="Y939" s="42">
        <f t="shared" si="530"/>
        <v>0</v>
      </c>
      <c r="Z939" s="42"/>
      <c r="AA939" s="42"/>
      <c r="AB939" s="42"/>
      <c r="AC939" s="42"/>
      <c r="AD939" s="42"/>
      <c r="AE939" s="42"/>
      <c r="AF939" s="42"/>
      <c r="AG939" s="42"/>
    </row>
    <row r="940" spans="1:33">
      <c r="A940" s="44">
        <f t="shared" si="514"/>
        <v>911</v>
      </c>
      <c r="B940" s="44"/>
      <c r="C940" s="137">
        <v>39908</v>
      </c>
      <c r="E940" s="138" t="s">
        <v>332</v>
      </c>
      <c r="G940" s="43"/>
      <c r="H940" s="136"/>
      <c r="I940" s="42">
        <f>'Plt. Class.'!G$127</f>
        <v>123514.83000000002</v>
      </c>
      <c r="J940" s="136">
        <f t="shared" ref="J940:X940" si="562">+J127+J398+J669</f>
        <v>71945.750140488832</v>
      </c>
      <c r="K940" s="136">
        <f t="shared" si="562"/>
        <v>31971.678561801091</v>
      </c>
      <c r="L940" s="136">
        <f t="shared" si="562"/>
        <v>281.16751214422328</v>
      </c>
      <c r="M940" s="136">
        <f t="shared" si="562"/>
        <v>13177.452779296589</v>
      </c>
      <c r="N940" s="136">
        <f t="shared" si="562"/>
        <v>6138.7810062692852</v>
      </c>
      <c r="O940" s="136">
        <f t="shared" si="562"/>
        <v>0</v>
      </c>
      <c r="P940" s="136">
        <f t="shared" si="562"/>
        <v>0</v>
      </c>
      <c r="Q940" s="136">
        <f t="shared" si="562"/>
        <v>0</v>
      </c>
      <c r="R940" s="136">
        <f t="shared" si="562"/>
        <v>0</v>
      </c>
      <c r="S940" s="136">
        <f t="shared" si="562"/>
        <v>0</v>
      </c>
      <c r="T940" s="136">
        <f t="shared" si="562"/>
        <v>0</v>
      </c>
      <c r="U940" s="136">
        <f t="shared" si="562"/>
        <v>0</v>
      </c>
      <c r="V940" s="136">
        <f t="shared" si="562"/>
        <v>0</v>
      </c>
      <c r="W940" s="136">
        <f t="shared" si="562"/>
        <v>0</v>
      </c>
      <c r="X940" s="136">
        <f t="shared" si="562"/>
        <v>0</v>
      </c>
      <c r="Y940" s="42">
        <f t="shared" si="530"/>
        <v>0</v>
      </c>
      <c r="Z940" s="42"/>
      <c r="AA940" s="42"/>
      <c r="AB940" s="42"/>
      <c r="AC940" s="42"/>
      <c r="AD940" s="42"/>
      <c r="AE940" s="42"/>
      <c r="AF940" s="42"/>
      <c r="AG940" s="42"/>
    </row>
    <row r="941" spans="1:33">
      <c r="A941" s="44">
        <f t="shared" si="514"/>
        <v>912</v>
      </c>
      <c r="B941" s="44"/>
      <c r="C941" s="137">
        <v>39909</v>
      </c>
      <c r="E941" s="138" t="s">
        <v>333</v>
      </c>
      <c r="G941" s="43"/>
      <c r="H941" s="136"/>
      <c r="I941" s="42">
        <f>'Plt. Class.'!G$128</f>
        <v>0</v>
      </c>
      <c r="J941" s="136">
        <f t="shared" ref="J941:X941" si="563">+J128+J399+J670</f>
        <v>0</v>
      </c>
      <c r="K941" s="136">
        <f t="shared" si="563"/>
        <v>0</v>
      </c>
      <c r="L941" s="136">
        <f t="shared" si="563"/>
        <v>0</v>
      </c>
      <c r="M941" s="136">
        <f t="shared" si="563"/>
        <v>0</v>
      </c>
      <c r="N941" s="136">
        <f t="shared" si="563"/>
        <v>0</v>
      </c>
      <c r="O941" s="136">
        <f t="shared" si="563"/>
        <v>0</v>
      </c>
      <c r="P941" s="136">
        <f t="shared" si="563"/>
        <v>0</v>
      </c>
      <c r="Q941" s="136">
        <f t="shared" si="563"/>
        <v>0</v>
      </c>
      <c r="R941" s="136">
        <f t="shared" si="563"/>
        <v>0</v>
      </c>
      <c r="S941" s="136">
        <f t="shared" si="563"/>
        <v>0</v>
      </c>
      <c r="T941" s="136">
        <f t="shared" si="563"/>
        <v>0</v>
      </c>
      <c r="U941" s="136">
        <f t="shared" si="563"/>
        <v>0</v>
      </c>
      <c r="V941" s="136">
        <f t="shared" si="563"/>
        <v>0</v>
      </c>
      <c r="W941" s="136">
        <f t="shared" si="563"/>
        <v>0</v>
      </c>
      <c r="X941" s="136">
        <f t="shared" si="563"/>
        <v>0</v>
      </c>
      <c r="Y941" s="42">
        <f t="shared" si="530"/>
        <v>0</v>
      </c>
      <c r="Z941" s="42"/>
      <c r="AA941" s="42"/>
      <c r="AB941" s="42"/>
      <c r="AC941" s="42"/>
      <c r="AD941" s="42"/>
      <c r="AE941" s="42"/>
      <c r="AF941" s="42"/>
      <c r="AG941" s="42"/>
    </row>
    <row r="942" spans="1:33">
      <c r="A942" s="44">
        <f t="shared" si="514"/>
        <v>913</v>
      </c>
      <c r="B942" s="44"/>
      <c r="C942" s="137">
        <v>39924</v>
      </c>
      <c r="E942" s="138" t="s">
        <v>334</v>
      </c>
      <c r="G942" s="43"/>
      <c r="H942" s="136"/>
      <c r="I942" s="42">
        <f>'Plt. Class.'!G$129</f>
        <v>0</v>
      </c>
      <c r="J942" s="136">
        <f t="shared" ref="J942:X942" si="564">+J129+J400+J671</f>
        <v>0</v>
      </c>
      <c r="K942" s="136">
        <f t="shared" si="564"/>
        <v>0</v>
      </c>
      <c r="L942" s="136">
        <f t="shared" si="564"/>
        <v>0</v>
      </c>
      <c r="M942" s="136">
        <f t="shared" si="564"/>
        <v>0</v>
      </c>
      <c r="N942" s="136">
        <f t="shared" si="564"/>
        <v>0</v>
      </c>
      <c r="O942" s="136">
        <f t="shared" si="564"/>
        <v>0</v>
      </c>
      <c r="P942" s="136">
        <f t="shared" si="564"/>
        <v>0</v>
      </c>
      <c r="Q942" s="136">
        <f t="shared" si="564"/>
        <v>0</v>
      </c>
      <c r="R942" s="136">
        <f t="shared" si="564"/>
        <v>0</v>
      </c>
      <c r="S942" s="136">
        <f t="shared" si="564"/>
        <v>0</v>
      </c>
      <c r="T942" s="136">
        <f t="shared" si="564"/>
        <v>0</v>
      </c>
      <c r="U942" s="136">
        <f t="shared" si="564"/>
        <v>0</v>
      </c>
      <c r="V942" s="136">
        <f t="shared" si="564"/>
        <v>0</v>
      </c>
      <c r="W942" s="136">
        <f t="shared" si="564"/>
        <v>0</v>
      </c>
      <c r="X942" s="136">
        <f t="shared" si="564"/>
        <v>0</v>
      </c>
      <c r="Y942" s="42">
        <f t="shared" si="530"/>
        <v>0</v>
      </c>
      <c r="Z942" s="42"/>
      <c r="AA942" s="42"/>
      <c r="AB942" s="42"/>
      <c r="AC942" s="42"/>
      <c r="AD942" s="42"/>
      <c r="AE942" s="42"/>
      <c r="AF942" s="42"/>
      <c r="AG942" s="42"/>
    </row>
    <row r="943" spans="1:33">
      <c r="A943" s="44">
        <f t="shared" si="514"/>
        <v>914</v>
      </c>
      <c r="B943" s="44"/>
      <c r="C943" s="44"/>
      <c r="D943" s="44"/>
      <c r="E943" s="44"/>
      <c r="G943" s="43"/>
      <c r="H943" s="136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  <c r="AA943" s="42"/>
      <c r="AB943" s="42"/>
      <c r="AC943" s="42"/>
      <c r="AD943" s="42"/>
      <c r="AE943" s="42"/>
      <c r="AF943" s="42"/>
      <c r="AG943" s="42"/>
    </row>
    <row r="944" spans="1:33">
      <c r="A944" s="44">
        <f t="shared" si="514"/>
        <v>915</v>
      </c>
      <c r="B944" s="44"/>
      <c r="C944" s="44"/>
      <c r="D944" s="44" t="s">
        <v>159</v>
      </c>
      <c r="E944" s="44"/>
      <c r="G944" s="43"/>
      <c r="H944" s="136"/>
      <c r="I944" s="42">
        <f>'Plt. Class.'!G$131</f>
        <v>20106233.59870762</v>
      </c>
      <c r="J944" s="136">
        <f>+J131+J402+J673</f>
        <v>11711614.376661655</v>
      </c>
      <c r="K944" s="136">
        <f t="shared" ref="K944:X944" si="565">+K131+K402+K673</f>
        <v>5204476.5612871367</v>
      </c>
      <c r="L944" s="136">
        <f t="shared" si="565"/>
        <v>45769.562080433709</v>
      </c>
      <c r="M944" s="136">
        <f t="shared" si="565"/>
        <v>2145077.9944114899</v>
      </c>
      <c r="N944" s="136">
        <f t="shared" si="565"/>
        <v>999295.10426691</v>
      </c>
      <c r="O944" s="136">
        <f t="shared" si="565"/>
        <v>0</v>
      </c>
      <c r="P944" s="136">
        <f t="shared" si="565"/>
        <v>0</v>
      </c>
      <c r="Q944" s="136">
        <f t="shared" si="565"/>
        <v>0</v>
      </c>
      <c r="R944" s="136">
        <f t="shared" si="565"/>
        <v>0</v>
      </c>
      <c r="S944" s="136">
        <f t="shared" si="565"/>
        <v>0</v>
      </c>
      <c r="T944" s="136">
        <f t="shared" si="565"/>
        <v>0</v>
      </c>
      <c r="U944" s="136">
        <f t="shared" si="565"/>
        <v>0</v>
      </c>
      <c r="V944" s="136">
        <f t="shared" si="565"/>
        <v>0</v>
      </c>
      <c r="W944" s="136">
        <f t="shared" si="565"/>
        <v>0</v>
      </c>
      <c r="X944" s="136">
        <f t="shared" si="565"/>
        <v>0</v>
      </c>
      <c r="Y944" s="42">
        <f>SUM(J944:X944)-I944</f>
        <v>0</v>
      </c>
      <c r="Z944" s="42"/>
      <c r="AA944" s="42"/>
      <c r="AB944" s="42"/>
      <c r="AC944" s="42"/>
      <c r="AD944" s="42"/>
      <c r="AE944" s="42"/>
      <c r="AF944" s="42"/>
      <c r="AG944" s="42"/>
    </row>
    <row r="945" spans="1:33">
      <c r="A945" s="44">
        <f t="shared" si="514"/>
        <v>916</v>
      </c>
      <c r="B945" s="44"/>
      <c r="C945" s="44"/>
      <c r="D945" s="44"/>
      <c r="E945" s="44"/>
      <c r="G945" s="43"/>
      <c r="H945" s="136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  <c r="AA945" s="42"/>
      <c r="AB945" s="42"/>
      <c r="AC945" s="42"/>
      <c r="AD945" s="42"/>
      <c r="AE945" s="42"/>
      <c r="AF945" s="42"/>
      <c r="AG945" s="42"/>
    </row>
    <row r="946" spans="1:33">
      <c r="A946" s="44">
        <f t="shared" si="514"/>
        <v>917</v>
      </c>
      <c r="B946" s="44"/>
      <c r="C946" s="44"/>
      <c r="D946" s="44" t="s">
        <v>362</v>
      </c>
      <c r="E946" s="44"/>
      <c r="G946" s="43"/>
      <c r="H946" s="136"/>
      <c r="I946" s="42">
        <f>'Plt. Class.'!G$133</f>
        <v>530417571.81245792</v>
      </c>
      <c r="J946" s="42">
        <f t="shared" ref="J946:X946" si="566">J944+J904+J878+J865+J843+J831</f>
        <v>308961199.97690856</v>
      </c>
      <c r="K946" s="42">
        <f t="shared" si="566"/>
        <v>137298007.93571869</v>
      </c>
      <c r="L946" s="42">
        <f t="shared" si="566"/>
        <v>1207435.4882250871</v>
      </c>
      <c r="M946" s="42">
        <f t="shared" si="566"/>
        <v>56588771.614451654</v>
      </c>
      <c r="N946" s="42">
        <f t="shared" si="566"/>
        <v>26362156.797153752</v>
      </c>
      <c r="O946" s="42">
        <f t="shared" si="566"/>
        <v>0</v>
      </c>
      <c r="P946" s="42">
        <f t="shared" si="566"/>
        <v>0</v>
      </c>
      <c r="Q946" s="42">
        <f t="shared" si="566"/>
        <v>0</v>
      </c>
      <c r="R946" s="42">
        <f t="shared" si="566"/>
        <v>0</v>
      </c>
      <c r="S946" s="42">
        <f t="shared" si="566"/>
        <v>0</v>
      </c>
      <c r="T946" s="42">
        <f t="shared" si="566"/>
        <v>0</v>
      </c>
      <c r="U946" s="42">
        <f t="shared" si="566"/>
        <v>0</v>
      </c>
      <c r="V946" s="42">
        <f t="shared" si="566"/>
        <v>0</v>
      </c>
      <c r="W946" s="42">
        <f t="shared" si="566"/>
        <v>0</v>
      </c>
      <c r="X946" s="42">
        <f t="shared" si="566"/>
        <v>0</v>
      </c>
      <c r="Y946" s="42">
        <f>SUM(J946:X946)-I946</f>
        <v>0</v>
      </c>
      <c r="Z946" s="42"/>
      <c r="AA946" s="42"/>
      <c r="AB946" s="42"/>
      <c r="AC946" s="42"/>
      <c r="AD946" s="42"/>
      <c r="AE946" s="42"/>
      <c r="AF946" s="42"/>
      <c r="AG946" s="42"/>
    </row>
    <row r="947" spans="1:33">
      <c r="A947" s="44">
        <f t="shared" si="514"/>
        <v>918</v>
      </c>
      <c r="B947" s="44"/>
      <c r="C947" s="44"/>
      <c r="D947" s="44"/>
      <c r="E947" s="44"/>
      <c r="G947" s="43"/>
      <c r="H947" s="136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  <c r="AA947" s="42"/>
      <c r="AB947" s="42"/>
      <c r="AC947" s="42"/>
      <c r="AD947" s="42"/>
      <c r="AE947" s="42"/>
      <c r="AF947" s="42"/>
      <c r="AG947" s="42"/>
    </row>
    <row r="948" spans="1:33">
      <c r="A948" s="44">
        <f t="shared" si="514"/>
        <v>919</v>
      </c>
      <c r="B948" s="44"/>
      <c r="C948" s="44"/>
      <c r="D948" s="44" t="s">
        <v>361</v>
      </c>
      <c r="E948" s="44"/>
      <c r="G948" s="43"/>
      <c r="H948" s="136"/>
      <c r="I948" s="42">
        <f>'Plt. Class.'!G$135</f>
        <v>14123020.170000007</v>
      </c>
      <c r="J948" s="136">
        <f>+J135+J406+J677</f>
        <v>8226471.9174199933</v>
      </c>
      <c r="K948" s="136">
        <f t="shared" ref="K948:X948" si="567">+K135+K406+K677</f>
        <v>3655728.3137342581</v>
      </c>
      <c r="L948" s="136">
        <f t="shared" si="567"/>
        <v>32149.454807666305</v>
      </c>
      <c r="M948" s="136">
        <f t="shared" si="567"/>
        <v>1506745.6384891465</v>
      </c>
      <c r="N948" s="136">
        <f t="shared" si="567"/>
        <v>701924.84554894385</v>
      </c>
      <c r="O948" s="136">
        <f t="shared" si="567"/>
        <v>0</v>
      </c>
      <c r="P948" s="136">
        <f t="shared" si="567"/>
        <v>0</v>
      </c>
      <c r="Q948" s="136">
        <f t="shared" si="567"/>
        <v>0</v>
      </c>
      <c r="R948" s="136">
        <f t="shared" si="567"/>
        <v>0</v>
      </c>
      <c r="S948" s="136">
        <f t="shared" si="567"/>
        <v>0</v>
      </c>
      <c r="T948" s="136">
        <f t="shared" si="567"/>
        <v>0</v>
      </c>
      <c r="U948" s="136">
        <f t="shared" si="567"/>
        <v>0</v>
      </c>
      <c r="V948" s="136">
        <f t="shared" si="567"/>
        <v>0</v>
      </c>
      <c r="W948" s="136">
        <f t="shared" si="567"/>
        <v>0</v>
      </c>
      <c r="X948" s="136">
        <f t="shared" si="567"/>
        <v>0</v>
      </c>
      <c r="Y948" s="42">
        <f>SUM(J948:X948)-I948</f>
        <v>0</v>
      </c>
      <c r="Z948" s="42"/>
      <c r="AA948" s="42"/>
      <c r="AB948" s="42"/>
      <c r="AC948" s="42"/>
      <c r="AD948" s="42"/>
      <c r="AE948" s="42"/>
      <c r="AF948" s="42"/>
      <c r="AG948" s="42"/>
    </row>
    <row r="949" spans="1:33">
      <c r="A949" s="44">
        <f t="shared" si="514"/>
        <v>920</v>
      </c>
      <c r="B949" s="44"/>
      <c r="C949" s="44"/>
      <c r="D949" s="44"/>
      <c r="E949" s="44"/>
      <c r="G949" s="43"/>
      <c r="H949" s="136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  <c r="AA949" s="42"/>
      <c r="AB949" s="42"/>
      <c r="AC949" s="42"/>
      <c r="AD949" s="42"/>
      <c r="AE949" s="42"/>
      <c r="AF949" s="42"/>
      <c r="AG949" s="42"/>
    </row>
    <row r="950" spans="1:33">
      <c r="A950" s="44">
        <f t="shared" si="514"/>
        <v>921</v>
      </c>
      <c r="B950" s="44"/>
      <c r="C950" s="44"/>
      <c r="D950" s="44" t="s">
        <v>360</v>
      </c>
      <c r="E950" s="44"/>
      <c r="G950" s="43"/>
      <c r="H950" s="136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  <c r="AA950" s="42"/>
      <c r="AB950" s="42"/>
      <c r="AC950" s="42"/>
      <c r="AD950" s="42"/>
      <c r="AE950" s="42"/>
      <c r="AF950" s="42"/>
      <c r="AG950" s="42"/>
    </row>
    <row r="951" spans="1:33">
      <c r="A951" s="44">
        <f t="shared" si="514"/>
        <v>922</v>
      </c>
      <c r="B951" s="44"/>
      <c r="C951" s="44"/>
      <c r="D951" s="44"/>
      <c r="E951" s="44"/>
      <c r="G951" s="43"/>
      <c r="H951" s="136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  <c r="AA951" s="42"/>
      <c r="AB951" s="42"/>
      <c r="AC951" s="42"/>
      <c r="AD951" s="42"/>
      <c r="AE951" s="42"/>
      <c r="AF951" s="42"/>
      <c r="AG951" s="42"/>
    </row>
    <row r="952" spans="1:33">
      <c r="A952" s="44">
        <f t="shared" si="514"/>
        <v>923</v>
      </c>
      <c r="B952" s="44"/>
      <c r="C952" s="44"/>
      <c r="D952" s="44" t="s">
        <v>335</v>
      </c>
      <c r="E952" s="44"/>
      <c r="G952" s="43"/>
      <c r="H952" s="136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  <c r="AA952" s="42"/>
      <c r="AB952" s="42"/>
      <c r="AC952" s="42"/>
      <c r="AD952" s="42"/>
      <c r="AE952" s="42"/>
      <c r="AF952" s="42"/>
      <c r="AG952" s="42"/>
    </row>
    <row r="953" spans="1:33">
      <c r="A953" s="44">
        <f t="shared" si="514"/>
        <v>924</v>
      </c>
      <c r="B953" s="44"/>
      <c r="C953" s="44"/>
      <c r="D953" s="44"/>
      <c r="E953" s="44"/>
      <c r="G953" s="43"/>
      <c r="H953" s="136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  <c r="AA953" s="42"/>
      <c r="AB953" s="42"/>
      <c r="AC953" s="42"/>
      <c r="AD953" s="42"/>
      <c r="AE953" s="42"/>
      <c r="AF953" s="42"/>
      <c r="AG953" s="42"/>
    </row>
    <row r="954" spans="1:33">
      <c r="A954" s="44">
        <f t="shared" ref="A954:A1017" si="568">A953+1</f>
        <v>925</v>
      </c>
      <c r="B954" s="44"/>
      <c r="C954" s="137">
        <v>30100</v>
      </c>
      <c r="D954" s="44"/>
      <c r="E954" s="138" t="s">
        <v>336</v>
      </c>
      <c r="G954" s="43"/>
      <c r="H954" s="136"/>
      <c r="I954" s="42">
        <f>'Plt. Class.'!G$141</f>
        <v>90969.167972417315</v>
      </c>
      <c r="J954" s="136">
        <f t="shared" ref="J954:X954" si="569">+J141+J412+J683</f>
        <v>52988.3337039908</v>
      </c>
      <c r="K954" s="136">
        <f t="shared" si="569"/>
        <v>23547.269566323466</v>
      </c>
      <c r="L954" s="136">
        <f t="shared" si="569"/>
        <v>207.08100104768414</v>
      </c>
      <c r="M954" s="136">
        <f t="shared" si="569"/>
        <v>9705.2468543933464</v>
      </c>
      <c r="N954" s="136">
        <f t="shared" si="569"/>
        <v>4521.236846662021</v>
      </c>
      <c r="O954" s="136">
        <f t="shared" si="569"/>
        <v>0</v>
      </c>
      <c r="P954" s="136">
        <f t="shared" si="569"/>
        <v>0</v>
      </c>
      <c r="Q954" s="136">
        <f t="shared" si="569"/>
        <v>0</v>
      </c>
      <c r="R954" s="136">
        <f t="shared" si="569"/>
        <v>0</v>
      </c>
      <c r="S954" s="136">
        <f t="shared" si="569"/>
        <v>0</v>
      </c>
      <c r="T954" s="136">
        <f t="shared" si="569"/>
        <v>0</v>
      </c>
      <c r="U954" s="136">
        <f t="shared" si="569"/>
        <v>0</v>
      </c>
      <c r="V954" s="136">
        <f t="shared" si="569"/>
        <v>0</v>
      </c>
      <c r="W954" s="136">
        <f t="shared" si="569"/>
        <v>0</v>
      </c>
      <c r="X954" s="136">
        <f t="shared" si="569"/>
        <v>0</v>
      </c>
      <c r="Y954" s="42">
        <f>SUM(J954:X954)-I954</f>
        <v>0</v>
      </c>
      <c r="Z954" s="42"/>
      <c r="AA954" s="42"/>
      <c r="AB954" s="42"/>
      <c r="AC954" s="42"/>
      <c r="AD954" s="42"/>
      <c r="AE954" s="42"/>
      <c r="AF954" s="42"/>
      <c r="AG954" s="42"/>
    </row>
    <row r="955" spans="1:33">
      <c r="A955" s="44">
        <f t="shared" si="568"/>
        <v>926</v>
      </c>
      <c r="B955" s="44"/>
      <c r="C955" s="137">
        <v>30200</v>
      </c>
      <c r="D955" s="44"/>
      <c r="E955" s="138" t="s">
        <v>197</v>
      </c>
      <c r="G955" s="43"/>
      <c r="H955" s="136"/>
      <c r="I955" s="42">
        <f>'Plt. Class.'!G$142</f>
        <v>0</v>
      </c>
      <c r="J955" s="136">
        <f t="shared" ref="J955:X955" si="570">+J142+J413+J684</f>
        <v>0</v>
      </c>
      <c r="K955" s="136">
        <f t="shared" si="570"/>
        <v>0</v>
      </c>
      <c r="L955" s="136">
        <f t="shared" si="570"/>
        <v>0</v>
      </c>
      <c r="M955" s="136">
        <f t="shared" si="570"/>
        <v>0</v>
      </c>
      <c r="N955" s="136">
        <f t="shared" si="570"/>
        <v>0</v>
      </c>
      <c r="O955" s="136">
        <f t="shared" si="570"/>
        <v>0</v>
      </c>
      <c r="P955" s="136">
        <f t="shared" si="570"/>
        <v>0</v>
      </c>
      <c r="Q955" s="136">
        <f t="shared" si="570"/>
        <v>0</v>
      </c>
      <c r="R955" s="136">
        <f t="shared" si="570"/>
        <v>0</v>
      </c>
      <c r="S955" s="136">
        <f t="shared" si="570"/>
        <v>0</v>
      </c>
      <c r="T955" s="136">
        <f t="shared" si="570"/>
        <v>0</v>
      </c>
      <c r="U955" s="136">
        <f t="shared" si="570"/>
        <v>0</v>
      </c>
      <c r="V955" s="136">
        <f t="shared" si="570"/>
        <v>0</v>
      </c>
      <c r="W955" s="136">
        <f t="shared" si="570"/>
        <v>0</v>
      </c>
      <c r="X955" s="136">
        <f t="shared" si="570"/>
        <v>0</v>
      </c>
      <c r="Y955" s="42">
        <f>SUM(J955:X955)-I955</f>
        <v>0</v>
      </c>
      <c r="Z955" s="42"/>
      <c r="AA955" s="42"/>
      <c r="AB955" s="42"/>
      <c r="AC955" s="42"/>
      <c r="AD955" s="42"/>
      <c r="AE955" s="42"/>
      <c r="AF955" s="42"/>
      <c r="AG955" s="42"/>
    </row>
    <row r="956" spans="1:33">
      <c r="A956" s="44">
        <f t="shared" si="568"/>
        <v>927</v>
      </c>
      <c r="B956" s="44"/>
      <c r="C956" s="139">
        <v>30300</v>
      </c>
      <c r="D956" s="44"/>
      <c r="E956" s="138" t="s">
        <v>337</v>
      </c>
      <c r="G956" s="43"/>
      <c r="H956" s="136"/>
      <c r="I956" s="42">
        <f>'Plt. Class.'!G$143</f>
        <v>544683.99315370363</v>
      </c>
      <c r="J956" s="136">
        <f t="shared" ref="J956:X956" si="571">+J143+J414+J685</f>
        <v>317271.20117446699</v>
      </c>
      <c r="K956" s="136">
        <f t="shared" si="571"/>
        <v>140990.85548568115</v>
      </c>
      <c r="L956" s="136">
        <f t="shared" si="571"/>
        <v>1239.911379546958</v>
      </c>
      <c r="M956" s="136">
        <f t="shared" si="571"/>
        <v>58110.816324012558</v>
      </c>
      <c r="N956" s="136">
        <f t="shared" si="571"/>
        <v>27071.208789996028</v>
      </c>
      <c r="O956" s="136">
        <f t="shared" si="571"/>
        <v>0</v>
      </c>
      <c r="P956" s="136">
        <f t="shared" si="571"/>
        <v>0</v>
      </c>
      <c r="Q956" s="136">
        <f t="shared" si="571"/>
        <v>0</v>
      </c>
      <c r="R956" s="136">
        <f t="shared" si="571"/>
        <v>0</v>
      </c>
      <c r="S956" s="136">
        <f t="shared" si="571"/>
        <v>0</v>
      </c>
      <c r="T956" s="136">
        <f t="shared" si="571"/>
        <v>0</v>
      </c>
      <c r="U956" s="136">
        <f t="shared" si="571"/>
        <v>0</v>
      </c>
      <c r="V956" s="136">
        <f t="shared" si="571"/>
        <v>0</v>
      </c>
      <c r="W956" s="136">
        <f t="shared" si="571"/>
        <v>0</v>
      </c>
      <c r="X956" s="136">
        <f t="shared" si="571"/>
        <v>0</v>
      </c>
      <c r="Y956" s="42">
        <f>SUM(J956:X956)-I956</f>
        <v>0</v>
      </c>
      <c r="Z956" s="42"/>
      <c r="AA956" s="42"/>
      <c r="AB956" s="42"/>
      <c r="AC956" s="42"/>
      <c r="AD956" s="42"/>
      <c r="AE956" s="42"/>
      <c r="AF956" s="42"/>
      <c r="AG956" s="42"/>
    </row>
    <row r="957" spans="1:33">
      <c r="A957" s="44">
        <f t="shared" si="568"/>
        <v>928</v>
      </c>
      <c r="B957" s="44"/>
      <c r="C957" s="44"/>
      <c r="D957" s="44"/>
      <c r="E957" s="44"/>
      <c r="G957" s="43"/>
      <c r="H957" s="136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  <c r="AA957" s="42"/>
      <c r="AB957" s="42"/>
      <c r="AC957" s="42"/>
      <c r="AD957" s="42"/>
      <c r="AE957" s="42"/>
      <c r="AF957" s="42"/>
      <c r="AG957" s="42"/>
    </row>
    <row r="958" spans="1:33">
      <c r="A958" s="44">
        <f t="shared" si="568"/>
        <v>929</v>
      </c>
      <c r="B958" s="44"/>
      <c r="C958" s="44"/>
      <c r="D958" s="44" t="s">
        <v>338</v>
      </c>
      <c r="E958" s="44"/>
      <c r="G958" s="43"/>
      <c r="H958" s="136"/>
      <c r="I958" s="42">
        <f>'Plt. Class.'!G$145</f>
        <v>635653.16112612095</v>
      </c>
      <c r="J958" s="42">
        <f>SUM(J954:J956)</f>
        <v>370259.53487845778</v>
      </c>
      <c r="K958" s="42">
        <f t="shared" ref="K958:X958" si="572">SUM(K954:K956)</f>
        <v>164538.12505200462</v>
      </c>
      <c r="L958" s="42">
        <f t="shared" si="572"/>
        <v>1446.9923805946421</v>
      </c>
      <c r="M958" s="42">
        <f t="shared" si="572"/>
        <v>67816.063178405908</v>
      </c>
      <c r="N958" s="42">
        <f t="shared" si="572"/>
        <v>31592.445636658049</v>
      </c>
      <c r="O958" s="42">
        <f t="shared" si="572"/>
        <v>0</v>
      </c>
      <c r="P958" s="42">
        <f t="shared" si="572"/>
        <v>0</v>
      </c>
      <c r="Q958" s="42">
        <f t="shared" si="572"/>
        <v>0</v>
      </c>
      <c r="R958" s="42">
        <f t="shared" si="572"/>
        <v>0</v>
      </c>
      <c r="S958" s="42">
        <f t="shared" si="572"/>
        <v>0</v>
      </c>
      <c r="T958" s="42">
        <f t="shared" si="572"/>
        <v>0</v>
      </c>
      <c r="U958" s="42">
        <f t="shared" si="572"/>
        <v>0</v>
      </c>
      <c r="V958" s="42">
        <f t="shared" si="572"/>
        <v>0</v>
      </c>
      <c r="W958" s="42">
        <f t="shared" si="572"/>
        <v>0</v>
      </c>
      <c r="X958" s="42">
        <f t="shared" si="572"/>
        <v>0</v>
      </c>
      <c r="Y958" s="42">
        <f>SUM(J958:X958)-I958</f>
        <v>0</v>
      </c>
      <c r="Z958" s="42"/>
      <c r="AA958" s="42"/>
      <c r="AB958" s="42"/>
      <c r="AC958" s="42"/>
      <c r="AD958" s="42"/>
      <c r="AE958" s="42"/>
      <c r="AF958" s="42"/>
      <c r="AG958" s="42"/>
    </row>
    <row r="959" spans="1:33">
      <c r="A959" s="44">
        <f t="shared" si="568"/>
        <v>930</v>
      </c>
      <c r="B959" s="44"/>
      <c r="C959" s="44"/>
      <c r="D959" s="44"/>
      <c r="E959" s="44"/>
      <c r="G959" s="43"/>
      <c r="H959" s="136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  <c r="AA959" s="42"/>
      <c r="AB959" s="42"/>
      <c r="AC959" s="42"/>
      <c r="AD959" s="42"/>
      <c r="AE959" s="42"/>
      <c r="AF959" s="42"/>
      <c r="AG959" s="42"/>
    </row>
    <row r="960" spans="1:33">
      <c r="A960" s="44">
        <f t="shared" si="568"/>
        <v>931</v>
      </c>
      <c r="B960" s="44"/>
      <c r="C960" s="44"/>
      <c r="D960" s="44" t="s">
        <v>158</v>
      </c>
      <c r="E960" s="44"/>
      <c r="G960" s="43"/>
      <c r="H960" s="136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  <c r="AA960" s="42"/>
      <c r="AB960" s="42"/>
      <c r="AC960" s="42"/>
      <c r="AD960" s="42"/>
      <c r="AE960" s="42"/>
      <c r="AF960" s="42"/>
      <c r="AG960" s="42"/>
    </row>
    <row r="961" spans="1:33">
      <c r="A961" s="44">
        <f t="shared" si="568"/>
        <v>932</v>
      </c>
      <c r="B961" s="44"/>
      <c r="C961" s="44"/>
      <c r="D961" s="44"/>
      <c r="E961" s="44"/>
      <c r="G961" s="43"/>
      <c r="H961" s="136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  <c r="AA961" s="42"/>
      <c r="AB961" s="42"/>
      <c r="AC961" s="42"/>
      <c r="AD961" s="42"/>
      <c r="AE961" s="42"/>
      <c r="AF961" s="42"/>
      <c r="AG961" s="42"/>
    </row>
    <row r="962" spans="1:33">
      <c r="A962" s="44">
        <f t="shared" si="568"/>
        <v>933</v>
      </c>
      <c r="B962" s="44"/>
      <c r="C962" s="142">
        <v>37400</v>
      </c>
      <c r="E962" s="138" t="s">
        <v>125</v>
      </c>
      <c r="G962" s="43"/>
      <c r="H962" s="136"/>
      <c r="I962" s="42">
        <f>'Plt. Class.'!G$149</f>
        <v>0</v>
      </c>
      <c r="J962" s="136">
        <f t="shared" ref="J962:X962" si="573">+J149+J420+J691</f>
        <v>0</v>
      </c>
      <c r="K962" s="136">
        <f t="shared" si="573"/>
        <v>0</v>
      </c>
      <c r="L962" s="136">
        <f t="shared" si="573"/>
        <v>0</v>
      </c>
      <c r="M962" s="136">
        <f t="shared" si="573"/>
        <v>0</v>
      </c>
      <c r="N962" s="136">
        <f t="shared" si="573"/>
        <v>0</v>
      </c>
      <c r="O962" s="136">
        <f t="shared" si="573"/>
        <v>0</v>
      </c>
      <c r="P962" s="136">
        <f t="shared" si="573"/>
        <v>0</v>
      </c>
      <c r="Q962" s="136">
        <f t="shared" si="573"/>
        <v>0</v>
      </c>
      <c r="R962" s="136">
        <f t="shared" si="573"/>
        <v>0</v>
      </c>
      <c r="S962" s="136">
        <f t="shared" si="573"/>
        <v>0</v>
      </c>
      <c r="T962" s="136">
        <f t="shared" si="573"/>
        <v>0</v>
      </c>
      <c r="U962" s="136">
        <f t="shared" si="573"/>
        <v>0</v>
      </c>
      <c r="V962" s="136">
        <f t="shared" si="573"/>
        <v>0</v>
      </c>
      <c r="W962" s="136">
        <f t="shared" si="573"/>
        <v>0</v>
      </c>
      <c r="X962" s="136">
        <f t="shared" si="573"/>
        <v>0</v>
      </c>
      <c r="Y962" s="42">
        <f t="shared" ref="Y962:Y995" si="574">SUM(J962:X962)-I962</f>
        <v>0</v>
      </c>
      <c r="Z962" s="42"/>
      <c r="AA962" s="42"/>
      <c r="AB962" s="42"/>
      <c r="AC962" s="42"/>
      <c r="AD962" s="42"/>
      <c r="AE962" s="42"/>
      <c r="AF962" s="42"/>
      <c r="AG962" s="42"/>
    </row>
    <row r="963" spans="1:33">
      <c r="A963" s="44">
        <f t="shared" si="568"/>
        <v>934</v>
      </c>
      <c r="B963" s="44"/>
      <c r="C963" s="142">
        <v>39001</v>
      </c>
      <c r="E963" s="138" t="s">
        <v>304</v>
      </c>
      <c r="G963" s="43"/>
      <c r="H963" s="136"/>
      <c r="I963" s="42">
        <f>'Plt. Class.'!G$150</f>
        <v>88038.099496073351</v>
      </c>
      <c r="J963" s="136">
        <f t="shared" ref="J963:X963" si="575">+J150+J421+J692</f>
        <v>51281.025195014947</v>
      </c>
      <c r="K963" s="136">
        <f t="shared" si="575"/>
        <v>22788.565699198381</v>
      </c>
      <c r="L963" s="136">
        <f t="shared" si="575"/>
        <v>200.40875584912786</v>
      </c>
      <c r="M963" s="136">
        <f t="shared" si="575"/>
        <v>9392.5393322285381</v>
      </c>
      <c r="N963" s="136">
        <f t="shared" si="575"/>
        <v>4375.5605137823568</v>
      </c>
      <c r="O963" s="136">
        <f t="shared" si="575"/>
        <v>0</v>
      </c>
      <c r="P963" s="136">
        <f t="shared" si="575"/>
        <v>0</v>
      </c>
      <c r="Q963" s="136">
        <f t="shared" si="575"/>
        <v>0</v>
      </c>
      <c r="R963" s="136">
        <f t="shared" si="575"/>
        <v>0</v>
      </c>
      <c r="S963" s="136">
        <f t="shared" si="575"/>
        <v>0</v>
      </c>
      <c r="T963" s="136">
        <f t="shared" si="575"/>
        <v>0</v>
      </c>
      <c r="U963" s="136">
        <f t="shared" si="575"/>
        <v>0</v>
      </c>
      <c r="V963" s="136">
        <f t="shared" si="575"/>
        <v>0</v>
      </c>
      <c r="W963" s="136">
        <f t="shared" si="575"/>
        <v>0</v>
      </c>
      <c r="X963" s="136">
        <f t="shared" si="575"/>
        <v>0</v>
      </c>
      <c r="Y963" s="42">
        <f t="shared" si="574"/>
        <v>0</v>
      </c>
      <c r="Z963" s="42"/>
      <c r="AA963" s="42"/>
      <c r="AB963" s="42"/>
      <c r="AC963" s="42"/>
      <c r="AD963" s="42"/>
      <c r="AE963" s="42"/>
      <c r="AF963" s="42"/>
      <c r="AG963" s="42"/>
    </row>
    <row r="964" spans="1:33">
      <c r="A964" s="44">
        <f t="shared" si="568"/>
        <v>935</v>
      </c>
      <c r="B964" s="44"/>
      <c r="C964" s="142">
        <v>36602</v>
      </c>
      <c r="E964" s="138" t="s">
        <v>149</v>
      </c>
      <c r="G964" s="43"/>
      <c r="H964" s="136"/>
      <c r="I964" s="42">
        <f>'Plt. Class.'!G$151</f>
        <v>0</v>
      </c>
      <c r="J964" s="136">
        <f t="shared" ref="J964:X964" si="576">+J151+J422+J693</f>
        <v>0</v>
      </c>
      <c r="K964" s="136">
        <f t="shared" si="576"/>
        <v>0</v>
      </c>
      <c r="L964" s="136">
        <f t="shared" si="576"/>
        <v>0</v>
      </c>
      <c r="M964" s="136">
        <f t="shared" si="576"/>
        <v>0</v>
      </c>
      <c r="N964" s="136">
        <f t="shared" si="576"/>
        <v>0</v>
      </c>
      <c r="O964" s="136">
        <f t="shared" si="576"/>
        <v>0</v>
      </c>
      <c r="P964" s="136">
        <f t="shared" si="576"/>
        <v>0</v>
      </c>
      <c r="Q964" s="136">
        <f t="shared" si="576"/>
        <v>0</v>
      </c>
      <c r="R964" s="136">
        <f t="shared" si="576"/>
        <v>0</v>
      </c>
      <c r="S964" s="136">
        <f t="shared" si="576"/>
        <v>0</v>
      </c>
      <c r="T964" s="136">
        <f t="shared" si="576"/>
        <v>0</v>
      </c>
      <c r="U964" s="136">
        <f t="shared" si="576"/>
        <v>0</v>
      </c>
      <c r="V964" s="136">
        <f t="shared" si="576"/>
        <v>0</v>
      </c>
      <c r="W964" s="136">
        <f t="shared" si="576"/>
        <v>0</v>
      </c>
      <c r="X964" s="136">
        <f t="shared" si="576"/>
        <v>0</v>
      </c>
      <c r="Y964" s="42">
        <f t="shared" si="574"/>
        <v>0</v>
      </c>
      <c r="Z964" s="42"/>
      <c r="AA964" s="42"/>
      <c r="AB964" s="42"/>
      <c r="AC964" s="42"/>
      <c r="AD964" s="42"/>
      <c r="AE964" s="42"/>
      <c r="AF964" s="42"/>
      <c r="AG964" s="42"/>
    </row>
    <row r="965" spans="1:33">
      <c r="A965" s="44">
        <f t="shared" si="568"/>
        <v>936</v>
      </c>
      <c r="B965" s="44"/>
      <c r="C965" s="142">
        <v>38900</v>
      </c>
      <c r="E965" s="138" t="s">
        <v>125</v>
      </c>
      <c r="G965" s="43"/>
      <c r="H965" s="136"/>
      <c r="I965" s="42">
        <f>'Plt. Class.'!G$152</f>
        <v>0</v>
      </c>
      <c r="J965" s="136">
        <f t="shared" ref="J965:X965" si="577">+J152+J423+J694</f>
        <v>0</v>
      </c>
      <c r="K965" s="136">
        <f t="shared" si="577"/>
        <v>0</v>
      </c>
      <c r="L965" s="136">
        <f t="shared" si="577"/>
        <v>0</v>
      </c>
      <c r="M965" s="136">
        <f t="shared" si="577"/>
        <v>0</v>
      </c>
      <c r="N965" s="136">
        <f t="shared" si="577"/>
        <v>0</v>
      </c>
      <c r="O965" s="136">
        <f t="shared" si="577"/>
        <v>0</v>
      </c>
      <c r="P965" s="136">
        <f t="shared" si="577"/>
        <v>0</v>
      </c>
      <c r="Q965" s="136">
        <f t="shared" si="577"/>
        <v>0</v>
      </c>
      <c r="R965" s="136">
        <f t="shared" si="577"/>
        <v>0</v>
      </c>
      <c r="S965" s="136">
        <f t="shared" si="577"/>
        <v>0</v>
      </c>
      <c r="T965" s="136">
        <f t="shared" si="577"/>
        <v>0</v>
      </c>
      <c r="U965" s="136">
        <f t="shared" si="577"/>
        <v>0</v>
      </c>
      <c r="V965" s="136">
        <f t="shared" si="577"/>
        <v>0</v>
      </c>
      <c r="W965" s="136">
        <f t="shared" si="577"/>
        <v>0</v>
      </c>
      <c r="X965" s="136">
        <f t="shared" si="577"/>
        <v>0</v>
      </c>
      <c r="Y965" s="42">
        <f t="shared" si="574"/>
        <v>0</v>
      </c>
      <c r="Z965" s="42"/>
      <c r="AA965" s="42"/>
      <c r="AB965" s="42"/>
      <c r="AC965" s="42"/>
      <c r="AD965" s="42"/>
      <c r="AE965" s="42"/>
      <c r="AF965" s="42"/>
      <c r="AG965" s="42"/>
    </row>
    <row r="966" spans="1:33">
      <c r="A966" s="44">
        <f t="shared" si="568"/>
        <v>937</v>
      </c>
      <c r="B966" s="44"/>
      <c r="C966" s="142">
        <v>39004</v>
      </c>
      <c r="E966" s="138" t="s">
        <v>306</v>
      </c>
      <c r="G966" s="43"/>
      <c r="H966" s="136"/>
      <c r="I966" s="42">
        <f>'Plt. Class.'!G$153</f>
        <v>2833.0102879840838</v>
      </c>
      <c r="J966" s="136">
        <f t="shared" ref="J966:X966" si="578">+J153+J424+J695</f>
        <v>1650.1909149268731</v>
      </c>
      <c r="K966" s="136">
        <f t="shared" si="578"/>
        <v>733.32161239020968</v>
      </c>
      <c r="L966" s="136">
        <f t="shared" si="578"/>
        <v>6.4490268460190103</v>
      </c>
      <c r="M966" s="136">
        <f t="shared" si="578"/>
        <v>302.24596749371466</v>
      </c>
      <c r="N966" s="136">
        <f t="shared" si="578"/>
        <v>140.80276632726748</v>
      </c>
      <c r="O966" s="136">
        <f t="shared" si="578"/>
        <v>0</v>
      </c>
      <c r="P966" s="136">
        <f t="shared" si="578"/>
        <v>0</v>
      </c>
      <c r="Q966" s="136">
        <f t="shared" si="578"/>
        <v>0</v>
      </c>
      <c r="R966" s="136">
        <f t="shared" si="578"/>
        <v>0</v>
      </c>
      <c r="S966" s="136">
        <f t="shared" si="578"/>
        <v>0</v>
      </c>
      <c r="T966" s="136">
        <f t="shared" si="578"/>
        <v>0</v>
      </c>
      <c r="U966" s="136">
        <f t="shared" si="578"/>
        <v>0</v>
      </c>
      <c r="V966" s="136">
        <f t="shared" si="578"/>
        <v>0</v>
      </c>
      <c r="W966" s="136">
        <f t="shared" si="578"/>
        <v>0</v>
      </c>
      <c r="X966" s="136">
        <f t="shared" si="578"/>
        <v>0</v>
      </c>
      <c r="Y966" s="42">
        <f t="shared" si="574"/>
        <v>0</v>
      </c>
      <c r="Z966" s="42"/>
      <c r="AA966" s="42"/>
      <c r="AB966" s="42"/>
      <c r="AC966" s="42"/>
      <c r="AD966" s="42"/>
      <c r="AE966" s="42"/>
      <c r="AF966" s="42"/>
      <c r="AG966" s="42"/>
    </row>
    <row r="967" spans="1:33">
      <c r="A967" s="44">
        <f t="shared" si="568"/>
        <v>938</v>
      </c>
      <c r="B967" s="44"/>
      <c r="C967" s="142">
        <v>39009</v>
      </c>
      <c r="E967" s="138" t="s">
        <v>307</v>
      </c>
      <c r="G967" s="43"/>
      <c r="H967" s="136"/>
      <c r="I967" s="42">
        <f>'Plt. Class.'!G$154</f>
        <v>75706.62345924032</v>
      </c>
      <c r="J967" s="136">
        <f t="shared" ref="J967:X967" si="579">+J154+J425+J696</f>
        <v>44098.103971632983</v>
      </c>
      <c r="K967" s="136">
        <f t="shared" si="579"/>
        <v>19596.576623536952</v>
      </c>
      <c r="L967" s="136">
        <f t="shared" si="579"/>
        <v>172.3375482188988</v>
      </c>
      <c r="M967" s="136">
        <f t="shared" si="579"/>
        <v>8076.9285414077531</v>
      </c>
      <c r="N967" s="136">
        <f t="shared" si="579"/>
        <v>3762.6767744437252</v>
      </c>
      <c r="O967" s="136">
        <f t="shared" si="579"/>
        <v>0</v>
      </c>
      <c r="P967" s="136">
        <f t="shared" si="579"/>
        <v>0</v>
      </c>
      <c r="Q967" s="136">
        <f t="shared" si="579"/>
        <v>0</v>
      </c>
      <c r="R967" s="136">
        <f t="shared" si="579"/>
        <v>0</v>
      </c>
      <c r="S967" s="136">
        <f t="shared" si="579"/>
        <v>0</v>
      </c>
      <c r="T967" s="136">
        <f t="shared" si="579"/>
        <v>0</v>
      </c>
      <c r="U967" s="136">
        <f t="shared" si="579"/>
        <v>0</v>
      </c>
      <c r="V967" s="136">
        <f t="shared" si="579"/>
        <v>0</v>
      </c>
      <c r="W967" s="136">
        <f t="shared" si="579"/>
        <v>0</v>
      </c>
      <c r="X967" s="136">
        <f t="shared" si="579"/>
        <v>0</v>
      </c>
      <c r="Y967" s="42">
        <f t="shared" si="574"/>
        <v>0</v>
      </c>
      <c r="Z967" s="42"/>
      <c r="AA967" s="42"/>
      <c r="AB967" s="42"/>
      <c r="AC967" s="42"/>
      <c r="AD967" s="42"/>
      <c r="AE967" s="42"/>
      <c r="AF967" s="42"/>
      <c r="AG967" s="42"/>
    </row>
    <row r="968" spans="1:33">
      <c r="A968" s="44">
        <f t="shared" si="568"/>
        <v>939</v>
      </c>
      <c r="B968" s="44"/>
      <c r="C968" s="142">
        <v>39100</v>
      </c>
      <c r="E968" s="138" t="s">
        <v>308</v>
      </c>
      <c r="G968" s="43"/>
      <c r="H968" s="136"/>
      <c r="I968" s="42">
        <f>'Plt. Class.'!G$155</f>
        <v>20938.464368659388</v>
      </c>
      <c r="J968" s="136">
        <f t="shared" ref="J968:X968" si="580">+J155+J426+J697</f>
        <v>12196.377761221842</v>
      </c>
      <c r="K968" s="136">
        <f t="shared" si="580"/>
        <v>5419.8985852346896</v>
      </c>
      <c r="L968" s="136">
        <f t="shared" si="580"/>
        <v>47.664041108718877</v>
      </c>
      <c r="M968" s="136">
        <f t="shared" si="580"/>
        <v>2233.8663744992664</v>
      </c>
      <c r="N968" s="136">
        <f t="shared" si="580"/>
        <v>1040.6576065948714</v>
      </c>
      <c r="O968" s="136">
        <f t="shared" si="580"/>
        <v>0</v>
      </c>
      <c r="P968" s="136">
        <f t="shared" si="580"/>
        <v>0</v>
      </c>
      <c r="Q968" s="136">
        <f t="shared" si="580"/>
        <v>0</v>
      </c>
      <c r="R968" s="136">
        <f t="shared" si="580"/>
        <v>0</v>
      </c>
      <c r="S968" s="136">
        <f t="shared" si="580"/>
        <v>0</v>
      </c>
      <c r="T968" s="136">
        <f t="shared" si="580"/>
        <v>0</v>
      </c>
      <c r="U968" s="136">
        <f t="shared" si="580"/>
        <v>0</v>
      </c>
      <c r="V968" s="136">
        <f t="shared" si="580"/>
        <v>0</v>
      </c>
      <c r="W968" s="136">
        <f t="shared" si="580"/>
        <v>0</v>
      </c>
      <c r="X968" s="136">
        <f t="shared" si="580"/>
        <v>0</v>
      </c>
      <c r="Y968" s="42">
        <f t="shared" si="574"/>
        <v>0</v>
      </c>
      <c r="Z968" s="42"/>
      <c r="AA968" s="42"/>
      <c r="AB968" s="42"/>
      <c r="AC968" s="42"/>
      <c r="AD968" s="42"/>
      <c r="AE968" s="42"/>
      <c r="AF968" s="42"/>
      <c r="AG968" s="42"/>
    </row>
    <row r="969" spans="1:33">
      <c r="A969" s="44">
        <f t="shared" si="568"/>
        <v>940</v>
      </c>
      <c r="B969" s="44"/>
      <c r="C969" s="142">
        <v>39102</v>
      </c>
      <c r="E969" s="138" t="s">
        <v>309</v>
      </c>
      <c r="G969" s="43"/>
      <c r="H969" s="136"/>
      <c r="I969" s="42">
        <f>'Plt. Class.'!G$156</f>
        <v>0</v>
      </c>
      <c r="J969" s="136">
        <f t="shared" ref="J969:X969" si="581">+J156+J427+J698</f>
        <v>0</v>
      </c>
      <c r="K969" s="136">
        <f t="shared" si="581"/>
        <v>0</v>
      </c>
      <c r="L969" s="136">
        <f t="shared" si="581"/>
        <v>0</v>
      </c>
      <c r="M969" s="136">
        <f t="shared" si="581"/>
        <v>0</v>
      </c>
      <c r="N969" s="136">
        <f t="shared" si="581"/>
        <v>0</v>
      </c>
      <c r="O969" s="136">
        <f t="shared" si="581"/>
        <v>0</v>
      </c>
      <c r="P969" s="136">
        <f t="shared" si="581"/>
        <v>0</v>
      </c>
      <c r="Q969" s="136">
        <f t="shared" si="581"/>
        <v>0</v>
      </c>
      <c r="R969" s="136">
        <f t="shared" si="581"/>
        <v>0</v>
      </c>
      <c r="S969" s="136">
        <f t="shared" si="581"/>
        <v>0</v>
      </c>
      <c r="T969" s="136">
        <f t="shared" si="581"/>
        <v>0</v>
      </c>
      <c r="U969" s="136">
        <f t="shared" si="581"/>
        <v>0</v>
      </c>
      <c r="V969" s="136">
        <f t="shared" si="581"/>
        <v>0</v>
      </c>
      <c r="W969" s="136">
        <f t="shared" si="581"/>
        <v>0</v>
      </c>
      <c r="X969" s="136">
        <f t="shared" si="581"/>
        <v>0</v>
      </c>
      <c r="Y969" s="42">
        <f t="shared" si="574"/>
        <v>0</v>
      </c>
      <c r="Z969" s="42"/>
      <c r="AA969" s="42"/>
      <c r="AB969" s="42"/>
      <c r="AC969" s="42"/>
      <c r="AD969" s="42"/>
      <c r="AE969" s="42"/>
      <c r="AF969" s="42"/>
      <c r="AG969" s="42"/>
    </row>
    <row r="970" spans="1:33">
      <c r="A970" s="44">
        <f t="shared" si="568"/>
        <v>941</v>
      </c>
      <c r="B970" s="44"/>
      <c r="C970" s="142">
        <v>39103</v>
      </c>
      <c r="E970" s="138" t="s">
        <v>310</v>
      </c>
      <c r="G970" s="43"/>
      <c r="H970" s="136"/>
      <c r="I970" s="42">
        <f>'Plt. Class.'!G$157</f>
        <v>0</v>
      </c>
      <c r="J970" s="136">
        <f t="shared" ref="J970:X970" si="582">+J157+J428+J699</f>
        <v>0</v>
      </c>
      <c r="K970" s="136">
        <f t="shared" si="582"/>
        <v>0</v>
      </c>
      <c r="L970" s="136">
        <f t="shared" si="582"/>
        <v>0</v>
      </c>
      <c r="M970" s="136">
        <f t="shared" si="582"/>
        <v>0</v>
      </c>
      <c r="N970" s="136">
        <f t="shared" si="582"/>
        <v>0</v>
      </c>
      <c r="O970" s="136">
        <f t="shared" si="582"/>
        <v>0</v>
      </c>
      <c r="P970" s="136">
        <f t="shared" si="582"/>
        <v>0</v>
      </c>
      <c r="Q970" s="136">
        <f t="shared" si="582"/>
        <v>0</v>
      </c>
      <c r="R970" s="136">
        <f t="shared" si="582"/>
        <v>0</v>
      </c>
      <c r="S970" s="136">
        <f t="shared" si="582"/>
        <v>0</v>
      </c>
      <c r="T970" s="136">
        <f t="shared" si="582"/>
        <v>0</v>
      </c>
      <c r="U970" s="136">
        <f t="shared" si="582"/>
        <v>0</v>
      </c>
      <c r="V970" s="136">
        <f t="shared" si="582"/>
        <v>0</v>
      </c>
      <c r="W970" s="136">
        <f t="shared" si="582"/>
        <v>0</v>
      </c>
      <c r="X970" s="136">
        <f t="shared" si="582"/>
        <v>0</v>
      </c>
      <c r="Y970" s="42">
        <f t="shared" si="574"/>
        <v>0</v>
      </c>
      <c r="Z970" s="42"/>
      <c r="AA970" s="42"/>
      <c r="AB970" s="42"/>
      <c r="AC970" s="42"/>
      <c r="AD970" s="42"/>
      <c r="AE970" s="42"/>
      <c r="AF970" s="42"/>
      <c r="AG970" s="42"/>
    </row>
    <row r="971" spans="1:33">
      <c r="A971" s="44">
        <f t="shared" si="568"/>
        <v>942</v>
      </c>
      <c r="B971" s="44"/>
      <c r="C971" s="142">
        <v>39200</v>
      </c>
      <c r="E971" s="138" t="s">
        <v>311</v>
      </c>
      <c r="G971" s="43"/>
      <c r="H971" s="136"/>
      <c r="I971" s="42">
        <f>'Plt. Class.'!G$158</f>
        <v>2017.465612619184</v>
      </c>
      <c r="J971" s="136">
        <f t="shared" ref="J971:X971" si="583">+J158+J429+J700</f>
        <v>1175.1469591346079</v>
      </c>
      <c r="K971" s="136">
        <f t="shared" si="583"/>
        <v>522.21876576397881</v>
      </c>
      <c r="L971" s="136">
        <f t="shared" si="583"/>
        <v>4.5925318209696533</v>
      </c>
      <c r="M971" s="136">
        <f t="shared" si="583"/>
        <v>215.23778030657502</v>
      </c>
      <c r="N971" s="136">
        <f t="shared" si="583"/>
        <v>100.26957559305285</v>
      </c>
      <c r="O971" s="136">
        <f t="shared" si="583"/>
        <v>0</v>
      </c>
      <c r="P971" s="136">
        <f t="shared" si="583"/>
        <v>0</v>
      </c>
      <c r="Q971" s="136">
        <f t="shared" si="583"/>
        <v>0</v>
      </c>
      <c r="R971" s="136">
        <f t="shared" si="583"/>
        <v>0</v>
      </c>
      <c r="S971" s="136">
        <f t="shared" si="583"/>
        <v>0</v>
      </c>
      <c r="T971" s="136">
        <f t="shared" si="583"/>
        <v>0</v>
      </c>
      <c r="U971" s="136">
        <f t="shared" si="583"/>
        <v>0</v>
      </c>
      <c r="V971" s="136">
        <f t="shared" si="583"/>
        <v>0</v>
      </c>
      <c r="W971" s="136">
        <f t="shared" si="583"/>
        <v>0</v>
      </c>
      <c r="X971" s="136">
        <f t="shared" si="583"/>
        <v>0</v>
      </c>
      <c r="Y971" s="42">
        <f t="shared" si="574"/>
        <v>0</v>
      </c>
      <c r="Z971" s="42"/>
      <c r="AA971" s="42"/>
      <c r="AB971" s="42"/>
      <c r="AC971" s="42"/>
      <c r="AD971" s="42"/>
      <c r="AE971" s="42"/>
      <c r="AF971" s="42"/>
      <c r="AG971" s="42"/>
    </row>
    <row r="972" spans="1:33">
      <c r="A972" s="44">
        <f t="shared" si="568"/>
        <v>943</v>
      </c>
      <c r="B972" s="44"/>
      <c r="C972" s="142">
        <v>39201</v>
      </c>
      <c r="E972" s="138" t="s">
        <v>312</v>
      </c>
      <c r="G972" s="43"/>
      <c r="H972" s="136"/>
      <c r="I972" s="42">
        <f>'Plt. Class.'!G$159</f>
        <v>0</v>
      </c>
      <c r="J972" s="136">
        <f t="shared" ref="J972:X972" si="584">+J159+J430+J701</f>
        <v>0</v>
      </c>
      <c r="K972" s="136">
        <f t="shared" si="584"/>
        <v>0</v>
      </c>
      <c r="L972" s="136">
        <f t="shared" si="584"/>
        <v>0</v>
      </c>
      <c r="M972" s="136">
        <f t="shared" si="584"/>
        <v>0</v>
      </c>
      <c r="N972" s="136">
        <f t="shared" si="584"/>
        <v>0</v>
      </c>
      <c r="O972" s="136">
        <f t="shared" si="584"/>
        <v>0</v>
      </c>
      <c r="P972" s="136">
        <f t="shared" si="584"/>
        <v>0</v>
      </c>
      <c r="Q972" s="136">
        <f t="shared" si="584"/>
        <v>0</v>
      </c>
      <c r="R972" s="136">
        <f t="shared" si="584"/>
        <v>0</v>
      </c>
      <c r="S972" s="136">
        <f t="shared" si="584"/>
        <v>0</v>
      </c>
      <c r="T972" s="136">
        <f t="shared" si="584"/>
        <v>0</v>
      </c>
      <c r="U972" s="136">
        <f t="shared" si="584"/>
        <v>0</v>
      </c>
      <c r="V972" s="136">
        <f t="shared" si="584"/>
        <v>0</v>
      </c>
      <c r="W972" s="136">
        <f t="shared" si="584"/>
        <v>0</v>
      </c>
      <c r="X972" s="136">
        <f t="shared" si="584"/>
        <v>0</v>
      </c>
      <c r="Y972" s="42">
        <f t="shared" si="574"/>
        <v>0</v>
      </c>
      <c r="Z972" s="42"/>
      <c r="AA972" s="42"/>
      <c r="AB972" s="42"/>
      <c r="AC972" s="42"/>
      <c r="AD972" s="42"/>
      <c r="AE972" s="42"/>
      <c r="AF972" s="42"/>
      <c r="AG972" s="42"/>
    </row>
    <row r="973" spans="1:33">
      <c r="A973" s="44">
        <f t="shared" si="568"/>
        <v>944</v>
      </c>
      <c r="B973" s="44"/>
      <c r="C973" s="142">
        <v>39202</v>
      </c>
      <c r="E973" s="138" t="s">
        <v>313</v>
      </c>
      <c r="G973" s="43"/>
      <c r="H973" s="136"/>
      <c r="I973" s="42">
        <f>'Plt. Class.'!G$160</f>
        <v>0</v>
      </c>
      <c r="J973" s="136">
        <f t="shared" ref="J973:X973" si="585">+J160+J431+J702</f>
        <v>0</v>
      </c>
      <c r="K973" s="136">
        <f t="shared" si="585"/>
        <v>0</v>
      </c>
      <c r="L973" s="136">
        <f t="shared" si="585"/>
        <v>0</v>
      </c>
      <c r="M973" s="136">
        <f t="shared" si="585"/>
        <v>0</v>
      </c>
      <c r="N973" s="136">
        <f t="shared" si="585"/>
        <v>0</v>
      </c>
      <c r="O973" s="136">
        <f t="shared" si="585"/>
        <v>0</v>
      </c>
      <c r="P973" s="136">
        <f t="shared" si="585"/>
        <v>0</v>
      </c>
      <c r="Q973" s="136">
        <f t="shared" si="585"/>
        <v>0</v>
      </c>
      <c r="R973" s="136">
        <f t="shared" si="585"/>
        <v>0</v>
      </c>
      <c r="S973" s="136">
        <f t="shared" si="585"/>
        <v>0</v>
      </c>
      <c r="T973" s="136">
        <f t="shared" si="585"/>
        <v>0</v>
      </c>
      <c r="U973" s="136">
        <f t="shared" si="585"/>
        <v>0</v>
      </c>
      <c r="V973" s="136">
        <f t="shared" si="585"/>
        <v>0</v>
      </c>
      <c r="W973" s="136">
        <f t="shared" si="585"/>
        <v>0</v>
      </c>
      <c r="X973" s="136">
        <f t="shared" si="585"/>
        <v>0</v>
      </c>
      <c r="Y973" s="42">
        <f t="shared" si="574"/>
        <v>0</v>
      </c>
      <c r="Z973" s="42"/>
      <c r="AA973" s="42"/>
      <c r="AB973" s="42"/>
      <c r="AC973" s="42"/>
      <c r="AD973" s="42"/>
      <c r="AE973" s="42"/>
      <c r="AF973" s="42"/>
      <c r="AG973" s="42"/>
    </row>
    <row r="974" spans="1:33">
      <c r="A974" s="44">
        <f t="shared" si="568"/>
        <v>945</v>
      </c>
      <c r="B974" s="44"/>
      <c r="C974" s="142">
        <v>39300</v>
      </c>
      <c r="E974" s="138" t="s">
        <v>198</v>
      </c>
      <c r="G974" s="43"/>
      <c r="H974" s="136"/>
      <c r="I974" s="42">
        <f>'Plt. Class.'!G$161</f>
        <v>0</v>
      </c>
      <c r="J974" s="136">
        <f t="shared" ref="J974:X974" si="586">+J161+J432+J703</f>
        <v>0</v>
      </c>
      <c r="K974" s="136">
        <f t="shared" si="586"/>
        <v>0</v>
      </c>
      <c r="L974" s="136">
        <f t="shared" si="586"/>
        <v>0</v>
      </c>
      <c r="M974" s="136">
        <f t="shared" si="586"/>
        <v>0</v>
      </c>
      <c r="N974" s="136">
        <f t="shared" si="586"/>
        <v>0</v>
      </c>
      <c r="O974" s="136">
        <f t="shared" si="586"/>
        <v>0</v>
      </c>
      <c r="P974" s="136">
        <f t="shared" si="586"/>
        <v>0</v>
      </c>
      <c r="Q974" s="136">
        <f t="shared" si="586"/>
        <v>0</v>
      </c>
      <c r="R974" s="136">
        <f t="shared" si="586"/>
        <v>0</v>
      </c>
      <c r="S974" s="136">
        <f t="shared" si="586"/>
        <v>0</v>
      </c>
      <c r="T974" s="136">
        <f t="shared" si="586"/>
        <v>0</v>
      </c>
      <c r="U974" s="136">
        <f t="shared" si="586"/>
        <v>0</v>
      </c>
      <c r="V974" s="136">
        <f t="shared" si="586"/>
        <v>0</v>
      </c>
      <c r="W974" s="136">
        <f t="shared" si="586"/>
        <v>0</v>
      </c>
      <c r="X974" s="136">
        <f t="shared" si="586"/>
        <v>0</v>
      </c>
      <c r="Y974" s="42">
        <f t="shared" si="574"/>
        <v>0</v>
      </c>
      <c r="Z974" s="42"/>
      <c r="AA974" s="42"/>
      <c r="AB974" s="42"/>
      <c r="AC974" s="42"/>
      <c r="AD974" s="42"/>
      <c r="AE974" s="42"/>
      <c r="AF974" s="42"/>
      <c r="AG974" s="42"/>
    </row>
    <row r="975" spans="1:33">
      <c r="A975" s="44">
        <f t="shared" si="568"/>
        <v>946</v>
      </c>
      <c r="B975" s="44"/>
      <c r="C975" s="142">
        <v>39400</v>
      </c>
      <c r="E975" s="138" t="s">
        <v>314</v>
      </c>
      <c r="G975" s="43"/>
      <c r="H975" s="136"/>
      <c r="I975" s="42">
        <f>'Plt. Class.'!G$162</f>
        <v>80364.740668816987</v>
      </c>
      <c r="J975" s="136">
        <f t="shared" ref="J975:X975" si="587">+J162+J433+J704</f>
        <v>46811.395459669802</v>
      </c>
      <c r="K975" s="136">
        <f t="shared" si="587"/>
        <v>20802.325165050381</v>
      </c>
      <c r="L975" s="136">
        <f t="shared" si="587"/>
        <v>182.9412241264223</v>
      </c>
      <c r="M975" s="136">
        <f t="shared" si="587"/>
        <v>8573.8900768737803</v>
      </c>
      <c r="N975" s="136">
        <f t="shared" si="587"/>
        <v>3994.1887430966017</v>
      </c>
      <c r="O975" s="136">
        <f t="shared" si="587"/>
        <v>0</v>
      </c>
      <c r="P975" s="136">
        <f t="shared" si="587"/>
        <v>0</v>
      </c>
      <c r="Q975" s="136">
        <f t="shared" si="587"/>
        <v>0</v>
      </c>
      <c r="R975" s="136">
        <f t="shared" si="587"/>
        <v>0</v>
      </c>
      <c r="S975" s="136">
        <f t="shared" si="587"/>
        <v>0</v>
      </c>
      <c r="T975" s="136">
        <f t="shared" si="587"/>
        <v>0</v>
      </c>
      <c r="U975" s="136">
        <f t="shared" si="587"/>
        <v>0</v>
      </c>
      <c r="V975" s="136">
        <f t="shared" si="587"/>
        <v>0</v>
      </c>
      <c r="W975" s="136">
        <f t="shared" si="587"/>
        <v>0</v>
      </c>
      <c r="X975" s="136">
        <f t="shared" si="587"/>
        <v>0</v>
      </c>
      <c r="Y975" s="42">
        <f t="shared" si="574"/>
        <v>0</v>
      </c>
      <c r="Z975" s="42"/>
      <c r="AA975" s="42"/>
      <c r="AB975" s="42"/>
      <c r="AC975" s="42"/>
      <c r="AD975" s="42"/>
      <c r="AE975" s="42"/>
      <c r="AF975" s="42"/>
      <c r="AG975" s="42"/>
    </row>
    <row r="976" spans="1:33">
      <c r="A976" s="44">
        <f t="shared" si="568"/>
        <v>947</v>
      </c>
      <c r="B976" s="44"/>
      <c r="C976" s="142">
        <v>39600</v>
      </c>
      <c r="E976" s="138" t="s">
        <v>315</v>
      </c>
      <c r="G976" s="43"/>
      <c r="H976" s="136"/>
      <c r="I976" s="42">
        <f>'Plt. Class.'!G$163</f>
        <v>5418.1972206254195</v>
      </c>
      <c r="J976" s="136">
        <f t="shared" ref="J976:X976" si="588">+J163+J434+J705</f>
        <v>3156.0280125634099</v>
      </c>
      <c r="K976" s="136">
        <f t="shared" si="588"/>
        <v>1402.4944204860253</v>
      </c>
      <c r="L976" s="136">
        <f t="shared" si="588"/>
        <v>12.333911910253969</v>
      </c>
      <c r="M976" s="136">
        <f t="shared" si="588"/>
        <v>578.05235228601691</v>
      </c>
      <c r="N976" s="136">
        <f t="shared" si="588"/>
        <v>269.28852337971364</v>
      </c>
      <c r="O976" s="136">
        <f t="shared" si="588"/>
        <v>0</v>
      </c>
      <c r="P976" s="136">
        <f t="shared" si="588"/>
        <v>0</v>
      </c>
      <c r="Q976" s="136">
        <f t="shared" si="588"/>
        <v>0</v>
      </c>
      <c r="R976" s="136">
        <f t="shared" si="588"/>
        <v>0</v>
      </c>
      <c r="S976" s="136">
        <f t="shared" si="588"/>
        <v>0</v>
      </c>
      <c r="T976" s="136">
        <f t="shared" si="588"/>
        <v>0</v>
      </c>
      <c r="U976" s="136">
        <f t="shared" si="588"/>
        <v>0</v>
      </c>
      <c r="V976" s="136">
        <f t="shared" si="588"/>
        <v>0</v>
      </c>
      <c r="W976" s="136">
        <f t="shared" si="588"/>
        <v>0</v>
      </c>
      <c r="X976" s="136">
        <f t="shared" si="588"/>
        <v>0</v>
      </c>
      <c r="Y976" s="42">
        <f t="shared" si="574"/>
        <v>0</v>
      </c>
      <c r="Z976" s="42"/>
      <c r="AA976" s="42"/>
      <c r="AB976" s="42"/>
      <c r="AC976" s="42"/>
      <c r="AD976" s="42"/>
      <c r="AE976" s="42"/>
      <c r="AF976" s="42"/>
      <c r="AG976" s="42"/>
    </row>
    <row r="977" spans="1:33">
      <c r="A977" s="44">
        <f t="shared" si="568"/>
        <v>948</v>
      </c>
      <c r="B977" s="44"/>
      <c r="C977" s="142">
        <v>39603</v>
      </c>
      <c r="E977" s="138" t="s">
        <v>316</v>
      </c>
      <c r="G977" s="43"/>
      <c r="H977" s="136"/>
      <c r="I977" s="42">
        <f>'Plt. Class.'!G$164</f>
        <v>0</v>
      </c>
      <c r="J977" s="136">
        <f t="shared" ref="J977:X977" si="589">+J164+J435+J706</f>
        <v>0</v>
      </c>
      <c r="K977" s="136">
        <f t="shared" si="589"/>
        <v>0</v>
      </c>
      <c r="L977" s="136">
        <f t="shared" si="589"/>
        <v>0</v>
      </c>
      <c r="M977" s="136">
        <f t="shared" si="589"/>
        <v>0</v>
      </c>
      <c r="N977" s="136">
        <f t="shared" si="589"/>
        <v>0</v>
      </c>
      <c r="O977" s="136">
        <f t="shared" si="589"/>
        <v>0</v>
      </c>
      <c r="P977" s="136">
        <f t="shared" si="589"/>
        <v>0</v>
      </c>
      <c r="Q977" s="136">
        <f t="shared" si="589"/>
        <v>0</v>
      </c>
      <c r="R977" s="136">
        <f t="shared" si="589"/>
        <v>0</v>
      </c>
      <c r="S977" s="136">
        <f t="shared" si="589"/>
        <v>0</v>
      </c>
      <c r="T977" s="136">
        <f t="shared" si="589"/>
        <v>0</v>
      </c>
      <c r="U977" s="136">
        <f t="shared" si="589"/>
        <v>0</v>
      </c>
      <c r="V977" s="136">
        <f t="shared" si="589"/>
        <v>0</v>
      </c>
      <c r="W977" s="136">
        <f t="shared" si="589"/>
        <v>0</v>
      </c>
      <c r="X977" s="136">
        <f t="shared" si="589"/>
        <v>0</v>
      </c>
      <c r="Y977" s="42">
        <f t="shared" si="574"/>
        <v>0</v>
      </c>
      <c r="Z977" s="42"/>
      <c r="AA977" s="42"/>
      <c r="AB977" s="42"/>
      <c r="AC977" s="42"/>
      <c r="AD977" s="42"/>
      <c r="AE977" s="42"/>
      <c r="AF977" s="42"/>
      <c r="AG977" s="42"/>
    </row>
    <row r="978" spans="1:33">
      <c r="A978" s="44">
        <f t="shared" si="568"/>
        <v>949</v>
      </c>
      <c r="B978" s="44"/>
      <c r="C978" s="142">
        <v>39604</v>
      </c>
      <c r="E978" s="138" t="s">
        <v>317</v>
      </c>
      <c r="G978" s="43"/>
      <c r="H978" s="136"/>
      <c r="I978" s="42">
        <f>'Plt. Class.'!G$165</f>
        <v>0</v>
      </c>
      <c r="J978" s="136">
        <f t="shared" ref="J978:X978" si="590">+J165+J436+J707</f>
        <v>0</v>
      </c>
      <c r="K978" s="136">
        <f t="shared" si="590"/>
        <v>0</v>
      </c>
      <c r="L978" s="136">
        <f t="shared" si="590"/>
        <v>0</v>
      </c>
      <c r="M978" s="136">
        <f t="shared" si="590"/>
        <v>0</v>
      </c>
      <c r="N978" s="136">
        <f t="shared" si="590"/>
        <v>0</v>
      </c>
      <c r="O978" s="136">
        <f t="shared" si="590"/>
        <v>0</v>
      </c>
      <c r="P978" s="136">
        <f t="shared" si="590"/>
        <v>0</v>
      </c>
      <c r="Q978" s="136">
        <f t="shared" si="590"/>
        <v>0</v>
      </c>
      <c r="R978" s="136">
        <f t="shared" si="590"/>
        <v>0</v>
      </c>
      <c r="S978" s="136">
        <f t="shared" si="590"/>
        <v>0</v>
      </c>
      <c r="T978" s="136">
        <f t="shared" si="590"/>
        <v>0</v>
      </c>
      <c r="U978" s="136">
        <f t="shared" si="590"/>
        <v>0</v>
      </c>
      <c r="V978" s="136">
        <f t="shared" si="590"/>
        <v>0</v>
      </c>
      <c r="W978" s="136">
        <f t="shared" si="590"/>
        <v>0</v>
      </c>
      <c r="X978" s="136">
        <f t="shared" si="590"/>
        <v>0</v>
      </c>
      <c r="Y978" s="42">
        <f t="shared" si="574"/>
        <v>0</v>
      </c>
      <c r="Z978" s="42"/>
      <c r="AA978" s="42"/>
      <c r="AB978" s="42"/>
      <c r="AC978" s="42"/>
      <c r="AD978" s="42"/>
      <c r="AE978" s="42"/>
      <c r="AF978" s="42"/>
      <c r="AG978" s="42"/>
    </row>
    <row r="979" spans="1:33">
      <c r="A979" s="44">
        <f t="shared" si="568"/>
        <v>950</v>
      </c>
      <c r="B979" s="44"/>
      <c r="C979" s="142">
        <v>39605</v>
      </c>
      <c r="E979" s="141" t="s">
        <v>318</v>
      </c>
      <c r="G979" s="43"/>
      <c r="H979" s="136"/>
      <c r="I979" s="42">
        <f>'Plt. Class.'!G$166</f>
        <v>0</v>
      </c>
      <c r="J979" s="136">
        <f t="shared" ref="J979:X979" si="591">+J166+J437+J708</f>
        <v>0</v>
      </c>
      <c r="K979" s="136">
        <f t="shared" si="591"/>
        <v>0</v>
      </c>
      <c r="L979" s="136">
        <f t="shared" si="591"/>
        <v>0</v>
      </c>
      <c r="M979" s="136">
        <f t="shared" si="591"/>
        <v>0</v>
      </c>
      <c r="N979" s="136">
        <f t="shared" si="591"/>
        <v>0</v>
      </c>
      <c r="O979" s="136">
        <f t="shared" si="591"/>
        <v>0</v>
      </c>
      <c r="P979" s="136">
        <f t="shared" si="591"/>
        <v>0</v>
      </c>
      <c r="Q979" s="136">
        <f t="shared" si="591"/>
        <v>0</v>
      </c>
      <c r="R979" s="136">
        <f t="shared" si="591"/>
        <v>0</v>
      </c>
      <c r="S979" s="136">
        <f t="shared" si="591"/>
        <v>0</v>
      </c>
      <c r="T979" s="136">
        <f t="shared" si="591"/>
        <v>0</v>
      </c>
      <c r="U979" s="136">
        <f t="shared" si="591"/>
        <v>0</v>
      </c>
      <c r="V979" s="136">
        <f t="shared" si="591"/>
        <v>0</v>
      </c>
      <c r="W979" s="136">
        <f t="shared" si="591"/>
        <v>0</v>
      </c>
      <c r="X979" s="136">
        <f t="shared" si="591"/>
        <v>0</v>
      </c>
      <c r="Y979" s="42">
        <f t="shared" si="574"/>
        <v>0</v>
      </c>
      <c r="Z979" s="42"/>
      <c r="AA979" s="42"/>
      <c r="AB979" s="42"/>
      <c r="AC979" s="42"/>
      <c r="AD979" s="42"/>
      <c r="AE979" s="42"/>
      <c r="AF979" s="42"/>
      <c r="AG979" s="42"/>
    </row>
    <row r="980" spans="1:33">
      <c r="A980" s="44">
        <f t="shared" si="568"/>
        <v>951</v>
      </c>
      <c r="B980" s="44"/>
      <c r="C980" s="142">
        <v>39700</v>
      </c>
      <c r="E980" s="138" t="s">
        <v>319</v>
      </c>
      <c r="G980" s="43"/>
      <c r="H980" s="136"/>
      <c r="I980" s="42">
        <f>'Plt. Class.'!G$167</f>
        <v>110754.7380434795</v>
      </c>
      <c r="J980" s="136">
        <f t="shared" ref="J980:X980" si="592">+J167+J438+J709</f>
        <v>64513.165829167789</v>
      </c>
      <c r="K980" s="136">
        <f t="shared" si="592"/>
        <v>28668.742724437288</v>
      </c>
      <c r="L980" s="136">
        <f t="shared" si="592"/>
        <v>252.12060894930823</v>
      </c>
      <c r="M980" s="136">
        <f t="shared" si="592"/>
        <v>11816.114151242524</v>
      </c>
      <c r="N980" s="136">
        <f t="shared" si="592"/>
        <v>5504.594729682598</v>
      </c>
      <c r="O980" s="136">
        <f t="shared" si="592"/>
        <v>0</v>
      </c>
      <c r="P980" s="136">
        <f t="shared" si="592"/>
        <v>0</v>
      </c>
      <c r="Q980" s="136">
        <f t="shared" si="592"/>
        <v>0</v>
      </c>
      <c r="R980" s="136">
        <f t="shared" si="592"/>
        <v>0</v>
      </c>
      <c r="S980" s="136">
        <f t="shared" si="592"/>
        <v>0</v>
      </c>
      <c r="T980" s="136">
        <f t="shared" si="592"/>
        <v>0</v>
      </c>
      <c r="U980" s="136">
        <f t="shared" si="592"/>
        <v>0</v>
      </c>
      <c r="V980" s="136">
        <f t="shared" si="592"/>
        <v>0</v>
      </c>
      <c r="W980" s="136">
        <f t="shared" si="592"/>
        <v>0</v>
      </c>
      <c r="X980" s="136">
        <f t="shared" si="592"/>
        <v>0</v>
      </c>
      <c r="Y980" s="42">
        <f t="shared" si="574"/>
        <v>0</v>
      </c>
      <c r="Z980" s="42"/>
      <c r="AA980" s="42"/>
      <c r="AB980" s="42"/>
      <c r="AC980" s="42"/>
      <c r="AD980" s="42"/>
      <c r="AE980" s="42"/>
      <c r="AF980" s="42"/>
      <c r="AG980" s="42"/>
    </row>
    <row r="981" spans="1:33">
      <c r="A981" s="44">
        <f t="shared" si="568"/>
        <v>952</v>
      </c>
      <c r="B981" s="44"/>
      <c r="C981" s="142">
        <v>39701</v>
      </c>
      <c r="E981" s="138" t="s">
        <v>320</v>
      </c>
      <c r="G981" s="43"/>
      <c r="H981" s="136"/>
      <c r="I981" s="42">
        <f>'Plt. Class.'!G$168</f>
        <v>0</v>
      </c>
      <c r="J981" s="136">
        <f t="shared" ref="J981:X981" si="593">+J168+J439+J710</f>
        <v>0</v>
      </c>
      <c r="K981" s="136">
        <f t="shared" si="593"/>
        <v>0</v>
      </c>
      <c r="L981" s="136">
        <f t="shared" si="593"/>
        <v>0</v>
      </c>
      <c r="M981" s="136">
        <f t="shared" si="593"/>
        <v>0</v>
      </c>
      <c r="N981" s="136">
        <f t="shared" si="593"/>
        <v>0</v>
      </c>
      <c r="O981" s="136">
        <f t="shared" si="593"/>
        <v>0</v>
      </c>
      <c r="P981" s="136">
        <f t="shared" si="593"/>
        <v>0</v>
      </c>
      <c r="Q981" s="136">
        <f t="shared" si="593"/>
        <v>0</v>
      </c>
      <c r="R981" s="136">
        <f t="shared" si="593"/>
        <v>0</v>
      </c>
      <c r="S981" s="136">
        <f t="shared" si="593"/>
        <v>0</v>
      </c>
      <c r="T981" s="136">
        <f t="shared" si="593"/>
        <v>0</v>
      </c>
      <c r="U981" s="136">
        <f t="shared" si="593"/>
        <v>0</v>
      </c>
      <c r="V981" s="136">
        <f t="shared" si="593"/>
        <v>0</v>
      </c>
      <c r="W981" s="136">
        <f t="shared" si="593"/>
        <v>0</v>
      </c>
      <c r="X981" s="136">
        <f t="shared" si="593"/>
        <v>0</v>
      </c>
      <c r="Y981" s="42">
        <f t="shared" si="574"/>
        <v>0</v>
      </c>
      <c r="Z981" s="42"/>
      <c r="AA981" s="42"/>
      <c r="AB981" s="42"/>
      <c r="AC981" s="42"/>
      <c r="AD981" s="42"/>
      <c r="AE981" s="42"/>
      <c r="AF981" s="42"/>
      <c r="AG981" s="42"/>
    </row>
    <row r="982" spans="1:33">
      <c r="A982" s="44">
        <f t="shared" si="568"/>
        <v>953</v>
      </c>
      <c r="B982" s="44"/>
      <c r="C982" s="142">
        <v>39702</v>
      </c>
      <c r="E982" s="138" t="s">
        <v>321</v>
      </c>
      <c r="G982" s="43"/>
      <c r="H982" s="136"/>
      <c r="I982" s="42">
        <f>'Plt. Class.'!G$169</f>
        <v>0</v>
      </c>
      <c r="J982" s="136">
        <f t="shared" ref="J982:X982" si="594">+J169+J440+J711</f>
        <v>0</v>
      </c>
      <c r="K982" s="136">
        <f t="shared" si="594"/>
        <v>0</v>
      </c>
      <c r="L982" s="136">
        <f t="shared" si="594"/>
        <v>0</v>
      </c>
      <c r="M982" s="136">
        <f t="shared" si="594"/>
        <v>0</v>
      </c>
      <c r="N982" s="136">
        <f t="shared" si="594"/>
        <v>0</v>
      </c>
      <c r="O982" s="136">
        <f t="shared" si="594"/>
        <v>0</v>
      </c>
      <c r="P982" s="136">
        <f t="shared" si="594"/>
        <v>0</v>
      </c>
      <c r="Q982" s="136">
        <f t="shared" si="594"/>
        <v>0</v>
      </c>
      <c r="R982" s="136">
        <f t="shared" si="594"/>
        <v>0</v>
      </c>
      <c r="S982" s="136">
        <f t="shared" si="594"/>
        <v>0</v>
      </c>
      <c r="T982" s="136">
        <f t="shared" si="594"/>
        <v>0</v>
      </c>
      <c r="U982" s="136">
        <f t="shared" si="594"/>
        <v>0</v>
      </c>
      <c r="V982" s="136">
        <f t="shared" si="594"/>
        <v>0</v>
      </c>
      <c r="W982" s="136">
        <f t="shared" si="594"/>
        <v>0</v>
      </c>
      <c r="X982" s="136">
        <f t="shared" si="594"/>
        <v>0</v>
      </c>
      <c r="Y982" s="42">
        <f t="shared" si="574"/>
        <v>0</v>
      </c>
      <c r="Z982" s="42"/>
      <c r="AA982" s="42"/>
      <c r="AB982" s="42"/>
      <c r="AC982" s="42"/>
      <c r="AD982" s="42"/>
      <c r="AE982" s="42"/>
      <c r="AF982" s="42"/>
      <c r="AG982" s="42"/>
    </row>
    <row r="983" spans="1:33">
      <c r="A983" s="44">
        <f t="shared" si="568"/>
        <v>954</v>
      </c>
      <c r="B983" s="44"/>
      <c r="C983" s="142">
        <v>39705</v>
      </c>
      <c r="E983" s="138" t="s">
        <v>322</v>
      </c>
      <c r="G983" s="43"/>
      <c r="H983" s="136"/>
      <c r="I983" s="42">
        <f>'Plt. Class.'!G$170</f>
        <v>0</v>
      </c>
      <c r="J983" s="136">
        <f t="shared" ref="J983:X983" si="595">+J170+J441+J712</f>
        <v>0</v>
      </c>
      <c r="K983" s="136">
        <f t="shared" si="595"/>
        <v>0</v>
      </c>
      <c r="L983" s="136">
        <f t="shared" si="595"/>
        <v>0</v>
      </c>
      <c r="M983" s="136">
        <f t="shared" si="595"/>
        <v>0</v>
      </c>
      <c r="N983" s="136">
        <f t="shared" si="595"/>
        <v>0</v>
      </c>
      <c r="O983" s="136">
        <f t="shared" si="595"/>
        <v>0</v>
      </c>
      <c r="P983" s="136">
        <f t="shared" si="595"/>
        <v>0</v>
      </c>
      <c r="Q983" s="136">
        <f t="shared" si="595"/>
        <v>0</v>
      </c>
      <c r="R983" s="136">
        <f t="shared" si="595"/>
        <v>0</v>
      </c>
      <c r="S983" s="136">
        <f t="shared" si="595"/>
        <v>0</v>
      </c>
      <c r="T983" s="136">
        <f t="shared" si="595"/>
        <v>0</v>
      </c>
      <c r="U983" s="136">
        <f t="shared" si="595"/>
        <v>0</v>
      </c>
      <c r="V983" s="136">
        <f t="shared" si="595"/>
        <v>0</v>
      </c>
      <c r="W983" s="136">
        <f t="shared" si="595"/>
        <v>0</v>
      </c>
      <c r="X983" s="136">
        <f t="shared" si="595"/>
        <v>0</v>
      </c>
      <c r="Y983" s="42">
        <f t="shared" si="574"/>
        <v>0</v>
      </c>
      <c r="Z983" s="42"/>
      <c r="AA983" s="42"/>
      <c r="AB983" s="42"/>
      <c r="AC983" s="42"/>
      <c r="AD983" s="42"/>
      <c r="AE983" s="42"/>
      <c r="AF983" s="42"/>
      <c r="AG983" s="42"/>
    </row>
    <row r="984" spans="1:33">
      <c r="A984" s="44">
        <f t="shared" si="568"/>
        <v>955</v>
      </c>
      <c r="B984" s="44"/>
      <c r="C984" s="142">
        <v>39800</v>
      </c>
      <c r="E984" s="138" t="s">
        <v>323</v>
      </c>
      <c r="G984" s="43"/>
      <c r="H984" s="136"/>
      <c r="I984" s="42">
        <f>'Plt. Class.'!G$171</f>
        <v>433089.84756358922</v>
      </c>
      <c r="J984" s="136">
        <f t="shared" ref="J984:X984" si="596">+J171+J442+J713</f>
        <v>252269.09158351578</v>
      </c>
      <c r="K984" s="136">
        <f t="shared" si="596"/>
        <v>112104.83303650668</v>
      </c>
      <c r="L984" s="136">
        <f t="shared" si="596"/>
        <v>985.87995445061347</v>
      </c>
      <c r="M984" s="136">
        <f t="shared" si="596"/>
        <v>46205.148122391096</v>
      </c>
      <c r="N984" s="136">
        <f t="shared" si="596"/>
        <v>21524.894866725084</v>
      </c>
      <c r="O984" s="136">
        <f t="shared" si="596"/>
        <v>0</v>
      </c>
      <c r="P984" s="136">
        <f t="shared" si="596"/>
        <v>0</v>
      </c>
      <c r="Q984" s="136">
        <f t="shared" si="596"/>
        <v>0</v>
      </c>
      <c r="R984" s="136">
        <f t="shared" si="596"/>
        <v>0</v>
      </c>
      <c r="S984" s="136">
        <f t="shared" si="596"/>
        <v>0</v>
      </c>
      <c r="T984" s="136">
        <f t="shared" si="596"/>
        <v>0</v>
      </c>
      <c r="U984" s="136">
        <f t="shared" si="596"/>
        <v>0</v>
      </c>
      <c r="V984" s="136">
        <f t="shared" si="596"/>
        <v>0</v>
      </c>
      <c r="W984" s="136">
        <f t="shared" si="596"/>
        <v>0</v>
      </c>
      <c r="X984" s="136">
        <f t="shared" si="596"/>
        <v>0</v>
      </c>
      <c r="Y984" s="42">
        <f t="shared" si="574"/>
        <v>0</v>
      </c>
      <c r="Z984" s="42"/>
      <c r="AA984" s="42"/>
      <c r="AB984" s="42"/>
      <c r="AC984" s="42"/>
      <c r="AD984" s="42"/>
      <c r="AE984" s="42"/>
      <c r="AF984" s="42"/>
      <c r="AG984" s="42"/>
    </row>
    <row r="985" spans="1:33">
      <c r="A985" s="44">
        <f t="shared" si="568"/>
        <v>956</v>
      </c>
      <c r="B985" s="44"/>
      <c r="C985" s="142">
        <v>39900</v>
      </c>
      <c r="E985" s="138" t="s">
        <v>324</v>
      </c>
      <c r="G985" s="43"/>
      <c r="H985" s="136"/>
      <c r="I985" s="42">
        <f>'Plt. Class.'!G$172</f>
        <v>37796.323750653595</v>
      </c>
      <c r="J985" s="136">
        <f t="shared" ref="J985:X985" si="597">+J172+J443+J714</f>
        <v>22015.857243972623</v>
      </c>
      <c r="K985" s="136">
        <f t="shared" si="597"/>
        <v>9783.5370357848096</v>
      </c>
      <c r="L985" s="136">
        <f t="shared" si="597"/>
        <v>86.039047433971191</v>
      </c>
      <c r="M985" s="136">
        <f t="shared" si="597"/>
        <v>4032.3843821445889</v>
      </c>
      <c r="N985" s="136">
        <f t="shared" si="597"/>
        <v>1878.5060413176047</v>
      </c>
      <c r="O985" s="136">
        <f t="shared" si="597"/>
        <v>0</v>
      </c>
      <c r="P985" s="136">
        <f t="shared" si="597"/>
        <v>0</v>
      </c>
      <c r="Q985" s="136">
        <f t="shared" si="597"/>
        <v>0</v>
      </c>
      <c r="R985" s="136">
        <f t="shared" si="597"/>
        <v>0</v>
      </c>
      <c r="S985" s="136">
        <f t="shared" si="597"/>
        <v>0</v>
      </c>
      <c r="T985" s="136">
        <f t="shared" si="597"/>
        <v>0</v>
      </c>
      <c r="U985" s="136">
        <f t="shared" si="597"/>
        <v>0</v>
      </c>
      <c r="V985" s="136">
        <f t="shared" si="597"/>
        <v>0</v>
      </c>
      <c r="W985" s="136">
        <f t="shared" si="597"/>
        <v>0</v>
      </c>
      <c r="X985" s="136">
        <f t="shared" si="597"/>
        <v>0</v>
      </c>
      <c r="Y985" s="42">
        <f t="shared" si="574"/>
        <v>0</v>
      </c>
      <c r="Z985" s="42"/>
      <c r="AA985" s="42"/>
      <c r="AB985" s="42"/>
      <c r="AC985" s="42"/>
      <c r="AD985" s="42"/>
      <c r="AE985" s="42"/>
      <c r="AF985" s="42"/>
      <c r="AG985" s="42"/>
    </row>
    <row r="986" spans="1:33">
      <c r="A986" s="44">
        <f t="shared" si="568"/>
        <v>957</v>
      </c>
      <c r="B986" s="44"/>
      <c r="C986" s="142">
        <v>39901</v>
      </c>
      <c r="E986" s="138" t="s">
        <v>325</v>
      </c>
      <c r="G986" s="43"/>
      <c r="H986" s="136"/>
      <c r="I986" s="42">
        <f>'Plt. Class.'!G$173</f>
        <v>168966.18261612565</v>
      </c>
      <c r="J986" s="136">
        <f t="shared" ref="J986:X986" si="598">+J173+J444+J715</f>
        <v>98420.560160200868</v>
      </c>
      <c r="K986" s="136">
        <f t="shared" si="598"/>
        <v>43736.711441187683</v>
      </c>
      <c r="L986" s="136">
        <f t="shared" si="598"/>
        <v>384.63236522029416</v>
      </c>
      <c r="M986" s="136">
        <f t="shared" si="598"/>
        <v>18026.530844288089</v>
      </c>
      <c r="N986" s="136">
        <f t="shared" si="598"/>
        <v>8397.7478052287279</v>
      </c>
      <c r="O986" s="136">
        <f t="shared" si="598"/>
        <v>0</v>
      </c>
      <c r="P986" s="136">
        <f t="shared" si="598"/>
        <v>0</v>
      </c>
      <c r="Q986" s="136">
        <f t="shared" si="598"/>
        <v>0</v>
      </c>
      <c r="R986" s="136">
        <f t="shared" si="598"/>
        <v>0</v>
      </c>
      <c r="S986" s="136">
        <f t="shared" si="598"/>
        <v>0</v>
      </c>
      <c r="T986" s="136">
        <f t="shared" si="598"/>
        <v>0</v>
      </c>
      <c r="U986" s="136">
        <f t="shared" si="598"/>
        <v>0</v>
      </c>
      <c r="V986" s="136">
        <f t="shared" si="598"/>
        <v>0</v>
      </c>
      <c r="W986" s="136">
        <f t="shared" si="598"/>
        <v>0</v>
      </c>
      <c r="X986" s="136">
        <f t="shared" si="598"/>
        <v>0</v>
      </c>
      <c r="Y986" s="42">
        <f t="shared" si="574"/>
        <v>0</v>
      </c>
      <c r="Z986" s="42"/>
      <c r="AA986" s="42"/>
      <c r="AB986" s="42"/>
      <c r="AC986" s="42"/>
      <c r="AD986" s="42"/>
      <c r="AE986" s="42"/>
      <c r="AF986" s="42"/>
      <c r="AG986" s="42"/>
    </row>
    <row r="987" spans="1:33">
      <c r="A987" s="44">
        <f t="shared" si="568"/>
        <v>958</v>
      </c>
      <c r="B987" s="44"/>
      <c r="C987" s="142">
        <v>39902</v>
      </c>
      <c r="E987" s="138" t="s">
        <v>326</v>
      </c>
      <c r="G987" s="43"/>
      <c r="H987" s="136"/>
      <c r="I987" s="42">
        <f>'Plt. Class.'!G$174</f>
        <v>4061.3222550567739</v>
      </c>
      <c r="J987" s="136">
        <f t="shared" ref="J987:X987" si="599">+J174+J445+J716</f>
        <v>2365.6663430805938</v>
      </c>
      <c r="K987" s="136">
        <f t="shared" si="599"/>
        <v>1051.2688207121712</v>
      </c>
      <c r="L987" s="136">
        <f t="shared" si="599"/>
        <v>9.2451398303368073</v>
      </c>
      <c r="M987" s="136">
        <f t="shared" si="599"/>
        <v>433.29114599046102</v>
      </c>
      <c r="N987" s="136">
        <f t="shared" si="599"/>
        <v>201.85080544321085</v>
      </c>
      <c r="O987" s="136">
        <f t="shared" si="599"/>
        <v>0</v>
      </c>
      <c r="P987" s="136">
        <f t="shared" si="599"/>
        <v>0</v>
      </c>
      <c r="Q987" s="136">
        <f t="shared" si="599"/>
        <v>0</v>
      </c>
      <c r="R987" s="136">
        <f t="shared" si="599"/>
        <v>0</v>
      </c>
      <c r="S987" s="136">
        <f t="shared" si="599"/>
        <v>0</v>
      </c>
      <c r="T987" s="136">
        <f t="shared" si="599"/>
        <v>0</v>
      </c>
      <c r="U987" s="136">
        <f t="shared" si="599"/>
        <v>0</v>
      </c>
      <c r="V987" s="136">
        <f t="shared" si="599"/>
        <v>0</v>
      </c>
      <c r="W987" s="136">
        <f t="shared" si="599"/>
        <v>0</v>
      </c>
      <c r="X987" s="136">
        <f t="shared" si="599"/>
        <v>0</v>
      </c>
      <c r="Y987" s="42">
        <f t="shared" si="574"/>
        <v>0</v>
      </c>
      <c r="Z987" s="42"/>
      <c r="AA987" s="42"/>
      <c r="AB987" s="42"/>
      <c r="AC987" s="42"/>
      <c r="AD987" s="42"/>
      <c r="AE987" s="42"/>
      <c r="AF987" s="42"/>
      <c r="AG987" s="42"/>
    </row>
    <row r="988" spans="1:33">
      <c r="A988" s="44">
        <f t="shared" si="568"/>
        <v>959</v>
      </c>
      <c r="B988" s="44"/>
      <c r="C988" s="142">
        <v>39903</v>
      </c>
      <c r="E988" s="138" t="s">
        <v>327</v>
      </c>
      <c r="G988" s="43"/>
      <c r="H988" s="136"/>
      <c r="I988" s="42">
        <f>'Plt. Class.'!G$175</f>
        <v>102774.6325850414</v>
      </c>
      <c r="J988" s="136">
        <f t="shared" ref="J988:X988" si="600">+J175+J446+J717</f>
        <v>59864.860249930556</v>
      </c>
      <c r="K988" s="136">
        <f t="shared" si="600"/>
        <v>26603.101160533934</v>
      </c>
      <c r="L988" s="136">
        <f t="shared" si="600"/>
        <v>233.95480328534404</v>
      </c>
      <c r="M988" s="136">
        <f t="shared" si="600"/>
        <v>10964.738953200515</v>
      </c>
      <c r="N988" s="136">
        <f t="shared" si="600"/>
        <v>5107.9774180910626</v>
      </c>
      <c r="O988" s="136">
        <f t="shared" si="600"/>
        <v>0</v>
      </c>
      <c r="P988" s="136">
        <f t="shared" si="600"/>
        <v>0</v>
      </c>
      <c r="Q988" s="136">
        <f t="shared" si="600"/>
        <v>0</v>
      </c>
      <c r="R988" s="136">
        <f t="shared" si="600"/>
        <v>0</v>
      </c>
      <c r="S988" s="136">
        <f t="shared" si="600"/>
        <v>0</v>
      </c>
      <c r="T988" s="136">
        <f t="shared" si="600"/>
        <v>0</v>
      </c>
      <c r="U988" s="136">
        <f t="shared" si="600"/>
        <v>0</v>
      </c>
      <c r="V988" s="136">
        <f t="shared" si="600"/>
        <v>0</v>
      </c>
      <c r="W988" s="136">
        <f t="shared" si="600"/>
        <v>0</v>
      </c>
      <c r="X988" s="136">
        <f t="shared" si="600"/>
        <v>0</v>
      </c>
      <c r="Y988" s="42">
        <f t="shared" si="574"/>
        <v>0</v>
      </c>
      <c r="Z988" s="42"/>
      <c r="AA988" s="42"/>
      <c r="AB988" s="42"/>
      <c r="AC988" s="42"/>
      <c r="AD988" s="42"/>
      <c r="AE988" s="42"/>
      <c r="AF988" s="42"/>
      <c r="AG988" s="42"/>
    </row>
    <row r="989" spans="1:33">
      <c r="A989" s="44">
        <f t="shared" si="568"/>
        <v>960</v>
      </c>
      <c r="B989" s="44"/>
      <c r="C989" s="142">
        <v>39904</v>
      </c>
      <c r="E989" s="138" t="s">
        <v>328</v>
      </c>
      <c r="G989" s="43"/>
      <c r="H989" s="136"/>
      <c r="I989" s="42">
        <f>'Plt. Class.'!G$176</f>
        <v>0</v>
      </c>
      <c r="J989" s="136">
        <f t="shared" ref="J989:X989" si="601">+J176+J447+J718</f>
        <v>0</v>
      </c>
      <c r="K989" s="136">
        <f t="shared" si="601"/>
        <v>0</v>
      </c>
      <c r="L989" s="136">
        <f t="shared" si="601"/>
        <v>0</v>
      </c>
      <c r="M989" s="136">
        <f t="shared" si="601"/>
        <v>0</v>
      </c>
      <c r="N989" s="136">
        <f t="shared" si="601"/>
        <v>0</v>
      </c>
      <c r="O989" s="136">
        <f t="shared" si="601"/>
        <v>0</v>
      </c>
      <c r="P989" s="136">
        <f t="shared" si="601"/>
        <v>0</v>
      </c>
      <c r="Q989" s="136">
        <f t="shared" si="601"/>
        <v>0</v>
      </c>
      <c r="R989" s="136">
        <f t="shared" si="601"/>
        <v>0</v>
      </c>
      <c r="S989" s="136">
        <f t="shared" si="601"/>
        <v>0</v>
      </c>
      <c r="T989" s="136">
        <f t="shared" si="601"/>
        <v>0</v>
      </c>
      <c r="U989" s="136">
        <f t="shared" si="601"/>
        <v>0</v>
      </c>
      <c r="V989" s="136">
        <f t="shared" si="601"/>
        <v>0</v>
      </c>
      <c r="W989" s="136">
        <f t="shared" si="601"/>
        <v>0</v>
      </c>
      <c r="X989" s="136">
        <f t="shared" si="601"/>
        <v>0</v>
      </c>
      <c r="Y989" s="42">
        <f t="shared" si="574"/>
        <v>0</v>
      </c>
      <c r="Z989" s="42"/>
      <c r="AA989" s="42"/>
      <c r="AB989" s="42"/>
      <c r="AC989" s="42"/>
      <c r="AD989" s="42"/>
      <c r="AE989" s="42"/>
      <c r="AF989" s="42"/>
      <c r="AG989" s="42"/>
    </row>
    <row r="990" spans="1:33">
      <c r="A990" s="44">
        <f t="shared" si="568"/>
        <v>961</v>
      </c>
      <c r="B990" s="44"/>
      <c r="C990" s="142">
        <v>39905</v>
      </c>
      <c r="E990" s="138" t="s">
        <v>329</v>
      </c>
      <c r="G990" s="43"/>
      <c r="H990" s="136"/>
      <c r="I990" s="42">
        <f>'Plt. Class.'!G$177</f>
        <v>0</v>
      </c>
      <c r="J990" s="136">
        <f t="shared" ref="J990:X990" si="602">+J177+J448+J719</f>
        <v>0</v>
      </c>
      <c r="K990" s="136">
        <f t="shared" si="602"/>
        <v>0</v>
      </c>
      <c r="L990" s="136">
        <f t="shared" si="602"/>
        <v>0</v>
      </c>
      <c r="M990" s="136">
        <f t="shared" si="602"/>
        <v>0</v>
      </c>
      <c r="N990" s="136">
        <f t="shared" si="602"/>
        <v>0</v>
      </c>
      <c r="O990" s="136">
        <f t="shared" si="602"/>
        <v>0</v>
      </c>
      <c r="P990" s="136">
        <f t="shared" si="602"/>
        <v>0</v>
      </c>
      <c r="Q990" s="136">
        <f t="shared" si="602"/>
        <v>0</v>
      </c>
      <c r="R990" s="136">
        <f t="shared" si="602"/>
        <v>0</v>
      </c>
      <c r="S990" s="136">
        <f t="shared" si="602"/>
        <v>0</v>
      </c>
      <c r="T990" s="136">
        <f t="shared" si="602"/>
        <v>0</v>
      </c>
      <c r="U990" s="136">
        <f t="shared" si="602"/>
        <v>0</v>
      </c>
      <c r="V990" s="136">
        <f t="shared" si="602"/>
        <v>0</v>
      </c>
      <c r="W990" s="136">
        <f t="shared" si="602"/>
        <v>0</v>
      </c>
      <c r="X990" s="136">
        <f t="shared" si="602"/>
        <v>0</v>
      </c>
      <c r="Y990" s="42">
        <f t="shared" si="574"/>
        <v>0</v>
      </c>
      <c r="Z990" s="42"/>
      <c r="AA990" s="42"/>
      <c r="AB990" s="42"/>
      <c r="AC990" s="42"/>
      <c r="AD990" s="42"/>
      <c r="AE990" s="42"/>
      <c r="AF990" s="42"/>
      <c r="AG990" s="42"/>
    </row>
    <row r="991" spans="1:33">
      <c r="A991" s="44">
        <f t="shared" si="568"/>
        <v>962</v>
      </c>
      <c r="B991" s="44"/>
      <c r="C991" s="142">
        <v>39906</v>
      </c>
      <c r="E991" s="138" t="s">
        <v>330</v>
      </c>
      <c r="G991" s="43"/>
      <c r="H991" s="136"/>
      <c r="I991" s="42">
        <f>'Plt. Class.'!G$178</f>
        <v>159583.42534073189</v>
      </c>
      <c r="J991" s="136">
        <f t="shared" ref="J991:X991" si="603">+J178+J449+J720</f>
        <v>92955.228502744561</v>
      </c>
      <c r="K991" s="136">
        <f t="shared" si="603"/>
        <v>41307.99498963049</v>
      </c>
      <c r="L991" s="136">
        <f t="shared" si="603"/>
        <v>363.27358166227464</v>
      </c>
      <c r="M991" s="136">
        <f t="shared" si="603"/>
        <v>17025.510635329352</v>
      </c>
      <c r="N991" s="136">
        <f t="shared" si="603"/>
        <v>7931.417631365216</v>
      </c>
      <c r="O991" s="136">
        <f t="shared" si="603"/>
        <v>0</v>
      </c>
      <c r="P991" s="136">
        <f t="shared" si="603"/>
        <v>0</v>
      </c>
      <c r="Q991" s="136">
        <f t="shared" si="603"/>
        <v>0</v>
      </c>
      <c r="R991" s="136">
        <f t="shared" si="603"/>
        <v>0</v>
      </c>
      <c r="S991" s="136">
        <f t="shared" si="603"/>
        <v>0</v>
      </c>
      <c r="T991" s="136">
        <f t="shared" si="603"/>
        <v>0</v>
      </c>
      <c r="U991" s="136">
        <f t="shared" si="603"/>
        <v>0</v>
      </c>
      <c r="V991" s="136">
        <f t="shared" si="603"/>
        <v>0</v>
      </c>
      <c r="W991" s="136">
        <f t="shared" si="603"/>
        <v>0</v>
      </c>
      <c r="X991" s="136">
        <f t="shared" si="603"/>
        <v>0</v>
      </c>
      <c r="Y991" s="42">
        <f t="shared" si="574"/>
        <v>0</v>
      </c>
      <c r="Z991" s="42"/>
      <c r="AA991" s="42"/>
      <c r="AB991" s="42"/>
      <c r="AC991" s="42"/>
      <c r="AD991" s="42"/>
      <c r="AE991" s="42"/>
      <c r="AF991" s="42"/>
      <c r="AG991" s="42"/>
    </row>
    <row r="992" spans="1:33">
      <c r="A992" s="44">
        <f t="shared" si="568"/>
        <v>963</v>
      </c>
      <c r="B992" s="44"/>
      <c r="C992" s="142">
        <v>39907</v>
      </c>
      <c r="E992" s="138" t="s">
        <v>331</v>
      </c>
      <c r="G992" s="43"/>
      <c r="H992" s="136"/>
      <c r="I992" s="42">
        <f>'Plt. Class.'!G$179</f>
        <v>36758.968753243535</v>
      </c>
      <c r="J992" s="136">
        <f t="shared" ref="J992:X992" si="604">+J179+J450+J721</f>
        <v>21411.611717741871</v>
      </c>
      <c r="K992" s="136">
        <f t="shared" si="604"/>
        <v>9515.0188300626924</v>
      </c>
      <c r="L992" s="136">
        <f t="shared" si="604"/>
        <v>83.677626349295238</v>
      </c>
      <c r="M992" s="136">
        <f t="shared" si="604"/>
        <v>3921.7118702386219</v>
      </c>
      <c r="N992" s="136">
        <f t="shared" si="604"/>
        <v>1826.9487088510548</v>
      </c>
      <c r="O992" s="136">
        <f t="shared" si="604"/>
        <v>0</v>
      </c>
      <c r="P992" s="136">
        <f t="shared" si="604"/>
        <v>0</v>
      </c>
      <c r="Q992" s="136">
        <f t="shared" si="604"/>
        <v>0</v>
      </c>
      <c r="R992" s="136">
        <f t="shared" si="604"/>
        <v>0</v>
      </c>
      <c r="S992" s="136">
        <f t="shared" si="604"/>
        <v>0</v>
      </c>
      <c r="T992" s="136">
        <f t="shared" si="604"/>
        <v>0</v>
      </c>
      <c r="U992" s="136">
        <f t="shared" si="604"/>
        <v>0</v>
      </c>
      <c r="V992" s="136">
        <f t="shared" si="604"/>
        <v>0</v>
      </c>
      <c r="W992" s="136">
        <f t="shared" si="604"/>
        <v>0</v>
      </c>
      <c r="X992" s="136">
        <f t="shared" si="604"/>
        <v>0</v>
      </c>
      <c r="Y992" s="42">
        <f t="shared" si="574"/>
        <v>0</v>
      </c>
      <c r="Z992" s="42"/>
      <c r="AA992" s="42"/>
      <c r="AB992" s="42"/>
      <c r="AC992" s="42"/>
      <c r="AD992" s="42"/>
      <c r="AE992" s="42"/>
      <c r="AF992" s="42"/>
      <c r="AG992" s="42"/>
    </row>
    <row r="993" spans="1:33">
      <c r="A993" s="44">
        <f t="shared" si="568"/>
        <v>964</v>
      </c>
      <c r="B993" s="44"/>
      <c r="C993" s="142">
        <v>39908</v>
      </c>
      <c r="E993" s="138" t="s">
        <v>332</v>
      </c>
      <c r="G993" s="43"/>
      <c r="H993" s="136"/>
      <c r="I993" s="42">
        <f>'Plt. Class.'!G$180</f>
        <v>441064.56779886706</v>
      </c>
      <c r="J993" s="136">
        <f t="shared" ref="J993:X993" si="605">+J180+J451+J722</f>
        <v>256914.26034169324</v>
      </c>
      <c r="K993" s="136">
        <f t="shared" si="605"/>
        <v>114169.08064128897</v>
      </c>
      <c r="L993" s="136">
        <f t="shared" si="605"/>
        <v>1004.0335012643787</v>
      </c>
      <c r="M993" s="136">
        <f t="shared" si="605"/>
        <v>47055.948785991357</v>
      </c>
      <c r="N993" s="136">
        <f t="shared" si="605"/>
        <v>21921.244528629122</v>
      </c>
      <c r="O993" s="136">
        <f t="shared" si="605"/>
        <v>0</v>
      </c>
      <c r="P993" s="136">
        <f t="shared" si="605"/>
        <v>0</v>
      </c>
      <c r="Q993" s="136">
        <f t="shared" si="605"/>
        <v>0</v>
      </c>
      <c r="R993" s="136">
        <f t="shared" si="605"/>
        <v>0</v>
      </c>
      <c r="S993" s="136">
        <f t="shared" si="605"/>
        <v>0</v>
      </c>
      <c r="T993" s="136">
        <f t="shared" si="605"/>
        <v>0</v>
      </c>
      <c r="U993" s="136">
        <f t="shared" si="605"/>
        <v>0</v>
      </c>
      <c r="V993" s="136">
        <f t="shared" si="605"/>
        <v>0</v>
      </c>
      <c r="W993" s="136">
        <f t="shared" si="605"/>
        <v>0</v>
      </c>
      <c r="X993" s="136">
        <f t="shared" si="605"/>
        <v>0</v>
      </c>
      <c r="Y993" s="42">
        <f t="shared" si="574"/>
        <v>0</v>
      </c>
      <c r="Z993" s="42"/>
      <c r="AA993" s="42"/>
      <c r="AB993" s="42"/>
      <c r="AC993" s="42"/>
      <c r="AD993" s="42"/>
      <c r="AE993" s="42"/>
      <c r="AF993" s="42"/>
      <c r="AG993" s="42"/>
    </row>
    <row r="994" spans="1:33">
      <c r="A994" s="44">
        <f t="shared" si="568"/>
        <v>965</v>
      </c>
      <c r="B994" s="44"/>
      <c r="C994" s="142">
        <v>39909</v>
      </c>
      <c r="E994" s="138" t="s">
        <v>333</v>
      </c>
      <c r="G994" s="43"/>
      <c r="H994" s="136"/>
      <c r="I994" s="42">
        <f>'Plt. Class.'!G$181</f>
        <v>0</v>
      </c>
      <c r="J994" s="136">
        <f t="shared" ref="J994:X994" si="606">+J181+J452+J723</f>
        <v>0</v>
      </c>
      <c r="K994" s="136">
        <f t="shared" si="606"/>
        <v>0</v>
      </c>
      <c r="L994" s="136">
        <f t="shared" si="606"/>
        <v>0</v>
      </c>
      <c r="M994" s="136">
        <f t="shared" si="606"/>
        <v>0</v>
      </c>
      <c r="N994" s="136">
        <f t="shared" si="606"/>
        <v>0</v>
      </c>
      <c r="O994" s="136">
        <f t="shared" si="606"/>
        <v>0</v>
      </c>
      <c r="P994" s="136">
        <f t="shared" si="606"/>
        <v>0</v>
      </c>
      <c r="Q994" s="136">
        <f t="shared" si="606"/>
        <v>0</v>
      </c>
      <c r="R994" s="136">
        <f t="shared" si="606"/>
        <v>0</v>
      </c>
      <c r="S994" s="136">
        <f t="shared" si="606"/>
        <v>0</v>
      </c>
      <c r="T994" s="136">
        <f t="shared" si="606"/>
        <v>0</v>
      </c>
      <c r="U994" s="136">
        <f t="shared" si="606"/>
        <v>0</v>
      </c>
      <c r="V994" s="136">
        <f t="shared" si="606"/>
        <v>0</v>
      </c>
      <c r="W994" s="136">
        <f t="shared" si="606"/>
        <v>0</v>
      </c>
      <c r="X994" s="136">
        <f t="shared" si="606"/>
        <v>0</v>
      </c>
      <c r="Y994" s="42">
        <f t="shared" si="574"/>
        <v>0</v>
      </c>
      <c r="Z994" s="42"/>
      <c r="AA994" s="42"/>
      <c r="AB994" s="42"/>
      <c r="AC994" s="42"/>
      <c r="AD994" s="42"/>
      <c r="AE994" s="42"/>
      <c r="AF994" s="42"/>
      <c r="AG994" s="42"/>
    </row>
    <row r="995" spans="1:33">
      <c r="A995" s="44">
        <f t="shared" si="568"/>
        <v>966</v>
      </c>
      <c r="B995" s="44"/>
      <c r="C995" s="142">
        <v>39924</v>
      </c>
      <c r="E995" s="138" t="s">
        <v>334</v>
      </c>
      <c r="G995" s="43"/>
      <c r="H995" s="136"/>
      <c r="I995" s="42">
        <f>'Plt. Class.'!G$182</f>
        <v>0</v>
      </c>
      <c r="J995" s="136">
        <f t="shared" ref="J995:X995" si="607">+J182+J453+J724</f>
        <v>0</v>
      </c>
      <c r="K995" s="136">
        <f t="shared" si="607"/>
        <v>0</v>
      </c>
      <c r="L995" s="136">
        <f t="shared" si="607"/>
        <v>0</v>
      </c>
      <c r="M995" s="136">
        <f t="shared" si="607"/>
        <v>0</v>
      </c>
      <c r="N995" s="136">
        <f t="shared" si="607"/>
        <v>0</v>
      </c>
      <c r="O995" s="136">
        <f t="shared" si="607"/>
        <v>0</v>
      </c>
      <c r="P995" s="136">
        <f t="shared" si="607"/>
        <v>0</v>
      </c>
      <c r="Q995" s="136">
        <f t="shared" si="607"/>
        <v>0</v>
      </c>
      <c r="R995" s="136">
        <f t="shared" si="607"/>
        <v>0</v>
      </c>
      <c r="S995" s="136">
        <f t="shared" si="607"/>
        <v>0</v>
      </c>
      <c r="T995" s="136">
        <f t="shared" si="607"/>
        <v>0</v>
      </c>
      <c r="U995" s="136">
        <f t="shared" si="607"/>
        <v>0</v>
      </c>
      <c r="V995" s="136">
        <f t="shared" si="607"/>
        <v>0</v>
      </c>
      <c r="W995" s="136">
        <f t="shared" si="607"/>
        <v>0</v>
      </c>
      <c r="X995" s="136">
        <f t="shared" si="607"/>
        <v>0</v>
      </c>
      <c r="Y995" s="42">
        <f t="shared" si="574"/>
        <v>0</v>
      </c>
      <c r="Z995" s="42"/>
      <c r="AA995" s="42"/>
      <c r="AB995" s="42"/>
      <c r="AC995" s="42"/>
      <c r="AD995" s="42"/>
      <c r="AE995" s="42"/>
      <c r="AF995" s="42"/>
      <c r="AG995" s="42"/>
    </row>
    <row r="996" spans="1:33">
      <c r="A996" s="44">
        <f t="shared" si="568"/>
        <v>967</v>
      </c>
      <c r="B996" s="44"/>
      <c r="C996" s="44"/>
      <c r="D996" s="44"/>
      <c r="E996" s="44"/>
      <c r="G996" s="43"/>
      <c r="H996" s="136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  <c r="AA996" s="42"/>
      <c r="AB996" s="42"/>
      <c r="AC996" s="42"/>
      <c r="AD996" s="42"/>
      <c r="AE996" s="42"/>
      <c r="AF996" s="42"/>
      <c r="AG996" s="42"/>
    </row>
    <row r="997" spans="1:33">
      <c r="A997" s="44">
        <f t="shared" si="568"/>
        <v>968</v>
      </c>
      <c r="B997" s="44"/>
      <c r="C997" s="44"/>
      <c r="D997" s="44" t="s">
        <v>159</v>
      </c>
      <c r="E997" s="44"/>
      <c r="G997" s="43"/>
      <c r="H997" s="136"/>
      <c r="I997" s="42">
        <f>'Plt. Class.'!G$184</f>
        <v>1770166.6098208074</v>
      </c>
      <c r="J997" s="42">
        <f>SUM(J962:J995)</f>
        <v>1031098.5702462122</v>
      </c>
      <c r="K997" s="42">
        <f t="shared" ref="K997:X997" si="608">SUM(K962:K995)</f>
        <v>458205.68955180532</v>
      </c>
      <c r="L997" s="42">
        <f t="shared" si="608"/>
        <v>4029.5836683262269</v>
      </c>
      <c r="M997" s="42">
        <f t="shared" si="608"/>
        <v>188854.13931591224</v>
      </c>
      <c r="N997" s="42">
        <f t="shared" si="608"/>
        <v>87978.627038551262</v>
      </c>
      <c r="O997" s="42">
        <f t="shared" si="608"/>
        <v>0</v>
      </c>
      <c r="P997" s="42">
        <f t="shared" si="608"/>
        <v>0</v>
      </c>
      <c r="Q997" s="42">
        <f t="shared" si="608"/>
        <v>0</v>
      </c>
      <c r="R997" s="42">
        <f t="shared" si="608"/>
        <v>0</v>
      </c>
      <c r="S997" s="42">
        <f t="shared" si="608"/>
        <v>0</v>
      </c>
      <c r="T997" s="42">
        <f t="shared" si="608"/>
        <v>0</v>
      </c>
      <c r="U997" s="42">
        <f t="shared" si="608"/>
        <v>0</v>
      </c>
      <c r="V997" s="42">
        <f t="shared" si="608"/>
        <v>0</v>
      </c>
      <c r="W997" s="42">
        <f t="shared" si="608"/>
        <v>0</v>
      </c>
      <c r="X997" s="42">
        <f t="shared" si="608"/>
        <v>0</v>
      </c>
      <c r="Y997" s="42">
        <f>SUM(J997:X997)-I997</f>
        <v>0</v>
      </c>
      <c r="Z997" s="42"/>
      <c r="AA997" s="42"/>
      <c r="AB997" s="42"/>
      <c r="AC997" s="42"/>
      <c r="AD997" s="42"/>
      <c r="AE997" s="42"/>
      <c r="AF997" s="42"/>
      <c r="AG997" s="42"/>
    </row>
    <row r="998" spans="1:33">
      <c r="A998" s="44">
        <f t="shared" si="568"/>
        <v>969</v>
      </c>
      <c r="B998" s="44"/>
      <c r="C998" s="44"/>
      <c r="D998" s="44"/>
      <c r="E998" s="44"/>
      <c r="G998" s="43"/>
      <c r="H998" s="136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  <c r="AA998" s="42"/>
      <c r="AB998" s="42"/>
      <c r="AC998" s="42"/>
      <c r="AD998" s="42"/>
      <c r="AE998" s="42"/>
      <c r="AF998" s="42"/>
      <c r="AG998" s="42"/>
    </row>
    <row r="999" spans="1:33">
      <c r="A999" s="44">
        <f t="shared" si="568"/>
        <v>970</v>
      </c>
      <c r="B999" s="44"/>
      <c r="C999" s="44"/>
      <c r="D999" s="44" t="s">
        <v>361</v>
      </c>
      <c r="E999" s="44"/>
      <c r="G999" s="43"/>
      <c r="H999" s="136"/>
      <c r="I999" s="42">
        <f>'Plt. Class.'!G$186</f>
        <v>-85659.853385975701</v>
      </c>
      <c r="J999" s="136">
        <f>+J186+J457+J728</f>
        <v>-49895.728381590401</v>
      </c>
      <c r="K999" s="136">
        <f t="shared" ref="K999:X999" si="609">+K186+K457+K728</f>
        <v>-22172.959296526769</v>
      </c>
      <c r="L999" s="136">
        <f t="shared" si="609"/>
        <v>-194.99494811411472</v>
      </c>
      <c r="M999" s="136">
        <f t="shared" si="609"/>
        <v>-9138.8108867183291</v>
      </c>
      <c r="N999" s="136">
        <f t="shared" si="609"/>
        <v>-4257.359873026091</v>
      </c>
      <c r="O999" s="136">
        <f t="shared" si="609"/>
        <v>0</v>
      </c>
      <c r="P999" s="136">
        <f t="shared" si="609"/>
        <v>0</v>
      </c>
      <c r="Q999" s="136">
        <f t="shared" si="609"/>
        <v>0</v>
      </c>
      <c r="R999" s="136">
        <f t="shared" si="609"/>
        <v>0</v>
      </c>
      <c r="S999" s="136">
        <f t="shared" si="609"/>
        <v>0</v>
      </c>
      <c r="T999" s="136">
        <f t="shared" si="609"/>
        <v>0</v>
      </c>
      <c r="U999" s="136">
        <f t="shared" si="609"/>
        <v>0</v>
      </c>
      <c r="V999" s="136">
        <f t="shared" si="609"/>
        <v>0</v>
      </c>
      <c r="W999" s="136">
        <f t="shared" si="609"/>
        <v>0</v>
      </c>
      <c r="X999" s="136">
        <f t="shared" si="609"/>
        <v>0</v>
      </c>
      <c r="Y999" s="42">
        <f>SUM(J999:X999)-I999</f>
        <v>0</v>
      </c>
      <c r="Z999" s="42"/>
      <c r="AA999" s="42"/>
      <c r="AB999" s="42"/>
      <c r="AC999" s="42"/>
      <c r="AD999" s="42"/>
      <c r="AE999" s="42"/>
      <c r="AF999" s="42"/>
      <c r="AG999" s="42"/>
    </row>
    <row r="1000" spans="1:33">
      <c r="A1000" s="44">
        <f t="shared" si="568"/>
        <v>971</v>
      </c>
      <c r="B1000" s="44"/>
      <c r="C1000" s="44"/>
      <c r="D1000" s="44"/>
      <c r="E1000" s="44"/>
      <c r="G1000" s="43"/>
      <c r="H1000" s="136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  <c r="AA1000" s="42"/>
      <c r="AB1000" s="42"/>
      <c r="AC1000" s="42"/>
      <c r="AD1000" s="42"/>
      <c r="AE1000" s="42"/>
      <c r="AF1000" s="42"/>
      <c r="AG1000" s="42"/>
    </row>
    <row r="1001" spans="1:33">
      <c r="A1001" s="44">
        <f t="shared" si="568"/>
        <v>972</v>
      </c>
      <c r="B1001" s="44"/>
      <c r="C1001" s="44"/>
      <c r="D1001" s="44" t="s">
        <v>363</v>
      </c>
      <c r="E1001" s="44"/>
      <c r="G1001" s="43"/>
      <c r="H1001" s="136"/>
      <c r="I1001" s="42"/>
      <c r="J1001" s="42"/>
      <c r="K1001" s="42"/>
      <c r="L1001" s="42"/>
      <c r="M1001" s="42"/>
      <c r="N1001" s="42"/>
      <c r="O1001" s="42"/>
      <c r="P1001" s="42"/>
      <c r="Q1001" s="42"/>
      <c r="R1001" s="42"/>
      <c r="S1001" s="42"/>
      <c r="T1001" s="42"/>
      <c r="U1001" s="42"/>
      <c r="V1001" s="42"/>
      <c r="W1001" s="42"/>
      <c r="X1001" s="42"/>
      <c r="Y1001" s="42"/>
      <c r="Z1001" s="42"/>
      <c r="AA1001" s="42"/>
      <c r="AB1001" s="42"/>
      <c r="AC1001" s="42"/>
      <c r="AD1001" s="42"/>
      <c r="AE1001" s="42"/>
      <c r="AF1001" s="42"/>
      <c r="AG1001" s="42"/>
    </row>
    <row r="1002" spans="1:33">
      <c r="A1002" s="44">
        <f t="shared" si="568"/>
        <v>973</v>
      </c>
      <c r="B1002" s="44"/>
      <c r="C1002" s="44"/>
      <c r="D1002" s="44"/>
      <c r="E1002" s="44"/>
      <c r="G1002" s="43"/>
      <c r="H1002" s="136"/>
      <c r="I1002" s="42"/>
      <c r="J1002" s="42"/>
      <c r="K1002" s="42"/>
      <c r="L1002" s="42"/>
      <c r="M1002" s="42"/>
      <c r="N1002" s="42"/>
      <c r="O1002" s="42"/>
      <c r="P1002" s="42"/>
      <c r="Q1002" s="42"/>
      <c r="R1002" s="42"/>
      <c r="S1002" s="42"/>
      <c r="T1002" s="42"/>
      <c r="U1002" s="42"/>
      <c r="V1002" s="42"/>
      <c r="W1002" s="42"/>
      <c r="X1002" s="42"/>
      <c r="Y1002" s="42"/>
      <c r="Z1002" s="42"/>
      <c r="AA1002" s="42"/>
      <c r="AB1002" s="42"/>
      <c r="AC1002" s="42"/>
      <c r="AD1002" s="42"/>
      <c r="AE1002" s="42"/>
      <c r="AF1002" s="42"/>
      <c r="AG1002" s="42"/>
    </row>
    <row r="1003" spans="1:33">
      <c r="A1003" s="44">
        <f t="shared" si="568"/>
        <v>974</v>
      </c>
      <c r="B1003" s="44"/>
      <c r="C1003" s="44"/>
      <c r="D1003" s="44" t="s">
        <v>158</v>
      </c>
      <c r="E1003" s="44"/>
      <c r="G1003" s="43"/>
      <c r="H1003" s="136"/>
      <c r="I1003" s="42"/>
      <c r="J1003" s="42"/>
      <c r="K1003" s="42"/>
      <c r="L1003" s="42"/>
      <c r="M1003" s="42"/>
      <c r="N1003" s="42"/>
      <c r="O1003" s="42"/>
      <c r="P1003" s="42"/>
      <c r="Q1003" s="42"/>
      <c r="R1003" s="42"/>
      <c r="S1003" s="42"/>
      <c r="T1003" s="42"/>
      <c r="U1003" s="42"/>
      <c r="V1003" s="42"/>
      <c r="W1003" s="42"/>
      <c r="X1003" s="42"/>
      <c r="Y1003" s="42"/>
      <c r="Z1003" s="42"/>
      <c r="AA1003" s="42"/>
      <c r="AB1003" s="42"/>
      <c r="AC1003" s="42"/>
      <c r="AD1003" s="42"/>
      <c r="AE1003" s="42"/>
      <c r="AF1003" s="42"/>
      <c r="AG1003" s="42"/>
    </row>
    <row r="1004" spans="1:33">
      <c r="A1004" s="44">
        <f t="shared" si="568"/>
        <v>975</v>
      </c>
      <c r="B1004" s="44"/>
      <c r="C1004" s="44"/>
      <c r="D1004" s="44"/>
      <c r="E1004" s="44"/>
      <c r="G1004" s="43"/>
      <c r="H1004" s="136"/>
      <c r="I1004" s="42"/>
      <c r="J1004" s="42"/>
      <c r="K1004" s="42"/>
      <c r="L1004" s="42"/>
      <c r="M1004" s="42"/>
      <c r="N1004" s="42"/>
      <c r="O1004" s="42"/>
      <c r="P1004" s="42"/>
      <c r="Q1004" s="42"/>
      <c r="R1004" s="42"/>
      <c r="S1004" s="42"/>
      <c r="T1004" s="42"/>
      <c r="U1004" s="42"/>
      <c r="V1004" s="42"/>
      <c r="W1004" s="42"/>
      <c r="X1004" s="42"/>
      <c r="Y1004" s="42"/>
      <c r="Z1004" s="42"/>
      <c r="AA1004" s="42"/>
      <c r="AB1004" s="42"/>
      <c r="AC1004" s="42"/>
      <c r="AD1004" s="42"/>
      <c r="AE1004" s="42"/>
      <c r="AF1004" s="42"/>
      <c r="AG1004" s="42"/>
    </row>
    <row r="1005" spans="1:33">
      <c r="A1005" s="44">
        <f t="shared" si="568"/>
        <v>976</v>
      </c>
      <c r="B1005" s="44"/>
      <c r="C1005" s="142">
        <v>37400</v>
      </c>
      <c r="E1005" s="138" t="s">
        <v>125</v>
      </c>
      <c r="G1005" s="43"/>
      <c r="H1005" s="136"/>
      <c r="I1005" s="42">
        <f>'Plt. Class.'!G$192</f>
        <v>0</v>
      </c>
      <c r="J1005" s="136">
        <f t="shared" ref="J1005:X1005" si="610">+J192+J463+J734</f>
        <v>0</v>
      </c>
      <c r="K1005" s="136">
        <f t="shared" si="610"/>
        <v>0</v>
      </c>
      <c r="L1005" s="136">
        <f t="shared" si="610"/>
        <v>0</v>
      </c>
      <c r="M1005" s="136">
        <f t="shared" si="610"/>
        <v>0</v>
      </c>
      <c r="N1005" s="136">
        <f t="shared" si="610"/>
        <v>0</v>
      </c>
      <c r="O1005" s="136">
        <f t="shared" si="610"/>
        <v>0</v>
      </c>
      <c r="P1005" s="136">
        <f t="shared" si="610"/>
        <v>0</v>
      </c>
      <c r="Q1005" s="136">
        <f t="shared" si="610"/>
        <v>0</v>
      </c>
      <c r="R1005" s="136">
        <f t="shared" si="610"/>
        <v>0</v>
      </c>
      <c r="S1005" s="136">
        <f t="shared" si="610"/>
        <v>0</v>
      </c>
      <c r="T1005" s="136">
        <f t="shared" si="610"/>
        <v>0</v>
      </c>
      <c r="U1005" s="136">
        <f t="shared" si="610"/>
        <v>0</v>
      </c>
      <c r="V1005" s="136">
        <f t="shared" si="610"/>
        <v>0</v>
      </c>
      <c r="W1005" s="136">
        <f t="shared" si="610"/>
        <v>0</v>
      </c>
      <c r="X1005" s="136">
        <f t="shared" si="610"/>
        <v>0</v>
      </c>
      <c r="Y1005" s="42">
        <f t="shared" ref="Y1005:Y1038" si="611">SUM(J1005:X1005)-I1005</f>
        <v>0</v>
      </c>
      <c r="Z1005" s="42"/>
      <c r="AA1005" s="42"/>
      <c r="AB1005" s="42"/>
      <c r="AC1005" s="42"/>
      <c r="AD1005" s="42"/>
      <c r="AE1005" s="42"/>
      <c r="AF1005" s="42"/>
      <c r="AG1005" s="42"/>
    </row>
    <row r="1006" spans="1:33">
      <c r="A1006" s="44">
        <f t="shared" si="568"/>
        <v>977</v>
      </c>
      <c r="B1006" s="44"/>
      <c r="C1006" s="142">
        <v>39001</v>
      </c>
      <c r="E1006" s="138" t="s">
        <v>304</v>
      </c>
      <c r="G1006" s="43"/>
      <c r="H1006" s="136"/>
      <c r="I1006" s="42">
        <f>'Plt. Class.'!G$193</f>
        <v>0</v>
      </c>
      <c r="J1006" s="136">
        <f t="shared" ref="J1006:X1006" si="612">+J193+J464+J735</f>
        <v>0</v>
      </c>
      <c r="K1006" s="136">
        <f t="shared" si="612"/>
        <v>0</v>
      </c>
      <c r="L1006" s="136">
        <f t="shared" si="612"/>
        <v>0</v>
      </c>
      <c r="M1006" s="136">
        <f t="shared" si="612"/>
        <v>0</v>
      </c>
      <c r="N1006" s="136">
        <f t="shared" si="612"/>
        <v>0</v>
      </c>
      <c r="O1006" s="136">
        <f t="shared" si="612"/>
        <v>0</v>
      </c>
      <c r="P1006" s="136">
        <f t="shared" si="612"/>
        <v>0</v>
      </c>
      <c r="Q1006" s="136">
        <f t="shared" si="612"/>
        <v>0</v>
      </c>
      <c r="R1006" s="136">
        <f t="shared" si="612"/>
        <v>0</v>
      </c>
      <c r="S1006" s="136">
        <f t="shared" si="612"/>
        <v>0</v>
      </c>
      <c r="T1006" s="136">
        <f t="shared" si="612"/>
        <v>0</v>
      </c>
      <c r="U1006" s="136">
        <f t="shared" si="612"/>
        <v>0</v>
      </c>
      <c r="V1006" s="136">
        <f t="shared" si="612"/>
        <v>0</v>
      </c>
      <c r="W1006" s="136">
        <f t="shared" si="612"/>
        <v>0</v>
      </c>
      <c r="X1006" s="136">
        <f t="shared" si="612"/>
        <v>0</v>
      </c>
      <c r="Y1006" s="42">
        <f t="shared" si="611"/>
        <v>0</v>
      </c>
      <c r="Z1006" s="42"/>
      <c r="AA1006" s="42"/>
      <c r="AB1006" s="42"/>
      <c r="AC1006" s="42"/>
      <c r="AD1006" s="42"/>
      <c r="AE1006" s="42"/>
      <c r="AF1006" s="42"/>
      <c r="AG1006" s="42"/>
    </row>
    <row r="1007" spans="1:33">
      <c r="A1007" s="44">
        <f t="shared" si="568"/>
        <v>978</v>
      </c>
      <c r="B1007" s="44"/>
      <c r="C1007" s="142">
        <v>36602</v>
      </c>
      <c r="E1007" s="138" t="s">
        <v>149</v>
      </c>
      <c r="G1007" s="43"/>
      <c r="H1007" s="136"/>
      <c r="I1007" s="42">
        <f>'Plt. Class.'!G$194</f>
        <v>264248.46937223006</v>
      </c>
      <c r="J1007" s="136">
        <f t="shared" ref="J1007:X1007" si="613">+J194+J465+J736</f>
        <v>153921.22834530135</v>
      </c>
      <c r="K1007" s="136">
        <f t="shared" si="613"/>
        <v>68400.427084074661</v>
      </c>
      <c r="L1007" s="136">
        <f t="shared" si="613"/>
        <v>601.53169235879523</v>
      </c>
      <c r="M1007" s="136">
        <f t="shared" si="613"/>
        <v>28191.932314151767</v>
      </c>
      <c r="N1007" s="136">
        <f t="shared" si="613"/>
        <v>13133.349936343486</v>
      </c>
      <c r="O1007" s="136">
        <f t="shared" si="613"/>
        <v>0</v>
      </c>
      <c r="P1007" s="136">
        <f t="shared" si="613"/>
        <v>0</v>
      </c>
      <c r="Q1007" s="136">
        <f t="shared" si="613"/>
        <v>0</v>
      </c>
      <c r="R1007" s="136">
        <f t="shared" si="613"/>
        <v>0</v>
      </c>
      <c r="S1007" s="136">
        <f t="shared" si="613"/>
        <v>0</v>
      </c>
      <c r="T1007" s="136">
        <f t="shared" si="613"/>
        <v>0</v>
      </c>
      <c r="U1007" s="136">
        <f t="shared" si="613"/>
        <v>0</v>
      </c>
      <c r="V1007" s="136">
        <f t="shared" si="613"/>
        <v>0</v>
      </c>
      <c r="W1007" s="136">
        <f t="shared" si="613"/>
        <v>0</v>
      </c>
      <c r="X1007" s="136">
        <f t="shared" si="613"/>
        <v>0</v>
      </c>
      <c r="Y1007" s="42">
        <f t="shared" si="611"/>
        <v>0</v>
      </c>
      <c r="Z1007" s="42"/>
      <c r="AA1007" s="42"/>
      <c r="AB1007" s="42"/>
      <c r="AC1007" s="42"/>
      <c r="AD1007" s="42"/>
      <c r="AE1007" s="42"/>
      <c r="AF1007" s="42"/>
      <c r="AG1007" s="42"/>
    </row>
    <row r="1008" spans="1:33">
      <c r="A1008" s="44">
        <f t="shared" si="568"/>
        <v>979</v>
      </c>
      <c r="B1008" s="44"/>
      <c r="C1008" s="142">
        <v>37503</v>
      </c>
      <c r="E1008" s="138" t="s">
        <v>291</v>
      </c>
      <c r="G1008" s="43"/>
      <c r="H1008" s="136"/>
      <c r="I1008" s="42">
        <f>'Plt. Class.'!G$195</f>
        <v>0</v>
      </c>
      <c r="J1008" s="136">
        <f t="shared" ref="J1008:X1008" si="614">+J195+J466+J737</f>
        <v>0</v>
      </c>
      <c r="K1008" s="136">
        <f t="shared" si="614"/>
        <v>0</v>
      </c>
      <c r="L1008" s="136">
        <f t="shared" si="614"/>
        <v>0</v>
      </c>
      <c r="M1008" s="136">
        <f t="shared" si="614"/>
        <v>0</v>
      </c>
      <c r="N1008" s="136">
        <f t="shared" si="614"/>
        <v>0</v>
      </c>
      <c r="O1008" s="136">
        <f t="shared" si="614"/>
        <v>0</v>
      </c>
      <c r="P1008" s="136">
        <f t="shared" si="614"/>
        <v>0</v>
      </c>
      <c r="Q1008" s="136">
        <f t="shared" si="614"/>
        <v>0</v>
      </c>
      <c r="R1008" s="136">
        <f t="shared" si="614"/>
        <v>0</v>
      </c>
      <c r="S1008" s="136">
        <f t="shared" si="614"/>
        <v>0</v>
      </c>
      <c r="T1008" s="136">
        <f t="shared" si="614"/>
        <v>0</v>
      </c>
      <c r="U1008" s="136">
        <f t="shared" si="614"/>
        <v>0</v>
      </c>
      <c r="V1008" s="136">
        <f t="shared" si="614"/>
        <v>0</v>
      </c>
      <c r="W1008" s="136">
        <f t="shared" si="614"/>
        <v>0</v>
      </c>
      <c r="X1008" s="136">
        <f t="shared" si="614"/>
        <v>0</v>
      </c>
      <c r="Y1008" s="42">
        <f t="shared" si="611"/>
        <v>0</v>
      </c>
      <c r="Z1008" s="42"/>
      <c r="AA1008" s="42"/>
      <c r="AB1008" s="42"/>
      <c r="AC1008" s="42"/>
      <c r="AD1008" s="42"/>
      <c r="AE1008" s="42"/>
      <c r="AF1008" s="42"/>
      <c r="AG1008" s="42"/>
    </row>
    <row r="1009" spans="1:33">
      <c r="A1009" s="44">
        <f t="shared" si="568"/>
        <v>980</v>
      </c>
      <c r="B1009" s="44"/>
      <c r="C1009" s="142">
        <v>39004</v>
      </c>
      <c r="E1009" s="138" t="s">
        <v>306</v>
      </c>
      <c r="G1009" s="43"/>
      <c r="H1009" s="136"/>
      <c r="I1009" s="42">
        <f>'Plt. Class.'!G$196</f>
        <v>0</v>
      </c>
      <c r="J1009" s="136">
        <f t="shared" ref="J1009:X1009" si="615">+J196+J467+J738</f>
        <v>0</v>
      </c>
      <c r="K1009" s="136">
        <f t="shared" si="615"/>
        <v>0</v>
      </c>
      <c r="L1009" s="136">
        <f t="shared" si="615"/>
        <v>0</v>
      </c>
      <c r="M1009" s="136">
        <f t="shared" si="615"/>
        <v>0</v>
      </c>
      <c r="N1009" s="136">
        <f t="shared" si="615"/>
        <v>0</v>
      </c>
      <c r="O1009" s="136">
        <f t="shared" si="615"/>
        <v>0</v>
      </c>
      <c r="P1009" s="136">
        <f t="shared" si="615"/>
        <v>0</v>
      </c>
      <c r="Q1009" s="136">
        <f t="shared" si="615"/>
        <v>0</v>
      </c>
      <c r="R1009" s="136">
        <f t="shared" si="615"/>
        <v>0</v>
      </c>
      <c r="S1009" s="136">
        <f t="shared" si="615"/>
        <v>0</v>
      </c>
      <c r="T1009" s="136">
        <f t="shared" si="615"/>
        <v>0</v>
      </c>
      <c r="U1009" s="136">
        <f t="shared" si="615"/>
        <v>0</v>
      </c>
      <c r="V1009" s="136">
        <f t="shared" si="615"/>
        <v>0</v>
      </c>
      <c r="W1009" s="136">
        <f t="shared" si="615"/>
        <v>0</v>
      </c>
      <c r="X1009" s="136">
        <f t="shared" si="615"/>
        <v>0</v>
      </c>
      <c r="Y1009" s="42">
        <f t="shared" si="611"/>
        <v>0</v>
      </c>
      <c r="Z1009" s="42"/>
      <c r="AA1009" s="42"/>
      <c r="AB1009" s="42"/>
      <c r="AC1009" s="42"/>
      <c r="AD1009" s="42"/>
      <c r="AE1009" s="42"/>
      <c r="AF1009" s="42"/>
      <c r="AG1009" s="42"/>
    </row>
    <row r="1010" spans="1:33">
      <c r="A1010" s="44">
        <f t="shared" si="568"/>
        <v>981</v>
      </c>
      <c r="B1010" s="44"/>
      <c r="C1010" s="142">
        <v>39009</v>
      </c>
      <c r="E1010" s="138" t="s">
        <v>307</v>
      </c>
      <c r="G1010" s="43"/>
      <c r="H1010" s="136"/>
      <c r="I1010" s="42">
        <f>'Plt. Class.'!G$197</f>
        <v>507646.94835271226</v>
      </c>
      <c r="J1010" s="136">
        <f t="shared" ref="J1010:X1010" si="616">+J197+J468+J739</f>
        <v>295697.61384738871</v>
      </c>
      <c r="K1010" s="136">
        <f t="shared" si="616"/>
        <v>131403.85697500579</v>
      </c>
      <c r="L1010" s="136">
        <f t="shared" si="616"/>
        <v>1155.6007445902574</v>
      </c>
      <c r="M1010" s="136">
        <f t="shared" si="616"/>
        <v>54159.437295682466</v>
      </c>
      <c r="N1010" s="136">
        <f t="shared" si="616"/>
        <v>25230.439490044995</v>
      </c>
      <c r="O1010" s="136">
        <f t="shared" si="616"/>
        <v>0</v>
      </c>
      <c r="P1010" s="136">
        <f t="shared" si="616"/>
        <v>0</v>
      </c>
      <c r="Q1010" s="136">
        <f t="shared" si="616"/>
        <v>0</v>
      </c>
      <c r="R1010" s="136">
        <f t="shared" si="616"/>
        <v>0</v>
      </c>
      <c r="S1010" s="136">
        <f t="shared" si="616"/>
        <v>0</v>
      </c>
      <c r="T1010" s="136">
        <f t="shared" si="616"/>
        <v>0</v>
      </c>
      <c r="U1010" s="136">
        <f t="shared" si="616"/>
        <v>0</v>
      </c>
      <c r="V1010" s="136">
        <f t="shared" si="616"/>
        <v>0</v>
      </c>
      <c r="W1010" s="136">
        <f t="shared" si="616"/>
        <v>0</v>
      </c>
      <c r="X1010" s="136">
        <f t="shared" si="616"/>
        <v>0</v>
      </c>
      <c r="Y1010" s="42">
        <f t="shared" si="611"/>
        <v>0</v>
      </c>
      <c r="Z1010" s="42"/>
      <c r="AA1010" s="42"/>
      <c r="AB1010" s="42"/>
      <c r="AC1010" s="42"/>
      <c r="AD1010" s="42"/>
      <c r="AE1010" s="42"/>
      <c r="AF1010" s="42"/>
      <c r="AG1010" s="42"/>
    </row>
    <row r="1011" spans="1:33">
      <c r="A1011" s="44">
        <f t="shared" si="568"/>
        <v>982</v>
      </c>
      <c r="B1011" s="44"/>
      <c r="C1011" s="142">
        <v>39100</v>
      </c>
      <c r="E1011" s="138" t="s">
        <v>308</v>
      </c>
      <c r="G1011" s="43"/>
      <c r="H1011" s="136"/>
      <c r="I1011" s="42">
        <f>'Plt. Class.'!G$198</f>
        <v>591033.76441706705</v>
      </c>
      <c r="J1011" s="136">
        <f t="shared" ref="J1011:X1011" si="617">+J198+J469+J740</f>
        <v>344269.32813932415</v>
      </c>
      <c r="K1011" s="136">
        <f t="shared" si="617"/>
        <v>152988.44304860992</v>
      </c>
      <c r="L1011" s="136">
        <f t="shared" si="617"/>
        <v>1345.4213808526608</v>
      </c>
      <c r="M1011" s="136">
        <f t="shared" si="617"/>
        <v>63055.744169147991</v>
      </c>
      <c r="N1011" s="136">
        <f t="shared" si="617"/>
        <v>29374.827679132341</v>
      </c>
      <c r="O1011" s="136">
        <f t="shared" si="617"/>
        <v>0</v>
      </c>
      <c r="P1011" s="136">
        <f t="shared" si="617"/>
        <v>0</v>
      </c>
      <c r="Q1011" s="136">
        <f t="shared" si="617"/>
        <v>0</v>
      </c>
      <c r="R1011" s="136">
        <f t="shared" si="617"/>
        <v>0</v>
      </c>
      <c r="S1011" s="136">
        <f t="shared" si="617"/>
        <v>0</v>
      </c>
      <c r="T1011" s="136">
        <f t="shared" si="617"/>
        <v>0</v>
      </c>
      <c r="U1011" s="136">
        <f t="shared" si="617"/>
        <v>0</v>
      </c>
      <c r="V1011" s="136">
        <f t="shared" si="617"/>
        <v>0</v>
      </c>
      <c r="W1011" s="136">
        <f t="shared" si="617"/>
        <v>0</v>
      </c>
      <c r="X1011" s="136">
        <f t="shared" si="617"/>
        <v>0</v>
      </c>
      <c r="Y1011" s="42">
        <f t="shared" si="611"/>
        <v>0</v>
      </c>
      <c r="Z1011" s="42"/>
      <c r="AA1011" s="42"/>
      <c r="AB1011" s="42"/>
      <c r="AC1011" s="42"/>
      <c r="AD1011" s="42"/>
      <c r="AE1011" s="42"/>
      <c r="AF1011" s="42"/>
      <c r="AG1011" s="42"/>
    </row>
    <row r="1012" spans="1:33">
      <c r="A1012" s="44">
        <f t="shared" si="568"/>
        <v>983</v>
      </c>
      <c r="B1012" s="44"/>
      <c r="C1012" s="142">
        <v>39102</v>
      </c>
      <c r="E1012" s="138" t="s">
        <v>309</v>
      </c>
      <c r="G1012" s="43"/>
      <c r="H1012" s="136"/>
      <c r="I1012" s="42">
        <f>'Plt. Class.'!G$199</f>
        <v>0</v>
      </c>
      <c r="J1012" s="136">
        <f t="shared" ref="J1012:X1012" si="618">+J199+J470+J741</f>
        <v>0</v>
      </c>
      <c r="K1012" s="136">
        <f t="shared" si="618"/>
        <v>0</v>
      </c>
      <c r="L1012" s="136">
        <f t="shared" si="618"/>
        <v>0</v>
      </c>
      <c r="M1012" s="136">
        <f t="shared" si="618"/>
        <v>0</v>
      </c>
      <c r="N1012" s="136">
        <f t="shared" si="618"/>
        <v>0</v>
      </c>
      <c r="O1012" s="136">
        <f t="shared" si="618"/>
        <v>0</v>
      </c>
      <c r="P1012" s="136">
        <f t="shared" si="618"/>
        <v>0</v>
      </c>
      <c r="Q1012" s="136">
        <f t="shared" si="618"/>
        <v>0</v>
      </c>
      <c r="R1012" s="136">
        <f t="shared" si="618"/>
        <v>0</v>
      </c>
      <c r="S1012" s="136">
        <f t="shared" si="618"/>
        <v>0</v>
      </c>
      <c r="T1012" s="136">
        <f t="shared" si="618"/>
        <v>0</v>
      </c>
      <c r="U1012" s="136">
        <f t="shared" si="618"/>
        <v>0</v>
      </c>
      <c r="V1012" s="136">
        <f t="shared" si="618"/>
        <v>0</v>
      </c>
      <c r="W1012" s="136">
        <f t="shared" si="618"/>
        <v>0</v>
      </c>
      <c r="X1012" s="136">
        <f t="shared" si="618"/>
        <v>0</v>
      </c>
      <c r="Y1012" s="42">
        <f t="shared" si="611"/>
        <v>0</v>
      </c>
      <c r="Z1012" s="42"/>
      <c r="AA1012" s="42"/>
      <c r="AB1012" s="42"/>
      <c r="AC1012" s="42"/>
      <c r="AD1012" s="42"/>
      <c r="AE1012" s="42"/>
      <c r="AF1012" s="42"/>
      <c r="AG1012" s="42"/>
    </row>
    <row r="1013" spans="1:33">
      <c r="A1013" s="44">
        <f t="shared" si="568"/>
        <v>984</v>
      </c>
      <c r="B1013" s="44"/>
      <c r="C1013" s="142">
        <v>39103</v>
      </c>
      <c r="E1013" s="138" t="s">
        <v>310</v>
      </c>
      <c r="G1013" s="43"/>
      <c r="H1013" s="136"/>
      <c r="I1013" s="42">
        <f>'Plt. Class.'!G$200</f>
        <v>0</v>
      </c>
      <c r="J1013" s="136">
        <f t="shared" ref="J1013:X1013" si="619">+J200+J471+J742</f>
        <v>0</v>
      </c>
      <c r="K1013" s="136">
        <f t="shared" si="619"/>
        <v>0</v>
      </c>
      <c r="L1013" s="136">
        <f t="shared" si="619"/>
        <v>0</v>
      </c>
      <c r="M1013" s="136">
        <f t="shared" si="619"/>
        <v>0</v>
      </c>
      <c r="N1013" s="136">
        <f t="shared" si="619"/>
        <v>0</v>
      </c>
      <c r="O1013" s="136">
        <f t="shared" si="619"/>
        <v>0</v>
      </c>
      <c r="P1013" s="136">
        <f t="shared" si="619"/>
        <v>0</v>
      </c>
      <c r="Q1013" s="136">
        <f t="shared" si="619"/>
        <v>0</v>
      </c>
      <c r="R1013" s="136">
        <f t="shared" si="619"/>
        <v>0</v>
      </c>
      <c r="S1013" s="136">
        <f t="shared" si="619"/>
        <v>0</v>
      </c>
      <c r="T1013" s="136">
        <f t="shared" si="619"/>
        <v>0</v>
      </c>
      <c r="U1013" s="136">
        <f t="shared" si="619"/>
        <v>0</v>
      </c>
      <c r="V1013" s="136">
        <f t="shared" si="619"/>
        <v>0</v>
      </c>
      <c r="W1013" s="136">
        <f t="shared" si="619"/>
        <v>0</v>
      </c>
      <c r="X1013" s="136">
        <f t="shared" si="619"/>
        <v>0</v>
      </c>
      <c r="Y1013" s="42">
        <f t="shared" si="611"/>
        <v>0</v>
      </c>
      <c r="Z1013" s="42"/>
      <c r="AA1013" s="42"/>
      <c r="AB1013" s="42"/>
      <c r="AC1013" s="42"/>
      <c r="AD1013" s="42"/>
      <c r="AE1013" s="42"/>
      <c r="AF1013" s="42"/>
      <c r="AG1013" s="42"/>
    </row>
    <row r="1014" spans="1:33">
      <c r="A1014" s="44">
        <f t="shared" si="568"/>
        <v>985</v>
      </c>
      <c r="B1014" s="44"/>
      <c r="C1014" s="142">
        <v>39200</v>
      </c>
      <c r="E1014" s="138" t="s">
        <v>311</v>
      </c>
      <c r="G1014" s="43"/>
      <c r="H1014" s="136"/>
      <c r="I1014" s="42">
        <f>'Plt. Class.'!G$201</f>
        <v>5437.167723671264</v>
      </c>
      <c r="J1014" s="136">
        <f t="shared" ref="J1014:X1014" si="620">+J201+J472+J743</f>
        <v>3167.0780789576697</v>
      </c>
      <c r="K1014" s="136">
        <f t="shared" si="620"/>
        <v>1407.4049144367309</v>
      </c>
      <c r="L1014" s="136">
        <f t="shared" si="620"/>
        <v>12.377096110446971</v>
      </c>
      <c r="M1014" s="136">
        <f t="shared" si="620"/>
        <v>580.07626235484111</v>
      </c>
      <c r="N1014" s="136">
        <f t="shared" si="620"/>
        <v>270.23137181157568</v>
      </c>
      <c r="O1014" s="136">
        <f t="shared" si="620"/>
        <v>0</v>
      </c>
      <c r="P1014" s="136">
        <f t="shared" si="620"/>
        <v>0</v>
      </c>
      <c r="Q1014" s="136">
        <f t="shared" si="620"/>
        <v>0</v>
      </c>
      <c r="R1014" s="136">
        <f t="shared" si="620"/>
        <v>0</v>
      </c>
      <c r="S1014" s="136">
        <f t="shared" si="620"/>
        <v>0</v>
      </c>
      <c r="T1014" s="136">
        <f t="shared" si="620"/>
        <v>0</v>
      </c>
      <c r="U1014" s="136">
        <f t="shared" si="620"/>
        <v>0</v>
      </c>
      <c r="V1014" s="136">
        <f t="shared" si="620"/>
        <v>0</v>
      </c>
      <c r="W1014" s="136">
        <f t="shared" si="620"/>
        <v>0</v>
      </c>
      <c r="X1014" s="136">
        <f t="shared" si="620"/>
        <v>0</v>
      </c>
      <c r="Y1014" s="42">
        <f t="shared" si="611"/>
        <v>0</v>
      </c>
      <c r="Z1014" s="42"/>
      <c r="AA1014" s="42"/>
      <c r="AB1014" s="42"/>
      <c r="AC1014" s="42"/>
      <c r="AD1014" s="42"/>
      <c r="AE1014" s="42"/>
      <c r="AF1014" s="42"/>
      <c r="AG1014" s="42"/>
    </row>
    <row r="1015" spans="1:33">
      <c r="A1015" s="44">
        <f t="shared" si="568"/>
        <v>986</v>
      </c>
      <c r="B1015" s="44"/>
      <c r="C1015" s="142">
        <v>39201</v>
      </c>
      <c r="E1015" s="138" t="s">
        <v>312</v>
      </c>
      <c r="G1015" s="43"/>
      <c r="H1015" s="136"/>
      <c r="I1015" s="42">
        <f>'Plt. Class.'!G$202</f>
        <v>0</v>
      </c>
      <c r="J1015" s="136">
        <f t="shared" ref="J1015:X1015" si="621">+J202+J473+J744</f>
        <v>0</v>
      </c>
      <c r="K1015" s="136">
        <f t="shared" si="621"/>
        <v>0</v>
      </c>
      <c r="L1015" s="136">
        <f t="shared" si="621"/>
        <v>0</v>
      </c>
      <c r="M1015" s="136">
        <f t="shared" si="621"/>
        <v>0</v>
      </c>
      <c r="N1015" s="136">
        <f t="shared" si="621"/>
        <v>0</v>
      </c>
      <c r="O1015" s="136">
        <f t="shared" si="621"/>
        <v>0</v>
      </c>
      <c r="P1015" s="136">
        <f t="shared" si="621"/>
        <v>0</v>
      </c>
      <c r="Q1015" s="136">
        <f t="shared" si="621"/>
        <v>0</v>
      </c>
      <c r="R1015" s="136">
        <f t="shared" si="621"/>
        <v>0</v>
      </c>
      <c r="S1015" s="136">
        <f t="shared" si="621"/>
        <v>0</v>
      </c>
      <c r="T1015" s="136">
        <f t="shared" si="621"/>
        <v>0</v>
      </c>
      <c r="U1015" s="136">
        <f t="shared" si="621"/>
        <v>0</v>
      </c>
      <c r="V1015" s="136">
        <f t="shared" si="621"/>
        <v>0</v>
      </c>
      <c r="W1015" s="136">
        <f t="shared" si="621"/>
        <v>0</v>
      </c>
      <c r="X1015" s="136">
        <f t="shared" si="621"/>
        <v>0</v>
      </c>
      <c r="Y1015" s="42">
        <f t="shared" si="611"/>
        <v>0</v>
      </c>
      <c r="Z1015" s="42"/>
      <c r="AA1015" s="42"/>
      <c r="AB1015" s="42"/>
      <c r="AC1015" s="42"/>
      <c r="AD1015" s="42"/>
      <c r="AE1015" s="42"/>
      <c r="AF1015" s="42"/>
      <c r="AG1015" s="42"/>
    </row>
    <row r="1016" spans="1:33">
      <c r="A1016" s="44">
        <f t="shared" si="568"/>
        <v>987</v>
      </c>
      <c r="B1016" s="44"/>
      <c r="C1016" s="142">
        <v>39202</v>
      </c>
      <c r="E1016" s="138" t="s">
        <v>313</v>
      </c>
      <c r="G1016" s="43"/>
      <c r="H1016" s="136"/>
      <c r="I1016" s="42">
        <f>'Plt. Class.'!G$203</f>
        <v>0</v>
      </c>
      <c r="J1016" s="136">
        <f t="shared" ref="J1016:X1016" si="622">+J203+J474+J745</f>
        <v>0</v>
      </c>
      <c r="K1016" s="136">
        <f t="shared" si="622"/>
        <v>0</v>
      </c>
      <c r="L1016" s="136">
        <f t="shared" si="622"/>
        <v>0</v>
      </c>
      <c r="M1016" s="136">
        <f t="shared" si="622"/>
        <v>0</v>
      </c>
      <c r="N1016" s="136">
        <f t="shared" si="622"/>
        <v>0</v>
      </c>
      <c r="O1016" s="136">
        <f t="shared" si="622"/>
        <v>0</v>
      </c>
      <c r="P1016" s="136">
        <f t="shared" si="622"/>
        <v>0</v>
      </c>
      <c r="Q1016" s="136">
        <f t="shared" si="622"/>
        <v>0</v>
      </c>
      <c r="R1016" s="136">
        <f t="shared" si="622"/>
        <v>0</v>
      </c>
      <c r="S1016" s="136">
        <f t="shared" si="622"/>
        <v>0</v>
      </c>
      <c r="T1016" s="136">
        <f t="shared" si="622"/>
        <v>0</v>
      </c>
      <c r="U1016" s="136">
        <f t="shared" si="622"/>
        <v>0</v>
      </c>
      <c r="V1016" s="136">
        <f t="shared" si="622"/>
        <v>0</v>
      </c>
      <c r="W1016" s="136">
        <f t="shared" si="622"/>
        <v>0</v>
      </c>
      <c r="X1016" s="136">
        <f t="shared" si="622"/>
        <v>0</v>
      </c>
      <c r="Y1016" s="42">
        <f t="shared" si="611"/>
        <v>0</v>
      </c>
      <c r="Z1016" s="42"/>
      <c r="AA1016" s="42"/>
      <c r="AB1016" s="42"/>
      <c r="AC1016" s="42"/>
      <c r="AD1016" s="42"/>
      <c r="AE1016" s="42"/>
      <c r="AF1016" s="42"/>
      <c r="AG1016" s="42"/>
    </row>
    <row r="1017" spans="1:33">
      <c r="A1017" s="44">
        <f t="shared" si="568"/>
        <v>988</v>
      </c>
      <c r="B1017" s="44"/>
      <c r="C1017" s="142">
        <v>39300</v>
      </c>
      <c r="E1017" s="138" t="s">
        <v>198</v>
      </c>
      <c r="G1017" s="43"/>
      <c r="H1017" s="136"/>
      <c r="I1017" s="42">
        <f>'Plt. Class.'!G$204</f>
        <v>0</v>
      </c>
      <c r="J1017" s="136">
        <f t="shared" ref="J1017:X1017" si="623">+J204+J475+J746</f>
        <v>0</v>
      </c>
      <c r="K1017" s="136">
        <f t="shared" si="623"/>
        <v>0</v>
      </c>
      <c r="L1017" s="136">
        <f t="shared" si="623"/>
        <v>0</v>
      </c>
      <c r="M1017" s="136">
        <f t="shared" si="623"/>
        <v>0</v>
      </c>
      <c r="N1017" s="136">
        <f t="shared" si="623"/>
        <v>0</v>
      </c>
      <c r="O1017" s="136">
        <f t="shared" si="623"/>
        <v>0</v>
      </c>
      <c r="P1017" s="136">
        <f t="shared" si="623"/>
        <v>0</v>
      </c>
      <c r="Q1017" s="136">
        <f t="shared" si="623"/>
        <v>0</v>
      </c>
      <c r="R1017" s="136">
        <f t="shared" si="623"/>
        <v>0</v>
      </c>
      <c r="S1017" s="136">
        <f t="shared" si="623"/>
        <v>0</v>
      </c>
      <c r="T1017" s="136">
        <f t="shared" si="623"/>
        <v>0</v>
      </c>
      <c r="U1017" s="136">
        <f t="shared" si="623"/>
        <v>0</v>
      </c>
      <c r="V1017" s="136">
        <f t="shared" si="623"/>
        <v>0</v>
      </c>
      <c r="W1017" s="136">
        <f t="shared" si="623"/>
        <v>0</v>
      </c>
      <c r="X1017" s="136">
        <f t="shared" si="623"/>
        <v>0</v>
      </c>
      <c r="Y1017" s="42">
        <f t="shared" si="611"/>
        <v>0</v>
      </c>
      <c r="Z1017" s="42"/>
      <c r="AA1017" s="42"/>
      <c r="AB1017" s="42"/>
      <c r="AC1017" s="42"/>
      <c r="AD1017" s="42"/>
      <c r="AE1017" s="42"/>
      <c r="AF1017" s="42"/>
      <c r="AG1017" s="42"/>
    </row>
    <row r="1018" spans="1:33">
      <c r="A1018" s="44">
        <f t="shared" ref="A1018:A1081" si="624">A1017+1</f>
        <v>989</v>
      </c>
      <c r="B1018" s="44"/>
      <c r="C1018" s="142">
        <v>39400</v>
      </c>
      <c r="E1018" s="138" t="s">
        <v>314</v>
      </c>
      <c r="G1018" s="43"/>
      <c r="H1018" s="136"/>
      <c r="I1018" s="42">
        <f>'Plt. Class.'!G$205</f>
        <v>84202.287747791517</v>
      </c>
      <c r="J1018" s="136">
        <f t="shared" ref="J1018:X1018" si="625">+J205+J476+J747</f>
        <v>49046.715730897675</v>
      </c>
      <c r="K1018" s="136">
        <f t="shared" si="625"/>
        <v>21795.670026349646</v>
      </c>
      <c r="L1018" s="136">
        <f t="shared" si="625"/>
        <v>191.67696512960063</v>
      </c>
      <c r="M1018" s="136">
        <f t="shared" si="625"/>
        <v>8983.3072733473891</v>
      </c>
      <c r="N1018" s="136">
        <f t="shared" si="625"/>
        <v>4184.9177520672083</v>
      </c>
      <c r="O1018" s="136">
        <f t="shared" si="625"/>
        <v>0</v>
      </c>
      <c r="P1018" s="136">
        <f t="shared" si="625"/>
        <v>0</v>
      </c>
      <c r="Q1018" s="136">
        <f t="shared" si="625"/>
        <v>0</v>
      </c>
      <c r="R1018" s="136">
        <f t="shared" si="625"/>
        <v>0</v>
      </c>
      <c r="S1018" s="136">
        <f t="shared" si="625"/>
        <v>0</v>
      </c>
      <c r="T1018" s="136">
        <f t="shared" si="625"/>
        <v>0</v>
      </c>
      <c r="U1018" s="136">
        <f t="shared" si="625"/>
        <v>0</v>
      </c>
      <c r="V1018" s="136">
        <f t="shared" si="625"/>
        <v>0</v>
      </c>
      <c r="W1018" s="136">
        <f t="shared" si="625"/>
        <v>0</v>
      </c>
      <c r="X1018" s="136">
        <f t="shared" si="625"/>
        <v>0</v>
      </c>
      <c r="Y1018" s="42">
        <f t="shared" si="611"/>
        <v>0</v>
      </c>
      <c r="Z1018" s="42"/>
      <c r="AA1018" s="42"/>
      <c r="AB1018" s="42"/>
      <c r="AC1018" s="42"/>
      <c r="AD1018" s="42"/>
      <c r="AE1018" s="42"/>
      <c r="AF1018" s="42"/>
      <c r="AG1018" s="42"/>
    </row>
    <row r="1019" spans="1:33">
      <c r="A1019" s="44">
        <f t="shared" si="624"/>
        <v>990</v>
      </c>
      <c r="B1019" s="44"/>
      <c r="C1019" s="142">
        <v>39600</v>
      </c>
      <c r="E1019" s="138" t="s">
        <v>315</v>
      </c>
      <c r="G1019" s="43"/>
      <c r="H1019" s="136"/>
      <c r="I1019" s="42">
        <f>'Plt. Class.'!G$206</f>
        <v>1242.4768697685254</v>
      </c>
      <c r="J1019" s="136">
        <f t="shared" ref="J1019:X1019" si="626">+J206+J477+J748</f>
        <v>723.72629608689908</v>
      </c>
      <c r="K1019" s="136">
        <f t="shared" si="626"/>
        <v>321.6137778816688</v>
      </c>
      <c r="L1019" s="136">
        <f t="shared" si="626"/>
        <v>2.8283577799488393</v>
      </c>
      <c r="M1019" s="136">
        <f t="shared" si="626"/>
        <v>132.55639246512328</v>
      </c>
      <c r="N1019" s="136">
        <f t="shared" si="626"/>
        <v>61.752045554885505</v>
      </c>
      <c r="O1019" s="136">
        <f t="shared" si="626"/>
        <v>0</v>
      </c>
      <c r="P1019" s="136">
        <f t="shared" si="626"/>
        <v>0</v>
      </c>
      <c r="Q1019" s="136">
        <f t="shared" si="626"/>
        <v>0</v>
      </c>
      <c r="R1019" s="136">
        <f t="shared" si="626"/>
        <v>0</v>
      </c>
      <c r="S1019" s="136">
        <f t="shared" si="626"/>
        <v>0</v>
      </c>
      <c r="T1019" s="136">
        <f t="shared" si="626"/>
        <v>0</v>
      </c>
      <c r="U1019" s="136">
        <f t="shared" si="626"/>
        <v>0</v>
      </c>
      <c r="V1019" s="136">
        <f t="shared" si="626"/>
        <v>0</v>
      </c>
      <c r="W1019" s="136">
        <f t="shared" si="626"/>
        <v>0</v>
      </c>
      <c r="X1019" s="136">
        <f t="shared" si="626"/>
        <v>0</v>
      </c>
      <c r="Y1019" s="42">
        <f t="shared" si="611"/>
        <v>0</v>
      </c>
      <c r="Z1019" s="42"/>
      <c r="AA1019" s="42"/>
      <c r="AB1019" s="42"/>
      <c r="AC1019" s="42"/>
      <c r="AD1019" s="42"/>
      <c r="AE1019" s="42"/>
      <c r="AF1019" s="42"/>
      <c r="AG1019" s="42"/>
    </row>
    <row r="1020" spans="1:33">
      <c r="A1020" s="44">
        <f t="shared" si="624"/>
        <v>991</v>
      </c>
      <c r="B1020" s="44"/>
      <c r="C1020" s="142">
        <v>39603</v>
      </c>
      <c r="E1020" s="138" t="s">
        <v>316</v>
      </c>
      <c r="G1020" s="43"/>
      <c r="H1020" s="136"/>
      <c r="I1020" s="42">
        <f>'Plt. Class.'!G$207</f>
        <v>0</v>
      </c>
      <c r="J1020" s="136">
        <f t="shared" ref="J1020:X1020" si="627">+J207+J478+J749</f>
        <v>0</v>
      </c>
      <c r="K1020" s="136">
        <f t="shared" si="627"/>
        <v>0</v>
      </c>
      <c r="L1020" s="136">
        <f t="shared" si="627"/>
        <v>0</v>
      </c>
      <c r="M1020" s="136">
        <f t="shared" si="627"/>
        <v>0</v>
      </c>
      <c r="N1020" s="136">
        <f t="shared" si="627"/>
        <v>0</v>
      </c>
      <c r="O1020" s="136">
        <f t="shared" si="627"/>
        <v>0</v>
      </c>
      <c r="P1020" s="136">
        <f t="shared" si="627"/>
        <v>0</v>
      </c>
      <c r="Q1020" s="136">
        <f t="shared" si="627"/>
        <v>0</v>
      </c>
      <c r="R1020" s="136">
        <f t="shared" si="627"/>
        <v>0</v>
      </c>
      <c r="S1020" s="136">
        <f t="shared" si="627"/>
        <v>0</v>
      </c>
      <c r="T1020" s="136">
        <f t="shared" si="627"/>
        <v>0</v>
      </c>
      <c r="U1020" s="136">
        <f t="shared" si="627"/>
        <v>0</v>
      </c>
      <c r="V1020" s="136">
        <f t="shared" si="627"/>
        <v>0</v>
      </c>
      <c r="W1020" s="136">
        <f t="shared" si="627"/>
        <v>0</v>
      </c>
      <c r="X1020" s="136">
        <f t="shared" si="627"/>
        <v>0</v>
      </c>
      <c r="Y1020" s="42">
        <f t="shared" si="611"/>
        <v>0</v>
      </c>
      <c r="Z1020" s="42"/>
      <c r="AA1020" s="42"/>
      <c r="AB1020" s="42"/>
      <c r="AC1020" s="42"/>
      <c r="AD1020" s="42"/>
      <c r="AE1020" s="42"/>
      <c r="AF1020" s="42"/>
      <c r="AG1020" s="42"/>
    </row>
    <row r="1021" spans="1:33">
      <c r="A1021" s="44">
        <f t="shared" si="624"/>
        <v>992</v>
      </c>
      <c r="B1021" s="44"/>
      <c r="C1021" s="142">
        <v>39604</v>
      </c>
      <c r="E1021" s="138" t="s">
        <v>317</v>
      </c>
      <c r="G1021" s="43"/>
      <c r="H1021" s="136"/>
      <c r="I1021" s="42">
        <f>'Plt. Class.'!G$208</f>
        <v>0</v>
      </c>
      <c r="J1021" s="136">
        <f t="shared" ref="J1021:X1021" si="628">+J208+J479+J750</f>
        <v>0</v>
      </c>
      <c r="K1021" s="136">
        <f t="shared" si="628"/>
        <v>0</v>
      </c>
      <c r="L1021" s="136">
        <f t="shared" si="628"/>
        <v>0</v>
      </c>
      <c r="M1021" s="136">
        <f t="shared" si="628"/>
        <v>0</v>
      </c>
      <c r="N1021" s="136">
        <f t="shared" si="628"/>
        <v>0</v>
      </c>
      <c r="O1021" s="136">
        <f t="shared" si="628"/>
        <v>0</v>
      </c>
      <c r="P1021" s="136">
        <f t="shared" si="628"/>
        <v>0</v>
      </c>
      <c r="Q1021" s="136">
        <f t="shared" si="628"/>
        <v>0</v>
      </c>
      <c r="R1021" s="136">
        <f t="shared" si="628"/>
        <v>0</v>
      </c>
      <c r="S1021" s="136">
        <f t="shared" si="628"/>
        <v>0</v>
      </c>
      <c r="T1021" s="136">
        <f t="shared" si="628"/>
        <v>0</v>
      </c>
      <c r="U1021" s="136">
        <f t="shared" si="628"/>
        <v>0</v>
      </c>
      <c r="V1021" s="136">
        <f t="shared" si="628"/>
        <v>0</v>
      </c>
      <c r="W1021" s="136">
        <f t="shared" si="628"/>
        <v>0</v>
      </c>
      <c r="X1021" s="136">
        <f t="shared" si="628"/>
        <v>0</v>
      </c>
      <c r="Y1021" s="42">
        <f t="shared" si="611"/>
        <v>0</v>
      </c>
      <c r="Z1021" s="42"/>
      <c r="AA1021" s="42"/>
      <c r="AB1021" s="42"/>
      <c r="AC1021" s="42"/>
      <c r="AD1021" s="42"/>
      <c r="AE1021" s="42"/>
      <c r="AF1021" s="42"/>
      <c r="AG1021" s="42"/>
    </row>
    <row r="1022" spans="1:33">
      <c r="A1022" s="44">
        <f t="shared" si="624"/>
        <v>993</v>
      </c>
      <c r="B1022" s="44"/>
      <c r="C1022" s="142">
        <v>39605</v>
      </c>
      <c r="E1022" s="141" t="s">
        <v>318</v>
      </c>
      <c r="G1022" s="43"/>
      <c r="H1022" s="136"/>
      <c r="I1022" s="42">
        <f>'Plt. Class.'!G$209</f>
        <v>0</v>
      </c>
      <c r="J1022" s="136">
        <f t="shared" ref="J1022:X1022" si="629">+J209+J480+J751</f>
        <v>0</v>
      </c>
      <c r="K1022" s="136">
        <f t="shared" si="629"/>
        <v>0</v>
      </c>
      <c r="L1022" s="136">
        <f t="shared" si="629"/>
        <v>0</v>
      </c>
      <c r="M1022" s="136">
        <f t="shared" si="629"/>
        <v>0</v>
      </c>
      <c r="N1022" s="136">
        <f t="shared" si="629"/>
        <v>0</v>
      </c>
      <c r="O1022" s="136">
        <f t="shared" si="629"/>
        <v>0</v>
      </c>
      <c r="P1022" s="136">
        <f t="shared" si="629"/>
        <v>0</v>
      </c>
      <c r="Q1022" s="136">
        <f t="shared" si="629"/>
        <v>0</v>
      </c>
      <c r="R1022" s="136">
        <f t="shared" si="629"/>
        <v>0</v>
      </c>
      <c r="S1022" s="136">
        <f t="shared" si="629"/>
        <v>0</v>
      </c>
      <c r="T1022" s="136">
        <f t="shared" si="629"/>
        <v>0</v>
      </c>
      <c r="U1022" s="136">
        <f t="shared" si="629"/>
        <v>0</v>
      </c>
      <c r="V1022" s="136">
        <f t="shared" si="629"/>
        <v>0</v>
      </c>
      <c r="W1022" s="136">
        <f t="shared" si="629"/>
        <v>0</v>
      </c>
      <c r="X1022" s="136">
        <f t="shared" si="629"/>
        <v>0</v>
      </c>
      <c r="Y1022" s="42">
        <f t="shared" si="611"/>
        <v>0</v>
      </c>
      <c r="Z1022" s="42"/>
      <c r="AA1022" s="42"/>
      <c r="AB1022" s="42"/>
      <c r="AC1022" s="42"/>
      <c r="AD1022" s="42"/>
      <c r="AE1022" s="42"/>
      <c r="AF1022" s="42"/>
      <c r="AG1022" s="42"/>
    </row>
    <row r="1023" spans="1:33">
      <c r="A1023" s="44">
        <f t="shared" si="624"/>
        <v>994</v>
      </c>
      <c r="B1023" s="44"/>
      <c r="C1023" s="142">
        <v>39700</v>
      </c>
      <c r="E1023" s="138" t="s">
        <v>319</v>
      </c>
      <c r="G1023" s="43"/>
      <c r="H1023" s="136"/>
      <c r="I1023" s="42">
        <f>'Plt. Class.'!G$210</f>
        <v>133887.83726455717</v>
      </c>
      <c r="J1023" s="136">
        <f t="shared" ref="J1023:X1023" si="630">+J210+J481+J752</f>
        <v>77987.889281685915</v>
      </c>
      <c r="K1023" s="136">
        <f t="shared" si="630"/>
        <v>34656.720139250931</v>
      </c>
      <c r="L1023" s="136">
        <f t="shared" si="630"/>
        <v>304.78048757421402</v>
      </c>
      <c r="M1023" s="136">
        <f t="shared" si="630"/>
        <v>14284.11999818846</v>
      </c>
      <c r="N1023" s="136">
        <f t="shared" si="630"/>
        <v>6654.3273578576463</v>
      </c>
      <c r="O1023" s="136">
        <f t="shared" si="630"/>
        <v>0</v>
      </c>
      <c r="P1023" s="136">
        <f t="shared" si="630"/>
        <v>0</v>
      </c>
      <c r="Q1023" s="136">
        <f t="shared" si="630"/>
        <v>0</v>
      </c>
      <c r="R1023" s="136">
        <f t="shared" si="630"/>
        <v>0</v>
      </c>
      <c r="S1023" s="136">
        <f t="shared" si="630"/>
        <v>0</v>
      </c>
      <c r="T1023" s="136">
        <f t="shared" si="630"/>
        <v>0</v>
      </c>
      <c r="U1023" s="136">
        <f t="shared" si="630"/>
        <v>0</v>
      </c>
      <c r="V1023" s="136">
        <f t="shared" si="630"/>
        <v>0</v>
      </c>
      <c r="W1023" s="136">
        <f t="shared" si="630"/>
        <v>0</v>
      </c>
      <c r="X1023" s="136">
        <f t="shared" si="630"/>
        <v>0</v>
      </c>
      <c r="Y1023" s="42">
        <f t="shared" si="611"/>
        <v>0</v>
      </c>
      <c r="Z1023" s="42"/>
      <c r="AA1023" s="42"/>
      <c r="AB1023" s="42"/>
      <c r="AC1023" s="42"/>
      <c r="AD1023" s="42"/>
      <c r="AE1023" s="42"/>
      <c r="AF1023" s="42"/>
      <c r="AG1023" s="42"/>
    </row>
    <row r="1024" spans="1:33">
      <c r="A1024" s="44">
        <f t="shared" si="624"/>
        <v>995</v>
      </c>
      <c r="B1024" s="44"/>
      <c r="C1024" s="142">
        <v>39701</v>
      </c>
      <c r="E1024" s="138" t="s">
        <v>320</v>
      </c>
      <c r="G1024" s="43"/>
      <c r="H1024" s="136"/>
      <c r="I1024" s="42">
        <f>'Plt. Class.'!G$211</f>
        <v>0</v>
      </c>
      <c r="J1024" s="136">
        <f t="shared" ref="J1024:X1024" si="631">+J211+J482+J753</f>
        <v>0</v>
      </c>
      <c r="K1024" s="136">
        <f t="shared" si="631"/>
        <v>0</v>
      </c>
      <c r="L1024" s="136">
        <f t="shared" si="631"/>
        <v>0</v>
      </c>
      <c r="M1024" s="136">
        <f t="shared" si="631"/>
        <v>0</v>
      </c>
      <c r="N1024" s="136">
        <f t="shared" si="631"/>
        <v>0</v>
      </c>
      <c r="O1024" s="136">
        <f t="shared" si="631"/>
        <v>0</v>
      </c>
      <c r="P1024" s="136">
        <f t="shared" si="631"/>
        <v>0</v>
      </c>
      <c r="Q1024" s="136">
        <f t="shared" si="631"/>
        <v>0</v>
      </c>
      <c r="R1024" s="136">
        <f t="shared" si="631"/>
        <v>0</v>
      </c>
      <c r="S1024" s="136">
        <f t="shared" si="631"/>
        <v>0</v>
      </c>
      <c r="T1024" s="136">
        <f t="shared" si="631"/>
        <v>0</v>
      </c>
      <c r="U1024" s="136">
        <f t="shared" si="631"/>
        <v>0</v>
      </c>
      <c r="V1024" s="136">
        <f t="shared" si="631"/>
        <v>0</v>
      </c>
      <c r="W1024" s="136">
        <f t="shared" si="631"/>
        <v>0</v>
      </c>
      <c r="X1024" s="136">
        <f t="shared" si="631"/>
        <v>0</v>
      </c>
      <c r="Y1024" s="42">
        <f t="shared" si="611"/>
        <v>0</v>
      </c>
      <c r="Z1024" s="42"/>
      <c r="AA1024" s="42"/>
      <c r="AB1024" s="42"/>
      <c r="AC1024" s="42"/>
      <c r="AD1024" s="42"/>
      <c r="AE1024" s="42"/>
      <c r="AF1024" s="42"/>
      <c r="AG1024" s="42"/>
    </row>
    <row r="1025" spans="1:33">
      <c r="A1025" s="44">
        <f t="shared" si="624"/>
        <v>996</v>
      </c>
      <c r="B1025" s="44"/>
      <c r="C1025" s="142">
        <v>39702</v>
      </c>
      <c r="E1025" s="138" t="s">
        <v>321</v>
      </c>
      <c r="G1025" s="43"/>
      <c r="H1025" s="136"/>
      <c r="I1025" s="42">
        <f>'Plt. Class.'!G$212</f>
        <v>0</v>
      </c>
      <c r="J1025" s="136">
        <f t="shared" ref="J1025:X1025" si="632">+J212+J483+J754</f>
        <v>0</v>
      </c>
      <c r="K1025" s="136">
        <f t="shared" si="632"/>
        <v>0</v>
      </c>
      <c r="L1025" s="136">
        <f t="shared" si="632"/>
        <v>0</v>
      </c>
      <c r="M1025" s="136">
        <f t="shared" si="632"/>
        <v>0</v>
      </c>
      <c r="N1025" s="136">
        <f t="shared" si="632"/>
        <v>0</v>
      </c>
      <c r="O1025" s="136">
        <f t="shared" si="632"/>
        <v>0</v>
      </c>
      <c r="P1025" s="136">
        <f t="shared" si="632"/>
        <v>0</v>
      </c>
      <c r="Q1025" s="136">
        <f t="shared" si="632"/>
        <v>0</v>
      </c>
      <c r="R1025" s="136">
        <f t="shared" si="632"/>
        <v>0</v>
      </c>
      <c r="S1025" s="136">
        <f t="shared" si="632"/>
        <v>0</v>
      </c>
      <c r="T1025" s="136">
        <f t="shared" si="632"/>
        <v>0</v>
      </c>
      <c r="U1025" s="136">
        <f t="shared" si="632"/>
        <v>0</v>
      </c>
      <c r="V1025" s="136">
        <f t="shared" si="632"/>
        <v>0</v>
      </c>
      <c r="W1025" s="136">
        <f t="shared" si="632"/>
        <v>0</v>
      </c>
      <c r="X1025" s="136">
        <f t="shared" si="632"/>
        <v>0</v>
      </c>
      <c r="Y1025" s="42">
        <f t="shared" si="611"/>
        <v>0</v>
      </c>
      <c r="Z1025" s="42"/>
      <c r="AA1025" s="42"/>
      <c r="AB1025" s="42"/>
      <c r="AC1025" s="42"/>
      <c r="AD1025" s="42"/>
      <c r="AE1025" s="42"/>
      <c r="AF1025" s="42"/>
      <c r="AG1025" s="42"/>
    </row>
    <row r="1026" spans="1:33">
      <c r="A1026" s="44">
        <f t="shared" si="624"/>
        <v>997</v>
      </c>
      <c r="B1026" s="44"/>
      <c r="C1026" s="142">
        <v>39705</v>
      </c>
      <c r="E1026" s="138" t="s">
        <v>322</v>
      </c>
      <c r="G1026" s="43"/>
      <c r="H1026" s="136"/>
      <c r="I1026" s="42">
        <f>'Plt. Class.'!G$213</f>
        <v>0</v>
      </c>
      <c r="J1026" s="136">
        <f t="shared" ref="J1026:X1026" si="633">+J213+J484+J755</f>
        <v>0</v>
      </c>
      <c r="K1026" s="136">
        <f t="shared" si="633"/>
        <v>0</v>
      </c>
      <c r="L1026" s="136">
        <f t="shared" si="633"/>
        <v>0</v>
      </c>
      <c r="M1026" s="136">
        <f t="shared" si="633"/>
        <v>0</v>
      </c>
      <c r="N1026" s="136">
        <f t="shared" si="633"/>
        <v>0</v>
      </c>
      <c r="O1026" s="136">
        <f t="shared" si="633"/>
        <v>0</v>
      </c>
      <c r="P1026" s="136">
        <f t="shared" si="633"/>
        <v>0</v>
      </c>
      <c r="Q1026" s="136">
        <f t="shared" si="633"/>
        <v>0</v>
      </c>
      <c r="R1026" s="136">
        <f t="shared" si="633"/>
        <v>0</v>
      </c>
      <c r="S1026" s="136">
        <f t="shared" si="633"/>
        <v>0</v>
      </c>
      <c r="T1026" s="136">
        <f t="shared" si="633"/>
        <v>0</v>
      </c>
      <c r="U1026" s="136">
        <f t="shared" si="633"/>
        <v>0</v>
      </c>
      <c r="V1026" s="136">
        <f t="shared" si="633"/>
        <v>0</v>
      </c>
      <c r="W1026" s="136">
        <f t="shared" si="633"/>
        <v>0</v>
      </c>
      <c r="X1026" s="136">
        <f t="shared" si="633"/>
        <v>0</v>
      </c>
      <c r="Y1026" s="42">
        <f t="shared" si="611"/>
        <v>0</v>
      </c>
      <c r="Z1026" s="42"/>
      <c r="AA1026" s="42"/>
      <c r="AB1026" s="42"/>
      <c r="AC1026" s="42"/>
      <c r="AD1026" s="42"/>
      <c r="AE1026" s="42"/>
      <c r="AF1026" s="42"/>
      <c r="AG1026" s="42"/>
    </row>
    <row r="1027" spans="1:33">
      <c r="A1027" s="44">
        <f t="shared" si="624"/>
        <v>998</v>
      </c>
      <c r="B1027" s="44"/>
      <c r="C1027" s="142">
        <v>39800</v>
      </c>
      <c r="E1027" s="138" t="s">
        <v>323</v>
      </c>
      <c r="G1027" s="43"/>
      <c r="H1027" s="136"/>
      <c r="I1027" s="42">
        <f>'Plt. Class.'!G$214</f>
        <v>28913.769373757863</v>
      </c>
      <c r="J1027" s="136">
        <f t="shared" ref="J1027:X1027" si="634">+J214+J485+J756</f>
        <v>16841.887140063271</v>
      </c>
      <c r="K1027" s="136">
        <f t="shared" si="634"/>
        <v>7484.2975570450535</v>
      </c>
      <c r="L1027" s="136">
        <f t="shared" si="634"/>
        <v>65.818919084706934</v>
      </c>
      <c r="M1027" s="136">
        <f t="shared" si="634"/>
        <v>3084.7294255610127</v>
      </c>
      <c r="N1027" s="136">
        <f t="shared" si="634"/>
        <v>1437.0363320038196</v>
      </c>
      <c r="O1027" s="136">
        <f t="shared" si="634"/>
        <v>0</v>
      </c>
      <c r="P1027" s="136">
        <f t="shared" si="634"/>
        <v>0</v>
      </c>
      <c r="Q1027" s="136">
        <f t="shared" si="634"/>
        <v>0</v>
      </c>
      <c r="R1027" s="136">
        <f t="shared" si="634"/>
        <v>0</v>
      </c>
      <c r="S1027" s="136">
        <f t="shared" si="634"/>
        <v>0</v>
      </c>
      <c r="T1027" s="136">
        <f t="shared" si="634"/>
        <v>0</v>
      </c>
      <c r="U1027" s="136">
        <f t="shared" si="634"/>
        <v>0</v>
      </c>
      <c r="V1027" s="136">
        <f t="shared" si="634"/>
        <v>0</v>
      </c>
      <c r="W1027" s="136">
        <f t="shared" si="634"/>
        <v>0</v>
      </c>
      <c r="X1027" s="136">
        <f t="shared" si="634"/>
        <v>0</v>
      </c>
      <c r="Y1027" s="42">
        <f t="shared" si="611"/>
        <v>0</v>
      </c>
      <c r="Z1027" s="42"/>
      <c r="AA1027" s="42"/>
      <c r="AB1027" s="42"/>
      <c r="AC1027" s="42"/>
      <c r="AD1027" s="42"/>
      <c r="AE1027" s="42"/>
      <c r="AF1027" s="42"/>
      <c r="AG1027" s="42"/>
    </row>
    <row r="1028" spans="1:33">
      <c r="A1028" s="44">
        <f t="shared" si="624"/>
        <v>999</v>
      </c>
      <c r="B1028" s="44"/>
      <c r="C1028" s="142">
        <v>39900</v>
      </c>
      <c r="E1028" s="138" t="s">
        <v>324</v>
      </c>
      <c r="G1028" s="43"/>
      <c r="H1028" s="136"/>
      <c r="I1028" s="42">
        <f>'Plt. Class.'!G$215</f>
        <v>8838.1788807226512</v>
      </c>
      <c r="J1028" s="136">
        <f t="shared" ref="J1028:X1028" si="635">+J215+J486+J757</f>
        <v>5148.1219659972567</v>
      </c>
      <c r="K1028" s="136">
        <f t="shared" si="635"/>
        <v>2287.7529301231557</v>
      </c>
      <c r="L1028" s="136">
        <f t="shared" si="635"/>
        <v>20.11911256145034</v>
      </c>
      <c r="M1028" s="136">
        <f t="shared" si="635"/>
        <v>942.92065864235985</v>
      </c>
      <c r="N1028" s="136">
        <f t="shared" si="635"/>
        <v>439.26421339842778</v>
      </c>
      <c r="O1028" s="136">
        <f t="shared" si="635"/>
        <v>0</v>
      </c>
      <c r="P1028" s="136">
        <f t="shared" si="635"/>
        <v>0</v>
      </c>
      <c r="Q1028" s="136">
        <f t="shared" si="635"/>
        <v>0</v>
      </c>
      <c r="R1028" s="136">
        <f t="shared" si="635"/>
        <v>0</v>
      </c>
      <c r="S1028" s="136">
        <f t="shared" si="635"/>
        <v>0</v>
      </c>
      <c r="T1028" s="136">
        <f t="shared" si="635"/>
        <v>0</v>
      </c>
      <c r="U1028" s="136">
        <f t="shared" si="635"/>
        <v>0</v>
      </c>
      <c r="V1028" s="136">
        <f t="shared" si="635"/>
        <v>0</v>
      </c>
      <c r="W1028" s="136">
        <f t="shared" si="635"/>
        <v>0</v>
      </c>
      <c r="X1028" s="136">
        <f t="shared" si="635"/>
        <v>0</v>
      </c>
      <c r="Y1028" s="42">
        <f t="shared" si="611"/>
        <v>0</v>
      </c>
      <c r="Z1028" s="42"/>
      <c r="AA1028" s="42"/>
      <c r="AB1028" s="42"/>
      <c r="AC1028" s="42"/>
      <c r="AD1028" s="42"/>
      <c r="AE1028" s="42"/>
      <c r="AF1028" s="42"/>
      <c r="AG1028" s="42"/>
    </row>
    <row r="1029" spans="1:33">
      <c r="A1029" s="44">
        <f t="shared" si="624"/>
        <v>1000</v>
      </c>
      <c r="B1029" s="44"/>
      <c r="C1029" s="142">
        <v>39901</v>
      </c>
      <c r="E1029" s="138" t="s">
        <v>325</v>
      </c>
      <c r="G1029" s="43"/>
      <c r="H1029" s="136"/>
      <c r="I1029" s="42">
        <f>'Plt. Class.'!G$216</f>
        <v>1652373.3542476646</v>
      </c>
      <c r="J1029" s="136">
        <f t="shared" ref="J1029:X1029" si="636">+J216+J487+J758</f>
        <v>962485.56131683872</v>
      </c>
      <c r="K1029" s="136">
        <f t="shared" si="636"/>
        <v>427715.03426828509</v>
      </c>
      <c r="L1029" s="136">
        <f t="shared" si="636"/>
        <v>3761.4406719194858</v>
      </c>
      <c r="M1029" s="136">
        <f t="shared" si="636"/>
        <v>176287.10535703698</v>
      </c>
      <c r="N1029" s="136">
        <f t="shared" si="636"/>
        <v>82124.212633584408</v>
      </c>
      <c r="O1029" s="136">
        <f t="shared" si="636"/>
        <v>0</v>
      </c>
      <c r="P1029" s="136">
        <f t="shared" si="636"/>
        <v>0</v>
      </c>
      <c r="Q1029" s="136">
        <f t="shared" si="636"/>
        <v>0</v>
      </c>
      <c r="R1029" s="136">
        <f t="shared" si="636"/>
        <v>0</v>
      </c>
      <c r="S1029" s="136">
        <f t="shared" si="636"/>
        <v>0</v>
      </c>
      <c r="T1029" s="136">
        <f t="shared" si="636"/>
        <v>0</v>
      </c>
      <c r="U1029" s="136">
        <f t="shared" si="636"/>
        <v>0</v>
      </c>
      <c r="V1029" s="136">
        <f t="shared" si="636"/>
        <v>0</v>
      </c>
      <c r="W1029" s="136">
        <f t="shared" si="636"/>
        <v>0</v>
      </c>
      <c r="X1029" s="136">
        <f t="shared" si="636"/>
        <v>0</v>
      </c>
      <c r="Y1029" s="42">
        <f t="shared" si="611"/>
        <v>0</v>
      </c>
      <c r="Z1029" s="42"/>
      <c r="AA1029" s="42"/>
      <c r="AB1029" s="42"/>
      <c r="AC1029" s="42"/>
      <c r="AD1029" s="42"/>
      <c r="AE1029" s="42"/>
      <c r="AF1029" s="42"/>
      <c r="AG1029" s="42"/>
    </row>
    <row r="1030" spans="1:33">
      <c r="A1030" s="44">
        <f t="shared" si="624"/>
        <v>1001</v>
      </c>
      <c r="B1030" s="44"/>
      <c r="C1030" s="142">
        <v>39902</v>
      </c>
      <c r="E1030" s="138" t="s">
        <v>326</v>
      </c>
      <c r="G1030" s="43"/>
      <c r="H1030" s="136"/>
      <c r="I1030" s="42">
        <f>'Plt. Class.'!G$217</f>
        <v>1013025.428945498</v>
      </c>
      <c r="J1030" s="136">
        <f t="shared" ref="J1030:X1030" si="637">+J217+J488+J759</f>
        <v>590073.87531419762</v>
      </c>
      <c r="K1030" s="136">
        <f t="shared" si="637"/>
        <v>262220.52355313225</v>
      </c>
      <c r="L1030" s="136">
        <f t="shared" si="637"/>
        <v>2306.0375794181168</v>
      </c>
      <c r="M1030" s="136">
        <f t="shared" si="637"/>
        <v>108076.85809190662</v>
      </c>
      <c r="N1030" s="136">
        <f t="shared" si="637"/>
        <v>50348.134406843434</v>
      </c>
      <c r="O1030" s="136">
        <f t="shared" si="637"/>
        <v>0</v>
      </c>
      <c r="P1030" s="136">
        <f t="shared" si="637"/>
        <v>0</v>
      </c>
      <c r="Q1030" s="136">
        <f t="shared" si="637"/>
        <v>0</v>
      </c>
      <c r="R1030" s="136">
        <f t="shared" si="637"/>
        <v>0</v>
      </c>
      <c r="S1030" s="136">
        <f t="shared" si="637"/>
        <v>0</v>
      </c>
      <c r="T1030" s="136">
        <f t="shared" si="637"/>
        <v>0</v>
      </c>
      <c r="U1030" s="136">
        <f t="shared" si="637"/>
        <v>0</v>
      </c>
      <c r="V1030" s="136">
        <f t="shared" si="637"/>
        <v>0</v>
      </c>
      <c r="W1030" s="136">
        <f t="shared" si="637"/>
        <v>0</v>
      </c>
      <c r="X1030" s="136">
        <f t="shared" si="637"/>
        <v>0</v>
      </c>
      <c r="Y1030" s="42">
        <f t="shared" si="611"/>
        <v>0</v>
      </c>
      <c r="Z1030" s="42"/>
      <c r="AA1030" s="42"/>
      <c r="AB1030" s="42"/>
      <c r="AC1030" s="42"/>
      <c r="AD1030" s="42"/>
      <c r="AE1030" s="42"/>
      <c r="AF1030" s="42"/>
      <c r="AG1030" s="42"/>
    </row>
    <row r="1031" spans="1:33">
      <c r="A1031" s="44">
        <f t="shared" si="624"/>
        <v>1002</v>
      </c>
      <c r="B1031" s="44"/>
      <c r="C1031" s="142">
        <v>39903</v>
      </c>
      <c r="E1031" s="138" t="s">
        <v>327</v>
      </c>
      <c r="G1031" s="43"/>
      <c r="H1031" s="136"/>
      <c r="I1031" s="42">
        <f>'Plt. Class.'!G$218</f>
        <v>178622.84360634437</v>
      </c>
      <c r="J1031" s="136">
        <f t="shared" ref="J1031:X1031" si="638">+J218+J489+J760</f>
        <v>104045.43709840886</v>
      </c>
      <c r="K1031" s="136">
        <f t="shared" si="638"/>
        <v>46236.327569546971</v>
      </c>
      <c r="L1031" s="136">
        <f t="shared" si="638"/>
        <v>406.61465954268419</v>
      </c>
      <c r="M1031" s="136">
        <f t="shared" si="638"/>
        <v>19056.773076773716</v>
      </c>
      <c r="N1031" s="136">
        <f t="shared" si="638"/>
        <v>8877.6912020721356</v>
      </c>
      <c r="O1031" s="136">
        <f t="shared" si="638"/>
        <v>0</v>
      </c>
      <c r="P1031" s="136">
        <f t="shared" si="638"/>
        <v>0</v>
      </c>
      <c r="Q1031" s="136">
        <f t="shared" si="638"/>
        <v>0</v>
      </c>
      <c r="R1031" s="136">
        <f t="shared" si="638"/>
        <v>0</v>
      </c>
      <c r="S1031" s="136">
        <f t="shared" si="638"/>
        <v>0</v>
      </c>
      <c r="T1031" s="136">
        <f t="shared" si="638"/>
        <v>0</v>
      </c>
      <c r="U1031" s="136">
        <f t="shared" si="638"/>
        <v>0</v>
      </c>
      <c r="V1031" s="136">
        <f t="shared" si="638"/>
        <v>0</v>
      </c>
      <c r="W1031" s="136">
        <f t="shared" si="638"/>
        <v>0</v>
      </c>
      <c r="X1031" s="136">
        <f t="shared" si="638"/>
        <v>0</v>
      </c>
      <c r="Y1031" s="42">
        <f t="shared" si="611"/>
        <v>0</v>
      </c>
      <c r="Z1031" s="42"/>
      <c r="AA1031" s="42"/>
      <c r="AB1031" s="42"/>
      <c r="AC1031" s="42"/>
      <c r="AD1031" s="42"/>
      <c r="AE1031" s="42"/>
      <c r="AF1031" s="42"/>
      <c r="AG1031" s="42"/>
    </row>
    <row r="1032" spans="1:33">
      <c r="A1032" s="44">
        <f t="shared" si="624"/>
        <v>1003</v>
      </c>
      <c r="B1032" s="44"/>
      <c r="C1032" s="142">
        <v>39904</v>
      </c>
      <c r="E1032" s="138" t="s">
        <v>328</v>
      </c>
      <c r="G1032" s="43"/>
      <c r="H1032" s="136"/>
      <c r="I1032" s="42">
        <f>'Plt. Class.'!G$219</f>
        <v>0</v>
      </c>
      <c r="J1032" s="136">
        <f t="shared" ref="J1032:X1032" si="639">+J219+J490+J761</f>
        <v>0</v>
      </c>
      <c r="K1032" s="136">
        <f t="shared" si="639"/>
        <v>0</v>
      </c>
      <c r="L1032" s="136">
        <f t="shared" si="639"/>
        <v>0</v>
      </c>
      <c r="M1032" s="136">
        <f t="shared" si="639"/>
        <v>0</v>
      </c>
      <c r="N1032" s="136">
        <f t="shared" si="639"/>
        <v>0</v>
      </c>
      <c r="O1032" s="136">
        <f t="shared" si="639"/>
        <v>0</v>
      </c>
      <c r="P1032" s="136">
        <f t="shared" si="639"/>
        <v>0</v>
      </c>
      <c r="Q1032" s="136">
        <f t="shared" si="639"/>
        <v>0</v>
      </c>
      <c r="R1032" s="136">
        <f t="shared" si="639"/>
        <v>0</v>
      </c>
      <c r="S1032" s="136">
        <f t="shared" si="639"/>
        <v>0</v>
      </c>
      <c r="T1032" s="136">
        <f t="shared" si="639"/>
        <v>0</v>
      </c>
      <c r="U1032" s="136">
        <f t="shared" si="639"/>
        <v>0</v>
      </c>
      <c r="V1032" s="136">
        <f t="shared" si="639"/>
        <v>0</v>
      </c>
      <c r="W1032" s="136">
        <f t="shared" si="639"/>
        <v>0</v>
      </c>
      <c r="X1032" s="136">
        <f t="shared" si="639"/>
        <v>0</v>
      </c>
      <c r="Y1032" s="42">
        <f t="shared" si="611"/>
        <v>0</v>
      </c>
      <c r="Z1032" s="42"/>
      <c r="AA1032" s="42"/>
      <c r="AB1032" s="42"/>
      <c r="AC1032" s="42"/>
      <c r="AD1032" s="42"/>
      <c r="AE1032" s="42"/>
      <c r="AF1032" s="42"/>
      <c r="AG1032" s="42"/>
    </row>
    <row r="1033" spans="1:33">
      <c r="A1033" s="44">
        <f t="shared" si="624"/>
        <v>1004</v>
      </c>
      <c r="B1033" s="44"/>
      <c r="C1033" s="142">
        <v>39905</v>
      </c>
      <c r="E1033" s="138" t="s">
        <v>329</v>
      </c>
      <c r="G1033" s="43"/>
      <c r="H1033" s="136"/>
      <c r="I1033" s="42">
        <f>'Plt. Class.'!G$220</f>
        <v>0</v>
      </c>
      <c r="J1033" s="136">
        <f t="shared" ref="J1033:X1033" si="640">+J220+J491+J762</f>
        <v>0</v>
      </c>
      <c r="K1033" s="136">
        <f t="shared" si="640"/>
        <v>0</v>
      </c>
      <c r="L1033" s="136">
        <f t="shared" si="640"/>
        <v>0</v>
      </c>
      <c r="M1033" s="136">
        <f t="shared" si="640"/>
        <v>0</v>
      </c>
      <c r="N1033" s="136">
        <f t="shared" si="640"/>
        <v>0</v>
      </c>
      <c r="O1033" s="136">
        <f t="shared" si="640"/>
        <v>0</v>
      </c>
      <c r="P1033" s="136">
        <f t="shared" si="640"/>
        <v>0</v>
      </c>
      <c r="Q1033" s="136">
        <f t="shared" si="640"/>
        <v>0</v>
      </c>
      <c r="R1033" s="136">
        <f t="shared" si="640"/>
        <v>0</v>
      </c>
      <c r="S1033" s="136">
        <f t="shared" si="640"/>
        <v>0</v>
      </c>
      <c r="T1033" s="136">
        <f t="shared" si="640"/>
        <v>0</v>
      </c>
      <c r="U1033" s="136">
        <f t="shared" si="640"/>
        <v>0</v>
      </c>
      <c r="V1033" s="136">
        <f t="shared" si="640"/>
        <v>0</v>
      </c>
      <c r="W1033" s="136">
        <f t="shared" si="640"/>
        <v>0</v>
      </c>
      <c r="X1033" s="136">
        <f t="shared" si="640"/>
        <v>0</v>
      </c>
      <c r="Y1033" s="42">
        <f t="shared" si="611"/>
        <v>0</v>
      </c>
      <c r="Z1033" s="42"/>
      <c r="AA1033" s="42"/>
      <c r="AB1033" s="42"/>
      <c r="AC1033" s="42"/>
      <c r="AD1033" s="42"/>
      <c r="AE1033" s="42"/>
      <c r="AF1033" s="42"/>
      <c r="AG1033" s="42"/>
    </row>
    <row r="1034" spans="1:33">
      <c r="A1034" s="44">
        <f t="shared" si="624"/>
        <v>1005</v>
      </c>
      <c r="B1034" s="44"/>
      <c r="C1034" s="142">
        <v>39906</v>
      </c>
      <c r="E1034" s="138" t="s">
        <v>330</v>
      </c>
      <c r="G1034" s="43"/>
      <c r="H1034" s="136"/>
      <c r="I1034" s="42">
        <f>'Plt. Class.'!G$221</f>
        <v>119948.65929846311</v>
      </c>
      <c r="J1034" s="136">
        <f t="shared" ref="J1034:X1034" si="641">+J221+J492+J763</f>
        <v>69868.50300950784</v>
      </c>
      <c r="K1034" s="136">
        <f t="shared" si="641"/>
        <v>31048.57917878732</v>
      </c>
      <c r="L1034" s="136">
        <f t="shared" si="641"/>
        <v>273.04952870828481</v>
      </c>
      <c r="M1034" s="136">
        <f t="shared" si="641"/>
        <v>12796.987971771749</v>
      </c>
      <c r="N1034" s="136">
        <f t="shared" si="641"/>
        <v>5961.5396096879294</v>
      </c>
      <c r="O1034" s="136">
        <f t="shared" si="641"/>
        <v>0</v>
      </c>
      <c r="P1034" s="136">
        <f t="shared" si="641"/>
        <v>0</v>
      </c>
      <c r="Q1034" s="136">
        <f t="shared" si="641"/>
        <v>0</v>
      </c>
      <c r="R1034" s="136">
        <f t="shared" si="641"/>
        <v>0</v>
      </c>
      <c r="S1034" s="136">
        <f t="shared" si="641"/>
        <v>0</v>
      </c>
      <c r="T1034" s="136">
        <f t="shared" si="641"/>
        <v>0</v>
      </c>
      <c r="U1034" s="136">
        <f t="shared" si="641"/>
        <v>0</v>
      </c>
      <c r="V1034" s="136">
        <f t="shared" si="641"/>
        <v>0</v>
      </c>
      <c r="W1034" s="136">
        <f t="shared" si="641"/>
        <v>0</v>
      </c>
      <c r="X1034" s="136">
        <f t="shared" si="641"/>
        <v>0</v>
      </c>
      <c r="Y1034" s="42">
        <f t="shared" si="611"/>
        <v>0</v>
      </c>
      <c r="Z1034" s="42"/>
      <c r="AA1034" s="42"/>
      <c r="AB1034" s="42"/>
      <c r="AC1034" s="42"/>
      <c r="AD1034" s="42"/>
      <c r="AE1034" s="42"/>
      <c r="AF1034" s="42"/>
      <c r="AG1034" s="42"/>
    </row>
    <row r="1035" spans="1:33">
      <c r="A1035" s="44">
        <f t="shared" si="624"/>
        <v>1006</v>
      </c>
      <c r="B1035" s="44"/>
      <c r="C1035" s="142">
        <v>39907</v>
      </c>
      <c r="E1035" s="138" t="s">
        <v>331</v>
      </c>
      <c r="G1035" s="43"/>
      <c r="H1035" s="136"/>
      <c r="I1035" s="42">
        <f>'Plt. Class.'!G$222</f>
        <v>36075.954880927726</v>
      </c>
      <c r="J1035" s="136">
        <f t="shared" ref="J1035:X1035" si="642">+J222+J493+J764</f>
        <v>21013.765196800858</v>
      </c>
      <c r="K1035" s="136">
        <f t="shared" si="642"/>
        <v>9338.2214367542765</v>
      </c>
      <c r="L1035" s="136">
        <f t="shared" si="642"/>
        <v>82.122822677225855</v>
      </c>
      <c r="M1035" s="136">
        <f t="shared" si="642"/>
        <v>3848.8430248534478</v>
      </c>
      <c r="N1035" s="136">
        <f t="shared" si="642"/>
        <v>1793.0023998419201</v>
      </c>
      <c r="O1035" s="136">
        <f t="shared" si="642"/>
        <v>0</v>
      </c>
      <c r="P1035" s="136">
        <f t="shared" si="642"/>
        <v>0</v>
      </c>
      <c r="Q1035" s="136">
        <f t="shared" si="642"/>
        <v>0</v>
      </c>
      <c r="R1035" s="136">
        <f t="shared" si="642"/>
        <v>0</v>
      </c>
      <c r="S1035" s="136">
        <f t="shared" si="642"/>
        <v>0</v>
      </c>
      <c r="T1035" s="136">
        <f t="shared" si="642"/>
        <v>0</v>
      </c>
      <c r="U1035" s="136">
        <f t="shared" si="642"/>
        <v>0</v>
      </c>
      <c r="V1035" s="136">
        <f t="shared" si="642"/>
        <v>0</v>
      </c>
      <c r="W1035" s="136">
        <f t="shared" si="642"/>
        <v>0</v>
      </c>
      <c r="X1035" s="136">
        <f t="shared" si="642"/>
        <v>0</v>
      </c>
      <c r="Y1035" s="42">
        <f t="shared" si="611"/>
        <v>0</v>
      </c>
      <c r="Z1035" s="42"/>
      <c r="AA1035" s="42"/>
      <c r="AB1035" s="42"/>
      <c r="AC1035" s="42"/>
      <c r="AD1035" s="42"/>
      <c r="AE1035" s="42"/>
      <c r="AF1035" s="42"/>
      <c r="AG1035" s="42"/>
    </row>
    <row r="1036" spans="1:33">
      <c r="A1036" s="44">
        <f t="shared" si="624"/>
        <v>1007</v>
      </c>
      <c r="B1036" s="44"/>
      <c r="C1036" s="142">
        <v>39908</v>
      </c>
      <c r="E1036" s="138" t="s">
        <v>332</v>
      </c>
      <c r="G1036" s="43"/>
      <c r="H1036" s="136"/>
      <c r="I1036" s="42">
        <f>'Plt. Class.'!G$223</f>
        <v>6431595.2436716948</v>
      </c>
      <c r="J1036" s="136">
        <f t="shared" ref="J1036:X1036" si="643">+J223+J494+J765</f>
        <v>3746318.9189991201</v>
      </c>
      <c r="K1036" s="136">
        <f t="shared" si="643"/>
        <v>1664811.3896143497</v>
      </c>
      <c r="L1036" s="136">
        <f t="shared" si="643"/>
        <v>14640.797657915162</v>
      </c>
      <c r="M1036" s="136">
        <f t="shared" si="643"/>
        <v>686168.96140351961</v>
      </c>
      <c r="N1036" s="136">
        <f t="shared" si="643"/>
        <v>319655.17599679064</v>
      </c>
      <c r="O1036" s="136">
        <f t="shared" si="643"/>
        <v>0</v>
      </c>
      <c r="P1036" s="136">
        <f t="shared" si="643"/>
        <v>0</v>
      </c>
      <c r="Q1036" s="136">
        <f t="shared" si="643"/>
        <v>0</v>
      </c>
      <c r="R1036" s="136">
        <f t="shared" si="643"/>
        <v>0</v>
      </c>
      <c r="S1036" s="136">
        <f t="shared" si="643"/>
        <v>0</v>
      </c>
      <c r="T1036" s="136">
        <f t="shared" si="643"/>
        <v>0</v>
      </c>
      <c r="U1036" s="136">
        <f t="shared" si="643"/>
        <v>0</v>
      </c>
      <c r="V1036" s="136">
        <f t="shared" si="643"/>
        <v>0</v>
      </c>
      <c r="W1036" s="136">
        <f t="shared" si="643"/>
        <v>0</v>
      </c>
      <c r="X1036" s="136">
        <f t="shared" si="643"/>
        <v>0</v>
      </c>
      <c r="Y1036" s="42">
        <f t="shared" si="611"/>
        <v>0</v>
      </c>
      <c r="Z1036" s="42"/>
      <c r="AA1036" s="42"/>
      <c r="AB1036" s="42"/>
      <c r="AC1036" s="42"/>
      <c r="AD1036" s="42"/>
      <c r="AE1036" s="42"/>
      <c r="AF1036" s="42"/>
      <c r="AG1036" s="42"/>
    </row>
    <row r="1037" spans="1:33">
      <c r="A1037" s="44">
        <f t="shared" si="624"/>
        <v>1008</v>
      </c>
      <c r="B1037" s="44"/>
      <c r="C1037" s="142">
        <v>39909</v>
      </c>
      <c r="E1037" s="138" t="s">
        <v>333</v>
      </c>
      <c r="G1037" s="43"/>
      <c r="H1037" s="136"/>
      <c r="I1037" s="42">
        <f>'Plt. Class.'!G$224</f>
        <v>51663.707656353537</v>
      </c>
      <c r="J1037" s="136">
        <f t="shared" ref="J1037:X1037" si="644">+J224+J495+J766</f>
        <v>30093.424428267201</v>
      </c>
      <c r="K1037" s="136">
        <f t="shared" si="644"/>
        <v>13373.094182292094</v>
      </c>
      <c r="L1037" s="136">
        <f t="shared" si="644"/>
        <v>117.60657525807534</v>
      </c>
      <c r="M1037" s="136">
        <f t="shared" si="644"/>
        <v>5511.8569004627407</v>
      </c>
      <c r="N1037" s="136">
        <f t="shared" si="644"/>
        <v>2567.725570073424</v>
      </c>
      <c r="O1037" s="136">
        <f t="shared" si="644"/>
        <v>0</v>
      </c>
      <c r="P1037" s="136">
        <f t="shared" si="644"/>
        <v>0</v>
      </c>
      <c r="Q1037" s="136">
        <f t="shared" si="644"/>
        <v>0</v>
      </c>
      <c r="R1037" s="136">
        <f t="shared" si="644"/>
        <v>0</v>
      </c>
      <c r="S1037" s="136">
        <f t="shared" si="644"/>
        <v>0</v>
      </c>
      <c r="T1037" s="136">
        <f t="shared" si="644"/>
        <v>0</v>
      </c>
      <c r="U1037" s="136">
        <f t="shared" si="644"/>
        <v>0</v>
      </c>
      <c r="V1037" s="136">
        <f t="shared" si="644"/>
        <v>0</v>
      </c>
      <c r="W1037" s="136">
        <f t="shared" si="644"/>
        <v>0</v>
      </c>
      <c r="X1037" s="136">
        <f t="shared" si="644"/>
        <v>0</v>
      </c>
      <c r="Y1037" s="42">
        <f t="shared" si="611"/>
        <v>0</v>
      </c>
      <c r="Z1037" s="42"/>
      <c r="AA1037" s="42"/>
      <c r="AB1037" s="42"/>
      <c r="AC1037" s="42"/>
      <c r="AD1037" s="42"/>
      <c r="AE1037" s="42"/>
      <c r="AF1037" s="42"/>
      <c r="AG1037" s="42"/>
    </row>
    <row r="1038" spans="1:33">
      <c r="A1038" s="44">
        <f t="shared" si="624"/>
        <v>1009</v>
      </c>
      <c r="B1038" s="44"/>
      <c r="C1038" s="142">
        <v>39924</v>
      </c>
      <c r="E1038" s="138" t="s">
        <v>334</v>
      </c>
      <c r="G1038" s="43"/>
      <c r="H1038" s="136"/>
      <c r="I1038" s="42">
        <f>'Plt. Class.'!G$225</f>
        <v>0</v>
      </c>
      <c r="J1038" s="136">
        <f t="shared" ref="J1038:X1038" si="645">+J225+J496+J767</f>
        <v>0</v>
      </c>
      <c r="K1038" s="136">
        <f t="shared" si="645"/>
        <v>0</v>
      </c>
      <c r="L1038" s="136">
        <f t="shared" si="645"/>
        <v>0</v>
      </c>
      <c r="M1038" s="136">
        <f t="shared" si="645"/>
        <v>0</v>
      </c>
      <c r="N1038" s="136">
        <f t="shared" si="645"/>
        <v>0</v>
      </c>
      <c r="O1038" s="136">
        <f t="shared" si="645"/>
        <v>0</v>
      </c>
      <c r="P1038" s="136">
        <f t="shared" si="645"/>
        <v>0</v>
      </c>
      <c r="Q1038" s="136">
        <f t="shared" si="645"/>
        <v>0</v>
      </c>
      <c r="R1038" s="136">
        <f t="shared" si="645"/>
        <v>0</v>
      </c>
      <c r="S1038" s="136">
        <f t="shared" si="645"/>
        <v>0</v>
      </c>
      <c r="T1038" s="136">
        <f t="shared" si="645"/>
        <v>0</v>
      </c>
      <c r="U1038" s="136">
        <f t="shared" si="645"/>
        <v>0</v>
      </c>
      <c r="V1038" s="136">
        <f t="shared" si="645"/>
        <v>0</v>
      </c>
      <c r="W1038" s="136">
        <f t="shared" si="645"/>
        <v>0</v>
      </c>
      <c r="X1038" s="136">
        <f t="shared" si="645"/>
        <v>0</v>
      </c>
      <c r="Y1038" s="42">
        <f t="shared" si="611"/>
        <v>0</v>
      </c>
      <c r="Z1038" s="42"/>
      <c r="AA1038" s="42"/>
      <c r="AB1038" s="42"/>
      <c r="AC1038" s="42"/>
      <c r="AD1038" s="42"/>
      <c r="AE1038" s="42"/>
      <c r="AF1038" s="42"/>
      <c r="AG1038" s="42"/>
    </row>
    <row r="1039" spans="1:33">
      <c r="A1039" s="44">
        <f t="shared" si="624"/>
        <v>1010</v>
      </c>
      <c r="B1039" s="44"/>
      <c r="C1039" s="44"/>
      <c r="D1039" s="44"/>
      <c r="E1039" s="44"/>
      <c r="G1039" s="43"/>
      <c r="H1039" s="136"/>
      <c r="I1039" s="42"/>
      <c r="J1039" s="42"/>
      <c r="K1039" s="42"/>
      <c r="L1039" s="42"/>
      <c r="M1039" s="42"/>
      <c r="N1039" s="42"/>
      <c r="O1039" s="42"/>
      <c r="P1039" s="42"/>
      <c r="Q1039" s="42"/>
      <c r="R1039" s="42"/>
      <c r="S1039" s="42"/>
      <c r="T1039" s="42"/>
      <c r="U1039" s="42"/>
      <c r="V1039" s="42"/>
      <c r="W1039" s="42"/>
      <c r="X1039" s="42"/>
      <c r="Y1039" s="42"/>
      <c r="Z1039" s="42"/>
      <c r="AA1039" s="42"/>
      <c r="AB1039" s="42"/>
      <c r="AC1039" s="42"/>
      <c r="AD1039" s="42"/>
      <c r="AE1039" s="42"/>
      <c r="AF1039" s="42"/>
      <c r="AG1039" s="42"/>
    </row>
    <row r="1040" spans="1:33">
      <c r="A1040" s="44">
        <f t="shared" si="624"/>
        <v>1011</v>
      </c>
      <c r="B1040" s="44"/>
      <c r="C1040" s="44"/>
      <c r="D1040" s="44" t="s">
        <v>159</v>
      </c>
      <c r="E1040" s="44"/>
      <c r="G1040" s="43"/>
      <c r="H1040" s="136"/>
      <c r="I1040" s="42">
        <f>'Plt. Class.'!G$227</f>
        <v>11108756.092309225</v>
      </c>
      <c r="J1040" s="42">
        <f>SUM(J1005:J1038)</f>
        <v>6470703.0741888443</v>
      </c>
      <c r="K1040" s="42">
        <f t="shared" ref="K1040:X1040" si="646">SUM(K1005:K1038)</f>
        <v>2875489.3562559253</v>
      </c>
      <c r="L1040" s="42">
        <f t="shared" si="646"/>
        <v>25287.824251481114</v>
      </c>
      <c r="M1040" s="42">
        <f t="shared" si="646"/>
        <v>1185162.2096158662</v>
      </c>
      <c r="N1040" s="42">
        <f t="shared" si="646"/>
        <v>552113.62799710839</v>
      </c>
      <c r="O1040" s="42">
        <f t="shared" si="646"/>
        <v>0</v>
      </c>
      <c r="P1040" s="42">
        <f t="shared" si="646"/>
        <v>0</v>
      </c>
      <c r="Q1040" s="42">
        <f t="shared" si="646"/>
        <v>0</v>
      </c>
      <c r="R1040" s="42">
        <f t="shared" si="646"/>
        <v>0</v>
      </c>
      <c r="S1040" s="42">
        <f t="shared" si="646"/>
        <v>0</v>
      </c>
      <c r="T1040" s="42">
        <f t="shared" si="646"/>
        <v>0</v>
      </c>
      <c r="U1040" s="42">
        <f t="shared" si="646"/>
        <v>0</v>
      </c>
      <c r="V1040" s="42">
        <f t="shared" si="646"/>
        <v>0</v>
      </c>
      <c r="W1040" s="42">
        <f t="shared" si="646"/>
        <v>0</v>
      </c>
      <c r="X1040" s="42">
        <f t="shared" si="646"/>
        <v>0</v>
      </c>
      <c r="Y1040" s="42">
        <f>SUM(J1040:X1040)-I1040</f>
        <v>0</v>
      </c>
      <c r="Z1040" s="42"/>
      <c r="AA1040" s="42"/>
      <c r="AB1040" s="42"/>
      <c r="AC1040" s="42"/>
      <c r="AD1040" s="42"/>
      <c r="AE1040" s="42"/>
      <c r="AF1040" s="42"/>
      <c r="AG1040" s="42"/>
    </row>
    <row r="1041" spans="1:33">
      <c r="A1041" s="44">
        <f t="shared" si="624"/>
        <v>1012</v>
      </c>
      <c r="B1041" s="44"/>
      <c r="C1041" s="44"/>
      <c r="D1041" s="44"/>
      <c r="E1041" s="44"/>
      <c r="G1041" s="43"/>
      <c r="H1041" s="136"/>
      <c r="I1041" s="42"/>
      <c r="J1041" s="42"/>
      <c r="K1041" s="42"/>
      <c r="L1041" s="42"/>
      <c r="M1041" s="42"/>
      <c r="N1041" s="42"/>
      <c r="O1041" s="42"/>
      <c r="P1041" s="42"/>
      <c r="Q1041" s="42"/>
      <c r="R1041" s="42"/>
      <c r="S1041" s="42"/>
      <c r="T1041" s="42"/>
      <c r="U1041" s="42"/>
      <c r="V1041" s="42"/>
      <c r="W1041" s="42"/>
      <c r="X1041" s="42"/>
      <c r="Y1041" s="42"/>
      <c r="Z1041" s="42"/>
      <c r="AA1041" s="42"/>
      <c r="AB1041" s="42"/>
      <c r="AC1041" s="42"/>
      <c r="AD1041" s="42"/>
      <c r="AE1041" s="42"/>
      <c r="AF1041" s="42"/>
      <c r="AG1041" s="42"/>
    </row>
    <row r="1042" spans="1:33">
      <c r="A1042" s="44">
        <f t="shared" si="624"/>
        <v>1013</v>
      </c>
      <c r="B1042" s="44"/>
      <c r="C1042" s="44"/>
      <c r="D1042" s="44" t="s">
        <v>361</v>
      </c>
      <c r="E1042" s="44"/>
      <c r="G1042" s="43"/>
      <c r="H1042" s="136"/>
      <c r="I1042" s="42">
        <f>'Plt. Class.'!G$229</f>
        <v>620248.17134435789</v>
      </c>
      <c r="J1042" s="136">
        <f>+J229+J500+J771</f>
        <v>361286.33266658155</v>
      </c>
      <c r="K1042" s="136">
        <f t="shared" ref="K1042:X1042" si="647">+K229+K500+K771</f>
        <v>160550.56030734716</v>
      </c>
      <c r="L1042" s="136">
        <f t="shared" si="647"/>
        <v>1411.9246672557213</v>
      </c>
      <c r="M1042" s="136">
        <f t="shared" si="647"/>
        <v>66172.547776937688</v>
      </c>
      <c r="N1042" s="136">
        <f t="shared" si="647"/>
        <v>30826.805926235746</v>
      </c>
      <c r="O1042" s="136">
        <f t="shared" si="647"/>
        <v>0</v>
      </c>
      <c r="P1042" s="136">
        <f t="shared" si="647"/>
        <v>0</v>
      </c>
      <c r="Q1042" s="136">
        <f t="shared" si="647"/>
        <v>0</v>
      </c>
      <c r="R1042" s="136">
        <f t="shared" si="647"/>
        <v>0</v>
      </c>
      <c r="S1042" s="136">
        <f t="shared" si="647"/>
        <v>0</v>
      </c>
      <c r="T1042" s="136">
        <f t="shared" si="647"/>
        <v>0</v>
      </c>
      <c r="U1042" s="136">
        <f t="shared" si="647"/>
        <v>0</v>
      </c>
      <c r="V1042" s="136">
        <f t="shared" si="647"/>
        <v>0</v>
      </c>
      <c r="W1042" s="136">
        <f t="shared" si="647"/>
        <v>0</v>
      </c>
      <c r="X1042" s="136">
        <f t="shared" si="647"/>
        <v>0</v>
      </c>
      <c r="Y1042" s="42">
        <f>SUM(J1042:X1042)-I1042</f>
        <v>0</v>
      </c>
      <c r="Z1042" s="42"/>
      <c r="AA1042" s="42"/>
      <c r="AB1042" s="42"/>
      <c r="AC1042" s="42"/>
      <c r="AD1042" s="42"/>
      <c r="AE1042" s="42"/>
      <c r="AF1042" s="42"/>
      <c r="AG1042" s="42"/>
    </row>
    <row r="1043" spans="1:33">
      <c r="A1043" s="44">
        <f t="shared" si="624"/>
        <v>1014</v>
      </c>
      <c r="B1043" s="44"/>
      <c r="C1043" s="44"/>
      <c r="D1043" s="44"/>
      <c r="E1043" s="44"/>
      <c r="G1043" s="43"/>
      <c r="H1043" s="136"/>
      <c r="I1043" s="42"/>
      <c r="J1043" s="42"/>
      <c r="K1043" s="42"/>
      <c r="L1043" s="42"/>
      <c r="M1043" s="42"/>
      <c r="N1043" s="42"/>
      <c r="O1043" s="42"/>
      <c r="P1043" s="42"/>
      <c r="Q1043" s="42"/>
      <c r="R1043" s="42"/>
      <c r="S1043" s="42"/>
      <c r="T1043" s="42"/>
      <c r="U1043" s="42"/>
      <c r="V1043" s="42"/>
      <c r="W1043" s="42"/>
      <c r="X1043" s="42"/>
      <c r="Y1043" s="42"/>
      <c r="Z1043" s="42"/>
      <c r="AA1043" s="42"/>
      <c r="AB1043" s="42"/>
      <c r="AC1043" s="42"/>
      <c r="AD1043" s="42"/>
      <c r="AE1043" s="42"/>
      <c r="AF1043" s="42"/>
      <c r="AG1043" s="42"/>
    </row>
    <row r="1044" spans="1:33">
      <c r="A1044" s="44">
        <f t="shared" si="624"/>
        <v>1015</v>
      </c>
      <c r="B1044" s="44"/>
      <c r="C1044" s="44"/>
      <c r="D1044" s="44" t="s">
        <v>365</v>
      </c>
      <c r="E1044" s="44"/>
      <c r="G1044" s="43"/>
      <c r="H1044" s="136"/>
      <c r="I1044" s="42"/>
      <c r="J1044" s="42"/>
      <c r="K1044" s="42"/>
      <c r="L1044" s="42"/>
      <c r="M1044" s="42"/>
      <c r="N1044" s="42"/>
      <c r="O1044" s="42"/>
      <c r="P1044" s="42"/>
      <c r="Q1044" s="42"/>
      <c r="R1044" s="42"/>
      <c r="S1044" s="42"/>
      <c r="T1044" s="42"/>
      <c r="U1044" s="42"/>
      <c r="V1044" s="42"/>
      <c r="W1044" s="42"/>
      <c r="X1044" s="42"/>
      <c r="Y1044" s="42"/>
      <c r="Z1044" s="42"/>
      <c r="AA1044" s="42"/>
      <c r="AB1044" s="42"/>
      <c r="AC1044" s="42"/>
      <c r="AD1044" s="42"/>
      <c r="AE1044" s="42"/>
      <c r="AF1044" s="42"/>
      <c r="AG1044" s="42"/>
    </row>
    <row r="1045" spans="1:33">
      <c r="A1045" s="44">
        <f t="shared" si="624"/>
        <v>1016</v>
      </c>
      <c r="B1045" s="44"/>
      <c r="C1045" s="44"/>
      <c r="D1045" s="44"/>
      <c r="E1045" s="44"/>
      <c r="G1045" s="43"/>
      <c r="H1045" s="136"/>
      <c r="I1045" s="42"/>
      <c r="J1045" s="42"/>
      <c r="K1045" s="42"/>
      <c r="L1045" s="42"/>
      <c r="M1045" s="42"/>
      <c r="N1045" s="42"/>
      <c r="O1045" s="42"/>
      <c r="P1045" s="42"/>
      <c r="Q1045" s="42"/>
      <c r="R1045" s="42"/>
      <c r="S1045" s="42"/>
      <c r="T1045" s="42"/>
      <c r="U1045" s="42"/>
      <c r="V1045" s="42"/>
      <c r="W1045" s="42"/>
      <c r="X1045" s="42"/>
      <c r="Y1045" s="42"/>
      <c r="Z1045" s="42"/>
      <c r="AA1045" s="42"/>
      <c r="AB1045" s="42"/>
      <c r="AC1045" s="42"/>
      <c r="AD1045" s="42"/>
      <c r="AE1045" s="42"/>
      <c r="AF1045" s="42"/>
      <c r="AG1045" s="42"/>
    </row>
    <row r="1046" spans="1:33">
      <c r="A1046" s="44">
        <f t="shared" si="624"/>
        <v>1017</v>
      </c>
      <c r="B1046" s="44"/>
      <c r="C1046" s="44"/>
      <c r="D1046" s="44" t="s">
        <v>158</v>
      </c>
      <c r="E1046" s="44"/>
      <c r="G1046" s="43"/>
      <c r="H1046" s="136"/>
      <c r="I1046" s="42"/>
      <c r="J1046" s="42"/>
      <c r="K1046" s="42"/>
      <c r="L1046" s="42"/>
      <c r="M1046" s="42"/>
      <c r="N1046" s="42"/>
      <c r="O1046" s="42"/>
      <c r="P1046" s="42"/>
      <c r="Q1046" s="42"/>
      <c r="R1046" s="42"/>
      <c r="S1046" s="42"/>
      <c r="T1046" s="42"/>
      <c r="U1046" s="42"/>
      <c r="V1046" s="42"/>
      <c r="W1046" s="42"/>
      <c r="X1046" s="42"/>
      <c r="Y1046" s="42"/>
      <c r="Z1046" s="42"/>
      <c r="AA1046" s="42"/>
      <c r="AB1046" s="42"/>
      <c r="AC1046" s="42"/>
      <c r="AD1046" s="42"/>
      <c r="AE1046" s="42"/>
      <c r="AF1046" s="42"/>
      <c r="AG1046" s="42"/>
    </row>
    <row r="1047" spans="1:33">
      <c r="A1047" s="44">
        <f t="shared" si="624"/>
        <v>1018</v>
      </c>
      <c r="B1047" s="44"/>
      <c r="C1047" s="44"/>
      <c r="D1047" s="44"/>
      <c r="E1047" s="44"/>
      <c r="G1047" s="43"/>
      <c r="H1047" s="136"/>
      <c r="I1047" s="42"/>
      <c r="J1047" s="42"/>
      <c r="K1047" s="42"/>
      <c r="L1047" s="42"/>
      <c r="M1047" s="42"/>
      <c r="N1047" s="42"/>
      <c r="O1047" s="42"/>
      <c r="P1047" s="42"/>
      <c r="Q1047" s="42"/>
      <c r="R1047" s="42"/>
      <c r="S1047" s="42"/>
      <c r="T1047" s="42"/>
      <c r="U1047" s="42"/>
      <c r="V1047" s="42"/>
      <c r="W1047" s="42"/>
      <c r="X1047" s="42"/>
      <c r="Y1047" s="42"/>
      <c r="Z1047" s="42"/>
      <c r="AA1047" s="42"/>
      <c r="AB1047" s="42"/>
      <c r="AC1047" s="42"/>
      <c r="AD1047" s="42"/>
      <c r="AE1047" s="42"/>
      <c r="AF1047" s="42"/>
      <c r="AG1047" s="42"/>
    </row>
    <row r="1048" spans="1:33">
      <c r="A1048" s="44">
        <f t="shared" si="624"/>
        <v>1019</v>
      </c>
      <c r="B1048" s="44"/>
      <c r="C1048" s="142">
        <v>37400</v>
      </c>
      <c r="E1048" s="138" t="s">
        <v>125</v>
      </c>
      <c r="G1048" s="43"/>
      <c r="H1048" s="136"/>
      <c r="I1048" s="42">
        <f>'Plt. Class.'!G$235</f>
        <v>184639.26565120401</v>
      </c>
      <c r="J1048" s="136">
        <f t="shared" ref="J1048:X1048" si="648">+J235+J506+J777</f>
        <v>107549.92313607091</v>
      </c>
      <c r="K1048" s="136">
        <f t="shared" si="648"/>
        <v>47793.671831044863</v>
      </c>
      <c r="L1048" s="136">
        <f t="shared" si="648"/>
        <v>420.31036246647761</v>
      </c>
      <c r="M1048" s="136">
        <f t="shared" si="648"/>
        <v>19698.648367347785</v>
      </c>
      <c r="N1048" s="136">
        <f t="shared" si="648"/>
        <v>9176.7119542739911</v>
      </c>
      <c r="O1048" s="136">
        <f t="shared" si="648"/>
        <v>0</v>
      </c>
      <c r="P1048" s="136">
        <f t="shared" si="648"/>
        <v>0</v>
      </c>
      <c r="Q1048" s="136">
        <f t="shared" si="648"/>
        <v>0</v>
      </c>
      <c r="R1048" s="136">
        <f t="shared" si="648"/>
        <v>0</v>
      </c>
      <c r="S1048" s="136">
        <f t="shared" si="648"/>
        <v>0</v>
      </c>
      <c r="T1048" s="136">
        <f t="shared" si="648"/>
        <v>0</v>
      </c>
      <c r="U1048" s="136">
        <f t="shared" si="648"/>
        <v>0</v>
      </c>
      <c r="V1048" s="136">
        <f t="shared" si="648"/>
        <v>0</v>
      </c>
      <c r="W1048" s="136">
        <f t="shared" si="648"/>
        <v>0</v>
      </c>
      <c r="X1048" s="136">
        <f t="shared" si="648"/>
        <v>0</v>
      </c>
      <c r="Y1048" s="42">
        <f t="shared" ref="Y1048:Y1081" si="649">SUM(J1048:X1048)-I1048</f>
        <v>0</v>
      </c>
      <c r="Z1048" s="42"/>
      <c r="AA1048" s="42"/>
      <c r="AB1048" s="42"/>
      <c r="AC1048" s="42"/>
      <c r="AD1048" s="42"/>
      <c r="AE1048" s="42"/>
      <c r="AF1048" s="42"/>
      <c r="AG1048" s="42"/>
    </row>
    <row r="1049" spans="1:33">
      <c r="A1049" s="44">
        <f t="shared" si="624"/>
        <v>1020</v>
      </c>
      <c r="B1049" s="44"/>
      <c r="C1049" s="142">
        <v>39001</v>
      </c>
      <c r="E1049" s="138" t="s">
        <v>304</v>
      </c>
      <c r="G1049" s="43"/>
      <c r="H1049" s="136"/>
      <c r="I1049" s="42">
        <f>'Plt. Class.'!G$236</f>
        <v>0</v>
      </c>
      <c r="J1049" s="136">
        <f t="shared" ref="J1049:X1049" si="650">+J236+J507+J778</f>
        <v>0</v>
      </c>
      <c r="K1049" s="136">
        <f t="shared" si="650"/>
        <v>0</v>
      </c>
      <c r="L1049" s="136">
        <f t="shared" si="650"/>
        <v>0</v>
      </c>
      <c r="M1049" s="136">
        <f t="shared" si="650"/>
        <v>0</v>
      </c>
      <c r="N1049" s="136">
        <f t="shared" si="650"/>
        <v>0</v>
      </c>
      <c r="O1049" s="136">
        <f t="shared" si="650"/>
        <v>0</v>
      </c>
      <c r="P1049" s="136">
        <f t="shared" si="650"/>
        <v>0</v>
      </c>
      <c r="Q1049" s="136">
        <f t="shared" si="650"/>
        <v>0</v>
      </c>
      <c r="R1049" s="136">
        <f t="shared" si="650"/>
        <v>0</v>
      </c>
      <c r="S1049" s="136">
        <f t="shared" si="650"/>
        <v>0</v>
      </c>
      <c r="T1049" s="136">
        <f t="shared" si="650"/>
        <v>0</v>
      </c>
      <c r="U1049" s="136">
        <f t="shared" si="650"/>
        <v>0</v>
      </c>
      <c r="V1049" s="136">
        <f t="shared" si="650"/>
        <v>0</v>
      </c>
      <c r="W1049" s="136">
        <f t="shared" si="650"/>
        <v>0</v>
      </c>
      <c r="X1049" s="136">
        <f t="shared" si="650"/>
        <v>0</v>
      </c>
      <c r="Y1049" s="42">
        <f t="shared" si="649"/>
        <v>0</v>
      </c>
      <c r="Z1049" s="42"/>
      <c r="AA1049" s="42"/>
      <c r="AB1049" s="42"/>
      <c r="AC1049" s="42"/>
      <c r="AD1049" s="42"/>
      <c r="AE1049" s="42"/>
      <c r="AF1049" s="42"/>
      <c r="AG1049" s="42"/>
    </row>
    <row r="1050" spans="1:33">
      <c r="A1050" s="44">
        <f t="shared" si="624"/>
        <v>1021</v>
      </c>
      <c r="B1050" s="44"/>
      <c r="C1050" s="142">
        <v>36602</v>
      </c>
      <c r="E1050" s="138" t="s">
        <v>149</v>
      </c>
      <c r="G1050" s="43"/>
      <c r="H1050" s="136"/>
      <c r="I1050" s="42">
        <f>'Plt. Class.'!G$237</f>
        <v>837684.4034722934</v>
      </c>
      <c r="J1050" s="136">
        <f t="shared" ref="J1050:X1050" si="651">+J237+J508+J779</f>
        <v>487940.05374740873</v>
      </c>
      <c r="K1050" s="136">
        <f t="shared" si="651"/>
        <v>216833.69101548579</v>
      </c>
      <c r="L1050" s="136">
        <f t="shared" si="651"/>
        <v>1906.8936069160475</v>
      </c>
      <c r="M1050" s="136">
        <f t="shared" si="651"/>
        <v>89370.213040080911</v>
      </c>
      <c r="N1050" s="136">
        <f t="shared" si="651"/>
        <v>41633.552062401985</v>
      </c>
      <c r="O1050" s="136">
        <f t="shared" si="651"/>
        <v>0</v>
      </c>
      <c r="P1050" s="136">
        <f t="shared" si="651"/>
        <v>0</v>
      </c>
      <c r="Q1050" s="136">
        <f t="shared" si="651"/>
        <v>0</v>
      </c>
      <c r="R1050" s="136">
        <f t="shared" si="651"/>
        <v>0</v>
      </c>
      <c r="S1050" s="136">
        <f t="shared" si="651"/>
        <v>0</v>
      </c>
      <c r="T1050" s="136">
        <f t="shared" si="651"/>
        <v>0</v>
      </c>
      <c r="U1050" s="136">
        <f t="shared" si="651"/>
        <v>0</v>
      </c>
      <c r="V1050" s="136">
        <f t="shared" si="651"/>
        <v>0</v>
      </c>
      <c r="W1050" s="136">
        <f t="shared" si="651"/>
        <v>0</v>
      </c>
      <c r="X1050" s="136">
        <f t="shared" si="651"/>
        <v>0</v>
      </c>
      <c r="Y1050" s="42">
        <f t="shared" si="649"/>
        <v>0</v>
      </c>
      <c r="Z1050" s="42"/>
      <c r="AA1050" s="42"/>
      <c r="AB1050" s="42"/>
      <c r="AC1050" s="42"/>
      <c r="AD1050" s="42"/>
      <c r="AE1050" s="42"/>
      <c r="AF1050" s="42"/>
      <c r="AG1050" s="42"/>
    </row>
    <row r="1051" spans="1:33">
      <c r="A1051" s="44">
        <f t="shared" si="624"/>
        <v>1022</v>
      </c>
      <c r="B1051" s="44"/>
      <c r="C1051" s="142">
        <v>37503</v>
      </c>
      <c r="E1051" s="138" t="s">
        <v>291</v>
      </c>
      <c r="G1051" s="43"/>
      <c r="H1051" s="136"/>
      <c r="I1051" s="42">
        <f>'Plt. Class.'!G$238</f>
        <v>0</v>
      </c>
      <c r="J1051" s="136">
        <f t="shared" ref="J1051:X1051" si="652">+J238+J509+J780</f>
        <v>0</v>
      </c>
      <c r="K1051" s="136">
        <f t="shared" si="652"/>
        <v>0</v>
      </c>
      <c r="L1051" s="136">
        <f t="shared" si="652"/>
        <v>0</v>
      </c>
      <c r="M1051" s="136">
        <f t="shared" si="652"/>
        <v>0</v>
      </c>
      <c r="N1051" s="136">
        <f t="shared" si="652"/>
        <v>0</v>
      </c>
      <c r="O1051" s="136">
        <f t="shared" si="652"/>
        <v>0</v>
      </c>
      <c r="P1051" s="136">
        <f t="shared" si="652"/>
        <v>0</v>
      </c>
      <c r="Q1051" s="136">
        <f t="shared" si="652"/>
        <v>0</v>
      </c>
      <c r="R1051" s="136">
        <f t="shared" si="652"/>
        <v>0</v>
      </c>
      <c r="S1051" s="136">
        <f t="shared" si="652"/>
        <v>0</v>
      </c>
      <c r="T1051" s="136">
        <f t="shared" si="652"/>
        <v>0</v>
      </c>
      <c r="U1051" s="136">
        <f t="shared" si="652"/>
        <v>0</v>
      </c>
      <c r="V1051" s="136">
        <f t="shared" si="652"/>
        <v>0</v>
      </c>
      <c r="W1051" s="136">
        <f t="shared" si="652"/>
        <v>0</v>
      </c>
      <c r="X1051" s="136">
        <f t="shared" si="652"/>
        <v>0</v>
      </c>
      <c r="Y1051" s="42">
        <f t="shared" si="649"/>
        <v>0</v>
      </c>
      <c r="Z1051" s="42"/>
      <c r="AA1051" s="42"/>
      <c r="AB1051" s="42"/>
      <c r="AC1051" s="42"/>
      <c r="AD1051" s="42"/>
      <c r="AE1051" s="42"/>
      <c r="AF1051" s="42"/>
      <c r="AG1051" s="42"/>
    </row>
    <row r="1052" spans="1:33">
      <c r="A1052" s="44">
        <f t="shared" si="624"/>
        <v>1023</v>
      </c>
      <c r="B1052" s="44"/>
      <c r="C1052" s="142">
        <v>39004</v>
      </c>
      <c r="E1052" s="138" t="s">
        <v>306</v>
      </c>
      <c r="G1052" s="43"/>
      <c r="H1052" s="136"/>
      <c r="I1052" s="42">
        <f>'Plt. Class.'!G$239</f>
        <v>0</v>
      </c>
      <c r="J1052" s="136">
        <f t="shared" ref="J1052:X1052" si="653">+J239+J510+J781</f>
        <v>0</v>
      </c>
      <c r="K1052" s="136">
        <f t="shared" si="653"/>
        <v>0</v>
      </c>
      <c r="L1052" s="136">
        <f t="shared" si="653"/>
        <v>0</v>
      </c>
      <c r="M1052" s="136">
        <f t="shared" si="653"/>
        <v>0</v>
      </c>
      <c r="N1052" s="136">
        <f t="shared" si="653"/>
        <v>0</v>
      </c>
      <c r="O1052" s="136">
        <f t="shared" si="653"/>
        <v>0</v>
      </c>
      <c r="P1052" s="136">
        <f t="shared" si="653"/>
        <v>0</v>
      </c>
      <c r="Q1052" s="136">
        <f t="shared" si="653"/>
        <v>0</v>
      </c>
      <c r="R1052" s="136">
        <f t="shared" si="653"/>
        <v>0</v>
      </c>
      <c r="S1052" s="136">
        <f t="shared" si="653"/>
        <v>0</v>
      </c>
      <c r="T1052" s="136">
        <f t="shared" si="653"/>
        <v>0</v>
      </c>
      <c r="U1052" s="136">
        <f t="shared" si="653"/>
        <v>0</v>
      </c>
      <c r="V1052" s="136">
        <f t="shared" si="653"/>
        <v>0</v>
      </c>
      <c r="W1052" s="136">
        <f t="shared" si="653"/>
        <v>0</v>
      </c>
      <c r="X1052" s="136">
        <f t="shared" si="653"/>
        <v>0</v>
      </c>
      <c r="Y1052" s="42">
        <f t="shared" si="649"/>
        <v>0</v>
      </c>
      <c r="Z1052" s="42"/>
      <c r="AA1052" s="42"/>
      <c r="AB1052" s="42"/>
      <c r="AC1052" s="42"/>
      <c r="AD1052" s="42"/>
      <c r="AE1052" s="42"/>
      <c r="AF1052" s="42"/>
      <c r="AG1052" s="42"/>
    </row>
    <row r="1053" spans="1:33">
      <c r="A1053" s="44">
        <f t="shared" si="624"/>
        <v>1024</v>
      </c>
      <c r="B1053" s="44"/>
      <c r="C1053" s="142">
        <v>39009</v>
      </c>
      <c r="E1053" s="138" t="s">
        <v>307</v>
      </c>
      <c r="G1053" s="43"/>
      <c r="H1053" s="136"/>
      <c r="I1053" s="42">
        <f>'Plt. Class.'!G$240</f>
        <v>245537.44572878844</v>
      </c>
      <c r="J1053" s="136">
        <f t="shared" ref="J1053:X1053" si="654">+J240+J511+J782</f>
        <v>143022.30526113542</v>
      </c>
      <c r="K1053" s="136">
        <f t="shared" si="654"/>
        <v>63557.099092687924</v>
      </c>
      <c r="L1053" s="136">
        <f t="shared" si="654"/>
        <v>558.93816761769153</v>
      </c>
      <c r="M1053" s="136">
        <f t="shared" si="654"/>
        <v>26195.705379185711</v>
      </c>
      <c r="N1053" s="136">
        <f t="shared" si="654"/>
        <v>12203.397828161702</v>
      </c>
      <c r="O1053" s="136">
        <f t="shared" si="654"/>
        <v>0</v>
      </c>
      <c r="P1053" s="136">
        <f t="shared" si="654"/>
        <v>0</v>
      </c>
      <c r="Q1053" s="136">
        <f t="shared" si="654"/>
        <v>0</v>
      </c>
      <c r="R1053" s="136">
        <f t="shared" si="654"/>
        <v>0</v>
      </c>
      <c r="S1053" s="136">
        <f t="shared" si="654"/>
        <v>0</v>
      </c>
      <c r="T1053" s="136">
        <f t="shared" si="654"/>
        <v>0</v>
      </c>
      <c r="U1053" s="136">
        <f t="shared" si="654"/>
        <v>0</v>
      </c>
      <c r="V1053" s="136">
        <f t="shared" si="654"/>
        <v>0</v>
      </c>
      <c r="W1053" s="136">
        <f t="shared" si="654"/>
        <v>0</v>
      </c>
      <c r="X1053" s="136">
        <f t="shared" si="654"/>
        <v>0</v>
      </c>
      <c r="Y1053" s="42">
        <f t="shared" si="649"/>
        <v>0</v>
      </c>
      <c r="Z1053" s="42"/>
      <c r="AA1053" s="42"/>
      <c r="AB1053" s="42"/>
      <c r="AC1053" s="42"/>
      <c r="AD1053" s="42"/>
      <c r="AE1053" s="42"/>
      <c r="AF1053" s="42"/>
      <c r="AG1053" s="42"/>
    </row>
    <row r="1054" spans="1:33">
      <c r="A1054" s="44">
        <f t="shared" si="624"/>
        <v>1025</v>
      </c>
      <c r="B1054" s="44"/>
      <c r="C1054" s="142">
        <v>39100</v>
      </c>
      <c r="E1054" s="138" t="s">
        <v>308</v>
      </c>
      <c r="G1054" s="43"/>
      <c r="H1054" s="136"/>
      <c r="I1054" s="42">
        <f>'Plt. Class.'!G$241</f>
        <v>130677.89544845103</v>
      </c>
      <c r="J1054" s="136">
        <f t="shared" ref="J1054:X1054" si="655">+J241+J512+J783</f>
        <v>76118.140751350904</v>
      </c>
      <c r="K1054" s="136">
        <f t="shared" si="655"/>
        <v>33825.830213347865</v>
      </c>
      <c r="L1054" s="136">
        <f t="shared" si="655"/>
        <v>297.473418823342</v>
      </c>
      <c r="M1054" s="136">
        <f t="shared" si="655"/>
        <v>13941.660257070507</v>
      </c>
      <c r="N1054" s="136">
        <f t="shared" si="655"/>
        <v>6494.7908078584132</v>
      </c>
      <c r="O1054" s="136">
        <f t="shared" si="655"/>
        <v>0</v>
      </c>
      <c r="P1054" s="136">
        <f t="shared" si="655"/>
        <v>0</v>
      </c>
      <c r="Q1054" s="136">
        <f t="shared" si="655"/>
        <v>0</v>
      </c>
      <c r="R1054" s="136">
        <f t="shared" si="655"/>
        <v>0</v>
      </c>
      <c r="S1054" s="136">
        <f t="shared" si="655"/>
        <v>0</v>
      </c>
      <c r="T1054" s="136">
        <f t="shared" si="655"/>
        <v>0</v>
      </c>
      <c r="U1054" s="136">
        <f t="shared" si="655"/>
        <v>0</v>
      </c>
      <c r="V1054" s="136">
        <f t="shared" si="655"/>
        <v>0</v>
      </c>
      <c r="W1054" s="136">
        <f t="shared" si="655"/>
        <v>0</v>
      </c>
      <c r="X1054" s="136">
        <f t="shared" si="655"/>
        <v>0</v>
      </c>
      <c r="Y1054" s="42">
        <f t="shared" si="649"/>
        <v>0</v>
      </c>
      <c r="Z1054" s="42"/>
      <c r="AA1054" s="42"/>
      <c r="AB1054" s="42"/>
      <c r="AC1054" s="42"/>
      <c r="AD1054" s="42"/>
      <c r="AE1054" s="42"/>
      <c r="AF1054" s="42"/>
      <c r="AG1054" s="42"/>
    </row>
    <row r="1055" spans="1:33">
      <c r="A1055" s="44">
        <f t="shared" si="624"/>
        <v>1026</v>
      </c>
      <c r="B1055" s="44"/>
      <c r="C1055" s="142">
        <v>39102</v>
      </c>
      <c r="E1055" s="138" t="s">
        <v>309</v>
      </c>
      <c r="G1055" s="43"/>
      <c r="H1055" s="136"/>
      <c r="I1055" s="42">
        <f>'Plt. Class.'!G$242</f>
        <v>0</v>
      </c>
      <c r="J1055" s="136">
        <f t="shared" ref="J1055:X1055" si="656">+J242+J513+J784</f>
        <v>0</v>
      </c>
      <c r="K1055" s="136">
        <f t="shared" si="656"/>
        <v>0</v>
      </c>
      <c r="L1055" s="136">
        <f t="shared" si="656"/>
        <v>0</v>
      </c>
      <c r="M1055" s="136">
        <f t="shared" si="656"/>
        <v>0</v>
      </c>
      <c r="N1055" s="136">
        <f t="shared" si="656"/>
        <v>0</v>
      </c>
      <c r="O1055" s="136">
        <f t="shared" si="656"/>
        <v>0</v>
      </c>
      <c r="P1055" s="136">
        <f t="shared" si="656"/>
        <v>0</v>
      </c>
      <c r="Q1055" s="136">
        <f t="shared" si="656"/>
        <v>0</v>
      </c>
      <c r="R1055" s="136">
        <f t="shared" si="656"/>
        <v>0</v>
      </c>
      <c r="S1055" s="136">
        <f t="shared" si="656"/>
        <v>0</v>
      </c>
      <c r="T1055" s="136">
        <f t="shared" si="656"/>
        <v>0</v>
      </c>
      <c r="U1055" s="136">
        <f t="shared" si="656"/>
        <v>0</v>
      </c>
      <c r="V1055" s="136">
        <f t="shared" si="656"/>
        <v>0</v>
      </c>
      <c r="W1055" s="136">
        <f t="shared" si="656"/>
        <v>0</v>
      </c>
      <c r="X1055" s="136">
        <f t="shared" si="656"/>
        <v>0</v>
      </c>
      <c r="Y1055" s="42">
        <f t="shared" si="649"/>
        <v>0</v>
      </c>
      <c r="Z1055" s="42"/>
      <c r="AA1055" s="42"/>
      <c r="AB1055" s="42"/>
      <c r="AC1055" s="42"/>
      <c r="AD1055" s="42"/>
      <c r="AE1055" s="42"/>
      <c r="AF1055" s="42"/>
      <c r="AG1055" s="42"/>
    </row>
    <row r="1056" spans="1:33">
      <c r="A1056" s="44">
        <f t="shared" si="624"/>
        <v>1027</v>
      </c>
      <c r="B1056" s="44"/>
      <c r="C1056" s="142">
        <v>39103</v>
      </c>
      <c r="E1056" s="138" t="s">
        <v>310</v>
      </c>
      <c r="G1056" s="43"/>
      <c r="H1056" s="136"/>
      <c r="I1056" s="42">
        <f>'Plt. Class.'!G$243</f>
        <v>0</v>
      </c>
      <c r="J1056" s="136">
        <f t="shared" ref="J1056:X1056" si="657">+J243+J514+J785</f>
        <v>0</v>
      </c>
      <c r="K1056" s="136">
        <f t="shared" si="657"/>
        <v>0</v>
      </c>
      <c r="L1056" s="136">
        <f t="shared" si="657"/>
        <v>0</v>
      </c>
      <c r="M1056" s="136">
        <f t="shared" si="657"/>
        <v>0</v>
      </c>
      <c r="N1056" s="136">
        <f t="shared" si="657"/>
        <v>0</v>
      </c>
      <c r="O1056" s="136">
        <f t="shared" si="657"/>
        <v>0</v>
      </c>
      <c r="P1056" s="136">
        <f t="shared" si="657"/>
        <v>0</v>
      </c>
      <c r="Q1056" s="136">
        <f t="shared" si="657"/>
        <v>0</v>
      </c>
      <c r="R1056" s="136">
        <f t="shared" si="657"/>
        <v>0</v>
      </c>
      <c r="S1056" s="136">
        <f t="shared" si="657"/>
        <v>0</v>
      </c>
      <c r="T1056" s="136">
        <f t="shared" si="657"/>
        <v>0</v>
      </c>
      <c r="U1056" s="136">
        <f t="shared" si="657"/>
        <v>0</v>
      </c>
      <c r="V1056" s="136">
        <f t="shared" si="657"/>
        <v>0</v>
      </c>
      <c r="W1056" s="136">
        <f t="shared" si="657"/>
        <v>0</v>
      </c>
      <c r="X1056" s="136">
        <f t="shared" si="657"/>
        <v>0</v>
      </c>
      <c r="Y1056" s="42">
        <f t="shared" si="649"/>
        <v>0</v>
      </c>
      <c r="Z1056" s="42"/>
      <c r="AA1056" s="42"/>
      <c r="AB1056" s="42"/>
      <c r="AC1056" s="42"/>
      <c r="AD1056" s="42"/>
      <c r="AE1056" s="42"/>
      <c r="AF1056" s="42"/>
      <c r="AG1056" s="42"/>
    </row>
    <row r="1057" spans="1:33">
      <c r="A1057" s="44">
        <f t="shared" si="624"/>
        <v>1028</v>
      </c>
      <c r="B1057" s="44"/>
      <c r="C1057" s="142">
        <v>39200</v>
      </c>
      <c r="E1057" s="138" t="s">
        <v>311</v>
      </c>
      <c r="G1057" s="43"/>
      <c r="H1057" s="136"/>
      <c r="I1057" s="42">
        <f>'Plt. Class.'!G$244</f>
        <v>0</v>
      </c>
      <c r="J1057" s="136">
        <f t="shared" ref="J1057:X1057" si="658">+J244+J515+J786</f>
        <v>0</v>
      </c>
      <c r="K1057" s="136">
        <f t="shared" si="658"/>
        <v>0</v>
      </c>
      <c r="L1057" s="136">
        <f t="shared" si="658"/>
        <v>0</v>
      </c>
      <c r="M1057" s="136">
        <f t="shared" si="658"/>
        <v>0</v>
      </c>
      <c r="N1057" s="136">
        <f t="shared" si="658"/>
        <v>0</v>
      </c>
      <c r="O1057" s="136">
        <f t="shared" si="658"/>
        <v>0</v>
      </c>
      <c r="P1057" s="136">
        <f t="shared" si="658"/>
        <v>0</v>
      </c>
      <c r="Q1057" s="136">
        <f t="shared" si="658"/>
        <v>0</v>
      </c>
      <c r="R1057" s="136">
        <f t="shared" si="658"/>
        <v>0</v>
      </c>
      <c r="S1057" s="136">
        <f t="shared" si="658"/>
        <v>0</v>
      </c>
      <c r="T1057" s="136">
        <f t="shared" si="658"/>
        <v>0</v>
      </c>
      <c r="U1057" s="136">
        <f t="shared" si="658"/>
        <v>0</v>
      </c>
      <c r="V1057" s="136">
        <f t="shared" si="658"/>
        <v>0</v>
      </c>
      <c r="W1057" s="136">
        <f t="shared" si="658"/>
        <v>0</v>
      </c>
      <c r="X1057" s="136">
        <f t="shared" si="658"/>
        <v>0</v>
      </c>
      <c r="Y1057" s="42">
        <f t="shared" si="649"/>
        <v>0</v>
      </c>
      <c r="Z1057" s="42"/>
      <c r="AA1057" s="42"/>
      <c r="AB1057" s="42"/>
      <c r="AC1057" s="42"/>
      <c r="AD1057" s="42"/>
      <c r="AE1057" s="42"/>
      <c r="AF1057" s="42"/>
      <c r="AG1057" s="42"/>
    </row>
    <row r="1058" spans="1:33">
      <c r="A1058" s="44">
        <f t="shared" si="624"/>
        <v>1029</v>
      </c>
      <c r="B1058" s="44"/>
      <c r="C1058" s="142">
        <v>39201</v>
      </c>
      <c r="E1058" s="138" t="s">
        <v>312</v>
      </c>
      <c r="G1058" s="43"/>
      <c r="H1058" s="136"/>
      <c r="I1058" s="42">
        <f>'Plt. Class.'!G$245</f>
        <v>0</v>
      </c>
      <c r="J1058" s="136">
        <f t="shared" ref="J1058:X1058" si="659">+J245+J516+J787</f>
        <v>0</v>
      </c>
      <c r="K1058" s="136">
        <f t="shared" si="659"/>
        <v>0</v>
      </c>
      <c r="L1058" s="136">
        <f t="shared" si="659"/>
        <v>0</v>
      </c>
      <c r="M1058" s="136">
        <f t="shared" si="659"/>
        <v>0</v>
      </c>
      <c r="N1058" s="136">
        <f t="shared" si="659"/>
        <v>0</v>
      </c>
      <c r="O1058" s="136">
        <f t="shared" si="659"/>
        <v>0</v>
      </c>
      <c r="P1058" s="136">
        <f t="shared" si="659"/>
        <v>0</v>
      </c>
      <c r="Q1058" s="136">
        <f t="shared" si="659"/>
        <v>0</v>
      </c>
      <c r="R1058" s="136">
        <f t="shared" si="659"/>
        <v>0</v>
      </c>
      <c r="S1058" s="136">
        <f t="shared" si="659"/>
        <v>0</v>
      </c>
      <c r="T1058" s="136">
        <f t="shared" si="659"/>
        <v>0</v>
      </c>
      <c r="U1058" s="136">
        <f t="shared" si="659"/>
        <v>0</v>
      </c>
      <c r="V1058" s="136">
        <f t="shared" si="659"/>
        <v>0</v>
      </c>
      <c r="W1058" s="136">
        <f t="shared" si="659"/>
        <v>0</v>
      </c>
      <c r="X1058" s="136">
        <f t="shared" si="659"/>
        <v>0</v>
      </c>
      <c r="Y1058" s="42">
        <f t="shared" si="649"/>
        <v>0</v>
      </c>
      <c r="Z1058" s="42"/>
      <c r="AA1058" s="42"/>
      <c r="AB1058" s="42"/>
      <c r="AC1058" s="42"/>
      <c r="AD1058" s="42"/>
      <c r="AE1058" s="42"/>
      <c r="AF1058" s="42"/>
      <c r="AG1058" s="42"/>
    </row>
    <row r="1059" spans="1:33">
      <c r="A1059" s="44">
        <f t="shared" si="624"/>
        <v>1030</v>
      </c>
      <c r="B1059" s="44"/>
      <c r="C1059" s="142">
        <v>39202</v>
      </c>
      <c r="E1059" s="138" t="s">
        <v>313</v>
      </c>
      <c r="G1059" s="43"/>
      <c r="H1059" s="136"/>
      <c r="I1059" s="42">
        <f>'Plt. Class.'!G$246</f>
        <v>0</v>
      </c>
      <c r="J1059" s="136">
        <f t="shared" ref="J1059:X1059" si="660">+J246+J517+J788</f>
        <v>0</v>
      </c>
      <c r="K1059" s="136">
        <f t="shared" si="660"/>
        <v>0</v>
      </c>
      <c r="L1059" s="136">
        <f t="shared" si="660"/>
        <v>0</v>
      </c>
      <c r="M1059" s="136">
        <f t="shared" si="660"/>
        <v>0</v>
      </c>
      <c r="N1059" s="136">
        <f t="shared" si="660"/>
        <v>0</v>
      </c>
      <c r="O1059" s="136">
        <f t="shared" si="660"/>
        <v>0</v>
      </c>
      <c r="P1059" s="136">
        <f t="shared" si="660"/>
        <v>0</v>
      </c>
      <c r="Q1059" s="136">
        <f t="shared" si="660"/>
        <v>0</v>
      </c>
      <c r="R1059" s="136">
        <f t="shared" si="660"/>
        <v>0</v>
      </c>
      <c r="S1059" s="136">
        <f t="shared" si="660"/>
        <v>0</v>
      </c>
      <c r="T1059" s="136">
        <f t="shared" si="660"/>
        <v>0</v>
      </c>
      <c r="U1059" s="136">
        <f t="shared" si="660"/>
        <v>0</v>
      </c>
      <c r="V1059" s="136">
        <f t="shared" si="660"/>
        <v>0</v>
      </c>
      <c r="W1059" s="136">
        <f t="shared" si="660"/>
        <v>0</v>
      </c>
      <c r="X1059" s="136">
        <f t="shared" si="660"/>
        <v>0</v>
      </c>
      <c r="Y1059" s="42">
        <f t="shared" si="649"/>
        <v>0</v>
      </c>
      <c r="Z1059" s="42"/>
      <c r="AA1059" s="42"/>
      <c r="AB1059" s="42"/>
      <c r="AC1059" s="42"/>
      <c r="AD1059" s="42"/>
      <c r="AE1059" s="42"/>
      <c r="AF1059" s="42"/>
      <c r="AG1059" s="42"/>
    </row>
    <row r="1060" spans="1:33">
      <c r="A1060" s="44">
        <f t="shared" si="624"/>
        <v>1031</v>
      </c>
      <c r="B1060" s="44"/>
      <c r="C1060" s="142">
        <v>39300</v>
      </c>
      <c r="E1060" s="138" t="s">
        <v>198</v>
      </c>
      <c r="G1060" s="43"/>
      <c r="H1060" s="136"/>
      <c r="I1060" s="42">
        <f>'Plt. Class.'!G$247</f>
        <v>0</v>
      </c>
      <c r="J1060" s="136">
        <f t="shared" ref="J1060:X1060" si="661">+J247+J518+J789</f>
        <v>0</v>
      </c>
      <c r="K1060" s="136">
        <f t="shared" si="661"/>
        <v>0</v>
      </c>
      <c r="L1060" s="136">
        <f t="shared" si="661"/>
        <v>0</v>
      </c>
      <c r="M1060" s="136">
        <f t="shared" si="661"/>
        <v>0</v>
      </c>
      <c r="N1060" s="136">
        <f t="shared" si="661"/>
        <v>0</v>
      </c>
      <c r="O1060" s="136">
        <f t="shared" si="661"/>
        <v>0</v>
      </c>
      <c r="P1060" s="136">
        <f t="shared" si="661"/>
        <v>0</v>
      </c>
      <c r="Q1060" s="136">
        <f t="shared" si="661"/>
        <v>0</v>
      </c>
      <c r="R1060" s="136">
        <f t="shared" si="661"/>
        <v>0</v>
      </c>
      <c r="S1060" s="136">
        <f t="shared" si="661"/>
        <v>0</v>
      </c>
      <c r="T1060" s="136">
        <f t="shared" si="661"/>
        <v>0</v>
      </c>
      <c r="U1060" s="136">
        <f t="shared" si="661"/>
        <v>0</v>
      </c>
      <c r="V1060" s="136">
        <f t="shared" si="661"/>
        <v>0</v>
      </c>
      <c r="W1060" s="136">
        <f t="shared" si="661"/>
        <v>0</v>
      </c>
      <c r="X1060" s="136">
        <f t="shared" si="661"/>
        <v>0</v>
      </c>
      <c r="Y1060" s="42">
        <f t="shared" si="649"/>
        <v>0</v>
      </c>
      <c r="Z1060" s="42"/>
      <c r="AA1060" s="42"/>
      <c r="AB1060" s="42"/>
      <c r="AC1060" s="42"/>
      <c r="AD1060" s="42"/>
      <c r="AE1060" s="42"/>
      <c r="AF1060" s="42"/>
      <c r="AG1060" s="42"/>
    </row>
    <row r="1061" spans="1:33">
      <c r="A1061" s="44">
        <f t="shared" si="624"/>
        <v>1032</v>
      </c>
      <c r="B1061" s="44"/>
      <c r="C1061" s="142">
        <v>39400</v>
      </c>
      <c r="E1061" s="138" t="s">
        <v>314</v>
      </c>
      <c r="G1061" s="43"/>
      <c r="H1061" s="136"/>
      <c r="I1061" s="42">
        <f>'Plt. Class.'!G$248</f>
        <v>0</v>
      </c>
      <c r="J1061" s="136">
        <f t="shared" ref="J1061:X1061" si="662">+J248+J519+J790</f>
        <v>0</v>
      </c>
      <c r="K1061" s="136">
        <f t="shared" si="662"/>
        <v>0</v>
      </c>
      <c r="L1061" s="136">
        <f t="shared" si="662"/>
        <v>0</v>
      </c>
      <c r="M1061" s="136">
        <f t="shared" si="662"/>
        <v>0</v>
      </c>
      <c r="N1061" s="136">
        <f t="shared" si="662"/>
        <v>0</v>
      </c>
      <c r="O1061" s="136">
        <f t="shared" si="662"/>
        <v>0</v>
      </c>
      <c r="P1061" s="136">
        <f t="shared" si="662"/>
        <v>0</v>
      </c>
      <c r="Q1061" s="136">
        <f t="shared" si="662"/>
        <v>0</v>
      </c>
      <c r="R1061" s="136">
        <f t="shared" si="662"/>
        <v>0</v>
      </c>
      <c r="S1061" s="136">
        <f t="shared" si="662"/>
        <v>0</v>
      </c>
      <c r="T1061" s="136">
        <f t="shared" si="662"/>
        <v>0</v>
      </c>
      <c r="U1061" s="136">
        <f t="shared" si="662"/>
        <v>0</v>
      </c>
      <c r="V1061" s="136">
        <f t="shared" si="662"/>
        <v>0</v>
      </c>
      <c r="W1061" s="136">
        <f t="shared" si="662"/>
        <v>0</v>
      </c>
      <c r="X1061" s="136">
        <f t="shared" si="662"/>
        <v>0</v>
      </c>
      <c r="Y1061" s="42">
        <f t="shared" si="649"/>
        <v>0</v>
      </c>
      <c r="Z1061" s="42"/>
      <c r="AA1061" s="42"/>
      <c r="AB1061" s="42"/>
      <c r="AC1061" s="42"/>
      <c r="AD1061" s="42"/>
      <c r="AE1061" s="42"/>
      <c r="AF1061" s="42"/>
      <c r="AG1061" s="42"/>
    </row>
    <row r="1062" spans="1:33">
      <c r="A1062" s="44">
        <f t="shared" si="624"/>
        <v>1033</v>
      </c>
      <c r="B1062" s="44"/>
      <c r="C1062" s="142">
        <v>39600</v>
      </c>
      <c r="E1062" s="138" t="s">
        <v>315</v>
      </c>
      <c r="G1062" s="43"/>
      <c r="H1062" s="136"/>
      <c r="I1062" s="42">
        <f>'Plt. Class.'!G$249</f>
        <v>0</v>
      </c>
      <c r="J1062" s="136">
        <f t="shared" ref="J1062:X1062" si="663">+J249+J520+J791</f>
        <v>0</v>
      </c>
      <c r="K1062" s="136">
        <f t="shared" si="663"/>
        <v>0</v>
      </c>
      <c r="L1062" s="136">
        <f t="shared" si="663"/>
        <v>0</v>
      </c>
      <c r="M1062" s="136">
        <f t="shared" si="663"/>
        <v>0</v>
      </c>
      <c r="N1062" s="136">
        <f t="shared" si="663"/>
        <v>0</v>
      </c>
      <c r="O1062" s="136">
        <f t="shared" si="663"/>
        <v>0</v>
      </c>
      <c r="P1062" s="136">
        <f t="shared" si="663"/>
        <v>0</v>
      </c>
      <c r="Q1062" s="136">
        <f t="shared" si="663"/>
        <v>0</v>
      </c>
      <c r="R1062" s="136">
        <f t="shared" si="663"/>
        <v>0</v>
      </c>
      <c r="S1062" s="136">
        <f t="shared" si="663"/>
        <v>0</v>
      </c>
      <c r="T1062" s="136">
        <f t="shared" si="663"/>
        <v>0</v>
      </c>
      <c r="U1062" s="136">
        <f t="shared" si="663"/>
        <v>0</v>
      </c>
      <c r="V1062" s="136">
        <f t="shared" si="663"/>
        <v>0</v>
      </c>
      <c r="W1062" s="136">
        <f t="shared" si="663"/>
        <v>0</v>
      </c>
      <c r="X1062" s="136">
        <f t="shared" si="663"/>
        <v>0</v>
      </c>
      <c r="Y1062" s="42">
        <f t="shared" si="649"/>
        <v>0</v>
      </c>
      <c r="Z1062" s="42"/>
      <c r="AA1062" s="42"/>
      <c r="AB1062" s="42"/>
      <c r="AC1062" s="42"/>
      <c r="AD1062" s="42"/>
      <c r="AE1062" s="42"/>
      <c r="AF1062" s="42"/>
      <c r="AG1062" s="42"/>
    </row>
    <row r="1063" spans="1:33">
      <c r="A1063" s="44">
        <f t="shared" si="624"/>
        <v>1034</v>
      </c>
      <c r="B1063" s="44"/>
      <c r="C1063" s="142">
        <v>39603</v>
      </c>
      <c r="E1063" s="138" t="s">
        <v>316</v>
      </c>
      <c r="G1063" s="43"/>
      <c r="H1063" s="136"/>
      <c r="I1063" s="42">
        <f>'Plt. Class.'!G$250</f>
        <v>0</v>
      </c>
      <c r="J1063" s="136">
        <f t="shared" ref="J1063:X1063" si="664">+J250+J521+J792</f>
        <v>0</v>
      </c>
      <c r="K1063" s="136">
        <f t="shared" si="664"/>
        <v>0</v>
      </c>
      <c r="L1063" s="136">
        <f t="shared" si="664"/>
        <v>0</v>
      </c>
      <c r="M1063" s="136">
        <f t="shared" si="664"/>
        <v>0</v>
      </c>
      <c r="N1063" s="136">
        <f t="shared" si="664"/>
        <v>0</v>
      </c>
      <c r="O1063" s="136">
        <f t="shared" si="664"/>
        <v>0</v>
      </c>
      <c r="P1063" s="136">
        <f t="shared" si="664"/>
        <v>0</v>
      </c>
      <c r="Q1063" s="136">
        <f t="shared" si="664"/>
        <v>0</v>
      </c>
      <c r="R1063" s="136">
        <f t="shared" si="664"/>
        <v>0</v>
      </c>
      <c r="S1063" s="136">
        <f t="shared" si="664"/>
        <v>0</v>
      </c>
      <c r="T1063" s="136">
        <f t="shared" si="664"/>
        <v>0</v>
      </c>
      <c r="U1063" s="136">
        <f t="shared" si="664"/>
        <v>0</v>
      </c>
      <c r="V1063" s="136">
        <f t="shared" si="664"/>
        <v>0</v>
      </c>
      <c r="W1063" s="136">
        <f t="shared" si="664"/>
        <v>0</v>
      </c>
      <c r="X1063" s="136">
        <f t="shared" si="664"/>
        <v>0</v>
      </c>
      <c r="Y1063" s="42">
        <f t="shared" si="649"/>
        <v>0</v>
      </c>
      <c r="Z1063" s="42"/>
      <c r="AA1063" s="42"/>
      <c r="AB1063" s="42"/>
      <c r="AC1063" s="42"/>
      <c r="AD1063" s="42"/>
      <c r="AE1063" s="42"/>
      <c r="AF1063" s="42"/>
      <c r="AG1063" s="42"/>
    </row>
    <row r="1064" spans="1:33">
      <c r="A1064" s="44">
        <f t="shared" si="624"/>
        <v>1035</v>
      </c>
      <c r="B1064" s="44"/>
      <c r="C1064" s="142">
        <v>39604</v>
      </c>
      <c r="E1064" s="138" t="s">
        <v>317</v>
      </c>
      <c r="G1064" s="43"/>
      <c r="H1064" s="136"/>
      <c r="I1064" s="42">
        <f>'Plt. Class.'!G$251</f>
        <v>0</v>
      </c>
      <c r="J1064" s="136">
        <f t="shared" ref="J1064:X1064" si="665">+J251+J522+J793</f>
        <v>0</v>
      </c>
      <c r="K1064" s="136">
        <f t="shared" si="665"/>
        <v>0</v>
      </c>
      <c r="L1064" s="136">
        <f t="shared" si="665"/>
        <v>0</v>
      </c>
      <c r="M1064" s="136">
        <f t="shared" si="665"/>
        <v>0</v>
      </c>
      <c r="N1064" s="136">
        <f t="shared" si="665"/>
        <v>0</v>
      </c>
      <c r="O1064" s="136">
        <f t="shared" si="665"/>
        <v>0</v>
      </c>
      <c r="P1064" s="136">
        <f t="shared" si="665"/>
        <v>0</v>
      </c>
      <c r="Q1064" s="136">
        <f t="shared" si="665"/>
        <v>0</v>
      </c>
      <c r="R1064" s="136">
        <f t="shared" si="665"/>
        <v>0</v>
      </c>
      <c r="S1064" s="136">
        <f t="shared" si="665"/>
        <v>0</v>
      </c>
      <c r="T1064" s="136">
        <f t="shared" si="665"/>
        <v>0</v>
      </c>
      <c r="U1064" s="136">
        <f t="shared" si="665"/>
        <v>0</v>
      </c>
      <c r="V1064" s="136">
        <f t="shared" si="665"/>
        <v>0</v>
      </c>
      <c r="W1064" s="136">
        <f t="shared" si="665"/>
        <v>0</v>
      </c>
      <c r="X1064" s="136">
        <f t="shared" si="665"/>
        <v>0</v>
      </c>
      <c r="Y1064" s="42">
        <f t="shared" si="649"/>
        <v>0</v>
      </c>
      <c r="Z1064" s="42"/>
      <c r="AA1064" s="42"/>
      <c r="AB1064" s="42"/>
      <c r="AC1064" s="42"/>
      <c r="AD1064" s="42"/>
      <c r="AE1064" s="42"/>
      <c r="AF1064" s="42"/>
      <c r="AG1064" s="42"/>
    </row>
    <row r="1065" spans="1:33">
      <c r="A1065" s="44">
        <f t="shared" si="624"/>
        <v>1036</v>
      </c>
      <c r="B1065" s="44"/>
      <c r="C1065" s="142">
        <v>39605</v>
      </c>
      <c r="E1065" s="141" t="s">
        <v>318</v>
      </c>
      <c r="G1065" s="43"/>
      <c r="H1065" s="136"/>
      <c r="I1065" s="42">
        <f>'Plt. Class.'!G$252</f>
        <v>0</v>
      </c>
      <c r="J1065" s="136">
        <f t="shared" ref="J1065:X1065" si="666">+J252+J523+J794</f>
        <v>0</v>
      </c>
      <c r="K1065" s="136">
        <f t="shared" si="666"/>
        <v>0</v>
      </c>
      <c r="L1065" s="136">
        <f t="shared" si="666"/>
        <v>0</v>
      </c>
      <c r="M1065" s="136">
        <f t="shared" si="666"/>
        <v>0</v>
      </c>
      <c r="N1065" s="136">
        <f t="shared" si="666"/>
        <v>0</v>
      </c>
      <c r="O1065" s="136">
        <f t="shared" si="666"/>
        <v>0</v>
      </c>
      <c r="P1065" s="136">
        <f t="shared" si="666"/>
        <v>0</v>
      </c>
      <c r="Q1065" s="136">
        <f t="shared" si="666"/>
        <v>0</v>
      </c>
      <c r="R1065" s="136">
        <f t="shared" si="666"/>
        <v>0</v>
      </c>
      <c r="S1065" s="136">
        <f t="shared" si="666"/>
        <v>0</v>
      </c>
      <c r="T1065" s="136">
        <f t="shared" si="666"/>
        <v>0</v>
      </c>
      <c r="U1065" s="136">
        <f t="shared" si="666"/>
        <v>0</v>
      </c>
      <c r="V1065" s="136">
        <f t="shared" si="666"/>
        <v>0</v>
      </c>
      <c r="W1065" s="136">
        <f t="shared" si="666"/>
        <v>0</v>
      </c>
      <c r="X1065" s="136">
        <f t="shared" si="666"/>
        <v>0</v>
      </c>
      <c r="Y1065" s="42">
        <f t="shared" si="649"/>
        <v>0</v>
      </c>
      <c r="Z1065" s="42"/>
      <c r="AA1065" s="42"/>
      <c r="AB1065" s="42"/>
      <c r="AC1065" s="42"/>
      <c r="AD1065" s="42"/>
      <c r="AE1065" s="42"/>
      <c r="AF1065" s="42"/>
      <c r="AG1065" s="42"/>
    </row>
    <row r="1066" spans="1:33">
      <c r="A1066" s="44">
        <f t="shared" si="624"/>
        <v>1037</v>
      </c>
      <c r="B1066" s="44"/>
      <c r="C1066" s="142">
        <v>39700</v>
      </c>
      <c r="E1066" s="138" t="s">
        <v>319</v>
      </c>
      <c r="G1066" s="43"/>
      <c r="H1066" s="136"/>
      <c r="I1066" s="42">
        <f>'Plt. Class.'!G$253</f>
        <v>115063.46506214004</v>
      </c>
      <c r="J1066" s="136">
        <f t="shared" ref="J1066:X1066" si="667">+J253+J524+J795</f>
        <v>67022.942165403074</v>
      </c>
      <c r="K1066" s="136">
        <f t="shared" si="667"/>
        <v>29784.051997430353</v>
      </c>
      <c r="L1066" s="136">
        <f t="shared" si="667"/>
        <v>261.92893768477569</v>
      </c>
      <c r="M1066" s="136">
        <f t="shared" si="667"/>
        <v>12275.800221549049</v>
      </c>
      <c r="N1066" s="136">
        <f t="shared" si="667"/>
        <v>5718.7417400727882</v>
      </c>
      <c r="O1066" s="136">
        <f t="shared" si="667"/>
        <v>0</v>
      </c>
      <c r="P1066" s="136">
        <f t="shared" si="667"/>
        <v>0</v>
      </c>
      <c r="Q1066" s="136">
        <f t="shared" si="667"/>
        <v>0</v>
      </c>
      <c r="R1066" s="136">
        <f t="shared" si="667"/>
        <v>0</v>
      </c>
      <c r="S1066" s="136">
        <f t="shared" si="667"/>
        <v>0</v>
      </c>
      <c r="T1066" s="136">
        <f t="shared" si="667"/>
        <v>0</v>
      </c>
      <c r="U1066" s="136">
        <f t="shared" si="667"/>
        <v>0</v>
      </c>
      <c r="V1066" s="136">
        <f t="shared" si="667"/>
        <v>0</v>
      </c>
      <c r="W1066" s="136">
        <f t="shared" si="667"/>
        <v>0</v>
      </c>
      <c r="X1066" s="136">
        <f t="shared" si="667"/>
        <v>0</v>
      </c>
      <c r="Y1066" s="42">
        <f t="shared" si="649"/>
        <v>0</v>
      </c>
      <c r="Z1066" s="42"/>
      <c r="AA1066" s="42"/>
      <c r="AB1066" s="42"/>
      <c r="AC1066" s="42"/>
      <c r="AD1066" s="42"/>
      <c r="AE1066" s="42"/>
      <c r="AF1066" s="42"/>
      <c r="AG1066" s="42"/>
    </row>
    <row r="1067" spans="1:33">
      <c r="A1067" s="44">
        <f t="shared" si="624"/>
        <v>1038</v>
      </c>
      <c r="B1067" s="44"/>
      <c r="C1067" s="142">
        <v>39701</v>
      </c>
      <c r="E1067" s="138" t="s">
        <v>320</v>
      </c>
      <c r="G1067" s="43"/>
      <c r="H1067" s="136"/>
      <c r="I1067" s="42">
        <f>'Plt. Class.'!G$254</f>
        <v>0</v>
      </c>
      <c r="J1067" s="136">
        <f t="shared" ref="J1067:X1067" si="668">+J254+J525+J796</f>
        <v>0</v>
      </c>
      <c r="K1067" s="136">
        <f t="shared" si="668"/>
        <v>0</v>
      </c>
      <c r="L1067" s="136">
        <f t="shared" si="668"/>
        <v>0</v>
      </c>
      <c r="M1067" s="136">
        <f t="shared" si="668"/>
        <v>0</v>
      </c>
      <c r="N1067" s="136">
        <f t="shared" si="668"/>
        <v>0</v>
      </c>
      <c r="O1067" s="136">
        <f t="shared" si="668"/>
        <v>0</v>
      </c>
      <c r="P1067" s="136">
        <f t="shared" si="668"/>
        <v>0</v>
      </c>
      <c r="Q1067" s="136">
        <f t="shared" si="668"/>
        <v>0</v>
      </c>
      <c r="R1067" s="136">
        <f t="shared" si="668"/>
        <v>0</v>
      </c>
      <c r="S1067" s="136">
        <f t="shared" si="668"/>
        <v>0</v>
      </c>
      <c r="T1067" s="136">
        <f t="shared" si="668"/>
        <v>0</v>
      </c>
      <c r="U1067" s="136">
        <f t="shared" si="668"/>
        <v>0</v>
      </c>
      <c r="V1067" s="136">
        <f t="shared" si="668"/>
        <v>0</v>
      </c>
      <c r="W1067" s="136">
        <f t="shared" si="668"/>
        <v>0</v>
      </c>
      <c r="X1067" s="136">
        <f t="shared" si="668"/>
        <v>0</v>
      </c>
      <c r="Y1067" s="42">
        <f t="shared" si="649"/>
        <v>0</v>
      </c>
      <c r="Z1067" s="42"/>
      <c r="AA1067" s="42"/>
      <c r="AB1067" s="42"/>
      <c r="AC1067" s="42"/>
      <c r="AD1067" s="42"/>
      <c r="AE1067" s="42"/>
      <c r="AF1067" s="42"/>
      <c r="AG1067" s="42"/>
    </row>
    <row r="1068" spans="1:33">
      <c r="A1068" s="44">
        <f t="shared" si="624"/>
        <v>1039</v>
      </c>
      <c r="B1068" s="44"/>
      <c r="C1068" s="142">
        <v>39702</v>
      </c>
      <c r="E1068" s="138" t="s">
        <v>321</v>
      </c>
      <c r="G1068" s="43"/>
      <c r="H1068" s="136"/>
      <c r="I1068" s="42">
        <f>'Plt. Class.'!G$255</f>
        <v>0</v>
      </c>
      <c r="J1068" s="136">
        <f t="shared" ref="J1068:X1068" si="669">+J255+J526+J797</f>
        <v>0</v>
      </c>
      <c r="K1068" s="136">
        <f t="shared" si="669"/>
        <v>0</v>
      </c>
      <c r="L1068" s="136">
        <f t="shared" si="669"/>
        <v>0</v>
      </c>
      <c r="M1068" s="136">
        <f t="shared" si="669"/>
        <v>0</v>
      </c>
      <c r="N1068" s="136">
        <f t="shared" si="669"/>
        <v>0</v>
      </c>
      <c r="O1068" s="136">
        <f t="shared" si="669"/>
        <v>0</v>
      </c>
      <c r="P1068" s="136">
        <f t="shared" si="669"/>
        <v>0</v>
      </c>
      <c r="Q1068" s="136">
        <f t="shared" si="669"/>
        <v>0</v>
      </c>
      <c r="R1068" s="136">
        <f t="shared" si="669"/>
        <v>0</v>
      </c>
      <c r="S1068" s="136">
        <f t="shared" si="669"/>
        <v>0</v>
      </c>
      <c r="T1068" s="136">
        <f t="shared" si="669"/>
        <v>0</v>
      </c>
      <c r="U1068" s="136">
        <f t="shared" si="669"/>
        <v>0</v>
      </c>
      <c r="V1068" s="136">
        <f t="shared" si="669"/>
        <v>0</v>
      </c>
      <c r="W1068" s="136">
        <f t="shared" si="669"/>
        <v>0</v>
      </c>
      <c r="X1068" s="136">
        <f t="shared" si="669"/>
        <v>0</v>
      </c>
      <c r="Y1068" s="42">
        <f t="shared" si="649"/>
        <v>0</v>
      </c>
      <c r="Z1068" s="42"/>
      <c r="AA1068" s="42"/>
      <c r="AB1068" s="42"/>
      <c r="AC1068" s="42"/>
      <c r="AD1068" s="42"/>
      <c r="AE1068" s="42"/>
      <c r="AF1068" s="42"/>
      <c r="AG1068" s="42"/>
    </row>
    <row r="1069" spans="1:33">
      <c r="A1069" s="44">
        <f t="shared" si="624"/>
        <v>1040</v>
      </c>
      <c r="B1069" s="44"/>
      <c r="C1069" s="142">
        <v>39705</v>
      </c>
      <c r="E1069" s="138" t="s">
        <v>322</v>
      </c>
      <c r="G1069" s="43"/>
      <c r="H1069" s="136"/>
      <c r="I1069" s="42">
        <f>'Plt. Class.'!G$256</f>
        <v>0</v>
      </c>
      <c r="J1069" s="136">
        <f t="shared" ref="J1069:X1069" si="670">+J256+J527+J798</f>
        <v>0</v>
      </c>
      <c r="K1069" s="136">
        <f t="shared" si="670"/>
        <v>0</v>
      </c>
      <c r="L1069" s="136">
        <f t="shared" si="670"/>
        <v>0</v>
      </c>
      <c r="M1069" s="136">
        <f t="shared" si="670"/>
        <v>0</v>
      </c>
      <c r="N1069" s="136">
        <f t="shared" si="670"/>
        <v>0</v>
      </c>
      <c r="O1069" s="136">
        <f t="shared" si="670"/>
        <v>0</v>
      </c>
      <c r="P1069" s="136">
        <f t="shared" si="670"/>
        <v>0</v>
      </c>
      <c r="Q1069" s="136">
        <f t="shared" si="670"/>
        <v>0</v>
      </c>
      <c r="R1069" s="136">
        <f t="shared" si="670"/>
        <v>0</v>
      </c>
      <c r="S1069" s="136">
        <f t="shared" si="670"/>
        <v>0</v>
      </c>
      <c r="T1069" s="136">
        <f t="shared" si="670"/>
        <v>0</v>
      </c>
      <c r="U1069" s="136">
        <f t="shared" si="670"/>
        <v>0</v>
      </c>
      <c r="V1069" s="136">
        <f t="shared" si="670"/>
        <v>0</v>
      </c>
      <c r="W1069" s="136">
        <f t="shared" si="670"/>
        <v>0</v>
      </c>
      <c r="X1069" s="136">
        <f t="shared" si="670"/>
        <v>0</v>
      </c>
      <c r="Y1069" s="42">
        <f t="shared" si="649"/>
        <v>0</v>
      </c>
      <c r="Z1069" s="42"/>
      <c r="AA1069" s="42"/>
      <c r="AB1069" s="42"/>
      <c r="AC1069" s="42"/>
      <c r="AD1069" s="42"/>
      <c r="AE1069" s="42"/>
      <c r="AF1069" s="42"/>
      <c r="AG1069" s="42"/>
    </row>
    <row r="1070" spans="1:33">
      <c r="A1070" s="44">
        <f t="shared" si="624"/>
        <v>1041</v>
      </c>
      <c r="B1070" s="44"/>
      <c r="C1070" s="142">
        <v>39800</v>
      </c>
      <c r="E1070" s="138" t="s">
        <v>323</v>
      </c>
      <c r="G1070" s="43"/>
      <c r="H1070" s="136"/>
      <c r="I1070" s="42">
        <f>'Plt. Class.'!G$257</f>
        <v>3475.5200394298622</v>
      </c>
      <c r="J1070" s="136">
        <f t="shared" ref="J1070:X1070" si="671">+J257+J528+J799</f>
        <v>2024.4443227188408</v>
      </c>
      <c r="K1070" s="136">
        <f t="shared" si="671"/>
        <v>899.63455834210185</v>
      </c>
      <c r="L1070" s="136">
        <f t="shared" si="671"/>
        <v>7.9116274773959283</v>
      </c>
      <c r="M1070" s="136">
        <f t="shared" si="671"/>
        <v>370.7935411730399</v>
      </c>
      <c r="N1070" s="136">
        <f t="shared" si="671"/>
        <v>172.73598971848412</v>
      </c>
      <c r="O1070" s="136">
        <f t="shared" si="671"/>
        <v>0</v>
      </c>
      <c r="P1070" s="136">
        <f t="shared" si="671"/>
        <v>0</v>
      </c>
      <c r="Q1070" s="136">
        <f t="shared" si="671"/>
        <v>0</v>
      </c>
      <c r="R1070" s="136">
        <f t="shared" si="671"/>
        <v>0</v>
      </c>
      <c r="S1070" s="136">
        <f t="shared" si="671"/>
        <v>0</v>
      </c>
      <c r="T1070" s="136">
        <f t="shared" si="671"/>
        <v>0</v>
      </c>
      <c r="U1070" s="136">
        <f t="shared" si="671"/>
        <v>0</v>
      </c>
      <c r="V1070" s="136">
        <f t="shared" si="671"/>
        <v>0</v>
      </c>
      <c r="W1070" s="136">
        <f t="shared" si="671"/>
        <v>0</v>
      </c>
      <c r="X1070" s="136">
        <f t="shared" si="671"/>
        <v>0</v>
      </c>
      <c r="Y1070" s="42">
        <f t="shared" si="649"/>
        <v>0</v>
      </c>
      <c r="Z1070" s="42"/>
      <c r="AA1070" s="42"/>
      <c r="AB1070" s="42"/>
      <c r="AC1070" s="42"/>
      <c r="AD1070" s="42"/>
      <c r="AE1070" s="42"/>
      <c r="AF1070" s="42"/>
      <c r="AG1070" s="42"/>
    </row>
    <row r="1071" spans="1:33">
      <c r="A1071" s="44">
        <f t="shared" si="624"/>
        <v>1042</v>
      </c>
      <c r="B1071" s="44"/>
      <c r="C1071" s="142">
        <v>39900</v>
      </c>
      <c r="E1071" s="138" t="s">
        <v>324</v>
      </c>
      <c r="G1071" s="43"/>
      <c r="H1071" s="136"/>
      <c r="I1071" s="42">
        <f>'Plt. Class.'!G$258</f>
        <v>36936.729754401924</v>
      </c>
      <c r="J1071" s="136">
        <f t="shared" ref="J1071:X1071" si="672">+J258+J529+J800</f>
        <v>21515.15514304606</v>
      </c>
      <c r="K1071" s="136">
        <f t="shared" si="672"/>
        <v>9561.0320706578477</v>
      </c>
      <c r="L1071" s="136">
        <f t="shared" si="672"/>
        <v>84.082279122180665</v>
      </c>
      <c r="M1071" s="136">
        <f t="shared" si="672"/>
        <v>3940.6766957479567</v>
      </c>
      <c r="N1071" s="136">
        <f t="shared" si="672"/>
        <v>1835.7835658278771</v>
      </c>
      <c r="O1071" s="136">
        <f t="shared" si="672"/>
        <v>0</v>
      </c>
      <c r="P1071" s="136">
        <f t="shared" si="672"/>
        <v>0</v>
      </c>
      <c r="Q1071" s="136">
        <f t="shared" si="672"/>
        <v>0</v>
      </c>
      <c r="R1071" s="136">
        <f t="shared" si="672"/>
        <v>0</v>
      </c>
      <c r="S1071" s="136">
        <f t="shared" si="672"/>
        <v>0</v>
      </c>
      <c r="T1071" s="136">
        <f t="shared" si="672"/>
        <v>0</v>
      </c>
      <c r="U1071" s="136">
        <f t="shared" si="672"/>
        <v>0</v>
      </c>
      <c r="V1071" s="136">
        <f t="shared" si="672"/>
        <v>0</v>
      </c>
      <c r="W1071" s="136">
        <f t="shared" si="672"/>
        <v>0</v>
      </c>
      <c r="X1071" s="136">
        <f t="shared" si="672"/>
        <v>0</v>
      </c>
      <c r="Y1071" s="42">
        <f t="shared" si="649"/>
        <v>0</v>
      </c>
      <c r="Z1071" s="42"/>
      <c r="AA1071" s="42"/>
      <c r="AB1071" s="42"/>
      <c r="AC1071" s="42"/>
      <c r="AD1071" s="42"/>
      <c r="AE1071" s="42"/>
      <c r="AF1071" s="42"/>
      <c r="AG1071" s="42"/>
    </row>
    <row r="1072" spans="1:33">
      <c r="A1072" s="44">
        <f t="shared" si="624"/>
        <v>1043</v>
      </c>
      <c r="B1072" s="44"/>
      <c r="C1072" s="142">
        <v>39901</v>
      </c>
      <c r="E1072" s="138" t="s">
        <v>325</v>
      </c>
      <c r="G1072" s="43"/>
      <c r="H1072" s="136"/>
      <c r="I1072" s="42">
        <f>'Plt. Class.'!G$259</f>
        <v>468909.07951145805</v>
      </c>
      <c r="J1072" s="136">
        <f t="shared" ref="J1072:X1072" si="673">+J259+J530+J801</f>
        <v>273133.31907705311</v>
      </c>
      <c r="K1072" s="136">
        <f t="shared" si="673"/>
        <v>121376.60202301508</v>
      </c>
      <c r="L1072" s="136">
        <f t="shared" si="673"/>
        <v>1067.4183764660033</v>
      </c>
      <c r="M1072" s="136">
        <f t="shared" si="673"/>
        <v>50026.602093413952</v>
      </c>
      <c r="N1072" s="136">
        <f t="shared" si="673"/>
        <v>23305.137941509958</v>
      </c>
      <c r="O1072" s="136">
        <f t="shared" si="673"/>
        <v>0</v>
      </c>
      <c r="P1072" s="136">
        <f t="shared" si="673"/>
        <v>0</v>
      </c>
      <c r="Q1072" s="136">
        <f t="shared" si="673"/>
        <v>0</v>
      </c>
      <c r="R1072" s="136">
        <f t="shared" si="673"/>
        <v>0</v>
      </c>
      <c r="S1072" s="136">
        <f t="shared" si="673"/>
        <v>0</v>
      </c>
      <c r="T1072" s="136">
        <f t="shared" si="673"/>
        <v>0</v>
      </c>
      <c r="U1072" s="136">
        <f t="shared" si="673"/>
        <v>0</v>
      </c>
      <c r="V1072" s="136">
        <f t="shared" si="673"/>
        <v>0</v>
      </c>
      <c r="W1072" s="136">
        <f t="shared" si="673"/>
        <v>0</v>
      </c>
      <c r="X1072" s="136">
        <f t="shared" si="673"/>
        <v>0</v>
      </c>
      <c r="Y1072" s="42">
        <f t="shared" si="649"/>
        <v>0</v>
      </c>
      <c r="Z1072" s="42"/>
      <c r="AA1072" s="42"/>
      <c r="AB1072" s="42"/>
      <c r="AC1072" s="42"/>
      <c r="AD1072" s="42"/>
      <c r="AE1072" s="42"/>
      <c r="AF1072" s="42"/>
      <c r="AG1072" s="42"/>
    </row>
    <row r="1073" spans="1:33">
      <c r="A1073" s="44">
        <f t="shared" si="624"/>
        <v>1044</v>
      </c>
      <c r="B1073" s="44"/>
      <c r="C1073" s="142">
        <v>39902</v>
      </c>
      <c r="E1073" s="138" t="s">
        <v>326</v>
      </c>
      <c r="G1073" s="43"/>
      <c r="H1073" s="136"/>
      <c r="I1073" s="42">
        <f>'Plt. Class.'!G$260</f>
        <v>104865.4126141349</v>
      </c>
      <c r="J1073" s="136">
        <f t="shared" ref="J1073:X1073" si="674">+J260+J531+J802</f>
        <v>61082.711884198965</v>
      </c>
      <c r="K1073" s="136">
        <f t="shared" si="674"/>
        <v>27144.297282761603</v>
      </c>
      <c r="L1073" s="136">
        <f t="shared" si="674"/>
        <v>238.71422706644825</v>
      </c>
      <c r="M1073" s="136">
        <f t="shared" si="674"/>
        <v>11187.798444156182</v>
      </c>
      <c r="N1073" s="136">
        <f t="shared" si="674"/>
        <v>5211.8907759517042</v>
      </c>
      <c r="O1073" s="136">
        <f t="shared" si="674"/>
        <v>0</v>
      </c>
      <c r="P1073" s="136">
        <f t="shared" si="674"/>
        <v>0</v>
      </c>
      <c r="Q1073" s="136">
        <f t="shared" si="674"/>
        <v>0</v>
      </c>
      <c r="R1073" s="136">
        <f t="shared" si="674"/>
        <v>0</v>
      </c>
      <c r="S1073" s="136">
        <f t="shared" si="674"/>
        <v>0</v>
      </c>
      <c r="T1073" s="136">
        <f t="shared" si="674"/>
        <v>0</v>
      </c>
      <c r="U1073" s="136">
        <f t="shared" si="674"/>
        <v>0</v>
      </c>
      <c r="V1073" s="136">
        <f t="shared" si="674"/>
        <v>0</v>
      </c>
      <c r="W1073" s="136">
        <f t="shared" si="674"/>
        <v>0</v>
      </c>
      <c r="X1073" s="136">
        <f t="shared" si="674"/>
        <v>0</v>
      </c>
      <c r="Y1073" s="42">
        <f t="shared" si="649"/>
        <v>0</v>
      </c>
      <c r="Z1073" s="42"/>
      <c r="AA1073" s="42"/>
      <c r="AB1073" s="42"/>
      <c r="AC1073" s="42"/>
      <c r="AD1073" s="42"/>
      <c r="AE1073" s="42"/>
      <c r="AF1073" s="42"/>
      <c r="AG1073" s="42"/>
    </row>
    <row r="1074" spans="1:33">
      <c r="A1074" s="44">
        <f t="shared" si="624"/>
        <v>1045</v>
      </c>
      <c r="B1074" s="44"/>
      <c r="C1074" s="142">
        <v>39903</v>
      </c>
      <c r="E1074" s="138" t="s">
        <v>327</v>
      </c>
      <c r="G1074" s="43"/>
      <c r="H1074" s="136"/>
      <c r="I1074" s="42">
        <f>'Plt. Class.'!G$261</f>
        <v>36066.505097012894</v>
      </c>
      <c r="J1074" s="136">
        <f t="shared" ref="J1074:X1074" si="675">+J261+J532+J803</f>
        <v>21008.260823014989</v>
      </c>
      <c r="K1074" s="136">
        <f t="shared" si="675"/>
        <v>9335.7753705304585</v>
      </c>
      <c r="L1074" s="136">
        <f t="shared" si="675"/>
        <v>82.101311315119503</v>
      </c>
      <c r="M1074" s="136">
        <f t="shared" si="675"/>
        <v>3847.8348537592378</v>
      </c>
      <c r="N1074" s="136">
        <f t="shared" si="675"/>
        <v>1792.5327383930908</v>
      </c>
      <c r="O1074" s="136">
        <f t="shared" si="675"/>
        <v>0</v>
      </c>
      <c r="P1074" s="136">
        <f t="shared" si="675"/>
        <v>0</v>
      </c>
      <c r="Q1074" s="136">
        <f t="shared" si="675"/>
        <v>0</v>
      </c>
      <c r="R1074" s="136">
        <f t="shared" si="675"/>
        <v>0</v>
      </c>
      <c r="S1074" s="136">
        <f t="shared" si="675"/>
        <v>0</v>
      </c>
      <c r="T1074" s="136">
        <f t="shared" si="675"/>
        <v>0</v>
      </c>
      <c r="U1074" s="136">
        <f t="shared" si="675"/>
        <v>0</v>
      </c>
      <c r="V1074" s="136">
        <f t="shared" si="675"/>
        <v>0</v>
      </c>
      <c r="W1074" s="136">
        <f t="shared" si="675"/>
        <v>0</v>
      </c>
      <c r="X1074" s="136">
        <f t="shared" si="675"/>
        <v>0</v>
      </c>
      <c r="Y1074" s="42">
        <f t="shared" si="649"/>
        <v>0</v>
      </c>
      <c r="Z1074" s="42"/>
      <c r="AA1074" s="42"/>
      <c r="AB1074" s="42"/>
      <c r="AC1074" s="42"/>
      <c r="AD1074" s="42"/>
      <c r="AE1074" s="42"/>
      <c r="AF1074" s="42"/>
      <c r="AG1074" s="42"/>
    </row>
    <row r="1075" spans="1:33">
      <c r="A1075" s="44">
        <f t="shared" si="624"/>
        <v>1046</v>
      </c>
      <c r="B1075" s="44"/>
      <c r="C1075" s="142">
        <v>39904</v>
      </c>
      <c r="E1075" s="138" t="s">
        <v>328</v>
      </c>
      <c r="G1075" s="43"/>
      <c r="H1075" s="136"/>
      <c r="I1075" s="42">
        <f>'Plt. Class.'!G$262</f>
        <v>0</v>
      </c>
      <c r="J1075" s="136">
        <f t="shared" ref="J1075:X1075" si="676">+J262+J533+J804</f>
        <v>0</v>
      </c>
      <c r="K1075" s="136">
        <f t="shared" si="676"/>
        <v>0</v>
      </c>
      <c r="L1075" s="136">
        <f t="shared" si="676"/>
        <v>0</v>
      </c>
      <c r="M1075" s="136">
        <f t="shared" si="676"/>
        <v>0</v>
      </c>
      <c r="N1075" s="136">
        <f t="shared" si="676"/>
        <v>0</v>
      </c>
      <c r="O1075" s="136">
        <f t="shared" si="676"/>
        <v>0</v>
      </c>
      <c r="P1075" s="136">
        <f t="shared" si="676"/>
        <v>0</v>
      </c>
      <c r="Q1075" s="136">
        <f t="shared" si="676"/>
        <v>0</v>
      </c>
      <c r="R1075" s="136">
        <f t="shared" si="676"/>
        <v>0</v>
      </c>
      <c r="S1075" s="136">
        <f t="shared" si="676"/>
        <v>0</v>
      </c>
      <c r="T1075" s="136">
        <f t="shared" si="676"/>
        <v>0</v>
      </c>
      <c r="U1075" s="136">
        <f t="shared" si="676"/>
        <v>0</v>
      </c>
      <c r="V1075" s="136">
        <f t="shared" si="676"/>
        <v>0</v>
      </c>
      <c r="W1075" s="136">
        <f t="shared" si="676"/>
        <v>0</v>
      </c>
      <c r="X1075" s="136">
        <f t="shared" si="676"/>
        <v>0</v>
      </c>
      <c r="Y1075" s="42">
        <f t="shared" si="649"/>
        <v>0</v>
      </c>
      <c r="Z1075" s="42"/>
      <c r="AA1075" s="42"/>
      <c r="AB1075" s="42"/>
      <c r="AC1075" s="42"/>
      <c r="AD1075" s="42"/>
      <c r="AE1075" s="42"/>
      <c r="AF1075" s="42"/>
      <c r="AG1075" s="42"/>
    </row>
    <row r="1076" spans="1:33">
      <c r="A1076" s="44">
        <f t="shared" si="624"/>
        <v>1047</v>
      </c>
      <c r="B1076" s="44"/>
      <c r="C1076" s="142">
        <v>39905</v>
      </c>
      <c r="E1076" s="138" t="s">
        <v>329</v>
      </c>
      <c r="G1076" s="43"/>
      <c r="H1076" s="136"/>
      <c r="I1076" s="42">
        <f>'Plt. Class.'!G$263</f>
        <v>0</v>
      </c>
      <c r="J1076" s="136">
        <f t="shared" ref="J1076:X1076" si="677">+J263+J534+J805</f>
        <v>0</v>
      </c>
      <c r="K1076" s="136">
        <f t="shared" si="677"/>
        <v>0</v>
      </c>
      <c r="L1076" s="136">
        <f t="shared" si="677"/>
        <v>0</v>
      </c>
      <c r="M1076" s="136">
        <f t="shared" si="677"/>
        <v>0</v>
      </c>
      <c r="N1076" s="136">
        <f t="shared" si="677"/>
        <v>0</v>
      </c>
      <c r="O1076" s="136">
        <f t="shared" si="677"/>
        <v>0</v>
      </c>
      <c r="P1076" s="136">
        <f t="shared" si="677"/>
        <v>0</v>
      </c>
      <c r="Q1076" s="136">
        <f t="shared" si="677"/>
        <v>0</v>
      </c>
      <c r="R1076" s="136">
        <f t="shared" si="677"/>
        <v>0</v>
      </c>
      <c r="S1076" s="136">
        <f t="shared" si="677"/>
        <v>0</v>
      </c>
      <c r="T1076" s="136">
        <f t="shared" si="677"/>
        <v>0</v>
      </c>
      <c r="U1076" s="136">
        <f t="shared" si="677"/>
        <v>0</v>
      </c>
      <c r="V1076" s="136">
        <f t="shared" si="677"/>
        <v>0</v>
      </c>
      <c r="W1076" s="136">
        <f t="shared" si="677"/>
        <v>0</v>
      </c>
      <c r="X1076" s="136">
        <f t="shared" si="677"/>
        <v>0</v>
      </c>
      <c r="Y1076" s="42">
        <f t="shared" si="649"/>
        <v>0</v>
      </c>
      <c r="Z1076" s="42"/>
      <c r="AA1076" s="42"/>
      <c r="AB1076" s="42"/>
      <c r="AC1076" s="42"/>
      <c r="AD1076" s="42"/>
      <c r="AE1076" s="42"/>
      <c r="AF1076" s="42"/>
      <c r="AG1076" s="42"/>
    </row>
    <row r="1077" spans="1:33">
      <c r="A1077" s="44">
        <f t="shared" si="624"/>
        <v>1048</v>
      </c>
      <c r="B1077" s="44"/>
      <c r="C1077" s="142">
        <v>39906</v>
      </c>
      <c r="E1077" s="138" t="s">
        <v>330</v>
      </c>
      <c r="G1077" s="43"/>
      <c r="H1077" s="136"/>
      <c r="I1077" s="42">
        <f>'Plt. Class.'!G$264</f>
        <v>59881.214494970205</v>
      </c>
      <c r="J1077" s="136">
        <f t="shared" ref="J1077:X1077" si="678">+J264+J535+J806</f>
        <v>34880.013162501571</v>
      </c>
      <c r="K1077" s="136">
        <f t="shared" si="678"/>
        <v>15500.18683362517</v>
      </c>
      <c r="L1077" s="136">
        <f t="shared" si="678"/>
        <v>136.31279825851982</v>
      </c>
      <c r="M1077" s="136">
        <f t="shared" si="678"/>
        <v>6388.5597897386106</v>
      </c>
      <c r="N1077" s="136">
        <f t="shared" si="678"/>
        <v>2976.1419108463338</v>
      </c>
      <c r="O1077" s="136">
        <f t="shared" si="678"/>
        <v>0</v>
      </c>
      <c r="P1077" s="136">
        <f t="shared" si="678"/>
        <v>0</v>
      </c>
      <c r="Q1077" s="136">
        <f t="shared" si="678"/>
        <v>0</v>
      </c>
      <c r="R1077" s="136">
        <f t="shared" si="678"/>
        <v>0</v>
      </c>
      <c r="S1077" s="136">
        <f t="shared" si="678"/>
        <v>0</v>
      </c>
      <c r="T1077" s="136">
        <f t="shared" si="678"/>
        <v>0</v>
      </c>
      <c r="U1077" s="136">
        <f t="shared" si="678"/>
        <v>0</v>
      </c>
      <c r="V1077" s="136">
        <f t="shared" si="678"/>
        <v>0</v>
      </c>
      <c r="W1077" s="136">
        <f t="shared" si="678"/>
        <v>0</v>
      </c>
      <c r="X1077" s="136">
        <f t="shared" si="678"/>
        <v>0</v>
      </c>
      <c r="Y1077" s="42">
        <f t="shared" si="649"/>
        <v>0</v>
      </c>
      <c r="Z1077" s="42"/>
      <c r="AA1077" s="42"/>
      <c r="AB1077" s="42"/>
      <c r="AC1077" s="42"/>
      <c r="AD1077" s="42"/>
      <c r="AE1077" s="42"/>
      <c r="AF1077" s="42"/>
      <c r="AG1077" s="42"/>
    </row>
    <row r="1078" spans="1:33">
      <c r="A1078" s="44">
        <f t="shared" si="624"/>
        <v>1049</v>
      </c>
      <c r="B1078" s="44"/>
      <c r="C1078" s="142">
        <v>39907</v>
      </c>
      <c r="E1078" s="138" t="s">
        <v>331</v>
      </c>
      <c r="G1078" s="43"/>
      <c r="H1078" s="136"/>
      <c r="I1078" s="42">
        <f>'Plt. Class.'!G$265</f>
        <v>11765.094941888045</v>
      </c>
      <c r="J1078" s="136">
        <f t="shared" ref="J1078:X1078" si="679">+J265+J536+J807</f>
        <v>6853.011748210366</v>
      </c>
      <c r="K1078" s="136">
        <f t="shared" si="679"/>
        <v>3045.3819491239747</v>
      </c>
      <c r="L1078" s="136">
        <f t="shared" si="679"/>
        <v>26.781905257459741</v>
      </c>
      <c r="M1078" s="136">
        <f t="shared" si="679"/>
        <v>1255.1851712111886</v>
      </c>
      <c r="N1078" s="136">
        <f t="shared" si="679"/>
        <v>584.73416808505635</v>
      </c>
      <c r="O1078" s="136">
        <f t="shared" si="679"/>
        <v>0</v>
      </c>
      <c r="P1078" s="136">
        <f t="shared" si="679"/>
        <v>0</v>
      </c>
      <c r="Q1078" s="136">
        <f t="shared" si="679"/>
        <v>0</v>
      </c>
      <c r="R1078" s="136">
        <f t="shared" si="679"/>
        <v>0</v>
      </c>
      <c r="S1078" s="136">
        <f t="shared" si="679"/>
        <v>0</v>
      </c>
      <c r="T1078" s="136">
        <f t="shared" si="679"/>
        <v>0</v>
      </c>
      <c r="U1078" s="136">
        <f t="shared" si="679"/>
        <v>0</v>
      </c>
      <c r="V1078" s="136">
        <f t="shared" si="679"/>
        <v>0</v>
      </c>
      <c r="W1078" s="136">
        <f t="shared" si="679"/>
        <v>0</v>
      </c>
      <c r="X1078" s="136">
        <f t="shared" si="679"/>
        <v>0</v>
      </c>
      <c r="Y1078" s="42">
        <f t="shared" si="649"/>
        <v>0</v>
      </c>
      <c r="Z1078" s="42"/>
      <c r="AA1078" s="42"/>
      <c r="AB1078" s="42"/>
      <c r="AC1078" s="42"/>
      <c r="AD1078" s="42"/>
      <c r="AE1078" s="42"/>
      <c r="AF1078" s="42"/>
      <c r="AG1078" s="42"/>
    </row>
    <row r="1079" spans="1:33">
      <c r="A1079" s="44">
        <f t="shared" si="624"/>
        <v>1050</v>
      </c>
      <c r="B1079" s="44"/>
      <c r="C1079" s="142">
        <v>39908</v>
      </c>
      <c r="E1079" s="138" t="s">
        <v>332</v>
      </c>
      <c r="G1079" s="43"/>
      <c r="H1079" s="136"/>
      <c r="I1079" s="42">
        <f>'Plt. Class.'!G$266</f>
        <v>6431390.2105098013</v>
      </c>
      <c r="J1079" s="136">
        <f t="shared" ref="J1079:X1079" si="680">+J266+J537+J808</f>
        <v>3746199.4899019334</v>
      </c>
      <c r="K1079" s="136">
        <f t="shared" si="680"/>
        <v>1664758.3170047968</v>
      </c>
      <c r="L1079" s="136">
        <f t="shared" si="680"/>
        <v>14640.33092315921</v>
      </c>
      <c r="M1079" s="136">
        <f t="shared" si="680"/>
        <v>686147.08698723279</v>
      </c>
      <c r="N1079" s="136">
        <f t="shared" si="680"/>
        <v>319644.98569267982</v>
      </c>
      <c r="O1079" s="136">
        <f t="shared" si="680"/>
        <v>0</v>
      </c>
      <c r="P1079" s="136">
        <f t="shared" si="680"/>
        <v>0</v>
      </c>
      <c r="Q1079" s="136">
        <f t="shared" si="680"/>
        <v>0</v>
      </c>
      <c r="R1079" s="136">
        <f t="shared" si="680"/>
        <v>0</v>
      </c>
      <c r="S1079" s="136">
        <f t="shared" si="680"/>
        <v>0</v>
      </c>
      <c r="T1079" s="136">
        <f t="shared" si="680"/>
        <v>0</v>
      </c>
      <c r="U1079" s="136">
        <f t="shared" si="680"/>
        <v>0</v>
      </c>
      <c r="V1079" s="136">
        <f t="shared" si="680"/>
        <v>0</v>
      </c>
      <c r="W1079" s="136">
        <f t="shared" si="680"/>
        <v>0</v>
      </c>
      <c r="X1079" s="136">
        <f t="shared" si="680"/>
        <v>0</v>
      </c>
      <c r="Y1079" s="42">
        <f t="shared" si="649"/>
        <v>0</v>
      </c>
      <c r="Z1079" s="42"/>
      <c r="AA1079" s="42"/>
      <c r="AB1079" s="42"/>
      <c r="AC1079" s="42"/>
      <c r="AD1079" s="42"/>
      <c r="AE1079" s="42"/>
      <c r="AF1079" s="42"/>
      <c r="AG1079" s="42"/>
    </row>
    <row r="1080" spans="1:33">
      <c r="A1080" s="44">
        <f t="shared" si="624"/>
        <v>1051</v>
      </c>
      <c r="B1080" s="44"/>
      <c r="C1080" s="142">
        <v>39909</v>
      </c>
      <c r="E1080" s="138" t="s">
        <v>333</v>
      </c>
      <c r="G1080" s="43"/>
      <c r="H1080" s="136"/>
      <c r="I1080" s="42">
        <f>'Plt. Class.'!G$267</f>
        <v>0</v>
      </c>
      <c r="J1080" s="136">
        <f t="shared" ref="J1080:X1080" si="681">+J267+J538+J809</f>
        <v>0</v>
      </c>
      <c r="K1080" s="136">
        <f t="shared" si="681"/>
        <v>0</v>
      </c>
      <c r="L1080" s="136">
        <f t="shared" si="681"/>
        <v>0</v>
      </c>
      <c r="M1080" s="136">
        <f t="shared" si="681"/>
        <v>0</v>
      </c>
      <c r="N1080" s="136">
        <f t="shared" si="681"/>
        <v>0</v>
      </c>
      <c r="O1080" s="136">
        <f t="shared" si="681"/>
        <v>0</v>
      </c>
      <c r="P1080" s="136">
        <f t="shared" si="681"/>
        <v>0</v>
      </c>
      <c r="Q1080" s="136">
        <f t="shared" si="681"/>
        <v>0</v>
      </c>
      <c r="R1080" s="136">
        <f t="shared" si="681"/>
        <v>0</v>
      </c>
      <c r="S1080" s="136">
        <f t="shared" si="681"/>
        <v>0</v>
      </c>
      <c r="T1080" s="136">
        <f t="shared" si="681"/>
        <v>0</v>
      </c>
      <c r="U1080" s="136">
        <f t="shared" si="681"/>
        <v>0</v>
      </c>
      <c r="V1080" s="136">
        <f t="shared" si="681"/>
        <v>0</v>
      </c>
      <c r="W1080" s="136">
        <f t="shared" si="681"/>
        <v>0</v>
      </c>
      <c r="X1080" s="136">
        <f t="shared" si="681"/>
        <v>0</v>
      </c>
      <c r="Y1080" s="42">
        <f t="shared" si="649"/>
        <v>0</v>
      </c>
      <c r="Z1080" s="42"/>
      <c r="AA1080" s="42"/>
      <c r="AB1080" s="42"/>
      <c r="AC1080" s="42"/>
      <c r="AD1080" s="42"/>
      <c r="AE1080" s="42"/>
      <c r="AF1080" s="42"/>
      <c r="AG1080" s="42"/>
    </row>
    <row r="1081" spans="1:33">
      <c r="A1081" s="44">
        <f t="shared" si="624"/>
        <v>1052</v>
      </c>
      <c r="B1081" s="44"/>
      <c r="C1081" s="142">
        <v>39924</v>
      </c>
      <c r="E1081" s="138" t="s">
        <v>334</v>
      </c>
      <c r="G1081" s="43"/>
      <c r="H1081" s="136"/>
      <c r="I1081" s="42">
        <f>'Plt. Class.'!G$268</f>
        <v>0</v>
      </c>
      <c r="J1081" s="136">
        <f t="shared" ref="J1081:X1081" si="682">+J268+J539+J810</f>
        <v>0</v>
      </c>
      <c r="K1081" s="136">
        <f t="shared" si="682"/>
        <v>0</v>
      </c>
      <c r="L1081" s="136">
        <f t="shared" si="682"/>
        <v>0</v>
      </c>
      <c r="M1081" s="136">
        <f t="shared" si="682"/>
        <v>0</v>
      </c>
      <c r="N1081" s="136">
        <f t="shared" si="682"/>
        <v>0</v>
      </c>
      <c r="O1081" s="136">
        <f t="shared" si="682"/>
        <v>0</v>
      </c>
      <c r="P1081" s="136">
        <f t="shared" si="682"/>
        <v>0</v>
      </c>
      <c r="Q1081" s="136">
        <f t="shared" si="682"/>
        <v>0</v>
      </c>
      <c r="R1081" s="136">
        <f t="shared" si="682"/>
        <v>0</v>
      </c>
      <c r="S1081" s="136">
        <f t="shared" si="682"/>
        <v>0</v>
      </c>
      <c r="T1081" s="136">
        <f t="shared" si="682"/>
        <v>0</v>
      </c>
      <c r="U1081" s="136">
        <f t="shared" si="682"/>
        <v>0</v>
      </c>
      <c r="V1081" s="136">
        <f t="shared" si="682"/>
        <v>0</v>
      </c>
      <c r="W1081" s="136">
        <f t="shared" si="682"/>
        <v>0</v>
      </c>
      <c r="X1081" s="136">
        <f t="shared" si="682"/>
        <v>0</v>
      </c>
      <c r="Y1081" s="42">
        <f t="shared" si="649"/>
        <v>0</v>
      </c>
      <c r="Z1081" s="42"/>
      <c r="AA1081" s="42"/>
      <c r="AB1081" s="42"/>
      <c r="AC1081" s="42"/>
      <c r="AD1081" s="42"/>
      <c r="AE1081" s="42"/>
      <c r="AF1081" s="42"/>
      <c r="AG1081" s="42"/>
    </row>
    <row r="1082" spans="1:33">
      <c r="A1082" s="44">
        <f t="shared" ref="A1082:A1089" si="683">A1081+1</f>
        <v>1053</v>
      </c>
      <c r="B1082" s="44"/>
      <c r="C1082" s="44"/>
      <c r="D1082" s="44"/>
      <c r="E1082" s="44"/>
      <c r="G1082" s="43"/>
      <c r="H1082" s="136"/>
      <c r="I1082" s="42"/>
      <c r="J1082" s="136"/>
      <c r="K1082" s="136"/>
      <c r="L1082" s="136"/>
      <c r="M1082" s="136"/>
      <c r="N1082" s="136"/>
      <c r="O1082" s="136"/>
      <c r="P1082" s="136"/>
      <c r="Q1082" s="136"/>
      <c r="R1082" s="136"/>
      <c r="S1082" s="136"/>
      <c r="T1082" s="136"/>
      <c r="U1082" s="136"/>
      <c r="V1082" s="136"/>
      <c r="W1082" s="136"/>
      <c r="X1082" s="136"/>
      <c r="Y1082" s="42"/>
      <c r="Z1082" s="42"/>
      <c r="AA1082" s="42"/>
      <c r="AB1082" s="42"/>
      <c r="AC1082" s="42"/>
      <c r="AD1082" s="42"/>
      <c r="AE1082" s="42"/>
      <c r="AF1082" s="42"/>
      <c r="AG1082" s="42"/>
    </row>
    <row r="1083" spans="1:33">
      <c r="A1083" s="44">
        <f t="shared" si="683"/>
        <v>1054</v>
      </c>
      <c r="B1083" s="44"/>
      <c r="C1083" s="44"/>
      <c r="D1083" s="44" t="s">
        <v>159</v>
      </c>
      <c r="E1083" s="44"/>
      <c r="G1083" s="43"/>
      <c r="H1083" s="136"/>
      <c r="I1083" s="42">
        <f>'Plt. Class.'!G$270</f>
        <v>8666892.2423259746</v>
      </c>
      <c r="J1083" s="42">
        <f>SUM(J1048:J1081)</f>
        <v>5048349.7711240463</v>
      </c>
      <c r="K1083" s="42">
        <f t="shared" ref="K1083:X1083" si="684">SUM(K1048:K1081)</f>
        <v>2243415.5712428498</v>
      </c>
      <c r="L1083" s="42">
        <f t="shared" si="684"/>
        <v>19729.197941630671</v>
      </c>
      <c r="M1083" s="42">
        <f t="shared" si="684"/>
        <v>924646.56484166696</v>
      </c>
      <c r="N1083" s="42">
        <f t="shared" si="684"/>
        <v>430751.13717578119</v>
      </c>
      <c r="O1083" s="42">
        <f t="shared" si="684"/>
        <v>0</v>
      </c>
      <c r="P1083" s="42">
        <f t="shared" si="684"/>
        <v>0</v>
      </c>
      <c r="Q1083" s="42">
        <f t="shared" si="684"/>
        <v>0</v>
      </c>
      <c r="R1083" s="42">
        <f t="shared" si="684"/>
        <v>0</v>
      </c>
      <c r="S1083" s="42">
        <f t="shared" si="684"/>
        <v>0</v>
      </c>
      <c r="T1083" s="42">
        <f t="shared" si="684"/>
        <v>0</v>
      </c>
      <c r="U1083" s="42">
        <f t="shared" si="684"/>
        <v>0</v>
      </c>
      <c r="V1083" s="42">
        <f t="shared" si="684"/>
        <v>0</v>
      </c>
      <c r="W1083" s="42">
        <f t="shared" si="684"/>
        <v>0</v>
      </c>
      <c r="X1083" s="42">
        <f t="shared" si="684"/>
        <v>0</v>
      </c>
      <c r="Y1083" s="42">
        <f>SUM(J1083:X1083)-I1083</f>
        <v>0</v>
      </c>
      <c r="Z1083" s="42"/>
      <c r="AA1083" s="42"/>
      <c r="AB1083" s="42"/>
      <c r="AC1083" s="42"/>
      <c r="AD1083" s="42"/>
      <c r="AE1083" s="42"/>
      <c r="AF1083" s="42"/>
      <c r="AG1083" s="42"/>
    </row>
    <row r="1084" spans="1:33">
      <c r="A1084" s="44">
        <f t="shared" si="683"/>
        <v>1055</v>
      </c>
      <c r="B1084" s="44"/>
      <c r="C1084" s="44"/>
      <c r="D1084" s="44"/>
      <c r="E1084" s="44"/>
      <c r="G1084" s="43"/>
      <c r="H1084" s="136"/>
      <c r="I1084" s="42"/>
      <c r="J1084" s="136"/>
      <c r="K1084" s="136"/>
      <c r="L1084" s="136"/>
      <c r="M1084" s="136"/>
      <c r="N1084" s="136"/>
      <c r="O1084" s="136"/>
      <c r="P1084" s="136"/>
      <c r="Q1084" s="136"/>
      <c r="R1084" s="136"/>
      <c r="S1084" s="136"/>
      <c r="T1084" s="136"/>
      <c r="U1084" s="136"/>
      <c r="V1084" s="136"/>
      <c r="W1084" s="136"/>
      <c r="X1084" s="136"/>
      <c r="Y1084" s="42"/>
      <c r="Z1084" s="42"/>
      <c r="AA1084" s="42"/>
      <c r="AB1084" s="42"/>
      <c r="AC1084" s="42"/>
      <c r="AD1084" s="42"/>
      <c r="AE1084" s="42"/>
      <c r="AF1084" s="42"/>
      <c r="AG1084" s="42"/>
    </row>
    <row r="1085" spans="1:33">
      <c r="A1085" s="44">
        <f t="shared" si="683"/>
        <v>1056</v>
      </c>
      <c r="B1085" s="44"/>
      <c r="C1085" s="44"/>
      <c r="D1085" s="44" t="s">
        <v>361</v>
      </c>
      <c r="E1085" s="44"/>
      <c r="G1085" s="43"/>
      <c r="H1085" s="136"/>
      <c r="I1085" s="42">
        <f>'Plt. Class.'!G$272</f>
        <v>74130.14920053909</v>
      </c>
      <c r="J1085" s="136">
        <f>+J272+J543+J814</f>
        <v>43179.828626725575</v>
      </c>
      <c r="K1085" s="136">
        <f t="shared" ref="K1085:X1085" si="685">+K272+K543+K814</f>
        <v>19188.507987081321</v>
      </c>
      <c r="L1085" s="136">
        <f t="shared" si="685"/>
        <v>168.74888323609119</v>
      </c>
      <c r="M1085" s="136">
        <f t="shared" si="685"/>
        <v>7908.7388989023802</v>
      </c>
      <c r="N1085" s="136">
        <f t="shared" si="685"/>
        <v>3684.324804593728</v>
      </c>
      <c r="O1085" s="136">
        <f t="shared" si="685"/>
        <v>0</v>
      </c>
      <c r="P1085" s="136">
        <f t="shared" si="685"/>
        <v>0</v>
      </c>
      <c r="Q1085" s="136">
        <f t="shared" si="685"/>
        <v>0</v>
      </c>
      <c r="R1085" s="136">
        <f t="shared" si="685"/>
        <v>0</v>
      </c>
      <c r="S1085" s="136">
        <f t="shared" si="685"/>
        <v>0</v>
      </c>
      <c r="T1085" s="136">
        <f t="shared" si="685"/>
        <v>0</v>
      </c>
      <c r="U1085" s="136">
        <f t="shared" si="685"/>
        <v>0</v>
      </c>
      <c r="V1085" s="136">
        <f t="shared" si="685"/>
        <v>0</v>
      </c>
      <c r="W1085" s="136">
        <f t="shared" si="685"/>
        <v>0</v>
      </c>
      <c r="X1085" s="136">
        <f t="shared" si="685"/>
        <v>0</v>
      </c>
      <c r="Y1085" s="42">
        <f>SUM(J1085:X1085)-I1085</f>
        <v>0</v>
      </c>
      <c r="Z1085" s="42"/>
      <c r="AA1085" s="42"/>
      <c r="AB1085" s="42"/>
      <c r="AC1085" s="42"/>
      <c r="AD1085" s="42"/>
      <c r="AE1085" s="42"/>
      <c r="AF1085" s="42"/>
      <c r="AG1085" s="42"/>
    </row>
    <row r="1086" spans="1:33">
      <c r="A1086" s="44">
        <f t="shared" si="683"/>
        <v>1057</v>
      </c>
      <c r="B1086" s="44"/>
      <c r="C1086" s="44"/>
      <c r="D1086" s="44"/>
      <c r="E1086" s="44"/>
      <c r="G1086" s="43"/>
      <c r="H1086" s="44"/>
      <c r="I1086" s="42"/>
      <c r="J1086" s="42"/>
      <c r="K1086" s="42"/>
      <c r="L1086" s="42"/>
      <c r="M1086" s="42"/>
      <c r="N1086" s="42"/>
      <c r="O1086" s="42"/>
      <c r="P1086" s="42"/>
      <c r="Q1086" s="42"/>
      <c r="R1086" s="42"/>
      <c r="S1086" s="42"/>
      <c r="T1086" s="42"/>
      <c r="U1086" s="42"/>
      <c r="V1086" s="42"/>
      <c r="W1086" s="42"/>
      <c r="X1086" s="42"/>
      <c r="Y1086" s="42"/>
      <c r="Z1086" s="42"/>
      <c r="AA1086" s="42"/>
      <c r="AB1086" s="42"/>
      <c r="AC1086" s="42"/>
      <c r="AD1086" s="42"/>
      <c r="AE1086" s="42"/>
      <c r="AF1086" s="42"/>
      <c r="AG1086" s="42"/>
    </row>
    <row r="1087" spans="1:33">
      <c r="A1087" s="44">
        <f t="shared" si="683"/>
        <v>1058</v>
      </c>
      <c r="B1087" s="44"/>
      <c r="C1087" s="44"/>
      <c r="D1087" s="44" t="s">
        <v>26</v>
      </c>
      <c r="E1087" s="44"/>
      <c r="G1087" s="43"/>
      <c r="H1087" s="44"/>
      <c r="I1087" s="42">
        <f>'Plt. Class.'!G$274</f>
        <v>552599039.91804004</v>
      </c>
      <c r="J1087" s="42">
        <f t="shared" ref="J1087:X1087" si="686">J946+J958+J997+J1040+J1083</f>
        <v>321881610.92734611</v>
      </c>
      <c r="K1087" s="42">
        <f t="shared" si="686"/>
        <v>143039656.67782125</v>
      </c>
      <c r="L1087" s="42">
        <f t="shared" si="686"/>
        <v>1257929.0864671196</v>
      </c>
      <c r="M1087" s="42">
        <f t="shared" si="686"/>
        <v>58955250.591403499</v>
      </c>
      <c r="N1087" s="42">
        <f t="shared" si="686"/>
        <v>27464592.635001849</v>
      </c>
      <c r="O1087" s="42">
        <f t="shared" si="686"/>
        <v>0</v>
      </c>
      <c r="P1087" s="42">
        <f t="shared" si="686"/>
        <v>0</v>
      </c>
      <c r="Q1087" s="42">
        <f t="shared" si="686"/>
        <v>0</v>
      </c>
      <c r="R1087" s="42">
        <f t="shared" si="686"/>
        <v>0</v>
      </c>
      <c r="S1087" s="42">
        <f t="shared" si="686"/>
        <v>0</v>
      </c>
      <c r="T1087" s="42">
        <f t="shared" si="686"/>
        <v>0</v>
      </c>
      <c r="U1087" s="42">
        <f t="shared" si="686"/>
        <v>0</v>
      </c>
      <c r="V1087" s="42">
        <f t="shared" si="686"/>
        <v>0</v>
      </c>
      <c r="W1087" s="42">
        <f t="shared" si="686"/>
        <v>0</v>
      </c>
      <c r="X1087" s="42">
        <f t="shared" si="686"/>
        <v>0</v>
      </c>
      <c r="Y1087" s="42">
        <f>SUM(J1087:X1087)-I1087</f>
        <v>0</v>
      </c>
      <c r="Z1087" s="42"/>
      <c r="AA1087" s="42"/>
      <c r="AB1087" s="42"/>
      <c r="AC1087" s="42"/>
      <c r="AD1087" s="42"/>
      <c r="AE1087" s="42"/>
      <c r="AF1087" s="42"/>
      <c r="AG1087" s="42"/>
    </row>
    <row r="1088" spans="1:33">
      <c r="A1088" s="44">
        <f t="shared" si="683"/>
        <v>1059</v>
      </c>
      <c r="B1088" s="44"/>
      <c r="C1088" s="44"/>
      <c r="D1088" s="44"/>
      <c r="E1088" s="44"/>
      <c r="F1088" s="44"/>
      <c r="G1088" s="43"/>
      <c r="H1088" s="44"/>
      <c r="I1088" s="42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2"/>
      <c r="Z1088" s="42"/>
      <c r="AA1088" s="42"/>
      <c r="AB1088" s="42"/>
      <c r="AC1088" s="42"/>
      <c r="AD1088" s="42"/>
      <c r="AE1088" s="42"/>
      <c r="AF1088" s="42"/>
      <c r="AG1088" s="42"/>
    </row>
    <row r="1089" spans="1:33">
      <c r="A1089" s="44">
        <f t="shared" si="683"/>
        <v>1060</v>
      </c>
      <c r="B1089" s="44"/>
      <c r="C1089" s="44"/>
      <c r="D1089" s="44" t="s">
        <v>364</v>
      </c>
      <c r="E1089" s="44"/>
      <c r="G1089" s="43"/>
      <c r="H1089" s="44"/>
      <c r="I1089" s="42">
        <f>'Plt. Class.'!G$276</f>
        <v>14731738.637158928</v>
      </c>
      <c r="J1089" s="42">
        <f t="shared" ref="J1089:X1089" si="687">J948+J960+J999+J1042+J1085</f>
        <v>8581042.3503317107</v>
      </c>
      <c r="K1089" s="42">
        <f t="shared" si="687"/>
        <v>3813294.42273216</v>
      </c>
      <c r="L1089" s="42">
        <f t="shared" si="687"/>
        <v>33535.133410044</v>
      </c>
      <c r="M1089" s="42">
        <f t="shared" si="687"/>
        <v>1571688.1142782683</v>
      </c>
      <c r="N1089" s="42">
        <f t="shared" si="687"/>
        <v>732178.61640674714</v>
      </c>
      <c r="O1089" s="42">
        <f t="shared" si="687"/>
        <v>0</v>
      </c>
      <c r="P1089" s="42">
        <f t="shared" si="687"/>
        <v>0</v>
      </c>
      <c r="Q1089" s="42">
        <f t="shared" si="687"/>
        <v>0</v>
      </c>
      <c r="R1089" s="42">
        <f t="shared" si="687"/>
        <v>0</v>
      </c>
      <c r="S1089" s="42">
        <f t="shared" si="687"/>
        <v>0</v>
      </c>
      <c r="T1089" s="42">
        <f t="shared" si="687"/>
        <v>0</v>
      </c>
      <c r="U1089" s="42">
        <f t="shared" si="687"/>
        <v>0</v>
      </c>
      <c r="V1089" s="42">
        <f t="shared" si="687"/>
        <v>0</v>
      </c>
      <c r="W1089" s="42">
        <f t="shared" si="687"/>
        <v>0</v>
      </c>
      <c r="X1089" s="42">
        <f t="shared" si="687"/>
        <v>0</v>
      </c>
      <c r="Y1089" s="42">
        <f>SUM(J1089:X1089)-I1089</f>
        <v>0</v>
      </c>
      <c r="Z1089" s="42"/>
      <c r="AA1089" s="42"/>
      <c r="AB1089" s="42"/>
      <c r="AC1089" s="42"/>
      <c r="AD1089" s="42"/>
      <c r="AE1089" s="42"/>
      <c r="AF1089" s="42"/>
      <c r="AG1089" s="42"/>
    </row>
    <row r="1090" spans="1:33">
      <c r="A1090" s="44"/>
      <c r="B1090" s="44"/>
      <c r="C1090" s="44"/>
      <c r="D1090" s="44"/>
      <c r="E1090" s="44"/>
      <c r="F1090" s="44"/>
      <c r="G1090" s="129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2"/>
      <c r="Z1090" s="44"/>
      <c r="AA1090" s="44"/>
      <c r="AB1090" s="44"/>
      <c r="AC1090" s="44"/>
      <c r="AD1090" s="44"/>
      <c r="AE1090" s="44"/>
      <c r="AF1090" s="44"/>
      <c r="AG1090" s="44"/>
    </row>
    <row r="1091" spans="1:33">
      <c r="A1091" s="44"/>
      <c r="B1091" s="44"/>
      <c r="C1091" s="44"/>
      <c r="D1091" s="44"/>
      <c r="E1091" s="44"/>
      <c r="F1091" s="44"/>
      <c r="G1091" s="129"/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2"/>
      <c r="Z1091" s="44"/>
      <c r="AA1091" s="44"/>
      <c r="AB1091" s="44"/>
      <c r="AC1091" s="44"/>
      <c r="AD1091" s="44"/>
      <c r="AE1091" s="44"/>
      <c r="AF1091" s="44"/>
      <c r="AG1091" s="44"/>
    </row>
    <row r="1092" spans="1:33">
      <c r="A1092" s="44"/>
      <c r="B1092" s="44"/>
      <c r="C1092" s="44"/>
      <c r="D1092" s="44"/>
      <c r="E1092" s="44"/>
      <c r="F1092" s="44"/>
      <c r="G1092" s="129"/>
      <c r="H1092" s="44"/>
      <c r="I1092" s="131">
        <f>COUNTIFS(I11:I1089,"&gt;0",G11:G1089,"&lt;99")</f>
        <v>289</v>
      </c>
      <c r="J1092" s="42"/>
      <c r="K1092" s="42"/>
      <c r="L1092" s="42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2"/>
      <c r="Y1092" s="44"/>
      <c r="Z1092" s="44"/>
      <c r="AA1092" s="44"/>
      <c r="AB1092" s="44"/>
      <c r="AC1092" s="44"/>
      <c r="AD1092" s="44"/>
      <c r="AE1092" s="44"/>
      <c r="AF1092" s="44"/>
      <c r="AG1092" s="44"/>
    </row>
    <row r="1093" spans="1:33">
      <c r="A1093" s="44"/>
      <c r="B1093" s="44"/>
      <c r="C1093" s="44"/>
      <c r="D1093" s="44"/>
      <c r="E1093" s="44"/>
      <c r="F1093" s="44"/>
      <c r="G1093" s="129"/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2"/>
      <c r="Y1093" s="44"/>
      <c r="Z1093" s="44"/>
      <c r="AA1093" s="44"/>
      <c r="AB1093" s="44"/>
      <c r="AC1093" s="44"/>
      <c r="AD1093" s="44"/>
      <c r="AE1093" s="44"/>
      <c r="AF1093" s="44"/>
      <c r="AG1093" s="44"/>
    </row>
    <row r="1094" spans="1:33">
      <c r="A1094" s="44"/>
      <c r="B1094" s="44"/>
      <c r="C1094" s="44"/>
      <c r="D1094" s="44"/>
      <c r="E1094" s="44"/>
      <c r="F1094" s="44"/>
      <c r="G1094" s="129"/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2"/>
      <c r="Y1094" s="44"/>
      <c r="Z1094" s="44"/>
      <c r="AA1094" s="44"/>
      <c r="AB1094" s="44"/>
      <c r="AC1094" s="44"/>
      <c r="AD1094" s="44"/>
      <c r="AE1094" s="44"/>
      <c r="AF1094" s="44"/>
      <c r="AG1094" s="44"/>
    </row>
    <row r="1095" spans="1:33">
      <c r="A1095" s="44"/>
      <c r="B1095" s="44"/>
      <c r="C1095" s="44"/>
      <c r="D1095" s="44"/>
      <c r="E1095" s="44"/>
      <c r="F1095" s="44"/>
      <c r="G1095" s="129"/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2"/>
      <c r="Y1095" s="44"/>
      <c r="Z1095" s="44"/>
      <c r="AA1095" s="44"/>
      <c r="AB1095" s="44"/>
      <c r="AC1095" s="44"/>
      <c r="AD1095" s="44"/>
      <c r="AE1095" s="44"/>
      <c r="AF1095" s="44"/>
      <c r="AG1095" s="44"/>
    </row>
    <row r="1096" spans="1:33">
      <c r="A1096" s="44"/>
      <c r="B1096" s="44"/>
      <c r="C1096" s="44"/>
      <c r="D1096" s="44"/>
      <c r="E1096" s="44"/>
      <c r="F1096" s="44"/>
      <c r="G1096" s="129"/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2"/>
      <c r="Y1096" s="44"/>
      <c r="Z1096" s="44"/>
      <c r="AA1096" s="44"/>
      <c r="AB1096" s="44"/>
      <c r="AC1096" s="44"/>
      <c r="AD1096" s="44"/>
      <c r="AE1096" s="44"/>
      <c r="AF1096" s="44"/>
      <c r="AG1096" s="44"/>
    </row>
    <row r="1097" spans="1:33">
      <c r="A1097" s="44"/>
      <c r="B1097" s="44"/>
      <c r="C1097" s="44"/>
      <c r="D1097" s="44"/>
      <c r="E1097" s="44"/>
      <c r="F1097" s="44"/>
      <c r="G1097" s="129"/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2"/>
      <c r="Y1097" s="44"/>
      <c r="Z1097" s="44"/>
      <c r="AA1097" s="44"/>
      <c r="AB1097" s="44"/>
      <c r="AC1097" s="44"/>
      <c r="AD1097" s="44"/>
      <c r="AE1097" s="44"/>
      <c r="AF1097" s="44"/>
      <c r="AG1097" s="44"/>
    </row>
    <row r="1098" spans="1:33">
      <c r="A1098" s="44"/>
      <c r="B1098" s="44"/>
      <c r="C1098" s="44"/>
      <c r="D1098" s="44"/>
      <c r="E1098" s="44"/>
      <c r="F1098" s="44"/>
      <c r="G1098" s="129"/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2"/>
      <c r="Y1098" s="44"/>
      <c r="Z1098" s="44"/>
      <c r="AA1098" s="44"/>
      <c r="AB1098" s="44"/>
      <c r="AC1098" s="44"/>
      <c r="AD1098" s="44"/>
      <c r="AE1098" s="44"/>
      <c r="AF1098" s="44"/>
      <c r="AG1098" s="44"/>
    </row>
    <row r="1099" spans="1:33">
      <c r="A1099" s="44"/>
      <c r="B1099" s="44"/>
      <c r="C1099" s="44"/>
      <c r="D1099" s="44"/>
      <c r="E1099" s="44"/>
      <c r="F1099" s="44"/>
      <c r="G1099" s="129"/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2"/>
      <c r="Y1099" s="44"/>
      <c r="Z1099" s="44"/>
      <c r="AA1099" s="44"/>
      <c r="AB1099" s="44"/>
      <c r="AC1099" s="44"/>
      <c r="AD1099" s="44"/>
      <c r="AE1099" s="44"/>
      <c r="AF1099" s="44"/>
      <c r="AG1099" s="44"/>
    </row>
    <row r="1100" spans="1:33">
      <c r="A1100" s="44"/>
      <c r="B1100" s="44"/>
      <c r="C1100" s="44"/>
      <c r="D1100" s="44"/>
      <c r="E1100" s="44"/>
      <c r="F1100" s="44"/>
      <c r="G1100" s="129"/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2"/>
      <c r="Y1100" s="44"/>
      <c r="Z1100" s="44"/>
      <c r="AA1100" s="44"/>
      <c r="AB1100" s="44"/>
      <c r="AC1100" s="44"/>
      <c r="AD1100" s="44"/>
      <c r="AE1100" s="44"/>
      <c r="AF1100" s="44"/>
      <c r="AG1100" s="44"/>
    </row>
    <row r="1101" spans="1:33">
      <c r="A1101" s="44"/>
      <c r="B1101" s="44"/>
      <c r="C1101" s="44"/>
      <c r="D1101" s="44"/>
      <c r="E1101" s="44"/>
      <c r="F1101" s="44"/>
      <c r="G1101" s="129"/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2"/>
      <c r="Y1101" s="44"/>
      <c r="Z1101" s="44"/>
      <c r="AA1101" s="44"/>
      <c r="AB1101" s="44"/>
      <c r="AC1101" s="44"/>
      <c r="AD1101" s="44"/>
      <c r="AE1101" s="44"/>
      <c r="AF1101" s="44"/>
      <c r="AG1101" s="44"/>
    </row>
    <row r="1102" spans="1:33">
      <c r="A1102" s="44"/>
      <c r="B1102" s="44"/>
      <c r="C1102" s="44"/>
      <c r="D1102" s="44"/>
      <c r="E1102" s="44"/>
      <c r="F1102" s="44"/>
      <c r="G1102" s="129"/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2"/>
      <c r="Y1102" s="44"/>
      <c r="Z1102" s="44"/>
      <c r="AA1102" s="44"/>
      <c r="AB1102" s="44"/>
      <c r="AC1102" s="44"/>
      <c r="AD1102" s="44"/>
      <c r="AE1102" s="44"/>
      <c r="AF1102" s="44"/>
      <c r="AG1102" s="44"/>
    </row>
    <row r="1103" spans="1:33">
      <c r="A1103" s="44"/>
      <c r="B1103" s="44"/>
      <c r="C1103" s="44"/>
      <c r="D1103" s="44"/>
      <c r="E1103" s="44"/>
      <c r="F1103" s="44"/>
      <c r="G1103" s="129"/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2"/>
      <c r="Y1103" s="44"/>
      <c r="Z1103" s="44"/>
      <c r="AA1103" s="44"/>
      <c r="AB1103" s="44"/>
      <c r="AC1103" s="44"/>
      <c r="AD1103" s="44"/>
      <c r="AE1103" s="44"/>
      <c r="AF1103" s="44"/>
      <c r="AG1103" s="44"/>
    </row>
    <row r="1104" spans="1:33">
      <c r="A1104" s="44"/>
      <c r="B1104" s="44"/>
      <c r="C1104" s="44"/>
      <c r="D1104" s="44"/>
      <c r="E1104" s="44"/>
      <c r="F1104" s="44"/>
      <c r="G1104" s="129"/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2"/>
      <c r="Y1104" s="44"/>
      <c r="Z1104" s="44"/>
      <c r="AA1104" s="44"/>
      <c r="AB1104" s="44"/>
      <c r="AC1104" s="44"/>
      <c r="AD1104" s="44"/>
      <c r="AE1104" s="44"/>
      <c r="AF1104" s="44"/>
      <c r="AG1104" s="44"/>
    </row>
    <row r="1105" spans="1:33">
      <c r="A1105" s="44"/>
      <c r="B1105" s="44"/>
      <c r="C1105" s="44"/>
      <c r="D1105" s="44"/>
      <c r="E1105" s="44"/>
      <c r="F1105" s="44"/>
      <c r="G1105" s="129"/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  <c r="AA1105" s="44"/>
      <c r="AB1105" s="44"/>
      <c r="AC1105" s="44"/>
      <c r="AD1105" s="44"/>
      <c r="AE1105" s="44"/>
      <c r="AF1105" s="44"/>
      <c r="AG1105" s="44"/>
    </row>
    <row r="1106" spans="1:33">
      <c r="A1106" s="44"/>
      <c r="B1106" s="44"/>
      <c r="C1106" s="44"/>
      <c r="D1106" s="44"/>
      <c r="E1106" s="44"/>
      <c r="F1106" s="44"/>
      <c r="G1106" s="129"/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44"/>
      <c r="AD1106" s="44"/>
      <c r="AE1106" s="44"/>
      <c r="AF1106" s="44"/>
      <c r="AG1106" s="44"/>
    </row>
    <row r="1107" spans="1:33">
      <c r="A1107" s="44"/>
      <c r="B1107" s="44"/>
      <c r="C1107" s="44"/>
      <c r="D1107" s="44"/>
      <c r="E1107" s="44"/>
      <c r="F1107" s="44"/>
      <c r="G1107" s="129"/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  <c r="AA1107" s="44"/>
      <c r="AB1107" s="44"/>
      <c r="AC1107" s="44"/>
      <c r="AD1107" s="44"/>
      <c r="AE1107" s="44"/>
      <c r="AF1107" s="44"/>
      <c r="AG1107" s="44"/>
    </row>
    <row r="1108" spans="1:33">
      <c r="A1108" s="44"/>
      <c r="B1108" s="44"/>
      <c r="C1108" s="44"/>
      <c r="D1108" s="44"/>
      <c r="E1108" s="44"/>
      <c r="F1108" s="44"/>
      <c r="G1108" s="129"/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44"/>
      <c r="AD1108" s="44"/>
      <c r="AE1108" s="44"/>
      <c r="AF1108" s="44"/>
      <c r="AG1108" s="44"/>
    </row>
    <row r="1109" spans="1:33">
      <c r="A1109" s="44"/>
      <c r="B1109" s="44"/>
      <c r="C1109" s="44"/>
      <c r="D1109" s="44"/>
      <c r="E1109" s="44"/>
      <c r="F1109" s="44"/>
      <c r="G1109" s="129"/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44"/>
      <c r="AA1109" s="44"/>
      <c r="AB1109" s="44"/>
      <c r="AC1109" s="44"/>
      <c r="AD1109" s="44"/>
      <c r="AE1109" s="44"/>
      <c r="AF1109" s="44"/>
      <c r="AG1109" s="44"/>
    </row>
    <row r="1110" spans="1:33">
      <c r="A1110" s="44"/>
      <c r="B1110" s="44"/>
      <c r="C1110" s="44"/>
      <c r="D1110" s="44"/>
      <c r="E1110" s="44"/>
      <c r="F1110" s="44"/>
      <c r="G1110" s="129"/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44"/>
      <c r="AE1110" s="44"/>
      <c r="AF1110" s="44"/>
      <c r="AG1110" s="44"/>
    </row>
    <row r="1111" spans="1:33">
      <c r="A1111" s="44"/>
      <c r="B1111" s="44"/>
      <c r="C1111" s="44"/>
      <c r="D1111" s="44"/>
      <c r="E1111" s="44"/>
      <c r="F1111" s="44"/>
      <c r="G1111" s="129"/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44"/>
      <c r="AA1111" s="44"/>
      <c r="AB1111" s="44"/>
      <c r="AC1111" s="44"/>
      <c r="AD1111" s="44"/>
      <c r="AE1111" s="44"/>
      <c r="AF1111" s="44"/>
      <c r="AG1111" s="44"/>
    </row>
    <row r="1112" spans="1:33">
      <c r="A1112" s="44"/>
      <c r="B1112" s="44"/>
      <c r="C1112" s="44"/>
      <c r="D1112" s="44"/>
      <c r="E1112" s="44"/>
      <c r="F1112" s="44"/>
      <c r="G1112" s="129"/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44"/>
      <c r="AE1112" s="44"/>
      <c r="AF1112" s="44"/>
      <c r="AG1112" s="44"/>
    </row>
    <row r="1113" spans="1:33">
      <c r="A1113" s="44"/>
      <c r="B1113" s="44"/>
      <c r="C1113" s="44"/>
      <c r="D1113" s="44"/>
      <c r="E1113" s="44"/>
      <c r="F1113" s="44"/>
      <c r="G1113" s="129"/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44"/>
      <c r="AA1113" s="44"/>
      <c r="AB1113" s="44"/>
      <c r="AC1113" s="44"/>
      <c r="AD1113" s="44"/>
      <c r="AE1113" s="44"/>
      <c r="AF1113" s="44"/>
      <c r="AG1113" s="44"/>
    </row>
    <row r="1114" spans="1:33">
      <c r="A1114" s="44"/>
      <c r="B1114" s="44"/>
      <c r="C1114" s="44"/>
      <c r="D1114" s="44"/>
      <c r="E1114" s="44"/>
      <c r="F1114" s="44"/>
      <c r="G1114" s="129"/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44"/>
      <c r="AE1114" s="44"/>
      <c r="AF1114" s="44"/>
      <c r="AG1114" s="44"/>
    </row>
    <row r="1115" spans="1:33">
      <c r="A1115" s="44"/>
      <c r="B1115" s="44"/>
      <c r="C1115" s="44"/>
      <c r="D1115" s="44"/>
      <c r="E1115" s="44"/>
      <c r="F1115" s="44"/>
      <c r="G1115" s="129"/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44"/>
      <c r="AA1115" s="44"/>
      <c r="AB1115" s="44"/>
      <c r="AC1115" s="44"/>
      <c r="AD1115" s="44"/>
      <c r="AE1115" s="44"/>
      <c r="AF1115" s="44"/>
      <c r="AG1115" s="44"/>
    </row>
    <row r="1116" spans="1:33">
      <c r="A1116" s="44"/>
      <c r="B1116" s="44"/>
      <c r="C1116" s="44"/>
      <c r="D1116" s="44"/>
      <c r="E1116" s="44"/>
      <c r="F1116" s="44"/>
      <c r="G1116" s="129"/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44"/>
      <c r="AE1116" s="44"/>
      <c r="AF1116" s="44"/>
      <c r="AG1116" s="44"/>
    </row>
    <row r="1117" spans="1:33">
      <c r="A1117" s="44"/>
      <c r="B1117" s="44"/>
      <c r="C1117" s="44"/>
      <c r="D1117" s="44"/>
      <c r="E1117" s="44"/>
      <c r="F1117" s="44"/>
      <c r="G1117" s="129"/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44"/>
      <c r="AA1117" s="44"/>
      <c r="AB1117" s="44"/>
      <c r="AC1117" s="44"/>
      <c r="AD1117" s="44"/>
      <c r="AE1117" s="44"/>
      <c r="AF1117" s="44"/>
      <c r="AG1117" s="44"/>
    </row>
    <row r="1118" spans="1:33">
      <c r="A1118" s="44"/>
      <c r="B1118" s="44"/>
      <c r="C1118" s="44"/>
      <c r="D1118" s="44"/>
      <c r="E1118" s="44"/>
      <c r="F1118" s="44"/>
      <c r="G1118" s="129"/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44"/>
      <c r="AE1118" s="44"/>
      <c r="AF1118" s="44"/>
      <c r="AG1118" s="44"/>
    </row>
    <row r="1119" spans="1:33">
      <c r="A1119" s="44"/>
      <c r="B1119" s="44"/>
      <c r="C1119" s="44"/>
      <c r="D1119" s="44"/>
      <c r="E1119" s="44"/>
      <c r="F1119" s="44"/>
      <c r="G1119" s="129"/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44"/>
      <c r="AA1119" s="44"/>
      <c r="AB1119" s="44"/>
      <c r="AC1119" s="44"/>
      <c r="AD1119" s="44"/>
      <c r="AE1119" s="44"/>
      <c r="AF1119" s="44"/>
      <c r="AG1119" s="44"/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PHR-4
Page &amp;P of &amp;N</oddHeader>
  </headerFooter>
  <rowBreaks count="11" manualBreakCount="11">
    <brk id="91" max="13" man="1"/>
    <brk id="186" max="13" man="1"/>
    <brk id="276" max="13" man="1"/>
    <brk id="362" max="13" man="1"/>
    <brk id="457" max="13" man="1"/>
    <brk id="547" max="13" man="1"/>
    <brk id="633" max="13" man="1"/>
    <brk id="728" max="13" man="1"/>
    <brk id="818" max="13" man="1"/>
    <brk id="904" max="13" man="1"/>
    <brk id="999" max="1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G1069"/>
  <sheetViews>
    <sheetView defaultGridColor="0" view="pageBreakPreview" colorId="22" zoomScale="60" zoomScaleNormal="57" workbookViewId="0">
      <pane ySplit="5" topLeftCell="A6" activePane="bottomLeft" state="frozen"/>
      <selection activeCell="J62" sqref="J62:K62"/>
      <selection pane="bottomLeft" activeCell="A6" sqref="A6"/>
    </sheetView>
  </sheetViews>
  <sheetFormatPr defaultColWidth="11.44140625" defaultRowHeight="15"/>
  <cols>
    <col min="1" max="1" width="6.77734375" style="130" customWidth="1"/>
    <col min="2" max="2" width="1.77734375" style="130" customWidth="1"/>
    <col min="3" max="3" width="6.77734375" style="130" bestFit="1" customWidth="1"/>
    <col min="4" max="5" width="1.77734375" style="130" customWidth="1"/>
    <col min="6" max="6" width="42.6640625" style="130" customWidth="1"/>
    <col min="7" max="7" width="11.44140625" style="145" customWidth="1"/>
    <col min="8" max="8" width="34.77734375" style="130" bestFit="1" customWidth="1"/>
    <col min="9" max="23" width="14.88671875" style="130" customWidth="1"/>
    <col min="24" max="24" width="14.5546875" style="130" customWidth="1"/>
    <col min="25" max="25" width="12.77734375" style="130" customWidth="1"/>
    <col min="26" max="16384" width="11.44140625" style="130"/>
  </cols>
  <sheetData>
    <row r="1" spans="1:33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29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</row>
    <row r="2" spans="1:33">
      <c r="A2" s="44" t="str">
        <f>Summary!A2</f>
        <v>Class Cost of Service - Demand/Commodity Study</v>
      </c>
      <c r="B2" s="44"/>
      <c r="C2" s="44"/>
      <c r="D2" s="44"/>
      <c r="E2" s="44"/>
      <c r="F2" s="44"/>
      <c r="G2" s="129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</row>
    <row r="3" spans="1:33">
      <c r="A3" s="44" t="str">
        <f>Summary!A3</f>
        <v>Forecasted Test Period: Twelve Months Ended May 31, 2017</v>
      </c>
      <c r="B3" s="44"/>
      <c r="C3" s="44"/>
      <c r="D3" s="44"/>
      <c r="E3" s="44"/>
      <c r="F3" s="44"/>
      <c r="G3" s="129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1:33">
      <c r="A4" s="44"/>
      <c r="B4" s="44"/>
      <c r="C4" s="44"/>
      <c r="D4" s="44"/>
      <c r="E4" s="44"/>
      <c r="F4" s="44"/>
      <c r="G4" s="129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</row>
    <row r="5" spans="1:33">
      <c r="A5" s="44" t="s">
        <v>41</v>
      </c>
      <c r="B5" s="44"/>
      <c r="C5" s="44"/>
      <c r="D5" s="44"/>
      <c r="E5" s="44"/>
      <c r="F5" s="44"/>
      <c r="G5" s="129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</row>
    <row r="6" spans="1:33">
      <c r="A6" s="44"/>
      <c r="B6" s="44"/>
      <c r="C6" s="44"/>
      <c r="D6" s="44"/>
      <c r="E6" s="44"/>
      <c r="G6" s="129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spans="1:33">
      <c r="A7" s="44"/>
      <c r="B7" s="44"/>
      <c r="C7" s="44"/>
      <c r="D7" s="44"/>
      <c r="E7" s="44"/>
      <c r="F7" s="45" t="s">
        <v>20</v>
      </c>
      <c r="G7" s="129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33">
      <c r="A8" s="44"/>
      <c r="B8" s="44"/>
      <c r="C8" s="44"/>
      <c r="D8" s="44"/>
      <c r="E8" s="44"/>
      <c r="G8" s="129"/>
      <c r="H8" s="44"/>
      <c r="I8" s="44"/>
      <c r="J8" s="44"/>
      <c r="K8" s="44"/>
      <c r="L8" s="44"/>
      <c r="M8" s="44"/>
      <c r="N8" s="132"/>
      <c r="O8" s="132"/>
      <c r="P8" s="44"/>
      <c r="Q8" s="45"/>
      <c r="R8" s="45"/>
      <c r="S8" s="45"/>
      <c r="T8" s="45"/>
      <c r="U8" s="45"/>
      <c r="V8" s="45"/>
      <c r="W8" s="44"/>
      <c r="X8" s="44"/>
      <c r="Y8" s="44"/>
      <c r="Z8" s="44"/>
      <c r="AB8" s="44"/>
      <c r="AC8" s="44"/>
      <c r="AD8" s="44"/>
      <c r="AE8" s="44"/>
      <c r="AF8" s="44"/>
      <c r="AG8" s="44"/>
    </row>
    <row r="9" spans="1:33">
      <c r="A9" s="44"/>
      <c r="B9" s="44"/>
      <c r="C9" s="44"/>
      <c r="D9" s="44"/>
      <c r="E9" s="44"/>
      <c r="F9" s="44"/>
      <c r="G9" s="129"/>
      <c r="H9" s="44"/>
      <c r="I9" s="44"/>
      <c r="J9" s="42"/>
      <c r="K9" s="132"/>
      <c r="L9" s="132"/>
      <c r="M9" s="132"/>
      <c r="N9" s="45"/>
      <c r="O9" s="45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44"/>
      <c r="AB9" s="44"/>
      <c r="AC9" s="44"/>
      <c r="AD9" s="44"/>
      <c r="AE9" s="44"/>
      <c r="AF9" s="44"/>
      <c r="AG9" s="44"/>
    </row>
    <row r="10" spans="1:33">
      <c r="A10" s="132" t="s">
        <v>303</v>
      </c>
      <c r="B10" s="44"/>
      <c r="C10" s="132" t="s">
        <v>301</v>
      </c>
      <c r="D10" s="44"/>
      <c r="E10" s="44"/>
      <c r="F10" s="44"/>
      <c r="G10" s="131" t="s">
        <v>38</v>
      </c>
      <c r="H10" s="149" t="s">
        <v>38</v>
      </c>
      <c r="I10" s="45" t="s">
        <v>1</v>
      </c>
      <c r="J10" s="3" t="s">
        <v>56</v>
      </c>
      <c r="K10" s="3" t="s">
        <v>518</v>
      </c>
      <c r="L10" s="3" t="s">
        <v>518</v>
      </c>
      <c r="M10" s="69" t="s">
        <v>180</v>
      </c>
      <c r="N10" s="69" t="s">
        <v>180</v>
      </c>
      <c r="O10" s="45"/>
      <c r="P10" s="45"/>
      <c r="Q10" s="45"/>
      <c r="R10" s="45"/>
      <c r="S10" s="45"/>
      <c r="T10" s="132"/>
      <c r="U10" s="132"/>
      <c r="V10" s="132"/>
      <c r="W10" s="45"/>
      <c r="X10" s="45"/>
      <c r="Y10" s="45"/>
      <c r="Z10" s="44"/>
      <c r="AB10" s="44"/>
      <c r="AC10" s="44"/>
      <c r="AD10" s="44"/>
      <c r="AE10" s="44"/>
      <c r="AF10" s="44"/>
      <c r="AG10" s="44"/>
    </row>
    <row r="11" spans="1:33">
      <c r="A11" s="133" t="s">
        <v>302</v>
      </c>
      <c r="B11" s="134"/>
      <c r="C11" s="133" t="s">
        <v>302</v>
      </c>
      <c r="D11" s="44"/>
      <c r="E11" s="44"/>
      <c r="F11" s="44"/>
      <c r="G11" s="131" t="s">
        <v>39</v>
      </c>
      <c r="H11" s="149" t="s">
        <v>21</v>
      </c>
      <c r="I11" s="45" t="s">
        <v>2</v>
      </c>
      <c r="J11" s="3" t="s">
        <v>519</v>
      </c>
      <c r="K11" s="69" t="s">
        <v>420</v>
      </c>
      <c r="L11" s="69" t="s">
        <v>517</v>
      </c>
      <c r="M11" s="69" t="s">
        <v>420</v>
      </c>
      <c r="N11" s="69" t="s">
        <v>517</v>
      </c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4"/>
      <c r="AB11" s="44"/>
      <c r="AC11" s="44"/>
      <c r="AD11" s="44"/>
      <c r="AE11" s="44"/>
      <c r="AF11" s="44"/>
      <c r="AG11" s="44"/>
    </row>
    <row r="12" spans="1:33">
      <c r="A12" s="44">
        <v>1</v>
      </c>
      <c r="B12" s="44"/>
      <c r="C12" s="44"/>
      <c r="D12" s="44" t="s">
        <v>335</v>
      </c>
      <c r="E12" s="44"/>
      <c r="G12" s="129"/>
      <c r="H12" s="44"/>
      <c r="I12" s="44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4"/>
      <c r="Z12" s="44"/>
      <c r="AB12" s="44"/>
      <c r="AC12" s="44"/>
      <c r="AD12" s="44"/>
      <c r="AE12" s="44"/>
      <c r="AF12" s="44"/>
      <c r="AG12" s="44"/>
    </row>
    <row r="13" spans="1:33">
      <c r="A13" s="44">
        <f t="shared" ref="A13:A76" si="0">A12+1</f>
        <v>2</v>
      </c>
      <c r="B13" s="44"/>
      <c r="C13" s="44"/>
      <c r="D13" s="44"/>
      <c r="E13" s="44"/>
      <c r="G13" s="43"/>
      <c r="H13" s="136"/>
      <c r="I13" s="42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33">
      <c r="A14" s="44">
        <f t="shared" si="0"/>
        <v>3</v>
      </c>
      <c r="B14" s="44"/>
      <c r="C14" s="137">
        <v>30100</v>
      </c>
      <c r="D14" s="44"/>
      <c r="E14" s="138" t="s">
        <v>336</v>
      </c>
      <c r="G14" s="43">
        <v>6.2</v>
      </c>
      <c r="H14" s="136" t="str">
        <f>VLOOKUP($G14,alloc,3)</f>
        <v>P, S, T &amp; D Plant - Customer</v>
      </c>
      <c r="I14" s="42">
        <f>'Dep. Res. Class'!J$14</f>
        <v>3568.0587281883886</v>
      </c>
      <c r="J14" s="136">
        <f>$I14*VLOOKUP($G14,alloc,6)</f>
        <v>2643.7715027120685</v>
      </c>
      <c r="K14" s="136">
        <f>$I14*VLOOKUP($G14,alloc,7)</f>
        <v>874.55878089938187</v>
      </c>
      <c r="L14" s="136">
        <f>$I14*VLOOKUP($G14,alloc,8)</f>
        <v>2.7369171679726612</v>
      </c>
      <c r="M14" s="136">
        <f>$I14*VLOOKUP($G14,alloc,9)</f>
        <v>29.833166290918758</v>
      </c>
      <c r="N14" s="136">
        <f>$I14*VLOOKUP($G14,alloc,10)</f>
        <v>17.158361118047026</v>
      </c>
      <c r="O14" s="136">
        <f>$I14*VLOOKUP($G14,alloc,11)</f>
        <v>0</v>
      </c>
      <c r="P14" s="136">
        <f>$I14*VLOOKUP($G14,alloc,12)</f>
        <v>0</v>
      </c>
      <c r="Q14" s="136">
        <f>$I14*VLOOKUP($G14,alloc,13)</f>
        <v>0</v>
      </c>
      <c r="R14" s="136">
        <f>$I14*VLOOKUP($G14,alloc,14)</f>
        <v>0</v>
      </c>
      <c r="S14" s="136">
        <f>$I14*VLOOKUP($G14,alloc,15)</f>
        <v>0</v>
      </c>
      <c r="T14" s="136">
        <f>$I14*VLOOKUP($G14,alloc,16)</f>
        <v>0</v>
      </c>
      <c r="U14" s="136">
        <f>$I14*VLOOKUP($G14,alloc,17)</f>
        <v>0</v>
      </c>
      <c r="V14" s="136">
        <f>$I14*VLOOKUP($G14,alloc,18)</f>
        <v>0</v>
      </c>
      <c r="W14" s="136">
        <f>$I14*VLOOKUP($G14,alloc,19)</f>
        <v>0</v>
      </c>
      <c r="X14" s="136">
        <f>$I14*VLOOKUP($G14,alloc,20)</f>
        <v>0</v>
      </c>
      <c r="Y14" s="42">
        <f>SUM(J14:X14)-I14</f>
        <v>0</v>
      </c>
      <c r="Z14" s="42"/>
      <c r="AA14" s="42"/>
      <c r="AB14" s="42"/>
      <c r="AC14" s="42"/>
      <c r="AD14" s="42"/>
      <c r="AE14" s="42"/>
      <c r="AF14" s="42"/>
      <c r="AG14" s="42"/>
    </row>
    <row r="15" spans="1:33">
      <c r="A15" s="44">
        <f t="shared" si="0"/>
        <v>4</v>
      </c>
      <c r="B15" s="44"/>
      <c r="C15" s="137">
        <v>30200</v>
      </c>
      <c r="D15" s="44"/>
      <c r="E15" s="138" t="s">
        <v>197</v>
      </c>
      <c r="G15" s="43">
        <v>6.2</v>
      </c>
      <c r="H15" s="136" t="str">
        <f>VLOOKUP($G15,alloc,3)</f>
        <v>P, S, T &amp; D Plant - Customer</v>
      </c>
      <c r="I15" s="42">
        <f>'Dep. Res. Class'!J$15</f>
        <v>51339.233089630514</v>
      </c>
      <c r="J15" s="136">
        <f>$I15*VLOOKUP($G15,alloc,6)</f>
        <v>38040.069335509907</v>
      </c>
      <c r="K15" s="136">
        <f>$I15*VLOOKUP($G15,alloc,7)</f>
        <v>12583.642962057729</v>
      </c>
      <c r="L15" s="136">
        <f>$I15*VLOOKUP($G15,alloc,8)</f>
        <v>39.380301485368676</v>
      </c>
      <c r="M15" s="136">
        <f>$I15*VLOOKUP($G15,alloc,9)</f>
        <v>429.25635329686168</v>
      </c>
      <c r="N15" s="136">
        <f>$I15*VLOOKUP($G15,alloc,10)</f>
        <v>246.88413728064603</v>
      </c>
      <c r="O15" s="136">
        <f>$I15*VLOOKUP($G15,alloc,11)</f>
        <v>0</v>
      </c>
      <c r="P15" s="136">
        <f>$I15*VLOOKUP($G15,alloc,12)</f>
        <v>0</v>
      </c>
      <c r="Q15" s="136">
        <f>$I15*VLOOKUP($G15,alloc,13)</f>
        <v>0</v>
      </c>
      <c r="R15" s="136">
        <f>$I15*VLOOKUP($G15,alloc,14)</f>
        <v>0</v>
      </c>
      <c r="S15" s="136">
        <f>$I15*VLOOKUP($G15,alloc,15)</f>
        <v>0</v>
      </c>
      <c r="T15" s="136">
        <f>$I15*VLOOKUP($G15,alloc,16)</f>
        <v>0</v>
      </c>
      <c r="U15" s="136">
        <f>$I15*VLOOKUP($G15,alloc,17)</f>
        <v>0</v>
      </c>
      <c r="V15" s="136">
        <f>$I15*VLOOKUP($G15,alloc,18)</f>
        <v>0</v>
      </c>
      <c r="W15" s="136">
        <f>$I15*VLOOKUP($G15,alloc,19)</f>
        <v>0</v>
      </c>
      <c r="X15" s="136">
        <f>$I15*VLOOKUP($G15,alloc,20)</f>
        <v>0</v>
      </c>
      <c r="Y15" s="42">
        <f>SUM(J15:X15)-I15</f>
        <v>0</v>
      </c>
      <c r="Z15" s="42"/>
      <c r="AA15" s="42"/>
      <c r="AB15" s="42"/>
      <c r="AC15" s="42"/>
      <c r="AD15" s="42"/>
      <c r="AE15" s="42"/>
      <c r="AF15" s="42"/>
      <c r="AG15" s="42"/>
    </row>
    <row r="16" spans="1:33">
      <c r="A16" s="44">
        <f t="shared" si="0"/>
        <v>5</v>
      </c>
      <c r="B16" s="44"/>
      <c r="C16" s="139">
        <v>30300</v>
      </c>
      <c r="D16" s="44"/>
      <c r="E16" s="138" t="s">
        <v>337</v>
      </c>
      <c r="G16" s="43">
        <v>99</v>
      </c>
      <c r="H16" s="136" t="str">
        <f>VLOOKUP($G16,alloc,3)</f>
        <v>-</v>
      </c>
      <c r="I16" s="42">
        <f>'Dep. Res. Class'!J$16</f>
        <v>0</v>
      </c>
      <c r="J16" s="136">
        <f>$I16*VLOOKUP($G16,alloc,6)</f>
        <v>0</v>
      </c>
      <c r="K16" s="136">
        <f>$I16*VLOOKUP($G16,alloc,7)</f>
        <v>0</v>
      </c>
      <c r="L16" s="136">
        <f>$I16*VLOOKUP($G16,alloc,8)</f>
        <v>0</v>
      </c>
      <c r="M16" s="136">
        <f>$I16*VLOOKUP($G16,alloc,9)</f>
        <v>0</v>
      </c>
      <c r="N16" s="136">
        <f>$I16*VLOOKUP($G16,alloc,10)</f>
        <v>0</v>
      </c>
      <c r="O16" s="136">
        <f>$I16*VLOOKUP($G16,alloc,11)</f>
        <v>0</v>
      </c>
      <c r="P16" s="136">
        <f>$I16*VLOOKUP($G16,alloc,12)</f>
        <v>0</v>
      </c>
      <c r="Q16" s="136">
        <f>$I16*VLOOKUP($G16,alloc,13)</f>
        <v>0</v>
      </c>
      <c r="R16" s="136">
        <f>$I16*VLOOKUP($G16,alloc,14)</f>
        <v>0</v>
      </c>
      <c r="S16" s="136">
        <f>$I16*VLOOKUP($G16,alloc,15)</f>
        <v>0</v>
      </c>
      <c r="T16" s="136">
        <f>$I16*VLOOKUP($G16,alloc,16)</f>
        <v>0</v>
      </c>
      <c r="U16" s="136">
        <f>$I16*VLOOKUP($G16,alloc,17)</f>
        <v>0</v>
      </c>
      <c r="V16" s="136">
        <f>$I16*VLOOKUP($G16,alloc,18)</f>
        <v>0</v>
      </c>
      <c r="W16" s="136">
        <f>$I16*VLOOKUP($G16,alloc,19)</f>
        <v>0</v>
      </c>
      <c r="X16" s="136">
        <f>$I16*VLOOKUP($G16,alloc,20)</f>
        <v>0</v>
      </c>
      <c r="Y16" s="42">
        <f>SUM(J16:X16)-I16</f>
        <v>0</v>
      </c>
      <c r="Z16" s="42"/>
      <c r="AA16" s="42"/>
      <c r="AB16" s="42"/>
      <c r="AC16" s="42"/>
      <c r="AD16" s="42"/>
      <c r="AE16" s="42"/>
      <c r="AF16" s="42"/>
      <c r="AG16" s="42"/>
    </row>
    <row r="17" spans="1:33">
      <c r="A17" s="44">
        <f t="shared" si="0"/>
        <v>6</v>
      </c>
      <c r="B17" s="44"/>
      <c r="C17" s="44"/>
      <c r="D17" s="44"/>
      <c r="E17" s="44"/>
      <c r="G17" s="43"/>
      <c r="H17" s="136"/>
      <c r="I17" s="42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42"/>
      <c r="Z17" s="42"/>
      <c r="AA17" s="42"/>
      <c r="AB17" s="42"/>
      <c r="AC17" s="42"/>
      <c r="AD17" s="42"/>
      <c r="AE17" s="42"/>
      <c r="AF17" s="42"/>
      <c r="AG17" s="42"/>
    </row>
    <row r="18" spans="1:33">
      <c r="A18" s="44">
        <f t="shared" si="0"/>
        <v>7</v>
      </c>
      <c r="B18" s="44"/>
      <c r="C18" s="44"/>
      <c r="D18" s="44" t="s">
        <v>338</v>
      </c>
      <c r="E18" s="44"/>
      <c r="G18" s="43"/>
      <c r="H18" s="44"/>
      <c r="I18" s="42">
        <f>'Dep. Res. Class'!J$18</f>
        <v>54907.291817818899</v>
      </c>
      <c r="J18" s="42">
        <f>SUM(J14:J16)</f>
        <v>40683.840838221979</v>
      </c>
      <c r="K18" s="42">
        <f t="shared" ref="K18:X18" si="1">SUM(K14:K16)</f>
        <v>13458.201742957111</v>
      </c>
      <c r="L18" s="42">
        <f t="shared" si="1"/>
        <v>42.11721865334134</v>
      </c>
      <c r="M18" s="42">
        <f t="shared" si="1"/>
        <v>459.08951958778044</v>
      </c>
      <c r="N18" s="42">
        <f t="shared" si="1"/>
        <v>264.04249839869306</v>
      </c>
      <c r="O18" s="42">
        <f t="shared" si="1"/>
        <v>0</v>
      </c>
      <c r="P18" s="42">
        <f t="shared" si="1"/>
        <v>0</v>
      </c>
      <c r="Q18" s="42">
        <f t="shared" si="1"/>
        <v>0</v>
      </c>
      <c r="R18" s="42">
        <f t="shared" si="1"/>
        <v>0</v>
      </c>
      <c r="S18" s="42">
        <f t="shared" si="1"/>
        <v>0</v>
      </c>
      <c r="T18" s="42">
        <f t="shared" si="1"/>
        <v>0</v>
      </c>
      <c r="U18" s="42">
        <f t="shared" si="1"/>
        <v>0</v>
      </c>
      <c r="V18" s="42">
        <f t="shared" si="1"/>
        <v>0</v>
      </c>
      <c r="W18" s="42">
        <f t="shared" si="1"/>
        <v>0</v>
      </c>
      <c r="X18" s="42">
        <f t="shared" si="1"/>
        <v>0</v>
      </c>
      <c r="Y18" s="42">
        <f>SUM(J18:X18)-I18</f>
        <v>0</v>
      </c>
      <c r="Z18" s="42"/>
      <c r="AA18" s="42"/>
      <c r="AB18" s="42"/>
      <c r="AC18" s="42"/>
      <c r="AD18" s="42"/>
      <c r="AE18" s="42"/>
      <c r="AF18" s="42"/>
      <c r="AG18" s="42"/>
    </row>
    <row r="19" spans="1:33">
      <c r="A19" s="44">
        <f t="shared" si="0"/>
        <v>8</v>
      </c>
      <c r="B19" s="44"/>
      <c r="C19" s="44"/>
      <c r="D19" s="44"/>
      <c r="E19" s="44"/>
      <c r="G19" s="43"/>
      <c r="H19" s="136"/>
      <c r="I19" s="42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42"/>
      <c r="Z19" s="42"/>
      <c r="AA19" s="42"/>
      <c r="AB19" s="42"/>
      <c r="AC19" s="42"/>
      <c r="AD19" s="42"/>
      <c r="AE19" s="42"/>
      <c r="AF19" s="42"/>
      <c r="AG19" s="42"/>
    </row>
    <row r="20" spans="1:33">
      <c r="A20" s="44">
        <f t="shared" si="0"/>
        <v>9</v>
      </c>
      <c r="B20" s="44"/>
      <c r="C20" s="44"/>
      <c r="D20" s="44" t="s">
        <v>347</v>
      </c>
      <c r="E20" s="44"/>
      <c r="G20" s="43"/>
      <c r="H20" s="136"/>
      <c r="I20" s="42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42"/>
      <c r="Z20" s="42"/>
      <c r="AA20" s="42"/>
      <c r="AB20" s="42"/>
      <c r="AC20" s="42"/>
      <c r="AD20" s="42"/>
      <c r="AE20" s="42"/>
      <c r="AF20" s="42"/>
      <c r="AG20" s="42"/>
    </row>
    <row r="21" spans="1:33">
      <c r="A21" s="44">
        <f t="shared" si="0"/>
        <v>10</v>
      </c>
      <c r="B21" s="44"/>
      <c r="C21" s="44"/>
      <c r="D21" s="44"/>
      <c r="E21" s="44"/>
      <c r="G21" s="43"/>
      <c r="H21" s="136"/>
      <c r="I21" s="42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42"/>
      <c r="Z21" s="42"/>
      <c r="AA21" s="42"/>
      <c r="AB21" s="42"/>
      <c r="AC21" s="42"/>
      <c r="AD21" s="42"/>
      <c r="AE21" s="42"/>
      <c r="AF21" s="42"/>
      <c r="AG21" s="42"/>
    </row>
    <row r="22" spans="1:33">
      <c r="A22" s="44">
        <f t="shared" si="0"/>
        <v>11</v>
      </c>
      <c r="B22" s="44"/>
      <c r="C22" s="137">
        <v>32520</v>
      </c>
      <c r="D22" s="44"/>
      <c r="E22" s="138" t="s">
        <v>339</v>
      </c>
      <c r="G22" s="43">
        <v>99</v>
      </c>
      <c r="H22" s="136" t="str">
        <f t="shared" ref="H22:H28" si="2">VLOOKUP($G22,alloc,3)</f>
        <v>-</v>
      </c>
      <c r="I22" s="42">
        <f>'Dep. Res. Class'!J$22</f>
        <v>0</v>
      </c>
      <c r="J22" s="136">
        <f t="shared" ref="J22:J28" si="3">$I22*VLOOKUP($G22,alloc,6)</f>
        <v>0</v>
      </c>
      <c r="K22" s="136">
        <f t="shared" ref="K22:K28" si="4">$I22*VLOOKUP($G22,alloc,7)</f>
        <v>0</v>
      </c>
      <c r="L22" s="136">
        <f t="shared" ref="L22:L28" si="5">$I22*VLOOKUP($G22,alloc,8)</f>
        <v>0</v>
      </c>
      <c r="M22" s="136">
        <f t="shared" ref="M22:M28" si="6">$I22*VLOOKUP($G22,alloc,9)</f>
        <v>0</v>
      </c>
      <c r="N22" s="136">
        <f t="shared" ref="N22:N28" si="7">$I22*VLOOKUP($G22,alloc,10)</f>
        <v>0</v>
      </c>
      <c r="O22" s="136">
        <f t="shared" ref="O22:O28" si="8">$I22*VLOOKUP($G22,alloc,11)</f>
        <v>0</v>
      </c>
      <c r="P22" s="136">
        <f t="shared" ref="P22:P28" si="9">$I22*VLOOKUP($G22,alloc,12)</f>
        <v>0</v>
      </c>
      <c r="Q22" s="136">
        <f t="shared" ref="Q22:Q28" si="10">$I22*VLOOKUP($G22,alloc,13)</f>
        <v>0</v>
      </c>
      <c r="R22" s="136">
        <f t="shared" ref="R22:R28" si="11">$I22*VLOOKUP($G22,alloc,14)</f>
        <v>0</v>
      </c>
      <c r="S22" s="136">
        <f t="shared" ref="S22:S28" si="12">$I22*VLOOKUP($G22,alloc,15)</f>
        <v>0</v>
      </c>
      <c r="T22" s="136">
        <f t="shared" ref="T22:T28" si="13">$I22*VLOOKUP($G22,alloc,16)</f>
        <v>0</v>
      </c>
      <c r="U22" s="136">
        <f t="shared" ref="U22:U28" si="14">$I22*VLOOKUP($G22,alloc,17)</f>
        <v>0</v>
      </c>
      <c r="V22" s="136">
        <f t="shared" ref="V22:V28" si="15">$I22*VLOOKUP($G22,alloc,18)</f>
        <v>0</v>
      </c>
      <c r="W22" s="136">
        <f t="shared" ref="W22:W28" si="16">$I22*VLOOKUP($G22,alloc,19)</f>
        <v>0</v>
      </c>
      <c r="X22" s="136">
        <f t="shared" ref="X22:X28" si="17">$I22*VLOOKUP($G22,alloc,20)</f>
        <v>0</v>
      </c>
      <c r="Y22" s="42">
        <f t="shared" ref="Y22:Y28" si="18">SUM(J22:X22)-I22</f>
        <v>0</v>
      </c>
      <c r="Z22" s="42"/>
      <c r="AA22" s="42"/>
      <c r="AB22" s="42"/>
      <c r="AC22" s="42"/>
      <c r="AD22" s="42"/>
      <c r="AE22" s="42"/>
      <c r="AF22" s="42"/>
      <c r="AG22" s="42"/>
    </row>
    <row r="23" spans="1:33">
      <c r="A23" s="44">
        <f t="shared" si="0"/>
        <v>12</v>
      </c>
      <c r="B23" s="44"/>
      <c r="C23" s="137">
        <v>32540</v>
      </c>
      <c r="D23" s="44"/>
      <c r="E23" s="138" t="s">
        <v>340</v>
      </c>
      <c r="G23" s="43">
        <v>99</v>
      </c>
      <c r="H23" s="136" t="str">
        <f t="shared" si="2"/>
        <v>-</v>
      </c>
      <c r="I23" s="42">
        <f>'Dep. Res. Class'!J$23</f>
        <v>0</v>
      </c>
      <c r="J23" s="136">
        <f t="shared" si="3"/>
        <v>0</v>
      </c>
      <c r="K23" s="136">
        <f t="shared" si="4"/>
        <v>0</v>
      </c>
      <c r="L23" s="136">
        <f t="shared" si="5"/>
        <v>0</v>
      </c>
      <c r="M23" s="136">
        <f t="shared" si="6"/>
        <v>0</v>
      </c>
      <c r="N23" s="136">
        <f t="shared" si="7"/>
        <v>0</v>
      </c>
      <c r="O23" s="136">
        <f t="shared" si="8"/>
        <v>0</v>
      </c>
      <c r="P23" s="136">
        <f t="shared" si="9"/>
        <v>0</v>
      </c>
      <c r="Q23" s="136">
        <f t="shared" si="10"/>
        <v>0</v>
      </c>
      <c r="R23" s="136">
        <f t="shared" si="11"/>
        <v>0</v>
      </c>
      <c r="S23" s="136">
        <f t="shared" si="12"/>
        <v>0</v>
      </c>
      <c r="T23" s="136">
        <f t="shared" si="13"/>
        <v>0</v>
      </c>
      <c r="U23" s="136">
        <f t="shared" si="14"/>
        <v>0</v>
      </c>
      <c r="V23" s="136">
        <f t="shared" si="15"/>
        <v>0</v>
      </c>
      <c r="W23" s="136">
        <f t="shared" si="16"/>
        <v>0</v>
      </c>
      <c r="X23" s="136">
        <f t="shared" si="17"/>
        <v>0</v>
      </c>
      <c r="Y23" s="42">
        <f t="shared" si="18"/>
        <v>0</v>
      </c>
      <c r="Z23" s="42"/>
      <c r="AA23" s="42"/>
      <c r="AB23" s="42"/>
      <c r="AC23" s="42"/>
      <c r="AD23" s="42"/>
      <c r="AE23" s="42"/>
      <c r="AF23" s="42"/>
      <c r="AG23" s="42"/>
    </row>
    <row r="24" spans="1:33">
      <c r="A24" s="44">
        <f t="shared" si="0"/>
        <v>13</v>
      </c>
      <c r="B24" s="44"/>
      <c r="C24" s="137">
        <v>33100</v>
      </c>
      <c r="D24" s="44"/>
      <c r="E24" s="138" t="s">
        <v>341</v>
      </c>
      <c r="G24" s="43">
        <v>99</v>
      </c>
      <c r="H24" s="136" t="str">
        <f t="shared" si="2"/>
        <v>-</v>
      </c>
      <c r="I24" s="42">
        <f>'Dep. Res. Class'!J$24</f>
        <v>0</v>
      </c>
      <c r="J24" s="136">
        <f t="shared" si="3"/>
        <v>0</v>
      </c>
      <c r="K24" s="136">
        <f t="shared" si="4"/>
        <v>0</v>
      </c>
      <c r="L24" s="136">
        <f t="shared" si="5"/>
        <v>0</v>
      </c>
      <c r="M24" s="136">
        <f t="shared" si="6"/>
        <v>0</v>
      </c>
      <c r="N24" s="136">
        <f t="shared" si="7"/>
        <v>0</v>
      </c>
      <c r="O24" s="136">
        <f t="shared" si="8"/>
        <v>0</v>
      </c>
      <c r="P24" s="136">
        <f t="shared" si="9"/>
        <v>0</v>
      </c>
      <c r="Q24" s="136">
        <f t="shared" si="10"/>
        <v>0</v>
      </c>
      <c r="R24" s="136">
        <f t="shared" si="11"/>
        <v>0</v>
      </c>
      <c r="S24" s="136">
        <f t="shared" si="12"/>
        <v>0</v>
      </c>
      <c r="T24" s="136">
        <f t="shared" si="13"/>
        <v>0</v>
      </c>
      <c r="U24" s="136">
        <f t="shared" si="14"/>
        <v>0</v>
      </c>
      <c r="V24" s="136">
        <f t="shared" si="15"/>
        <v>0</v>
      </c>
      <c r="W24" s="136">
        <f t="shared" si="16"/>
        <v>0</v>
      </c>
      <c r="X24" s="136">
        <f t="shared" si="17"/>
        <v>0</v>
      </c>
      <c r="Y24" s="42">
        <f t="shared" si="18"/>
        <v>0</v>
      </c>
      <c r="Z24" s="42"/>
      <c r="AA24" s="42"/>
      <c r="AB24" s="42"/>
      <c r="AC24" s="42"/>
      <c r="AD24" s="42"/>
      <c r="AE24" s="42"/>
      <c r="AF24" s="42"/>
      <c r="AG24" s="42"/>
    </row>
    <row r="25" spans="1:33">
      <c r="A25" s="44">
        <f t="shared" si="0"/>
        <v>14</v>
      </c>
      <c r="B25" s="44"/>
      <c r="C25" s="137">
        <v>33201</v>
      </c>
      <c r="D25" s="44"/>
      <c r="E25" s="138" t="s">
        <v>342</v>
      </c>
      <c r="G25" s="43">
        <v>99</v>
      </c>
      <c r="H25" s="136" t="str">
        <f t="shared" si="2"/>
        <v>-</v>
      </c>
      <c r="I25" s="42">
        <f>'Dep. Res. Class'!J$25</f>
        <v>0</v>
      </c>
      <c r="J25" s="136">
        <f t="shared" si="3"/>
        <v>0</v>
      </c>
      <c r="K25" s="136">
        <f t="shared" si="4"/>
        <v>0</v>
      </c>
      <c r="L25" s="136">
        <f t="shared" si="5"/>
        <v>0</v>
      </c>
      <c r="M25" s="136">
        <f t="shared" si="6"/>
        <v>0</v>
      </c>
      <c r="N25" s="136">
        <f t="shared" si="7"/>
        <v>0</v>
      </c>
      <c r="O25" s="136">
        <f t="shared" si="8"/>
        <v>0</v>
      </c>
      <c r="P25" s="136">
        <f t="shared" si="9"/>
        <v>0</v>
      </c>
      <c r="Q25" s="136">
        <f t="shared" si="10"/>
        <v>0</v>
      </c>
      <c r="R25" s="136">
        <f t="shared" si="11"/>
        <v>0</v>
      </c>
      <c r="S25" s="136">
        <f t="shared" si="12"/>
        <v>0</v>
      </c>
      <c r="T25" s="136">
        <f t="shared" si="13"/>
        <v>0</v>
      </c>
      <c r="U25" s="136">
        <f t="shared" si="14"/>
        <v>0</v>
      </c>
      <c r="V25" s="136">
        <f t="shared" si="15"/>
        <v>0</v>
      </c>
      <c r="W25" s="136">
        <f t="shared" si="16"/>
        <v>0</v>
      </c>
      <c r="X25" s="136">
        <f t="shared" si="17"/>
        <v>0</v>
      </c>
      <c r="Y25" s="42">
        <f t="shared" si="18"/>
        <v>0</v>
      </c>
      <c r="Z25" s="42"/>
      <c r="AA25" s="42"/>
      <c r="AB25" s="42"/>
      <c r="AC25" s="42"/>
      <c r="AD25" s="42"/>
      <c r="AE25" s="42"/>
      <c r="AF25" s="42"/>
      <c r="AG25" s="42"/>
    </row>
    <row r="26" spans="1:33">
      <c r="A26" s="44">
        <f t="shared" si="0"/>
        <v>15</v>
      </c>
      <c r="B26" s="44"/>
      <c r="C26" s="137">
        <v>33202</v>
      </c>
      <c r="D26" s="44"/>
      <c r="E26" s="138" t="s">
        <v>343</v>
      </c>
      <c r="G26" s="43">
        <v>99</v>
      </c>
      <c r="H26" s="136" t="str">
        <f t="shared" si="2"/>
        <v>-</v>
      </c>
      <c r="I26" s="42">
        <f>'Dep. Res. Class'!J$26</f>
        <v>0</v>
      </c>
      <c r="J26" s="136">
        <f t="shared" si="3"/>
        <v>0</v>
      </c>
      <c r="K26" s="136">
        <f t="shared" si="4"/>
        <v>0</v>
      </c>
      <c r="L26" s="136">
        <f t="shared" si="5"/>
        <v>0</v>
      </c>
      <c r="M26" s="136">
        <f t="shared" si="6"/>
        <v>0</v>
      </c>
      <c r="N26" s="136">
        <f t="shared" si="7"/>
        <v>0</v>
      </c>
      <c r="O26" s="136">
        <f t="shared" si="8"/>
        <v>0</v>
      </c>
      <c r="P26" s="136">
        <f t="shared" si="9"/>
        <v>0</v>
      </c>
      <c r="Q26" s="136">
        <f t="shared" si="10"/>
        <v>0</v>
      </c>
      <c r="R26" s="136">
        <f t="shared" si="11"/>
        <v>0</v>
      </c>
      <c r="S26" s="136">
        <f t="shared" si="12"/>
        <v>0</v>
      </c>
      <c r="T26" s="136">
        <f t="shared" si="13"/>
        <v>0</v>
      </c>
      <c r="U26" s="136">
        <f t="shared" si="14"/>
        <v>0</v>
      </c>
      <c r="V26" s="136">
        <f t="shared" si="15"/>
        <v>0</v>
      </c>
      <c r="W26" s="136">
        <f t="shared" si="16"/>
        <v>0</v>
      </c>
      <c r="X26" s="136">
        <f t="shared" si="17"/>
        <v>0</v>
      </c>
      <c r="Y26" s="42">
        <f t="shared" si="18"/>
        <v>0</v>
      </c>
      <c r="Z26" s="42"/>
      <c r="AA26" s="42"/>
      <c r="AB26" s="42"/>
      <c r="AC26" s="42"/>
      <c r="AD26" s="42"/>
      <c r="AE26" s="42"/>
      <c r="AF26" s="42"/>
      <c r="AG26" s="42"/>
    </row>
    <row r="27" spans="1:33">
      <c r="A27" s="44">
        <f t="shared" si="0"/>
        <v>16</v>
      </c>
      <c r="B27" s="44"/>
      <c r="C27" s="137">
        <v>33400</v>
      </c>
      <c r="D27" s="44"/>
      <c r="E27" s="138" t="s">
        <v>344</v>
      </c>
      <c r="G27" s="43">
        <v>99</v>
      </c>
      <c r="H27" s="136" t="str">
        <f t="shared" si="2"/>
        <v>-</v>
      </c>
      <c r="I27" s="42">
        <f>'Dep. Res. Class'!J$27</f>
        <v>0</v>
      </c>
      <c r="J27" s="136">
        <f t="shared" si="3"/>
        <v>0</v>
      </c>
      <c r="K27" s="136">
        <f t="shared" si="4"/>
        <v>0</v>
      </c>
      <c r="L27" s="136">
        <f t="shared" si="5"/>
        <v>0</v>
      </c>
      <c r="M27" s="136">
        <f t="shared" si="6"/>
        <v>0</v>
      </c>
      <c r="N27" s="136">
        <f t="shared" si="7"/>
        <v>0</v>
      </c>
      <c r="O27" s="136">
        <f t="shared" si="8"/>
        <v>0</v>
      </c>
      <c r="P27" s="136">
        <f t="shared" si="9"/>
        <v>0</v>
      </c>
      <c r="Q27" s="136">
        <f t="shared" si="10"/>
        <v>0</v>
      </c>
      <c r="R27" s="136">
        <f t="shared" si="11"/>
        <v>0</v>
      </c>
      <c r="S27" s="136">
        <f t="shared" si="12"/>
        <v>0</v>
      </c>
      <c r="T27" s="136">
        <f t="shared" si="13"/>
        <v>0</v>
      </c>
      <c r="U27" s="136">
        <f t="shared" si="14"/>
        <v>0</v>
      </c>
      <c r="V27" s="136">
        <f t="shared" si="15"/>
        <v>0</v>
      </c>
      <c r="W27" s="136">
        <f t="shared" si="16"/>
        <v>0</v>
      </c>
      <c r="X27" s="136">
        <f t="shared" si="17"/>
        <v>0</v>
      </c>
      <c r="Y27" s="42">
        <f t="shared" si="18"/>
        <v>0</v>
      </c>
      <c r="Z27" s="42"/>
      <c r="AA27" s="42"/>
      <c r="AB27" s="42"/>
      <c r="AC27" s="42"/>
      <c r="AD27" s="42"/>
      <c r="AE27" s="42"/>
      <c r="AF27" s="42"/>
      <c r="AG27" s="42"/>
    </row>
    <row r="28" spans="1:33">
      <c r="A28" s="44">
        <f t="shared" si="0"/>
        <v>17</v>
      </c>
      <c r="B28" s="44"/>
      <c r="C28" s="137">
        <v>33600</v>
      </c>
      <c r="D28" s="44"/>
      <c r="E28" s="138" t="s">
        <v>345</v>
      </c>
      <c r="G28" s="43">
        <v>99</v>
      </c>
      <c r="H28" s="136" t="str">
        <f t="shared" si="2"/>
        <v>-</v>
      </c>
      <c r="I28" s="42">
        <f>'Dep. Res. Class'!J$28</f>
        <v>0</v>
      </c>
      <c r="J28" s="136">
        <f t="shared" si="3"/>
        <v>0</v>
      </c>
      <c r="K28" s="136">
        <f t="shared" si="4"/>
        <v>0</v>
      </c>
      <c r="L28" s="136">
        <f t="shared" si="5"/>
        <v>0</v>
      </c>
      <c r="M28" s="136">
        <f t="shared" si="6"/>
        <v>0</v>
      </c>
      <c r="N28" s="136">
        <f t="shared" si="7"/>
        <v>0</v>
      </c>
      <c r="O28" s="136">
        <f t="shared" si="8"/>
        <v>0</v>
      </c>
      <c r="P28" s="136">
        <f t="shared" si="9"/>
        <v>0</v>
      </c>
      <c r="Q28" s="136">
        <f t="shared" si="10"/>
        <v>0</v>
      </c>
      <c r="R28" s="136">
        <f t="shared" si="11"/>
        <v>0</v>
      </c>
      <c r="S28" s="136">
        <f t="shared" si="12"/>
        <v>0</v>
      </c>
      <c r="T28" s="136">
        <f t="shared" si="13"/>
        <v>0</v>
      </c>
      <c r="U28" s="136">
        <f t="shared" si="14"/>
        <v>0</v>
      </c>
      <c r="V28" s="136">
        <f t="shared" si="15"/>
        <v>0</v>
      </c>
      <c r="W28" s="136">
        <f t="shared" si="16"/>
        <v>0</v>
      </c>
      <c r="X28" s="136">
        <f t="shared" si="17"/>
        <v>0</v>
      </c>
      <c r="Y28" s="42">
        <f t="shared" si="18"/>
        <v>0</v>
      </c>
      <c r="Z28" s="42"/>
      <c r="AA28" s="42"/>
      <c r="AB28" s="42"/>
      <c r="AC28" s="42"/>
      <c r="AD28" s="42"/>
      <c r="AE28" s="42"/>
      <c r="AF28" s="42"/>
      <c r="AG28" s="42"/>
    </row>
    <row r="29" spans="1:33">
      <c r="A29" s="44">
        <f t="shared" si="0"/>
        <v>18</v>
      </c>
      <c r="B29" s="44"/>
      <c r="C29" s="44"/>
      <c r="D29" s="44"/>
      <c r="E29" s="44"/>
      <c r="G29" s="43"/>
      <c r="H29" s="44"/>
      <c r="I29" s="42"/>
      <c r="J29" s="151"/>
      <c r="K29" s="44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</row>
    <row r="30" spans="1:33">
      <c r="A30" s="44">
        <f t="shared" si="0"/>
        <v>19</v>
      </c>
      <c r="B30" s="44"/>
      <c r="C30" s="44"/>
      <c r="D30" s="44" t="s">
        <v>346</v>
      </c>
      <c r="E30" s="44"/>
      <c r="G30" s="43"/>
      <c r="H30" s="136"/>
      <c r="I30" s="42">
        <f>'Dep. Res. Class'!J$30</f>
        <v>0</v>
      </c>
      <c r="J30" s="42">
        <f t="shared" ref="J30:P30" si="19">SUM(J21:J28)</f>
        <v>0</v>
      </c>
      <c r="K30" s="42">
        <f t="shared" si="19"/>
        <v>0</v>
      </c>
      <c r="L30" s="42">
        <f t="shared" si="19"/>
        <v>0</v>
      </c>
      <c r="M30" s="42">
        <f t="shared" si="19"/>
        <v>0</v>
      </c>
      <c r="N30" s="42">
        <f t="shared" si="19"/>
        <v>0</v>
      </c>
      <c r="O30" s="42">
        <f t="shared" si="19"/>
        <v>0</v>
      </c>
      <c r="P30" s="42">
        <f t="shared" si="19"/>
        <v>0</v>
      </c>
      <c r="Q30" s="42">
        <f t="shared" ref="Q30:X30" si="20">SUM(Q21:Q28)</f>
        <v>0</v>
      </c>
      <c r="R30" s="42">
        <f t="shared" si="20"/>
        <v>0</v>
      </c>
      <c r="S30" s="42">
        <f t="shared" si="20"/>
        <v>0</v>
      </c>
      <c r="T30" s="42">
        <f t="shared" si="20"/>
        <v>0</v>
      </c>
      <c r="U30" s="42">
        <f t="shared" si="20"/>
        <v>0</v>
      </c>
      <c r="V30" s="42">
        <f t="shared" si="20"/>
        <v>0</v>
      </c>
      <c r="W30" s="42">
        <f t="shared" si="20"/>
        <v>0</v>
      </c>
      <c r="X30" s="42">
        <f t="shared" si="20"/>
        <v>0</v>
      </c>
      <c r="Y30" s="42">
        <f>SUM(J30:X30)-I30</f>
        <v>0</v>
      </c>
      <c r="Z30" s="42"/>
      <c r="AA30" s="42"/>
      <c r="AB30" s="42"/>
      <c r="AC30" s="42"/>
      <c r="AD30" s="42"/>
      <c r="AE30" s="42"/>
      <c r="AF30" s="42"/>
      <c r="AG30" s="42"/>
    </row>
    <row r="31" spans="1:33">
      <c r="A31" s="44">
        <f t="shared" si="0"/>
        <v>20</v>
      </c>
      <c r="B31" s="44"/>
      <c r="C31" s="44"/>
      <c r="D31" s="44"/>
      <c r="E31" s="44"/>
      <c r="G31" s="43"/>
      <c r="H31" s="136"/>
      <c r="I31" s="42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42"/>
      <c r="Z31" s="42"/>
      <c r="AA31" s="42"/>
      <c r="AB31" s="42"/>
      <c r="AC31" s="42"/>
      <c r="AD31" s="42"/>
      <c r="AE31" s="42"/>
      <c r="AF31" s="42"/>
      <c r="AG31" s="42"/>
    </row>
    <row r="32" spans="1:33">
      <c r="A32" s="44">
        <f t="shared" si="0"/>
        <v>21</v>
      </c>
      <c r="B32" s="44"/>
      <c r="C32" s="44"/>
      <c r="D32" s="44" t="s">
        <v>359</v>
      </c>
      <c r="E32" s="44"/>
      <c r="G32" s="43"/>
      <c r="H32" s="136"/>
      <c r="I32" s="42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42"/>
      <c r="Z32" s="42"/>
      <c r="AA32" s="42"/>
      <c r="AB32" s="42"/>
      <c r="AC32" s="42"/>
      <c r="AD32" s="42"/>
      <c r="AE32" s="42"/>
      <c r="AF32" s="42"/>
      <c r="AG32" s="42"/>
    </row>
    <row r="33" spans="1:33">
      <c r="A33" s="44">
        <f t="shared" si="0"/>
        <v>22</v>
      </c>
      <c r="B33" s="44"/>
      <c r="C33" s="44"/>
      <c r="D33" s="44"/>
      <c r="E33" s="44"/>
      <c r="G33" s="43"/>
      <c r="H33" s="136"/>
      <c r="I33" s="42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>
      <c r="A34" s="44">
        <f t="shared" si="0"/>
        <v>23</v>
      </c>
      <c r="B34" s="44"/>
      <c r="C34" s="137">
        <v>35010</v>
      </c>
      <c r="D34" s="44"/>
      <c r="E34" s="138" t="s">
        <v>287</v>
      </c>
      <c r="G34" s="43">
        <v>99</v>
      </c>
      <c r="H34" s="136" t="str">
        <f t="shared" ref="H34:H50" si="21">VLOOKUP($G34,alloc,3)</f>
        <v>-</v>
      </c>
      <c r="I34" s="42">
        <f>'Dep. Res. Class'!J$34</f>
        <v>0</v>
      </c>
      <c r="J34" s="136">
        <f t="shared" ref="J34:J50" si="22">$I34*VLOOKUP($G34,alloc,6)</f>
        <v>0</v>
      </c>
      <c r="K34" s="136">
        <f t="shared" ref="K34:K50" si="23">$I34*VLOOKUP($G34,alloc,7)</f>
        <v>0</v>
      </c>
      <c r="L34" s="136">
        <f t="shared" ref="L34:L50" si="24">$I34*VLOOKUP($G34,alloc,8)</f>
        <v>0</v>
      </c>
      <c r="M34" s="136">
        <f t="shared" ref="M34:M50" si="25">$I34*VLOOKUP($G34,alloc,9)</f>
        <v>0</v>
      </c>
      <c r="N34" s="136">
        <f t="shared" ref="N34:N50" si="26">$I34*VLOOKUP($G34,alloc,10)</f>
        <v>0</v>
      </c>
      <c r="O34" s="136">
        <f t="shared" ref="O34:O50" si="27">$I34*VLOOKUP($G34,alloc,11)</f>
        <v>0</v>
      </c>
      <c r="P34" s="136">
        <f t="shared" ref="P34:P50" si="28">$I34*VLOOKUP($G34,alloc,12)</f>
        <v>0</v>
      </c>
      <c r="Q34" s="136">
        <f t="shared" ref="Q34:Q50" si="29">$I34*VLOOKUP($G34,alloc,13)</f>
        <v>0</v>
      </c>
      <c r="R34" s="136">
        <f t="shared" ref="R34:R50" si="30">$I34*VLOOKUP($G34,alloc,14)</f>
        <v>0</v>
      </c>
      <c r="S34" s="136">
        <f t="shared" ref="S34:S50" si="31">$I34*VLOOKUP($G34,alloc,15)</f>
        <v>0</v>
      </c>
      <c r="T34" s="136">
        <f t="shared" ref="T34:T50" si="32">$I34*VLOOKUP($G34,alloc,16)</f>
        <v>0</v>
      </c>
      <c r="U34" s="136">
        <f t="shared" ref="U34:U50" si="33">$I34*VLOOKUP($G34,alloc,17)</f>
        <v>0</v>
      </c>
      <c r="V34" s="136">
        <f t="shared" ref="V34:V50" si="34">$I34*VLOOKUP($G34,alloc,18)</f>
        <v>0</v>
      </c>
      <c r="W34" s="136">
        <f t="shared" ref="W34:W50" si="35">$I34*VLOOKUP($G34,alloc,19)</f>
        <v>0</v>
      </c>
      <c r="X34" s="136">
        <f t="shared" ref="X34:X50" si="36">$I34*VLOOKUP($G34,alloc,20)</f>
        <v>0</v>
      </c>
      <c r="Y34" s="42">
        <f t="shared" ref="Y34:Y52" si="37">SUM(J34:X34)-I34</f>
        <v>0</v>
      </c>
      <c r="Z34" s="42"/>
      <c r="AA34" s="42"/>
      <c r="AB34" s="42"/>
      <c r="AC34" s="42"/>
      <c r="AD34" s="42"/>
      <c r="AE34" s="42"/>
      <c r="AF34" s="42"/>
      <c r="AG34" s="42"/>
    </row>
    <row r="35" spans="1:33">
      <c r="A35" s="44">
        <f t="shared" si="0"/>
        <v>24</v>
      </c>
      <c r="B35" s="44"/>
      <c r="C35" s="137">
        <v>35020</v>
      </c>
      <c r="D35" s="44"/>
      <c r="E35" s="138" t="s">
        <v>147</v>
      </c>
      <c r="G35" s="43">
        <v>99</v>
      </c>
      <c r="H35" s="136" t="str">
        <f t="shared" si="21"/>
        <v>-</v>
      </c>
      <c r="I35" s="42">
        <f>'Dep. Res. Class'!J$35</f>
        <v>0</v>
      </c>
      <c r="J35" s="136">
        <f t="shared" si="22"/>
        <v>0</v>
      </c>
      <c r="K35" s="136">
        <f t="shared" si="23"/>
        <v>0</v>
      </c>
      <c r="L35" s="136">
        <f t="shared" si="24"/>
        <v>0</v>
      </c>
      <c r="M35" s="136">
        <f t="shared" si="25"/>
        <v>0</v>
      </c>
      <c r="N35" s="136">
        <f t="shared" si="26"/>
        <v>0</v>
      </c>
      <c r="O35" s="136">
        <f t="shared" si="27"/>
        <v>0</v>
      </c>
      <c r="P35" s="136">
        <f t="shared" si="28"/>
        <v>0</v>
      </c>
      <c r="Q35" s="136">
        <f t="shared" si="29"/>
        <v>0</v>
      </c>
      <c r="R35" s="136">
        <f t="shared" si="30"/>
        <v>0</v>
      </c>
      <c r="S35" s="136">
        <f t="shared" si="31"/>
        <v>0</v>
      </c>
      <c r="T35" s="136">
        <f t="shared" si="32"/>
        <v>0</v>
      </c>
      <c r="U35" s="136">
        <f t="shared" si="33"/>
        <v>0</v>
      </c>
      <c r="V35" s="136">
        <f t="shared" si="34"/>
        <v>0</v>
      </c>
      <c r="W35" s="136">
        <f t="shared" si="35"/>
        <v>0</v>
      </c>
      <c r="X35" s="136">
        <f t="shared" si="36"/>
        <v>0</v>
      </c>
      <c r="Y35" s="42">
        <f t="shared" si="37"/>
        <v>0</v>
      </c>
      <c r="Z35" s="42"/>
      <c r="AA35" s="42"/>
      <c r="AB35" s="42"/>
      <c r="AC35" s="42"/>
      <c r="AD35" s="42"/>
      <c r="AE35" s="42"/>
      <c r="AF35" s="42"/>
      <c r="AG35" s="42"/>
    </row>
    <row r="36" spans="1:33">
      <c r="A36" s="44">
        <f t="shared" si="0"/>
        <v>25</v>
      </c>
      <c r="B36" s="44"/>
      <c r="C36" s="137">
        <v>35100</v>
      </c>
      <c r="D36" s="44"/>
      <c r="E36" s="138" t="s">
        <v>81</v>
      </c>
      <c r="G36" s="43">
        <v>99</v>
      </c>
      <c r="H36" s="136" t="str">
        <f t="shared" si="21"/>
        <v>-</v>
      </c>
      <c r="I36" s="42">
        <f>'Dep. Res. Class'!J$36</f>
        <v>0</v>
      </c>
      <c r="J36" s="136">
        <f t="shared" si="22"/>
        <v>0</v>
      </c>
      <c r="K36" s="136">
        <f t="shared" si="23"/>
        <v>0</v>
      </c>
      <c r="L36" s="136">
        <f t="shared" si="24"/>
        <v>0</v>
      </c>
      <c r="M36" s="136">
        <f t="shared" si="25"/>
        <v>0</v>
      </c>
      <c r="N36" s="136">
        <f t="shared" si="26"/>
        <v>0</v>
      </c>
      <c r="O36" s="136">
        <f t="shared" si="27"/>
        <v>0</v>
      </c>
      <c r="P36" s="136">
        <f t="shared" si="28"/>
        <v>0</v>
      </c>
      <c r="Q36" s="136">
        <f t="shared" si="29"/>
        <v>0</v>
      </c>
      <c r="R36" s="136">
        <f t="shared" si="30"/>
        <v>0</v>
      </c>
      <c r="S36" s="136">
        <f t="shared" si="31"/>
        <v>0</v>
      </c>
      <c r="T36" s="136">
        <f t="shared" si="32"/>
        <v>0</v>
      </c>
      <c r="U36" s="136">
        <f t="shared" si="33"/>
        <v>0</v>
      </c>
      <c r="V36" s="136">
        <f t="shared" si="34"/>
        <v>0</v>
      </c>
      <c r="W36" s="136">
        <f t="shared" si="35"/>
        <v>0</v>
      </c>
      <c r="X36" s="136">
        <f t="shared" si="36"/>
        <v>0</v>
      </c>
      <c r="Y36" s="42">
        <f t="shared" si="37"/>
        <v>0</v>
      </c>
      <c r="Z36" s="42"/>
      <c r="AA36" s="42"/>
      <c r="AB36" s="42"/>
      <c r="AC36" s="42"/>
      <c r="AD36" s="42"/>
      <c r="AE36" s="42"/>
      <c r="AF36" s="42"/>
      <c r="AG36" s="42"/>
    </row>
    <row r="37" spans="1:33">
      <c r="A37" s="44">
        <f t="shared" si="0"/>
        <v>26</v>
      </c>
      <c r="B37" s="44"/>
      <c r="C37" s="137">
        <v>35102</v>
      </c>
      <c r="D37" s="44"/>
      <c r="E37" s="138" t="s">
        <v>348</v>
      </c>
      <c r="G37" s="43">
        <v>99</v>
      </c>
      <c r="H37" s="136" t="str">
        <f t="shared" si="21"/>
        <v>-</v>
      </c>
      <c r="I37" s="42">
        <f>'Dep. Res. Class'!J$37</f>
        <v>0</v>
      </c>
      <c r="J37" s="136">
        <f t="shared" si="22"/>
        <v>0</v>
      </c>
      <c r="K37" s="136">
        <f t="shared" si="23"/>
        <v>0</v>
      </c>
      <c r="L37" s="136">
        <f t="shared" si="24"/>
        <v>0</v>
      </c>
      <c r="M37" s="136">
        <f t="shared" si="25"/>
        <v>0</v>
      </c>
      <c r="N37" s="136">
        <f t="shared" si="26"/>
        <v>0</v>
      </c>
      <c r="O37" s="136">
        <f t="shared" si="27"/>
        <v>0</v>
      </c>
      <c r="P37" s="136">
        <f t="shared" si="28"/>
        <v>0</v>
      </c>
      <c r="Q37" s="136">
        <f t="shared" si="29"/>
        <v>0</v>
      </c>
      <c r="R37" s="136">
        <f t="shared" si="30"/>
        <v>0</v>
      </c>
      <c r="S37" s="136">
        <f t="shared" si="31"/>
        <v>0</v>
      </c>
      <c r="T37" s="136">
        <f t="shared" si="32"/>
        <v>0</v>
      </c>
      <c r="U37" s="136">
        <f t="shared" si="33"/>
        <v>0</v>
      </c>
      <c r="V37" s="136">
        <f t="shared" si="34"/>
        <v>0</v>
      </c>
      <c r="W37" s="136">
        <f t="shared" si="35"/>
        <v>0</v>
      </c>
      <c r="X37" s="136">
        <f t="shared" si="36"/>
        <v>0</v>
      </c>
      <c r="Y37" s="42">
        <f t="shared" si="37"/>
        <v>0</v>
      </c>
      <c r="Z37" s="42"/>
      <c r="AA37" s="42"/>
      <c r="AB37" s="42"/>
      <c r="AC37" s="42"/>
      <c r="AD37" s="42"/>
      <c r="AE37" s="42"/>
      <c r="AF37" s="42"/>
      <c r="AG37" s="42"/>
    </row>
    <row r="38" spans="1:33">
      <c r="A38" s="44">
        <f t="shared" si="0"/>
        <v>27</v>
      </c>
      <c r="B38" s="44"/>
      <c r="C38" s="137">
        <v>35103</v>
      </c>
      <c r="D38" s="44"/>
      <c r="E38" s="138" t="s">
        <v>349</v>
      </c>
      <c r="G38" s="43">
        <v>99</v>
      </c>
      <c r="H38" s="136" t="str">
        <f t="shared" si="21"/>
        <v>-</v>
      </c>
      <c r="I38" s="42">
        <f>'Dep. Res. Class'!J$38</f>
        <v>0</v>
      </c>
      <c r="J38" s="136">
        <f t="shared" si="22"/>
        <v>0</v>
      </c>
      <c r="K38" s="136">
        <f t="shared" si="23"/>
        <v>0</v>
      </c>
      <c r="L38" s="136">
        <f t="shared" si="24"/>
        <v>0</v>
      </c>
      <c r="M38" s="136">
        <f t="shared" si="25"/>
        <v>0</v>
      </c>
      <c r="N38" s="136">
        <f t="shared" si="26"/>
        <v>0</v>
      </c>
      <c r="O38" s="136">
        <f t="shared" si="27"/>
        <v>0</v>
      </c>
      <c r="P38" s="136">
        <f t="shared" si="28"/>
        <v>0</v>
      </c>
      <c r="Q38" s="136">
        <f t="shared" si="29"/>
        <v>0</v>
      </c>
      <c r="R38" s="136">
        <f t="shared" si="30"/>
        <v>0</v>
      </c>
      <c r="S38" s="136">
        <f t="shared" si="31"/>
        <v>0</v>
      </c>
      <c r="T38" s="136">
        <f t="shared" si="32"/>
        <v>0</v>
      </c>
      <c r="U38" s="136">
        <f t="shared" si="33"/>
        <v>0</v>
      </c>
      <c r="V38" s="136">
        <f t="shared" si="34"/>
        <v>0</v>
      </c>
      <c r="W38" s="136">
        <f t="shared" si="35"/>
        <v>0</v>
      </c>
      <c r="X38" s="136">
        <f t="shared" si="36"/>
        <v>0</v>
      </c>
      <c r="Y38" s="42">
        <f t="shared" si="37"/>
        <v>0</v>
      </c>
      <c r="Z38" s="42"/>
      <c r="AA38" s="42"/>
      <c r="AB38" s="42"/>
      <c r="AC38" s="42"/>
      <c r="AD38" s="42"/>
      <c r="AE38" s="42"/>
      <c r="AF38" s="42"/>
      <c r="AG38" s="42"/>
    </row>
    <row r="39" spans="1:33">
      <c r="A39" s="44">
        <f t="shared" si="0"/>
        <v>28</v>
      </c>
      <c r="B39" s="44"/>
      <c r="C39" s="137">
        <v>35104</v>
      </c>
      <c r="D39" s="44"/>
      <c r="E39" s="138" t="s">
        <v>350</v>
      </c>
      <c r="G39" s="43">
        <v>99</v>
      </c>
      <c r="H39" s="136" t="str">
        <f t="shared" si="21"/>
        <v>-</v>
      </c>
      <c r="I39" s="42">
        <f>'Dep. Res. Class'!J$39</f>
        <v>0</v>
      </c>
      <c r="J39" s="136">
        <f t="shared" si="22"/>
        <v>0</v>
      </c>
      <c r="K39" s="136">
        <f t="shared" si="23"/>
        <v>0</v>
      </c>
      <c r="L39" s="136">
        <f t="shared" si="24"/>
        <v>0</v>
      </c>
      <c r="M39" s="136">
        <f t="shared" si="25"/>
        <v>0</v>
      </c>
      <c r="N39" s="136">
        <f t="shared" si="26"/>
        <v>0</v>
      </c>
      <c r="O39" s="136">
        <f t="shared" si="27"/>
        <v>0</v>
      </c>
      <c r="P39" s="136">
        <f t="shared" si="28"/>
        <v>0</v>
      </c>
      <c r="Q39" s="136">
        <f t="shared" si="29"/>
        <v>0</v>
      </c>
      <c r="R39" s="136">
        <f t="shared" si="30"/>
        <v>0</v>
      </c>
      <c r="S39" s="136">
        <f t="shared" si="31"/>
        <v>0</v>
      </c>
      <c r="T39" s="136">
        <f t="shared" si="32"/>
        <v>0</v>
      </c>
      <c r="U39" s="136">
        <f t="shared" si="33"/>
        <v>0</v>
      </c>
      <c r="V39" s="136">
        <f t="shared" si="34"/>
        <v>0</v>
      </c>
      <c r="W39" s="136">
        <f t="shared" si="35"/>
        <v>0</v>
      </c>
      <c r="X39" s="136">
        <f t="shared" si="36"/>
        <v>0</v>
      </c>
      <c r="Y39" s="42">
        <f t="shared" si="37"/>
        <v>0</v>
      </c>
      <c r="Z39" s="42"/>
      <c r="AA39" s="42"/>
      <c r="AB39" s="42"/>
      <c r="AC39" s="42"/>
      <c r="AD39" s="42"/>
      <c r="AE39" s="42"/>
      <c r="AF39" s="42"/>
      <c r="AG39" s="42"/>
    </row>
    <row r="40" spans="1:33">
      <c r="A40" s="44">
        <f t="shared" si="0"/>
        <v>29</v>
      </c>
      <c r="B40" s="44"/>
      <c r="C40" s="137">
        <v>35200</v>
      </c>
      <c r="D40" s="44"/>
      <c r="E40" s="138" t="s">
        <v>351</v>
      </c>
      <c r="G40" s="43">
        <v>99</v>
      </c>
      <c r="H40" s="136" t="str">
        <f t="shared" si="21"/>
        <v>-</v>
      </c>
      <c r="I40" s="42">
        <f>'Dep. Res. Class'!J$40</f>
        <v>0</v>
      </c>
      <c r="J40" s="136">
        <f t="shared" si="22"/>
        <v>0</v>
      </c>
      <c r="K40" s="136">
        <f t="shared" si="23"/>
        <v>0</v>
      </c>
      <c r="L40" s="136">
        <f t="shared" si="24"/>
        <v>0</v>
      </c>
      <c r="M40" s="136">
        <f t="shared" si="25"/>
        <v>0</v>
      </c>
      <c r="N40" s="136">
        <f t="shared" si="26"/>
        <v>0</v>
      </c>
      <c r="O40" s="136">
        <f t="shared" si="27"/>
        <v>0</v>
      </c>
      <c r="P40" s="136">
        <f t="shared" si="28"/>
        <v>0</v>
      </c>
      <c r="Q40" s="136">
        <f t="shared" si="29"/>
        <v>0</v>
      </c>
      <c r="R40" s="136">
        <f t="shared" si="30"/>
        <v>0</v>
      </c>
      <c r="S40" s="136">
        <f t="shared" si="31"/>
        <v>0</v>
      </c>
      <c r="T40" s="136">
        <f t="shared" si="32"/>
        <v>0</v>
      </c>
      <c r="U40" s="136">
        <f t="shared" si="33"/>
        <v>0</v>
      </c>
      <c r="V40" s="136">
        <f t="shared" si="34"/>
        <v>0</v>
      </c>
      <c r="W40" s="136">
        <f t="shared" si="35"/>
        <v>0</v>
      </c>
      <c r="X40" s="136">
        <f t="shared" si="36"/>
        <v>0</v>
      </c>
      <c r="Y40" s="42">
        <f t="shared" si="37"/>
        <v>0</v>
      </c>
      <c r="Z40" s="42"/>
      <c r="AA40" s="42"/>
      <c r="AB40" s="42"/>
      <c r="AC40" s="42"/>
      <c r="AD40" s="42"/>
      <c r="AE40" s="42"/>
      <c r="AF40" s="42"/>
      <c r="AG40" s="42"/>
    </row>
    <row r="41" spans="1:33">
      <c r="A41" s="44">
        <f t="shared" si="0"/>
        <v>30</v>
      </c>
      <c r="B41" s="44"/>
      <c r="C41" s="137">
        <v>35201</v>
      </c>
      <c r="D41" s="44"/>
      <c r="E41" s="138" t="s">
        <v>352</v>
      </c>
      <c r="G41" s="43">
        <v>99</v>
      </c>
      <c r="H41" s="136" t="str">
        <f t="shared" si="21"/>
        <v>-</v>
      </c>
      <c r="I41" s="42">
        <f>'Dep. Res. Class'!J$41</f>
        <v>0</v>
      </c>
      <c r="J41" s="136">
        <f t="shared" si="22"/>
        <v>0</v>
      </c>
      <c r="K41" s="136">
        <f t="shared" si="23"/>
        <v>0</v>
      </c>
      <c r="L41" s="136">
        <f t="shared" si="24"/>
        <v>0</v>
      </c>
      <c r="M41" s="136">
        <f t="shared" si="25"/>
        <v>0</v>
      </c>
      <c r="N41" s="136">
        <f t="shared" si="26"/>
        <v>0</v>
      </c>
      <c r="O41" s="136">
        <f t="shared" si="27"/>
        <v>0</v>
      </c>
      <c r="P41" s="136">
        <f t="shared" si="28"/>
        <v>0</v>
      </c>
      <c r="Q41" s="136">
        <f t="shared" si="29"/>
        <v>0</v>
      </c>
      <c r="R41" s="136">
        <f t="shared" si="30"/>
        <v>0</v>
      </c>
      <c r="S41" s="136">
        <f t="shared" si="31"/>
        <v>0</v>
      </c>
      <c r="T41" s="136">
        <f t="shared" si="32"/>
        <v>0</v>
      </c>
      <c r="U41" s="136">
        <f t="shared" si="33"/>
        <v>0</v>
      </c>
      <c r="V41" s="136">
        <f t="shared" si="34"/>
        <v>0</v>
      </c>
      <c r="W41" s="136">
        <f t="shared" si="35"/>
        <v>0</v>
      </c>
      <c r="X41" s="136">
        <f t="shared" si="36"/>
        <v>0</v>
      </c>
      <c r="Y41" s="42">
        <f t="shared" si="37"/>
        <v>0</v>
      </c>
      <c r="Z41" s="42"/>
      <c r="AA41" s="42"/>
      <c r="AB41" s="42"/>
      <c r="AC41" s="42"/>
      <c r="AD41" s="42"/>
      <c r="AE41" s="42"/>
      <c r="AF41" s="42"/>
      <c r="AG41" s="42"/>
    </row>
    <row r="42" spans="1:33">
      <c r="A42" s="44">
        <f t="shared" si="0"/>
        <v>31</v>
      </c>
      <c r="B42" s="44"/>
      <c r="C42" s="137">
        <v>35202</v>
      </c>
      <c r="D42" s="44"/>
      <c r="E42" s="138" t="s">
        <v>353</v>
      </c>
      <c r="G42" s="43">
        <v>99</v>
      </c>
      <c r="H42" s="136" t="str">
        <f t="shared" si="21"/>
        <v>-</v>
      </c>
      <c r="I42" s="42">
        <f>'Dep. Res. Class'!J$42</f>
        <v>0</v>
      </c>
      <c r="J42" s="136">
        <f t="shared" si="22"/>
        <v>0</v>
      </c>
      <c r="K42" s="136">
        <f t="shared" si="23"/>
        <v>0</v>
      </c>
      <c r="L42" s="136">
        <f t="shared" si="24"/>
        <v>0</v>
      </c>
      <c r="M42" s="136">
        <f t="shared" si="25"/>
        <v>0</v>
      </c>
      <c r="N42" s="136">
        <f t="shared" si="26"/>
        <v>0</v>
      </c>
      <c r="O42" s="136">
        <f t="shared" si="27"/>
        <v>0</v>
      </c>
      <c r="P42" s="136">
        <f t="shared" si="28"/>
        <v>0</v>
      </c>
      <c r="Q42" s="136">
        <f t="shared" si="29"/>
        <v>0</v>
      </c>
      <c r="R42" s="136">
        <f t="shared" si="30"/>
        <v>0</v>
      </c>
      <c r="S42" s="136">
        <f t="shared" si="31"/>
        <v>0</v>
      </c>
      <c r="T42" s="136">
        <f t="shared" si="32"/>
        <v>0</v>
      </c>
      <c r="U42" s="136">
        <f t="shared" si="33"/>
        <v>0</v>
      </c>
      <c r="V42" s="136">
        <f t="shared" si="34"/>
        <v>0</v>
      </c>
      <c r="W42" s="136">
        <f t="shared" si="35"/>
        <v>0</v>
      </c>
      <c r="X42" s="136">
        <f t="shared" si="36"/>
        <v>0</v>
      </c>
      <c r="Y42" s="42">
        <f t="shared" si="37"/>
        <v>0</v>
      </c>
      <c r="Z42" s="42"/>
      <c r="AA42" s="42"/>
      <c r="AB42" s="42"/>
      <c r="AC42" s="42"/>
      <c r="AD42" s="42"/>
      <c r="AE42" s="42"/>
      <c r="AF42" s="42"/>
      <c r="AG42" s="42"/>
    </row>
    <row r="43" spans="1:33">
      <c r="A43" s="44">
        <f t="shared" si="0"/>
        <v>32</v>
      </c>
      <c r="B43" s="44"/>
      <c r="C43" s="137">
        <v>35203</v>
      </c>
      <c r="D43" s="44"/>
      <c r="E43" s="138" t="s">
        <v>354</v>
      </c>
      <c r="G43" s="43">
        <v>99</v>
      </c>
      <c r="H43" s="136" t="str">
        <f t="shared" si="21"/>
        <v>-</v>
      </c>
      <c r="I43" s="42">
        <f>'Dep. Res. Class'!J$43</f>
        <v>0</v>
      </c>
      <c r="J43" s="136">
        <f t="shared" si="22"/>
        <v>0</v>
      </c>
      <c r="K43" s="136">
        <f t="shared" si="23"/>
        <v>0</v>
      </c>
      <c r="L43" s="136">
        <f t="shared" si="24"/>
        <v>0</v>
      </c>
      <c r="M43" s="136">
        <f t="shared" si="25"/>
        <v>0</v>
      </c>
      <c r="N43" s="136">
        <f t="shared" si="26"/>
        <v>0</v>
      </c>
      <c r="O43" s="136">
        <f t="shared" si="27"/>
        <v>0</v>
      </c>
      <c r="P43" s="136">
        <f t="shared" si="28"/>
        <v>0</v>
      </c>
      <c r="Q43" s="136">
        <f t="shared" si="29"/>
        <v>0</v>
      </c>
      <c r="R43" s="136">
        <f t="shared" si="30"/>
        <v>0</v>
      </c>
      <c r="S43" s="136">
        <f t="shared" si="31"/>
        <v>0</v>
      </c>
      <c r="T43" s="136">
        <f t="shared" si="32"/>
        <v>0</v>
      </c>
      <c r="U43" s="136">
        <f t="shared" si="33"/>
        <v>0</v>
      </c>
      <c r="V43" s="136">
        <f t="shared" si="34"/>
        <v>0</v>
      </c>
      <c r="W43" s="136">
        <f t="shared" si="35"/>
        <v>0</v>
      </c>
      <c r="X43" s="136">
        <f t="shared" si="36"/>
        <v>0</v>
      </c>
      <c r="Y43" s="42">
        <f t="shared" si="37"/>
        <v>0</v>
      </c>
      <c r="Z43" s="42"/>
      <c r="AA43" s="42"/>
      <c r="AB43" s="42"/>
      <c r="AC43" s="42"/>
      <c r="AD43" s="42"/>
      <c r="AE43" s="42"/>
      <c r="AF43" s="42"/>
      <c r="AG43" s="42"/>
    </row>
    <row r="44" spans="1:33">
      <c r="A44" s="44">
        <f t="shared" si="0"/>
        <v>33</v>
      </c>
      <c r="B44" s="44"/>
      <c r="C44" s="137">
        <v>35210</v>
      </c>
      <c r="D44" s="44"/>
      <c r="E44" s="138" t="s">
        <v>355</v>
      </c>
      <c r="G44" s="43">
        <v>99</v>
      </c>
      <c r="H44" s="136" t="str">
        <f t="shared" si="21"/>
        <v>-</v>
      </c>
      <c r="I44" s="42">
        <f>'Dep. Res. Class'!J$44</f>
        <v>0</v>
      </c>
      <c r="J44" s="136">
        <f t="shared" si="22"/>
        <v>0</v>
      </c>
      <c r="K44" s="136">
        <f t="shared" si="23"/>
        <v>0</v>
      </c>
      <c r="L44" s="136">
        <f t="shared" si="24"/>
        <v>0</v>
      </c>
      <c r="M44" s="136">
        <f t="shared" si="25"/>
        <v>0</v>
      </c>
      <c r="N44" s="136">
        <f t="shared" si="26"/>
        <v>0</v>
      </c>
      <c r="O44" s="136">
        <f t="shared" si="27"/>
        <v>0</v>
      </c>
      <c r="P44" s="136">
        <f t="shared" si="28"/>
        <v>0</v>
      </c>
      <c r="Q44" s="136">
        <f t="shared" si="29"/>
        <v>0</v>
      </c>
      <c r="R44" s="136">
        <f t="shared" si="30"/>
        <v>0</v>
      </c>
      <c r="S44" s="136">
        <f t="shared" si="31"/>
        <v>0</v>
      </c>
      <c r="T44" s="136">
        <f t="shared" si="32"/>
        <v>0</v>
      </c>
      <c r="U44" s="136">
        <f t="shared" si="33"/>
        <v>0</v>
      </c>
      <c r="V44" s="136">
        <f t="shared" si="34"/>
        <v>0</v>
      </c>
      <c r="W44" s="136">
        <f t="shared" si="35"/>
        <v>0</v>
      </c>
      <c r="X44" s="136">
        <f t="shared" si="36"/>
        <v>0</v>
      </c>
      <c r="Y44" s="42">
        <f t="shared" si="37"/>
        <v>0</v>
      </c>
      <c r="Z44" s="42"/>
      <c r="AA44" s="42"/>
      <c r="AB44" s="42"/>
      <c r="AC44" s="42"/>
      <c r="AD44" s="42"/>
      <c r="AE44" s="42"/>
      <c r="AF44" s="42"/>
      <c r="AG44" s="42"/>
    </row>
    <row r="45" spans="1:33">
      <c r="A45" s="44">
        <f t="shared" si="0"/>
        <v>34</v>
      </c>
      <c r="B45" s="44"/>
      <c r="C45" s="137">
        <v>35211</v>
      </c>
      <c r="D45" s="44"/>
      <c r="E45" s="138" t="s">
        <v>356</v>
      </c>
      <c r="G45" s="43">
        <v>99</v>
      </c>
      <c r="H45" s="136" t="str">
        <f t="shared" si="21"/>
        <v>-</v>
      </c>
      <c r="I45" s="42">
        <f>'Dep. Res. Class'!J$45</f>
        <v>0</v>
      </c>
      <c r="J45" s="136">
        <f t="shared" si="22"/>
        <v>0</v>
      </c>
      <c r="K45" s="136">
        <f t="shared" si="23"/>
        <v>0</v>
      </c>
      <c r="L45" s="136">
        <f t="shared" si="24"/>
        <v>0</v>
      </c>
      <c r="M45" s="136">
        <f t="shared" si="25"/>
        <v>0</v>
      </c>
      <c r="N45" s="136">
        <f t="shared" si="26"/>
        <v>0</v>
      </c>
      <c r="O45" s="136">
        <f t="shared" si="27"/>
        <v>0</v>
      </c>
      <c r="P45" s="136">
        <f t="shared" si="28"/>
        <v>0</v>
      </c>
      <c r="Q45" s="136">
        <f t="shared" si="29"/>
        <v>0</v>
      </c>
      <c r="R45" s="136">
        <f t="shared" si="30"/>
        <v>0</v>
      </c>
      <c r="S45" s="136">
        <f t="shared" si="31"/>
        <v>0</v>
      </c>
      <c r="T45" s="136">
        <f t="shared" si="32"/>
        <v>0</v>
      </c>
      <c r="U45" s="136">
        <f t="shared" si="33"/>
        <v>0</v>
      </c>
      <c r="V45" s="136">
        <f t="shared" si="34"/>
        <v>0</v>
      </c>
      <c r="W45" s="136">
        <f t="shared" si="35"/>
        <v>0</v>
      </c>
      <c r="X45" s="136">
        <f t="shared" si="36"/>
        <v>0</v>
      </c>
      <c r="Y45" s="42">
        <f t="shared" si="37"/>
        <v>0</v>
      </c>
      <c r="Z45" s="42"/>
      <c r="AA45" s="42"/>
      <c r="AB45" s="42"/>
      <c r="AC45" s="42"/>
      <c r="AD45" s="42"/>
      <c r="AE45" s="42"/>
      <c r="AF45" s="42"/>
      <c r="AG45" s="42"/>
    </row>
    <row r="46" spans="1:33">
      <c r="A46" s="44">
        <f t="shared" si="0"/>
        <v>35</v>
      </c>
      <c r="B46" s="44"/>
      <c r="C46" s="137">
        <v>35301</v>
      </c>
      <c r="D46" s="44"/>
      <c r="E46" s="141" t="s">
        <v>342</v>
      </c>
      <c r="G46" s="43">
        <v>99</v>
      </c>
      <c r="H46" s="136" t="str">
        <f t="shared" si="21"/>
        <v>-</v>
      </c>
      <c r="I46" s="42">
        <f>'Dep. Res. Class'!J$46</f>
        <v>0</v>
      </c>
      <c r="J46" s="136">
        <f t="shared" si="22"/>
        <v>0</v>
      </c>
      <c r="K46" s="136">
        <f t="shared" si="23"/>
        <v>0</v>
      </c>
      <c r="L46" s="136">
        <f t="shared" si="24"/>
        <v>0</v>
      </c>
      <c r="M46" s="136">
        <f t="shared" si="25"/>
        <v>0</v>
      </c>
      <c r="N46" s="136">
        <f t="shared" si="26"/>
        <v>0</v>
      </c>
      <c r="O46" s="136">
        <f t="shared" si="27"/>
        <v>0</v>
      </c>
      <c r="P46" s="136">
        <f t="shared" si="28"/>
        <v>0</v>
      </c>
      <c r="Q46" s="136">
        <f t="shared" si="29"/>
        <v>0</v>
      </c>
      <c r="R46" s="136">
        <f t="shared" si="30"/>
        <v>0</v>
      </c>
      <c r="S46" s="136">
        <f t="shared" si="31"/>
        <v>0</v>
      </c>
      <c r="T46" s="136">
        <f t="shared" si="32"/>
        <v>0</v>
      </c>
      <c r="U46" s="136">
        <f t="shared" si="33"/>
        <v>0</v>
      </c>
      <c r="V46" s="136">
        <f t="shared" si="34"/>
        <v>0</v>
      </c>
      <c r="W46" s="136">
        <f t="shared" si="35"/>
        <v>0</v>
      </c>
      <c r="X46" s="136">
        <f t="shared" si="36"/>
        <v>0</v>
      </c>
      <c r="Y46" s="42">
        <f t="shared" si="37"/>
        <v>0</v>
      </c>
      <c r="Z46" s="42"/>
      <c r="AA46" s="42"/>
      <c r="AB46" s="42"/>
      <c r="AC46" s="42"/>
      <c r="AD46" s="42"/>
      <c r="AE46" s="42"/>
      <c r="AF46" s="42"/>
      <c r="AG46" s="42"/>
    </row>
    <row r="47" spans="1:33">
      <c r="A47" s="44">
        <f t="shared" si="0"/>
        <v>36</v>
      </c>
      <c r="B47" s="44"/>
      <c r="C47" s="137">
        <v>35302</v>
      </c>
      <c r="D47" s="44"/>
      <c r="E47" s="138" t="s">
        <v>343</v>
      </c>
      <c r="G47" s="43">
        <v>99</v>
      </c>
      <c r="H47" s="136" t="str">
        <f t="shared" si="21"/>
        <v>-</v>
      </c>
      <c r="I47" s="42">
        <f>'Dep. Res. Class'!J$47</f>
        <v>0</v>
      </c>
      <c r="J47" s="136">
        <f t="shared" si="22"/>
        <v>0</v>
      </c>
      <c r="K47" s="136">
        <f t="shared" si="23"/>
        <v>0</v>
      </c>
      <c r="L47" s="136">
        <f t="shared" si="24"/>
        <v>0</v>
      </c>
      <c r="M47" s="136">
        <f t="shared" si="25"/>
        <v>0</v>
      </c>
      <c r="N47" s="136">
        <f t="shared" si="26"/>
        <v>0</v>
      </c>
      <c r="O47" s="136">
        <f t="shared" si="27"/>
        <v>0</v>
      </c>
      <c r="P47" s="136">
        <f t="shared" si="28"/>
        <v>0</v>
      </c>
      <c r="Q47" s="136">
        <f t="shared" si="29"/>
        <v>0</v>
      </c>
      <c r="R47" s="136">
        <f t="shared" si="30"/>
        <v>0</v>
      </c>
      <c r="S47" s="136">
        <f t="shared" si="31"/>
        <v>0</v>
      </c>
      <c r="T47" s="136">
        <f t="shared" si="32"/>
        <v>0</v>
      </c>
      <c r="U47" s="136">
        <f t="shared" si="33"/>
        <v>0</v>
      </c>
      <c r="V47" s="136">
        <f t="shared" si="34"/>
        <v>0</v>
      </c>
      <c r="W47" s="136">
        <f t="shared" si="35"/>
        <v>0</v>
      </c>
      <c r="X47" s="136">
        <f t="shared" si="36"/>
        <v>0</v>
      </c>
      <c r="Y47" s="42">
        <f t="shared" si="37"/>
        <v>0</v>
      </c>
      <c r="Z47" s="42"/>
      <c r="AA47" s="42"/>
      <c r="AB47" s="42"/>
      <c r="AC47" s="42"/>
      <c r="AD47" s="42"/>
      <c r="AE47" s="42"/>
      <c r="AF47" s="42"/>
      <c r="AG47" s="42"/>
    </row>
    <row r="48" spans="1:33">
      <c r="A48" s="44">
        <f t="shared" si="0"/>
        <v>37</v>
      </c>
      <c r="B48" s="44"/>
      <c r="C48" s="137">
        <v>35400</v>
      </c>
      <c r="D48" s="44"/>
      <c r="E48" s="138" t="s">
        <v>126</v>
      </c>
      <c r="G48" s="43">
        <v>99</v>
      </c>
      <c r="H48" s="136" t="str">
        <f t="shared" si="21"/>
        <v>-</v>
      </c>
      <c r="I48" s="42">
        <f>'Dep. Res. Class'!J$48</f>
        <v>0</v>
      </c>
      <c r="J48" s="136">
        <f t="shared" si="22"/>
        <v>0</v>
      </c>
      <c r="K48" s="136">
        <f t="shared" si="23"/>
        <v>0</v>
      </c>
      <c r="L48" s="136">
        <f t="shared" si="24"/>
        <v>0</v>
      </c>
      <c r="M48" s="136">
        <f t="shared" si="25"/>
        <v>0</v>
      </c>
      <c r="N48" s="136">
        <f t="shared" si="26"/>
        <v>0</v>
      </c>
      <c r="O48" s="136">
        <f t="shared" si="27"/>
        <v>0</v>
      </c>
      <c r="P48" s="136">
        <f t="shared" si="28"/>
        <v>0</v>
      </c>
      <c r="Q48" s="136">
        <f t="shared" si="29"/>
        <v>0</v>
      </c>
      <c r="R48" s="136">
        <f t="shared" si="30"/>
        <v>0</v>
      </c>
      <c r="S48" s="136">
        <f t="shared" si="31"/>
        <v>0</v>
      </c>
      <c r="T48" s="136">
        <f t="shared" si="32"/>
        <v>0</v>
      </c>
      <c r="U48" s="136">
        <f t="shared" si="33"/>
        <v>0</v>
      </c>
      <c r="V48" s="136">
        <f t="shared" si="34"/>
        <v>0</v>
      </c>
      <c r="W48" s="136">
        <f t="shared" si="35"/>
        <v>0</v>
      </c>
      <c r="X48" s="136">
        <f t="shared" si="36"/>
        <v>0</v>
      </c>
      <c r="Y48" s="42">
        <f t="shared" si="37"/>
        <v>0</v>
      </c>
      <c r="Z48" s="42"/>
      <c r="AA48" s="42"/>
      <c r="AB48" s="42"/>
      <c r="AC48" s="42"/>
      <c r="AD48" s="42"/>
      <c r="AE48" s="42"/>
      <c r="AF48" s="42"/>
      <c r="AG48" s="42"/>
    </row>
    <row r="49" spans="1:33">
      <c r="A49" s="44">
        <f t="shared" si="0"/>
        <v>38</v>
      </c>
      <c r="B49" s="44"/>
      <c r="C49" s="137">
        <v>35500</v>
      </c>
      <c r="D49" s="44"/>
      <c r="E49" s="138" t="s">
        <v>357</v>
      </c>
      <c r="G49" s="43">
        <v>99</v>
      </c>
      <c r="H49" s="136" t="str">
        <f t="shared" si="21"/>
        <v>-</v>
      </c>
      <c r="I49" s="42">
        <f>'Dep. Res. Class'!J$49</f>
        <v>0</v>
      </c>
      <c r="J49" s="136">
        <f t="shared" si="22"/>
        <v>0</v>
      </c>
      <c r="K49" s="136">
        <f t="shared" si="23"/>
        <v>0</v>
      </c>
      <c r="L49" s="136">
        <f t="shared" si="24"/>
        <v>0</v>
      </c>
      <c r="M49" s="136">
        <f t="shared" si="25"/>
        <v>0</v>
      </c>
      <c r="N49" s="136">
        <f t="shared" si="26"/>
        <v>0</v>
      </c>
      <c r="O49" s="136">
        <f t="shared" si="27"/>
        <v>0</v>
      </c>
      <c r="P49" s="136">
        <f t="shared" si="28"/>
        <v>0</v>
      </c>
      <c r="Q49" s="136">
        <f t="shared" si="29"/>
        <v>0</v>
      </c>
      <c r="R49" s="136">
        <f t="shared" si="30"/>
        <v>0</v>
      </c>
      <c r="S49" s="136">
        <f t="shared" si="31"/>
        <v>0</v>
      </c>
      <c r="T49" s="136">
        <f t="shared" si="32"/>
        <v>0</v>
      </c>
      <c r="U49" s="136">
        <f t="shared" si="33"/>
        <v>0</v>
      </c>
      <c r="V49" s="136">
        <f t="shared" si="34"/>
        <v>0</v>
      </c>
      <c r="W49" s="136">
        <f t="shared" si="35"/>
        <v>0</v>
      </c>
      <c r="X49" s="136">
        <f t="shared" si="36"/>
        <v>0</v>
      </c>
      <c r="Y49" s="42">
        <f t="shared" si="37"/>
        <v>0</v>
      </c>
      <c r="Z49" s="42"/>
      <c r="AA49" s="42"/>
      <c r="AB49" s="42"/>
      <c r="AC49" s="42"/>
      <c r="AD49" s="42"/>
      <c r="AE49" s="42"/>
      <c r="AF49" s="42"/>
      <c r="AG49" s="42"/>
    </row>
    <row r="50" spans="1:33">
      <c r="A50" s="44">
        <f t="shared" si="0"/>
        <v>39</v>
      </c>
      <c r="B50" s="44"/>
      <c r="C50" s="137">
        <v>35600</v>
      </c>
      <c r="D50" s="44"/>
      <c r="E50" s="138" t="s">
        <v>345</v>
      </c>
      <c r="G50" s="43">
        <v>99</v>
      </c>
      <c r="H50" s="136" t="str">
        <f t="shared" si="21"/>
        <v>-</v>
      </c>
      <c r="I50" s="42">
        <f>'Dep. Res. Class'!J$50</f>
        <v>0</v>
      </c>
      <c r="J50" s="136">
        <f t="shared" si="22"/>
        <v>0</v>
      </c>
      <c r="K50" s="136">
        <f t="shared" si="23"/>
        <v>0</v>
      </c>
      <c r="L50" s="136">
        <f t="shared" si="24"/>
        <v>0</v>
      </c>
      <c r="M50" s="136">
        <f t="shared" si="25"/>
        <v>0</v>
      </c>
      <c r="N50" s="136">
        <f t="shared" si="26"/>
        <v>0</v>
      </c>
      <c r="O50" s="136">
        <f t="shared" si="27"/>
        <v>0</v>
      </c>
      <c r="P50" s="136">
        <f t="shared" si="28"/>
        <v>0</v>
      </c>
      <c r="Q50" s="136">
        <f t="shared" si="29"/>
        <v>0</v>
      </c>
      <c r="R50" s="136">
        <f t="shared" si="30"/>
        <v>0</v>
      </c>
      <c r="S50" s="136">
        <f t="shared" si="31"/>
        <v>0</v>
      </c>
      <c r="T50" s="136">
        <f t="shared" si="32"/>
        <v>0</v>
      </c>
      <c r="U50" s="136">
        <f t="shared" si="33"/>
        <v>0</v>
      </c>
      <c r="V50" s="136">
        <f t="shared" si="34"/>
        <v>0</v>
      </c>
      <c r="W50" s="136">
        <f t="shared" si="35"/>
        <v>0</v>
      </c>
      <c r="X50" s="136">
        <f t="shared" si="36"/>
        <v>0</v>
      </c>
      <c r="Y50" s="42">
        <f t="shared" si="37"/>
        <v>0</v>
      </c>
      <c r="Z50" s="42"/>
      <c r="AA50" s="42"/>
      <c r="AB50" s="42"/>
      <c r="AC50" s="42"/>
      <c r="AD50" s="42"/>
      <c r="AE50" s="42"/>
      <c r="AF50" s="42"/>
      <c r="AG50" s="42"/>
    </row>
    <row r="51" spans="1:33">
      <c r="A51" s="44">
        <f t="shared" si="0"/>
        <v>40</v>
      </c>
      <c r="B51" s="44"/>
      <c r="C51" s="44"/>
      <c r="D51" s="44"/>
      <c r="E51" s="44"/>
      <c r="G51" s="43"/>
      <c r="H51" s="136"/>
      <c r="I51" s="42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42"/>
      <c r="Z51" s="42"/>
      <c r="AA51" s="42"/>
      <c r="AB51" s="42"/>
      <c r="AC51" s="42"/>
      <c r="AD51" s="42"/>
      <c r="AE51" s="42"/>
      <c r="AF51" s="42"/>
      <c r="AG51" s="42"/>
    </row>
    <row r="52" spans="1:33">
      <c r="A52" s="44">
        <f t="shared" si="0"/>
        <v>41</v>
      </c>
      <c r="B52" s="44"/>
      <c r="C52" s="44"/>
      <c r="D52" s="44" t="s">
        <v>358</v>
      </c>
      <c r="E52" s="44"/>
      <c r="G52" s="43"/>
      <c r="H52" s="136"/>
      <c r="I52" s="42">
        <f>'Dep. Res. Class'!J$52</f>
        <v>0</v>
      </c>
      <c r="J52" s="136">
        <f>SUM(J34:J50)</f>
        <v>0</v>
      </c>
      <c r="K52" s="136">
        <f t="shared" ref="K52:X52" si="38">SUM(K34:K50)</f>
        <v>0</v>
      </c>
      <c r="L52" s="136">
        <f t="shared" si="38"/>
        <v>0</v>
      </c>
      <c r="M52" s="136">
        <f t="shared" si="38"/>
        <v>0</v>
      </c>
      <c r="N52" s="136">
        <f t="shared" si="38"/>
        <v>0</v>
      </c>
      <c r="O52" s="136">
        <f t="shared" si="38"/>
        <v>0</v>
      </c>
      <c r="P52" s="136">
        <f t="shared" si="38"/>
        <v>0</v>
      </c>
      <c r="Q52" s="136">
        <f t="shared" si="38"/>
        <v>0</v>
      </c>
      <c r="R52" s="136">
        <f t="shared" si="38"/>
        <v>0</v>
      </c>
      <c r="S52" s="136">
        <f t="shared" si="38"/>
        <v>0</v>
      </c>
      <c r="T52" s="136">
        <f t="shared" si="38"/>
        <v>0</v>
      </c>
      <c r="U52" s="136">
        <f t="shared" si="38"/>
        <v>0</v>
      </c>
      <c r="V52" s="136">
        <f t="shared" si="38"/>
        <v>0</v>
      </c>
      <c r="W52" s="136">
        <f t="shared" si="38"/>
        <v>0</v>
      </c>
      <c r="X52" s="136">
        <f t="shared" si="38"/>
        <v>0</v>
      </c>
      <c r="Y52" s="42">
        <f t="shared" si="37"/>
        <v>0</v>
      </c>
      <c r="Z52" s="42"/>
      <c r="AA52" s="42"/>
      <c r="AB52" s="42"/>
      <c r="AC52" s="42"/>
      <c r="AD52" s="42"/>
      <c r="AE52" s="42"/>
      <c r="AF52" s="42"/>
      <c r="AG52" s="42"/>
    </row>
    <row r="53" spans="1:33">
      <c r="A53" s="44">
        <f t="shared" si="0"/>
        <v>42</v>
      </c>
      <c r="B53" s="44"/>
      <c r="C53" s="44"/>
      <c r="D53" s="44"/>
      <c r="E53" s="44"/>
      <c r="G53" s="43"/>
      <c r="H53" s="136"/>
      <c r="I53" s="42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42"/>
      <c r="Z53" s="42"/>
      <c r="AA53" s="42"/>
      <c r="AB53" s="42"/>
      <c r="AC53" s="42"/>
      <c r="AD53" s="42"/>
      <c r="AE53" s="42"/>
      <c r="AF53" s="42"/>
      <c r="AG53" s="42"/>
    </row>
    <row r="54" spans="1:33">
      <c r="A54" s="44">
        <f t="shared" si="0"/>
        <v>43</v>
      </c>
      <c r="B54" s="44"/>
      <c r="C54" s="44"/>
      <c r="D54" s="44" t="s">
        <v>64</v>
      </c>
      <c r="E54" s="44"/>
      <c r="G54" s="43"/>
      <c r="H54" s="136"/>
      <c r="I54" s="42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42"/>
      <c r="Z54" s="42"/>
      <c r="AA54" s="42"/>
      <c r="AB54" s="42"/>
      <c r="AC54" s="42"/>
      <c r="AD54" s="42"/>
      <c r="AE54" s="42"/>
      <c r="AF54" s="42"/>
      <c r="AG54" s="42"/>
    </row>
    <row r="55" spans="1:33">
      <c r="A55" s="44">
        <f t="shared" si="0"/>
        <v>44</v>
      </c>
      <c r="B55" s="44"/>
      <c r="C55" s="44"/>
      <c r="D55" s="44"/>
      <c r="E55" s="44"/>
      <c r="G55" s="43"/>
      <c r="H55" s="136"/>
      <c r="I55" s="42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42"/>
      <c r="Z55" s="42"/>
      <c r="AA55" s="42"/>
      <c r="AB55" s="42"/>
      <c r="AC55" s="42"/>
      <c r="AD55" s="42"/>
      <c r="AE55" s="42"/>
      <c r="AF55" s="42"/>
      <c r="AG55" s="42"/>
    </row>
    <row r="56" spans="1:33">
      <c r="A56" s="44">
        <f t="shared" si="0"/>
        <v>45</v>
      </c>
      <c r="B56" s="44"/>
      <c r="C56" s="137">
        <v>36510</v>
      </c>
      <c r="E56" s="44" t="s">
        <v>125</v>
      </c>
      <c r="G56" s="43">
        <v>99</v>
      </c>
      <c r="H56" s="136" t="str">
        <f t="shared" ref="H56:H63" si="39">VLOOKUP($G56,alloc,3)</f>
        <v>-</v>
      </c>
      <c r="I56" s="42">
        <f>'Dep. Res. Class'!J$56</f>
        <v>0</v>
      </c>
      <c r="J56" s="136">
        <f t="shared" ref="J56:J63" si="40">$I56*VLOOKUP($G56,alloc,6)</f>
        <v>0</v>
      </c>
      <c r="K56" s="136">
        <f t="shared" ref="K56:K63" si="41">$I56*VLOOKUP($G56,alloc,7)</f>
        <v>0</v>
      </c>
      <c r="L56" s="136">
        <f t="shared" ref="L56:L63" si="42">$I56*VLOOKUP($G56,alloc,8)</f>
        <v>0</v>
      </c>
      <c r="M56" s="136">
        <f t="shared" ref="M56:M63" si="43">$I56*VLOOKUP($G56,alloc,9)</f>
        <v>0</v>
      </c>
      <c r="N56" s="136">
        <f t="shared" ref="N56:N63" si="44">$I56*VLOOKUP($G56,alloc,10)</f>
        <v>0</v>
      </c>
      <c r="O56" s="136">
        <f t="shared" ref="O56:O63" si="45">$I56*VLOOKUP($G56,alloc,11)</f>
        <v>0</v>
      </c>
      <c r="P56" s="136">
        <f t="shared" ref="P56:P63" si="46">$I56*VLOOKUP($G56,alloc,12)</f>
        <v>0</v>
      </c>
      <c r="Q56" s="136">
        <f t="shared" ref="Q56:Q63" si="47">$I56*VLOOKUP($G56,alloc,13)</f>
        <v>0</v>
      </c>
      <c r="R56" s="136">
        <f t="shared" ref="R56:R63" si="48">$I56*VLOOKUP($G56,alloc,14)</f>
        <v>0</v>
      </c>
      <c r="S56" s="136">
        <f t="shared" ref="S56:S63" si="49">$I56*VLOOKUP($G56,alloc,15)</f>
        <v>0</v>
      </c>
      <c r="T56" s="136">
        <f t="shared" ref="T56:T63" si="50">$I56*VLOOKUP($G56,alloc,16)</f>
        <v>0</v>
      </c>
      <c r="U56" s="136">
        <f t="shared" ref="U56:U63" si="51">$I56*VLOOKUP($G56,alloc,17)</f>
        <v>0</v>
      </c>
      <c r="V56" s="136">
        <f t="shared" ref="V56:V63" si="52">$I56*VLOOKUP($G56,alloc,18)</f>
        <v>0</v>
      </c>
      <c r="W56" s="136">
        <f t="shared" ref="W56:W63" si="53">$I56*VLOOKUP($G56,alloc,19)</f>
        <v>0</v>
      </c>
      <c r="X56" s="136">
        <f t="shared" ref="X56:X63" si="54">$I56*VLOOKUP($G56,alloc,20)</f>
        <v>0</v>
      </c>
      <c r="Y56" s="42">
        <f t="shared" ref="Y56:Y63" si="55">SUM(J56:X56)-I56</f>
        <v>0</v>
      </c>
      <c r="Z56" s="42"/>
      <c r="AA56" s="42"/>
      <c r="AB56" s="42"/>
      <c r="AC56" s="42"/>
      <c r="AD56" s="42"/>
      <c r="AE56" s="42"/>
      <c r="AF56" s="42"/>
      <c r="AG56" s="42"/>
    </row>
    <row r="57" spans="1:33">
      <c r="A57" s="44">
        <f t="shared" si="0"/>
        <v>46</v>
      </c>
      <c r="B57" s="44"/>
      <c r="C57" s="137">
        <v>36520</v>
      </c>
      <c r="E57" s="44" t="s">
        <v>147</v>
      </c>
      <c r="G57" s="43">
        <v>99</v>
      </c>
      <c r="H57" s="136" t="str">
        <f t="shared" si="39"/>
        <v>-</v>
      </c>
      <c r="I57" s="42">
        <f>'Dep. Res. Class'!J$57</f>
        <v>0</v>
      </c>
      <c r="J57" s="136">
        <f t="shared" si="40"/>
        <v>0</v>
      </c>
      <c r="K57" s="136">
        <f t="shared" si="41"/>
        <v>0</v>
      </c>
      <c r="L57" s="136">
        <f t="shared" si="42"/>
        <v>0</v>
      </c>
      <c r="M57" s="136">
        <f t="shared" si="43"/>
        <v>0</v>
      </c>
      <c r="N57" s="136">
        <f t="shared" si="44"/>
        <v>0</v>
      </c>
      <c r="O57" s="136">
        <f t="shared" si="45"/>
        <v>0</v>
      </c>
      <c r="P57" s="136">
        <f t="shared" si="46"/>
        <v>0</v>
      </c>
      <c r="Q57" s="136">
        <f t="shared" si="47"/>
        <v>0</v>
      </c>
      <c r="R57" s="136">
        <f t="shared" si="48"/>
        <v>0</v>
      </c>
      <c r="S57" s="136">
        <f t="shared" si="49"/>
        <v>0</v>
      </c>
      <c r="T57" s="136">
        <f t="shared" si="50"/>
        <v>0</v>
      </c>
      <c r="U57" s="136">
        <f t="shared" si="51"/>
        <v>0</v>
      </c>
      <c r="V57" s="136">
        <f t="shared" si="52"/>
        <v>0</v>
      </c>
      <c r="W57" s="136">
        <f t="shared" si="53"/>
        <v>0</v>
      </c>
      <c r="X57" s="136">
        <f t="shared" si="54"/>
        <v>0</v>
      </c>
      <c r="Y57" s="42">
        <f t="shared" si="55"/>
        <v>0</v>
      </c>
      <c r="Z57" s="42"/>
      <c r="AA57" s="42"/>
      <c r="AB57" s="42"/>
      <c r="AC57" s="42"/>
      <c r="AD57" s="42"/>
      <c r="AE57" s="42"/>
      <c r="AF57" s="42"/>
      <c r="AG57" s="42"/>
    </row>
    <row r="58" spans="1:33">
      <c r="A58" s="44">
        <f t="shared" si="0"/>
        <v>47</v>
      </c>
      <c r="B58" s="44"/>
      <c r="C58" s="137">
        <v>36602</v>
      </c>
      <c r="E58" s="138" t="s">
        <v>149</v>
      </c>
      <c r="G58" s="43">
        <v>99</v>
      </c>
      <c r="H58" s="136" t="str">
        <f t="shared" si="39"/>
        <v>-</v>
      </c>
      <c r="I58" s="42">
        <f>'Dep. Res. Class'!J$58</f>
        <v>0</v>
      </c>
      <c r="J58" s="136">
        <f t="shared" si="40"/>
        <v>0</v>
      </c>
      <c r="K58" s="136">
        <f t="shared" si="41"/>
        <v>0</v>
      </c>
      <c r="L58" s="136">
        <f t="shared" si="42"/>
        <v>0</v>
      </c>
      <c r="M58" s="136">
        <f t="shared" si="43"/>
        <v>0</v>
      </c>
      <c r="N58" s="136">
        <f t="shared" si="44"/>
        <v>0</v>
      </c>
      <c r="O58" s="136">
        <f t="shared" si="45"/>
        <v>0</v>
      </c>
      <c r="P58" s="136">
        <f t="shared" si="46"/>
        <v>0</v>
      </c>
      <c r="Q58" s="136">
        <f t="shared" si="47"/>
        <v>0</v>
      </c>
      <c r="R58" s="136">
        <f t="shared" si="48"/>
        <v>0</v>
      </c>
      <c r="S58" s="136">
        <f t="shared" si="49"/>
        <v>0</v>
      </c>
      <c r="T58" s="136">
        <f t="shared" si="50"/>
        <v>0</v>
      </c>
      <c r="U58" s="136">
        <f t="shared" si="51"/>
        <v>0</v>
      </c>
      <c r="V58" s="136">
        <f t="shared" si="52"/>
        <v>0</v>
      </c>
      <c r="W58" s="136">
        <f t="shared" si="53"/>
        <v>0</v>
      </c>
      <c r="X58" s="136">
        <f t="shared" si="54"/>
        <v>0</v>
      </c>
      <c r="Y58" s="42">
        <f t="shared" si="55"/>
        <v>0</v>
      </c>
      <c r="Z58" s="42"/>
      <c r="AA58" s="42"/>
      <c r="AB58" s="42"/>
      <c r="AC58" s="42"/>
      <c r="AD58" s="42"/>
      <c r="AE58" s="42"/>
      <c r="AF58" s="42"/>
      <c r="AG58" s="42"/>
    </row>
    <row r="59" spans="1:33">
      <c r="A59" s="44">
        <f t="shared" si="0"/>
        <v>48</v>
      </c>
      <c r="B59" s="44"/>
      <c r="C59" s="137">
        <v>36603</v>
      </c>
      <c r="E59" s="138" t="s">
        <v>283</v>
      </c>
      <c r="G59" s="43">
        <v>99</v>
      </c>
      <c r="H59" s="136" t="str">
        <f t="shared" si="39"/>
        <v>-</v>
      </c>
      <c r="I59" s="42">
        <f>'Dep. Res. Class'!J$59</f>
        <v>0</v>
      </c>
      <c r="J59" s="136">
        <f t="shared" si="40"/>
        <v>0</v>
      </c>
      <c r="K59" s="136">
        <f t="shared" si="41"/>
        <v>0</v>
      </c>
      <c r="L59" s="136">
        <f t="shared" si="42"/>
        <v>0</v>
      </c>
      <c r="M59" s="136">
        <f t="shared" si="43"/>
        <v>0</v>
      </c>
      <c r="N59" s="136">
        <f t="shared" si="44"/>
        <v>0</v>
      </c>
      <c r="O59" s="136">
        <f t="shared" si="45"/>
        <v>0</v>
      </c>
      <c r="P59" s="136">
        <f t="shared" si="46"/>
        <v>0</v>
      </c>
      <c r="Q59" s="136">
        <f t="shared" si="47"/>
        <v>0</v>
      </c>
      <c r="R59" s="136">
        <f t="shared" si="48"/>
        <v>0</v>
      </c>
      <c r="S59" s="136">
        <f t="shared" si="49"/>
        <v>0</v>
      </c>
      <c r="T59" s="136">
        <f t="shared" si="50"/>
        <v>0</v>
      </c>
      <c r="U59" s="136">
        <f t="shared" si="51"/>
        <v>0</v>
      </c>
      <c r="V59" s="136">
        <f t="shared" si="52"/>
        <v>0</v>
      </c>
      <c r="W59" s="136">
        <f t="shared" si="53"/>
        <v>0</v>
      </c>
      <c r="X59" s="136">
        <f t="shared" si="54"/>
        <v>0</v>
      </c>
      <c r="Y59" s="42">
        <f t="shared" si="55"/>
        <v>0</v>
      </c>
      <c r="Z59" s="42"/>
      <c r="AA59" s="42"/>
      <c r="AB59" s="42"/>
      <c r="AC59" s="42"/>
      <c r="AD59" s="42"/>
      <c r="AE59" s="42"/>
      <c r="AF59" s="42"/>
      <c r="AG59" s="42"/>
    </row>
    <row r="60" spans="1:33">
      <c r="A60" s="44">
        <f t="shared" si="0"/>
        <v>49</v>
      </c>
      <c r="B60" s="44"/>
      <c r="C60" s="137">
        <v>36700</v>
      </c>
      <c r="E60" s="138" t="s">
        <v>284</v>
      </c>
      <c r="G60" s="43">
        <v>99</v>
      </c>
      <c r="H60" s="136" t="str">
        <f t="shared" si="39"/>
        <v>-</v>
      </c>
      <c r="I60" s="42">
        <f>'Dep. Res. Class'!J$60</f>
        <v>0</v>
      </c>
      <c r="J60" s="136">
        <f t="shared" si="40"/>
        <v>0</v>
      </c>
      <c r="K60" s="136">
        <f t="shared" si="41"/>
        <v>0</v>
      </c>
      <c r="L60" s="136">
        <f t="shared" si="42"/>
        <v>0</v>
      </c>
      <c r="M60" s="136">
        <f t="shared" si="43"/>
        <v>0</v>
      </c>
      <c r="N60" s="136">
        <f t="shared" si="44"/>
        <v>0</v>
      </c>
      <c r="O60" s="136">
        <f t="shared" si="45"/>
        <v>0</v>
      </c>
      <c r="P60" s="136">
        <f t="shared" si="46"/>
        <v>0</v>
      </c>
      <c r="Q60" s="136">
        <f t="shared" si="47"/>
        <v>0</v>
      </c>
      <c r="R60" s="136">
        <f t="shared" si="48"/>
        <v>0</v>
      </c>
      <c r="S60" s="136">
        <f t="shared" si="49"/>
        <v>0</v>
      </c>
      <c r="T60" s="136">
        <f t="shared" si="50"/>
        <v>0</v>
      </c>
      <c r="U60" s="136">
        <f t="shared" si="51"/>
        <v>0</v>
      </c>
      <c r="V60" s="136">
        <f t="shared" si="52"/>
        <v>0</v>
      </c>
      <c r="W60" s="136">
        <f t="shared" si="53"/>
        <v>0</v>
      </c>
      <c r="X60" s="136">
        <f t="shared" si="54"/>
        <v>0</v>
      </c>
      <c r="Y60" s="42">
        <f t="shared" si="55"/>
        <v>0</v>
      </c>
      <c r="Z60" s="42"/>
      <c r="AA60" s="42"/>
      <c r="AB60" s="42"/>
      <c r="AC60" s="42"/>
      <c r="AD60" s="42"/>
      <c r="AE60" s="42"/>
      <c r="AF60" s="42"/>
      <c r="AG60" s="42"/>
    </row>
    <row r="61" spans="1:33">
      <c r="A61" s="44">
        <f t="shared" si="0"/>
        <v>50</v>
      </c>
      <c r="B61" s="44"/>
      <c r="C61" s="137">
        <v>36701</v>
      </c>
      <c r="E61" s="138" t="s">
        <v>285</v>
      </c>
      <c r="G61" s="43">
        <v>99</v>
      </c>
      <c r="H61" s="136" t="str">
        <f t="shared" si="39"/>
        <v>-</v>
      </c>
      <c r="I61" s="42">
        <f>'Dep. Res. Class'!J$61</f>
        <v>0</v>
      </c>
      <c r="J61" s="136">
        <f t="shared" si="40"/>
        <v>0</v>
      </c>
      <c r="K61" s="136">
        <f t="shared" si="41"/>
        <v>0</v>
      </c>
      <c r="L61" s="136">
        <f t="shared" si="42"/>
        <v>0</v>
      </c>
      <c r="M61" s="136">
        <f t="shared" si="43"/>
        <v>0</v>
      </c>
      <c r="N61" s="136">
        <f t="shared" si="44"/>
        <v>0</v>
      </c>
      <c r="O61" s="136">
        <f t="shared" si="45"/>
        <v>0</v>
      </c>
      <c r="P61" s="136">
        <f t="shared" si="46"/>
        <v>0</v>
      </c>
      <c r="Q61" s="136">
        <f t="shared" si="47"/>
        <v>0</v>
      </c>
      <c r="R61" s="136">
        <f t="shared" si="48"/>
        <v>0</v>
      </c>
      <c r="S61" s="136">
        <f t="shared" si="49"/>
        <v>0</v>
      </c>
      <c r="T61" s="136">
        <f t="shared" si="50"/>
        <v>0</v>
      </c>
      <c r="U61" s="136">
        <f t="shared" si="51"/>
        <v>0</v>
      </c>
      <c r="V61" s="136">
        <f t="shared" si="52"/>
        <v>0</v>
      </c>
      <c r="W61" s="136">
        <f t="shared" si="53"/>
        <v>0</v>
      </c>
      <c r="X61" s="136">
        <f t="shared" si="54"/>
        <v>0</v>
      </c>
      <c r="Y61" s="42">
        <f t="shared" si="55"/>
        <v>0</v>
      </c>
      <c r="Z61" s="42"/>
      <c r="AA61" s="42"/>
      <c r="AB61" s="42"/>
      <c r="AC61" s="42"/>
      <c r="AD61" s="42"/>
      <c r="AE61" s="42"/>
      <c r="AF61" s="42"/>
      <c r="AG61" s="42"/>
    </row>
    <row r="62" spans="1:33">
      <c r="A62" s="44">
        <f t="shared" si="0"/>
        <v>51</v>
      </c>
      <c r="B62" s="44"/>
      <c r="C62" s="137">
        <v>36900</v>
      </c>
      <c r="E62" s="138" t="s">
        <v>286</v>
      </c>
      <c r="G62" s="43">
        <v>99</v>
      </c>
      <c r="H62" s="136" t="str">
        <f t="shared" si="39"/>
        <v>-</v>
      </c>
      <c r="I62" s="42">
        <f>'Dep. Res. Class'!J$62</f>
        <v>0</v>
      </c>
      <c r="J62" s="136">
        <f t="shared" si="40"/>
        <v>0</v>
      </c>
      <c r="K62" s="136">
        <f t="shared" si="41"/>
        <v>0</v>
      </c>
      <c r="L62" s="136">
        <f t="shared" si="42"/>
        <v>0</v>
      </c>
      <c r="M62" s="136">
        <f t="shared" si="43"/>
        <v>0</v>
      </c>
      <c r="N62" s="136">
        <f t="shared" si="44"/>
        <v>0</v>
      </c>
      <c r="O62" s="136">
        <f t="shared" si="45"/>
        <v>0</v>
      </c>
      <c r="P62" s="136">
        <f t="shared" si="46"/>
        <v>0</v>
      </c>
      <c r="Q62" s="136">
        <f t="shared" si="47"/>
        <v>0</v>
      </c>
      <c r="R62" s="136">
        <f t="shared" si="48"/>
        <v>0</v>
      </c>
      <c r="S62" s="136">
        <f t="shared" si="49"/>
        <v>0</v>
      </c>
      <c r="T62" s="136">
        <f t="shared" si="50"/>
        <v>0</v>
      </c>
      <c r="U62" s="136">
        <f t="shared" si="51"/>
        <v>0</v>
      </c>
      <c r="V62" s="136">
        <f t="shared" si="52"/>
        <v>0</v>
      </c>
      <c r="W62" s="136">
        <f t="shared" si="53"/>
        <v>0</v>
      </c>
      <c r="X62" s="136">
        <f t="shared" si="54"/>
        <v>0</v>
      </c>
      <c r="Y62" s="42">
        <f t="shared" si="55"/>
        <v>0</v>
      </c>
      <c r="Z62" s="42"/>
      <c r="AA62" s="42"/>
      <c r="AB62" s="42"/>
      <c r="AC62" s="42"/>
      <c r="AD62" s="42"/>
      <c r="AE62" s="42"/>
      <c r="AF62" s="42"/>
      <c r="AG62" s="42"/>
    </row>
    <row r="63" spans="1:33">
      <c r="A63" s="44">
        <f t="shared" si="0"/>
        <v>52</v>
      </c>
      <c r="B63" s="44"/>
      <c r="C63" s="137">
        <v>36901</v>
      </c>
      <c r="E63" s="138" t="s">
        <v>286</v>
      </c>
      <c r="G63" s="43">
        <v>99</v>
      </c>
      <c r="H63" s="136" t="str">
        <f t="shared" si="39"/>
        <v>-</v>
      </c>
      <c r="I63" s="42">
        <f>'Dep. Res. Class'!J$63</f>
        <v>0</v>
      </c>
      <c r="J63" s="136">
        <f t="shared" si="40"/>
        <v>0</v>
      </c>
      <c r="K63" s="136">
        <f t="shared" si="41"/>
        <v>0</v>
      </c>
      <c r="L63" s="136">
        <f t="shared" si="42"/>
        <v>0</v>
      </c>
      <c r="M63" s="136">
        <f t="shared" si="43"/>
        <v>0</v>
      </c>
      <c r="N63" s="136">
        <f t="shared" si="44"/>
        <v>0</v>
      </c>
      <c r="O63" s="136">
        <f t="shared" si="45"/>
        <v>0</v>
      </c>
      <c r="P63" s="136">
        <f t="shared" si="46"/>
        <v>0</v>
      </c>
      <c r="Q63" s="136">
        <f t="shared" si="47"/>
        <v>0</v>
      </c>
      <c r="R63" s="136">
        <f t="shared" si="48"/>
        <v>0</v>
      </c>
      <c r="S63" s="136">
        <f t="shared" si="49"/>
        <v>0</v>
      </c>
      <c r="T63" s="136">
        <f t="shared" si="50"/>
        <v>0</v>
      </c>
      <c r="U63" s="136">
        <f t="shared" si="51"/>
        <v>0</v>
      </c>
      <c r="V63" s="136">
        <f t="shared" si="52"/>
        <v>0</v>
      </c>
      <c r="W63" s="136">
        <f t="shared" si="53"/>
        <v>0</v>
      </c>
      <c r="X63" s="136">
        <f t="shared" si="54"/>
        <v>0</v>
      </c>
      <c r="Y63" s="42">
        <f t="shared" si="55"/>
        <v>0</v>
      </c>
      <c r="Z63" s="42"/>
      <c r="AA63" s="42"/>
      <c r="AB63" s="42"/>
      <c r="AC63" s="42"/>
      <c r="AD63" s="42"/>
      <c r="AE63" s="42"/>
      <c r="AF63" s="42"/>
      <c r="AG63" s="42"/>
    </row>
    <row r="64" spans="1:33">
      <c r="A64" s="44">
        <f t="shared" si="0"/>
        <v>53</v>
      </c>
      <c r="B64" s="44"/>
      <c r="C64" s="44"/>
      <c r="D64" s="44"/>
      <c r="E64" s="44"/>
      <c r="G64" s="43"/>
      <c r="H64" s="44"/>
      <c r="I64" s="42"/>
      <c r="J64" s="15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</row>
    <row r="65" spans="1:33">
      <c r="A65" s="44">
        <f t="shared" si="0"/>
        <v>54</v>
      </c>
      <c r="B65" s="44"/>
      <c r="C65" s="44"/>
      <c r="D65" s="44" t="s">
        <v>65</v>
      </c>
      <c r="E65" s="44"/>
      <c r="G65" s="43"/>
      <c r="H65" s="136"/>
      <c r="I65" s="42">
        <f>'Dep. Res. Class'!J$65</f>
        <v>0</v>
      </c>
      <c r="J65" s="136">
        <f>SUM(J56:J63)</f>
        <v>0</v>
      </c>
      <c r="K65" s="136">
        <f t="shared" ref="K65:X65" si="56">SUM(K56:K63)</f>
        <v>0</v>
      </c>
      <c r="L65" s="136">
        <f t="shared" si="56"/>
        <v>0</v>
      </c>
      <c r="M65" s="136">
        <f t="shared" si="56"/>
        <v>0</v>
      </c>
      <c r="N65" s="136">
        <f t="shared" si="56"/>
        <v>0</v>
      </c>
      <c r="O65" s="136">
        <f t="shared" si="56"/>
        <v>0</v>
      </c>
      <c r="P65" s="136">
        <f t="shared" si="56"/>
        <v>0</v>
      </c>
      <c r="Q65" s="136">
        <f t="shared" si="56"/>
        <v>0</v>
      </c>
      <c r="R65" s="136">
        <f t="shared" si="56"/>
        <v>0</v>
      </c>
      <c r="S65" s="136">
        <f t="shared" si="56"/>
        <v>0</v>
      </c>
      <c r="T65" s="136">
        <f t="shared" si="56"/>
        <v>0</v>
      </c>
      <c r="U65" s="136">
        <f t="shared" si="56"/>
        <v>0</v>
      </c>
      <c r="V65" s="136">
        <f t="shared" si="56"/>
        <v>0</v>
      </c>
      <c r="W65" s="136">
        <f t="shared" si="56"/>
        <v>0</v>
      </c>
      <c r="X65" s="136">
        <f t="shared" si="56"/>
        <v>0</v>
      </c>
      <c r="Y65" s="42">
        <f>SUM(J65:X65)-I65</f>
        <v>0</v>
      </c>
      <c r="Z65" s="42"/>
      <c r="AA65" s="42"/>
      <c r="AB65" s="42"/>
      <c r="AC65" s="42"/>
      <c r="AD65" s="42"/>
      <c r="AE65" s="42"/>
      <c r="AF65" s="42"/>
      <c r="AG65" s="42"/>
    </row>
    <row r="66" spans="1:33">
      <c r="A66" s="44">
        <f t="shared" si="0"/>
        <v>55</v>
      </c>
      <c r="B66" s="44"/>
      <c r="C66" s="44"/>
      <c r="D66" s="44"/>
      <c r="E66" s="44"/>
      <c r="G66" s="43"/>
      <c r="H66" s="44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</row>
    <row r="67" spans="1:33">
      <c r="A67" s="44">
        <f t="shared" si="0"/>
        <v>56</v>
      </c>
      <c r="B67" s="44"/>
      <c r="C67" s="44"/>
      <c r="D67" s="44" t="s">
        <v>24</v>
      </c>
      <c r="E67" s="44"/>
      <c r="G67" s="43"/>
      <c r="H67" s="44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</row>
    <row r="68" spans="1:33">
      <c r="A68" s="44">
        <f t="shared" si="0"/>
        <v>57</v>
      </c>
      <c r="B68" s="44"/>
      <c r="C68" s="44"/>
      <c r="D68" s="44"/>
      <c r="E68" s="44"/>
      <c r="G68" s="43"/>
      <c r="H68" s="44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44">
        <f t="shared" si="0"/>
        <v>58</v>
      </c>
      <c r="B69" s="44"/>
      <c r="C69" s="137">
        <v>37400</v>
      </c>
      <c r="E69" s="138" t="s">
        <v>125</v>
      </c>
      <c r="G69" s="43">
        <v>2</v>
      </c>
      <c r="H69" s="136" t="str">
        <f t="shared" ref="H69:H89" si="57">VLOOKUP($G69,alloc,3)</f>
        <v>Bills</v>
      </c>
      <c r="I69" s="42">
        <f>'Dep. Res. Class'!J$69</f>
        <v>0</v>
      </c>
      <c r="J69" s="136">
        <f t="shared" ref="J69:J89" si="58">$I69*VLOOKUP($G69,alloc,6)</f>
        <v>0</v>
      </c>
      <c r="K69" s="136">
        <f t="shared" ref="K69:K89" si="59">$I69*VLOOKUP($G69,alloc,7)</f>
        <v>0</v>
      </c>
      <c r="L69" s="136">
        <f t="shared" ref="L69:L89" si="60">$I69*VLOOKUP($G69,alloc,8)</f>
        <v>0</v>
      </c>
      <c r="M69" s="136">
        <f t="shared" ref="M69:M89" si="61">$I69*VLOOKUP($G69,alloc,9)</f>
        <v>0</v>
      </c>
      <c r="N69" s="136">
        <f t="shared" ref="N69:N89" si="62">$I69*VLOOKUP($G69,alloc,10)</f>
        <v>0</v>
      </c>
      <c r="O69" s="136">
        <f t="shared" ref="O69:O89" si="63">$I69*VLOOKUP($G69,alloc,11)</f>
        <v>0</v>
      </c>
      <c r="P69" s="136">
        <f t="shared" ref="P69:P89" si="64">$I69*VLOOKUP($G69,alloc,12)</f>
        <v>0</v>
      </c>
      <c r="Q69" s="136">
        <f t="shared" ref="Q69:Q89" si="65">$I69*VLOOKUP($G69,alloc,13)</f>
        <v>0</v>
      </c>
      <c r="R69" s="136">
        <f t="shared" ref="R69:R89" si="66">$I69*VLOOKUP($G69,alloc,14)</f>
        <v>0</v>
      </c>
      <c r="S69" s="136">
        <f t="shared" ref="S69:S89" si="67">$I69*VLOOKUP($G69,alloc,15)</f>
        <v>0</v>
      </c>
      <c r="T69" s="136">
        <f t="shared" ref="T69:T89" si="68">$I69*VLOOKUP($G69,alloc,16)</f>
        <v>0</v>
      </c>
      <c r="U69" s="136">
        <f t="shared" ref="U69:U89" si="69">$I69*VLOOKUP($G69,alloc,17)</f>
        <v>0</v>
      </c>
      <c r="V69" s="136">
        <f t="shared" ref="V69:V89" si="70">$I69*VLOOKUP($G69,alloc,18)</f>
        <v>0</v>
      </c>
      <c r="W69" s="136">
        <f t="shared" ref="W69:W89" si="71">$I69*VLOOKUP($G69,alloc,19)</f>
        <v>0</v>
      </c>
      <c r="X69" s="136">
        <f t="shared" ref="X69:X89" si="72">$I69*VLOOKUP($G69,alloc,20)</f>
        <v>0</v>
      </c>
      <c r="Y69" s="42">
        <f t="shared" ref="Y69:Y91" si="73">SUM(J69:X69)-I69</f>
        <v>0</v>
      </c>
      <c r="Z69" s="42"/>
      <c r="AA69" s="42"/>
      <c r="AB69" s="42"/>
      <c r="AC69" s="42"/>
      <c r="AD69" s="42"/>
      <c r="AE69" s="42"/>
      <c r="AF69" s="42"/>
      <c r="AG69" s="42"/>
    </row>
    <row r="70" spans="1:33">
      <c r="A70" s="44">
        <f t="shared" si="0"/>
        <v>59</v>
      </c>
      <c r="B70" s="44"/>
      <c r="C70" s="137">
        <v>37401</v>
      </c>
      <c r="E70" s="138" t="s">
        <v>287</v>
      </c>
      <c r="G70" s="43">
        <v>2</v>
      </c>
      <c r="H70" s="136" t="str">
        <f t="shared" si="57"/>
        <v>Bills</v>
      </c>
      <c r="I70" s="42">
        <f>'Dep. Res. Class'!J$70</f>
        <v>0</v>
      </c>
      <c r="J70" s="136">
        <f t="shared" si="58"/>
        <v>0</v>
      </c>
      <c r="K70" s="136">
        <f t="shared" si="59"/>
        <v>0</v>
      </c>
      <c r="L70" s="136">
        <f t="shared" si="60"/>
        <v>0</v>
      </c>
      <c r="M70" s="136">
        <f t="shared" si="61"/>
        <v>0</v>
      </c>
      <c r="N70" s="136">
        <f t="shared" si="62"/>
        <v>0</v>
      </c>
      <c r="O70" s="136">
        <f t="shared" si="63"/>
        <v>0</v>
      </c>
      <c r="P70" s="136">
        <f t="shared" si="64"/>
        <v>0</v>
      </c>
      <c r="Q70" s="136">
        <f t="shared" si="65"/>
        <v>0</v>
      </c>
      <c r="R70" s="136">
        <f t="shared" si="66"/>
        <v>0</v>
      </c>
      <c r="S70" s="136">
        <f t="shared" si="67"/>
        <v>0</v>
      </c>
      <c r="T70" s="136">
        <f t="shared" si="68"/>
        <v>0</v>
      </c>
      <c r="U70" s="136">
        <f t="shared" si="69"/>
        <v>0</v>
      </c>
      <c r="V70" s="136">
        <f t="shared" si="70"/>
        <v>0</v>
      </c>
      <c r="W70" s="136">
        <f t="shared" si="71"/>
        <v>0</v>
      </c>
      <c r="X70" s="136">
        <f t="shared" si="72"/>
        <v>0</v>
      </c>
      <c r="Y70" s="42">
        <f t="shared" si="73"/>
        <v>0</v>
      </c>
      <c r="Z70" s="42"/>
      <c r="AA70" s="42"/>
      <c r="AB70" s="42"/>
      <c r="AC70" s="42"/>
      <c r="AD70" s="42"/>
      <c r="AE70" s="42"/>
      <c r="AF70" s="42"/>
      <c r="AG70" s="42"/>
    </row>
    <row r="71" spans="1:33">
      <c r="A71" s="44">
        <f t="shared" si="0"/>
        <v>60</v>
      </c>
      <c r="B71" s="44"/>
      <c r="C71" s="137">
        <v>37402</v>
      </c>
      <c r="E71" s="138" t="s">
        <v>288</v>
      </c>
      <c r="G71" s="43">
        <v>2</v>
      </c>
      <c r="H71" s="136" t="str">
        <f t="shared" si="57"/>
        <v>Bills</v>
      </c>
      <c r="I71" s="42">
        <f>'Dep. Res. Class'!J$71</f>
        <v>0</v>
      </c>
      <c r="J71" s="136">
        <f t="shared" si="58"/>
        <v>0</v>
      </c>
      <c r="K71" s="136">
        <f t="shared" si="59"/>
        <v>0</v>
      </c>
      <c r="L71" s="136">
        <f t="shared" si="60"/>
        <v>0</v>
      </c>
      <c r="M71" s="136">
        <f t="shared" si="61"/>
        <v>0</v>
      </c>
      <c r="N71" s="136">
        <f t="shared" si="62"/>
        <v>0</v>
      </c>
      <c r="O71" s="136">
        <f t="shared" si="63"/>
        <v>0</v>
      </c>
      <c r="P71" s="136">
        <f t="shared" si="64"/>
        <v>0</v>
      </c>
      <c r="Q71" s="136">
        <f t="shared" si="65"/>
        <v>0</v>
      </c>
      <c r="R71" s="136">
        <f t="shared" si="66"/>
        <v>0</v>
      </c>
      <c r="S71" s="136">
        <f t="shared" si="67"/>
        <v>0</v>
      </c>
      <c r="T71" s="136">
        <f t="shared" si="68"/>
        <v>0</v>
      </c>
      <c r="U71" s="136">
        <f t="shared" si="69"/>
        <v>0</v>
      </c>
      <c r="V71" s="136">
        <f t="shared" si="70"/>
        <v>0</v>
      </c>
      <c r="W71" s="136">
        <f t="shared" si="71"/>
        <v>0</v>
      </c>
      <c r="X71" s="136">
        <f t="shared" si="72"/>
        <v>0</v>
      </c>
      <c r="Y71" s="42">
        <f t="shared" si="73"/>
        <v>0</v>
      </c>
      <c r="Z71" s="42"/>
      <c r="AA71" s="42"/>
      <c r="AB71" s="42"/>
      <c r="AC71" s="42"/>
      <c r="AD71" s="42"/>
      <c r="AE71" s="42"/>
      <c r="AF71" s="42"/>
      <c r="AG71" s="42"/>
    </row>
    <row r="72" spans="1:33">
      <c r="A72" s="44">
        <f t="shared" si="0"/>
        <v>61</v>
      </c>
      <c r="B72" s="44"/>
      <c r="C72" s="137">
        <v>37403</v>
      </c>
      <c r="E72" s="138" t="s">
        <v>289</v>
      </c>
      <c r="G72" s="43">
        <v>2</v>
      </c>
      <c r="H72" s="136" t="str">
        <f t="shared" si="57"/>
        <v>Bills</v>
      </c>
      <c r="I72" s="42">
        <f>'Dep. Res. Class'!J$72</f>
        <v>0</v>
      </c>
      <c r="J72" s="136">
        <f t="shared" si="58"/>
        <v>0</v>
      </c>
      <c r="K72" s="136">
        <f t="shared" si="59"/>
        <v>0</v>
      </c>
      <c r="L72" s="136">
        <f t="shared" si="60"/>
        <v>0</v>
      </c>
      <c r="M72" s="136">
        <f t="shared" si="61"/>
        <v>0</v>
      </c>
      <c r="N72" s="136">
        <f t="shared" si="62"/>
        <v>0</v>
      </c>
      <c r="O72" s="136">
        <f t="shared" si="63"/>
        <v>0</v>
      </c>
      <c r="P72" s="136">
        <f t="shared" si="64"/>
        <v>0</v>
      </c>
      <c r="Q72" s="136">
        <f t="shared" si="65"/>
        <v>0</v>
      </c>
      <c r="R72" s="136">
        <f t="shared" si="66"/>
        <v>0</v>
      </c>
      <c r="S72" s="136">
        <f t="shared" si="67"/>
        <v>0</v>
      </c>
      <c r="T72" s="136">
        <f t="shared" si="68"/>
        <v>0</v>
      </c>
      <c r="U72" s="136">
        <f t="shared" si="69"/>
        <v>0</v>
      </c>
      <c r="V72" s="136">
        <f t="shared" si="70"/>
        <v>0</v>
      </c>
      <c r="W72" s="136">
        <f t="shared" si="71"/>
        <v>0</v>
      </c>
      <c r="X72" s="136">
        <f t="shared" si="72"/>
        <v>0</v>
      </c>
      <c r="Y72" s="42">
        <f t="shared" si="73"/>
        <v>0</v>
      </c>
      <c r="Z72" s="42"/>
      <c r="AA72" s="42"/>
      <c r="AB72" s="42"/>
      <c r="AC72" s="42"/>
      <c r="AD72" s="42"/>
      <c r="AE72" s="42"/>
      <c r="AF72" s="42"/>
      <c r="AG72" s="42"/>
    </row>
    <row r="73" spans="1:33">
      <c r="A73" s="44">
        <f t="shared" si="0"/>
        <v>62</v>
      </c>
      <c r="B73" s="44"/>
      <c r="C73" s="137">
        <v>37500</v>
      </c>
      <c r="E73" s="138" t="s">
        <v>149</v>
      </c>
      <c r="G73" s="43">
        <v>2</v>
      </c>
      <c r="H73" s="136" t="str">
        <f t="shared" si="57"/>
        <v>Bills</v>
      </c>
      <c r="I73" s="42">
        <f>'Dep. Res. Class'!J$73</f>
        <v>0</v>
      </c>
      <c r="J73" s="136">
        <f t="shared" si="58"/>
        <v>0</v>
      </c>
      <c r="K73" s="136">
        <f t="shared" si="59"/>
        <v>0</v>
      </c>
      <c r="L73" s="136">
        <f t="shared" si="60"/>
        <v>0</v>
      </c>
      <c r="M73" s="136">
        <f t="shared" si="61"/>
        <v>0</v>
      </c>
      <c r="N73" s="136">
        <f t="shared" si="62"/>
        <v>0</v>
      </c>
      <c r="O73" s="136">
        <f t="shared" si="63"/>
        <v>0</v>
      </c>
      <c r="P73" s="136">
        <f t="shared" si="64"/>
        <v>0</v>
      </c>
      <c r="Q73" s="136">
        <f t="shared" si="65"/>
        <v>0</v>
      </c>
      <c r="R73" s="136">
        <f t="shared" si="66"/>
        <v>0</v>
      </c>
      <c r="S73" s="136">
        <f t="shared" si="67"/>
        <v>0</v>
      </c>
      <c r="T73" s="136">
        <f t="shared" si="68"/>
        <v>0</v>
      </c>
      <c r="U73" s="136">
        <f t="shared" si="69"/>
        <v>0</v>
      </c>
      <c r="V73" s="136">
        <f t="shared" si="70"/>
        <v>0</v>
      </c>
      <c r="W73" s="136">
        <f t="shared" si="71"/>
        <v>0</v>
      </c>
      <c r="X73" s="136">
        <f t="shared" si="72"/>
        <v>0</v>
      </c>
      <c r="Y73" s="42">
        <f t="shared" si="73"/>
        <v>0</v>
      </c>
      <c r="Z73" s="42"/>
      <c r="AA73" s="42"/>
      <c r="AB73" s="42"/>
      <c r="AC73" s="42"/>
      <c r="AD73" s="42"/>
      <c r="AE73" s="42"/>
      <c r="AF73" s="42"/>
      <c r="AG73" s="42"/>
    </row>
    <row r="74" spans="1:33">
      <c r="A74" s="44">
        <f t="shared" si="0"/>
        <v>63</v>
      </c>
      <c r="B74" s="44"/>
      <c r="C74" s="137">
        <v>37501</v>
      </c>
      <c r="E74" s="138" t="s">
        <v>290</v>
      </c>
      <c r="G74" s="43">
        <v>2</v>
      </c>
      <c r="H74" s="136" t="str">
        <f t="shared" si="57"/>
        <v>Bills</v>
      </c>
      <c r="I74" s="42">
        <f>'Dep. Res. Class'!J$74</f>
        <v>0</v>
      </c>
      <c r="J74" s="136">
        <f t="shared" si="58"/>
        <v>0</v>
      </c>
      <c r="K74" s="136">
        <f t="shared" si="59"/>
        <v>0</v>
      </c>
      <c r="L74" s="136">
        <f t="shared" si="60"/>
        <v>0</v>
      </c>
      <c r="M74" s="136">
        <f t="shared" si="61"/>
        <v>0</v>
      </c>
      <c r="N74" s="136">
        <f t="shared" si="62"/>
        <v>0</v>
      </c>
      <c r="O74" s="136">
        <f t="shared" si="63"/>
        <v>0</v>
      </c>
      <c r="P74" s="136">
        <f t="shared" si="64"/>
        <v>0</v>
      </c>
      <c r="Q74" s="136">
        <f t="shared" si="65"/>
        <v>0</v>
      </c>
      <c r="R74" s="136">
        <f t="shared" si="66"/>
        <v>0</v>
      </c>
      <c r="S74" s="136">
        <f t="shared" si="67"/>
        <v>0</v>
      </c>
      <c r="T74" s="136">
        <f t="shared" si="68"/>
        <v>0</v>
      </c>
      <c r="U74" s="136">
        <f t="shared" si="69"/>
        <v>0</v>
      </c>
      <c r="V74" s="136">
        <f t="shared" si="70"/>
        <v>0</v>
      </c>
      <c r="W74" s="136">
        <f t="shared" si="71"/>
        <v>0</v>
      </c>
      <c r="X74" s="136">
        <f t="shared" si="72"/>
        <v>0</v>
      </c>
      <c r="Y74" s="42">
        <f t="shared" si="73"/>
        <v>0</v>
      </c>
      <c r="Z74" s="42"/>
      <c r="AA74" s="42"/>
      <c r="AB74" s="42"/>
      <c r="AC74" s="42"/>
      <c r="AD74" s="42"/>
      <c r="AE74" s="42"/>
      <c r="AF74" s="42"/>
      <c r="AG74" s="42"/>
    </row>
    <row r="75" spans="1:33">
      <c r="A75" s="44">
        <f t="shared" si="0"/>
        <v>64</v>
      </c>
      <c r="B75" s="44"/>
      <c r="C75" s="137">
        <v>37502</v>
      </c>
      <c r="E75" s="138" t="s">
        <v>288</v>
      </c>
      <c r="G75" s="43">
        <v>2</v>
      </c>
      <c r="H75" s="136" t="str">
        <f t="shared" si="57"/>
        <v>Bills</v>
      </c>
      <c r="I75" s="42">
        <f>'Dep. Res. Class'!J$75</f>
        <v>0</v>
      </c>
      <c r="J75" s="136">
        <f t="shared" si="58"/>
        <v>0</v>
      </c>
      <c r="K75" s="136">
        <f t="shared" si="59"/>
        <v>0</v>
      </c>
      <c r="L75" s="136">
        <f t="shared" si="60"/>
        <v>0</v>
      </c>
      <c r="M75" s="136">
        <f t="shared" si="61"/>
        <v>0</v>
      </c>
      <c r="N75" s="136">
        <f t="shared" si="62"/>
        <v>0</v>
      </c>
      <c r="O75" s="136">
        <f t="shared" si="63"/>
        <v>0</v>
      </c>
      <c r="P75" s="136">
        <f t="shared" si="64"/>
        <v>0</v>
      </c>
      <c r="Q75" s="136">
        <f t="shared" si="65"/>
        <v>0</v>
      </c>
      <c r="R75" s="136">
        <f t="shared" si="66"/>
        <v>0</v>
      </c>
      <c r="S75" s="136">
        <f t="shared" si="67"/>
        <v>0</v>
      </c>
      <c r="T75" s="136">
        <f t="shared" si="68"/>
        <v>0</v>
      </c>
      <c r="U75" s="136">
        <f t="shared" si="69"/>
        <v>0</v>
      </c>
      <c r="V75" s="136">
        <f t="shared" si="70"/>
        <v>0</v>
      </c>
      <c r="W75" s="136">
        <f t="shared" si="71"/>
        <v>0</v>
      </c>
      <c r="X75" s="136">
        <f t="shared" si="72"/>
        <v>0</v>
      </c>
      <c r="Y75" s="42">
        <f t="shared" si="73"/>
        <v>0</v>
      </c>
      <c r="Z75" s="42"/>
      <c r="AA75" s="42"/>
      <c r="AB75" s="42"/>
      <c r="AC75" s="42"/>
      <c r="AD75" s="42"/>
      <c r="AE75" s="42"/>
      <c r="AF75" s="42"/>
      <c r="AG75" s="42"/>
    </row>
    <row r="76" spans="1:33">
      <c r="A76" s="44">
        <f t="shared" si="0"/>
        <v>65</v>
      </c>
      <c r="B76" s="44"/>
      <c r="C76" s="137">
        <v>37503</v>
      </c>
      <c r="E76" s="138" t="s">
        <v>291</v>
      </c>
      <c r="G76" s="43">
        <v>2</v>
      </c>
      <c r="H76" s="136" t="str">
        <f t="shared" si="57"/>
        <v>Bills</v>
      </c>
      <c r="I76" s="42">
        <f>'Dep. Res. Class'!J$76</f>
        <v>0</v>
      </c>
      <c r="J76" s="136">
        <f t="shared" si="58"/>
        <v>0</v>
      </c>
      <c r="K76" s="136">
        <f t="shared" si="59"/>
        <v>0</v>
      </c>
      <c r="L76" s="136">
        <f t="shared" si="60"/>
        <v>0</v>
      </c>
      <c r="M76" s="136">
        <f t="shared" si="61"/>
        <v>0</v>
      </c>
      <c r="N76" s="136">
        <f t="shared" si="62"/>
        <v>0</v>
      </c>
      <c r="O76" s="136">
        <f t="shared" si="63"/>
        <v>0</v>
      </c>
      <c r="P76" s="136">
        <f t="shared" si="64"/>
        <v>0</v>
      </c>
      <c r="Q76" s="136">
        <f t="shared" si="65"/>
        <v>0</v>
      </c>
      <c r="R76" s="136">
        <f t="shared" si="66"/>
        <v>0</v>
      </c>
      <c r="S76" s="136">
        <f t="shared" si="67"/>
        <v>0</v>
      </c>
      <c r="T76" s="136">
        <f t="shared" si="68"/>
        <v>0</v>
      </c>
      <c r="U76" s="136">
        <f t="shared" si="69"/>
        <v>0</v>
      </c>
      <c r="V76" s="136">
        <f t="shared" si="70"/>
        <v>0</v>
      </c>
      <c r="W76" s="136">
        <f t="shared" si="71"/>
        <v>0</v>
      </c>
      <c r="X76" s="136">
        <f t="shared" si="72"/>
        <v>0</v>
      </c>
      <c r="Y76" s="42">
        <f t="shared" si="73"/>
        <v>0</v>
      </c>
      <c r="Z76" s="42"/>
      <c r="AA76" s="42"/>
      <c r="AB76" s="42"/>
      <c r="AC76" s="42"/>
      <c r="AD76" s="42"/>
      <c r="AE76" s="42"/>
      <c r="AF76" s="42"/>
      <c r="AG76" s="42"/>
    </row>
    <row r="77" spans="1:33">
      <c r="A77" s="44">
        <f t="shared" ref="A77:A141" si="74">A76+1</f>
        <v>66</v>
      </c>
      <c r="B77" s="44"/>
      <c r="C77" s="137">
        <v>37600</v>
      </c>
      <c r="E77" s="138" t="s">
        <v>284</v>
      </c>
      <c r="G77" s="43">
        <v>2</v>
      </c>
      <c r="H77" s="136" t="str">
        <f t="shared" si="57"/>
        <v>Bills</v>
      </c>
      <c r="I77" s="42">
        <f>'Dep. Res. Class'!J$77</f>
        <v>0</v>
      </c>
      <c r="J77" s="136">
        <f t="shared" si="58"/>
        <v>0</v>
      </c>
      <c r="K77" s="136">
        <f t="shared" si="59"/>
        <v>0</v>
      </c>
      <c r="L77" s="136">
        <f t="shared" si="60"/>
        <v>0</v>
      </c>
      <c r="M77" s="136">
        <f t="shared" si="61"/>
        <v>0</v>
      </c>
      <c r="N77" s="136">
        <f t="shared" si="62"/>
        <v>0</v>
      </c>
      <c r="O77" s="136">
        <f t="shared" si="63"/>
        <v>0</v>
      </c>
      <c r="P77" s="136">
        <f t="shared" si="64"/>
        <v>0</v>
      </c>
      <c r="Q77" s="136">
        <f t="shared" si="65"/>
        <v>0</v>
      </c>
      <c r="R77" s="136">
        <f t="shared" si="66"/>
        <v>0</v>
      </c>
      <c r="S77" s="136">
        <f t="shared" si="67"/>
        <v>0</v>
      </c>
      <c r="T77" s="136">
        <f t="shared" si="68"/>
        <v>0</v>
      </c>
      <c r="U77" s="136">
        <f t="shared" si="69"/>
        <v>0</v>
      </c>
      <c r="V77" s="136">
        <f t="shared" si="70"/>
        <v>0</v>
      </c>
      <c r="W77" s="136">
        <f t="shared" si="71"/>
        <v>0</v>
      </c>
      <c r="X77" s="136">
        <f t="shared" si="72"/>
        <v>0</v>
      </c>
      <c r="Y77" s="42">
        <f t="shared" si="73"/>
        <v>0</v>
      </c>
      <c r="Z77" s="42"/>
      <c r="AA77" s="42"/>
      <c r="AB77" s="42"/>
      <c r="AC77" s="42"/>
      <c r="AD77" s="42"/>
      <c r="AE77" s="42"/>
      <c r="AF77" s="42"/>
      <c r="AG77" s="42"/>
    </row>
    <row r="78" spans="1:33">
      <c r="A78" s="44">
        <f t="shared" si="74"/>
        <v>67</v>
      </c>
      <c r="B78" s="44"/>
      <c r="C78" s="137">
        <v>37601</v>
      </c>
      <c r="E78" s="138" t="s">
        <v>285</v>
      </c>
      <c r="G78" s="43">
        <v>2</v>
      </c>
      <c r="H78" s="136" t="str">
        <f t="shared" si="57"/>
        <v>Bills</v>
      </c>
      <c r="I78" s="42">
        <f>'Dep. Res. Class'!J$78</f>
        <v>0</v>
      </c>
      <c r="J78" s="136">
        <f t="shared" si="58"/>
        <v>0</v>
      </c>
      <c r="K78" s="136">
        <f t="shared" si="59"/>
        <v>0</v>
      </c>
      <c r="L78" s="136">
        <f t="shared" si="60"/>
        <v>0</v>
      </c>
      <c r="M78" s="136">
        <f t="shared" si="61"/>
        <v>0</v>
      </c>
      <c r="N78" s="136">
        <f t="shared" si="62"/>
        <v>0</v>
      </c>
      <c r="O78" s="136">
        <f t="shared" si="63"/>
        <v>0</v>
      </c>
      <c r="P78" s="136">
        <f t="shared" si="64"/>
        <v>0</v>
      </c>
      <c r="Q78" s="136">
        <f t="shared" si="65"/>
        <v>0</v>
      </c>
      <c r="R78" s="136">
        <f t="shared" si="66"/>
        <v>0</v>
      </c>
      <c r="S78" s="136">
        <f t="shared" si="67"/>
        <v>0</v>
      </c>
      <c r="T78" s="136">
        <f t="shared" si="68"/>
        <v>0</v>
      </c>
      <c r="U78" s="136">
        <f t="shared" si="69"/>
        <v>0</v>
      </c>
      <c r="V78" s="136">
        <f t="shared" si="70"/>
        <v>0</v>
      </c>
      <c r="W78" s="136">
        <f t="shared" si="71"/>
        <v>0</v>
      </c>
      <c r="X78" s="136">
        <f t="shared" si="72"/>
        <v>0</v>
      </c>
      <c r="Y78" s="42">
        <f t="shared" si="73"/>
        <v>0</v>
      </c>
      <c r="Z78" s="42"/>
      <c r="AA78" s="42"/>
      <c r="AB78" s="42"/>
      <c r="AC78" s="42"/>
      <c r="AD78" s="42"/>
      <c r="AE78" s="42"/>
      <c r="AF78" s="42"/>
      <c r="AG78" s="42"/>
    </row>
    <row r="79" spans="1:33">
      <c r="A79" s="44">
        <f t="shared" si="74"/>
        <v>68</v>
      </c>
      <c r="B79" s="44"/>
      <c r="C79" s="137">
        <v>37602</v>
      </c>
      <c r="E79" s="138" t="s">
        <v>292</v>
      </c>
      <c r="G79" s="43">
        <v>2</v>
      </c>
      <c r="H79" s="136" t="str">
        <f t="shared" si="57"/>
        <v>Bills</v>
      </c>
      <c r="I79" s="42">
        <f>'Dep. Res. Class'!J$79</f>
        <v>0</v>
      </c>
      <c r="J79" s="136">
        <f t="shared" si="58"/>
        <v>0</v>
      </c>
      <c r="K79" s="136">
        <f t="shared" si="59"/>
        <v>0</v>
      </c>
      <c r="L79" s="136">
        <f t="shared" si="60"/>
        <v>0</v>
      </c>
      <c r="M79" s="136">
        <f t="shared" si="61"/>
        <v>0</v>
      </c>
      <c r="N79" s="136">
        <f t="shared" si="62"/>
        <v>0</v>
      </c>
      <c r="O79" s="136">
        <f t="shared" si="63"/>
        <v>0</v>
      </c>
      <c r="P79" s="136">
        <f t="shared" si="64"/>
        <v>0</v>
      </c>
      <c r="Q79" s="136">
        <f t="shared" si="65"/>
        <v>0</v>
      </c>
      <c r="R79" s="136">
        <f t="shared" si="66"/>
        <v>0</v>
      </c>
      <c r="S79" s="136">
        <f t="shared" si="67"/>
        <v>0</v>
      </c>
      <c r="T79" s="136">
        <f t="shared" si="68"/>
        <v>0</v>
      </c>
      <c r="U79" s="136">
        <f t="shared" si="69"/>
        <v>0</v>
      </c>
      <c r="V79" s="136">
        <f t="shared" si="70"/>
        <v>0</v>
      </c>
      <c r="W79" s="136">
        <f t="shared" si="71"/>
        <v>0</v>
      </c>
      <c r="X79" s="136">
        <f t="shared" si="72"/>
        <v>0</v>
      </c>
      <c r="Y79" s="42">
        <f t="shared" si="73"/>
        <v>0</v>
      </c>
      <c r="Z79" s="44"/>
      <c r="AB79" s="44"/>
      <c r="AC79" s="44"/>
      <c r="AD79" s="44"/>
      <c r="AE79" s="44"/>
      <c r="AF79" s="44"/>
      <c r="AG79" s="44"/>
    </row>
    <row r="80" spans="1:33">
      <c r="A80" s="44">
        <f t="shared" si="74"/>
        <v>69</v>
      </c>
      <c r="B80" s="44"/>
      <c r="C80" s="137">
        <v>37800</v>
      </c>
      <c r="E80" s="138" t="s">
        <v>293</v>
      </c>
      <c r="G80" s="43">
        <v>2</v>
      </c>
      <c r="H80" s="136" t="str">
        <f t="shared" si="57"/>
        <v>Bills</v>
      </c>
      <c r="I80" s="42">
        <f>'Dep. Res. Class'!J$80</f>
        <v>0</v>
      </c>
      <c r="J80" s="136">
        <f t="shared" si="58"/>
        <v>0</v>
      </c>
      <c r="K80" s="136">
        <f t="shared" si="59"/>
        <v>0</v>
      </c>
      <c r="L80" s="136">
        <f t="shared" si="60"/>
        <v>0</v>
      </c>
      <c r="M80" s="136">
        <f t="shared" si="61"/>
        <v>0</v>
      </c>
      <c r="N80" s="136">
        <f t="shared" si="62"/>
        <v>0</v>
      </c>
      <c r="O80" s="136">
        <f t="shared" si="63"/>
        <v>0</v>
      </c>
      <c r="P80" s="136">
        <f t="shared" si="64"/>
        <v>0</v>
      </c>
      <c r="Q80" s="136">
        <f t="shared" si="65"/>
        <v>0</v>
      </c>
      <c r="R80" s="136">
        <f t="shared" si="66"/>
        <v>0</v>
      </c>
      <c r="S80" s="136">
        <f t="shared" si="67"/>
        <v>0</v>
      </c>
      <c r="T80" s="136">
        <f t="shared" si="68"/>
        <v>0</v>
      </c>
      <c r="U80" s="136">
        <f t="shared" si="69"/>
        <v>0</v>
      </c>
      <c r="V80" s="136">
        <f t="shared" si="70"/>
        <v>0</v>
      </c>
      <c r="W80" s="136">
        <f t="shared" si="71"/>
        <v>0</v>
      </c>
      <c r="X80" s="136">
        <f t="shared" si="72"/>
        <v>0</v>
      </c>
      <c r="Y80" s="42">
        <f t="shared" si="73"/>
        <v>0</v>
      </c>
      <c r="Z80" s="44"/>
      <c r="AB80" s="44"/>
      <c r="AC80" s="44"/>
      <c r="AD80" s="44"/>
      <c r="AE80" s="44"/>
      <c r="AF80" s="44"/>
      <c r="AG80" s="44"/>
    </row>
    <row r="81" spans="1:33">
      <c r="A81" s="44">
        <f t="shared" si="74"/>
        <v>70</v>
      </c>
      <c r="B81" s="44"/>
      <c r="C81" s="137">
        <v>37900</v>
      </c>
      <c r="E81" s="138" t="s">
        <v>294</v>
      </c>
      <c r="G81" s="43">
        <v>2</v>
      </c>
      <c r="H81" s="136" t="str">
        <f t="shared" si="57"/>
        <v>Bills</v>
      </c>
      <c r="I81" s="42">
        <f>'Dep. Res. Class'!J$81</f>
        <v>0</v>
      </c>
      <c r="J81" s="136">
        <f t="shared" si="58"/>
        <v>0</v>
      </c>
      <c r="K81" s="136">
        <f t="shared" si="59"/>
        <v>0</v>
      </c>
      <c r="L81" s="136">
        <f t="shared" si="60"/>
        <v>0</v>
      </c>
      <c r="M81" s="136">
        <f t="shared" si="61"/>
        <v>0</v>
      </c>
      <c r="N81" s="136">
        <f t="shared" si="62"/>
        <v>0</v>
      </c>
      <c r="O81" s="136">
        <f t="shared" si="63"/>
        <v>0</v>
      </c>
      <c r="P81" s="136">
        <f t="shared" si="64"/>
        <v>0</v>
      </c>
      <c r="Q81" s="136">
        <f t="shared" si="65"/>
        <v>0</v>
      </c>
      <c r="R81" s="136">
        <f t="shared" si="66"/>
        <v>0</v>
      </c>
      <c r="S81" s="136">
        <f t="shared" si="67"/>
        <v>0</v>
      </c>
      <c r="T81" s="136">
        <f t="shared" si="68"/>
        <v>0</v>
      </c>
      <c r="U81" s="136">
        <f t="shared" si="69"/>
        <v>0</v>
      </c>
      <c r="V81" s="136">
        <f t="shared" si="70"/>
        <v>0</v>
      </c>
      <c r="W81" s="136">
        <f t="shared" si="71"/>
        <v>0</v>
      </c>
      <c r="X81" s="136">
        <f t="shared" si="72"/>
        <v>0</v>
      </c>
      <c r="Y81" s="42">
        <f t="shared" si="73"/>
        <v>0</v>
      </c>
      <c r="Z81" s="44"/>
      <c r="AB81" s="44"/>
      <c r="AC81" s="44"/>
      <c r="AD81" s="44"/>
      <c r="AE81" s="44"/>
      <c r="AF81" s="44"/>
      <c r="AG81" s="44"/>
    </row>
    <row r="82" spans="1:33">
      <c r="A82" s="44">
        <f t="shared" si="74"/>
        <v>71</v>
      </c>
      <c r="B82" s="44"/>
      <c r="C82" s="137">
        <v>37905</v>
      </c>
      <c r="E82" s="138" t="s">
        <v>295</v>
      </c>
      <c r="G82" s="43">
        <v>2</v>
      </c>
      <c r="H82" s="136" t="str">
        <f t="shared" si="57"/>
        <v>Bills</v>
      </c>
      <c r="I82" s="42">
        <f>'Dep. Res. Class'!J$82</f>
        <v>0</v>
      </c>
      <c r="J82" s="136">
        <f t="shared" si="58"/>
        <v>0</v>
      </c>
      <c r="K82" s="136">
        <f t="shared" si="59"/>
        <v>0</v>
      </c>
      <c r="L82" s="136">
        <f t="shared" si="60"/>
        <v>0</v>
      </c>
      <c r="M82" s="136">
        <f t="shared" si="61"/>
        <v>0</v>
      </c>
      <c r="N82" s="136">
        <f t="shared" si="62"/>
        <v>0</v>
      </c>
      <c r="O82" s="136">
        <f t="shared" si="63"/>
        <v>0</v>
      </c>
      <c r="P82" s="136">
        <f t="shared" si="64"/>
        <v>0</v>
      </c>
      <c r="Q82" s="136">
        <f t="shared" si="65"/>
        <v>0</v>
      </c>
      <c r="R82" s="136">
        <f t="shared" si="66"/>
        <v>0</v>
      </c>
      <c r="S82" s="136">
        <f t="shared" si="67"/>
        <v>0</v>
      </c>
      <c r="T82" s="136">
        <f t="shared" si="68"/>
        <v>0</v>
      </c>
      <c r="U82" s="136">
        <f t="shared" si="69"/>
        <v>0</v>
      </c>
      <c r="V82" s="136">
        <f t="shared" si="70"/>
        <v>0</v>
      </c>
      <c r="W82" s="136">
        <f t="shared" si="71"/>
        <v>0</v>
      </c>
      <c r="X82" s="136">
        <f t="shared" si="72"/>
        <v>0</v>
      </c>
      <c r="Y82" s="42">
        <f t="shared" si="73"/>
        <v>0</v>
      </c>
      <c r="Z82" s="44"/>
      <c r="AB82" s="44"/>
      <c r="AC82" s="44"/>
      <c r="AD82" s="44"/>
      <c r="AE82" s="44"/>
      <c r="AF82" s="44"/>
      <c r="AG82" s="44"/>
    </row>
    <row r="83" spans="1:33">
      <c r="A83" s="44">
        <f t="shared" si="74"/>
        <v>72</v>
      </c>
      <c r="B83" s="44"/>
      <c r="C83" s="137">
        <v>38000</v>
      </c>
      <c r="E83" s="138" t="s">
        <v>52</v>
      </c>
      <c r="G83" s="43">
        <v>2</v>
      </c>
      <c r="H83" s="136" t="str">
        <f t="shared" si="57"/>
        <v>Bills</v>
      </c>
      <c r="I83" s="42">
        <f>'Dep. Res. Class'!J$83</f>
        <v>41215363.434713893</v>
      </c>
      <c r="J83" s="136">
        <f t="shared" si="58"/>
        <v>36686700.845172137</v>
      </c>
      <c r="K83" s="136">
        <f t="shared" si="59"/>
        <v>4480407.0227715373</v>
      </c>
      <c r="L83" s="136">
        <f t="shared" si="60"/>
        <v>2681.9523925027011</v>
      </c>
      <c r="M83" s="136">
        <f t="shared" si="61"/>
        <v>28894.611177620336</v>
      </c>
      <c r="N83" s="136">
        <f t="shared" si="62"/>
        <v>16679.003200089788</v>
      </c>
      <c r="O83" s="136">
        <f t="shared" si="63"/>
        <v>0</v>
      </c>
      <c r="P83" s="136">
        <f t="shared" si="64"/>
        <v>0</v>
      </c>
      <c r="Q83" s="136">
        <f t="shared" si="65"/>
        <v>0</v>
      </c>
      <c r="R83" s="136">
        <f t="shared" si="66"/>
        <v>0</v>
      </c>
      <c r="S83" s="136">
        <f t="shared" si="67"/>
        <v>0</v>
      </c>
      <c r="T83" s="136">
        <f t="shared" si="68"/>
        <v>0</v>
      </c>
      <c r="U83" s="136">
        <f t="shared" si="69"/>
        <v>0</v>
      </c>
      <c r="V83" s="136">
        <f t="shared" si="70"/>
        <v>0</v>
      </c>
      <c r="W83" s="136">
        <f t="shared" si="71"/>
        <v>0</v>
      </c>
      <c r="X83" s="136">
        <f t="shared" si="72"/>
        <v>0</v>
      </c>
      <c r="Y83" s="42">
        <f t="shared" si="73"/>
        <v>0</v>
      </c>
      <c r="Z83" s="44"/>
      <c r="AB83" s="44"/>
      <c r="AC83" s="44"/>
      <c r="AD83" s="44"/>
      <c r="AE83" s="44"/>
      <c r="AF83" s="44"/>
      <c r="AG83" s="44"/>
    </row>
    <row r="84" spans="1:33">
      <c r="A84" s="44">
        <f t="shared" si="74"/>
        <v>73</v>
      </c>
      <c r="B84" s="44"/>
      <c r="C84" s="137">
        <v>38100</v>
      </c>
      <c r="E84" s="138" t="s">
        <v>51</v>
      </c>
      <c r="G84" s="43">
        <v>4</v>
      </c>
      <c r="H84" s="136" t="str">
        <f t="shared" si="57"/>
        <v>Meter Investment</v>
      </c>
      <c r="I84" s="42">
        <f>'Dep. Res. Class'!J$84</f>
        <v>17354749.489799816</v>
      </c>
      <c r="J84" s="136">
        <f t="shared" si="58"/>
        <v>10371049.865075955</v>
      </c>
      <c r="K84" s="136">
        <f t="shared" si="59"/>
        <v>6462613.3318785587</v>
      </c>
      <c r="L84" s="136">
        <f t="shared" si="60"/>
        <v>28659.746106491635</v>
      </c>
      <c r="M84" s="136">
        <f t="shared" si="61"/>
        <v>312651.77570718148</v>
      </c>
      <c r="N84" s="136">
        <f t="shared" si="62"/>
        <v>179774.77103162935</v>
      </c>
      <c r="O84" s="136">
        <f t="shared" si="63"/>
        <v>0</v>
      </c>
      <c r="P84" s="136">
        <f t="shared" si="64"/>
        <v>0</v>
      </c>
      <c r="Q84" s="136">
        <f t="shared" si="65"/>
        <v>0</v>
      </c>
      <c r="R84" s="136">
        <f t="shared" si="66"/>
        <v>0</v>
      </c>
      <c r="S84" s="136">
        <f t="shared" si="67"/>
        <v>0</v>
      </c>
      <c r="T84" s="136">
        <f t="shared" si="68"/>
        <v>0</v>
      </c>
      <c r="U84" s="136">
        <f t="shared" si="69"/>
        <v>0</v>
      </c>
      <c r="V84" s="136">
        <f t="shared" si="70"/>
        <v>0</v>
      </c>
      <c r="W84" s="136">
        <f t="shared" si="71"/>
        <v>0</v>
      </c>
      <c r="X84" s="136">
        <f t="shared" si="72"/>
        <v>0</v>
      </c>
      <c r="Y84" s="42">
        <f t="shared" si="73"/>
        <v>0</v>
      </c>
      <c r="Z84" s="42"/>
      <c r="AA84" s="42"/>
      <c r="AB84" s="42"/>
      <c r="AC84" s="42"/>
      <c r="AD84" s="42"/>
      <c r="AE84" s="42"/>
      <c r="AF84" s="42"/>
      <c r="AG84" s="42"/>
    </row>
    <row r="85" spans="1:33">
      <c r="A85" s="44">
        <f t="shared" si="74"/>
        <v>74</v>
      </c>
      <c r="B85" s="44"/>
      <c r="C85" s="137">
        <v>38200</v>
      </c>
      <c r="E85" s="138" t="s">
        <v>296</v>
      </c>
      <c r="G85" s="43">
        <v>4</v>
      </c>
      <c r="H85" s="136" t="str">
        <f t="shared" si="57"/>
        <v>Meter Investment</v>
      </c>
      <c r="I85" s="42">
        <f>'Dep. Res. Class'!J$85</f>
        <v>22442436.168499127</v>
      </c>
      <c r="J85" s="136">
        <f t="shared" si="58"/>
        <v>13411407.910790497</v>
      </c>
      <c r="K85" s="136">
        <f t="shared" si="59"/>
        <v>8357181.2585148979</v>
      </c>
      <c r="L85" s="136">
        <f t="shared" si="60"/>
        <v>37061.58495565522</v>
      </c>
      <c r="M85" s="136">
        <f t="shared" si="61"/>
        <v>404308.19951623876</v>
      </c>
      <c r="N85" s="136">
        <f t="shared" si="62"/>
        <v>232477.21472183726</v>
      </c>
      <c r="O85" s="136">
        <f t="shared" si="63"/>
        <v>0</v>
      </c>
      <c r="P85" s="136">
        <f t="shared" si="64"/>
        <v>0</v>
      </c>
      <c r="Q85" s="136">
        <f t="shared" si="65"/>
        <v>0</v>
      </c>
      <c r="R85" s="136">
        <f t="shared" si="66"/>
        <v>0</v>
      </c>
      <c r="S85" s="136">
        <f t="shared" si="67"/>
        <v>0</v>
      </c>
      <c r="T85" s="136">
        <f t="shared" si="68"/>
        <v>0</v>
      </c>
      <c r="U85" s="136">
        <f t="shared" si="69"/>
        <v>0</v>
      </c>
      <c r="V85" s="136">
        <f t="shared" si="70"/>
        <v>0</v>
      </c>
      <c r="W85" s="136">
        <f t="shared" si="71"/>
        <v>0</v>
      </c>
      <c r="X85" s="136">
        <f t="shared" si="72"/>
        <v>0</v>
      </c>
      <c r="Y85" s="42">
        <f t="shared" si="73"/>
        <v>0</v>
      </c>
      <c r="Z85" s="42"/>
      <c r="AA85" s="42"/>
      <c r="AB85" s="42"/>
      <c r="AC85" s="42"/>
      <c r="AD85" s="42"/>
      <c r="AE85" s="42"/>
      <c r="AF85" s="42"/>
      <c r="AG85" s="42"/>
    </row>
    <row r="86" spans="1:33">
      <c r="A86" s="44">
        <f t="shared" si="74"/>
        <v>75</v>
      </c>
      <c r="B86" s="44"/>
      <c r="C86" s="137">
        <v>38300</v>
      </c>
      <c r="E86" s="138" t="s">
        <v>297</v>
      </c>
      <c r="G86" s="43">
        <v>4</v>
      </c>
      <c r="H86" s="136" t="str">
        <f t="shared" si="57"/>
        <v>Meter Investment</v>
      </c>
      <c r="I86" s="42">
        <f>'Dep. Res. Class'!J$86</f>
        <v>3398848.2452533166</v>
      </c>
      <c r="J86" s="136">
        <f t="shared" si="58"/>
        <v>2031122.6420217636</v>
      </c>
      <c r="K86" s="136">
        <f t="shared" si="59"/>
        <v>1265673.2380790762</v>
      </c>
      <c r="L86" s="136">
        <f t="shared" si="60"/>
        <v>5612.8800833862269</v>
      </c>
      <c r="M86" s="136">
        <f t="shared" si="61"/>
        <v>61231.41909148611</v>
      </c>
      <c r="N86" s="136">
        <f t="shared" si="62"/>
        <v>35208.065977604514</v>
      </c>
      <c r="O86" s="136">
        <f t="shared" si="63"/>
        <v>0</v>
      </c>
      <c r="P86" s="136">
        <f t="shared" si="64"/>
        <v>0</v>
      </c>
      <c r="Q86" s="136">
        <f t="shared" si="65"/>
        <v>0</v>
      </c>
      <c r="R86" s="136">
        <f t="shared" si="66"/>
        <v>0</v>
      </c>
      <c r="S86" s="136">
        <f t="shared" si="67"/>
        <v>0</v>
      </c>
      <c r="T86" s="136">
        <f t="shared" si="68"/>
        <v>0</v>
      </c>
      <c r="U86" s="136">
        <f t="shared" si="69"/>
        <v>0</v>
      </c>
      <c r="V86" s="136">
        <f t="shared" si="70"/>
        <v>0</v>
      </c>
      <c r="W86" s="136">
        <f t="shared" si="71"/>
        <v>0</v>
      </c>
      <c r="X86" s="136">
        <f t="shared" si="72"/>
        <v>0</v>
      </c>
      <c r="Y86" s="42">
        <f t="shared" si="73"/>
        <v>0</v>
      </c>
      <c r="Z86" s="42"/>
      <c r="AA86" s="42"/>
      <c r="AB86" s="42"/>
      <c r="AC86" s="42"/>
      <c r="AD86" s="42"/>
      <c r="AE86" s="42"/>
      <c r="AF86" s="42"/>
      <c r="AG86" s="42"/>
    </row>
    <row r="87" spans="1:33">
      <c r="A87" s="44">
        <f t="shared" si="74"/>
        <v>76</v>
      </c>
      <c r="B87" s="44"/>
      <c r="C87" s="137">
        <v>38400</v>
      </c>
      <c r="E87" s="138" t="s">
        <v>298</v>
      </c>
      <c r="G87" s="43">
        <v>4</v>
      </c>
      <c r="H87" s="136" t="str">
        <f t="shared" si="57"/>
        <v>Meter Investment</v>
      </c>
      <c r="I87" s="42">
        <f>'Dep. Res. Class'!J$87</f>
        <v>76960.481160999945</v>
      </c>
      <c r="J87" s="136">
        <f t="shared" si="58"/>
        <v>45990.925321629387</v>
      </c>
      <c r="K87" s="136">
        <f t="shared" si="59"/>
        <v>28658.77331569618</v>
      </c>
      <c r="L87" s="136">
        <f t="shared" si="60"/>
        <v>127.09303880209066</v>
      </c>
      <c r="M87" s="136">
        <f t="shared" si="61"/>
        <v>1386.4695142046255</v>
      </c>
      <c r="N87" s="136">
        <f t="shared" si="62"/>
        <v>797.2199706676596</v>
      </c>
      <c r="O87" s="136">
        <f t="shared" si="63"/>
        <v>0</v>
      </c>
      <c r="P87" s="136">
        <f t="shared" si="64"/>
        <v>0</v>
      </c>
      <c r="Q87" s="136">
        <f t="shared" si="65"/>
        <v>0</v>
      </c>
      <c r="R87" s="136">
        <f t="shared" si="66"/>
        <v>0</v>
      </c>
      <c r="S87" s="136">
        <f t="shared" si="67"/>
        <v>0</v>
      </c>
      <c r="T87" s="136">
        <f t="shared" si="68"/>
        <v>0</v>
      </c>
      <c r="U87" s="136">
        <f t="shared" si="69"/>
        <v>0</v>
      </c>
      <c r="V87" s="136">
        <f t="shared" si="70"/>
        <v>0</v>
      </c>
      <c r="W87" s="136">
        <f t="shared" si="71"/>
        <v>0</v>
      </c>
      <c r="X87" s="136">
        <f t="shared" si="72"/>
        <v>0</v>
      </c>
      <c r="Y87" s="42">
        <f t="shared" si="73"/>
        <v>0</v>
      </c>
      <c r="Z87" s="42"/>
      <c r="AA87" s="42"/>
      <c r="AB87" s="42"/>
      <c r="AC87" s="42"/>
      <c r="AD87" s="42"/>
      <c r="AE87" s="42"/>
      <c r="AF87" s="42"/>
      <c r="AG87" s="42"/>
    </row>
    <row r="88" spans="1:33">
      <c r="A88" s="44">
        <f t="shared" si="74"/>
        <v>77</v>
      </c>
      <c r="B88" s="44"/>
      <c r="C88" s="137">
        <v>38500</v>
      </c>
      <c r="E88" s="138" t="s">
        <v>299</v>
      </c>
      <c r="G88" s="43">
        <v>2.2000000000000002</v>
      </c>
      <c r="H88" s="136" t="str">
        <f t="shared" si="57"/>
        <v>Non-Residential Bills</v>
      </c>
      <c r="I88" s="42">
        <f>'Dep. Res. Class'!J$88</f>
        <v>2791804.6332062902</v>
      </c>
      <c r="J88" s="136">
        <f t="shared" si="58"/>
        <v>0</v>
      </c>
      <c r="K88" s="136">
        <f t="shared" si="59"/>
        <v>2762056.3107770169</v>
      </c>
      <c r="L88" s="136">
        <f t="shared" si="60"/>
        <v>1653.3550396796916</v>
      </c>
      <c r="M88" s="136">
        <f t="shared" si="61"/>
        <v>17812.788602680474</v>
      </c>
      <c r="N88" s="136">
        <f t="shared" si="62"/>
        <v>10282.178786913119</v>
      </c>
      <c r="O88" s="136">
        <f t="shared" si="63"/>
        <v>0</v>
      </c>
      <c r="P88" s="136">
        <f t="shared" si="64"/>
        <v>0</v>
      </c>
      <c r="Q88" s="136">
        <f t="shared" si="65"/>
        <v>0</v>
      </c>
      <c r="R88" s="136">
        <f t="shared" si="66"/>
        <v>0</v>
      </c>
      <c r="S88" s="136">
        <f t="shared" si="67"/>
        <v>0</v>
      </c>
      <c r="T88" s="136">
        <f t="shared" si="68"/>
        <v>0</v>
      </c>
      <c r="U88" s="136">
        <f t="shared" si="69"/>
        <v>0</v>
      </c>
      <c r="V88" s="136">
        <f t="shared" si="70"/>
        <v>0</v>
      </c>
      <c r="W88" s="136">
        <f t="shared" si="71"/>
        <v>0</v>
      </c>
      <c r="X88" s="136">
        <f t="shared" si="72"/>
        <v>0</v>
      </c>
      <c r="Y88" s="42">
        <f t="shared" si="73"/>
        <v>0</v>
      </c>
      <c r="Z88" s="42"/>
      <c r="AA88" s="42"/>
      <c r="AB88" s="42"/>
      <c r="AC88" s="42"/>
      <c r="AD88" s="42"/>
      <c r="AE88" s="42"/>
      <c r="AF88" s="42"/>
      <c r="AG88" s="42"/>
    </row>
    <row r="89" spans="1:33">
      <c r="A89" s="44">
        <f t="shared" si="74"/>
        <v>78</v>
      </c>
      <c r="B89" s="44"/>
      <c r="C89" s="137">
        <v>38600</v>
      </c>
      <c r="E89" s="138" t="s">
        <v>300</v>
      </c>
      <c r="G89" s="43">
        <v>99</v>
      </c>
      <c r="H89" s="136" t="str">
        <f t="shared" si="57"/>
        <v>-</v>
      </c>
      <c r="I89" s="42">
        <f>'Dep. Res. Class'!J$89</f>
        <v>0</v>
      </c>
      <c r="J89" s="136">
        <f t="shared" si="58"/>
        <v>0</v>
      </c>
      <c r="K89" s="136">
        <f t="shared" si="59"/>
        <v>0</v>
      </c>
      <c r="L89" s="136">
        <f t="shared" si="60"/>
        <v>0</v>
      </c>
      <c r="M89" s="136">
        <f t="shared" si="61"/>
        <v>0</v>
      </c>
      <c r="N89" s="136">
        <f t="shared" si="62"/>
        <v>0</v>
      </c>
      <c r="O89" s="136">
        <f t="shared" si="63"/>
        <v>0</v>
      </c>
      <c r="P89" s="136">
        <f t="shared" si="64"/>
        <v>0</v>
      </c>
      <c r="Q89" s="136">
        <f t="shared" si="65"/>
        <v>0</v>
      </c>
      <c r="R89" s="136">
        <f t="shared" si="66"/>
        <v>0</v>
      </c>
      <c r="S89" s="136">
        <f t="shared" si="67"/>
        <v>0</v>
      </c>
      <c r="T89" s="136">
        <f t="shared" si="68"/>
        <v>0</v>
      </c>
      <c r="U89" s="136">
        <f t="shared" si="69"/>
        <v>0</v>
      </c>
      <c r="V89" s="136">
        <f t="shared" si="70"/>
        <v>0</v>
      </c>
      <c r="W89" s="136">
        <f t="shared" si="71"/>
        <v>0</v>
      </c>
      <c r="X89" s="136">
        <f t="shared" si="72"/>
        <v>0</v>
      </c>
      <c r="Y89" s="42">
        <f t="shared" si="73"/>
        <v>0</v>
      </c>
      <c r="Z89" s="42"/>
      <c r="AA89" s="42"/>
      <c r="AB89" s="42"/>
      <c r="AC89" s="42"/>
      <c r="AD89" s="42"/>
      <c r="AE89" s="42"/>
      <c r="AF89" s="42"/>
      <c r="AG89" s="42"/>
    </row>
    <row r="90" spans="1:33">
      <c r="A90" s="44">
        <f t="shared" si="74"/>
        <v>79</v>
      </c>
      <c r="B90" s="44"/>
      <c r="C90" s="44"/>
      <c r="D90" s="44"/>
      <c r="E90" s="44"/>
      <c r="G90" s="43"/>
      <c r="H90" s="136"/>
      <c r="I90" s="42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42"/>
      <c r="Z90" s="42"/>
      <c r="AA90" s="42"/>
      <c r="AB90" s="42"/>
      <c r="AC90" s="42"/>
      <c r="AD90" s="42"/>
      <c r="AE90" s="42"/>
      <c r="AF90" s="42"/>
      <c r="AG90" s="42"/>
    </row>
    <row r="91" spans="1:33">
      <c r="A91" s="44">
        <f t="shared" si="74"/>
        <v>80</v>
      </c>
      <c r="B91" s="44"/>
      <c r="C91" s="44"/>
      <c r="D91" s="44" t="s">
        <v>66</v>
      </c>
      <c r="E91" s="44"/>
      <c r="G91" s="43"/>
      <c r="H91" s="136"/>
      <c r="I91" s="42">
        <f>'Dep. Res. Class'!J$91</f>
        <v>87280162.45263344</v>
      </c>
      <c r="J91" s="136">
        <f>SUM(J69:J89)</f>
        <v>62546272.188381977</v>
      </c>
      <c r="K91" s="136">
        <f t="shared" ref="K91:X91" si="75">SUM(K69:K89)</f>
        <v>23356589.93533678</v>
      </c>
      <c r="L91" s="136">
        <f t="shared" si="75"/>
        <v>75796.611616517577</v>
      </c>
      <c r="M91" s="136">
        <f t="shared" si="75"/>
        <v>826285.26360941189</v>
      </c>
      <c r="N91" s="136">
        <f t="shared" si="75"/>
        <v>475218.45368874172</v>
      </c>
      <c r="O91" s="136">
        <f t="shared" si="75"/>
        <v>0</v>
      </c>
      <c r="P91" s="136">
        <f t="shared" si="75"/>
        <v>0</v>
      </c>
      <c r="Q91" s="136">
        <f t="shared" si="75"/>
        <v>0</v>
      </c>
      <c r="R91" s="136">
        <f t="shared" si="75"/>
        <v>0</v>
      </c>
      <c r="S91" s="136">
        <f t="shared" si="75"/>
        <v>0</v>
      </c>
      <c r="T91" s="136">
        <f t="shared" si="75"/>
        <v>0</v>
      </c>
      <c r="U91" s="136">
        <f t="shared" si="75"/>
        <v>0</v>
      </c>
      <c r="V91" s="136">
        <f t="shared" si="75"/>
        <v>0</v>
      </c>
      <c r="W91" s="136">
        <f t="shared" si="75"/>
        <v>0</v>
      </c>
      <c r="X91" s="136">
        <f t="shared" si="75"/>
        <v>0</v>
      </c>
      <c r="Y91" s="42">
        <f t="shared" si="73"/>
        <v>0</v>
      </c>
      <c r="Z91" s="42"/>
      <c r="AA91" s="42"/>
      <c r="AB91" s="42"/>
      <c r="AC91" s="42"/>
      <c r="AD91" s="42"/>
      <c r="AE91" s="42"/>
      <c r="AF91" s="42"/>
      <c r="AG91" s="42"/>
    </row>
    <row r="92" spans="1:33">
      <c r="A92" s="44">
        <f t="shared" si="74"/>
        <v>81</v>
      </c>
      <c r="B92" s="44"/>
      <c r="C92" s="44"/>
      <c r="D92" s="44"/>
      <c r="E92" s="44"/>
      <c r="G92" s="43"/>
      <c r="H92" s="136"/>
      <c r="I92" s="42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42"/>
      <c r="Z92" s="42"/>
      <c r="AA92" s="42"/>
      <c r="AB92" s="42"/>
      <c r="AC92" s="42"/>
      <c r="AD92" s="42"/>
      <c r="AE92" s="42"/>
      <c r="AF92" s="42"/>
      <c r="AG92" s="42"/>
    </row>
    <row r="93" spans="1:33">
      <c r="A93" s="44">
        <f t="shared" si="74"/>
        <v>82</v>
      </c>
      <c r="B93" s="44"/>
      <c r="C93" s="44"/>
      <c r="D93" s="44" t="s">
        <v>158</v>
      </c>
      <c r="E93" s="44"/>
      <c r="G93" s="43"/>
      <c r="H93" s="136"/>
      <c r="I93" s="42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42"/>
      <c r="Z93" s="42"/>
      <c r="AA93" s="42"/>
      <c r="AB93" s="42"/>
      <c r="AC93" s="42"/>
      <c r="AD93" s="42"/>
      <c r="AE93" s="42"/>
      <c r="AF93" s="42"/>
      <c r="AG93" s="42"/>
    </row>
    <row r="94" spans="1:33">
      <c r="A94" s="44">
        <f t="shared" si="74"/>
        <v>83</v>
      </c>
      <c r="B94" s="44"/>
      <c r="C94" s="44"/>
      <c r="D94" s="44"/>
      <c r="E94" s="44"/>
      <c r="G94" s="43"/>
      <c r="H94" s="136"/>
      <c r="I94" s="42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42"/>
      <c r="Z94" s="42"/>
      <c r="AA94" s="42"/>
      <c r="AB94" s="42"/>
      <c r="AC94" s="42"/>
      <c r="AD94" s="42"/>
      <c r="AE94" s="42"/>
      <c r="AF94" s="42"/>
      <c r="AG94" s="42"/>
    </row>
    <row r="95" spans="1:33">
      <c r="A95" s="44">
        <f t="shared" si="74"/>
        <v>84</v>
      </c>
      <c r="B95" s="44"/>
      <c r="C95" s="139">
        <v>38900</v>
      </c>
      <c r="E95" s="138" t="s">
        <v>125</v>
      </c>
      <c r="G95" s="43">
        <v>6.2</v>
      </c>
      <c r="H95" s="136" t="str">
        <f t="shared" ref="H95:H130" si="76">VLOOKUP($G95,alloc,3)</f>
        <v>P, S, T &amp; D Plant - Customer</v>
      </c>
      <c r="I95" s="42">
        <f>'Dep. Res. Class'!J$95</f>
        <v>0</v>
      </c>
      <c r="J95" s="136">
        <f t="shared" ref="J95:J130" si="77">$I95*VLOOKUP($G95,alloc,6)</f>
        <v>0</v>
      </c>
      <c r="K95" s="136">
        <f t="shared" ref="K95:K130" si="78">$I95*VLOOKUP($G95,alloc,7)</f>
        <v>0</v>
      </c>
      <c r="L95" s="136">
        <f t="shared" ref="L95:L130" si="79">$I95*VLOOKUP($G95,alloc,8)</f>
        <v>0</v>
      </c>
      <c r="M95" s="136">
        <f t="shared" ref="M95:M130" si="80">$I95*VLOOKUP($G95,alloc,9)</f>
        <v>0</v>
      </c>
      <c r="N95" s="136">
        <f t="shared" ref="N95:N130" si="81">$I95*VLOOKUP($G95,alloc,10)</f>
        <v>0</v>
      </c>
      <c r="O95" s="136">
        <f t="shared" ref="O95:O130" si="82">$I95*VLOOKUP($G95,alloc,11)</f>
        <v>0</v>
      </c>
      <c r="P95" s="136">
        <f t="shared" ref="P95:P130" si="83">$I95*VLOOKUP($G95,alloc,12)</f>
        <v>0</v>
      </c>
      <c r="Q95" s="136">
        <f t="shared" ref="Q95:Q130" si="84">$I95*VLOOKUP($G95,alloc,13)</f>
        <v>0</v>
      </c>
      <c r="R95" s="136">
        <f t="shared" ref="R95:R130" si="85">$I95*VLOOKUP($G95,alloc,14)</f>
        <v>0</v>
      </c>
      <c r="S95" s="136">
        <f t="shared" ref="S95:S130" si="86">$I95*VLOOKUP($G95,alloc,15)</f>
        <v>0</v>
      </c>
      <c r="T95" s="136">
        <f t="shared" ref="T95:T130" si="87">$I95*VLOOKUP($G95,alloc,16)</f>
        <v>0</v>
      </c>
      <c r="U95" s="136">
        <f t="shared" ref="U95:U130" si="88">$I95*VLOOKUP($G95,alloc,17)</f>
        <v>0</v>
      </c>
      <c r="V95" s="136">
        <f t="shared" ref="V95:V130" si="89">$I95*VLOOKUP($G95,alloc,18)</f>
        <v>0</v>
      </c>
      <c r="W95" s="136">
        <f t="shared" ref="W95:W130" si="90">$I95*VLOOKUP($G95,alloc,19)</f>
        <v>0</v>
      </c>
      <c r="X95" s="136">
        <f t="shared" ref="X95:X130" si="91">$I95*VLOOKUP($G95,alloc,20)</f>
        <v>0</v>
      </c>
      <c r="Y95" s="42">
        <f t="shared" ref="Y95:Y130" si="92">SUM(J95:X95)-I95</f>
        <v>0</v>
      </c>
      <c r="Z95" s="42"/>
      <c r="AA95" s="42"/>
      <c r="AB95" s="42"/>
      <c r="AC95" s="42"/>
      <c r="AD95" s="42"/>
      <c r="AE95" s="42"/>
      <c r="AF95" s="42"/>
      <c r="AG95" s="42"/>
    </row>
    <row r="96" spans="1:33">
      <c r="A96" s="44">
        <f t="shared" si="74"/>
        <v>85</v>
      </c>
      <c r="B96" s="44"/>
      <c r="C96" s="139">
        <v>39000</v>
      </c>
      <c r="E96" s="138" t="s">
        <v>304</v>
      </c>
      <c r="G96" s="43">
        <v>6.2</v>
      </c>
      <c r="H96" s="136" t="str">
        <f t="shared" si="76"/>
        <v>P, S, T &amp; D Plant - Customer</v>
      </c>
      <c r="I96" s="42">
        <f>'Dep. Res. Class'!J$96</f>
        <v>81137.999506654247</v>
      </c>
      <c r="J96" s="136">
        <f t="shared" si="77"/>
        <v>60119.618880732873</v>
      </c>
      <c r="K96" s="136">
        <f t="shared" si="78"/>
        <v>19887.551001488897</v>
      </c>
      <c r="L96" s="136">
        <f t="shared" si="79"/>
        <v>62.237760289744429</v>
      </c>
      <c r="M96" s="136">
        <f t="shared" si="80"/>
        <v>678.40907793115662</v>
      </c>
      <c r="N96" s="136">
        <f t="shared" si="81"/>
        <v>390.18278621158078</v>
      </c>
      <c r="O96" s="136">
        <f t="shared" si="82"/>
        <v>0</v>
      </c>
      <c r="P96" s="136">
        <f t="shared" si="83"/>
        <v>0</v>
      </c>
      <c r="Q96" s="136">
        <f t="shared" si="84"/>
        <v>0</v>
      </c>
      <c r="R96" s="136">
        <f t="shared" si="85"/>
        <v>0</v>
      </c>
      <c r="S96" s="136">
        <f t="shared" si="86"/>
        <v>0</v>
      </c>
      <c r="T96" s="136">
        <f t="shared" si="87"/>
        <v>0</v>
      </c>
      <c r="U96" s="136">
        <f t="shared" si="88"/>
        <v>0</v>
      </c>
      <c r="V96" s="136">
        <f t="shared" si="89"/>
        <v>0</v>
      </c>
      <c r="W96" s="136">
        <f t="shared" si="90"/>
        <v>0</v>
      </c>
      <c r="X96" s="136">
        <f t="shared" si="91"/>
        <v>0</v>
      </c>
      <c r="Y96" s="42">
        <f t="shared" si="92"/>
        <v>0</v>
      </c>
      <c r="Z96" s="42"/>
      <c r="AA96" s="42"/>
      <c r="AB96" s="42"/>
      <c r="AC96" s="42"/>
      <c r="AD96" s="42"/>
      <c r="AE96" s="42"/>
      <c r="AF96" s="42"/>
      <c r="AG96" s="42"/>
    </row>
    <row r="97" spans="1:33">
      <c r="A97" s="44">
        <f t="shared" si="74"/>
        <v>86</v>
      </c>
      <c r="B97" s="44"/>
      <c r="C97" s="139">
        <v>39001</v>
      </c>
      <c r="E97" s="138" t="s">
        <v>149</v>
      </c>
      <c r="G97" s="43">
        <v>6.2</v>
      </c>
      <c r="H97" s="136" t="str">
        <f t="shared" si="76"/>
        <v>P, S, T &amp; D Plant - Customer</v>
      </c>
      <c r="I97" s="42">
        <f>'Dep. Res. Class'!J$97</f>
        <v>0</v>
      </c>
      <c r="J97" s="136">
        <f t="shared" si="77"/>
        <v>0</v>
      </c>
      <c r="K97" s="136">
        <f t="shared" si="78"/>
        <v>0</v>
      </c>
      <c r="L97" s="136">
        <f t="shared" si="79"/>
        <v>0</v>
      </c>
      <c r="M97" s="136">
        <f t="shared" si="80"/>
        <v>0</v>
      </c>
      <c r="N97" s="136">
        <f t="shared" si="81"/>
        <v>0</v>
      </c>
      <c r="O97" s="136">
        <f t="shared" si="82"/>
        <v>0</v>
      </c>
      <c r="P97" s="136">
        <f t="shared" si="83"/>
        <v>0</v>
      </c>
      <c r="Q97" s="136">
        <f t="shared" si="84"/>
        <v>0</v>
      </c>
      <c r="R97" s="136">
        <f t="shared" si="85"/>
        <v>0</v>
      </c>
      <c r="S97" s="136">
        <f t="shared" si="86"/>
        <v>0</v>
      </c>
      <c r="T97" s="136">
        <f t="shared" si="87"/>
        <v>0</v>
      </c>
      <c r="U97" s="136">
        <f t="shared" si="88"/>
        <v>0</v>
      </c>
      <c r="V97" s="136">
        <f t="shared" si="89"/>
        <v>0</v>
      </c>
      <c r="W97" s="136">
        <f t="shared" si="90"/>
        <v>0</v>
      </c>
      <c r="X97" s="136">
        <f t="shared" si="91"/>
        <v>0</v>
      </c>
      <c r="Y97" s="42">
        <f t="shared" si="92"/>
        <v>0</v>
      </c>
      <c r="Z97" s="42"/>
      <c r="AA97" s="42"/>
      <c r="AB97" s="42"/>
      <c r="AC97" s="42"/>
      <c r="AD97" s="42"/>
      <c r="AE97" s="42"/>
      <c r="AF97" s="42"/>
      <c r="AG97" s="42"/>
    </row>
    <row r="98" spans="1:33">
      <c r="A98" s="44">
        <f t="shared" si="74"/>
        <v>87</v>
      </c>
      <c r="B98" s="44"/>
      <c r="C98" s="139">
        <v>39002</v>
      </c>
      <c r="E98" s="138" t="s">
        <v>291</v>
      </c>
      <c r="G98" s="43">
        <v>6.2</v>
      </c>
      <c r="H98" s="136" t="str">
        <f t="shared" si="76"/>
        <v>P, S, T &amp; D Plant - Customer</v>
      </c>
      <c r="I98" s="42">
        <f>'Dep. Res. Class'!J$98</f>
        <v>28401.743348665084</v>
      </c>
      <c r="J98" s="136">
        <f t="shared" si="77"/>
        <v>21044.418103136741</v>
      </c>
      <c r="K98" s="136">
        <f t="shared" si="78"/>
        <v>6961.486884224345</v>
      </c>
      <c r="L98" s="136">
        <f t="shared" si="79"/>
        <v>21.785857490855346</v>
      </c>
      <c r="M98" s="136">
        <f t="shared" si="80"/>
        <v>237.47196916316682</v>
      </c>
      <c r="N98" s="136">
        <f t="shared" si="81"/>
        <v>136.58053464997661</v>
      </c>
      <c r="O98" s="136">
        <f t="shared" si="82"/>
        <v>0</v>
      </c>
      <c r="P98" s="136">
        <f t="shared" si="83"/>
        <v>0</v>
      </c>
      <c r="Q98" s="136">
        <f t="shared" si="84"/>
        <v>0</v>
      </c>
      <c r="R98" s="136">
        <f t="shared" si="85"/>
        <v>0</v>
      </c>
      <c r="S98" s="136">
        <f t="shared" si="86"/>
        <v>0</v>
      </c>
      <c r="T98" s="136">
        <f t="shared" si="87"/>
        <v>0</v>
      </c>
      <c r="U98" s="136">
        <f t="shared" si="88"/>
        <v>0</v>
      </c>
      <c r="V98" s="136">
        <f t="shared" si="89"/>
        <v>0</v>
      </c>
      <c r="W98" s="136">
        <f t="shared" si="90"/>
        <v>0</v>
      </c>
      <c r="X98" s="136">
        <f t="shared" si="91"/>
        <v>0</v>
      </c>
      <c r="Y98" s="42">
        <f t="shared" si="92"/>
        <v>0</v>
      </c>
      <c r="Z98" s="42"/>
      <c r="AA98" s="42"/>
      <c r="AB98" s="42"/>
      <c r="AC98" s="42"/>
      <c r="AD98" s="42"/>
      <c r="AE98" s="42"/>
      <c r="AF98" s="42"/>
      <c r="AG98" s="42"/>
    </row>
    <row r="99" spans="1:33">
      <c r="A99" s="44">
        <f t="shared" si="74"/>
        <v>88</v>
      </c>
      <c r="B99" s="44"/>
      <c r="C99" s="139">
        <v>39003</v>
      </c>
      <c r="E99" s="138" t="s">
        <v>306</v>
      </c>
      <c r="G99" s="43">
        <v>6.2</v>
      </c>
      <c r="H99" s="136" t="str">
        <f t="shared" si="76"/>
        <v>P, S, T &amp; D Plant - Customer</v>
      </c>
      <c r="I99" s="42">
        <f>'Dep. Res. Class'!J$99</f>
        <v>71399.337112091671</v>
      </c>
      <c r="J99" s="136">
        <f t="shared" si="77"/>
        <v>52903.706791093406</v>
      </c>
      <c r="K99" s="136">
        <f t="shared" si="78"/>
        <v>17500.529553637432</v>
      </c>
      <c r="L99" s="136">
        <f t="shared" si="79"/>
        <v>54.76761634558882</v>
      </c>
      <c r="M99" s="136">
        <f t="shared" si="80"/>
        <v>596.98240959388522</v>
      </c>
      <c r="N99" s="136">
        <f t="shared" si="81"/>
        <v>343.3507414213621</v>
      </c>
      <c r="O99" s="136">
        <f t="shared" si="82"/>
        <v>0</v>
      </c>
      <c r="P99" s="136">
        <f t="shared" si="83"/>
        <v>0</v>
      </c>
      <c r="Q99" s="136">
        <f t="shared" si="84"/>
        <v>0</v>
      </c>
      <c r="R99" s="136">
        <f t="shared" si="85"/>
        <v>0</v>
      </c>
      <c r="S99" s="136">
        <f t="shared" si="86"/>
        <v>0</v>
      </c>
      <c r="T99" s="136">
        <f t="shared" si="87"/>
        <v>0</v>
      </c>
      <c r="U99" s="136">
        <f t="shared" si="88"/>
        <v>0</v>
      </c>
      <c r="V99" s="136">
        <f t="shared" si="89"/>
        <v>0</v>
      </c>
      <c r="W99" s="136">
        <f t="shared" si="90"/>
        <v>0</v>
      </c>
      <c r="X99" s="136">
        <f t="shared" si="91"/>
        <v>0</v>
      </c>
      <c r="Y99" s="42">
        <f t="shared" si="92"/>
        <v>0</v>
      </c>
      <c r="Z99" s="42"/>
      <c r="AA99" s="42"/>
      <c r="AB99" s="42"/>
      <c r="AC99" s="42"/>
      <c r="AD99" s="42"/>
      <c r="AE99" s="42"/>
      <c r="AF99" s="42"/>
      <c r="AG99" s="42"/>
    </row>
    <row r="100" spans="1:33">
      <c r="A100" s="44">
        <f t="shared" si="74"/>
        <v>89</v>
      </c>
      <c r="B100" s="44"/>
      <c r="C100" s="139">
        <v>39004</v>
      </c>
      <c r="E100" s="138" t="s">
        <v>307</v>
      </c>
      <c r="G100" s="43">
        <v>6.2</v>
      </c>
      <c r="H100" s="136" t="str">
        <f t="shared" si="76"/>
        <v>P, S, T &amp; D Plant - Customer</v>
      </c>
      <c r="I100" s="42">
        <f>'Dep. Res. Class'!J$100</f>
        <v>1101.0549693179989</v>
      </c>
      <c r="J100" s="136">
        <f t="shared" si="77"/>
        <v>815.83235382462658</v>
      </c>
      <c r="K100" s="136">
        <f t="shared" si="78"/>
        <v>269.87708584013916</v>
      </c>
      <c r="L100" s="136">
        <f t="shared" si="79"/>
        <v>0.84457585425957549</v>
      </c>
      <c r="M100" s="136">
        <f t="shared" si="80"/>
        <v>9.2061141638731421</v>
      </c>
      <c r="N100" s="136">
        <f t="shared" si="81"/>
        <v>5.29483963510057</v>
      </c>
      <c r="O100" s="136">
        <f t="shared" si="82"/>
        <v>0</v>
      </c>
      <c r="P100" s="136">
        <f t="shared" si="83"/>
        <v>0</v>
      </c>
      <c r="Q100" s="136">
        <f t="shared" si="84"/>
        <v>0</v>
      </c>
      <c r="R100" s="136">
        <f t="shared" si="85"/>
        <v>0</v>
      </c>
      <c r="S100" s="136">
        <f t="shared" si="86"/>
        <v>0</v>
      </c>
      <c r="T100" s="136">
        <f t="shared" si="87"/>
        <v>0</v>
      </c>
      <c r="U100" s="136">
        <f t="shared" si="88"/>
        <v>0</v>
      </c>
      <c r="V100" s="136">
        <f t="shared" si="89"/>
        <v>0</v>
      </c>
      <c r="W100" s="136">
        <f t="shared" si="90"/>
        <v>0</v>
      </c>
      <c r="X100" s="136">
        <f t="shared" si="91"/>
        <v>0</v>
      </c>
      <c r="Y100" s="42">
        <f t="shared" si="92"/>
        <v>0</v>
      </c>
      <c r="Z100" s="42"/>
      <c r="AA100" s="42"/>
      <c r="AB100" s="42"/>
      <c r="AC100" s="42"/>
      <c r="AD100" s="42"/>
      <c r="AE100" s="42"/>
      <c r="AF100" s="42"/>
      <c r="AG100" s="42"/>
    </row>
    <row r="101" spans="1:33">
      <c r="A101" s="44">
        <f t="shared" si="74"/>
        <v>90</v>
      </c>
      <c r="B101" s="44"/>
      <c r="C101" s="139">
        <v>39009</v>
      </c>
      <c r="E101" s="138" t="s">
        <v>308</v>
      </c>
      <c r="G101" s="43">
        <v>6.2</v>
      </c>
      <c r="H101" s="136" t="str">
        <f t="shared" si="76"/>
        <v>P, S, T &amp; D Plant - Customer</v>
      </c>
      <c r="I101" s="42">
        <f>'Dep. Res. Class'!J$101</f>
        <v>388826.45182526723</v>
      </c>
      <c r="J101" s="136">
        <f t="shared" si="77"/>
        <v>288102.96330470406</v>
      </c>
      <c r="K101" s="136">
        <f t="shared" si="78"/>
        <v>95304.36957308503</v>
      </c>
      <c r="L101" s="136">
        <f t="shared" si="79"/>
        <v>298.25344043672396</v>
      </c>
      <c r="M101" s="136">
        <f t="shared" si="80"/>
        <v>3251.0463193807186</v>
      </c>
      <c r="N101" s="136">
        <f t="shared" si="81"/>
        <v>1869.8191876606907</v>
      </c>
      <c r="O101" s="136">
        <f t="shared" si="82"/>
        <v>0</v>
      </c>
      <c r="P101" s="136">
        <f t="shared" si="83"/>
        <v>0</v>
      </c>
      <c r="Q101" s="136">
        <f t="shared" si="84"/>
        <v>0</v>
      </c>
      <c r="R101" s="136">
        <f t="shared" si="85"/>
        <v>0</v>
      </c>
      <c r="S101" s="136">
        <f t="shared" si="86"/>
        <v>0</v>
      </c>
      <c r="T101" s="136">
        <f t="shared" si="87"/>
        <v>0</v>
      </c>
      <c r="U101" s="136">
        <f t="shared" si="88"/>
        <v>0</v>
      </c>
      <c r="V101" s="136">
        <f t="shared" si="89"/>
        <v>0</v>
      </c>
      <c r="W101" s="136">
        <f t="shared" si="90"/>
        <v>0</v>
      </c>
      <c r="X101" s="136">
        <f t="shared" si="91"/>
        <v>0</v>
      </c>
      <c r="Y101" s="42">
        <f t="shared" si="92"/>
        <v>0</v>
      </c>
      <c r="Z101" s="42"/>
      <c r="AA101" s="42"/>
      <c r="AB101" s="42"/>
      <c r="AC101" s="42"/>
      <c r="AD101" s="42"/>
      <c r="AE101" s="42"/>
      <c r="AF101" s="42"/>
      <c r="AG101" s="42"/>
    </row>
    <row r="102" spans="1:33">
      <c r="A102" s="44">
        <f t="shared" si="74"/>
        <v>91</v>
      </c>
      <c r="B102" s="44"/>
      <c r="C102" s="139">
        <v>39100</v>
      </c>
      <c r="E102" s="138" t="s">
        <v>309</v>
      </c>
      <c r="G102" s="43">
        <v>6.2</v>
      </c>
      <c r="H102" s="136" t="str">
        <f t="shared" si="76"/>
        <v>P, S, T &amp; D Plant - Customer</v>
      </c>
      <c r="I102" s="42">
        <f>'Dep. Res. Class'!J$102</f>
        <v>293265.50154330512</v>
      </c>
      <c r="J102" s="136">
        <f t="shared" si="77"/>
        <v>217296.58471804616</v>
      </c>
      <c r="K102" s="136">
        <f t="shared" si="78"/>
        <v>71881.641824819497</v>
      </c>
      <c r="L102" s="136">
        <f t="shared" si="79"/>
        <v>224.95240327939081</v>
      </c>
      <c r="M102" s="136">
        <f t="shared" si="80"/>
        <v>2452.0444144632297</v>
      </c>
      <c r="N102" s="136">
        <f t="shared" si="81"/>
        <v>1410.2781826968644</v>
      </c>
      <c r="O102" s="136">
        <f t="shared" si="82"/>
        <v>0</v>
      </c>
      <c r="P102" s="136">
        <f t="shared" si="83"/>
        <v>0</v>
      </c>
      <c r="Q102" s="136">
        <f t="shared" si="84"/>
        <v>0</v>
      </c>
      <c r="R102" s="136">
        <f t="shared" si="85"/>
        <v>0</v>
      </c>
      <c r="S102" s="136">
        <f t="shared" si="86"/>
        <v>0</v>
      </c>
      <c r="T102" s="136">
        <f t="shared" si="87"/>
        <v>0</v>
      </c>
      <c r="U102" s="136">
        <f t="shared" si="88"/>
        <v>0</v>
      </c>
      <c r="V102" s="136">
        <f t="shared" si="89"/>
        <v>0</v>
      </c>
      <c r="W102" s="136">
        <f t="shared" si="90"/>
        <v>0</v>
      </c>
      <c r="X102" s="136">
        <f t="shared" si="91"/>
        <v>0</v>
      </c>
      <c r="Y102" s="42">
        <f t="shared" si="92"/>
        <v>0</v>
      </c>
      <c r="Z102" s="42"/>
      <c r="AA102" s="42"/>
      <c r="AB102" s="42"/>
      <c r="AC102" s="42"/>
      <c r="AD102" s="42"/>
      <c r="AE102" s="42"/>
      <c r="AF102" s="42"/>
      <c r="AG102" s="42"/>
    </row>
    <row r="103" spans="1:33">
      <c r="A103" s="44">
        <f t="shared" si="74"/>
        <v>92</v>
      </c>
      <c r="B103" s="44"/>
      <c r="C103" s="146">
        <v>39102</v>
      </c>
      <c r="E103" s="138" t="s">
        <v>310</v>
      </c>
      <c r="G103" s="43">
        <v>6.2</v>
      </c>
      <c r="H103" s="136" t="str">
        <f t="shared" si="76"/>
        <v>P, S, T &amp; D Plant - Customer</v>
      </c>
      <c r="I103" s="42">
        <f>'Dep. Res. Class'!J$103</f>
        <v>0</v>
      </c>
      <c r="J103" s="136">
        <f t="shared" si="77"/>
        <v>0</v>
      </c>
      <c r="K103" s="136">
        <f t="shared" si="78"/>
        <v>0</v>
      </c>
      <c r="L103" s="136">
        <f t="shared" si="79"/>
        <v>0</v>
      </c>
      <c r="M103" s="136">
        <f t="shared" si="80"/>
        <v>0</v>
      </c>
      <c r="N103" s="136">
        <f t="shared" si="81"/>
        <v>0</v>
      </c>
      <c r="O103" s="136">
        <f t="shared" si="82"/>
        <v>0</v>
      </c>
      <c r="P103" s="136">
        <f t="shared" si="83"/>
        <v>0</v>
      </c>
      <c r="Q103" s="136">
        <f t="shared" si="84"/>
        <v>0</v>
      </c>
      <c r="R103" s="136">
        <f t="shared" si="85"/>
        <v>0</v>
      </c>
      <c r="S103" s="136">
        <f t="shared" si="86"/>
        <v>0</v>
      </c>
      <c r="T103" s="136">
        <f t="shared" si="87"/>
        <v>0</v>
      </c>
      <c r="U103" s="136">
        <f t="shared" si="88"/>
        <v>0</v>
      </c>
      <c r="V103" s="136">
        <f t="shared" si="89"/>
        <v>0</v>
      </c>
      <c r="W103" s="136">
        <f t="shared" si="90"/>
        <v>0</v>
      </c>
      <c r="X103" s="136">
        <f t="shared" si="91"/>
        <v>0</v>
      </c>
      <c r="Y103" s="42">
        <f t="shared" si="92"/>
        <v>0</v>
      </c>
      <c r="Z103" s="42"/>
      <c r="AA103" s="42"/>
      <c r="AB103" s="42"/>
      <c r="AC103" s="42"/>
      <c r="AD103" s="42"/>
      <c r="AE103" s="42"/>
      <c r="AF103" s="42"/>
      <c r="AG103" s="42"/>
    </row>
    <row r="104" spans="1:33">
      <c r="A104" s="44">
        <f t="shared" si="74"/>
        <v>93</v>
      </c>
      <c r="B104" s="44"/>
      <c r="C104" s="139">
        <v>39103</v>
      </c>
      <c r="E104" s="138" t="s">
        <v>311</v>
      </c>
      <c r="G104" s="43">
        <v>6.2</v>
      </c>
      <c r="H104" s="136" t="str">
        <f t="shared" si="76"/>
        <v>P, S, T &amp; D Plant - Customer</v>
      </c>
      <c r="I104" s="42">
        <f>'Dep. Res. Class'!J$104</f>
        <v>0</v>
      </c>
      <c r="J104" s="136">
        <f t="shared" si="77"/>
        <v>0</v>
      </c>
      <c r="K104" s="136">
        <f t="shared" si="78"/>
        <v>0</v>
      </c>
      <c r="L104" s="136">
        <f t="shared" si="79"/>
        <v>0</v>
      </c>
      <c r="M104" s="136">
        <f t="shared" si="80"/>
        <v>0</v>
      </c>
      <c r="N104" s="136">
        <f t="shared" si="81"/>
        <v>0</v>
      </c>
      <c r="O104" s="136">
        <f t="shared" si="82"/>
        <v>0</v>
      </c>
      <c r="P104" s="136">
        <f t="shared" si="83"/>
        <v>0</v>
      </c>
      <c r="Q104" s="136">
        <f t="shared" si="84"/>
        <v>0</v>
      </c>
      <c r="R104" s="136">
        <f t="shared" si="85"/>
        <v>0</v>
      </c>
      <c r="S104" s="136">
        <f t="shared" si="86"/>
        <v>0</v>
      </c>
      <c r="T104" s="136">
        <f t="shared" si="87"/>
        <v>0</v>
      </c>
      <c r="U104" s="136">
        <f t="shared" si="88"/>
        <v>0</v>
      </c>
      <c r="V104" s="136">
        <f t="shared" si="89"/>
        <v>0</v>
      </c>
      <c r="W104" s="136">
        <f t="shared" si="90"/>
        <v>0</v>
      </c>
      <c r="X104" s="136">
        <f t="shared" si="91"/>
        <v>0</v>
      </c>
      <c r="Y104" s="42">
        <f t="shared" si="92"/>
        <v>0</v>
      </c>
      <c r="Z104" s="42"/>
      <c r="AA104" s="42"/>
      <c r="AB104" s="42"/>
      <c r="AC104" s="42"/>
      <c r="AD104" s="42"/>
      <c r="AE104" s="42"/>
      <c r="AF104" s="42"/>
      <c r="AG104" s="42"/>
    </row>
    <row r="105" spans="1:33">
      <c r="A105" s="44">
        <f t="shared" si="74"/>
        <v>94</v>
      </c>
      <c r="B105" s="44"/>
      <c r="C105" s="139">
        <v>39200</v>
      </c>
      <c r="E105" s="138" t="s">
        <v>312</v>
      </c>
      <c r="G105" s="43">
        <v>6.2</v>
      </c>
      <c r="H105" s="136" t="str">
        <f t="shared" si="76"/>
        <v>P, S, T &amp; D Plant - Customer</v>
      </c>
      <c r="I105" s="42">
        <f>'Dep. Res. Class'!J$105</f>
        <v>75224.229848903589</v>
      </c>
      <c r="J105" s="136">
        <f t="shared" si="77"/>
        <v>55737.780776094194</v>
      </c>
      <c r="K105" s="136">
        <f t="shared" si="78"/>
        <v>18438.040335775127</v>
      </c>
      <c r="L105" s="136">
        <f t="shared" si="79"/>
        <v>57.701540755053237</v>
      </c>
      <c r="M105" s="136">
        <f t="shared" si="80"/>
        <v>628.96301018231043</v>
      </c>
      <c r="N105" s="136">
        <f t="shared" si="81"/>
        <v>361.74418609690304</v>
      </c>
      <c r="O105" s="136">
        <f t="shared" si="82"/>
        <v>0</v>
      </c>
      <c r="P105" s="136">
        <f t="shared" si="83"/>
        <v>0</v>
      </c>
      <c r="Q105" s="136">
        <f t="shared" si="84"/>
        <v>0</v>
      </c>
      <c r="R105" s="136">
        <f t="shared" si="85"/>
        <v>0</v>
      </c>
      <c r="S105" s="136">
        <f t="shared" si="86"/>
        <v>0</v>
      </c>
      <c r="T105" s="136">
        <f t="shared" si="87"/>
        <v>0</v>
      </c>
      <c r="U105" s="136">
        <f t="shared" si="88"/>
        <v>0</v>
      </c>
      <c r="V105" s="136">
        <f t="shared" si="89"/>
        <v>0</v>
      </c>
      <c r="W105" s="136">
        <f t="shared" si="90"/>
        <v>0</v>
      </c>
      <c r="X105" s="136">
        <f t="shared" si="91"/>
        <v>0</v>
      </c>
      <c r="Y105" s="42">
        <f t="shared" si="92"/>
        <v>0</v>
      </c>
      <c r="Z105" s="42"/>
      <c r="AA105" s="42"/>
      <c r="AB105" s="42"/>
      <c r="AC105" s="42"/>
      <c r="AD105" s="42"/>
      <c r="AE105" s="42"/>
      <c r="AF105" s="42"/>
      <c r="AG105" s="42"/>
    </row>
    <row r="106" spans="1:33">
      <c r="A106" s="44">
        <f t="shared" si="74"/>
        <v>95</v>
      </c>
      <c r="B106" s="44"/>
      <c r="C106" s="139">
        <v>39201</v>
      </c>
      <c r="E106" s="138" t="s">
        <v>313</v>
      </c>
      <c r="G106" s="43">
        <v>6.2</v>
      </c>
      <c r="H106" s="136" t="str">
        <f t="shared" si="76"/>
        <v>P, S, T &amp; D Plant - Customer</v>
      </c>
      <c r="I106" s="42">
        <f>'Dep. Res. Class'!J$106</f>
        <v>12991.480338287647</v>
      </c>
      <c r="J106" s="136">
        <f t="shared" si="77"/>
        <v>9626.1043085038527</v>
      </c>
      <c r="K106" s="136">
        <f t="shared" si="78"/>
        <v>3184.312275179358</v>
      </c>
      <c r="L106" s="136">
        <f t="shared" si="79"/>
        <v>9.9652523357685592</v>
      </c>
      <c r="M106" s="136">
        <f t="shared" si="80"/>
        <v>108.62405100997915</v>
      </c>
      <c r="N106" s="136">
        <f t="shared" si="81"/>
        <v>62.474451258689506</v>
      </c>
      <c r="O106" s="136">
        <f t="shared" si="82"/>
        <v>0</v>
      </c>
      <c r="P106" s="136">
        <f t="shared" si="83"/>
        <v>0</v>
      </c>
      <c r="Q106" s="136">
        <f t="shared" si="84"/>
        <v>0</v>
      </c>
      <c r="R106" s="136">
        <f t="shared" si="85"/>
        <v>0</v>
      </c>
      <c r="S106" s="136">
        <f t="shared" si="86"/>
        <v>0</v>
      </c>
      <c r="T106" s="136">
        <f t="shared" si="87"/>
        <v>0</v>
      </c>
      <c r="U106" s="136">
        <f t="shared" si="88"/>
        <v>0</v>
      </c>
      <c r="V106" s="136">
        <f t="shared" si="89"/>
        <v>0</v>
      </c>
      <c r="W106" s="136">
        <f t="shared" si="90"/>
        <v>0</v>
      </c>
      <c r="X106" s="136">
        <f t="shared" si="91"/>
        <v>0</v>
      </c>
      <c r="Y106" s="42">
        <f t="shared" si="92"/>
        <v>0</v>
      </c>
      <c r="Z106" s="42"/>
      <c r="AA106" s="42"/>
      <c r="AB106" s="42"/>
      <c r="AC106" s="42"/>
      <c r="AD106" s="42"/>
      <c r="AE106" s="42"/>
      <c r="AF106" s="42"/>
      <c r="AG106" s="42"/>
    </row>
    <row r="107" spans="1:33">
      <c r="A107" s="44">
        <f t="shared" si="74"/>
        <v>96</v>
      </c>
      <c r="B107" s="44"/>
      <c r="C107" s="139">
        <v>39202</v>
      </c>
      <c r="E107" s="138" t="s">
        <v>198</v>
      </c>
      <c r="G107" s="43">
        <v>6.2</v>
      </c>
      <c r="H107" s="136" t="str">
        <f t="shared" si="76"/>
        <v>P, S, T &amp; D Plant - Customer</v>
      </c>
      <c r="I107" s="42">
        <f>'Dep. Res. Class'!J$107</f>
        <v>0</v>
      </c>
      <c r="J107" s="136">
        <f t="shared" si="77"/>
        <v>0</v>
      </c>
      <c r="K107" s="136">
        <f t="shared" si="78"/>
        <v>0</v>
      </c>
      <c r="L107" s="136">
        <f t="shared" si="79"/>
        <v>0</v>
      </c>
      <c r="M107" s="136">
        <f t="shared" si="80"/>
        <v>0</v>
      </c>
      <c r="N107" s="136">
        <f t="shared" si="81"/>
        <v>0</v>
      </c>
      <c r="O107" s="136">
        <f t="shared" si="82"/>
        <v>0</v>
      </c>
      <c r="P107" s="136">
        <f t="shared" si="83"/>
        <v>0</v>
      </c>
      <c r="Q107" s="136">
        <f t="shared" si="84"/>
        <v>0</v>
      </c>
      <c r="R107" s="136">
        <f t="shared" si="85"/>
        <v>0</v>
      </c>
      <c r="S107" s="136">
        <f t="shared" si="86"/>
        <v>0</v>
      </c>
      <c r="T107" s="136">
        <f t="shared" si="87"/>
        <v>0</v>
      </c>
      <c r="U107" s="136">
        <f t="shared" si="88"/>
        <v>0</v>
      </c>
      <c r="V107" s="136">
        <f t="shared" si="89"/>
        <v>0</v>
      </c>
      <c r="W107" s="136">
        <f t="shared" si="90"/>
        <v>0</v>
      </c>
      <c r="X107" s="136">
        <f t="shared" si="91"/>
        <v>0</v>
      </c>
      <c r="Y107" s="42">
        <f t="shared" si="92"/>
        <v>0</v>
      </c>
      <c r="Z107" s="42"/>
      <c r="AA107" s="42"/>
      <c r="AB107" s="42"/>
      <c r="AC107" s="42"/>
      <c r="AD107" s="42"/>
      <c r="AE107" s="42"/>
      <c r="AF107" s="42"/>
      <c r="AG107" s="42"/>
    </row>
    <row r="108" spans="1:33">
      <c r="A108" s="44">
        <f t="shared" si="74"/>
        <v>97</v>
      </c>
      <c r="B108" s="44"/>
      <c r="C108" s="139">
        <v>39300</v>
      </c>
      <c r="E108" s="138" t="s">
        <v>314</v>
      </c>
      <c r="G108" s="43">
        <v>6.2</v>
      </c>
      <c r="H108" s="136" t="str">
        <f t="shared" si="76"/>
        <v>P, S, T &amp; D Plant - Customer</v>
      </c>
      <c r="I108" s="42">
        <f>'Dep. Res. Class'!J$108</f>
        <v>0</v>
      </c>
      <c r="J108" s="136">
        <f t="shared" si="77"/>
        <v>0</v>
      </c>
      <c r="K108" s="136">
        <f t="shared" si="78"/>
        <v>0</v>
      </c>
      <c r="L108" s="136">
        <f t="shared" si="79"/>
        <v>0</v>
      </c>
      <c r="M108" s="136">
        <f t="shared" si="80"/>
        <v>0</v>
      </c>
      <c r="N108" s="136">
        <f t="shared" si="81"/>
        <v>0</v>
      </c>
      <c r="O108" s="136">
        <f t="shared" si="82"/>
        <v>0</v>
      </c>
      <c r="P108" s="136">
        <f t="shared" si="83"/>
        <v>0</v>
      </c>
      <c r="Q108" s="136">
        <f t="shared" si="84"/>
        <v>0</v>
      </c>
      <c r="R108" s="136">
        <f t="shared" si="85"/>
        <v>0</v>
      </c>
      <c r="S108" s="136">
        <f t="shared" si="86"/>
        <v>0</v>
      </c>
      <c r="T108" s="136">
        <f t="shared" si="87"/>
        <v>0</v>
      </c>
      <c r="U108" s="136">
        <f t="shared" si="88"/>
        <v>0</v>
      </c>
      <c r="V108" s="136">
        <f t="shared" si="89"/>
        <v>0</v>
      </c>
      <c r="W108" s="136">
        <f t="shared" si="90"/>
        <v>0</v>
      </c>
      <c r="X108" s="136">
        <f t="shared" si="91"/>
        <v>0</v>
      </c>
      <c r="Y108" s="42">
        <f t="shared" si="92"/>
        <v>0</v>
      </c>
      <c r="Z108" s="42"/>
      <c r="AA108" s="42"/>
      <c r="AB108" s="42"/>
      <c r="AC108" s="42"/>
      <c r="AD108" s="42"/>
      <c r="AE108" s="42"/>
      <c r="AF108" s="42"/>
      <c r="AG108" s="42"/>
    </row>
    <row r="109" spans="1:33">
      <c r="A109" s="44">
        <f t="shared" si="74"/>
        <v>98</v>
      </c>
      <c r="B109" s="44"/>
      <c r="C109" s="139">
        <v>39400</v>
      </c>
      <c r="E109" s="138" t="s">
        <v>315</v>
      </c>
      <c r="G109" s="43">
        <v>6.2</v>
      </c>
      <c r="H109" s="136" t="str">
        <f t="shared" si="76"/>
        <v>P, S, T &amp; D Plant - Customer</v>
      </c>
      <c r="I109" s="42">
        <f>'Dep. Res. Class'!J$109</f>
        <v>265443.21653520304</v>
      </c>
      <c r="J109" s="136">
        <f t="shared" si="77"/>
        <v>196681.51925859952</v>
      </c>
      <c r="K109" s="136">
        <f t="shared" si="78"/>
        <v>65062.184659977618</v>
      </c>
      <c r="L109" s="136">
        <f t="shared" si="79"/>
        <v>203.61102543453532</v>
      </c>
      <c r="M109" s="136">
        <f t="shared" si="80"/>
        <v>2219.417398354256</v>
      </c>
      <c r="N109" s="136">
        <f t="shared" si="81"/>
        <v>1276.4841928371111</v>
      </c>
      <c r="O109" s="136">
        <f t="shared" si="82"/>
        <v>0</v>
      </c>
      <c r="P109" s="136">
        <f t="shared" si="83"/>
        <v>0</v>
      </c>
      <c r="Q109" s="136">
        <f t="shared" si="84"/>
        <v>0</v>
      </c>
      <c r="R109" s="136">
        <f t="shared" si="85"/>
        <v>0</v>
      </c>
      <c r="S109" s="136">
        <f t="shared" si="86"/>
        <v>0</v>
      </c>
      <c r="T109" s="136">
        <f t="shared" si="87"/>
        <v>0</v>
      </c>
      <c r="U109" s="136">
        <f t="shared" si="88"/>
        <v>0</v>
      </c>
      <c r="V109" s="136">
        <f t="shared" si="89"/>
        <v>0</v>
      </c>
      <c r="W109" s="136">
        <f t="shared" si="90"/>
        <v>0</v>
      </c>
      <c r="X109" s="136">
        <f t="shared" si="91"/>
        <v>0</v>
      </c>
      <c r="Y109" s="42">
        <f t="shared" si="92"/>
        <v>0</v>
      </c>
      <c r="Z109" s="42"/>
      <c r="AA109" s="42"/>
      <c r="AB109" s="42"/>
      <c r="AC109" s="42"/>
      <c r="AD109" s="42"/>
      <c r="AE109" s="42"/>
      <c r="AF109" s="42"/>
      <c r="AG109" s="42"/>
    </row>
    <row r="110" spans="1:33">
      <c r="A110" s="44">
        <f t="shared" si="74"/>
        <v>99</v>
      </c>
      <c r="B110" s="44"/>
      <c r="C110" s="139">
        <v>39600</v>
      </c>
      <c r="E110" s="138" t="s">
        <v>316</v>
      </c>
      <c r="G110" s="43">
        <v>6.2</v>
      </c>
      <c r="H110" s="136" t="str">
        <f t="shared" si="76"/>
        <v>P, S, T &amp; D Plant - Customer</v>
      </c>
      <c r="I110" s="42">
        <f>'Dep. Res. Class'!J$110</f>
        <v>0</v>
      </c>
      <c r="J110" s="136">
        <f t="shared" si="77"/>
        <v>0</v>
      </c>
      <c r="K110" s="136">
        <f t="shared" si="78"/>
        <v>0</v>
      </c>
      <c r="L110" s="136">
        <f t="shared" si="79"/>
        <v>0</v>
      </c>
      <c r="M110" s="136">
        <f t="shared" si="80"/>
        <v>0</v>
      </c>
      <c r="N110" s="136">
        <f t="shared" si="81"/>
        <v>0</v>
      </c>
      <c r="O110" s="136">
        <f t="shared" si="82"/>
        <v>0</v>
      </c>
      <c r="P110" s="136">
        <f t="shared" si="83"/>
        <v>0</v>
      </c>
      <c r="Q110" s="136">
        <f t="shared" si="84"/>
        <v>0</v>
      </c>
      <c r="R110" s="136">
        <f t="shared" si="85"/>
        <v>0</v>
      </c>
      <c r="S110" s="136">
        <f t="shared" si="86"/>
        <v>0</v>
      </c>
      <c r="T110" s="136">
        <f t="shared" si="87"/>
        <v>0</v>
      </c>
      <c r="U110" s="136">
        <f t="shared" si="88"/>
        <v>0</v>
      </c>
      <c r="V110" s="136">
        <f t="shared" si="89"/>
        <v>0</v>
      </c>
      <c r="W110" s="136">
        <f t="shared" si="90"/>
        <v>0</v>
      </c>
      <c r="X110" s="136">
        <f t="shared" si="91"/>
        <v>0</v>
      </c>
      <c r="Y110" s="42">
        <f t="shared" si="92"/>
        <v>0</v>
      </c>
      <c r="Z110" s="42"/>
      <c r="AA110" s="42"/>
      <c r="AB110" s="42"/>
      <c r="AC110" s="42"/>
      <c r="AD110" s="42"/>
      <c r="AE110" s="42"/>
      <c r="AF110" s="42"/>
      <c r="AG110" s="42"/>
    </row>
    <row r="111" spans="1:33">
      <c r="A111" s="44">
        <f t="shared" si="74"/>
        <v>100</v>
      </c>
      <c r="B111" s="44"/>
      <c r="C111" s="137">
        <v>39603</v>
      </c>
      <c r="E111" s="138" t="s">
        <v>317</v>
      </c>
      <c r="G111" s="43">
        <v>6.2</v>
      </c>
      <c r="H111" s="136" t="str">
        <f t="shared" si="76"/>
        <v>P, S, T &amp; D Plant - Customer</v>
      </c>
      <c r="I111" s="42">
        <f>'Dep. Res. Class'!J$111</f>
        <v>13954.094745785163</v>
      </c>
      <c r="J111" s="136">
        <f t="shared" si="77"/>
        <v>10339.358414591432</v>
      </c>
      <c r="K111" s="136">
        <f t="shared" si="78"/>
        <v>3420.2565089573282</v>
      </c>
      <c r="L111" s="136">
        <f t="shared" si="79"/>
        <v>10.703635893528958</v>
      </c>
      <c r="M111" s="136">
        <f t="shared" si="80"/>
        <v>116.6726392986278</v>
      </c>
      <c r="N111" s="136">
        <f t="shared" si="81"/>
        <v>67.103547044246653</v>
      </c>
      <c r="O111" s="136">
        <f t="shared" si="82"/>
        <v>0</v>
      </c>
      <c r="P111" s="136">
        <f t="shared" si="83"/>
        <v>0</v>
      </c>
      <c r="Q111" s="136">
        <f t="shared" si="84"/>
        <v>0</v>
      </c>
      <c r="R111" s="136">
        <f t="shared" si="85"/>
        <v>0</v>
      </c>
      <c r="S111" s="136">
        <f t="shared" si="86"/>
        <v>0</v>
      </c>
      <c r="T111" s="136">
        <f t="shared" si="87"/>
        <v>0</v>
      </c>
      <c r="U111" s="136">
        <f t="shared" si="88"/>
        <v>0</v>
      </c>
      <c r="V111" s="136">
        <f t="shared" si="89"/>
        <v>0</v>
      </c>
      <c r="W111" s="136">
        <f t="shared" si="90"/>
        <v>0</v>
      </c>
      <c r="X111" s="136">
        <f t="shared" si="91"/>
        <v>0</v>
      </c>
      <c r="Y111" s="42">
        <f t="shared" si="92"/>
        <v>0</v>
      </c>
      <c r="Z111" s="42"/>
      <c r="AA111" s="42"/>
      <c r="AB111" s="42"/>
      <c r="AC111" s="42"/>
      <c r="AD111" s="42"/>
      <c r="AE111" s="42"/>
      <c r="AF111" s="42"/>
      <c r="AG111" s="42"/>
    </row>
    <row r="112" spans="1:33">
      <c r="A112" s="44">
        <f t="shared" si="74"/>
        <v>101</v>
      </c>
      <c r="B112" s="44"/>
      <c r="C112" s="137">
        <v>39604</v>
      </c>
      <c r="E112" s="141" t="s">
        <v>318</v>
      </c>
      <c r="G112" s="43">
        <v>6.2</v>
      </c>
      <c r="H112" s="136" t="str">
        <f t="shared" si="76"/>
        <v>P, S, T &amp; D Plant - Customer</v>
      </c>
      <c r="I112" s="42">
        <f>'Dep. Res. Class'!J$112</f>
        <v>20663.849327861291</v>
      </c>
      <c r="J112" s="136">
        <f t="shared" si="77"/>
        <v>15310.985651033039</v>
      </c>
      <c r="K112" s="136">
        <f t="shared" si="78"/>
        <v>5064.8692338196061</v>
      </c>
      <c r="L112" s="136">
        <f t="shared" si="79"/>
        <v>15.850424079353287</v>
      </c>
      <c r="M112" s="136">
        <f t="shared" si="80"/>
        <v>172.77407693386684</v>
      </c>
      <c r="N112" s="136">
        <f t="shared" si="81"/>
        <v>99.369941995427027</v>
      </c>
      <c r="O112" s="136">
        <f t="shared" si="82"/>
        <v>0</v>
      </c>
      <c r="P112" s="136">
        <f t="shared" si="83"/>
        <v>0</v>
      </c>
      <c r="Q112" s="136">
        <f t="shared" si="84"/>
        <v>0</v>
      </c>
      <c r="R112" s="136">
        <f t="shared" si="85"/>
        <v>0</v>
      </c>
      <c r="S112" s="136">
        <f t="shared" si="86"/>
        <v>0</v>
      </c>
      <c r="T112" s="136">
        <f t="shared" si="87"/>
        <v>0</v>
      </c>
      <c r="U112" s="136">
        <f t="shared" si="88"/>
        <v>0</v>
      </c>
      <c r="V112" s="136">
        <f t="shared" si="89"/>
        <v>0</v>
      </c>
      <c r="W112" s="136">
        <f t="shared" si="90"/>
        <v>0</v>
      </c>
      <c r="X112" s="136">
        <f t="shared" si="91"/>
        <v>0</v>
      </c>
      <c r="Y112" s="42">
        <f t="shared" si="92"/>
        <v>0</v>
      </c>
      <c r="Z112" s="42"/>
      <c r="AA112" s="42"/>
      <c r="AB112" s="42"/>
      <c r="AC112" s="42"/>
      <c r="AD112" s="42"/>
      <c r="AE112" s="42"/>
      <c r="AF112" s="42"/>
      <c r="AG112" s="42"/>
    </row>
    <row r="113" spans="1:33">
      <c r="A113" s="44">
        <f t="shared" si="74"/>
        <v>102</v>
      </c>
      <c r="B113" s="44"/>
      <c r="C113" s="137">
        <v>39605</v>
      </c>
      <c r="E113" s="138" t="s">
        <v>319</v>
      </c>
      <c r="G113" s="43">
        <v>6.2</v>
      </c>
      <c r="H113" s="136" t="str">
        <f t="shared" si="76"/>
        <v>P, S, T &amp; D Plant - Customer</v>
      </c>
      <c r="I113" s="42">
        <f>'Dep. Res. Class'!J$113</f>
        <v>9515.1024246805973</v>
      </c>
      <c r="J113" s="136">
        <f t="shared" si="77"/>
        <v>7050.2641778347097</v>
      </c>
      <c r="K113" s="136">
        <f t="shared" si="78"/>
        <v>2332.22517076856</v>
      </c>
      <c r="L113" s="136">
        <f t="shared" si="79"/>
        <v>7.2986599058443629</v>
      </c>
      <c r="M113" s="136">
        <f t="shared" si="80"/>
        <v>79.557444127257313</v>
      </c>
      <c r="N113" s="136">
        <f t="shared" si="81"/>
        <v>45.756972044226515</v>
      </c>
      <c r="O113" s="136">
        <f t="shared" si="82"/>
        <v>0</v>
      </c>
      <c r="P113" s="136">
        <f t="shared" si="83"/>
        <v>0</v>
      </c>
      <c r="Q113" s="136">
        <f t="shared" si="84"/>
        <v>0</v>
      </c>
      <c r="R113" s="136">
        <f t="shared" si="85"/>
        <v>0</v>
      </c>
      <c r="S113" s="136">
        <f t="shared" si="86"/>
        <v>0</v>
      </c>
      <c r="T113" s="136">
        <f t="shared" si="87"/>
        <v>0</v>
      </c>
      <c r="U113" s="136">
        <f t="shared" si="88"/>
        <v>0</v>
      </c>
      <c r="V113" s="136">
        <f t="shared" si="89"/>
        <v>0</v>
      </c>
      <c r="W113" s="136">
        <f t="shared" si="90"/>
        <v>0</v>
      </c>
      <c r="X113" s="136">
        <f t="shared" si="91"/>
        <v>0</v>
      </c>
      <c r="Y113" s="42">
        <f t="shared" si="92"/>
        <v>0</v>
      </c>
      <c r="Z113" s="42"/>
      <c r="AA113" s="42"/>
      <c r="AB113" s="42"/>
      <c r="AC113" s="42"/>
      <c r="AD113" s="42"/>
      <c r="AE113" s="42"/>
      <c r="AF113" s="42"/>
      <c r="AG113" s="42"/>
    </row>
    <row r="114" spans="1:33">
      <c r="A114" s="44">
        <f t="shared" si="74"/>
        <v>103</v>
      </c>
      <c r="B114" s="44"/>
      <c r="C114" s="137">
        <v>39700</v>
      </c>
      <c r="E114" s="138" t="s">
        <v>320</v>
      </c>
      <c r="G114" s="43">
        <v>6.2</v>
      </c>
      <c r="H114" s="136" t="str">
        <f t="shared" si="76"/>
        <v>P, S, T &amp; D Plant - Customer</v>
      </c>
      <c r="I114" s="42">
        <f>'Dep. Res. Class'!J$114</f>
        <v>61555.822546959418</v>
      </c>
      <c r="J114" s="136">
        <f t="shared" si="77"/>
        <v>45610.103945312614</v>
      </c>
      <c r="K114" s="136">
        <f t="shared" si="78"/>
        <v>15087.808028109659</v>
      </c>
      <c r="L114" s="136">
        <f t="shared" si="79"/>
        <v>47.217044435530013</v>
      </c>
      <c r="M114" s="136">
        <f t="shared" si="80"/>
        <v>514.67905382547474</v>
      </c>
      <c r="N114" s="136">
        <f t="shared" si="81"/>
        <v>296.0144752761438</v>
      </c>
      <c r="O114" s="136">
        <f t="shared" si="82"/>
        <v>0</v>
      </c>
      <c r="P114" s="136">
        <f t="shared" si="83"/>
        <v>0</v>
      </c>
      <c r="Q114" s="136">
        <f t="shared" si="84"/>
        <v>0</v>
      </c>
      <c r="R114" s="136">
        <f t="shared" si="85"/>
        <v>0</v>
      </c>
      <c r="S114" s="136">
        <f t="shared" si="86"/>
        <v>0</v>
      </c>
      <c r="T114" s="136">
        <f t="shared" si="87"/>
        <v>0</v>
      </c>
      <c r="U114" s="136">
        <f t="shared" si="88"/>
        <v>0</v>
      </c>
      <c r="V114" s="136">
        <f t="shared" si="89"/>
        <v>0</v>
      </c>
      <c r="W114" s="136">
        <f t="shared" si="90"/>
        <v>0</v>
      </c>
      <c r="X114" s="136">
        <f t="shared" si="91"/>
        <v>0</v>
      </c>
      <c r="Y114" s="42">
        <f t="shared" si="92"/>
        <v>0</v>
      </c>
      <c r="Z114" s="42"/>
      <c r="AA114" s="42"/>
      <c r="AB114" s="42"/>
      <c r="AC114" s="42"/>
      <c r="AD114" s="42"/>
      <c r="AE114" s="42"/>
      <c r="AF114" s="42"/>
      <c r="AG114" s="42"/>
    </row>
    <row r="115" spans="1:33">
      <c r="A115" s="44">
        <f t="shared" si="74"/>
        <v>104</v>
      </c>
      <c r="B115" s="44"/>
      <c r="C115" s="137">
        <v>39701</v>
      </c>
      <c r="E115" s="138" t="s">
        <v>321</v>
      </c>
      <c r="G115" s="43">
        <v>6.2</v>
      </c>
      <c r="H115" s="136" t="str">
        <f t="shared" si="76"/>
        <v>P, S, T &amp; D Plant - Customer</v>
      </c>
      <c r="I115" s="42">
        <f>'Dep. Res. Class'!J$115</f>
        <v>0</v>
      </c>
      <c r="J115" s="136">
        <f t="shared" si="77"/>
        <v>0</v>
      </c>
      <c r="K115" s="136">
        <f t="shared" si="78"/>
        <v>0</v>
      </c>
      <c r="L115" s="136">
        <f t="shared" si="79"/>
        <v>0</v>
      </c>
      <c r="M115" s="136">
        <f t="shared" si="80"/>
        <v>0</v>
      </c>
      <c r="N115" s="136">
        <f t="shared" si="81"/>
        <v>0</v>
      </c>
      <c r="O115" s="136">
        <f t="shared" si="82"/>
        <v>0</v>
      </c>
      <c r="P115" s="136">
        <f t="shared" si="83"/>
        <v>0</v>
      </c>
      <c r="Q115" s="136">
        <f t="shared" si="84"/>
        <v>0</v>
      </c>
      <c r="R115" s="136">
        <f t="shared" si="85"/>
        <v>0</v>
      </c>
      <c r="S115" s="136">
        <f t="shared" si="86"/>
        <v>0</v>
      </c>
      <c r="T115" s="136">
        <f t="shared" si="87"/>
        <v>0</v>
      </c>
      <c r="U115" s="136">
        <f t="shared" si="88"/>
        <v>0</v>
      </c>
      <c r="V115" s="136">
        <f t="shared" si="89"/>
        <v>0</v>
      </c>
      <c r="W115" s="136">
        <f t="shared" si="90"/>
        <v>0</v>
      </c>
      <c r="X115" s="136">
        <f t="shared" si="91"/>
        <v>0</v>
      </c>
      <c r="Y115" s="42">
        <f t="shared" si="92"/>
        <v>0</v>
      </c>
      <c r="Z115" s="42"/>
      <c r="AA115" s="42"/>
      <c r="AB115" s="42"/>
      <c r="AC115" s="42"/>
      <c r="AD115" s="42"/>
      <c r="AE115" s="42"/>
      <c r="AF115" s="42"/>
      <c r="AG115" s="42"/>
    </row>
    <row r="116" spans="1:33">
      <c r="A116" s="44">
        <f t="shared" si="74"/>
        <v>105</v>
      </c>
      <c r="B116" s="44"/>
      <c r="C116" s="137">
        <v>39702</v>
      </c>
      <c r="E116" s="138" t="s">
        <v>322</v>
      </c>
      <c r="G116" s="43">
        <v>6.2</v>
      </c>
      <c r="H116" s="136" t="str">
        <f t="shared" si="76"/>
        <v>P, S, T &amp; D Plant - Customer</v>
      </c>
      <c r="I116" s="42">
        <f>'Dep. Res. Class'!J$116</f>
        <v>0</v>
      </c>
      <c r="J116" s="136">
        <f t="shared" si="77"/>
        <v>0</v>
      </c>
      <c r="K116" s="136">
        <f t="shared" si="78"/>
        <v>0</v>
      </c>
      <c r="L116" s="136">
        <f t="shared" si="79"/>
        <v>0</v>
      </c>
      <c r="M116" s="136">
        <f t="shared" si="80"/>
        <v>0</v>
      </c>
      <c r="N116" s="136">
        <f t="shared" si="81"/>
        <v>0</v>
      </c>
      <c r="O116" s="136">
        <f t="shared" si="82"/>
        <v>0</v>
      </c>
      <c r="P116" s="136">
        <f t="shared" si="83"/>
        <v>0</v>
      </c>
      <c r="Q116" s="136">
        <f t="shared" si="84"/>
        <v>0</v>
      </c>
      <c r="R116" s="136">
        <f t="shared" si="85"/>
        <v>0</v>
      </c>
      <c r="S116" s="136">
        <f t="shared" si="86"/>
        <v>0</v>
      </c>
      <c r="T116" s="136">
        <f t="shared" si="87"/>
        <v>0</v>
      </c>
      <c r="U116" s="136">
        <f t="shared" si="88"/>
        <v>0</v>
      </c>
      <c r="V116" s="136">
        <f t="shared" si="89"/>
        <v>0</v>
      </c>
      <c r="W116" s="136">
        <f t="shared" si="90"/>
        <v>0</v>
      </c>
      <c r="X116" s="136">
        <f t="shared" si="91"/>
        <v>0</v>
      </c>
      <c r="Y116" s="42">
        <f t="shared" si="92"/>
        <v>0</v>
      </c>
      <c r="Z116" s="42"/>
      <c r="AA116" s="42"/>
      <c r="AB116" s="42"/>
      <c r="AC116" s="42"/>
      <c r="AD116" s="42"/>
      <c r="AE116" s="42"/>
      <c r="AF116" s="42"/>
      <c r="AG116" s="42"/>
    </row>
    <row r="117" spans="1:33">
      <c r="A117" s="44">
        <f t="shared" si="74"/>
        <v>106</v>
      </c>
      <c r="B117" s="44"/>
      <c r="C117" s="137">
        <v>39705</v>
      </c>
      <c r="E117" s="138" t="s">
        <v>323</v>
      </c>
      <c r="G117" s="43">
        <v>6.2</v>
      </c>
      <c r="H117" s="136" t="str">
        <f t="shared" si="76"/>
        <v>P, S, T &amp; D Plant - Customer</v>
      </c>
      <c r="I117" s="42">
        <f>'Dep. Res. Class'!J$117</f>
        <v>-14950.664331064379</v>
      </c>
      <c r="J117" s="136">
        <f t="shared" si="77"/>
        <v>-11077.77178464504</v>
      </c>
      <c r="K117" s="136">
        <f t="shared" si="78"/>
        <v>-3664.5234193357091</v>
      </c>
      <c r="L117" s="136">
        <f t="shared" si="79"/>
        <v>-11.468065129371421</v>
      </c>
      <c r="M117" s="136">
        <f t="shared" si="80"/>
        <v>-125.00513279802769</v>
      </c>
      <c r="N117" s="136">
        <f t="shared" si="81"/>
        <v>-71.895929156231986</v>
      </c>
      <c r="O117" s="136">
        <f t="shared" si="82"/>
        <v>0</v>
      </c>
      <c r="P117" s="136">
        <f t="shared" si="83"/>
        <v>0</v>
      </c>
      <c r="Q117" s="136">
        <f t="shared" si="84"/>
        <v>0</v>
      </c>
      <c r="R117" s="136">
        <f t="shared" si="85"/>
        <v>0</v>
      </c>
      <c r="S117" s="136">
        <f t="shared" si="86"/>
        <v>0</v>
      </c>
      <c r="T117" s="136">
        <f t="shared" si="87"/>
        <v>0</v>
      </c>
      <c r="U117" s="136">
        <f t="shared" si="88"/>
        <v>0</v>
      </c>
      <c r="V117" s="136">
        <f t="shared" si="89"/>
        <v>0</v>
      </c>
      <c r="W117" s="136">
        <f t="shared" si="90"/>
        <v>0</v>
      </c>
      <c r="X117" s="136">
        <f t="shared" si="91"/>
        <v>0</v>
      </c>
      <c r="Y117" s="42">
        <f t="shared" si="92"/>
        <v>0</v>
      </c>
      <c r="Z117" s="42"/>
      <c r="AA117" s="42"/>
      <c r="AB117" s="42"/>
      <c r="AC117" s="42"/>
      <c r="AD117" s="42"/>
      <c r="AE117" s="42"/>
      <c r="AF117" s="42"/>
      <c r="AG117" s="42"/>
    </row>
    <row r="118" spans="1:33">
      <c r="A118" s="44">
        <f t="shared" si="74"/>
        <v>107</v>
      </c>
      <c r="B118" s="44"/>
      <c r="C118" s="137">
        <v>39800</v>
      </c>
      <c r="E118" s="138" t="s">
        <v>324</v>
      </c>
      <c r="G118" s="43">
        <v>6.2</v>
      </c>
      <c r="H118" s="136" t="str">
        <f t="shared" si="76"/>
        <v>P, S, T &amp; D Plant - Customer</v>
      </c>
      <c r="I118" s="42">
        <f>'Dep. Res. Class'!J$118</f>
        <v>519552.48567439802</v>
      </c>
      <c r="J118" s="136">
        <f t="shared" si="77"/>
        <v>384965.09178440593</v>
      </c>
      <c r="K118" s="136">
        <f t="shared" si="78"/>
        <v>127346.33118422554</v>
      </c>
      <c r="L118" s="136">
        <f t="shared" si="79"/>
        <v>398.52822669965082</v>
      </c>
      <c r="M118" s="136">
        <f t="shared" si="80"/>
        <v>4344.0696700231356</v>
      </c>
      <c r="N118" s="136">
        <f t="shared" si="81"/>
        <v>2498.4648090438022</v>
      </c>
      <c r="O118" s="136">
        <f t="shared" si="82"/>
        <v>0</v>
      </c>
      <c r="P118" s="136">
        <f t="shared" si="83"/>
        <v>0</v>
      </c>
      <c r="Q118" s="136">
        <f t="shared" si="84"/>
        <v>0</v>
      </c>
      <c r="R118" s="136">
        <f t="shared" si="85"/>
        <v>0</v>
      </c>
      <c r="S118" s="136">
        <f t="shared" si="86"/>
        <v>0</v>
      </c>
      <c r="T118" s="136">
        <f t="shared" si="87"/>
        <v>0</v>
      </c>
      <c r="U118" s="136">
        <f t="shared" si="88"/>
        <v>0</v>
      </c>
      <c r="V118" s="136">
        <f t="shared" si="89"/>
        <v>0</v>
      </c>
      <c r="W118" s="136">
        <f t="shared" si="90"/>
        <v>0</v>
      </c>
      <c r="X118" s="136">
        <f t="shared" si="91"/>
        <v>0</v>
      </c>
      <c r="Y118" s="42">
        <f t="shared" si="92"/>
        <v>0</v>
      </c>
      <c r="Z118" s="42"/>
      <c r="AA118" s="42"/>
      <c r="AB118" s="42"/>
      <c r="AC118" s="42"/>
      <c r="AD118" s="42"/>
      <c r="AE118" s="42"/>
      <c r="AF118" s="42"/>
      <c r="AG118" s="42"/>
    </row>
    <row r="119" spans="1:33">
      <c r="A119" s="44">
        <f t="shared" si="74"/>
        <v>108</v>
      </c>
      <c r="B119" s="44"/>
      <c r="C119" s="137">
        <v>39900</v>
      </c>
      <c r="E119" s="138" t="s">
        <v>325</v>
      </c>
      <c r="G119" s="43">
        <v>6.2</v>
      </c>
      <c r="H119" s="136" t="str">
        <f t="shared" si="76"/>
        <v>P, S, T &amp; D Plant - Customer</v>
      </c>
      <c r="I119" s="42">
        <f>'Dep. Res. Class'!J$119</f>
        <v>0</v>
      </c>
      <c r="J119" s="136">
        <f t="shared" si="77"/>
        <v>0</v>
      </c>
      <c r="K119" s="136">
        <f t="shared" si="78"/>
        <v>0</v>
      </c>
      <c r="L119" s="136">
        <f t="shared" si="79"/>
        <v>0</v>
      </c>
      <c r="M119" s="136">
        <f t="shared" si="80"/>
        <v>0</v>
      </c>
      <c r="N119" s="136">
        <f t="shared" si="81"/>
        <v>0</v>
      </c>
      <c r="O119" s="136">
        <f t="shared" si="82"/>
        <v>0</v>
      </c>
      <c r="P119" s="136">
        <f t="shared" si="83"/>
        <v>0</v>
      </c>
      <c r="Q119" s="136">
        <f t="shared" si="84"/>
        <v>0</v>
      </c>
      <c r="R119" s="136">
        <f t="shared" si="85"/>
        <v>0</v>
      </c>
      <c r="S119" s="136">
        <f t="shared" si="86"/>
        <v>0</v>
      </c>
      <c r="T119" s="136">
        <f t="shared" si="87"/>
        <v>0</v>
      </c>
      <c r="U119" s="136">
        <f t="shared" si="88"/>
        <v>0</v>
      </c>
      <c r="V119" s="136">
        <f t="shared" si="89"/>
        <v>0</v>
      </c>
      <c r="W119" s="136">
        <f t="shared" si="90"/>
        <v>0</v>
      </c>
      <c r="X119" s="136">
        <f t="shared" si="91"/>
        <v>0</v>
      </c>
      <c r="Y119" s="42">
        <f t="shared" si="92"/>
        <v>0</v>
      </c>
      <c r="Z119" s="42"/>
      <c r="AA119" s="42"/>
      <c r="AB119" s="42"/>
      <c r="AC119" s="42"/>
      <c r="AD119" s="42"/>
      <c r="AE119" s="42"/>
      <c r="AF119" s="42"/>
      <c r="AG119" s="42"/>
    </row>
    <row r="120" spans="1:33">
      <c r="A120" s="44">
        <f t="shared" si="74"/>
        <v>109</v>
      </c>
      <c r="B120" s="44"/>
      <c r="C120" s="137">
        <v>39901</v>
      </c>
      <c r="E120" s="138" t="s">
        <v>326</v>
      </c>
      <c r="G120" s="43">
        <v>6.2</v>
      </c>
      <c r="H120" s="136" t="str">
        <f t="shared" si="76"/>
        <v>P, S, T &amp; D Plant - Customer</v>
      </c>
      <c r="I120" s="42">
        <f>'Dep. Res. Class'!J$120</f>
        <v>0</v>
      </c>
      <c r="J120" s="136">
        <f t="shared" si="77"/>
        <v>0</v>
      </c>
      <c r="K120" s="136">
        <f t="shared" si="78"/>
        <v>0</v>
      </c>
      <c r="L120" s="136">
        <f t="shared" si="79"/>
        <v>0</v>
      </c>
      <c r="M120" s="136">
        <f t="shared" si="80"/>
        <v>0</v>
      </c>
      <c r="N120" s="136">
        <f t="shared" si="81"/>
        <v>0</v>
      </c>
      <c r="O120" s="136">
        <f t="shared" si="82"/>
        <v>0</v>
      </c>
      <c r="P120" s="136">
        <f t="shared" si="83"/>
        <v>0</v>
      </c>
      <c r="Q120" s="136">
        <f t="shared" si="84"/>
        <v>0</v>
      </c>
      <c r="R120" s="136">
        <f t="shared" si="85"/>
        <v>0</v>
      </c>
      <c r="S120" s="136">
        <f t="shared" si="86"/>
        <v>0</v>
      </c>
      <c r="T120" s="136">
        <f t="shared" si="87"/>
        <v>0</v>
      </c>
      <c r="U120" s="136">
        <f t="shared" si="88"/>
        <v>0</v>
      </c>
      <c r="V120" s="136">
        <f t="shared" si="89"/>
        <v>0</v>
      </c>
      <c r="W120" s="136">
        <f t="shared" si="90"/>
        <v>0</v>
      </c>
      <c r="X120" s="136">
        <f t="shared" si="91"/>
        <v>0</v>
      </c>
      <c r="Y120" s="42">
        <f t="shared" si="92"/>
        <v>0</v>
      </c>
      <c r="Z120" s="42"/>
      <c r="AA120" s="42"/>
      <c r="AB120" s="42"/>
      <c r="AC120" s="42"/>
      <c r="AD120" s="42"/>
      <c r="AE120" s="42"/>
      <c r="AF120" s="42"/>
      <c r="AG120" s="42"/>
    </row>
    <row r="121" spans="1:33">
      <c r="A121" s="44">
        <f t="shared" si="74"/>
        <v>110</v>
      </c>
      <c r="B121" s="44"/>
      <c r="C121" s="137">
        <v>39902</v>
      </c>
      <c r="E121" s="138" t="s">
        <v>327</v>
      </c>
      <c r="G121" s="43">
        <v>6.2</v>
      </c>
      <c r="H121" s="136" t="str">
        <f t="shared" si="76"/>
        <v>P, S, T &amp; D Plant - Customer</v>
      </c>
      <c r="I121" s="42">
        <f>'Dep. Res. Class'!J$121</f>
        <v>0</v>
      </c>
      <c r="J121" s="136">
        <f t="shared" si="77"/>
        <v>0</v>
      </c>
      <c r="K121" s="136">
        <f t="shared" si="78"/>
        <v>0</v>
      </c>
      <c r="L121" s="136">
        <f t="shared" si="79"/>
        <v>0</v>
      </c>
      <c r="M121" s="136">
        <f t="shared" si="80"/>
        <v>0</v>
      </c>
      <c r="N121" s="136">
        <f t="shared" si="81"/>
        <v>0</v>
      </c>
      <c r="O121" s="136">
        <f t="shared" si="82"/>
        <v>0</v>
      </c>
      <c r="P121" s="136">
        <f t="shared" si="83"/>
        <v>0</v>
      </c>
      <c r="Q121" s="136">
        <f t="shared" si="84"/>
        <v>0</v>
      </c>
      <c r="R121" s="136">
        <f t="shared" si="85"/>
        <v>0</v>
      </c>
      <c r="S121" s="136">
        <f t="shared" si="86"/>
        <v>0</v>
      </c>
      <c r="T121" s="136">
        <f t="shared" si="87"/>
        <v>0</v>
      </c>
      <c r="U121" s="136">
        <f t="shared" si="88"/>
        <v>0</v>
      </c>
      <c r="V121" s="136">
        <f t="shared" si="89"/>
        <v>0</v>
      </c>
      <c r="W121" s="136">
        <f t="shared" si="90"/>
        <v>0</v>
      </c>
      <c r="X121" s="136">
        <f t="shared" si="91"/>
        <v>0</v>
      </c>
      <c r="Y121" s="42">
        <f t="shared" si="92"/>
        <v>0</v>
      </c>
      <c r="Z121" s="42"/>
      <c r="AA121" s="42"/>
      <c r="AB121" s="42"/>
      <c r="AC121" s="42"/>
      <c r="AD121" s="42"/>
      <c r="AE121" s="42"/>
      <c r="AF121" s="42"/>
      <c r="AG121" s="42"/>
    </row>
    <row r="122" spans="1:33">
      <c r="A122" s="44">
        <f t="shared" si="74"/>
        <v>111</v>
      </c>
      <c r="B122" s="44"/>
      <c r="C122" s="137">
        <v>39903</v>
      </c>
      <c r="E122" s="138" t="s">
        <v>328</v>
      </c>
      <c r="G122" s="43">
        <v>6.2</v>
      </c>
      <c r="H122" s="136" t="str">
        <f t="shared" si="76"/>
        <v>P, S, T &amp; D Plant - Customer</v>
      </c>
      <c r="I122" s="42">
        <f>'Dep. Res. Class'!J$122</f>
        <v>9362.150501386408</v>
      </c>
      <c r="J122" s="136">
        <f t="shared" si="77"/>
        <v>6936.9336620291324</v>
      </c>
      <c r="K122" s="136">
        <f t="shared" si="78"/>
        <v>2294.7354718138854</v>
      </c>
      <c r="L122" s="136">
        <f t="shared" si="79"/>
        <v>7.181336516116736</v>
      </c>
      <c r="M122" s="136">
        <f t="shared" si="80"/>
        <v>78.278586207654584</v>
      </c>
      <c r="N122" s="136">
        <f t="shared" si="81"/>
        <v>45.021444819618864</v>
      </c>
      <c r="O122" s="136">
        <f t="shared" si="82"/>
        <v>0</v>
      </c>
      <c r="P122" s="136">
        <f t="shared" si="83"/>
        <v>0</v>
      </c>
      <c r="Q122" s="136">
        <f t="shared" si="84"/>
        <v>0</v>
      </c>
      <c r="R122" s="136">
        <f t="shared" si="85"/>
        <v>0</v>
      </c>
      <c r="S122" s="136">
        <f t="shared" si="86"/>
        <v>0</v>
      </c>
      <c r="T122" s="136">
        <f t="shared" si="87"/>
        <v>0</v>
      </c>
      <c r="U122" s="136">
        <f t="shared" si="88"/>
        <v>0</v>
      </c>
      <c r="V122" s="136">
        <f t="shared" si="89"/>
        <v>0</v>
      </c>
      <c r="W122" s="136">
        <f t="shared" si="90"/>
        <v>0</v>
      </c>
      <c r="X122" s="136">
        <f t="shared" si="91"/>
        <v>0</v>
      </c>
      <c r="Y122" s="42">
        <f t="shared" si="92"/>
        <v>0</v>
      </c>
      <c r="Z122" s="42"/>
      <c r="AA122" s="42"/>
      <c r="AB122" s="42"/>
      <c r="AC122" s="42"/>
      <c r="AD122" s="42"/>
      <c r="AE122" s="42"/>
      <c r="AF122" s="42"/>
      <c r="AG122" s="42"/>
    </row>
    <row r="123" spans="1:33">
      <c r="A123" s="44">
        <f t="shared" si="74"/>
        <v>112</v>
      </c>
      <c r="B123" s="44"/>
      <c r="C123" s="137">
        <v>39904</v>
      </c>
      <c r="E123" s="138" t="s">
        <v>329</v>
      </c>
      <c r="G123" s="43">
        <v>6.2</v>
      </c>
      <c r="H123" s="136" t="str">
        <f t="shared" si="76"/>
        <v>P, S, T &amp; D Plant - Customer</v>
      </c>
      <c r="I123" s="42">
        <f>'Dep. Res. Class'!J$123</f>
        <v>0</v>
      </c>
      <c r="J123" s="136">
        <f t="shared" si="77"/>
        <v>0</v>
      </c>
      <c r="K123" s="136">
        <f t="shared" si="78"/>
        <v>0</v>
      </c>
      <c r="L123" s="136">
        <f t="shared" si="79"/>
        <v>0</v>
      </c>
      <c r="M123" s="136">
        <f t="shared" si="80"/>
        <v>0</v>
      </c>
      <c r="N123" s="136">
        <f t="shared" si="81"/>
        <v>0</v>
      </c>
      <c r="O123" s="136">
        <f t="shared" si="82"/>
        <v>0</v>
      </c>
      <c r="P123" s="136">
        <f t="shared" si="83"/>
        <v>0</v>
      </c>
      <c r="Q123" s="136">
        <f t="shared" si="84"/>
        <v>0</v>
      </c>
      <c r="R123" s="136">
        <f t="shared" si="85"/>
        <v>0</v>
      </c>
      <c r="S123" s="136">
        <f t="shared" si="86"/>
        <v>0</v>
      </c>
      <c r="T123" s="136">
        <f t="shared" si="87"/>
        <v>0</v>
      </c>
      <c r="U123" s="136">
        <f t="shared" si="88"/>
        <v>0</v>
      </c>
      <c r="V123" s="136">
        <f t="shared" si="89"/>
        <v>0</v>
      </c>
      <c r="W123" s="136">
        <f t="shared" si="90"/>
        <v>0</v>
      </c>
      <c r="X123" s="136">
        <f t="shared" si="91"/>
        <v>0</v>
      </c>
      <c r="Y123" s="42">
        <f t="shared" si="92"/>
        <v>0</v>
      </c>
      <c r="Z123" s="42"/>
      <c r="AA123" s="42"/>
      <c r="AB123" s="42"/>
      <c r="AC123" s="42"/>
      <c r="AD123" s="42"/>
      <c r="AE123" s="42"/>
      <c r="AF123" s="42"/>
      <c r="AG123" s="42"/>
    </row>
    <row r="124" spans="1:33">
      <c r="A124" s="44">
        <f t="shared" si="74"/>
        <v>113</v>
      </c>
      <c r="B124" s="44"/>
      <c r="C124" s="137">
        <v>39905</v>
      </c>
      <c r="E124" s="138" t="s">
        <v>330</v>
      </c>
      <c r="G124" s="43">
        <v>6.2</v>
      </c>
      <c r="H124" s="136" t="str">
        <f t="shared" si="76"/>
        <v>P, S, T &amp; D Plant - Customer</v>
      </c>
      <c r="I124" s="42">
        <f>'Dep. Res. Class'!J$124</f>
        <v>0</v>
      </c>
      <c r="J124" s="136">
        <f t="shared" si="77"/>
        <v>0</v>
      </c>
      <c r="K124" s="136">
        <f t="shared" si="78"/>
        <v>0</v>
      </c>
      <c r="L124" s="136">
        <f t="shared" si="79"/>
        <v>0</v>
      </c>
      <c r="M124" s="136">
        <f t="shared" si="80"/>
        <v>0</v>
      </c>
      <c r="N124" s="136">
        <f t="shared" si="81"/>
        <v>0</v>
      </c>
      <c r="O124" s="136">
        <f t="shared" si="82"/>
        <v>0</v>
      </c>
      <c r="P124" s="136">
        <f t="shared" si="83"/>
        <v>0</v>
      </c>
      <c r="Q124" s="136">
        <f t="shared" si="84"/>
        <v>0</v>
      </c>
      <c r="R124" s="136">
        <f t="shared" si="85"/>
        <v>0</v>
      </c>
      <c r="S124" s="136">
        <f t="shared" si="86"/>
        <v>0</v>
      </c>
      <c r="T124" s="136">
        <f t="shared" si="87"/>
        <v>0</v>
      </c>
      <c r="U124" s="136">
        <f t="shared" si="88"/>
        <v>0</v>
      </c>
      <c r="V124" s="136">
        <f t="shared" si="89"/>
        <v>0</v>
      </c>
      <c r="W124" s="136">
        <f t="shared" si="90"/>
        <v>0</v>
      </c>
      <c r="X124" s="136">
        <f t="shared" si="91"/>
        <v>0</v>
      </c>
      <c r="Y124" s="42">
        <f t="shared" si="92"/>
        <v>0</v>
      </c>
      <c r="Z124" s="42"/>
      <c r="AA124" s="42"/>
      <c r="AB124" s="42"/>
      <c r="AC124" s="42"/>
      <c r="AD124" s="42"/>
      <c r="AE124" s="42"/>
      <c r="AF124" s="42"/>
      <c r="AG124" s="42"/>
    </row>
    <row r="125" spans="1:33">
      <c r="A125" s="44">
        <f t="shared" si="74"/>
        <v>114</v>
      </c>
      <c r="B125" s="44"/>
      <c r="C125" s="137">
        <v>39906</v>
      </c>
      <c r="E125" s="138" t="s">
        <v>331</v>
      </c>
      <c r="G125" s="43">
        <v>6.2</v>
      </c>
      <c r="H125" s="136" t="str">
        <f t="shared" si="76"/>
        <v>P, S, T &amp; D Plant - Customer</v>
      </c>
      <c r="I125" s="42">
        <f>'Dep. Res. Class'!J$125</f>
        <v>209118.65195900018</v>
      </c>
      <c r="J125" s="136">
        <f t="shared" si="77"/>
        <v>154947.5428661099</v>
      </c>
      <c r="K125" s="136">
        <f t="shared" si="78"/>
        <v>51256.598406227007</v>
      </c>
      <c r="L125" s="136">
        <f t="shared" si="79"/>
        <v>160.40667272886563</v>
      </c>
      <c r="M125" s="136">
        <f t="shared" si="80"/>
        <v>1748.4778120771512</v>
      </c>
      <c r="N125" s="136">
        <f t="shared" si="81"/>
        <v>1005.626201857255</v>
      </c>
      <c r="O125" s="136">
        <f t="shared" si="82"/>
        <v>0</v>
      </c>
      <c r="P125" s="136">
        <f t="shared" si="83"/>
        <v>0</v>
      </c>
      <c r="Q125" s="136">
        <f t="shared" si="84"/>
        <v>0</v>
      </c>
      <c r="R125" s="136">
        <f t="shared" si="85"/>
        <v>0</v>
      </c>
      <c r="S125" s="136">
        <f t="shared" si="86"/>
        <v>0</v>
      </c>
      <c r="T125" s="136">
        <f t="shared" si="87"/>
        <v>0</v>
      </c>
      <c r="U125" s="136">
        <f t="shared" si="88"/>
        <v>0</v>
      </c>
      <c r="V125" s="136">
        <f t="shared" si="89"/>
        <v>0</v>
      </c>
      <c r="W125" s="136">
        <f t="shared" si="90"/>
        <v>0</v>
      </c>
      <c r="X125" s="136">
        <f t="shared" si="91"/>
        <v>0</v>
      </c>
      <c r="Y125" s="42">
        <f t="shared" si="92"/>
        <v>0</v>
      </c>
      <c r="Z125" s="42"/>
      <c r="AA125" s="42"/>
      <c r="AB125" s="42"/>
      <c r="AC125" s="42"/>
      <c r="AD125" s="42"/>
      <c r="AE125" s="42"/>
      <c r="AF125" s="42"/>
      <c r="AG125" s="42"/>
    </row>
    <row r="126" spans="1:33">
      <c r="A126" s="44">
        <f t="shared" si="74"/>
        <v>115</v>
      </c>
      <c r="B126" s="44"/>
      <c r="C126" s="137">
        <v>39907</v>
      </c>
      <c r="E126" s="138" t="s">
        <v>332</v>
      </c>
      <c r="G126" s="43">
        <v>6.2</v>
      </c>
      <c r="H126" s="136" t="str">
        <f t="shared" si="76"/>
        <v>P, S, T &amp; D Plant - Customer</v>
      </c>
      <c r="I126" s="42">
        <f>'Dep. Res. Class'!J$126</f>
        <v>5890.6089252146812</v>
      </c>
      <c r="J126" s="136">
        <f t="shared" si="77"/>
        <v>4364.6770405068528</v>
      </c>
      <c r="K126" s="136">
        <f t="shared" si="78"/>
        <v>1443.8337911008643</v>
      </c>
      <c r="L126" s="136">
        <f t="shared" si="79"/>
        <v>4.5184538499507063</v>
      </c>
      <c r="M126" s="136">
        <f t="shared" si="80"/>
        <v>49.252416792457346</v>
      </c>
      <c r="N126" s="136">
        <f t="shared" si="81"/>
        <v>28.327222964556494</v>
      </c>
      <c r="O126" s="136">
        <f t="shared" si="82"/>
        <v>0</v>
      </c>
      <c r="P126" s="136">
        <f t="shared" si="83"/>
        <v>0</v>
      </c>
      <c r="Q126" s="136">
        <f t="shared" si="84"/>
        <v>0</v>
      </c>
      <c r="R126" s="136">
        <f t="shared" si="85"/>
        <v>0</v>
      </c>
      <c r="S126" s="136">
        <f t="shared" si="86"/>
        <v>0</v>
      </c>
      <c r="T126" s="136">
        <f t="shared" si="87"/>
        <v>0</v>
      </c>
      <c r="U126" s="136">
        <f t="shared" si="88"/>
        <v>0</v>
      </c>
      <c r="V126" s="136">
        <f t="shared" si="89"/>
        <v>0</v>
      </c>
      <c r="W126" s="136">
        <f t="shared" si="90"/>
        <v>0</v>
      </c>
      <c r="X126" s="136">
        <f t="shared" si="91"/>
        <v>0</v>
      </c>
      <c r="Y126" s="42">
        <f t="shared" si="92"/>
        <v>0</v>
      </c>
      <c r="Z126" s="42"/>
      <c r="AA126" s="42"/>
      <c r="AB126" s="42"/>
      <c r="AC126" s="42"/>
      <c r="AD126" s="42"/>
      <c r="AE126" s="42"/>
      <c r="AF126" s="42"/>
      <c r="AG126" s="42"/>
    </row>
    <row r="127" spans="1:33">
      <c r="A127" s="44">
        <f t="shared" si="74"/>
        <v>116</v>
      </c>
      <c r="B127" s="44"/>
      <c r="C127" s="137">
        <v>39908</v>
      </c>
      <c r="E127" s="138" t="s">
        <v>333</v>
      </c>
      <c r="G127" s="43">
        <v>6.2</v>
      </c>
      <c r="H127" s="136" t="str">
        <f t="shared" si="76"/>
        <v>P, S, T &amp; D Plant - Customer</v>
      </c>
      <c r="I127" s="42">
        <f>'Dep. Res. Class'!J$127</f>
        <v>52907.920943585756</v>
      </c>
      <c r="J127" s="136">
        <f t="shared" si="77"/>
        <v>39202.396685161773</v>
      </c>
      <c r="K127" s="136">
        <f t="shared" si="78"/>
        <v>12968.140483448955</v>
      </c>
      <c r="L127" s="136">
        <f t="shared" si="79"/>
        <v>40.583580087472896</v>
      </c>
      <c r="M127" s="136">
        <f t="shared" si="80"/>
        <v>442.37242821902322</v>
      </c>
      <c r="N127" s="136">
        <f t="shared" si="81"/>
        <v>254.42776666853013</v>
      </c>
      <c r="O127" s="136">
        <f t="shared" si="82"/>
        <v>0</v>
      </c>
      <c r="P127" s="136">
        <f t="shared" si="83"/>
        <v>0</v>
      </c>
      <c r="Q127" s="136">
        <f t="shared" si="84"/>
        <v>0</v>
      </c>
      <c r="R127" s="136">
        <f t="shared" si="85"/>
        <v>0</v>
      </c>
      <c r="S127" s="136">
        <f t="shared" si="86"/>
        <v>0</v>
      </c>
      <c r="T127" s="136">
        <f t="shared" si="87"/>
        <v>0</v>
      </c>
      <c r="U127" s="136">
        <f t="shared" si="88"/>
        <v>0</v>
      </c>
      <c r="V127" s="136">
        <f t="shared" si="89"/>
        <v>0</v>
      </c>
      <c r="W127" s="136">
        <f t="shared" si="90"/>
        <v>0</v>
      </c>
      <c r="X127" s="136">
        <f t="shared" si="91"/>
        <v>0</v>
      </c>
      <c r="Y127" s="42">
        <f t="shared" si="92"/>
        <v>0</v>
      </c>
      <c r="Z127" s="42"/>
      <c r="AA127" s="42"/>
      <c r="AB127" s="42"/>
      <c r="AC127" s="42"/>
      <c r="AD127" s="42"/>
      <c r="AE127" s="42"/>
      <c r="AF127" s="42"/>
      <c r="AG127" s="42"/>
    </row>
    <row r="128" spans="1:33">
      <c r="A128" s="44">
        <f t="shared" si="74"/>
        <v>117</v>
      </c>
      <c r="B128" s="44"/>
      <c r="C128" s="137">
        <v>39909</v>
      </c>
      <c r="E128" s="138" t="s">
        <v>334</v>
      </c>
      <c r="G128" s="43">
        <v>6.2</v>
      </c>
      <c r="H128" s="136" t="str">
        <f t="shared" si="76"/>
        <v>P, S, T &amp; D Plant - Customer</v>
      </c>
      <c r="I128" s="42">
        <f>'Dep. Res. Class'!J$128</f>
        <v>0</v>
      </c>
      <c r="J128" s="136">
        <f t="shared" si="77"/>
        <v>0</v>
      </c>
      <c r="K128" s="136">
        <f t="shared" si="78"/>
        <v>0</v>
      </c>
      <c r="L128" s="136">
        <f t="shared" si="79"/>
        <v>0</v>
      </c>
      <c r="M128" s="136">
        <f t="shared" si="80"/>
        <v>0</v>
      </c>
      <c r="N128" s="136">
        <f t="shared" si="81"/>
        <v>0</v>
      </c>
      <c r="O128" s="136">
        <f t="shared" si="82"/>
        <v>0</v>
      </c>
      <c r="P128" s="136">
        <f t="shared" si="83"/>
        <v>0</v>
      </c>
      <c r="Q128" s="136">
        <f t="shared" si="84"/>
        <v>0</v>
      </c>
      <c r="R128" s="136">
        <f t="shared" si="85"/>
        <v>0</v>
      </c>
      <c r="S128" s="136">
        <f t="shared" si="86"/>
        <v>0</v>
      </c>
      <c r="T128" s="136">
        <f t="shared" si="87"/>
        <v>0</v>
      </c>
      <c r="U128" s="136">
        <f t="shared" si="88"/>
        <v>0</v>
      </c>
      <c r="V128" s="136">
        <f t="shared" si="89"/>
        <v>0</v>
      </c>
      <c r="W128" s="136">
        <f t="shared" si="90"/>
        <v>0</v>
      </c>
      <c r="X128" s="136">
        <f t="shared" si="91"/>
        <v>0</v>
      </c>
      <c r="Y128" s="42">
        <f t="shared" ref="Y128" si="93">SUM(J128:X128)-I128</f>
        <v>0</v>
      </c>
      <c r="Z128" s="42"/>
      <c r="AA128" s="42"/>
      <c r="AB128" s="42"/>
      <c r="AC128" s="42"/>
      <c r="AD128" s="42"/>
      <c r="AE128" s="42"/>
      <c r="AF128" s="42"/>
      <c r="AG128" s="42"/>
    </row>
    <row r="129" spans="1:33">
      <c r="A129" s="44">
        <f t="shared" si="74"/>
        <v>118</v>
      </c>
      <c r="B129" s="44"/>
      <c r="C129" s="147"/>
      <c r="E129" s="138" t="s">
        <v>368</v>
      </c>
      <c r="G129" s="43">
        <v>6.2</v>
      </c>
      <c r="H129" s="136" t="str">
        <f t="shared" si="76"/>
        <v>P, S, T &amp; D Plant - Customer</v>
      </c>
      <c r="I129" s="42">
        <f>'Dep. Res. Class'!J$129</f>
        <v>-2970829.1995327524</v>
      </c>
      <c r="J129" s="136">
        <f t="shared" si="77"/>
        <v>-2201251.205620544</v>
      </c>
      <c r="K129" s="136">
        <f t="shared" si="78"/>
        <v>-728173.20591660135</v>
      </c>
      <c r="L129" s="136">
        <f t="shared" si="79"/>
        <v>-2278.8059442743474</v>
      </c>
      <c r="M129" s="136">
        <f t="shared" si="80"/>
        <v>-24839.625208909445</v>
      </c>
      <c r="N129" s="136">
        <f t="shared" si="81"/>
        <v>-14286.356842423071</v>
      </c>
      <c r="O129" s="136">
        <f t="shared" si="82"/>
        <v>0</v>
      </c>
      <c r="P129" s="136">
        <f t="shared" si="83"/>
        <v>0</v>
      </c>
      <c r="Q129" s="136">
        <f t="shared" si="84"/>
        <v>0</v>
      </c>
      <c r="R129" s="136">
        <f t="shared" si="85"/>
        <v>0</v>
      </c>
      <c r="S129" s="136">
        <f t="shared" si="86"/>
        <v>0</v>
      </c>
      <c r="T129" s="136">
        <f t="shared" si="87"/>
        <v>0</v>
      </c>
      <c r="U129" s="136">
        <f t="shared" si="88"/>
        <v>0</v>
      </c>
      <c r="V129" s="136">
        <f t="shared" si="89"/>
        <v>0</v>
      </c>
      <c r="W129" s="136">
        <f t="shared" si="90"/>
        <v>0</v>
      </c>
      <c r="X129" s="136">
        <f t="shared" si="91"/>
        <v>0</v>
      </c>
      <c r="Y129" s="42">
        <f t="shared" si="92"/>
        <v>0</v>
      </c>
      <c r="Z129" s="42"/>
      <c r="AA129" s="42"/>
      <c r="AB129" s="42"/>
      <c r="AC129" s="42"/>
      <c r="AD129" s="42"/>
      <c r="AE129" s="42"/>
      <c r="AF129" s="42"/>
      <c r="AG129" s="42"/>
    </row>
    <row r="130" spans="1:33">
      <c r="A130" s="44">
        <f t="shared" si="74"/>
        <v>119</v>
      </c>
      <c r="B130" s="44"/>
      <c r="C130" s="147"/>
      <c r="E130" s="154" t="s">
        <v>476</v>
      </c>
      <c r="G130" s="43">
        <v>6.2</v>
      </c>
      <c r="H130" s="136" t="str">
        <f t="shared" si="76"/>
        <v>P, S, T &amp; D Plant - Customer</v>
      </c>
      <c r="I130" s="42">
        <f>'Dep. Res. Class'!J$130</f>
        <v>251894.84907834305</v>
      </c>
      <c r="J130" s="136">
        <f t="shared" si="77"/>
        <v>186642.78656966076</v>
      </c>
      <c r="K130" s="136">
        <f t="shared" si="78"/>
        <v>61741.375046436202</v>
      </c>
      <c r="L130" s="136">
        <f t="shared" si="79"/>
        <v>193.21860694721147</v>
      </c>
      <c r="M130" s="136">
        <f t="shared" si="80"/>
        <v>2106.1371162451674</v>
      </c>
      <c r="N130" s="136">
        <f t="shared" si="81"/>
        <v>1211.3317390536974</v>
      </c>
      <c r="O130" s="136">
        <f t="shared" si="82"/>
        <v>0</v>
      </c>
      <c r="P130" s="136">
        <f t="shared" si="83"/>
        <v>0</v>
      </c>
      <c r="Q130" s="136">
        <f t="shared" si="84"/>
        <v>0</v>
      </c>
      <c r="R130" s="136">
        <f t="shared" si="85"/>
        <v>0</v>
      </c>
      <c r="S130" s="136">
        <f t="shared" si="86"/>
        <v>0</v>
      </c>
      <c r="T130" s="136">
        <f t="shared" si="87"/>
        <v>0</v>
      </c>
      <c r="U130" s="136">
        <f t="shared" si="88"/>
        <v>0</v>
      </c>
      <c r="V130" s="136">
        <f t="shared" si="89"/>
        <v>0</v>
      </c>
      <c r="W130" s="136">
        <f t="shared" si="90"/>
        <v>0</v>
      </c>
      <c r="X130" s="136">
        <f t="shared" si="91"/>
        <v>0</v>
      </c>
      <c r="Y130" s="42">
        <f t="shared" si="92"/>
        <v>0</v>
      </c>
      <c r="Z130" s="42"/>
      <c r="AA130" s="42"/>
      <c r="AB130" s="42"/>
      <c r="AC130" s="42"/>
      <c r="AD130" s="42"/>
      <c r="AE130" s="42"/>
      <c r="AF130" s="42"/>
      <c r="AG130" s="42"/>
    </row>
    <row r="131" spans="1:33">
      <c r="A131" s="44">
        <f t="shared" si="74"/>
        <v>120</v>
      </c>
      <c r="B131" s="44"/>
      <c r="C131" s="44"/>
      <c r="D131" s="44"/>
      <c r="E131" s="44"/>
      <c r="G131" s="43"/>
      <c r="H131" s="44"/>
      <c r="I131" s="42"/>
      <c r="J131" s="151"/>
      <c r="K131" s="44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</row>
    <row r="132" spans="1:33">
      <c r="A132" s="44">
        <f t="shared" si="74"/>
        <v>121</v>
      </c>
      <c r="B132" s="44"/>
      <c r="C132" s="44"/>
      <c r="D132" s="44" t="s">
        <v>159</v>
      </c>
      <c r="E132" s="44"/>
      <c r="G132" s="43"/>
      <c r="H132" s="44"/>
      <c r="I132" s="42">
        <f>'Dep. Res. Class'!J$132</f>
        <v>-613573.31270890613</v>
      </c>
      <c r="J132" s="136">
        <f>SUM(J95:J130)</f>
        <v>-454630.30811380735</v>
      </c>
      <c r="K132" s="136">
        <f t="shared" ref="K132:X132" si="94">SUM(K95:K130)</f>
        <v>-150391.56281700195</v>
      </c>
      <c r="L132" s="136">
        <f t="shared" si="94"/>
        <v>-470.64789603827387</v>
      </c>
      <c r="M132" s="136">
        <f t="shared" si="94"/>
        <v>-5130.194333715086</v>
      </c>
      <c r="N132" s="136">
        <f t="shared" si="94"/>
        <v>-2950.5995483435199</v>
      </c>
      <c r="O132" s="136">
        <f t="shared" si="94"/>
        <v>0</v>
      </c>
      <c r="P132" s="136">
        <f t="shared" si="94"/>
        <v>0</v>
      </c>
      <c r="Q132" s="136">
        <f t="shared" si="94"/>
        <v>0</v>
      </c>
      <c r="R132" s="136">
        <f t="shared" si="94"/>
        <v>0</v>
      </c>
      <c r="S132" s="136">
        <f t="shared" si="94"/>
        <v>0</v>
      </c>
      <c r="T132" s="136">
        <f t="shared" si="94"/>
        <v>0</v>
      </c>
      <c r="U132" s="136">
        <f t="shared" si="94"/>
        <v>0</v>
      </c>
      <c r="V132" s="136">
        <f t="shared" si="94"/>
        <v>0</v>
      </c>
      <c r="W132" s="136">
        <f t="shared" si="94"/>
        <v>0</v>
      </c>
      <c r="X132" s="136">
        <f t="shared" si="94"/>
        <v>0</v>
      </c>
      <c r="Y132" s="42">
        <f>SUM(J132:X132)-I132</f>
        <v>0</v>
      </c>
      <c r="Z132" s="42"/>
      <c r="AA132" s="42"/>
      <c r="AB132" s="42"/>
      <c r="AC132" s="42"/>
      <c r="AD132" s="42"/>
      <c r="AE132" s="42"/>
      <c r="AF132" s="42"/>
      <c r="AG132" s="42"/>
    </row>
    <row r="133" spans="1:33">
      <c r="A133" s="44">
        <f t="shared" si="74"/>
        <v>122</v>
      </c>
      <c r="B133" s="44"/>
      <c r="C133" s="44"/>
      <c r="D133" s="44"/>
      <c r="E133" s="44"/>
      <c r="G133" s="43"/>
      <c r="H133" s="44"/>
      <c r="I133" s="42"/>
      <c r="J133" s="151"/>
      <c r="K133" s="44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</row>
    <row r="134" spans="1:33">
      <c r="A134" s="44">
        <f t="shared" si="74"/>
        <v>123</v>
      </c>
      <c r="B134" s="44"/>
      <c r="C134" s="44"/>
      <c r="D134" s="44" t="s">
        <v>367</v>
      </c>
      <c r="E134" s="44"/>
      <c r="G134" s="43"/>
      <c r="H134" s="44"/>
      <c r="I134" s="42">
        <f>'Dep. Res. Class'!J$134</f>
        <v>86721496.431742355</v>
      </c>
      <c r="J134" s="42">
        <f>J132+J91+J65+J52+J30+J18</f>
        <v>62132325.721106395</v>
      </c>
      <c r="K134" s="42">
        <f t="shared" ref="K134:X134" si="95">K132+K91+K65+K52+K30+K18</f>
        <v>23219656.574262735</v>
      </c>
      <c r="L134" s="42">
        <f t="shared" si="95"/>
        <v>75368.080939132633</v>
      </c>
      <c r="M134" s="42">
        <f t="shared" si="95"/>
        <v>821614.15879528457</v>
      </c>
      <c r="N134" s="42">
        <f t="shared" si="95"/>
        <v>472531.8966387969</v>
      </c>
      <c r="O134" s="42">
        <f t="shared" si="95"/>
        <v>0</v>
      </c>
      <c r="P134" s="42">
        <f t="shared" si="95"/>
        <v>0</v>
      </c>
      <c r="Q134" s="42">
        <f t="shared" si="95"/>
        <v>0</v>
      </c>
      <c r="R134" s="42">
        <f t="shared" si="95"/>
        <v>0</v>
      </c>
      <c r="S134" s="42">
        <f t="shared" si="95"/>
        <v>0</v>
      </c>
      <c r="T134" s="42">
        <f t="shared" si="95"/>
        <v>0</v>
      </c>
      <c r="U134" s="42">
        <f t="shared" si="95"/>
        <v>0</v>
      </c>
      <c r="V134" s="42">
        <f t="shared" si="95"/>
        <v>0</v>
      </c>
      <c r="W134" s="42">
        <f t="shared" si="95"/>
        <v>0</v>
      </c>
      <c r="X134" s="42">
        <f t="shared" si="95"/>
        <v>0</v>
      </c>
      <c r="Y134" s="42">
        <f>SUM(J134:X134)-I134</f>
        <v>0</v>
      </c>
      <c r="Z134" s="42"/>
      <c r="AA134" s="42"/>
      <c r="AB134" s="42"/>
      <c r="AC134" s="42"/>
      <c r="AD134" s="42"/>
      <c r="AE134" s="42"/>
      <c r="AF134" s="42"/>
      <c r="AG134" s="42"/>
    </row>
    <row r="135" spans="1:33">
      <c r="A135" s="44">
        <f t="shared" si="74"/>
        <v>124</v>
      </c>
      <c r="B135" s="44"/>
      <c r="C135" s="44"/>
      <c r="D135" s="44"/>
      <c r="E135" s="44"/>
      <c r="G135" s="43"/>
      <c r="H135" s="44"/>
      <c r="I135" s="42"/>
      <c r="J135" s="151"/>
      <c r="K135" s="44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</row>
    <row r="136" spans="1:33">
      <c r="A136" s="44">
        <f t="shared" si="74"/>
        <v>125</v>
      </c>
      <c r="B136" s="44"/>
      <c r="C136" s="44"/>
      <c r="D136" s="44" t="s">
        <v>360</v>
      </c>
      <c r="E136" s="44"/>
      <c r="G136" s="43"/>
      <c r="H136" s="44"/>
      <c r="I136" s="42"/>
      <c r="J136" s="151"/>
      <c r="K136" s="44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</row>
    <row r="137" spans="1:33">
      <c r="A137" s="44">
        <f t="shared" si="74"/>
        <v>126</v>
      </c>
      <c r="B137" s="44"/>
      <c r="C137" s="44"/>
      <c r="D137" s="44"/>
      <c r="E137" s="44"/>
      <c r="G137" s="43"/>
      <c r="H137" s="44"/>
      <c r="I137" s="42"/>
      <c r="J137" s="151"/>
      <c r="K137" s="44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</row>
    <row r="138" spans="1:33">
      <c r="A138" s="44">
        <f t="shared" si="74"/>
        <v>127</v>
      </c>
      <c r="B138" s="44"/>
      <c r="C138" s="44"/>
      <c r="D138" s="44" t="s">
        <v>335</v>
      </c>
      <c r="E138" s="44"/>
      <c r="G138" s="43"/>
      <c r="H138" s="44"/>
      <c r="I138" s="42"/>
      <c r="J138" s="151"/>
      <c r="K138" s="44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</row>
    <row r="139" spans="1:33">
      <c r="A139" s="44">
        <f t="shared" si="74"/>
        <v>128</v>
      </c>
      <c r="B139" s="44"/>
      <c r="C139" s="44"/>
      <c r="D139" s="44"/>
      <c r="E139" s="44"/>
      <c r="G139" s="43"/>
      <c r="H139" s="44"/>
      <c r="I139" s="42"/>
      <c r="J139" s="151"/>
      <c r="K139" s="44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</row>
    <row r="140" spans="1:33">
      <c r="A140" s="44">
        <f t="shared" si="74"/>
        <v>129</v>
      </c>
      <c r="B140" s="44"/>
      <c r="C140" s="137">
        <v>30100</v>
      </c>
      <c r="D140" s="44"/>
      <c r="E140" s="138" t="s">
        <v>336</v>
      </c>
      <c r="G140" s="43">
        <v>99</v>
      </c>
      <c r="H140" s="136" t="str">
        <f>VLOOKUP($G140,alloc,3)</f>
        <v>-</v>
      </c>
      <c r="I140" s="42">
        <f>'Dep. Res. Class'!J$140</f>
        <v>0</v>
      </c>
      <c r="J140" s="136">
        <f>$I140*VLOOKUP($G140,alloc,6)</f>
        <v>0</v>
      </c>
      <c r="K140" s="136">
        <f>$I140*VLOOKUP($G140,alloc,7)</f>
        <v>0</v>
      </c>
      <c r="L140" s="136">
        <f>$I140*VLOOKUP($G140,alloc,8)</f>
        <v>0</v>
      </c>
      <c r="M140" s="136">
        <f>$I140*VLOOKUP($G140,alloc,9)</f>
        <v>0</v>
      </c>
      <c r="N140" s="136">
        <f>$I140*VLOOKUP($G140,alloc,10)</f>
        <v>0</v>
      </c>
      <c r="O140" s="136">
        <f>$I140*VLOOKUP($G140,alloc,11)</f>
        <v>0</v>
      </c>
      <c r="P140" s="136">
        <f>$I140*VLOOKUP($G140,alloc,12)</f>
        <v>0</v>
      </c>
      <c r="Q140" s="136">
        <f>$I140*VLOOKUP($G140,alloc,13)</f>
        <v>0</v>
      </c>
      <c r="R140" s="136">
        <f>$I140*VLOOKUP($G140,alloc,14)</f>
        <v>0</v>
      </c>
      <c r="S140" s="136">
        <f>$I140*VLOOKUP($G140,alloc,15)</f>
        <v>0</v>
      </c>
      <c r="T140" s="136">
        <f>$I140*VLOOKUP($G140,alloc,16)</f>
        <v>0</v>
      </c>
      <c r="U140" s="136">
        <f>$I140*VLOOKUP($G140,alloc,17)</f>
        <v>0</v>
      </c>
      <c r="V140" s="136">
        <f>$I140*VLOOKUP($G140,alloc,18)</f>
        <v>0</v>
      </c>
      <c r="W140" s="136">
        <f>$I140*VLOOKUP($G140,alloc,19)</f>
        <v>0</v>
      </c>
      <c r="X140" s="136">
        <f>$I140*VLOOKUP($G140,alloc,20)</f>
        <v>0</v>
      </c>
      <c r="Y140" s="42">
        <f>SUM(J140:X140)-I140</f>
        <v>0</v>
      </c>
      <c r="Z140" s="42"/>
      <c r="AA140" s="42"/>
      <c r="AB140" s="42"/>
      <c r="AC140" s="42"/>
      <c r="AD140" s="42"/>
      <c r="AE140" s="42"/>
      <c r="AF140" s="42"/>
      <c r="AG140" s="42"/>
    </row>
    <row r="141" spans="1:33">
      <c r="A141" s="44">
        <f t="shared" si="74"/>
        <v>130</v>
      </c>
      <c r="B141" s="44"/>
      <c r="C141" s="137">
        <v>30200</v>
      </c>
      <c r="D141" s="44"/>
      <c r="E141" s="138" t="s">
        <v>197</v>
      </c>
      <c r="G141" s="43">
        <v>99</v>
      </c>
      <c r="H141" s="136" t="str">
        <f>VLOOKUP($G141,alloc,3)</f>
        <v>-</v>
      </c>
      <c r="I141" s="42">
        <f>'Dep. Res. Class'!J$141</f>
        <v>0</v>
      </c>
      <c r="J141" s="136">
        <f>$I141*VLOOKUP($G141,alloc,6)</f>
        <v>0</v>
      </c>
      <c r="K141" s="136">
        <f>$I141*VLOOKUP($G141,alloc,7)</f>
        <v>0</v>
      </c>
      <c r="L141" s="136">
        <f>$I141*VLOOKUP($G141,alloc,8)</f>
        <v>0</v>
      </c>
      <c r="M141" s="136">
        <f>$I141*VLOOKUP($G141,alloc,9)</f>
        <v>0</v>
      </c>
      <c r="N141" s="136">
        <f>$I141*VLOOKUP($G141,alloc,10)</f>
        <v>0</v>
      </c>
      <c r="O141" s="136">
        <f>$I141*VLOOKUP($G141,alloc,11)</f>
        <v>0</v>
      </c>
      <c r="P141" s="136">
        <f>$I141*VLOOKUP($G141,alloc,12)</f>
        <v>0</v>
      </c>
      <c r="Q141" s="136">
        <f>$I141*VLOOKUP($G141,alloc,13)</f>
        <v>0</v>
      </c>
      <c r="R141" s="136">
        <f>$I141*VLOOKUP($G141,alloc,14)</f>
        <v>0</v>
      </c>
      <c r="S141" s="136">
        <f>$I141*VLOOKUP($G141,alloc,15)</f>
        <v>0</v>
      </c>
      <c r="T141" s="136">
        <f>$I141*VLOOKUP($G141,alloc,16)</f>
        <v>0</v>
      </c>
      <c r="U141" s="136">
        <f>$I141*VLOOKUP($G141,alloc,17)</f>
        <v>0</v>
      </c>
      <c r="V141" s="136">
        <f>$I141*VLOOKUP($G141,alloc,18)</f>
        <v>0</v>
      </c>
      <c r="W141" s="136">
        <f>$I141*VLOOKUP($G141,alloc,19)</f>
        <v>0</v>
      </c>
      <c r="X141" s="136">
        <f>$I141*VLOOKUP($G141,alloc,20)</f>
        <v>0</v>
      </c>
      <c r="Y141" s="42">
        <f>SUM(J141:X141)-I141</f>
        <v>0</v>
      </c>
      <c r="Z141" s="42"/>
      <c r="AA141" s="42"/>
      <c r="AB141" s="42"/>
      <c r="AC141" s="42"/>
      <c r="AD141" s="42"/>
      <c r="AE141" s="42"/>
      <c r="AF141" s="42"/>
      <c r="AG141" s="42"/>
    </row>
    <row r="142" spans="1:33">
      <c r="A142" s="44">
        <f t="shared" ref="A142:A205" si="96">A141+1</f>
        <v>131</v>
      </c>
      <c r="B142" s="44"/>
      <c r="C142" s="139">
        <v>30300</v>
      </c>
      <c r="D142" s="44"/>
      <c r="E142" s="138" t="s">
        <v>337</v>
      </c>
      <c r="G142" s="43">
        <v>99</v>
      </c>
      <c r="H142" s="136" t="str">
        <f>VLOOKUP($G142,alloc,3)</f>
        <v>-</v>
      </c>
      <c r="I142" s="42">
        <f>'Dep. Res. Class'!J$142</f>
        <v>0</v>
      </c>
      <c r="J142" s="136">
        <f>$I142*VLOOKUP($G142,alloc,6)</f>
        <v>0</v>
      </c>
      <c r="K142" s="136">
        <f>$I142*VLOOKUP($G142,alloc,7)</f>
        <v>0</v>
      </c>
      <c r="L142" s="136">
        <f>$I142*VLOOKUP($G142,alloc,8)</f>
        <v>0</v>
      </c>
      <c r="M142" s="136">
        <f>$I142*VLOOKUP($G142,alloc,9)</f>
        <v>0</v>
      </c>
      <c r="N142" s="136">
        <f>$I142*VLOOKUP($G142,alloc,10)</f>
        <v>0</v>
      </c>
      <c r="O142" s="136">
        <f>$I142*VLOOKUP($G142,alloc,11)</f>
        <v>0</v>
      </c>
      <c r="P142" s="136">
        <f>$I142*VLOOKUP($G142,alloc,12)</f>
        <v>0</v>
      </c>
      <c r="Q142" s="136">
        <f>$I142*VLOOKUP($G142,alloc,13)</f>
        <v>0</v>
      </c>
      <c r="R142" s="136">
        <f>$I142*VLOOKUP($G142,alloc,14)</f>
        <v>0</v>
      </c>
      <c r="S142" s="136">
        <f>$I142*VLOOKUP($G142,alloc,15)</f>
        <v>0</v>
      </c>
      <c r="T142" s="136">
        <f>$I142*VLOOKUP($G142,alloc,16)</f>
        <v>0</v>
      </c>
      <c r="U142" s="136">
        <f>$I142*VLOOKUP($G142,alloc,17)</f>
        <v>0</v>
      </c>
      <c r="V142" s="136">
        <f>$I142*VLOOKUP($G142,alloc,18)</f>
        <v>0</v>
      </c>
      <c r="W142" s="136">
        <f>$I142*VLOOKUP($G142,alloc,19)</f>
        <v>0</v>
      </c>
      <c r="X142" s="136">
        <f>$I142*VLOOKUP($G142,alloc,20)</f>
        <v>0</v>
      </c>
      <c r="Y142" s="42">
        <f>SUM(J142:X142)-I142</f>
        <v>0</v>
      </c>
      <c r="Z142" s="42"/>
      <c r="AA142" s="42"/>
      <c r="AB142" s="42"/>
      <c r="AC142" s="42"/>
      <c r="AD142" s="42"/>
      <c r="AE142" s="42"/>
      <c r="AF142" s="42"/>
      <c r="AG142" s="42"/>
    </row>
    <row r="143" spans="1:33">
      <c r="A143" s="44">
        <f t="shared" si="96"/>
        <v>132</v>
      </c>
      <c r="B143" s="44"/>
      <c r="C143" s="44"/>
      <c r="D143" s="44"/>
      <c r="E143" s="44"/>
      <c r="G143" s="43"/>
      <c r="H143" s="44"/>
      <c r="I143" s="42"/>
      <c r="J143" s="151"/>
      <c r="K143" s="44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</row>
    <row r="144" spans="1:33">
      <c r="A144" s="44">
        <f t="shared" si="96"/>
        <v>133</v>
      </c>
      <c r="B144" s="44"/>
      <c r="C144" s="44"/>
      <c r="D144" s="44" t="s">
        <v>338</v>
      </c>
      <c r="E144" s="44"/>
      <c r="G144" s="43"/>
      <c r="H144" s="44"/>
      <c r="I144" s="42"/>
      <c r="J144" s="151"/>
      <c r="K144" s="44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</row>
    <row r="145" spans="1:33">
      <c r="A145" s="44">
        <f t="shared" si="96"/>
        <v>134</v>
      </c>
      <c r="B145" s="44"/>
      <c r="C145" s="44"/>
      <c r="D145" s="44"/>
      <c r="E145" s="44"/>
      <c r="G145" s="43"/>
      <c r="H145" s="44"/>
      <c r="I145" s="42"/>
      <c r="J145" s="151"/>
      <c r="K145" s="44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</row>
    <row r="146" spans="1:33">
      <c r="A146" s="44">
        <f t="shared" si="96"/>
        <v>135</v>
      </c>
      <c r="B146" s="44"/>
      <c r="C146" s="44"/>
      <c r="D146" s="44" t="s">
        <v>158</v>
      </c>
      <c r="E146" s="44"/>
      <c r="G146" s="43"/>
      <c r="H146" s="44"/>
      <c r="I146" s="42"/>
      <c r="J146" s="151"/>
      <c r="K146" s="44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</row>
    <row r="147" spans="1:33">
      <c r="A147" s="44">
        <f t="shared" si="96"/>
        <v>136</v>
      </c>
      <c r="B147" s="44"/>
      <c r="C147" s="44"/>
      <c r="D147" s="44"/>
      <c r="E147" s="44"/>
      <c r="G147" s="43"/>
      <c r="H147" s="44"/>
      <c r="I147" s="42"/>
      <c r="J147" s="151"/>
      <c r="K147" s="44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</row>
    <row r="148" spans="1:33">
      <c r="A148" s="44">
        <f t="shared" si="96"/>
        <v>137</v>
      </c>
      <c r="B148" s="44"/>
      <c r="C148" s="142">
        <v>37400</v>
      </c>
      <c r="E148" s="138" t="s">
        <v>125</v>
      </c>
      <c r="G148" s="43">
        <v>6.2</v>
      </c>
      <c r="H148" s="136" t="str">
        <f t="shared" ref="H148:H182" si="97">VLOOKUP($G148,alloc,3)</f>
        <v>P, S, T &amp; D Plant - Customer</v>
      </c>
      <c r="I148" s="42">
        <f>'Dep. Res. Class'!J$148</f>
        <v>0</v>
      </c>
      <c r="J148" s="136">
        <f t="shared" ref="J148:J182" si="98">$I148*VLOOKUP($G148,alloc,6)</f>
        <v>0</v>
      </c>
      <c r="K148" s="136">
        <f t="shared" ref="K148:K182" si="99">$I148*VLOOKUP($G148,alloc,7)</f>
        <v>0</v>
      </c>
      <c r="L148" s="136">
        <f t="shared" ref="L148:L182" si="100">$I148*VLOOKUP($G148,alloc,8)</f>
        <v>0</v>
      </c>
      <c r="M148" s="136">
        <f t="shared" ref="M148:M182" si="101">$I148*VLOOKUP($G148,alloc,9)</f>
        <v>0</v>
      </c>
      <c r="N148" s="136">
        <f t="shared" ref="N148:N182" si="102">$I148*VLOOKUP($G148,alloc,10)</f>
        <v>0</v>
      </c>
      <c r="O148" s="136">
        <f t="shared" ref="O148:O182" si="103">$I148*VLOOKUP($G148,alloc,11)</f>
        <v>0</v>
      </c>
      <c r="P148" s="136">
        <f t="shared" ref="P148:P182" si="104">$I148*VLOOKUP($G148,alloc,12)</f>
        <v>0</v>
      </c>
      <c r="Q148" s="136">
        <f t="shared" ref="Q148:Q182" si="105">$I148*VLOOKUP($G148,alloc,13)</f>
        <v>0</v>
      </c>
      <c r="R148" s="136">
        <f t="shared" ref="R148:R182" si="106">$I148*VLOOKUP($G148,alloc,14)</f>
        <v>0</v>
      </c>
      <c r="S148" s="136">
        <f t="shared" ref="S148:S182" si="107">$I148*VLOOKUP($G148,alloc,15)</f>
        <v>0</v>
      </c>
      <c r="T148" s="136">
        <f t="shared" ref="T148:T182" si="108">$I148*VLOOKUP($G148,alloc,16)</f>
        <v>0</v>
      </c>
      <c r="U148" s="136">
        <f t="shared" ref="U148:U182" si="109">$I148*VLOOKUP($G148,alloc,17)</f>
        <v>0</v>
      </c>
      <c r="V148" s="136">
        <f t="shared" ref="V148:V182" si="110">$I148*VLOOKUP($G148,alloc,18)</f>
        <v>0</v>
      </c>
      <c r="W148" s="136">
        <f t="shared" ref="W148:W182" si="111">$I148*VLOOKUP($G148,alloc,19)</f>
        <v>0</v>
      </c>
      <c r="X148" s="136">
        <f t="shared" ref="X148:X182" si="112">$I148*VLOOKUP($G148,alloc,20)</f>
        <v>0</v>
      </c>
      <c r="Y148" s="42">
        <f t="shared" ref="Y148:Y182" si="113">SUM(J148:X148)-I148</f>
        <v>0</v>
      </c>
      <c r="Z148" s="42"/>
      <c r="AA148" s="42"/>
      <c r="AB148" s="42"/>
      <c r="AC148" s="42"/>
      <c r="AD148" s="42"/>
      <c r="AE148" s="42"/>
      <c r="AF148" s="42"/>
      <c r="AG148" s="42"/>
    </row>
    <row r="149" spans="1:33">
      <c r="A149" s="44">
        <f t="shared" si="96"/>
        <v>138</v>
      </c>
      <c r="B149" s="44"/>
      <c r="C149" s="142">
        <v>39001</v>
      </c>
      <c r="E149" s="138" t="s">
        <v>304</v>
      </c>
      <c r="G149" s="43">
        <v>6.2</v>
      </c>
      <c r="H149" s="136" t="str">
        <f t="shared" si="97"/>
        <v>P, S, T &amp; D Plant - Customer</v>
      </c>
      <c r="I149" s="42">
        <f>'Dep. Res. Class'!J$149</f>
        <v>19449.27810987183</v>
      </c>
      <c r="J149" s="136">
        <f t="shared" si="98"/>
        <v>14411.04284774707</v>
      </c>
      <c r="K149" s="136">
        <f t="shared" si="99"/>
        <v>4767.1684377736683</v>
      </c>
      <c r="L149" s="136">
        <f t="shared" si="100"/>
        <v>14.918774386488336</v>
      </c>
      <c r="M149" s="136">
        <f t="shared" si="101"/>
        <v>162.61883345870109</v>
      </c>
      <c r="N149" s="136">
        <f t="shared" si="102"/>
        <v>93.529216505902781</v>
      </c>
      <c r="O149" s="136">
        <f t="shared" si="103"/>
        <v>0</v>
      </c>
      <c r="P149" s="136">
        <f t="shared" si="104"/>
        <v>0</v>
      </c>
      <c r="Q149" s="136">
        <f t="shared" si="105"/>
        <v>0</v>
      </c>
      <c r="R149" s="136">
        <f t="shared" si="106"/>
        <v>0</v>
      </c>
      <c r="S149" s="136">
        <f t="shared" si="107"/>
        <v>0</v>
      </c>
      <c r="T149" s="136">
        <f t="shared" si="108"/>
        <v>0</v>
      </c>
      <c r="U149" s="136">
        <f t="shared" si="109"/>
        <v>0</v>
      </c>
      <c r="V149" s="136">
        <f t="shared" si="110"/>
        <v>0</v>
      </c>
      <c r="W149" s="136">
        <f t="shared" si="111"/>
        <v>0</v>
      </c>
      <c r="X149" s="136">
        <f t="shared" si="112"/>
        <v>0</v>
      </c>
      <c r="Y149" s="42">
        <f t="shared" si="113"/>
        <v>0</v>
      </c>
      <c r="Z149" s="42"/>
      <c r="AA149" s="42"/>
      <c r="AB149" s="42"/>
      <c r="AC149" s="42"/>
      <c r="AD149" s="42"/>
      <c r="AE149" s="42"/>
      <c r="AF149" s="42"/>
      <c r="AG149" s="42"/>
    </row>
    <row r="150" spans="1:33">
      <c r="A150" s="44">
        <f t="shared" si="96"/>
        <v>139</v>
      </c>
      <c r="B150" s="44"/>
      <c r="C150" s="142">
        <v>36602</v>
      </c>
      <c r="E150" s="138" t="s">
        <v>149</v>
      </c>
      <c r="G150" s="43">
        <v>6.2</v>
      </c>
      <c r="H150" s="136" t="str">
        <f t="shared" si="97"/>
        <v>P, S, T &amp; D Plant - Customer</v>
      </c>
      <c r="I150" s="42">
        <f>'Dep. Res. Class'!J$150</f>
        <v>0</v>
      </c>
      <c r="J150" s="136">
        <f t="shared" si="98"/>
        <v>0</v>
      </c>
      <c r="K150" s="136">
        <f t="shared" si="99"/>
        <v>0</v>
      </c>
      <c r="L150" s="136">
        <f t="shared" si="100"/>
        <v>0</v>
      </c>
      <c r="M150" s="136">
        <f t="shared" si="101"/>
        <v>0</v>
      </c>
      <c r="N150" s="136">
        <f t="shared" si="102"/>
        <v>0</v>
      </c>
      <c r="O150" s="136">
        <f t="shared" si="103"/>
        <v>0</v>
      </c>
      <c r="P150" s="136">
        <f t="shared" si="104"/>
        <v>0</v>
      </c>
      <c r="Q150" s="136">
        <f t="shared" si="105"/>
        <v>0</v>
      </c>
      <c r="R150" s="136">
        <f t="shared" si="106"/>
        <v>0</v>
      </c>
      <c r="S150" s="136">
        <f t="shared" si="107"/>
        <v>0</v>
      </c>
      <c r="T150" s="136">
        <f t="shared" si="108"/>
        <v>0</v>
      </c>
      <c r="U150" s="136">
        <f t="shared" si="109"/>
        <v>0</v>
      </c>
      <c r="V150" s="136">
        <f t="shared" si="110"/>
        <v>0</v>
      </c>
      <c r="W150" s="136">
        <f t="shared" si="111"/>
        <v>0</v>
      </c>
      <c r="X150" s="136">
        <f t="shared" si="112"/>
        <v>0</v>
      </c>
      <c r="Y150" s="42">
        <f t="shared" si="113"/>
        <v>0</v>
      </c>
      <c r="Z150" s="42"/>
      <c r="AA150" s="42"/>
      <c r="AB150" s="42"/>
      <c r="AC150" s="42"/>
      <c r="AD150" s="42"/>
      <c r="AE150" s="42"/>
      <c r="AF150" s="42"/>
      <c r="AG150" s="42"/>
    </row>
    <row r="151" spans="1:33">
      <c r="A151" s="44">
        <f t="shared" si="96"/>
        <v>140</v>
      </c>
      <c r="B151" s="44"/>
      <c r="C151" s="142">
        <v>38900</v>
      </c>
      <c r="E151" s="138" t="s">
        <v>125</v>
      </c>
      <c r="G151" s="43">
        <v>6.2</v>
      </c>
      <c r="H151" s="136" t="str">
        <f t="shared" si="97"/>
        <v>P, S, T &amp; D Plant - Customer</v>
      </c>
      <c r="I151" s="42">
        <f>'Dep. Res. Class'!J$151</f>
        <v>0</v>
      </c>
      <c r="J151" s="136">
        <f t="shared" si="98"/>
        <v>0</v>
      </c>
      <c r="K151" s="136">
        <f t="shared" si="99"/>
        <v>0</v>
      </c>
      <c r="L151" s="136">
        <f t="shared" si="100"/>
        <v>0</v>
      </c>
      <c r="M151" s="136">
        <f t="shared" si="101"/>
        <v>0</v>
      </c>
      <c r="N151" s="136">
        <f t="shared" si="102"/>
        <v>0</v>
      </c>
      <c r="O151" s="136">
        <f t="shared" si="103"/>
        <v>0</v>
      </c>
      <c r="P151" s="136">
        <f t="shared" si="104"/>
        <v>0</v>
      </c>
      <c r="Q151" s="136">
        <f t="shared" si="105"/>
        <v>0</v>
      </c>
      <c r="R151" s="136">
        <f t="shared" si="106"/>
        <v>0</v>
      </c>
      <c r="S151" s="136">
        <f t="shared" si="107"/>
        <v>0</v>
      </c>
      <c r="T151" s="136">
        <f t="shared" si="108"/>
        <v>0</v>
      </c>
      <c r="U151" s="136">
        <f t="shared" si="109"/>
        <v>0</v>
      </c>
      <c r="V151" s="136">
        <f t="shared" si="110"/>
        <v>0</v>
      </c>
      <c r="W151" s="136">
        <f t="shared" si="111"/>
        <v>0</v>
      </c>
      <c r="X151" s="136">
        <f t="shared" si="112"/>
        <v>0</v>
      </c>
      <c r="Y151" s="42">
        <f t="shared" si="113"/>
        <v>0</v>
      </c>
      <c r="Z151" s="42"/>
      <c r="AA151" s="42"/>
      <c r="AB151" s="42"/>
      <c r="AC151" s="42"/>
      <c r="AD151" s="42"/>
      <c r="AE151" s="42"/>
      <c r="AF151" s="42"/>
      <c r="AG151" s="42"/>
    </row>
    <row r="152" spans="1:33">
      <c r="A152" s="44">
        <f t="shared" si="96"/>
        <v>141</v>
      </c>
      <c r="B152" s="44"/>
      <c r="C152" s="142">
        <v>39004</v>
      </c>
      <c r="E152" s="138" t="s">
        <v>306</v>
      </c>
      <c r="G152" s="43">
        <v>6.2</v>
      </c>
      <c r="H152" s="136" t="str">
        <f t="shared" si="97"/>
        <v>P, S, T &amp; D Plant - Customer</v>
      </c>
      <c r="I152" s="42">
        <f>'Dep. Res. Class'!J$152</f>
        <v>1334.8806194683641</v>
      </c>
      <c r="J152" s="136">
        <f t="shared" si="98"/>
        <v>989.08667432862978</v>
      </c>
      <c r="K152" s="136">
        <f t="shared" si="99"/>
        <v>327.18956052643352</v>
      </c>
      <c r="L152" s="136">
        <f t="shared" si="100"/>
        <v>1.0239342911465803</v>
      </c>
      <c r="M152" s="136">
        <f t="shared" si="101"/>
        <v>11.161171531317271</v>
      </c>
      <c r="N152" s="136">
        <f t="shared" si="102"/>
        <v>6.4192787908369837</v>
      </c>
      <c r="O152" s="136">
        <f t="shared" si="103"/>
        <v>0</v>
      </c>
      <c r="P152" s="136">
        <f t="shared" si="104"/>
        <v>0</v>
      </c>
      <c r="Q152" s="136">
        <f t="shared" si="105"/>
        <v>0</v>
      </c>
      <c r="R152" s="136">
        <f t="shared" si="106"/>
        <v>0</v>
      </c>
      <c r="S152" s="136">
        <f t="shared" si="107"/>
        <v>0</v>
      </c>
      <c r="T152" s="136">
        <f t="shared" si="108"/>
        <v>0</v>
      </c>
      <c r="U152" s="136">
        <f t="shared" si="109"/>
        <v>0</v>
      </c>
      <c r="V152" s="136">
        <f t="shared" si="110"/>
        <v>0</v>
      </c>
      <c r="W152" s="136">
        <f t="shared" si="111"/>
        <v>0</v>
      </c>
      <c r="X152" s="136">
        <f t="shared" si="112"/>
        <v>0</v>
      </c>
      <c r="Y152" s="42">
        <f t="shared" si="113"/>
        <v>0</v>
      </c>
      <c r="Z152" s="42"/>
      <c r="AA152" s="42"/>
      <c r="AB152" s="42"/>
      <c r="AC152" s="42"/>
      <c r="AD152" s="42"/>
      <c r="AE152" s="42"/>
      <c r="AF152" s="42"/>
      <c r="AG152" s="42"/>
    </row>
    <row r="153" spans="1:33">
      <c r="A153" s="44">
        <f t="shared" si="96"/>
        <v>142</v>
      </c>
      <c r="B153" s="44"/>
      <c r="C153" s="142">
        <v>39009</v>
      </c>
      <c r="E153" s="138" t="s">
        <v>307</v>
      </c>
      <c r="G153" s="43">
        <v>6.2</v>
      </c>
      <c r="H153" s="136" t="str">
        <f t="shared" si="97"/>
        <v>P, S, T &amp; D Plant - Customer</v>
      </c>
      <c r="I153" s="42">
        <f>'Dep. Res. Class'!J$153</f>
        <v>8832.3100449225476</v>
      </c>
      <c r="J153" s="136">
        <f t="shared" si="98"/>
        <v>6544.3456452690143</v>
      </c>
      <c r="K153" s="136">
        <f t="shared" si="99"/>
        <v>2164.8674794472136</v>
      </c>
      <c r="L153" s="136">
        <f t="shared" si="100"/>
        <v>6.7749167926614877</v>
      </c>
      <c r="M153" s="136">
        <f t="shared" si="101"/>
        <v>73.848497005236027</v>
      </c>
      <c r="N153" s="136">
        <f t="shared" si="102"/>
        <v>42.473506408421898</v>
      </c>
      <c r="O153" s="136">
        <f t="shared" si="103"/>
        <v>0</v>
      </c>
      <c r="P153" s="136">
        <f t="shared" si="104"/>
        <v>0</v>
      </c>
      <c r="Q153" s="136">
        <f t="shared" si="105"/>
        <v>0</v>
      </c>
      <c r="R153" s="136">
        <f t="shared" si="106"/>
        <v>0</v>
      </c>
      <c r="S153" s="136">
        <f t="shared" si="107"/>
        <v>0</v>
      </c>
      <c r="T153" s="136">
        <f t="shared" si="108"/>
        <v>0</v>
      </c>
      <c r="U153" s="136">
        <f t="shared" si="109"/>
        <v>0</v>
      </c>
      <c r="V153" s="136">
        <f t="shared" si="110"/>
        <v>0</v>
      </c>
      <c r="W153" s="136">
        <f t="shared" si="111"/>
        <v>0</v>
      </c>
      <c r="X153" s="136">
        <f t="shared" si="112"/>
        <v>0</v>
      </c>
      <c r="Y153" s="42">
        <f t="shared" si="113"/>
        <v>0</v>
      </c>
      <c r="Z153" s="42"/>
      <c r="AA153" s="42"/>
      <c r="AB153" s="42"/>
      <c r="AC153" s="42"/>
      <c r="AD153" s="42"/>
      <c r="AE153" s="42"/>
      <c r="AF153" s="42"/>
      <c r="AG153" s="42"/>
    </row>
    <row r="154" spans="1:33">
      <c r="A154" s="44">
        <f t="shared" si="96"/>
        <v>143</v>
      </c>
      <c r="B154" s="44"/>
      <c r="C154" s="142">
        <v>39100</v>
      </c>
      <c r="E154" s="138" t="s">
        <v>308</v>
      </c>
      <c r="G154" s="43">
        <v>6.2</v>
      </c>
      <c r="H154" s="136" t="str">
        <f t="shared" si="97"/>
        <v>P, S, T &amp; D Plant - Customer</v>
      </c>
      <c r="I154" s="42">
        <f>'Dep. Res. Class'!J$154</f>
        <v>8915.6003078717349</v>
      </c>
      <c r="J154" s="136">
        <f t="shared" si="98"/>
        <v>6606.0599948392246</v>
      </c>
      <c r="K154" s="136">
        <f t="shared" si="99"/>
        <v>2185.2825668587975</v>
      </c>
      <c r="L154" s="136">
        <f t="shared" si="100"/>
        <v>6.8388054693779523</v>
      </c>
      <c r="M154" s="136">
        <f t="shared" si="101"/>
        <v>74.544901536178003</v>
      </c>
      <c r="N154" s="136">
        <f t="shared" si="102"/>
        <v>42.874039168157289</v>
      </c>
      <c r="O154" s="136">
        <f t="shared" si="103"/>
        <v>0</v>
      </c>
      <c r="P154" s="136">
        <f t="shared" si="104"/>
        <v>0</v>
      </c>
      <c r="Q154" s="136">
        <f t="shared" si="105"/>
        <v>0</v>
      </c>
      <c r="R154" s="136">
        <f t="shared" si="106"/>
        <v>0</v>
      </c>
      <c r="S154" s="136">
        <f t="shared" si="107"/>
        <v>0</v>
      </c>
      <c r="T154" s="136">
        <f t="shared" si="108"/>
        <v>0</v>
      </c>
      <c r="U154" s="136">
        <f t="shared" si="109"/>
        <v>0</v>
      </c>
      <c r="V154" s="136">
        <f t="shared" si="110"/>
        <v>0</v>
      </c>
      <c r="W154" s="136">
        <f t="shared" si="111"/>
        <v>0</v>
      </c>
      <c r="X154" s="136">
        <f t="shared" si="112"/>
        <v>0</v>
      </c>
      <c r="Y154" s="42">
        <f t="shared" si="113"/>
        <v>0</v>
      </c>
      <c r="Z154" s="42"/>
      <c r="AA154" s="42"/>
      <c r="AB154" s="42"/>
      <c r="AC154" s="42"/>
      <c r="AD154" s="42"/>
      <c r="AE154" s="42"/>
      <c r="AF154" s="42"/>
      <c r="AG154" s="42"/>
    </row>
    <row r="155" spans="1:33">
      <c r="A155" s="44">
        <f t="shared" si="96"/>
        <v>144</v>
      </c>
      <c r="B155" s="44"/>
      <c r="C155" s="142">
        <v>39102</v>
      </c>
      <c r="E155" s="138" t="s">
        <v>309</v>
      </c>
      <c r="G155" s="43">
        <v>6.2</v>
      </c>
      <c r="H155" s="136" t="str">
        <f t="shared" si="97"/>
        <v>P, S, T &amp; D Plant - Customer</v>
      </c>
      <c r="I155" s="42">
        <f>'Dep. Res. Class'!J$155</f>
        <v>0</v>
      </c>
      <c r="J155" s="136">
        <f t="shared" si="98"/>
        <v>0</v>
      </c>
      <c r="K155" s="136">
        <f t="shared" si="99"/>
        <v>0</v>
      </c>
      <c r="L155" s="136">
        <f t="shared" si="100"/>
        <v>0</v>
      </c>
      <c r="M155" s="136">
        <f t="shared" si="101"/>
        <v>0</v>
      </c>
      <c r="N155" s="136">
        <f t="shared" si="102"/>
        <v>0</v>
      </c>
      <c r="O155" s="136">
        <f t="shared" si="103"/>
        <v>0</v>
      </c>
      <c r="P155" s="136">
        <f t="shared" si="104"/>
        <v>0</v>
      </c>
      <c r="Q155" s="136">
        <f t="shared" si="105"/>
        <v>0</v>
      </c>
      <c r="R155" s="136">
        <f t="shared" si="106"/>
        <v>0</v>
      </c>
      <c r="S155" s="136">
        <f t="shared" si="107"/>
        <v>0</v>
      </c>
      <c r="T155" s="136">
        <f t="shared" si="108"/>
        <v>0</v>
      </c>
      <c r="U155" s="136">
        <f t="shared" si="109"/>
        <v>0</v>
      </c>
      <c r="V155" s="136">
        <f t="shared" si="110"/>
        <v>0</v>
      </c>
      <c r="W155" s="136">
        <f t="shared" si="111"/>
        <v>0</v>
      </c>
      <c r="X155" s="136">
        <f t="shared" si="112"/>
        <v>0</v>
      </c>
      <c r="Y155" s="42">
        <f t="shared" si="113"/>
        <v>0</v>
      </c>
      <c r="Z155" s="42"/>
      <c r="AA155" s="42"/>
      <c r="AB155" s="42"/>
      <c r="AC155" s="42"/>
      <c r="AD155" s="42"/>
      <c r="AE155" s="42"/>
      <c r="AF155" s="42"/>
      <c r="AG155" s="42"/>
    </row>
    <row r="156" spans="1:33">
      <c r="A156" s="44">
        <f t="shared" si="96"/>
        <v>145</v>
      </c>
      <c r="B156" s="44"/>
      <c r="C156" s="142">
        <v>39103</v>
      </c>
      <c r="E156" s="138" t="s">
        <v>310</v>
      </c>
      <c r="G156" s="43">
        <v>6.2</v>
      </c>
      <c r="H156" s="136" t="str">
        <f t="shared" si="97"/>
        <v>P, S, T &amp; D Plant - Customer</v>
      </c>
      <c r="I156" s="42">
        <f>'Dep. Res. Class'!J$156</f>
        <v>0</v>
      </c>
      <c r="J156" s="136">
        <f t="shared" si="98"/>
        <v>0</v>
      </c>
      <c r="K156" s="136">
        <f t="shared" si="99"/>
        <v>0</v>
      </c>
      <c r="L156" s="136">
        <f t="shared" si="100"/>
        <v>0</v>
      </c>
      <c r="M156" s="136">
        <f t="shared" si="101"/>
        <v>0</v>
      </c>
      <c r="N156" s="136">
        <f t="shared" si="102"/>
        <v>0</v>
      </c>
      <c r="O156" s="136">
        <f t="shared" si="103"/>
        <v>0</v>
      </c>
      <c r="P156" s="136">
        <f t="shared" si="104"/>
        <v>0</v>
      </c>
      <c r="Q156" s="136">
        <f t="shared" si="105"/>
        <v>0</v>
      </c>
      <c r="R156" s="136">
        <f t="shared" si="106"/>
        <v>0</v>
      </c>
      <c r="S156" s="136">
        <f t="shared" si="107"/>
        <v>0</v>
      </c>
      <c r="T156" s="136">
        <f t="shared" si="108"/>
        <v>0</v>
      </c>
      <c r="U156" s="136">
        <f t="shared" si="109"/>
        <v>0</v>
      </c>
      <c r="V156" s="136">
        <f t="shared" si="110"/>
        <v>0</v>
      </c>
      <c r="W156" s="136">
        <f t="shared" si="111"/>
        <v>0</v>
      </c>
      <c r="X156" s="136">
        <f t="shared" si="112"/>
        <v>0</v>
      </c>
      <c r="Y156" s="42">
        <f t="shared" si="113"/>
        <v>0</v>
      </c>
      <c r="Z156" s="42"/>
      <c r="AA156" s="42"/>
      <c r="AB156" s="42"/>
      <c r="AC156" s="42"/>
      <c r="AD156" s="42"/>
      <c r="AE156" s="42"/>
      <c r="AF156" s="42"/>
      <c r="AG156" s="42"/>
    </row>
    <row r="157" spans="1:33">
      <c r="A157" s="44">
        <f t="shared" si="96"/>
        <v>146</v>
      </c>
      <c r="B157" s="44"/>
      <c r="C157" s="142">
        <v>39200</v>
      </c>
      <c r="E157" s="138" t="s">
        <v>311</v>
      </c>
      <c r="G157" s="43">
        <v>6.2</v>
      </c>
      <c r="H157" s="136" t="str">
        <f t="shared" si="97"/>
        <v>P, S, T &amp; D Plant - Customer</v>
      </c>
      <c r="I157" s="42">
        <f>'Dep. Res. Class'!J$157</f>
        <v>864.20955697359136</v>
      </c>
      <c r="J157" s="136">
        <f t="shared" si="98"/>
        <v>640.34052496054369</v>
      </c>
      <c r="K157" s="136">
        <f t="shared" si="99"/>
        <v>211.82444409264602</v>
      </c>
      <c r="L157" s="136">
        <f t="shared" si="100"/>
        <v>0.66290107685755184</v>
      </c>
      <c r="M157" s="136">
        <f t="shared" si="101"/>
        <v>7.2258080338505906</v>
      </c>
      <c r="N157" s="136">
        <f t="shared" si="102"/>
        <v>4.1558788096935704</v>
      </c>
      <c r="O157" s="136">
        <f t="shared" si="103"/>
        <v>0</v>
      </c>
      <c r="P157" s="136">
        <f t="shared" si="104"/>
        <v>0</v>
      </c>
      <c r="Q157" s="136">
        <f t="shared" si="105"/>
        <v>0</v>
      </c>
      <c r="R157" s="136">
        <f t="shared" si="106"/>
        <v>0</v>
      </c>
      <c r="S157" s="136">
        <f t="shared" si="107"/>
        <v>0</v>
      </c>
      <c r="T157" s="136">
        <f t="shared" si="108"/>
        <v>0</v>
      </c>
      <c r="U157" s="136">
        <f t="shared" si="109"/>
        <v>0</v>
      </c>
      <c r="V157" s="136">
        <f t="shared" si="110"/>
        <v>0</v>
      </c>
      <c r="W157" s="136">
        <f t="shared" si="111"/>
        <v>0</v>
      </c>
      <c r="X157" s="136">
        <f t="shared" si="112"/>
        <v>0</v>
      </c>
      <c r="Y157" s="42">
        <f t="shared" si="113"/>
        <v>0</v>
      </c>
      <c r="Z157" s="42"/>
      <c r="AA157" s="42"/>
      <c r="AB157" s="42"/>
      <c r="AC157" s="42"/>
      <c r="AD157" s="42"/>
      <c r="AE157" s="42"/>
      <c r="AF157" s="42"/>
      <c r="AG157" s="42"/>
    </row>
    <row r="158" spans="1:33">
      <c r="A158" s="44">
        <f t="shared" si="96"/>
        <v>147</v>
      </c>
      <c r="B158" s="44"/>
      <c r="C158" s="142">
        <v>39201</v>
      </c>
      <c r="E158" s="138" t="s">
        <v>312</v>
      </c>
      <c r="G158" s="43">
        <v>6.2</v>
      </c>
      <c r="H158" s="136" t="str">
        <f t="shared" si="97"/>
        <v>P, S, T &amp; D Plant - Customer</v>
      </c>
      <c r="I158" s="42">
        <f>'Dep. Res. Class'!J$158</f>
        <v>0</v>
      </c>
      <c r="J158" s="136">
        <f t="shared" si="98"/>
        <v>0</v>
      </c>
      <c r="K158" s="136">
        <f t="shared" si="99"/>
        <v>0</v>
      </c>
      <c r="L158" s="136">
        <f t="shared" si="100"/>
        <v>0</v>
      </c>
      <c r="M158" s="136">
        <f t="shared" si="101"/>
        <v>0</v>
      </c>
      <c r="N158" s="136">
        <f t="shared" si="102"/>
        <v>0</v>
      </c>
      <c r="O158" s="136">
        <f t="shared" si="103"/>
        <v>0</v>
      </c>
      <c r="P158" s="136">
        <f t="shared" si="104"/>
        <v>0</v>
      </c>
      <c r="Q158" s="136">
        <f t="shared" si="105"/>
        <v>0</v>
      </c>
      <c r="R158" s="136">
        <f t="shared" si="106"/>
        <v>0</v>
      </c>
      <c r="S158" s="136">
        <f t="shared" si="107"/>
        <v>0</v>
      </c>
      <c r="T158" s="136">
        <f t="shared" si="108"/>
        <v>0</v>
      </c>
      <c r="U158" s="136">
        <f t="shared" si="109"/>
        <v>0</v>
      </c>
      <c r="V158" s="136">
        <f t="shared" si="110"/>
        <v>0</v>
      </c>
      <c r="W158" s="136">
        <f t="shared" si="111"/>
        <v>0</v>
      </c>
      <c r="X158" s="136">
        <f t="shared" si="112"/>
        <v>0</v>
      </c>
      <c r="Y158" s="42">
        <f t="shared" si="113"/>
        <v>0</v>
      </c>
      <c r="Z158" s="42"/>
      <c r="AA158" s="42"/>
      <c r="AB158" s="42"/>
      <c r="AC158" s="42"/>
      <c r="AD158" s="42"/>
      <c r="AE158" s="42"/>
      <c r="AF158" s="42"/>
      <c r="AG158" s="42"/>
    </row>
    <row r="159" spans="1:33">
      <c r="A159" s="44">
        <f t="shared" si="96"/>
        <v>148</v>
      </c>
      <c r="B159" s="44"/>
      <c r="C159" s="142">
        <v>39202</v>
      </c>
      <c r="E159" s="138" t="s">
        <v>313</v>
      </c>
      <c r="G159" s="43">
        <v>6.2</v>
      </c>
      <c r="H159" s="136" t="str">
        <f t="shared" si="97"/>
        <v>P, S, T &amp; D Plant - Customer</v>
      </c>
      <c r="I159" s="42">
        <f>'Dep. Res. Class'!J$159</f>
        <v>0</v>
      </c>
      <c r="J159" s="136">
        <f t="shared" si="98"/>
        <v>0</v>
      </c>
      <c r="K159" s="136">
        <f t="shared" si="99"/>
        <v>0</v>
      </c>
      <c r="L159" s="136">
        <f t="shared" si="100"/>
        <v>0</v>
      </c>
      <c r="M159" s="136">
        <f t="shared" si="101"/>
        <v>0</v>
      </c>
      <c r="N159" s="136">
        <f t="shared" si="102"/>
        <v>0</v>
      </c>
      <c r="O159" s="136">
        <f t="shared" si="103"/>
        <v>0</v>
      </c>
      <c r="P159" s="136">
        <f t="shared" si="104"/>
        <v>0</v>
      </c>
      <c r="Q159" s="136">
        <f t="shared" si="105"/>
        <v>0</v>
      </c>
      <c r="R159" s="136">
        <f t="shared" si="106"/>
        <v>0</v>
      </c>
      <c r="S159" s="136">
        <f t="shared" si="107"/>
        <v>0</v>
      </c>
      <c r="T159" s="136">
        <f t="shared" si="108"/>
        <v>0</v>
      </c>
      <c r="U159" s="136">
        <f t="shared" si="109"/>
        <v>0</v>
      </c>
      <c r="V159" s="136">
        <f t="shared" si="110"/>
        <v>0</v>
      </c>
      <c r="W159" s="136">
        <f t="shared" si="111"/>
        <v>0</v>
      </c>
      <c r="X159" s="136">
        <f t="shared" si="112"/>
        <v>0</v>
      </c>
      <c r="Y159" s="42">
        <f t="shared" si="113"/>
        <v>0</v>
      </c>
      <c r="Z159" s="42"/>
      <c r="AA159" s="42"/>
      <c r="AB159" s="42"/>
      <c r="AC159" s="42"/>
      <c r="AD159" s="42"/>
      <c r="AE159" s="42"/>
      <c r="AF159" s="42"/>
      <c r="AG159" s="42"/>
    </row>
    <row r="160" spans="1:33">
      <c r="A160" s="44">
        <f t="shared" si="96"/>
        <v>149</v>
      </c>
      <c r="B160" s="44"/>
      <c r="C160" s="142">
        <v>39300</v>
      </c>
      <c r="E160" s="138" t="s">
        <v>198</v>
      </c>
      <c r="G160" s="43">
        <v>6.2</v>
      </c>
      <c r="H160" s="136" t="str">
        <f t="shared" si="97"/>
        <v>P, S, T &amp; D Plant - Customer</v>
      </c>
      <c r="I160" s="42">
        <f>'Dep. Res. Class'!J$160</f>
        <v>0</v>
      </c>
      <c r="J160" s="136">
        <f t="shared" si="98"/>
        <v>0</v>
      </c>
      <c r="K160" s="136">
        <f t="shared" si="99"/>
        <v>0</v>
      </c>
      <c r="L160" s="136">
        <f t="shared" si="100"/>
        <v>0</v>
      </c>
      <c r="M160" s="136">
        <f t="shared" si="101"/>
        <v>0</v>
      </c>
      <c r="N160" s="136">
        <f t="shared" si="102"/>
        <v>0</v>
      </c>
      <c r="O160" s="136">
        <f t="shared" si="103"/>
        <v>0</v>
      </c>
      <c r="P160" s="136">
        <f t="shared" si="104"/>
        <v>0</v>
      </c>
      <c r="Q160" s="136">
        <f t="shared" si="105"/>
        <v>0</v>
      </c>
      <c r="R160" s="136">
        <f t="shared" si="106"/>
        <v>0</v>
      </c>
      <c r="S160" s="136">
        <f t="shared" si="107"/>
        <v>0</v>
      </c>
      <c r="T160" s="136">
        <f t="shared" si="108"/>
        <v>0</v>
      </c>
      <c r="U160" s="136">
        <f t="shared" si="109"/>
        <v>0</v>
      </c>
      <c r="V160" s="136">
        <f t="shared" si="110"/>
        <v>0</v>
      </c>
      <c r="W160" s="136">
        <f t="shared" si="111"/>
        <v>0</v>
      </c>
      <c r="X160" s="136">
        <f t="shared" si="112"/>
        <v>0</v>
      </c>
      <c r="Y160" s="42">
        <f t="shared" si="113"/>
        <v>0</v>
      </c>
      <c r="Z160" s="42"/>
      <c r="AA160" s="42"/>
      <c r="AB160" s="42"/>
      <c r="AC160" s="42"/>
      <c r="AD160" s="42"/>
      <c r="AE160" s="42"/>
      <c r="AF160" s="42"/>
      <c r="AG160" s="42"/>
    </row>
    <row r="161" spans="1:33">
      <c r="A161" s="44">
        <f t="shared" si="96"/>
        <v>150</v>
      </c>
      <c r="B161" s="44"/>
      <c r="C161" s="142">
        <v>39400</v>
      </c>
      <c r="E161" s="138" t="s">
        <v>314</v>
      </c>
      <c r="G161" s="43">
        <v>6.2</v>
      </c>
      <c r="H161" s="136" t="str">
        <f t="shared" si="97"/>
        <v>P, S, T &amp; D Plant - Customer</v>
      </c>
      <c r="I161" s="42">
        <f>'Dep. Res. Class'!J$161</f>
        <v>30159.636716470621</v>
      </c>
      <c r="J161" s="136">
        <f t="shared" si="98"/>
        <v>22346.938253350323</v>
      </c>
      <c r="K161" s="136">
        <f t="shared" si="99"/>
        <v>7392.3601399119534</v>
      </c>
      <c r="L161" s="136">
        <f t="shared" si="100"/>
        <v>23.134268182586041</v>
      </c>
      <c r="M161" s="136">
        <f t="shared" si="101"/>
        <v>252.17002464894998</v>
      </c>
      <c r="N161" s="136">
        <f t="shared" si="102"/>
        <v>145.03403037680891</v>
      </c>
      <c r="O161" s="136">
        <f t="shared" si="103"/>
        <v>0</v>
      </c>
      <c r="P161" s="136">
        <f t="shared" si="104"/>
        <v>0</v>
      </c>
      <c r="Q161" s="136">
        <f t="shared" si="105"/>
        <v>0</v>
      </c>
      <c r="R161" s="136">
        <f t="shared" si="106"/>
        <v>0</v>
      </c>
      <c r="S161" s="136">
        <f t="shared" si="107"/>
        <v>0</v>
      </c>
      <c r="T161" s="136">
        <f t="shared" si="108"/>
        <v>0</v>
      </c>
      <c r="U161" s="136">
        <f t="shared" si="109"/>
        <v>0</v>
      </c>
      <c r="V161" s="136">
        <f t="shared" si="110"/>
        <v>0</v>
      </c>
      <c r="W161" s="136">
        <f t="shared" si="111"/>
        <v>0</v>
      </c>
      <c r="X161" s="136">
        <f t="shared" si="112"/>
        <v>0</v>
      </c>
      <c r="Y161" s="42">
        <f t="shared" si="113"/>
        <v>0</v>
      </c>
      <c r="Z161" s="42"/>
      <c r="AA161" s="42"/>
      <c r="AB161" s="42"/>
      <c r="AC161" s="42"/>
      <c r="AD161" s="42"/>
      <c r="AE161" s="42"/>
      <c r="AF161" s="42"/>
      <c r="AG161" s="42"/>
    </row>
    <row r="162" spans="1:33">
      <c r="A162" s="44">
        <f t="shared" si="96"/>
        <v>151</v>
      </c>
      <c r="B162" s="44"/>
      <c r="C162" s="142">
        <v>39600</v>
      </c>
      <c r="E162" s="138" t="s">
        <v>315</v>
      </c>
      <c r="G162" s="43">
        <v>6.2</v>
      </c>
      <c r="H162" s="136" t="str">
        <f t="shared" si="97"/>
        <v>P, S, T &amp; D Plant - Customer</v>
      </c>
      <c r="I162" s="42">
        <f>'Dep. Res. Class'!J$162</f>
        <v>1187.6556589321738</v>
      </c>
      <c r="J162" s="136">
        <f t="shared" si="98"/>
        <v>879.99958109260774</v>
      </c>
      <c r="K162" s="136">
        <f t="shared" si="99"/>
        <v>291.10358442203682</v>
      </c>
      <c r="L162" s="136">
        <f t="shared" si="100"/>
        <v>0.91100382874632069</v>
      </c>
      <c r="M162" s="136">
        <f t="shared" si="101"/>
        <v>9.9301977541339106</v>
      </c>
      <c r="N162" s="136">
        <f t="shared" si="102"/>
        <v>5.7112918346489687</v>
      </c>
      <c r="O162" s="136">
        <f t="shared" si="103"/>
        <v>0</v>
      </c>
      <c r="P162" s="136">
        <f t="shared" si="104"/>
        <v>0</v>
      </c>
      <c r="Q162" s="136">
        <f t="shared" si="105"/>
        <v>0</v>
      </c>
      <c r="R162" s="136">
        <f t="shared" si="106"/>
        <v>0</v>
      </c>
      <c r="S162" s="136">
        <f t="shared" si="107"/>
        <v>0</v>
      </c>
      <c r="T162" s="136">
        <f t="shared" si="108"/>
        <v>0</v>
      </c>
      <c r="U162" s="136">
        <f t="shared" si="109"/>
        <v>0</v>
      </c>
      <c r="V162" s="136">
        <f t="shared" si="110"/>
        <v>0</v>
      </c>
      <c r="W162" s="136">
        <f t="shared" si="111"/>
        <v>0</v>
      </c>
      <c r="X162" s="136">
        <f t="shared" si="112"/>
        <v>0</v>
      </c>
      <c r="Y162" s="42">
        <f t="shared" si="113"/>
        <v>0</v>
      </c>
      <c r="Z162" s="42"/>
      <c r="AA162" s="42"/>
      <c r="AB162" s="42"/>
      <c r="AC162" s="42"/>
      <c r="AD162" s="42"/>
      <c r="AE162" s="42"/>
      <c r="AF162" s="42"/>
      <c r="AG162" s="42"/>
    </row>
    <row r="163" spans="1:33">
      <c r="A163" s="44">
        <f t="shared" si="96"/>
        <v>152</v>
      </c>
      <c r="B163" s="44"/>
      <c r="C163" s="142">
        <v>39603</v>
      </c>
      <c r="E163" s="138" t="s">
        <v>316</v>
      </c>
      <c r="G163" s="43">
        <v>6.2</v>
      </c>
      <c r="H163" s="136" t="str">
        <f t="shared" si="97"/>
        <v>P, S, T &amp; D Plant - Customer</v>
      </c>
      <c r="I163" s="42">
        <f>'Dep. Res. Class'!J$163</f>
        <v>0</v>
      </c>
      <c r="J163" s="136">
        <f t="shared" si="98"/>
        <v>0</v>
      </c>
      <c r="K163" s="136">
        <f t="shared" si="99"/>
        <v>0</v>
      </c>
      <c r="L163" s="136">
        <f t="shared" si="100"/>
        <v>0</v>
      </c>
      <c r="M163" s="136">
        <f t="shared" si="101"/>
        <v>0</v>
      </c>
      <c r="N163" s="136">
        <f t="shared" si="102"/>
        <v>0</v>
      </c>
      <c r="O163" s="136">
        <f t="shared" si="103"/>
        <v>0</v>
      </c>
      <c r="P163" s="136">
        <f t="shared" si="104"/>
        <v>0</v>
      </c>
      <c r="Q163" s="136">
        <f t="shared" si="105"/>
        <v>0</v>
      </c>
      <c r="R163" s="136">
        <f t="shared" si="106"/>
        <v>0</v>
      </c>
      <c r="S163" s="136">
        <f t="shared" si="107"/>
        <v>0</v>
      </c>
      <c r="T163" s="136">
        <f t="shared" si="108"/>
        <v>0</v>
      </c>
      <c r="U163" s="136">
        <f t="shared" si="109"/>
        <v>0</v>
      </c>
      <c r="V163" s="136">
        <f t="shared" si="110"/>
        <v>0</v>
      </c>
      <c r="W163" s="136">
        <f t="shared" si="111"/>
        <v>0</v>
      </c>
      <c r="X163" s="136">
        <f t="shared" si="112"/>
        <v>0</v>
      </c>
      <c r="Y163" s="42">
        <f t="shared" si="113"/>
        <v>0</v>
      </c>
      <c r="Z163" s="42"/>
      <c r="AA163" s="42"/>
      <c r="AB163" s="42"/>
      <c r="AC163" s="42"/>
      <c r="AD163" s="42"/>
      <c r="AE163" s="42"/>
      <c r="AF163" s="42"/>
      <c r="AG163" s="42"/>
    </row>
    <row r="164" spans="1:33">
      <c r="A164" s="44">
        <f t="shared" si="96"/>
        <v>153</v>
      </c>
      <c r="B164" s="44"/>
      <c r="C164" s="142">
        <v>39604</v>
      </c>
      <c r="E164" s="138" t="s">
        <v>317</v>
      </c>
      <c r="G164" s="43">
        <v>6.2</v>
      </c>
      <c r="H164" s="136" t="str">
        <f t="shared" si="97"/>
        <v>P, S, T &amp; D Plant - Customer</v>
      </c>
      <c r="I164" s="42">
        <f>'Dep. Res. Class'!J$164</f>
        <v>0</v>
      </c>
      <c r="J164" s="136">
        <f t="shared" si="98"/>
        <v>0</v>
      </c>
      <c r="K164" s="136">
        <f t="shared" si="99"/>
        <v>0</v>
      </c>
      <c r="L164" s="136">
        <f t="shared" si="100"/>
        <v>0</v>
      </c>
      <c r="M164" s="136">
        <f t="shared" si="101"/>
        <v>0</v>
      </c>
      <c r="N164" s="136">
        <f t="shared" si="102"/>
        <v>0</v>
      </c>
      <c r="O164" s="136">
        <f t="shared" si="103"/>
        <v>0</v>
      </c>
      <c r="P164" s="136">
        <f t="shared" si="104"/>
        <v>0</v>
      </c>
      <c r="Q164" s="136">
        <f t="shared" si="105"/>
        <v>0</v>
      </c>
      <c r="R164" s="136">
        <f t="shared" si="106"/>
        <v>0</v>
      </c>
      <c r="S164" s="136">
        <f t="shared" si="107"/>
        <v>0</v>
      </c>
      <c r="T164" s="136">
        <f t="shared" si="108"/>
        <v>0</v>
      </c>
      <c r="U164" s="136">
        <f t="shared" si="109"/>
        <v>0</v>
      </c>
      <c r="V164" s="136">
        <f t="shared" si="110"/>
        <v>0</v>
      </c>
      <c r="W164" s="136">
        <f t="shared" si="111"/>
        <v>0</v>
      </c>
      <c r="X164" s="136">
        <f t="shared" si="112"/>
        <v>0</v>
      </c>
      <c r="Y164" s="42">
        <f t="shared" si="113"/>
        <v>0</v>
      </c>
      <c r="Z164" s="42"/>
      <c r="AA164" s="42"/>
      <c r="AB164" s="42"/>
      <c r="AC164" s="42"/>
      <c r="AD164" s="42"/>
      <c r="AE164" s="42"/>
      <c r="AF164" s="42"/>
      <c r="AG164" s="42"/>
    </row>
    <row r="165" spans="1:33">
      <c r="A165" s="44">
        <f t="shared" si="96"/>
        <v>154</v>
      </c>
      <c r="B165" s="44"/>
      <c r="C165" s="142">
        <v>39605</v>
      </c>
      <c r="E165" s="141" t="s">
        <v>318</v>
      </c>
      <c r="G165" s="43">
        <v>6.2</v>
      </c>
      <c r="H165" s="136" t="str">
        <f t="shared" si="97"/>
        <v>P, S, T &amp; D Plant - Customer</v>
      </c>
      <c r="I165" s="42">
        <f>'Dep. Res. Class'!J$165</f>
        <v>0</v>
      </c>
      <c r="J165" s="136">
        <f t="shared" si="98"/>
        <v>0</v>
      </c>
      <c r="K165" s="136">
        <f t="shared" si="99"/>
        <v>0</v>
      </c>
      <c r="L165" s="136">
        <f t="shared" si="100"/>
        <v>0</v>
      </c>
      <c r="M165" s="136">
        <f t="shared" si="101"/>
        <v>0</v>
      </c>
      <c r="N165" s="136">
        <f t="shared" si="102"/>
        <v>0</v>
      </c>
      <c r="O165" s="136">
        <f t="shared" si="103"/>
        <v>0</v>
      </c>
      <c r="P165" s="136">
        <f t="shared" si="104"/>
        <v>0</v>
      </c>
      <c r="Q165" s="136">
        <f t="shared" si="105"/>
        <v>0</v>
      </c>
      <c r="R165" s="136">
        <f t="shared" si="106"/>
        <v>0</v>
      </c>
      <c r="S165" s="136">
        <f t="shared" si="107"/>
        <v>0</v>
      </c>
      <c r="T165" s="136">
        <f t="shared" si="108"/>
        <v>0</v>
      </c>
      <c r="U165" s="136">
        <f t="shared" si="109"/>
        <v>0</v>
      </c>
      <c r="V165" s="136">
        <f t="shared" si="110"/>
        <v>0</v>
      </c>
      <c r="W165" s="136">
        <f t="shared" si="111"/>
        <v>0</v>
      </c>
      <c r="X165" s="136">
        <f t="shared" si="112"/>
        <v>0</v>
      </c>
      <c r="Y165" s="42">
        <f t="shared" si="113"/>
        <v>0</v>
      </c>
      <c r="Z165" s="42"/>
      <c r="AA165" s="42"/>
      <c r="AB165" s="42"/>
      <c r="AC165" s="42"/>
      <c r="AD165" s="42"/>
      <c r="AE165" s="42"/>
      <c r="AF165" s="42"/>
      <c r="AG165" s="42"/>
    </row>
    <row r="166" spans="1:33">
      <c r="A166" s="44">
        <f t="shared" si="96"/>
        <v>155</v>
      </c>
      <c r="B166" s="44"/>
      <c r="C166" s="142">
        <v>39700</v>
      </c>
      <c r="E166" s="138" t="s">
        <v>319</v>
      </c>
      <c r="G166" s="43">
        <v>6.2</v>
      </c>
      <c r="H166" s="136" t="str">
        <f t="shared" si="97"/>
        <v>P, S, T &amp; D Plant - Customer</v>
      </c>
      <c r="I166" s="42">
        <f>'Dep. Res. Class'!J$166</f>
        <v>47109.500559906402</v>
      </c>
      <c r="J166" s="136">
        <f t="shared" si="98"/>
        <v>34906.02721960099</v>
      </c>
      <c r="K166" s="136">
        <f t="shared" si="99"/>
        <v>11546.902816638612</v>
      </c>
      <c r="L166" s="136">
        <f t="shared" si="100"/>
        <v>36.135840432898263</v>
      </c>
      <c r="M166" s="136">
        <f t="shared" si="101"/>
        <v>393.89081602908345</v>
      </c>
      <c r="N166" s="136">
        <f t="shared" si="102"/>
        <v>226.54386720482091</v>
      </c>
      <c r="O166" s="136">
        <f t="shared" si="103"/>
        <v>0</v>
      </c>
      <c r="P166" s="136">
        <f t="shared" si="104"/>
        <v>0</v>
      </c>
      <c r="Q166" s="136">
        <f t="shared" si="105"/>
        <v>0</v>
      </c>
      <c r="R166" s="136">
        <f t="shared" si="106"/>
        <v>0</v>
      </c>
      <c r="S166" s="136">
        <f t="shared" si="107"/>
        <v>0</v>
      </c>
      <c r="T166" s="136">
        <f t="shared" si="108"/>
        <v>0</v>
      </c>
      <c r="U166" s="136">
        <f t="shared" si="109"/>
        <v>0</v>
      </c>
      <c r="V166" s="136">
        <f t="shared" si="110"/>
        <v>0</v>
      </c>
      <c r="W166" s="136">
        <f t="shared" si="111"/>
        <v>0</v>
      </c>
      <c r="X166" s="136">
        <f t="shared" si="112"/>
        <v>0</v>
      </c>
      <c r="Y166" s="42">
        <f t="shared" si="113"/>
        <v>0</v>
      </c>
      <c r="Z166" s="42"/>
      <c r="AA166" s="42"/>
      <c r="AB166" s="42"/>
      <c r="AC166" s="42"/>
      <c r="AD166" s="42"/>
      <c r="AE166" s="42"/>
      <c r="AF166" s="42"/>
      <c r="AG166" s="42"/>
    </row>
    <row r="167" spans="1:33">
      <c r="A167" s="44">
        <f t="shared" si="96"/>
        <v>156</v>
      </c>
      <c r="B167" s="44"/>
      <c r="C167" s="142">
        <v>39701</v>
      </c>
      <c r="E167" s="138" t="s">
        <v>320</v>
      </c>
      <c r="G167" s="43">
        <v>6.2</v>
      </c>
      <c r="H167" s="136" t="str">
        <f t="shared" si="97"/>
        <v>P, S, T &amp; D Plant - Customer</v>
      </c>
      <c r="I167" s="42">
        <f>'Dep. Res. Class'!J$167</f>
        <v>0</v>
      </c>
      <c r="J167" s="136">
        <f t="shared" si="98"/>
        <v>0</v>
      </c>
      <c r="K167" s="136">
        <f t="shared" si="99"/>
        <v>0</v>
      </c>
      <c r="L167" s="136">
        <f t="shared" si="100"/>
        <v>0</v>
      </c>
      <c r="M167" s="136">
        <f t="shared" si="101"/>
        <v>0</v>
      </c>
      <c r="N167" s="136">
        <f t="shared" si="102"/>
        <v>0</v>
      </c>
      <c r="O167" s="136">
        <f t="shared" si="103"/>
        <v>0</v>
      </c>
      <c r="P167" s="136">
        <f t="shared" si="104"/>
        <v>0</v>
      </c>
      <c r="Q167" s="136">
        <f t="shared" si="105"/>
        <v>0</v>
      </c>
      <c r="R167" s="136">
        <f t="shared" si="106"/>
        <v>0</v>
      </c>
      <c r="S167" s="136">
        <f t="shared" si="107"/>
        <v>0</v>
      </c>
      <c r="T167" s="136">
        <f t="shared" si="108"/>
        <v>0</v>
      </c>
      <c r="U167" s="136">
        <f t="shared" si="109"/>
        <v>0</v>
      </c>
      <c r="V167" s="136">
        <f t="shared" si="110"/>
        <v>0</v>
      </c>
      <c r="W167" s="136">
        <f t="shared" si="111"/>
        <v>0</v>
      </c>
      <c r="X167" s="136">
        <f t="shared" si="112"/>
        <v>0</v>
      </c>
      <c r="Y167" s="42">
        <f t="shared" si="113"/>
        <v>0</v>
      </c>
      <c r="Z167" s="42"/>
      <c r="AA167" s="42"/>
      <c r="AB167" s="42"/>
      <c r="AC167" s="42"/>
      <c r="AD167" s="42"/>
      <c r="AE167" s="42"/>
      <c r="AF167" s="42"/>
      <c r="AG167" s="42"/>
    </row>
    <row r="168" spans="1:33">
      <c r="A168" s="44">
        <f t="shared" si="96"/>
        <v>157</v>
      </c>
      <c r="B168" s="44"/>
      <c r="C168" s="142">
        <v>39702</v>
      </c>
      <c r="E168" s="138" t="s">
        <v>321</v>
      </c>
      <c r="G168" s="43">
        <v>6.2</v>
      </c>
      <c r="H168" s="136" t="str">
        <f t="shared" si="97"/>
        <v>P, S, T &amp; D Plant - Customer</v>
      </c>
      <c r="I168" s="42">
        <f>'Dep. Res. Class'!J$168</f>
        <v>0</v>
      </c>
      <c r="J168" s="136">
        <f t="shared" si="98"/>
        <v>0</v>
      </c>
      <c r="K168" s="136">
        <f t="shared" si="99"/>
        <v>0</v>
      </c>
      <c r="L168" s="136">
        <f t="shared" si="100"/>
        <v>0</v>
      </c>
      <c r="M168" s="136">
        <f t="shared" si="101"/>
        <v>0</v>
      </c>
      <c r="N168" s="136">
        <f t="shared" si="102"/>
        <v>0</v>
      </c>
      <c r="O168" s="136">
        <f t="shared" si="103"/>
        <v>0</v>
      </c>
      <c r="P168" s="136">
        <f t="shared" si="104"/>
        <v>0</v>
      </c>
      <c r="Q168" s="136">
        <f t="shared" si="105"/>
        <v>0</v>
      </c>
      <c r="R168" s="136">
        <f t="shared" si="106"/>
        <v>0</v>
      </c>
      <c r="S168" s="136">
        <f t="shared" si="107"/>
        <v>0</v>
      </c>
      <c r="T168" s="136">
        <f t="shared" si="108"/>
        <v>0</v>
      </c>
      <c r="U168" s="136">
        <f t="shared" si="109"/>
        <v>0</v>
      </c>
      <c r="V168" s="136">
        <f t="shared" si="110"/>
        <v>0</v>
      </c>
      <c r="W168" s="136">
        <f t="shared" si="111"/>
        <v>0</v>
      </c>
      <c r="X168" s="136">
        <f t="shared" si="112"/>
        <v>0</v>
      </c>
      <c r="Y168" s="42">
        <f t="shared" si="113"/>
        <v>0</v>
      </c>
      <c r="Z168" s="42"/>
      <c r="AA168" s="42"/>
      <c r="AB168" s="42"/>
      <c r="AC168" s="42"/>
      <c r="AD168" s="42"/>
      <c r="AE168" s="42"/>
      <c r="AF168" s="42"/>
      <c r="AG168" s="42"/>
    </row>
    <row r="169" spans="1:33">
      <c r="A169" s="44">
        <f t="shared" si="96"/>
        <v>158</v>
      </c>
      <c r="B169" s="44"/>
      <c r="C169" s="142">
        <v>39705</v>
      </c>
      <c r="E169" s="138" t="s">
        <v>322</v>
      </c>
      <c r="G169" s="43">
        <v>6.2</v>
      </c>
      <c r="H169" s="136" t="str">
        <f t="shared" si="97"/>
        <v>P, S, T &amp; D Plant - Customer</v>
      </c>
      <c r="I169" s="42">
        <f>'Dep. Res. Class'!J$169</f>
        <v>0</v>
      </c>
      <c r="J169" s="136">
        <f t="shared" si="98"/>
        <v>0</v>
      </c>
      <c r="K169" s="136">
        <f t="shared" si="99"/>
        <v>0</v>
      </c>
      <c r="L169" s="136">
        <f t="shared" si="100"/>
        <v>0</v>
      </c>
      <c r="M169" s="136">
        <f t="shared" si="101"/>
        <v>0</v>
      </c>
      <c r="N169" s="136">
        <f t="shared" si="102"/>
        <v>0</v>
      </c>
      <c r="O169" s="136">
        <f t="shared" si="103"/>
        <v>0</v>
      </c>
      <c r="P169" s="136">
        <f t="shared" si="104"/>
        <v>0</v>
      </c>
      <c r="Q169" s="136">
        <f t="shared" si="105"/>
        <v>0</v>
      </c>
      <c r="R169" s="136">
        <f t="shared" si="106"/>
        <v>0</v>
      </c>
      <c r="S169" s="136">
        <f t="shared" si="107"/>
        <v>0</v>
      </c>
      <c r="T169" s="136">
        <f t="shared" si="108"/>
        <v>0</v>
      </c>
      <c r="U169" s="136">
        <f t="shared" si="109"/>
        <v>0</v>
      </c>
      <c r="V169" s="136">
        <f t="shared" si="110"/>
        <v>0</v>
      </c>
      <c r="W169" s="136">
        <f t="shared" si="111"/>
        <v>0</v>
      </c>
      <c r="X169" s="136">
        <f t="shared" si="112"/>
        <v>0</v>
      </c>
      <c r="Y169" s="42">
        <f t="shared" si="113"/>
        <v>0</v>
      </c>
      <c r="Z169" s="42"/>
      <c r="AA169" s="42"/>
      <c r="AB169" s="42"/>
      <c r="AC169" s="42"/>
      <c r="AD169" s="42"/>
      <c r="AE169" s="42"/>
      <c r="AF169" s="42"/>
      <c r="AG169" s="42"/>
    </row>
    <row r="170" spans="1:33">
      <c r="A170" s="44">
        <f t="shared" si="96"/>
        <v>159</v>
      </c>
      <c r="B170" s="44"/>
      <c r="C170" s="142">
        <v>39800</v>
      </c>
      <c r="E170" s="138" t="s">
        <v>323</v>
      </c>
      <c r="G170" s="43">
        <v>6.2</v>
      </c>
      <c r="H170" s="136" t="str">
        <f t="shared" si="97"/>
        <v>P, S, T &amp; D Plant - Customer</v>
      </c>
      <c r="I170" s="42">
        <f>'Dep. Res. Class'!J$170</f>
        <v>136991.86239428094</v>
      </c>
      <c r="J170" s="136">
        <f t="shared" si="98"/>
        <v>101504.82643130157</v>
      </c>
      <c r="K170" s="136">
        <f t="shared" si="99"/>
        <v>33577.764632116377</v>
      </c>
      <c r="L170" s="136">
        <f t="shared" si="100"/>
        <v>105.0810562890656</v>
      </c>
      <c r="M170" s="136">
        <f t="shared" si="101"/>
        <v>1145.4130446407439</v>
      </c>
      <c r="N170" s="136">
        <f t="shared" si="102"/>
        <v>658.77722993318741</v>
      </c>
      <c r="O170" s="136">
        <f t="shared" si="103"/>
        <v>0</v>
      </c>
      <c r="P170" s="136">
        <f t="shared" si="104"/>
        <v>0</v>
      </c>
      <c r="Q170" s="136">
        <f t="shared" si="105"/>
        <v>0</v>
      </c>
      <c r="R170" s="136">
        <f t="shared" si="106"/>
        <v>0</v>
      </c>
      <c r="S170" s="136">
        <f t="shared" si="107"/>
        <v>0</v>
      </c>
      <c r="T170" s="136">
        <f t="shared" si="108"/>
        <v>0</v>
      </c>
      <c r="U170" s="136">
        <f t="shared" si="109"/>
        <v>0</v>
      </c>
      <c r="V170" s="136">
        <f t="shared" si="110"/>
        <v>0</v>
      </c>
      <c r="W170" s="136">
        <f t="shared" si="111"/>
        <v>0</v>
      </c>
      <c r="X170" s="136">
        <f t="shared" si="112"/>
        <v>0</v>
      </c>
      <c r="Y170" s="42">
        <f t="shared" si="113"/>
        <v>0</v>
      </c>
      <c r="Z170" s="42"/>
      <c r="AA170" s="42"/>
      <c r="AB170" s="42"/>
      <c r="AC170" s="42"/>
      <c r="AD170" s="42"/>
      <c r="AE170" s="42"/>
      <c r="AF170" s="42"/>
      <c r="AG170" s="42"/>
    </row>
    <row r="171" spans="1:33">
      <c r="A171" s="44">
        <f t="shared" si="96"/>
        <v>160</v>
      </c>
      <c r="B171" s="44"/>
      <c r="C171" s="142">
        <v>39900</v>
      </c>
      <c r="E171" s="138" t="s">
        <v>324</v>
      </c>
      <c r="G171" s="43">
        <v>6.2</v>
      </c>
      <c r="H171" s="136" t="str">
        <f t="shared" si="97"/>
        <v>P, S, T &amp; D Plant - Customer</v>
      </c>
      <c r="I171" s="42">
        <f>'Dep. Res. Class'!J$171</f>
        <v>16190.160395782052</v>
      </c>
      <c r="J171" s="136">
        <f t="shared" si="98"/>
        <v>11996.182781564963</v>
      </c>
      <c r="K171" s="136">
        <f t="shared" si="99"/>
        <v>3968.3334880224024</v>
      </c>
      <c r="L171" s="136">
        <f t="shared" si="100"/>
        <v>12.418833689417733</v>
      </c>
      <c r="M171" s="136">
        <f t="shared" si="101"/>
        <v>135.36877729847475</v>
      </c>
      <c r="N171" s="136">
        <f t="shared" si="102"/>
        <v>77.856515206793503</v>
      </c>
      <c r="O171" s="136">
        <f t="shared" si="103"/>
        <v>0</v>
      </c>
      <c r="P171" s="136">
        <f t="shared" si="104"/>
        <v>0</v>
      </c>
      <c r="Q171" s="136">
        <f t="shared" si="105"/>
        <v>0</v>
      </c>
      <c r="R171" s="136">
        <f t="shared" si="106"/>
        <v>0</v>
      </c>
      <c r="S171" s="136">
        <f t="shared" si="107"/>
        <v>0</v>
      </c>
      <c r="T171" s="136">
        <f t="shared" si="108"/>
        <v>0</v>
      </c>
      <c r="U171" s="136">
        <f t="shared" si="109"/>
        <v>0</v>
      </c>
      <c r="V171" s="136">
        <f t="shared" si="110"/>
        <v>0</v>
      </c>
      <c r="W171" s="136">
        <f t="shared" si="111"/>
        <v>0</v>
      </c>
      <c r="X171" s="136">
        <f t="shared" si="112"/>
        <v>0</v>
      </c>
      <c r="Y171" s="42">
        <f t="shared" si="113"/>
        <v>0</v>
      </c>
      <c r="Z171" s="42"/>
      <c r="AA171" s="42"/>
      <c r="AB171" s="42"/>
      <c r="AC171" s="42"/>
      <c r="AD171" s="42"/>
      <c r="AE171" s="42"/>
      <c r="AF171" s="42"/>
      <c r="AG171" s="42"/>
    </row>
    <row r="172" spans="1:33">
      <c r="A172" s="44">
        <f t="shared" si="96"/>
        <v>161</v>
      </c>
      <c r="B172" s="44"/>
      <c r="C172" s="142">
        <v>39901</v>
      </c>
      <c r="E172" s="138" t="s">
        <v>325</v>
      </c>
      <c r="G172" s="43">
        <v>6.2</v>
      </c>
      <c r="H172" s="136" t="str">
        <f t="shared" si="97"/>
        <v>P, S, T &amp; D Plant - Customer</v>
      </c>
      <c r="I172" s="42">
        <f>'Dep. Res. Class'!J$172</f>
        <v>69252.386263758744</v>
      </c>
      <c r="J172" s="136">
        <f t="shared" si="98"/>
        <v>51312.912495667668</v>
      </c>
      <c r="K172" s="136">
        <f t="shared" si="99"/>
        <v>16974.295301455637</v>
      </c>
      <c r="L172" s="136">
        <f t="shared" si="100"/>
        <v>53.120775000413069</v>
      </c>
      <c r="M172" s="136">
        <f t="shared" si="101"/>
        <v>579.03137611712816</v>
      </c>
      <c r="N172" s="136">
        <f t="shared" si="102"/>
        <v>333.02631551789682</v>
      </c>
      <c r="O172" s="136">
        <f t="shared" si="103"/>
        <v>0</v>
      </c>
      <c r="P172" s="136">
        <f t="shared" si="104"/>
        <v>0</v>
      </c>
      <c r="Q172" s="136">
        <f t="shared" si="105"/>
        <v>0</v>
      </c>
      <c r="R172" s="136">
        <f t="shared" si="106"/>
        <v>0</v>
      </c>
      <c r="S172" s="136">
        <f t="shared" si="107"/>
        <v>0</v>
      </c>
      <c r="T172" s="136">
        <f t="shared" si="108"/>
        <v>0</v>
      </c>
      <c r="U172" s="136">
        <f t="shared" si="109"/>
        <v>0</v>
      </c>
      <c r="V172" s="136">
        <f t="shared" si="110"/>
        <v>0</v>
      </c>
      <c r="W172" s="136">
        <f t="shared" si="111"/>
        <v>0</v>
      </c>
      <c r="X172" s="136">
        <f t="shared" si="112"/>
        <v>0</v>
      </c>
      <c r="Y172" s="42">
        <f t="shared" si="113"/>
        <v>0</v>
      </c>
      <c r="Z172" s="42"/>
      <c r="AA172" s="42"/>
      <c r="AB172" s="42"/>
      <c r="AC172" s="42"/>
      <c r="AD172" s="42"/>
      <c r="AE172" s="42"/>
      <c r="AF172" s="42"/>
      <c r="AG172" s="42"/>
    </row>
    <row r="173" spans="1:33">
      <c r="A173" s="44">
        <f t="shared" si="96"/>
        <v>162</v>
      </c>
      <c r="B173" s="44"/>
      <c r="C173" s="142">
        <v>39902</v>
      </c>
      <c r="E173" s="138" t="s">
        <v>326</v>
      </c>
      <c r="G173" s="43">
        <v>6.2</v>
      </c>
      <c r="H173" s="136" t="str">
        <f t="shared" si="97"/>
        <v>P, S, T &amp; D Plant - Customer</v>
      </c>
      <c r="I173" s="42">
        <f>'Dep. Res. Class'!J$173</f>
        <v>1739.6786830939182</v>
      </c>
      <c r="J173" s="136">
        <f t="shared" si="98"/>
        <v>1289.023885706772</v>
      </c>
      <c r="K173" s="136">
        <f t="shared" si="99"/>
        <v>426.40869563706593</v>
      </c>
      <c r="L173" s="136">
        <f t="shared" si="100"/>
        <v>1.3344389252621129</v>
      </c>
      <c r="M173" s="136">
        <f t="shared" si="101"/>
        <v>14.545759304768696</v>
      </c>
      <c r="N173" s="136">
        <f t="shared" si="102"/>
        <v>8.3659035200493186</v>
      </c>
      <c r="O173" s="136">
        <f t="shared" si="103"/>
        <v>0</v>
      </c>
      <c r="P173" s="136">
        <f t="shared" si="104"/>
        <v>0</v>
      </c>
      <c r="Q173" s="136">
        <f t="shared" si="105"/>
        <v>0</v>
      </c>
      <c r="R173" s="136">
        <f t="shared" si="106"/>
        <v>0</v>
      </c>
      <c r="S173" s="136">
        <f t="shared" si="107"/>
        <v>0</v>
      </c>
      <c r="T173" s="136">
        <f t="shared" si="108"/>
        <v>0</v>
      </c>
      <c r="U173" s="136">
        <f t="shared" si="109"/>
        <v>0</v>
      </c>
      <c r="V173" s="136">
        <f t="shared" si="110"/>
        <v>0</v>
      </c>
      <c r="W173" s="136">
        <f t="shared" si="111"/>
        <v>0</v>
      </c>
      <c r="X173" s="136">
        <f t="shared" si="112"/>
        <v>0</v>
      </c>
      <c r="Y173" s="42">
        <f t="shared" si="113"/>
        <v>0</v>
      </c>
      <c r="Z173" s="42"/>
      <c r="AA173" s="42"/>
      <c r="AB173" s="42"/>
      <c r="AC173" s="42"/>
      <c r="AD173" s="42"/>
      <c r="AE173" s="42"/>
      <c r="AF173" s="42"/>
      <c r="AG173" s="42"/>
    </row>
    <row r="174" spans="1:33">
      <c r="A174" s="44">
        <f t="shared" si="96"/>
        <v>163</v>
      </c>
      <c r="B174" s="44"/>
      <c r="C174" s="142">
        <v>39903</v>
      </c>
      <c r="E174" s="138" t="s">
        <v>327</v>
      </c>
      <c r="G174" s="43">
        <v>6.2</v>
      </c>
      <c r="H174" s="136" t="str">
        <f t="shared" si="97"/>
        <v>P, S, T &amp; D Plant - Customer</v>
      </c>
      <c r="I174" s="42">
        <f>'Dep. Res. Class'!J$174</f>
        <v>44023.799699319039</v>
      </c>
      <c r="J174" s="136">
        <f t="shared" si="98"/>
        <v>32619.661264728664</v>
      </c>
      <c r="K174" s="136">
        <f t="shared" si="99"/>
        <v>10790.573678461666</v>
      </c>
      <c r="L174" s="136">
        <f t="shared" si="100"/>
        <v>33.768920966621003</v>
      </c>
      <c r="M174" s="136">
        <f t="shared" si="101"/>
        <v>368.09072866766445</v>
      </c>
      <c r="N174" s="136">
        <f t="shared" si="102"/>
        <v>211.70510649442517</v>
      </c>
      <c r="O174" s="136">
        <f t="shared" si="103"/>
        <v>0</v>
      </c>
      <c r="P174" s="136">
        <f t="shared" si="104"/>
        <v>0</v>
      </c>
      <c r="Q174" s="136">
        <f t="shared" si="105"/>
        <v>0</v>
      </c>
      <c r="R174" s="136">
        <f t="shared" si="106"/>
        <v>0</v>
      </c>
      <c r="S174" s="136">
        <f t="shared" si="107"/>
        <v>0</v>
      </c>
      <c r="T174" s="136">
        <f t="shared" si="108"/>
        <v>0</v>
      </c>
      <c r="U174" s="136">
        <f t="shared" si="109"/>
        <v>0</v>
      </c>
      <c r="V174" s="136">
        <f t="shared" si="110"/>
        <v>0</v>
      </c>
      <c r="W174" s="136">
        <f t="shared" si="111"/>
        <v>0</v>
      </c>
      <c r="X174" s="136">
        <f t="shared" si="112"/>
        <v>0</v>
      </c>
      <c r="Y174" s="42">
        <f t="shared" si="113"/>
        <v>0</v>
      </c>
      <c r="Z174" s="42"/>
      <c r="AA174" s="42"/>
      <c r="AB174" s="42"/>
      <c r="AC174" s="42"/>
      <c r="AD174" s="42"/>
      <c r="AE174" s="42"/>
      <c r="AF174" s="42"/>
      <c r="AG174" s="42"/>
    </row>
    <row r="175" spans="1:33">
      <c r="A175" s="44">
        <f t="shared" si="96"/>
        <v>164</v>
      </c>
      <c r="B175" s="44"/>
      <c r="C175" s="142">
        <v>39904</v>
      </c>
      <c r="E175" s="138" t="s">
        <v>328</v>
      </c>
      <c r="G175" s="43">
        <v>6.2</v>
      </c>
      <c r="H175" s="136" t="str">
        <f t="shared" si="97"/>
        <v>P, S, T &amp; D Plant - Customer</v>
      </c>
      <c r="I175" s="42">
        <f>'Dep. Res. Class'!J$175</f>
        <v>0</v>
      </c>
      <c r="J175" s="136">
        <f t="shared" si="98"/>
        <v>0</v>
      </c>
      <c r="K175" s="136">
        <f t="shared" si="99"/>
        <v>0</v>
      </c>
      <c r="L175" s="136">
        <f t="shared" si="100"/>
        <v>0</v>
      </c>
      <c r="M175" s="136">
        <f t="shared" si="101"/>
        <v>0</v>
      </c>
      <c r="N175" s="136">
        <f t="shared" si="102"/>
        <v>0</v>
      </c>
      <c r="O175" s="136">
        <f t="shared" si="103"/>
        <v>0</v>
      </c>
      <c r="P175" s="136">
        <f t="shared" si="104"/>
        <v>0</v>
      </c>
      <c r="Q175" s="136">
        <f t="shared" si="105"/>
        <v>0</v>
      </c>
      <c r="R175" s="136">
        <f t="shared" si="106"/>
        <v>0</v>
      </c>
      <c r="S175" s="136">
        <f t="shared" si="107"/>
        <v>0</v>
      </c>
      <c r="T175" s="136">
        <f t="shared" si="108"/>
        <v>0</v>
      </c>
      <c r="U175" s="136">
        <f t="shared" si="109"/>
        <v>0</v>
      </c>
      <c r="V175" s="136">
        <f t="shared" si="110"/>
        <v>0</v>
      </c>
      <c r="W175" s="136">
        <f t="shared" si="111"/>
        <v>0</v>
      </c>
      <c r="X175" s="136">
        <f t="shared" si="112"/>
        <v>0</v>
      </c>
      <c r="Y175" s="42">
        <f t="shared" si="113"/>
        <v>0</v>
      </c>
      <c r="Z175" s="42"/>
      <c r="AA175" s="42"/>
      <c r="AB175" s="42"/>
      <c r="AC175" s="42"/>
      <c r="AD175" s="42"/>
      <c r="AE175" s="42"/>
      <c r="AF175" s="42"/>
      <c r="AG175" s="42"/>
    </row>
    <row r="176" spans="1:33">
      <c r="A176" s="44">
        <f t="shared" si="96"/>
        <v>165</v>
      </c>
      <c r="B176" s="44"/>
      <c r="C176" s="142">
        <v>39905</v>
      </c>
      <c r="E176" s="138" t="s">
        <v>329</v>
      </c>
      <c r="G176" s="43">
        <v>6.2</v>
      </c>
      <c r="H176" s="136" t="str">
        <f t="shared" si="97"/>
        <v>P, S, T &amp; D Plant - Customer</v>
      </c>
      <c r="I176" s="42">
        <f>'Dep. Res. Class'!J$176</f>
        <v>0</v>
      </c>
      <c r="J176" s="136">
        <f t="shared" si="98"/>
        <v>0</v>
      </c>
      <c r="K176" s="136">
        <f t="shared" si="99"/>
        <v>0</v>
      </c>
      <c r="L176" s="136">
        <f t="shared" si="100"/>
        <v>0</v>
      </c>
      <c r="M176" s="136">
        <f t="shared" si="101"/>
        <v>0</v>
      </c>
      <c r="N176" s="136">
        <f t="shared" si="102"/>
        <v>0</v>
      </c>
      <c r="O176" s="136">
        <f t="shared" si="103"/>
        <v>0</v>
      </c>
      <c r="P176" s="136">
        <f t="shared" si="104"/>
        <v>0</v>
      </c>
      <c r="Q176" s="136">
        <f t="shared" si="105"/>
        <v>0</v>
      </c>
      <c r="R176" s="136">
        <f t="shared" si="106"/>
        <v>0</v>
      </c>
      <c r="S176" s="136">
        <f t="shared" si="107"/>
        <v>0</v>
      </c>
      <c r="T176" s="136">
        <f t="shared" si="108"/>
        <v>0</v>
      </c>
      <c r="U176" s="136">
        <f t="shared" si="109"/>
        <v>0</v>
      </c>
      <c r="V176" s="136">
        <f t="shared" si="110"/>
        <v>0</v>
      </c>
      <c r="W176" s="136">
        <f t="shared" si="111"/>
        <v>0</v>
      </c>
      <c r="X176" s="136">
        <f t="shared" si="112"/>
        <v>0</v>
      </c>
      <c r="Y176" s="42">
        <f t="shared" si="113"/>
        <v>0</v>
      </c>
      <c r="Z176" s="42"/>
      <c r="AA176" s="42"/>
      <c r="AB176" s="42"/>
      <c r="AC176" s="42"/>
      <c r="AD176" s="42"/>
      <c r="AE176" s="42"/>
      <c r="AF176" s="42"/>
      <c r="AG176" s="42"/>
    </row>
    <row r="177" spans="1:33">
      <c r="A177" s="44">
        <f t="shared" si="96"/>
        <v>166</v>
      </c>
      <c r="B177" s="44"/>
      <c r="C177" s="142">
        <v>39906</v>
      </c>
      <c r="E177" s="138" t="s">
        <v>330</v>
      </c>
      <c r="G177" s="43">
        <v>6.2</v>
      </c>
      <c r="H177" s="136" t="str">
        <f t="shared" si="97"/>
        <v>P, S, T &amp; D Plant - Customer</v>
      </c>
      <c r="I177" s="42">
        <f>'Dep. Res. Class'!J$177</f>
        <v>68358.004069908522</v>
      </c>
      <c r="J177" s="136">
        <f t="shared" si="98"/>
        <v>50650.21539991811</v>
      </c>
      <c r="K177" s="136">
        <f t="shared" si="99"/>
        <v>16755.075310783315</v>
      </c>
      <c r="L177" s="136">
        <f t="shared" si="100"/>
        <v>52.434729683462642</v>
      </c>
      <c r="M177" s="136">
        <f t="shared" si="101"/>
        <v>571.55328936200408</v>
      </c>
      <c r="N177" s="136">
        <f t="shared" si="102"/>
        <v>328.72534016163496</v>
      </c>
      <c r="O177" s="136">
        <f t="shared" si="103"/>
        <v>0</v>
      </c>
      <c r="P177" s="136">
        <f t="shared" si="104"/>
        <v>0</v>
      </c>
      <c r="Q177" s="136">
        <f t="shared" si="105"/>
        <v>0</v>
      </c>
      <c r="R177" s="136">
        <f t="shared" si="106"/>
        <v>0</v>
      </c>
      <c r="S177" s="136">
        <f t="shared" si="107"/>
        <v>0</v>
      </c>
      <c r="T177" s="136">
        <f t="shared" si="108"/>
        <v>0</v>
      </c>
      <c r="U177" s="136">
        <f t="shared" si="109"/>
        <v>0</v>
      </c>
      <c r="V177" s="136">
        <f t="shared" si="110"/>
        <v>0</v>
      </c>
      <c r="W177" s="136">
        <f t="shared" si="111"/>
        <v>0</v>
      </c>
      <c r="X177" s="136">
        <f t="shared" si="112"/>
        <v>0</v>
      </c>
      <c r="Y177" s="42">
        <f t="shared" si="113"/>
        <v>0</v>
      </c>
      <c r="Z177" s="42"/>
      <c r="AA177" s="42"/>
      <c r="AB177" s="42"/>
      <c r="AC177" s="42"/>
      <c r="AD177" s="42"/>
      <c r="AE177" s="42"/>
      <c r="AF177" s="42"/>
      <c r="AG177" s="42"/>
    </row>
    <row r="178" spans="1:33">
      <c r="A178" s="44">
        <f t="shared" si="96"/>
        <v>167</v>
      </c>
      <c r="B178" s="44"/>
      <c r="C178" s="142">
        <v>39907</v>
      </c>
      <c r="E178" s="138" t="s">
        <v>331</v>
      </c>
      <c r="G178" s="43">
        <v>6.2</v>
      </c>
      <c r="H178" s="136" t="str">
        <f t="shared" si="97"/>
        <v>P, S, T &amp; D Plant - Customer</v>
      </c>
      <c r="I178" s="42">
        <f>'Dep. Res. Class'!J$178</f>
        <v>12410.80225036059</v>
      </c>
      <c r="J178" s="136">
        <f t="shared" si="98"/>
        <v>9195.8478867183439</v>
      </c>
      <c r="K178" s="136">
        <f t="shared" si="99"/>
        <v>3041.9835862874247</v>
      </c>
      <c r="L178" s="136">
        <f t="shared" si="100"/>
        <v>9.5198370696582906</v>
      </c>
      <c r="M178" s="136">
        <f t="shared" si="101"/>
        <v>103.7688994336439</v>
      </c>
      <c r="N178" s="136">
        <f t="shared" si="102"/>
        <v>59.682040851518806</v>
      </c>
      <c r="O178" s="136">
        <f t="shared" si="103"/>
        <v>0</v>
      </c>
      <c r="P178" s="136">
        <f t="shared" si="104"/>
        <v>0</v>
      </c>
      <c r="Q178" s="136">
        <f t="shared" si="105"/>
        <v>0</v>
      </c>
      <c r="R178" s="136">
        <f t="shared" si="106"/>
        <v>0</v>
      </c>
      <c r="S178" s="136">
        <f t="shared" si="107"/>
        <v>0</v>
      </c>
      <c r="T178" s="136">
        <f t="shared" si="108"/>
        <v>0</v>
      </c>
      <c r="U178" s="136">
        <f t="shared" si="109"/>
        <v>0</v>
      </c>
      <c r="V178" s="136">
        <f t="shared" si="110"/>
        <v>0</v>
      </c>
      <c r="W178" s="136">
        <f t="shared" si="111"/>
        <v>0</v>
      </c>
      <c r="X178" s="136">
        <f t="shared" si="112"/>
        <v>0</v>
      </c>
      <c r="Y178" s="42">
        <f t="shared" si="113"/>
        <v>0</v>
      </c>
      <c r="Z178" s="42"/>
      <c r="AA178" s="42"/>
      <c r="AB178" s="42"/>
      <c r="AC178" s="42"/>
      <c r="AD178" s="42"/>
      <c r="AE178" s="42"/>
      <c r="AF178" s="42"/>
      <c r="AG178" s="42"/>
    </row>
    <row r="179" spans="1:33">
      <c r="A179" s="44">
        <f t="shared" si="96"/>
        <v>168</v>
      </c>
      <c r="B179" s="44"/>
      <c r="C179" s="142">
        <v>39908</v>
      </c>
      <c r="E179" s="138" t="s">
        <v>332</v>
      </c>
      <c r="G179" s="43">
        <v>6.2</v>
      </c>
      <c r="H179" s="136" t="str">
        <f t="shared" si="97"/>
        <v>P, S, T &amp; D Plant - Customer</v>
      </c>
      <c r="I179" s="42">
        <f>'Dep. Res. Class'!J$179</f>
        <v>188931.23428271143</v>
      </c>
      <c r="J179" s="136">
        <f t="shared" si="98"/>
        <v>139989.57170260945</v>
      </c>
      <c r="K179" s="136">
        <f t="shared" si="99"/>
        <v>46308.506253762425</v>
      </c>
      <c r="L179" s="136">
        <f t="shared" si="100"/>
        <v>144.92170058455278</v>
      </c>
      <c r="M179" s="136">
        <f t="shared" si="101"/>
        <v>1579.6872639387414</v>
      </c>
      <c r="N179" s="136">
        <f t="shared" si="102"/>
        <v>908.54736181627914</v>
      </c>
      <c r="O179" s="136">
        <f t="shared" si="103"/>
        <v>0</v>
      </c>
      <c r="P179" s="136">
        <f t="shared" si="104"/>
        <v>0</v>
      </c>
      <c r="Q179" s="136">
        <f t="shared" si="105"/>
        <v>0</v>
      </c>
      <c r="R179" s="136">
        <f t="shared" si="106"/>
        <v>0</v>
      </c>
      <c r="S179" s="136">
        <f t="shared" si="107"/>
        <v>0</v>
      </c>
      <c r="T179" s="136">
        <f t="shared" si="108"/>
        <v>0</v>
      </c>
      <c r="U179" s="136">
        <f t="shared" si="109"/>
        <v>0</v>
      </c>
      <c r="V179" s="136">
        <f t="shared" si="110"/>
        <v>0</v>
      </c>
      <c r="W179" s="136">
        <f t="shared" si="111"/>
        <v>0</v>
      </c>
      <c r="X179" s="136">
        <f t="shared" si="112"/>
        <v>0</v>
      </c>
      <c r="Y179" s="42">
        <f t="shared" si="113"/>
        <v>0</v>
      </c>
      <c r="Z179" s="42"/>
      <c r="AA179" s="42"/>
      <c r="AB179" s="42"/>
      <c r="AC179" s="42"/>
      <c r="AD179" s="42"/>
      <c r="AE179" s="42"/>
      <c r="AF179" s="42"/>
      <c r="AG179" s="42"/>
    </row>
    <row r="180" spans="1:33">
      <c r="A180" s="44">
        <f t="shared" si="96"/>
        <v>169</v>
      </c>
      <c r="B180" s="44"/>
      <c r="C180" s="142">
        <v>39909</v>
      </c>
      <c r="E180" s="138" t="s">
        <v>333</v>
      </c>
      <c r="G180" s="43">
        <v>6.2</v>
      </c>
      <c r="H180" s="136" t="str">
        <f t="shared" si="97"/>
        <v>P, S, T &amp; D Plant - Customer</v>
      </c>
      <c r="I180" s="42">
        <f>'Dep. Res. Class'!J$180</f>
        <v>0</v>
      </c>
      <c r="J180" s="136">
        <f t="shared" si="98"/>
        <v>0</v>
      </c>
      <c r="K180" s="136">
        <f t="shared" si="99"/>
        <v>0</v>
      </c>
      <c r="L180" s="136">
        <f t="shared" si="100"/>
        <v>0</v>
      </c>
      <c r="M180" s="136">
        <f t="shared" si="101"/>
        <v>0</v>
      </c>
      <c r="N180" s="136">
        <f t="shared" si="102"/>
        <v>0</v>
      </c>
      <c r="O180" s="136">
        <f t="shared" si="103"/>
        <v>0</v>
      </c>
      <c r="P180" s="136">
        <f t="shared" si="104"/>
        <v>0</v>
      </c>
      <c r="Q180" s="136">
        <f t="shared" si="105"/>
        <v>0</v>
      </c>
      <c r="R180" s="136">
        <f t="shared" si="106"/>
        <v>0</v>
      </c>
      <c r="S180" s="136">
        <f t="shared" si="107"/>
        <v>0</v>
      </c>
      <c r="T180" s="136">
        <f t="shared" si="108"/>
        <v>0</v>
      </c>
      <c r="U180" s="136">
        <f t="shared" si="109"/>
        <v>0</v>
      </c>
      <c r="V180" s="136">
        <f t="shared" si="110"/>
        <v>0</v>
      </c>
      <c r="W180" s="136">
        <f t="shared" si="111"/>
        <v>0</v>
      </c>
      <c r="X180" s="136">
        <f t="shared" si="112"/>
        <v>0</v>
      </c>
      <c r="Y180" s="42">
        <f t="shared" si="113"/>
        <v>0</v>
      </c>
      <c r="Z180" s="42"/>
      <c r="AA180" s="42"/>
      <c r="AB180" s="42"/>
      <c r="AC180" s="42"/>
      <c r="AD180" s="42"/>
      <c r="AE180" s="42"/>
      <c r="AF180" s="42"/>
      <c r="AG180" s="42"/>
    </row>
    <row r="181" spans="1:33">
      <c r="A181" s="44">
        <f t="shared" si="96"/>
        <v>170</v>
      </c>
      <c r="B181" s="44"/>
      <c r="C181" s="142">
        <v>39924</v>
      </c>
      <c r="E181" s="138" t="s">
        <v>334</v>
      </c>
      <c r="G181" s="43">
        <v>6.2</v>
      </c>
      <c r="H181" s="136" t="str">
        <f t="shared" si="97"/>
        <v>P, S, T &amp; D Plant - Customer</v>
      </c>
      <c r="I181" s="42">
        <f>'Dep. Res. Class'!J$181</f>
        <v>0</v>
      </c>
      <c r="J181" s="136">
        <f t="shared" si="98"/>
        <v>0</v>
      </c>
      <c r="K181" s="136">
        <f t="shared" si="99"/>
        <v>0</v>
      </c>
      <c r="L181" s="136">
        <f t="shared" si="100"/>
        <v>0</v>
      </c>
      <c r="M181" s="136">
        <f t="shared" si="101"/>
        <v>0</v>
      </c>
      <c r="N181" s="136">
        <f t="shared" si="102"/>
        <v>0</v>
      </c>
      <c r="O181" s="136">
        <f t="shared" si="103"/>
        <v>0</v>
      </c>
      <c r="P181" s="136">
        <f t="shared" si="104"/>
        <v>0</v>
      </c>
      <c r="Q181" s="136">
        <f t="shared" si="105"/>
        <v>0</v>
      </c>
      <c r="R181" s="136">
        <f t="shared" si="106"/>
        <v>0</v>
      </c>
      <c r="S181" s="136">
        <f t="shared" si="107"/>
        <v>0</v>
      </c>
      <c r="T181" s="136">
        <f t="shared" si="108"/>
        <v>0</v>
      </c>
      <c r="U181" s="136">
        <f t="shared" si="109"/>
        <v>0</v>
      </c>
      <c r="V181" s="136">
        <f t="shared" si="110"/>
        <v>0</v>
      </c>
      <c r="W181" s="136">
        <f t="shared" si="111"/>
        <v>0</v>
      </c>
      <c r="X181" s="136">
        <f t="shared" si="112"/>
        <v>0</v>
      </c>
      <c r="Y181" s="42">
        <f t="shared" si="113"/>
        <v>0</v>
      </c>
      <c r="Z181" s="42"/>
      <c r="AA181" s="42"/>
      <c r="AB181" s="42"/>
      <c r="AC181" s="42"/>
      <c r="AD181" s="42"/>
      <c r="AE181" s="42"/>
      <c r="AF181" s="42"/>
      <c r="AG181" s="42"/>
    </row>
    <row r="182" spans="1:33">
      <c r="A182" s="44">
        <f t="shared" si="96"/>
        <v>171</v>
      </c>
      <c r="B182" s="44"/>
      <c r="C182" s="44"/>
      <c r="D182" s="44"/>
      <c r="E182" s="138" t="s">
        <v>368</v>
      </c>
      <c r="G182" s="43">
        <v>6.2</v>
      </c>
      <c r="H182" s="136" t="str">
        <f t="shared" si="97"/>
        <v>P, S, T &amp; D Plant - Customer</v>
      </c>
      <c r="I182" s="42">
        <f>'Dep. Res. Class'!J$182</f>
        <v>12092.488412637433</v>
      </c>
      <c r="J182" s="136">
        <f t="shared" si="98"/>
        <v>8959.9916082207437</v>
      </c>
      <c r="K182" s="136">
        <f t="shared" si="99"/>
        <v>2963.9624036024884</v>
      </c>
      <c r="L182" s="136">
        <f t="shared" si="100"/>
        <v>9.2756710753081606</v>
      </c>
      <c r="M182" s="136">
        <f t="shared" si="101"/>
        <v>101.10742147688474</v>
      </c>
      <c r="N182" s="136">
        <f t="shared" si="102"/>
        <v>58.151308262008307</v>
      </c>
      <c r="O182" s="136">
        <f t="shared" si="103"/>
        <v>0</v>
      </c>
      <c r="P182" s="136">
        <f t="shared" si="104"/>
        <v>0</v>
      </c>
      <c r="Q182" s="136">
        <f t="shared" si="105"/>
        <v>0</v>
      </c>
      <c r="R182" s="136">
        <f t="shared" si="106"/>
        <v>0</v>
      </c>
      <c r="S182" s="136">
        <f t="shared" si="107"/>
        <v>0</v>
      </c>
      <c r="T182" s="136">
        <f t="shared" si="108"/>
        <v>0</v>
      </c>
      <c r="U182" s="136">
        <f t="shared" si="109"/>
        <v>0</v>
      </c>
      <c r="V182" s="136">
        <f t="shared" si="110"/>
        <v>0</v>
      </c>
      <c r="W182" s="136">
        <f t="shared" si="111"/>
        <v>0</v>
      </c>
      <c r="X182" s="136">
        <f t="shared" si="112"/>
        <v>0</v>
      </c>
      <c r="Y182" s="42">
        <f t="shared" si="113"/>
        <v>0</v>
      </c>
      <c r="Z182" s="42"/>
      <c r="AA182" s="42"/>
      <c r="AB182" s="42"/>
      <c r="AC182" s="42"/>
      <c r="AD182" s="42"/>
      <c r="AE182" s="42"/>
      <c r="AF182" s="42"/>
      <c r="AG182" s="42"/>
    </row>
    <row r="183" spans="1:33">
      <c r="A183" s="44">
        <f t="shared" si="96"/>
        <v>172</v>
      </c>
      <c r="B183" s="44"/>
      <c r="C183" s="44"/>
      <c r="D183" s="44"/>
      <c r="E183" s="44"/>
      <c r="G183" s="43"/>
      <c r="H183" s="44"/>
      <c r="I183" s="42"/>
      <c r="J183" s="151"/>
      <c r="K183" s="44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</row>
    <row r="184" spans="1:33">
      <c r="A184" s="44">
        <f t="shared" si="96"/>
        <v>173</v>
      </c>
      <c r="B184" s="44"/>
      <c r="C184" s="44"/>
      <c r="D184" s="44" t="s">
        <v>159</v>
      </c>
      <c r="E184" s="44"/>
      <c r="G184" s="43"/>
      <c r="H184" s="44"/>
      <c r="I184" s="42">
        <f>'Dep. Res. Class'!J$184</f>
        <v>667843.48802626994</v>
      </c>
      <c r="J184" s="136">
        <f>SUM(J148:J182)</f>
        <v>494842.07419762469</v>
      </c>
      <c r="K184" s="136">
        <f t="shared" ref="K184:X184" si="114">SUM(K148:K182)</f>
        <v>163693.60237980017</v>
      </c>
      <c r="L184" s="136">
        <f t="shared" si="114"/>
        <v>512.27640774452402</v>
      </c>
      <c r="M184" s="136">
        <f t="shared" si="114"/>
        <v>5583.9568102375051</v>
      </c>
      <c r="N184" s="136">
        <f t="shared" si="114"/>
        <v>3211.5782308630846</v>
      </c>
      <c r="O184" s="136">
        <f t="shared" si="114"/>
        <v>0</v>
      </c>
      <c r="P184" s="136">
        <f t="shared" si="114"/>
        <v>0</v>
      </c>
      <c r="Q184" s="136">
        <f t="shared" si="114"/>
        <v>0</v>
      </c>
      <c r="R184" s="136">
        <f t="shared" si="114"/>
        <v>0</v>
      </c>
      <c r="S184" s="136">
        <f t="shared" si="114"/>
        <v>0</v>
      </c>
      <c r="T184" s="136">
        <f t="shared" si="114"/>
        <v>0</v>
      </c>
      <c r="U184" s="136">
        <f t="shared" si="114"/>
        <v>0</v>
      </c>
      <c r="V184" s="136">
        <f t="shared" si="114"/>
        <v>0</v>
      </c>
      <c r="W184" s="136">
        <f t="shared" si="114"/>
        <v>0</v>
      </c>
      <c r="X184" s="136">
        <f t="shared" si="114"/>
        <v>0</v>
      </c>
      <c r="Y184" s="42">
        <f>SUM(J184:X184)-I184</f>
        <v>0</v>
      </c>
      <c r="Z184" s="42"/>
      <c r="AA184" s="42"/>
      <c r="AB184" s="42"/>
      <c r="AC184" s="42"/>
      <c r="AD184" s="42"/>
      <c r="AE184" s="42"/>
      <c r="AF184" s="42"/>
      <c r="AG184" s="42"/>
    </row>
    <row r="185" spans="1:33">
      <c r="A185" s="44">
        <f t="shared" si="96"/>
        <v>174</v>
      </c>
      <c r="B185" s="44"/>
      <c r="C185" s="44"/>
      <c r="D185" s="44"/>
      <c r="E185" s="44"/>
      <c r="G185" s="43"/>
      <c r="H185" s="44"/>
      <c r="I185" s="42"/>
      <c r="J185" s="151"/>
      <c r="K185" s="44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</row>
    <row r="186" spans="1:33">
      <c r="A186" s="44">
        <f t="shared" si="96"/>
        <v>175</v>
      </c>
      <c r="B186" s="44"/>
      <c r="C186" s="44"/>
      <c r="D186" s="44" t="s">
        <v>363</v>
      </c>
      <c r="E186" s="44"/>
      <c r="G186" s="43"/>
      <c r="H186" s="44"/>
      <c r="I186" s="42"/>
      <c r="J186" s="151"/>
      <c r="K186" s="44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</row>
    <row r="187" spans="1:33">
      <c r="A187" s="44">
        <f t="shared" si="96"/>
        <v>176</v>
      </c>
      <c r="B187" s="44"/>
      <c r="C187" s="44"/>
      <c r="D187" s="44"/>
      <c r="E187" s="44"/>
      <c r="G187" s="43"/>
      <c r="H187" s="44"/>
      <c r="I187" s="42"/>
      <c r="J187" s="151"/>
      <c r="K187" s="44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</row>
    <row r="188" spans="1:33">
      <c r="A188" s="44">
        <f t="shared" si="96"/>
        <v>177</v>
      </c>
      <c r="B188" s="44"/>
      <c r="C188" s="44"/>
      <c r="D188" s="44" t="s">
        <v>158</v>
      </c>
      <c r="E188" s="44"/>
      <c r="G188" s="43"/>
      <c r="H188" s="44"/>
      <c r="I188" s="42"/>
      <c r="J188" s="151"/>
      <c r="K188" s="44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</row>
    <row r="189" spans="1:33">
      <c r="A189" s="44">
        <f t="shared" si="96"/>
        <v>178</v>
      </c>
      <c r="B189" s="44"/>
      <c r="C189" s="44"/>
      <c r="D189" s="44"/>
      <c r="E189" s="44"/>
      <c r="G189" s="43"/>
      <c r="H189" s="44"/>
      <c r="I189" s="42"/>
      <c r="J189" s="151"/>
      <c r="K189" s="44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</row>
    <row r="190" spans="1:33">
      <c r="A190" s="44">
        <f t="shared" si="96"/>
        <v>179</v>
      </c>
      <c r="B190" s="44"/>
      <c r="C190" s="139">
        <v>37400</v>
      </c>
      <c r="E190" s="138" t="s">
        <v>125</v>
      </c>
      <c r="G190" s="43">
        <v>6.2</v>
      </c>
      <c r="H190" s="136" t="str">
        <f t="shared" ref="H190:H224" si="115">VLOOKUP($G190,alloc,3)</f>
        <v>P, S, T &amp; D Plant - Customer</v>
      </c>
      <c r="I190" s="42">
        <f>'Dep. Res. Class'!J$190</f>
        <v>0</v>
      </c>
      <c r="J190" s="136">
        <f t="shared" ref="J190:J224" si="116">$I190*VLOOKUP($G190,alloc,6)</f>
        <v>0</v>
      </c>
      <c r="K190" s="136">
        <f t="shared" ref="K190:K224" si="117">$I190*VLOOKUP($G190,alloc,7)</f>
        <v>0</v>
      </c>
      <c r="L190" s="136">
        <f t="shared" ref="L190:L224" si="118">$I190*VLOOKUP($G190,alloc,8)</f>
        <v>0</v>
      </c>
      <c r="M190" s="136">
        <f t="shared" ref="M190:M224" si="119">$I190*VLOOKUP($G190,alloc,9)</f>
        <v>0</v>
      </c>
      <c r="N190" s="136">
        <f t="shared" ref="N190:N224" si="120">$I190*VLOOKUP($G190,alloc,10)</f>
        <v>0</v>
      </c>
      <c r="O190" s="136">
        <f t="shared" ref="O190:O224" si="121">$I190*VLOOKUP($G190,alloc,11)</f>
        <v>0</v>
      </c>
      <c r="P190" s="136">
        <f t="shared" ref="P190:P224" si="122">$I190*VLOOKUP($G190,alloc,12)</f>
        <v>0</v>
      </c>
      <c r="Q190" s="136">
        <f t="shared" ref="Q190:Q224" si="123">$I190*VLOOKUP($G190,alloc,13)</f>
        <v>0</v>
      </c>
      <c r="R190" s="136">
        <f t="shared" ref="R190:R224" si="124">$I190*VLOOKUP($G190,alloc,14)</f>
        <v>0</v>
      </c>
      <c r="S190" s="136">
        <f t="shared" ref="S190:S224" si="125">$I190*VLOOKUP($G190,alloc,15)</f>
        <v>0</v>
      </c>
      <c r="T190" s="136">
        <f t="shared" ref="T190:T224" si="126">$I190*VLOOKUP($G190,alloc,16)</f>
        <v>0</v>
      </c>
      <c r="U190" s="136">
        <f t="shared" ref="U190:U224" si="127">$I190*VLOOKUP($G190,alloc,17)</f>
        <v>0</v>
      </c>
      <c r="V190" s="136">
        <f t="shared" ref="V190:V224" si="128">$I190*VLOOKUP($G190,alloc,18)</f>
        <v>0</v>
      </c>
      <c r="W190" s="136">
        <f t="shared" ref="W190:W224" si="129">$I190*VLOOKUP($G190,alloc,19)</f>
        <v>0</v>
      </c>
      <c r="X190" s="136">
        <f t="shared" ref="X190:X224" si="130">$I190*VLOOKUP($G190,alloc,20)</f>
        <v>0</v>
      </c>
      <c r="Y190" s="42">
        <f t="shared" ref="Y190:Y224" si="131">SUM(J190:X190)-I190</f>
        <v>0</v>
      </c>
      <c r="Z190" s="42"/>
      <c r="AA190" s="42"/>
      <c r="AB190" s="42"/>
      <c r="AC190" s="42"/>
      <c r="AD190" s="42"/>
      <c r="AE190" s="42"/>
      <c r="AF190" s="42"/>
      <c r="AG190" s="42"/>
    </row>
    <row r="191" spans="1:33">
      <c r="A191" s="44">
        <f t="shared" si="96"/>
        <v>180</v>
      </c>
      <c r="B191" s="44"/>
      <c r="C191" s="139">
        <v>39000</v>
      </c>
      <c r="E191" s="138" t="s">
        <v>149</v>
      </c>
      <c r="G191" s="43">
        <v>6.2</v>
      </c>
      <c r="H191" s="136" t="str">
        <f t="shared" si="115"/>
        <v>P, S, T &amp; D Plant - Customer</v>
      </c>
      <c r="I191" s="42">
        <f>'Dep. Res. Class'!J$191</f>
        <v>35978.633285051052</v>
      </c>
      <c r="J191" s="136">
        <f t="shared" si="116"/>
        <v>26658.55374915334</v>
      </c>
      <c r="K191" s="136">
        <f t="shared" si="117"/>
        <v>8818.641188727328</v>
      </c>
      <c r="L191" s="136">
        <f t="shared" si="118"/>
        <v>27.597791017314705</v>
      </c>
      <c r="M191" s="136">
        <f t="shared" si="119"/>
        <v>300.82367793813984</v>
      </c>
      <c r="N191" s="136">
        <f t="shared" si="120"/>
        <v>173.01687821493113</v>
      </c>
      <c r="O191" s="136">
        <f t="shared" si="121"/>
        <v>0</v>
      </c>
      <c r="P191" s="136">
        <f t="shared" si="122"/>
        <v>0</v>
      </c>
      <c r="Q191" s="136">
        <f t="shared" si="123"/>
        <v>0</v>
      </c>
      <c r="R191" s="136">
        <f t="shared" si="124"/>
        <v>0</v>
      </c>
      <c r="S191" s="136">
        <f t="shared" si="125"/>
        <v>0</v>
      </c>
      <c r="T191" s="136">
        <f t="shared" si="126"/>
        <v>0</v>
      </c>
      <c r="U191" s="136">
        <f t="shared" si="127"/>
        <v>0</v>
      </c>
      <c r="V191" s="136">
        <f t="shared" si="128"/>
        <v>0</v>
      </c>
      <c r="W191" s="136">
        <f t="shared" si="129"/>
        <v>0</v>
      </c>
      <c r="X191" s="136">
        <f t="shared" si="130"/>
        <v>0</v>
      </c>
      <c r="Y191" s="42">
        <f t="shared" si="131"/>
        <v>0</v>
      </c>
      <c r="Z191" s="42"/>
      <c r="AA191" s="42"/>
      <c r="AB191" s="42"/>
      <c r="AC191" s="42"/>
      <c r="AD191" s="42"/>
      <c r="AE191" s="42"/>
      <c r="AF191" s="42"/>
      <c r="AG191" s="42"/>
    </row>
    <row r="192" spans="1:33">
      <c r="A192" s="44">
        <f t="shared" si="96"/>
        <v>181</v>
      </c>
      <c r="B192" s="44"/>
      <c r="C192" s="139">
        <v>36602</v>
      </c>
      <c r="E192" s="138" t="s">
        <v>149</v>
      </c>
      <c r="G192" s="43">
        <v>6.2</v>
      </c>
      <c r="H192" s="136" t="str">
        <f t="shared" si="115"/>
        <v>P, S, T &amp; D Plant - Customer</v>
      </c>
      <c r="I192" s="42">
        <f>'Dep. Res. Class'!J$192</f>
        <v>0</v>
      </c>
      <c r="J192" s="136">
        <f t="shared" si="116"/>
        <v>0</v>
      </c>
      <c r="K192" s="136">
        <f t="shared" si="117"/>
        <v>0</v>
      </c>
      <c r="L192" s="136">
        <f t="shared" si="118"/>
        <v>0</v>
      </c>
      <c r="M192" s="136">
        <f t="shared" si="119"/>
        <v>0</v>
      </c>
      <c r="N192" s="136">
        <f t="shared" si="120"/>
        <v>0</v>
      </c>
      <c r="O192" s="136">
        <f t="shared" si="121"/>
        <v>0</v>
      </c>
      <c r="P192" s="136">
        <f t="shared" si="122"/>
        <v>0</v>
      </c>
      <c r="Q192" s="136">
        <f t="shared" si="123"/>
        <v>0</v>
      </c>
      <c r="R192" s="136">
        <f t="shared" si="124"/>
        <v>0</v>
      </c>
      <c r="S192" s="136">
        <f t="shared" si="125"/>
        <v>0</v>
      </c>
      <c r="T192" s="136">
        <f t="shared" si="126"/>
        <v>0</v>
      </c>
      <c r="U192" s="136">
        <f t="shared" si="127"/>
        <v>0</v>
      </c>
      <c r="V192" s="136">
        <f t="shared" si="128"/>
        <v>0</v>
      </c>
      <c r="W192" s="136">
        <f t="shared" si="129"/>
        <v>0</v>
      </c>
      <c r="X192" s="136">
        <f t="shared" si="130"/>
        <v>0</v>
      </c>
      <c r="Y192" s="42">
        <f t="shared" si="131"/>
        <v>0</v>
      </c>
      <c r="Z192" s="42"/>
      <c r="AA192" s="42"/>
      <c r="AB192" s="42"/>
      <c r="AC192" s="42"/>
      <c r="AD192" s="42"/>
      <c r="AE192" s="42"/>
      <c r="AF192" s="42"/>
      <c r="AG192" s="42"/>
    </row>
    <row r="193" spans="1:33">
      <c r="A193" s="44">
        <f t="shared" si="96"/>
        <v>182</v>
      </c>
      <c r="B193" s="44"/>
      <c r="C193" s="139">
        <v>37503</v>
      </c>
      <c r="E193" s="138" t="s">
        <v>291</v>
      </c>
      <c r="G193" s="43">
        <v>6.2</v>
      </c>
      <c r="H193" s="136" t="str">
        <f t="shared" si="115"/>
        <v>P, S, T &amp; D Plant - Customer</v>
      </c>
      <c r="I193" s="42">
        <f>'Dep. Res. Class'!J$193</f>
        <v>0</v>
      </c>
      <c r="J193" s="136">
        <f t="shared" si="116"/>
        <v>0</v>
      </c>
      <c r="K193" s="136">
        <f t="shared" si="117"/>
        <v>0</v>
      </c>
      <c r="L193" s="136">
        <f t="shared" si="118"/>
        <v>0</v>
      </c>
      <c r="M193" s="136">
        <f t="shared" si="119"/>
        <v>0</v>
      </c>
      <c r="N193" s="136">
        <f t="shared" si="120"/>
        <v>0</v>
      </c>
      <c r="O193" s="136">
        <f t="shared" si="121"/>
        <v>0</v>
      </c>
      <c r="P193" s="136">
        <f t="shared" si="122"/>
        <v>0</v>
      </c>
      <c r="Q193" s="136">
        <f t="shared" si="123"/>
        <v>0</v>
      </c>
      <c r="R193" s="136">
        <f t="shared" si="124"/>
        <v>0</v>
      </c>
      <c r="S193" s="136">
        <f t="shared" si="125"/>
        <v>0</v>
      </c>
      <c r="T193" s="136">
        <f t="shared" si="126"/>
        <v>0</v>
      </c>
      <c r="U193" s="136">
        <f t="shared" si="127"/>
        <v>0</v>
      </c>
      <c r="V193" s="136">
        <f t="shared" si="128"/>
        <v>0</v>
      </c>
      <c r="W193" s="136">
        <f t="shared" si="129"/>
        <v>0</v>
      </c>
      <c r="X193" s="136">
        <f t="shared" si="130"/>
        <v>0</v>
      </c>
      <c r="Y193" s="42">
        <f t="shared" si="131"/>
        <v>0</v>
      </c>
      <c r="Z193" s="42"/>
      <c r="AA193" s="42"/>
      <c r="AB193" s="42"/>
      <c r="AC193" s="42"/>
      <c r="AD193" s="42"/>
      <c r="AE193" s="42"/>
      <c r="AF193" s="42"/>
      <c r="AG193" s="42"/>
    </row>
    <row r="194" spans="1:33">
      <c r="A194" s="44">
        <f t="shared" si="96"/>
        <v>183</v>
      </c>
      <c r="B194" s="44"/>
      <c r="C194" s="139">
        <v>39004</v>
      </c>
      <c r="E194" s="138" t="s">
        <v>306</v>
      </c>
      <c r="G194" s="43">
        <v>6.2</v>
      </c>
      <c r="H194" s="136" t="str">
        <f t="shared" si="115"/>
        <v>P, S, T &amp; D Plant - Customer</v>
      </c>
      <c r="I194" s="42">
        <f>'Dep. Res. Class'!J$194</f>
        <v>0</v>
      </c>
      <c r="J194" s="136">
        <f t="shared" si="116"/>
        <v>0</v>
      </c>
      <c r="K194" s="136">
        <f t="shared" si="117"/>
        <v>0</v>
      </c>
      <c r="L194" s="136">
        <f t="shared" si="118"/>
        <v>0</v>
      </c>
      <c r="M194" s="136">
        <f t="shared" si="119"/>
        <v>0</v>
      </c>
      <c r="N194" s="136">
        <f t="shared" si="120"/>
        <v>0</v>
      </c>
      <c r="O194" s="136">
        <f t="shared" si="121"/>
        <v>0</v>
      </c>
      <c r="P194" s="136">
        <f t="shared" si="122"/>
        <v>0</v>
      </c>
      <c r="Q194" s="136">
        <f t="shared" si="123"/>
        <v>0</v>
      </c>
      <c r="R194" s="136">
        <f t="shared" si="124"/>
        <v>0</v>
      </c>
      <c r="S194" s="136">
        <f t="shared" si="125"/>
        <v>0</v>
      </c>
      <c r="T194" s="136">
        <f t="shared" si="126"/>
        <v>0</v>
      </c>
      <c r="U194" s="136">
        <f t="shared" si="127"/>
        <v>0</v>
      </c>
      <c r="V194" s="136">
        <f t="shared" si="128"/>
        <v>0</v>
      </c>
      <c r="W194" s="136">
        <f t="shared" si="129"/>
        <v>0</v>
      </c>
      <c r="X194" s="136">
        <f t="shared" si="130"/>
        <v>0</v>
      </c>
      <c r="Y194" s="42">
        <f t="shared" si="131"/>
        <v>0</v>
      </c>
      <c r="Z194" s="42"/>
      <c r="AA194" s="42"/>
      <c r="AB194" s="42"/>
      <c r="AC194" s="42"/>
      <c r="AD194" s="42"/>
      <c r="AE194" s="42"/>
      <c r="AF194" s="42"/>
      <c r="AG194" s="42"/>
    </row>
    <row r="195" spans="1:33">
      <c r="A195" s="44">
        <f t="shared" si="96"/>
        <v>184</v>
      </c>
      <c r="B195" s="44"/>
      <c r="C195" s="139">
        <v>39009</v>
      </c>
      <c r="E195" s="138" t="s">
        <v>307</v>
      </c>
      <c r="G195" s="43">
        <v>6.2</v>
      </c>
      <c r="H195" s="136" t="str">
        <f t="shared" si="115"/>
        <v>P, S, T &amp; D Plant - Customer</v>
      </c>
      <c r="I195" s="42">
        <f>'Dep. Res. Class'!J$195</f>
        <v>211162.3247607447</v>
      </c>
      <c r="J195" s="136">
        <f t="shared" si="116"/>
        <v>156461.81276067052</v>
      </c>
      <c r="K195" s="136">
        <f t="shared" si="117"/>
        <v>51757.518410690718</v>
      </c>
      <c r="L195" s="136">
        <f t="shared" si="118"/>
        <v>161.9742935565792</v>
      </c>
      <c r="M195" s="136">
        <f t="shared" si="119"/>
        <v>1765.5653196501073</v>
      </c>
      <c r="N195" s="136">
        <f t="shared" si="120"/>
        <v>1015.4539761767845</v>
      </c>
      <c r="O195" s="136">
        <f t="shared" si="121"/>
        <v>0</v>
      </c>
      <c r="P195" s="136">
        <f t="shared" si="122"/>
        <v>0</v>
      </c>
      <c r="Q195" s="136">
        <f t="shared" si="123"/>
        <v>0</v>
      </c>
      <c r="R195" s="136">
        <f t="shared" si="124"/>
        <v>0</v>
      </c>
      <c r="S195" s="136">
        <f t="shared" si="125"/>
        <v>0</v>
      </c>
      <c r="T195" s="136">
        <f t="shared" si="126"/>
        <v>0</v>
      </c>
      <c r="U195" s="136">
        <f t="shared" si="127"/>
        <v>0</v>
      </c>
      <c r="V195" s="136">
        <f t="shared" si="128"/>
        <v>0</v>
      </c>
      <c r="W195" s="136">
        <f t="shared" si="129"/>
        <v>0</v>
      </c>
      <c r="X195" s="136">
        <f t="shared" si="130"/>
        <v>0</v>
      </c>
      <c r="Y195" s="42">
        <f t="shared" si="131"/>
        <v>0</v>
      </c>
      <c r="Z195" s="42"/>
      <c r="AA195" s="42"/>
      <c r="AB195" s="42"/>
      <c r="AC195" s="42"/>
      <c r="AD195" s="42"/>
      <c r="AE195" s="42"/>
      <c r="AF195" s="42"/>
      <c r="AG195" s="42"/>
    </row>
    <row r="196" spans="1:33">
      <c r="A196" s="44">
        <f t="shared" si="96"/>
        <v>185</v>
      </c>
      <c r="B196" s="44"/>
      <c r="C196" s="139">
        <v>39100</v>
      </c>
      <c r="E196" s="138" t="s">
        <v>308</v>
      </c>
      <c r="G196" s="43">
        <v>6.2</v>
      </c>
      <c r="H196" s="136" t="str">
        <f t="shared" si="115"/>
        <v>P, S, T &amp; D Plant - Customer</v>
      </c>
      <c r="I196" s="42">
        <f>'Dep. Res. Class'!J$196</f>
        <v>147349.03268140767</v>
      </c>
      <c r="J196" s="136">
        <f t="shared" si="116"/>
        <v>109179.02513142904</v>
      </c>
      <c r="K196" s="136">
        <f t="shared" si="117"/>
        <v>36116.38714645931</v>
      </c>
      <c r="L196" s="136">
        <f t="shared" si="118"/>
        <v>113.02563325090443</v>
      </c>
      <c r="M196" s="136">
        <f t="shared" si="119"/>
        <v>1232.0111662013992</v>
      </c>
      <c r="N196" s="136">
        <f t="shared" si="120"/>
        <v>708.58360406701706</v>
      </c>
      <c r="O196" s="136">
        <f t="shared" si="121"/>
        <v>0</v>
      </c>
      <c r="P196" s="136">
        <f t="shared" si="122"/>
        <v>0</v>
      </c>
      <c r="Q196" s="136">
        <f t="shared" si="123"/>
        <v>0</v>
      </c>
      <c r="R196" s="136">
        <f t="shared" si="124"/>
        <v>0</v>
      </c>
      <c r="S196" s="136">
        <f t="shared" si="125"/>
        <v>0</v>
      </c>
      <c r="T196" s="136">
        <f t="shared" si="126"/>
        <v>0</v>
      </c>
      <c r="U196" s="136">
        <f t="shared" si="127"/>
        <v>0</v>
      </c>
      <c r="V196" s="136">
        <f t="shared" si="128"/>
        <v>0</v>
      </c>
      <c r="W196" s="136">
        <f t="shared" si="129"/>
        <v>0</v>
      </c>
      <c r="X196" s="136">
        <f t="shared" si="130"/>
        <v>0</v>
      </c>
      <c r="Y196" s="42">
        <f t="shared" si="131"/>
        <v>0</v>
      </c>
      <c r="Z196" s="42"/>
      <c r="AA196" s="42"/>
      <c r="AB196" s="42"/>
      <c r="AC196" s="42"/>
      <c r="AD196" s="42"/>
      <c r="AE196" s="42"/>
      <c r="AF196" s="42"/>
      <c r="AG196" s="42"/>
    </row>
    <row r="197" spans="1:33">
      <c r="A197" s="44">
        <f t="shared" si="96"/>
        <v>186</v>
      </c>
      <c r="B197" s="44"/>
      <c r="C197" s="139">
        <v>39102</v>
      </c>
      <c r="E197" s="138" t="s">
        <v>309</v>
      </c>
      <c r="G197" s="43">
        <v>6.2</v>
      </c>
      <c r="H197" s="136" t="str">
        <f t="shared" si="115"/>
        <v>P, S, T &amp; D Plant - Customer</v>
      </c>
      <c r="I197" s="42">
        <f>'Dep. Res. Class'!J$197</f>
        <v>131.96644607800104</v>
      </c>
      <c r="J197" s="136">
        <f t="shared" si="116"/>
        <v>97.78121831317209</v>
      </c>
      <c r="K197" s="136">
        <f t="shared" si="117"/>
        <v>32.345996238744362</v>
      </c>
      <c r="L197" s="136">
        <f t="shared" si="118"/>
        <v>0.10122625757637183</v>
      </c>
      <c r="M197" s="136">
        <f t="shared" si="119"/>
        <v>1.1033946553524052</v>
      </c>
      <c r="N197" s="136">
        <f t="shared" si="120"/>
        <v>0.63461061315582379</v>
      </c>
      <c r="O197" s="136">
        <f t="shared" si="121"/>
        <v>0</v>
      </c>
      <c r="P197" s="136">
        <f t="shared" si="122"/>
        <v>0</v>
      </c>
      <c r="Q197" s="136">
        <f t="shared" si="123"/>
        <v>0</v>
      </c>
      <c r="R197" s="136">
        <f t="shared" si="124"/>
        <v>0</v>
      </c>
      <c r="S197" s="136">
        <f t="shared" si="125"/>
        <v>0</v>
      </c>
      <c r="T197" s="136">
        <f t="shared" si="126"/>
        <v>0</v>
      </c>
      <c r="U197" s="136">
        <f t="shared" si="127"/>
        <v>0</v>
      </c>
      <c r="V197" s="136">
        <f t="shared" si="128"/>
        <v>0</v>
      </c>
      <c r="W197" s="136">
        <f t="shared" si="129"/>
        <v>0</v>
      </c>
      <c r="X197" s="136">
        <f t="shared" si="130"/>
        <v>0</v>
      </c>
      <c r="Y197" s="42">
        <f t="shared" si="131"/>
        <v>0</v>
      </c>
      <c r="Z197" s="42"/>
      <c r="AA197" s="42"/>
      <c r="AB197" s="42"/>
      <c r="AC197" s="42"/>
      <c r="AD197" s="42"/>
      <c r="AE197" s="42"/>
      <c r="AF197" s="42"/>
      <c r="AG197" s="42"/>
    </row>
    <row r="198" spans="1:33">
      <c r="A198" s="44">
        <f t="shared" si="96"/>
        <v>187</v>
      </c>
      <c r="B198" s="44"/>
      <c r="C198" s="146">
        <v>39103</v>
      </c>
      <c r="E198" s="138" t="s">
        <v>310</v>
      </c>
      <c r="G198" s="43">
        <v>6.2</v>
      </c>
      <c r="H198" s="136" t="str">
        <f t="shared" si="115"/>
        <v>P, S, T &amp; D Plant - Customer</v>
      </c>
      <c r="I198" s="42">
        <f>'Dep. Res. Class'!J$198</f>
        <v>65.05152826379927</v>
      </c>
      <c r="J198" s="136">
        <f t="shared" si="116"/>
        <v>48.200265111393314</v>
      </c>
      <c r="K198" s="136">
        <f t="shared" si="117"/>
        <v>15.944632526526673</v>
      </c>
      <c r="L198" s="136">
        <f t="shared" si="118"/>
        <v>4.9898462461252041E-2</v>
      </c>
      <c r="M198" s="136">
        <f t="shared" si="119"/>
        <v>0.5439072638688528</v>
      </c>
      <c r="N198" s="136">
        <f t="shared" si="120"/>
        <v>0.3128248995491808</v>
      </c>
      <c r="O198" s="136">
        <f t="shared" si="121"/>
        <v>0</v>
      </c>
      <c r="P198" s="136">
        <f t="shared" si="122"/>
        <v>0</v>
      </c>
      <c r="Q198" s="136">
        <f t="shared" si="123"/>
        <v>0</v>
      </c>
      <c r="R198" s="136">
        <f t="shared" si="124"/>
        <v>0</v>
      </c>
      <c r="S198" s="136">
        <f t="shared" si="125"/>
        <v>0</v>
      </c>
      <c r="T198" s="136">
        <f t="shared" si="126"/>
        <v>0</v>
      </c>
      <c r="U198" s="136">
        <f t="shared" si="127"/>
        <v>0</v>
      </c>
      <c r="V198" s="136">
        <f t="shared" si="128"/>
        <v>0</v>
      </c>
      <c r="W198" s="136">
        <f t="shared" si="129"/>
        <v>0</v>
      </c>
      <c r="X198" s="136">
        <f t="shared" si="130"/>
        <v>0</v>
      </c>
      <c r="Y198" s="42">
        <f t="shared" si="131"/>
        <v>0</v>
      </c>
      <c r="Z198" s="42"/>
      <c r="AA198" s="42"/>
      <c r="AB198" s="42"/>
      <c r="AC198" s="42"/>
      <c r="AD198" s="42"/>
      <c r="AE198" s="42"/>
      <c r="AF198" s="42"/>
      <c r="AG198" s="42"/>
    </row>
    <row r="199" spans="1:33">
      <c r="A199" s="44">
        <f t="shared" si="96"/>
        <v>188</v>
      </c>
      <c r="B199" s="44"/>
      <c r="C199" s="139">
        <v>39200</v>
      </c>
      <c r="E199" s="138" t="s">
        <v>311</v>
      </c>
      <c r="G199" s="43">
        <v>6.2</v>
      </c>
      <c r="H199" s="136" t="str">
        <f t="shared" si="115"/>
        <v>P, S, T &amp; D Plant - Customer</v>
      </c>
      <c r="I199" s="42">
        <f>'Dep. Res. Class'!J$199</f>
        <v>2330.2773164871514</v>
      </c>
      <c r="J199" s="136">
        <f t="shared" si="116"/>
        <v>1726.6309867811697</v>
      </c>
      <c r="K199" s="136">
        <f t="shared" si="117"/>
        <v>571.16898692394068</v>
      </c>
      <c r="L199" s="136">
        <f t="shared" si="118"/>
        <v>1.787463850649436</v>
      </c>
      <c r="M199" s="136">
        <f t="shared" si="119"/>
        <v>19.483858305778025</v>
      </c>
      <c r="N199" s="136">
        <f t="shared" si="120"/>
        <v>11.206020625613709</v>
      </c>
      <c r="O199" s="136">
        <f t="shared" si="121"/>
        <v>0</v>
      </c>
      <c r="P199" s="136">
        <f t="shared" si="122"/>
        <v>0</v>
      </c>
      <c r="Q199" s="136">
        <f t="shared" si="123"/>
        <v>0</v>
      </c>
      <c r="R199" s="136">
        <f t="shared" si="124"/>
        <v>0</v>
      </c>
      <c r="S199" s="136">
        <f t="shared" si="125"/>
        <v>0</v>
      </c>
      <c r="T199" s="136">
        <f t="shared" si="126"/>
        <v>0</v>
      </c>
      <c r="U199" s="136">
        <f t="shared" si="127"/>
        <v>0</v>
      </c>
      <c r="V199" s="136">
        <f t="shared" si="128"/>
        <v>0</v>
      </c>
      <c r="W199" s="136">
        <f t="shared" si="129"/>
        <v>0</v>
      </c>
      <c r="X199" s="136">
        <f t="shared" si="130"/>
        <v>0</v>
      </c>
      <c r="Y199" s="42">
        <f t="shared" si="131"/>
        <v>0</v>
      </c>
      <c r="Z199" s="42"/>
      <c r="AA199" s="42"/>
      <c r="AB199" s="42"/>
      <c r="AC199" s="42"/>
      <c r="AD199" s="42"/>
      <c r="AE199" s="42"/>
      <c r="AF199" s="42"/>
      <c r="AG199" s="42"/>
    </row>
    <row r="200" spans="1:33">
      <c r="A200" s="44">
        <f t="shared" si="96"/>
        <v>189</v>
      </c>
      <c r="B200" s="44"/>
      <c r="C200" s="139">
        <v>39201</v>
      </c>
      <c r="E200" s="138" t="s">
        <v>312</v>
      </c>
      <c r="G200" s="43">
        <v>6.2</v>
      </c>
      <c r="H200" s="136" t="str">
        <f t="shared" si="115"/>
        <v>P, S, T &amp; D Plant - Customer</v>
      </c>
      <c r="I200" s="42">
        <f>'Dep. Res. Class'!J$200</f>
        <v>0</v>
      </c>
      <c r="J200" s="136">
        <f t="shared" si="116"/>
        <v>0</v>
      </c>
      <c r="K200" s="136">
        <f t="shared" si="117"/>
        <v>0</v>
      </c>
      <c r="L200" s="136">
        <f t="shared" si="118"/>
        <v>0</v>
      </c>
      <c r="M200" s="136">
        <f t="shared" si="119"/>
        <v>0</v>
      </c>
      <c r="N200" s="136">
        <f t="shared" si="120"/>
        <v>0</v>
      </c>
      <c r="O200" s="136">
        <f t="shared" si="121"/>
        <v>0</v>
      </c>
      <c r="P200" s="136">
        <f t="shared" si="122"/>
        <v>0</v>
      </c>
      <c r="Q200" s="136">
        <f t="shared" si="123"/>
        <v>0</v>
      </c>
      <c r="R200" s="136">
        <f t="shared" si="124"/>
        <v>0</v>
      </c>
      <c r="S200" s="136">
        <f t="shared" si="125"/>
        <v>0</v>
      </c>
      <c r="T200" s="136">
        <f t="shared" si="126"/>
        <v>0</v>
      </c>
      <c r="U200" s="136">
        <f t="shared" si="127"/>
        <v>0</v>
      </c>
      <c r="V200" s="136">
        <f t="shared" si="128"/>
        <v>0</v>
      </c>
      <c r="W200" s="136">
        <f t="shared" si="129"/>
        <v>0</v>
      </c>
      <c r="X200" s="136">
        <f t="shared" si="130"/>
        <v>0</v>
      </c>
      <c r="Y200" s="42">
        <f t="shared" si="131"/>
        <v>0</v>
      </c>
      <c r="Z200" s="42"/>
      <c r="AA200" s="42"/>
      <c r="AB200" s="42"/>
      <c r="AC200" s="42"/>
      <c r="AD200" s="42"/>
      <c r="AE200" s="42"/>
      <c r="AF200" s="42"/>
      <c r="AG200" s="42"/>
    </row>
    <row r="201" spans="1:33">
      <c r="A201" s="44">
        <f t="shared" si="96"/>
        <v>190</v>
      </c>
      <c r="B201" s="44"/>
      <c r="C201" s="139">
        <v>39202</v>
      </c>
      <c r="E201" s="138" t="s">
        <v>313</v>
      </c>
      <c r="G201" s="43">
        <v>6.2</v>
      </c>
      <c r="H201" s="136" t="str">
        <f t="shared" si="115"/>
        <v>P, S, T &amp; D Plant - Customer</v>
      </c>
      <c r="I201" s="42">
        <f>'Dep. Res. Class'!J$201</f>
        <v>0</v>
      </c>
      <c r="J201" s="136">
        <f t="shared" si="116"/>
        <v>0</v>
      </c>
      <c r="K201" s="136">
        <f t="shared" si="117"/>
        <v>0</v>
      </c>
      <c r="L201" s="136">
        <f t="shared" si="118"/>
        <v>0</v>
      </c>
      <c r="M201" s="136">
        <f t="shared" si="119"/>
        <v>0</v>
      </c>
      <c r="N201" s="136">
        <f t="shared" si="120"/>
        <v>0</v>
      </c>
      <c r="O201" s="136">
        <f t="shared" si="121"/>
        <v>0</v>
      </c>
      <c r="P201" s="136">
        <f t="shared" si="122"/>
        <v>0</v>
      </c>
      <c r="Q201" s="136">
        <f t="shared" si="123"/>
        <v>0</v>
      </c>
      <c r="R201" s="136">
        <f t="shared" si="124"/>
        <v>0</v>
      </c>
      <c r="S201" s="136">
        <f t="shared" si="125"/>
        <v>0</v>
      </c>
      <c r="T201" s="136">
        <f t="shared" si="126"/>
        <v>0</v>
      </c>
      <c r="U201" s="136">
        <f t="shared" si="127"/>
        <v>0</v>
      </c>
      <c r="V201" s="136">
        <f t="shared" si="128"/>
        <v>0</v>
      </c>
      <c r="W201" s="136">
        <f t="shared" si="129"/>
        <v>0</v>
      </c>
      <c r="X201" s="136">
        <f t="shared" si="130"/>
        <v>0</v>
      </c>
      <c r="Y201" s="42">
        <f t="shared" si="131"/>
        <v>0</v>
      </c>
      <c r="Z201" s="42"/>
      <c r="AA201" s="42"/>
      <c r="AB201" s="42"/>
      <c r="AC201" s="42"/>
      <c r="AD201" s="42"/>
      <c r="AE201" s="42"/>
      <c r="AF201" s="42"/>
      <c r="AG201" s="42"/>
    </row>
    <row r="202" spans="1:33">
      <c r="A202" s="44">
        <f t="shared" si="96"/>
        <v>191</v>
      </c>
      <c r="B202" s="44"/>
      <c r="C202" s="139">
        <v>39300</v>
      </c>
      <c r="E202" s="138" t="s">
        <v>198</v>
      </c>
      <c r="G202" s="43">
        <v>6.2</v>
      </c>
      <c r="H202" s="136" t="str">
        <f t="shared" si="115"/>
        <v>P, S, T &amp; D Plant - Customer</v>
      </c>
      <c r="I202" s="42">
        <f>'Dep. Res. Class'!J$202</f>
        <v>17.059901115850064</v>
      </c>
      <c r="J202" s="136">
        <f t="shared" si="116"/>
        <v>12.640621650325276</v>
      </c>
      <c r="K202" s="136">
        <f t="shared" si="117"/>
        <v>4.1815136629539484</v>
      </c>
      <c r="L202" s="136">
        <f t="shared" si="118"/>
        <v>1.3085977503400764E-2</v>
      </c>
      <c r="M202" s="136">
        <f t="shared" si="119"/>
        <v>0.14264083235933597</v>
      </c>
      <c r="N202" s="136">
        <f t="shared" si="120"/>
        <v>8.2038992708102526E-2</v>
      </c>
      <c r="O202" s="136">
        <f t="shared" si="121"/>
        <v>0</v>
      </c>
      <c r="P202" s="136">
        <f t="shared" si="122"/>
        <v>0</v>
      </c>
      <c r="Q202" s="136">
        <f t="shared" si="123"/>
        <v>0</v>
      </c>
      <c r="R202" s="136">
        <f t="shared" si="124"/>
        <v>0</v>
      </c>
      <c r="S202" s="136">
        <f t="shared" si="125"/>
        <v>0</v>
      </c>
      <c r="T202" s="136">
        <f t="shared" si="126"/>
        <v>0</v>
      </c>
      <c r="U202" s="136">
        <f t="shared" si="127"/>
        <v>0</v>
      </c>
      <c r="V202" s="136">
        <f t="shared" si="128"/>
        <v>0</v>
      </c>
      <c r="W202" s="136">
        <f t="shared" si="129"/>
        <v>0</v>
      </c>
      <c r="X202" s="136">
        <f t="shared" si="130"/>
        <v>0</v>
      </c>
      <c r="Y202" s="42">
        <f t="shared" si="131"/>
        <v>0</v>
      </c>
      <c r="Z202" s="42"/>
      <c r="AA202" s="42"/>
      <c r="AB202" s="42"/>
      <c r="AC202" s="42"/>
      <c r="AD202" s="42"/>
      <c r="AE202" s="42"/>
      <c r="AF202" s="42"/>
      <c r="AG202" s="42"/>
    </row>
    <row r="203" spans="1:33">
      <c r="A203" s="44">
        <f t="shared" si="96"/>
        <v>192</v>
      </c>
      <c r="B203" s="44"/>
      <c r="C203" s="139">
        <v>39400</v>
      </c>
      <c r="E203" s="138" t="s">
        <v>314</v>
      </c>
      <c r="G203" s="43">
        <v>6.2</v>
      </c>
      <c r="H203" s="136" t="str">
        <f t="shared" si="115"/>
        <v>P, S, T &amp; D Plant - Customer</v>
      </c>
      <c r="I203" s="42">
        <f>'Dep. Res. Class'!J$203</f>
        <v>5077.2012468872972</v>
      </c>
      <c r="J203" s="136">
        <f t="shared" si="116"/>
        <v>3761.9784293376974</v>
      </c>
      <c r="K203" s="136">
        <f t="shared" si="117"/>
        <v>1244.4612802416109</v>
      </c>
      <c r="L203" s="136">
        <f t="shared" si="118"/>
        <v>3.8945208911719353</v>
      </c>
      <c r="M203" s="136">
        <f t="shared" si="119"/>
        <v>42.451372196935274</v>
      </c>
      <c r="N203" s="136">
        <f t="shared" si="120"/>
        <v>24.415644219881585</v>
      </c>
      <c r="O203" s="136">
        <f t="shared" si="121"/>
        <v>0</v>
      </c>
      <c r="P203" s="136">
        <f t="shared" si="122"/>
        <v>0</v>
      </c>
      <c r="Q203" s="136">
        <f t="shared" si="123"/>
        <v>0</v>
      </c>
      <c r="R203" s="136">
        <f t="shared" si="124"/>
        <v>0</v>
      </c>
      <c r="S203" s="136">
        <f t="shared" si="125"/>
        <v>0</v>
      </c>
      <c r="T203" s="136">
        <f t="shared" si="126"/>
        <v>0</v>
      </c>
      <c r="U203" s="136">
        <f t="shared" si="127"/>
        <v>0</v>
      </c>
      <c r="V203" s="136">
        <f t="shared" si="128"/>
        <v>0</v>
      </c>
      <c r="W203" s="136">
        <f t="shared" si="129"/>
        <v>0</v>
      </c>
      <c r="X203" s="136">
        <f t="shared" si="130"/>
        <v>0</v>
      </c>
      <c r="Y203" s="42">
        <f t="shared" si="131"/>
        <v>0</v>
      </c>
      <c r="Z203" s="42"/>
      <c r="AA203" s="42"/>
      <c r="AB203" s="42"/>
      <c r="AC203" s="42"/>
      <c r="AD203" s="42"/>
      <c r="AE203" s="42"/>
      <c r="AF203" s="42"/>
      <c r="AG203" s="42"/>
    </row>
    <row r="204" spans="1:33">
      <c r="A204" s="44">
        <f t="shared" si="96"/>
        <v>193</v>
      </c>
      <c r="B204" s="44"/>
      <c r="C204" s="139">
        <v>39600</v>
      </c>
      <c r="E204" s="138" t="s">
        <v>315</v>
      </c>
      <c r="G204" s="43">
        <v>6.2</v>
      </c>
      <c r="H204" s="136" t="str">
        <f t="shared" si="115"/>
        <v>P, S, T &amp; D Plant - Customer</v>
      </c>
      <c r="I204" s="42">
        <f>'Dep. Res. Class'!J$204</f>
        <v>248.42078824093096</v>
      </c>
      <c r="J204" s="136">
        <f t="shared" si="116"/>
        <v>184.0686632885394</v>
      </c>
      <c r="K204" s="136">
        <f t="shared" si="117"/>
        <v>60.889855875315384</v>
      </c>
      <c r="L204" s="136">
        <f t="shared" si="118"/>
        <v>0.19055379185507809</v>
      </c>
      <c r="M204" s="136">
        <f t="shared" si="119"/>
        <v>2.0770898828438535</v>
      </c>
      <c r="N204" s="136">
        <f t="shared" si="120"/>
        <v>1.1946254023772698</v>
      </c>
      <c r="O204" s="136">
        <f t="shared" si="121"/>
        <v>0</v>
      </c>
      <c r="P204" s="136">
        <f t="shared" si="122"/>
        <v>0</v>
      </c>
      <c r="Q204" s="136">
        <f t="shared" si="123"/>
        <v>0</v>
      </c>
      <c r="R204" s="136">
        <f t="shared" si="124"/>
        <v>0</v>
      </c>
      <c r="S204" s="136">
        <f t="shared" si="125"/>
        <v>0</v>
      </c>
      <c r="T204" s="136">
        <f t="shared" si="126"/>
        <v>0</v>
      </c>
      <c r="U204" s="136">
        <f t="shared" si="127"/>
        <v>0</v>
      </c>
      <c r="V204" s="136">
        <f t="shared" si="128"/>
        <v>0</v>
      </c>
      <c r="W204" s="136">
        <f t="shared" si="129"/>
        <v>0</v>
      </c>
      <c r="X204" s="136">
        <f t="shared" si="130"/>
        <v>0</v>
      </c>
      <c r="Y204" s="42">
        <f t="shared" si="131"/>
        <v>0</v>
      </c>
      <c r="Z204" s="42"/>
      <c r="AA204" s="42"/>
      <c r="AB204" s="42"/>
      <c r="AC204" s="42"/>
      <c r="AD204" s="42"/>
      <c r="AE204" s="42"/>
      <c r="AF204" s="42"/>
      <c r="AG204" s="42"/>
    </row>
    <row r="205" spans="1:33">
      <c r="A205" s="44">
        <f t="shared" si="96"/>
        <v>194</v>
      </c>
      <c r="B205" s="44"/>
      <c r="C205" s="139">
        <v>39603</v>
      </c>
      <c r="E205" s="138" t="s">
        <v>316</v>
      </c>
      <c r="G205" s="43">
        <v>6.2</v>
      </c>
      <c r="H205" s="136" t="str">
        <f t="shared" si="115"/>
        <v>P, S, T &amp; D Plant - Customer</v>
      </c>
      <c r="I205" s="42">
        <f>'Dep. Res. Class'!J$205</f>
        <v>0</v>
      </c>
      <c r="J205" s="136">
        <f t="shared" si="116"/>
        <v>0</v>
      </c>
      <c r="K205" s="136">
        <f t="shared" si="117"/>
        <v>0</v>
      </c>
      <c r="L205" s="136">
        <f t="shared" si="118"/>
        <v>0</v>
      </c>
      <c r="M205" s="136">
        <f t="shared" si="119"/>
        <v>0</v>
      </c>
      <c r="N205" s="136">
        <f t="shared" si="120"/>
        <v>0</v>
      </c>
      <c r="O205" s="136">
        <f t="shared" si="121"/>
        <v>0</v>
      </c>
      <c r="P205" s="136">
        <f t="shared" si="122"/>
        <v>0</v>
      </c>
      <c r="Q205" s="136">
        <f t="shared" si="123"/>
        <v>0</v>
      </c>
      <c r="R205" s="136">
        <f t="shared" si="124"/>
        <v>0</v>
      </c>
      <c r="S205" s="136">
        <f t="shared" si="125"/>
        <v>0</v>
      </c>
      <c r="T205" s="136">
        <f t="shared" si="126"/>
        <v>0</v>
      </c>
      <c r="U205" s="136">
        <f t="shared" si="127"/>
        <v>0</v>
      </c>
      <c r="V205" s="136">
        <f t="shared" si="128"/>
        <v>0</v>
      </c>
      <c r="W205" s="136">
        <f t="shared" si="129"/>
        <v>0</v>
      </c>
      <c r="X205" s="136">
        <f t="shared" si="130"/>
        <v>0</v>
      </c>
      <c r="Y205" s="42">
        <f t="shared" si="131"/>
        <v>0</v>
      </c>
      <c r="Z205" s="42"/>
      <c r="AA205" s="42"/>
      <c r="AB205" s="42"/>
      <c r="AC205" s="42"/>
      <c r="AD205" s="42"/>
      <c r="AE205" s="42"/>
      <c r="AF205" s="42"/>
      <c r="AG205" s="42"/>
    </row>
    <row r="206" spans="1:33">
      <c r="A206" s="44">
        <f t="shared" ref="A206:A266" si="132">A205+1</f>
        <v>195</v>
      </c>
      <c r="B206" s="44"/>
      <c r="C206" s="137">
        <v>39604</v>
      </c>
      <c r="E206" s="138" t="s">
        <v>317</v>
      </c>
      <c r="G206" s="43">
        <v>6.2</v>
      </c>
      <c r="H206" s="136" t="str">
        <f t="shared" si="115"/>
        <v>P, S, T &amp; D Plant - Customer</v>
      </c>
      <c r="I206" s="42">
        <f>'Dep. Res. Class'!J$206</f>
        <v>0</v>
      </c>
      <c r="J206" s="136">
        <f t="shared" si="116"/>
        <v>0</v>
      </c>
      <c r="K206" s="136">
        <f t="shared" si="117"/>
        <v>0</v>
      </c>
      <c r="L206" s="136">
        <f t="shared" si="118"/>
        <v>0</v>
      </c>
      <c r="M206" s="136">
        <f t="shared" si="119"/>
        <v>0</v>
      </c>
      <c r="N206" s="136">
        <f t="shared" si="120"/>
        <v>0</v>
      </c>
      <c r="O206" s="136">
        <f t="shared" si="121"/>
        <v>0</v>
      </c>
      <c r="P206" s="136">
        <f t="shared" si="122"/>
        <v>0</v>
      </c>
      <c r="Q206" s="136">
        <f t="shared" si="123"/>
        <v>0</v>
      </c>
      <c r="R206" s="136">
        <f t="shared" si="124"/>
        <v>0</v>
      </c>
      <c r="S206" s="136">
        <f t="shared" si="125"/>
        <v>0</v>
      </c>
      <c r="T206" s="136">
        <f t="shared" si="126"/>
        <v>0</v>
      </c>
      <c r="U206" s="136">
        <f t="shared" si="127"/>
        <v>0</v>
      </c>
      <c r="V206" s="136">
        <f t="shared" si="128"/>
        <v>0</v>
      </c>
      <c r="W206" s="136">
        <f t="shared" si="129"/>
        <v>0</v>
      </c>
      <c r="X206" s="136">
        <f t="shared" si="130"/>
        <v>0</v>
      </c>
      <c r="Y206" s="42">
        <f t="shared" si="131"/>
        <v>0</v>
      </c>
      <c r="Z206" s="42"/>
      <c r="AA206" s="42"/>
      <c r="AB206" s="42"/>
      <c r="AC206" s="42"/>
      <c r="AD206" s="42"/>
      <c r="AE206" s="42"/>
      <c r="AF206" s="42"/>
      <c r="AG206" s="42"/>
    </row>
    <row r="207" spans="1:33">
      <c r="A207" s="44">
        <f t="shared" si="132"/>
        <v>196</v>
      </c>
      <c r="B207" s="44"/>
      <c r="C207" s="137">
        <v>39605</v>
      </c>
      <c r="E207" s="141" t="s">
        <v>318</v>
      </c>
      <c r="G207" s="43">
        <v>6.2</v>
      </c>
      <c r="H207" s="136" t="str">
        <f t="shared" si="115"/>
        <v>P, S, T &amp; D Plant - Customer</v>
      </c>
      <c r="I207" s="42">
        <f>'Dep. Res. Class'!J$207</f>
        <v>0</v>
      </c>
      <c r="J207" s="136">
        <f t="shared" si="116"/>
        <v>0</v>
      </c>
      <c r="K207" s="136">
        <f t="shared" si="117"/>
        <v>0</v>
      </c>
      <c r="L207" s="136">
        <f t="shared" si="118"/>
        <v>0</v>
      </c>
      <c r="M207" s="136">
        <f t="shared" si="119"/>
        <v>0</v>
      </c>
      <c r="N207" s="136">
        <f t="shared" si="120"/>
        <v>0</v>
      </c>
      <c r="O207" s="136">
        <f t="shared" si="121"/>
        <v>0</v>
      </c>
      <c r="P207" s="136">
        <f t="shared" si="122"/>
        <v>0</v>
      </c>
      <c r="Q207" s="136">
        <f t="shared" si="123"/>
        <v>0</v>
      </c>
      <c r="R207" s="136">
        <f t="shared" si="124"/>
        <v>0</v>
      </c>
      <c r="S207" s="136">
        <f t="shared" si="125"/>
        <v>0</v>
      </c>
      <c r="T207" s="136">
        <f t="shared" si="126"/>
        <v>0</v>
      </c>
      <c r="U207" s="136">
        <f t="shared" si="127"/>
        <v>0</v>
      </c>
      <c r="V207" s="136">
        <f t="shared" si="128"/>
        <v>0</v>
      </c>
      <c r="W207" s="136">
        <f t="shared" si="129"/>
        <v>0</v>
      </c>
      <c r="X207" s="136">
        <f t="shared" si="130"/>
        <v>0</v>
      </c>
      <c r="Y207" s="42">
        <f t="shared" si="131"/>
        <v>0</v>
      </c>
      <c r="Z207" s="42"/>
      <c r="AA207" s="42"/>
      <c r="AB207" s="42"/>
      <c r="AC207" s="42"/>
      <c r="AD207" s="42"/>
      <c r="AE207" s="42"/>
      <c r="AF207" s="42"/>
      <c r="AG207" s="42"/>
    </row>
    <row r="208" spans="1:33">
      <c r="A208" s="44">
        <f t="shared" si="132"/>
        <v>197</v>
      </c>
      <c r="B208" s="44"/>
      <c r="C208" s="137">
        <v>39700</v>
      </c>
      <c r="E208" s="138" t="s">
        <v>319</v>
      </c>
      <c r="G208" s="43">
        <v>6.2</v>
      </c>
      <c r="H208" s="136" t="str">
        <f t="shared" si="115"/>
        <v>P, S, T &amp; D Plant - Customer</v>
      </c>
      <c r="I208" s="42">
        <f>'Dep. Res. Class'!J$208</f>
        <v>32216.610883046065</v>
      </c>
      <c r="J208" s="136">
        <f t="shared" si="116"/>
        <v>23871.063862731251</v>
      </c>
      <c r="K208" s="136">
        <f t="shared" si="117"/>
        <v>7896.5404117358767</v>
      </c>
      <c r="L208" s="136">
        <f t="shared" si="118"/>
        <v>24.712091962811485</v>
      </c>
      <c r="M208" s="136">
        <f t="shared" si="119"/>
        <v>269.36874727163689</v>
      </c>
      <c r="N208" s="136">
        <f t="shared" si="120"/>
        <v>154.92576934448988</v>
      </c>
      <c r="O208" s="136">
        <f t="shared" si="121"/>
        <v>0</v>
      </c>
      <c r="P208" s="136">
        <f t="shared" si="122"/>
        <v>0</v>
      </c>
      <c r="Q208" s="136">
        <f t="shared" si="123"/>
        <v>0</v>
      </c>
      <c r="R208" s="136">
        <f t="shared" si="124"/>
        <v>0</v>
      </c>
      <c r="S208" s="136">
        <f t="shared" si="125"/>
        <v>0</v>
      </c>
      <c r="T208" s="136">
        <f t="shared" si="126"/>
        <v>0</v>
      </c>
      <c r="U208" s="136">
        <f t="shared" si="127"/>
        <v>0</v>
      </c>
      <c r="V208" s="136">
        <f t="shared" si="128"/>
        <v>0</v>
      </c>
      <c r="W208" s="136">
        <f t="shared" si="129"/>
        <v>0</v>
      </c>
      <c r="X208" s="136">
        <f t="shared" si="130"/>
        <v>0</v>
      </c>
      <c r="Y208" s="42">
        <f t="shared" si="131"/>
        <v>0</v>
      </c>
      <c r="Z208" s="42"/>
      <c r="AA208" s="42"/>
      <c r="AB208" s="42"/>
      <c r="AC208" s="42"/>
      <c r="AD208" s="42"/>
      <c r="AE208" s="42"/>
      <c r="AF208" s="42"/>
      <c r="AG208" s="42"/>
    </row>
    <row r="209" spans="1:33">
      <c r="A209" s="44">
        <f t="shared" si="132"/>
        <v>198</v>
      </c>
      <c r="B209" s="44"/>
      <c r="C209" s="137">
        <v>39701</v>
      </c>
      <c r="E209" s="138" t="s">
        <v>320</v>
      </c>
      <c r="G209" s="43">
        <v>6.2</v>
      </c>
      <c r="H209" s="136" t="str">
        <f t="shared" si="115"/>
        <v>P, S, T &amp; D Plant - Customer</v>
      </c>
      <c r="I209" s="42">
        <f>'Dep. Res. Class'!J$209</f>
        <v>0</v>
      </c>
      <c r="J209" s="136">
        <f t="shared" si="116"/>
        <v>0</v>
      </c>
      <c r="K209" s="136">
        <f t="shared" si="117"/>
        <v>0</v>
      </c>
      <c r="L209" s="136">
        <f t="shared" si="118"/>
        <v>0</v>
      </c>
      <c r="M209" s="136">
        <f t="shared" si="119"/>
        <v>0</v>
      </c>
      <c r="N209" s="136">
        <f t="shared" si="120"/>
        <v>0</v>
      </c>
      <c r="O209" s="136">
        <f t="shared" si="121"/>
        <v>0</v>
      </c>
      <c r="P209" s="136">
        <f t="shared" si="122"/>
        <v>0</v>
      </c>
      <c r="Q209" s="136">
        <f t="shared" si="123"/>
        <v>0</v>
      </c>
      <c r="R209" s="136">
        <f t="shared" si="124"/>
        <v>0</v>
      </c>
      <c r="S209" s="136">
        <f t="shared" si="125"/>
        <v>0</v>
      </c>
      <c r="T209" s="136">
        <f t="shared" si="126"/>
        <v>0</v>
      </c>
      <c r="U209" s="136">
        <f t="shared" si="127"/>
        <v>0</v>
      </c>
      <c r="V209" s="136">
        <f t="shared" si="128"/>
        <v>0</v>
      </c>
      <c r="W209" s="136">
        <f t="shared" si="129"/>
        <v>0</v>
      </c>
      <c r="X209" s="136">
        <f t="shared" si="130"/>
        <v>0</v>
      </c>
      <c r="Y209" s="42">
        <f t="shared" si="131"/>
        <v>0</v>
      </c>
      <c r="Z209" s="42"/>
      <c r="AA209" s="42"/>
      <c r="AB209" s="42"/>
      <c r="AC209" s="42"/>
      <c r="AD209" s="42"/>
      <c r="AE209" s="42"/>
      <c r="AF209" s="42"/>
      <c r="AG209" s="42"/>
    </row>
    <row r="210" spans="1:33">
      <c r="A210" s="44">
        <f t="shared" si="132"/>
        <v>199</v>
      </c>
      <c r="B210" s="44"/>
      <c r="C210" s="137">
        <v>39702</v>
      </c>
      <c r="E210" s="138" t="s">
        <v>321</v>
      </c>
      <c r="G210" s="43">
        <v>6.2</v>
      </c>
      <c r="H210" s="136" t="str">
        <f t="shared" si="115"/>
        <v>P, S, T &amp; D Plant - Customer</v>
      </c>
      <c r="I210" s="42">
        <f>'Dep. Res. Class'!J$210</f>
        <v>0</v>
      </c>
      <c r="J210" s="136">
        <f t="shared" si="116"/>
        <v>0</v>
      </c>
      <c r="K210" s="136">
        <f t="shared" si="117"/>
        <v>0</v>
      </c>
      <c r="L210" s="136">
        <f t="shared" si="118"/>
        <v>0</v>
      </c>
      <c r="M210" s="136">
        <f t="shared" si="119"/>
        <v>0</v>
      </c>
      <c r="N210" s="136">
        <f t="shared" si="120"/>
        <v>0</v>
      </c>
      <c r="O210" s="136">
        <f t="shared" si="121"/>
        <v>0</v>
      </c>
      <c r="P210" s="136">
        <f t="shared" si="122"/>
        <v>0</v>
      </c>
      <c r="Q210" s="136">
        <f t="shared" si="123"/>
        <v>0</v>
      </c>
      <c r="R210" s="136">
        <f t="shared" si="124"/>
        <v>0</v>
      </c>
      <c r="S210" s="136">
        <f t="shared" si="125"/>
        <v>0</v>
      </c>
      <c r="T210" s="136">
        <f t="shared" si="126"/>
        <v>0</v>
      </c>
      <c r="U210" s="136">
        <f t="shared" si="127"/>
        <v>0</v>
      </c>
      <c r="V210" s="136">
        <f t="shared" si="128"/>
        <v>0</v>
      </c>
      <c r="W210" s="136">
        <f t="shared" si="129"/>
        <v>0</v>
      </c>
      <c r="X210" s="136">
        <f t="shared" si="130"/>
        <v>0</v>
      </c>
      <c r="Y210" s="42">
        <f t="shared" si="131"/>
        <v>0</v>
      </c>
      <c r="Z210" s="42"/>
      <c r="AA210" s="42"/>
      <c r="AB210" s="42"/>
      <c r="AC210" s="42"/>
      <c r="AD210" s="42"/>
      <c r="AE210" s="42"/>
      <c r="AF210" s="42"/>
      <c r="AG210" s="42"/>
    </row>
    <row r="211" spans="1:33">
      <c r="A211" s="44">
        <f t="shared" si="132"/>
        <v>200</v>
      </c>
      <c r="B211" s="44"/>
      <c r="C211" s="137">
        <v>39705</v>
      </c>
      <c r="E211" s="138" t="s">
        <v>322</v>
      </c>
      <c r="G211" s="43">
        <v>6.2</v>
      </c>
      <c r="H211" s="136" t="str">
        <f t="shared" si="115"/>
        <v>P, S, T &amp; D Plant - Customer</v>
      </c>
      <c r="I211" s="42">
        <f>'Dep. Res. Class'!J$211</f>
        <v>0</v>
      </c>
      <c r="J211" s="136">
        <f t="shared" si="116"/>
        <v>0</v>
      </c>
      <c r="K211" s="136">
        <f t="shared" si="117"/>
        <v>0</v>
      </c>
      <c r="L211" s="136">
        <f t="shared" si="118"/>
        <v>0</v>
      </c>
      <c r="M211" s="136">
        <f t="shared" si="119"/>
        <v>0</v>
      </c>
      <c r="N211" s="136">
        <f t="shared" si="120"/>
        <v>0</v>
      </c>
      <c r="O211" s="136">
        <f t="shared" si="121"/>
        <v>0</v>
      </c>
      <c r="P211" s="136">
        <f t="shared" si="122"/>
        <v>0</v>
      </c>
      <c r="Q211" s="136">
        <f t="shared" si="123"/>
        <v>0</v>
      </c>
      <c r="R211" s="136">
        <f t="shared" si="124"/>
        <v>0</v>
      </c>
      <c r="S211" s="136">
        <f t="shared" si="125"/>
        <v>0</v>
      </c>
      <c r="T211" s="136">
        <f t="shared" si="126"/>
        <v>0</v>
      </c>
      <c r="U211" s="136">
        <f t="shared" si="127"/>
        <v>0</v>
      </c>
      <c r="V211" s="136">
        <f t="shared" si="128"/>
        <v>0</v>
      </c>
      <c r="W211" s="136">
        <f t="shared" si="129"/>
        <v>0</v>
      </c>
      <c r="X211" s="136">
        <f t="shared" si="130"/>
        <v>0</v>
      </c>
      <c r="Y211" s="42">
        <f t="shared" si="131"/>
        <v>0</v>
      </c>
      <c r="Z211" s="42"/>
      <c r="AA211" s="42"/>
      <c r="AB211" s="42"/>
      <c r="AC211" s="42"/>
      <c r="AD211" s="42"/>
      <c r="AE211" s="42"/>
      <c r="AF211" s="42"/>
      <c r="AG211" s="42"/>
    </row>
    <row r="212" spans="1:33">
      <c r="A212" s="44">
        <f t="shared" si="132"/>
        <v>201</v>
      </c>
      <c r="B212" s="44"/>
      <c r="C212" s="137">
        <v>39800</v>
      </c>
      <c r="E212" s="138" t="s">
        <v>323</v>
      </c>
      <c r="G212" s="43">
        <v>6.2</v>
      </c>
      <c r="H212" s="136" t="str">
        <f t="shared" si="115"/>
        <v>P, S, T &amp; D Plant - Customer</v>
      </c>
      <c r="I212" s="42">
        <f>'Dep. Res. Class'!J$212</f>
        <v>3162.7996580888689</v>
      </c>
      <c r="J212" s="136">
        <f t="shared" si="116"/>
        <v>2343.4927062112351</v>
      </c>
      <c r="K212" s="136">
        <f t="shared" si="117"/>
        <v>775.2266495376864</v>
      </c>
      <c r="L212" s="136">
        <f t="shared" si="118"/>
        <v>2.4260589139676418</v>
      </c>
      <c r="M212" s="136">
        <f t="shared" si="119"/>
        <v>26.44472396129359</v>
      </c>
      <c r="N212" s="136">
        <f t="shared" si="120"/>
        <v>15.209519464686112</v>
      </c>
      <c r="O212" s="136">
        <f t="shared" si="121"/>
        <v>0</v>
      </c>
      <c r="P212" s="136">
        <f t="shared" si="122"/>
        <v>0</v>
      </c>
      <c r="Q212" s="136">
        <f t="shared" si="123"/>
        <v>0</v>
      </c>
      <c r="R212" s="136">
        <f t="shared" si="124"/>
        <v>0</v>
      </c>
      <c r="S212" s="136">
        <f t="shared" si="125"/>
        <v>0</v>
      </c>
      <c r="T212" s="136">
        <f t="shared" si="126"/>
        <v>0</v>
      </c>
      <c r="U212" s="136">
        <f t="shared" si="127"/>
        <v>0</v>
      </c>
      <c r="V212" s="136">
        <f t="shared" si="128"/>
        <v>0</v>
      </c>
      <c r="W212" s="136">
        <f t="shared" si="129"/>
        <v>0</v>
      </c>
      <c r="X212" s="136">
        <f t="shared" si="130"/>
        <v>0</v>
      </c>
      <c r="Y212" s="42">
        <f t="shared" si="131"/>
        <v>0</v>
      </c>
      <c r="Z212" s="42"/>
      <c r="AA212" s="42"/>
      <c r="AB212" s="42"/>
      <c r="AC212" s="42"/>
      <c r="AD212" s="42"/>
      <c r="AE212" s="42"/>
      <c r="AF212" s="42"/>
      <c r="AG212" s="42"/>
    </row>
    <row r="213" spans="1:33">
      <c r="A213" s="44">
        <f t="shared" si="132"/>
        <v>202</v>
      </c>
      <c r="B213" s="44"/>
      <c r="C213" s="137">
        <v>39900</v>
      </c>
      <c r="E213" s="138" t="s">
        <v>324</v>
      </c>
      <c r="G213" s="43">
        <v>6.2</v>
      </c>
      <c r="H213" s="136" t="str">
        <f t="shared" si="115"/>
        <v>P, S, T &amp; D Plant - Customer</v>
      </c>
      <c r="I213" s="42">
        <f>'Dep. Res. Class'!J$213</f>
        <v>3144.5785984852387</v>
      </c>
      <c r="J213" s="136">
        <f t="shared" si="116"/>
        <v>2329.991718195336</v>
      </c>
      <c r="K213" s="136">
        <f t="shared" si="117"/>
        <v>770.76052695182398</v>
      </c>
      <c r="L213" s="136">
        <f t="shared" si="118"/>
        <v>2.4120822575707477</v>
      </c>
      <c r="M213" s="136">
        <f t="shared" si="119"/>
        <v>26.292374478686323</v>
      </c>
      <c r="N213" s="136">
        <f t="shared" si="120"/>
        <v>15.121896601821609</v>
      </c>
      <c r="O213" s="136">
        <f t="shared" si="121"/>
        <v>0</v>
      </c>
      <c r="P213" s="136">
        <f t="shared" si="122"/>
        <v>0</v>
      </c>
      <c r="Q213" s="136">
        <f t="shared" si="123"/>
        <v>0</v>
      </c>
      <c r="R213" s="136">
        <f t="shared" si="124"/>
        <v>0</v>
      </c>
      <c r="S213" s="136">
        <f t="shared" si="125"/>
        <v>0</v>
      </c>
      <c r="T213" s="136">
        <f t="shared" si="126"/>
        <v>0</v>
      </c>
      <c r="U213" s="136">
        <f t="shared" si="127"/>
        <v>0</v>
      </c>
      <c r="V213" s="136">
        <f t="shared" si="128"/>
        <v>0</v>
      </c>
      <c r="W213" s="136">
        <f t="shared" si="129"/>
        <v>0</v>
      </c>
      <c r="X213" s="136">
        <f t="shared" si="130"/>
        <v>0</v>
      </c>
      <c r="Y213" s="42">
        <f t="shared" si="131"/>
        <v>0</v>
      </c>
      <c r="Z213" s="42"/>
      <c r="AA213" s="42"/>
      <c r="AB213" s="42"/>
      <c r="AC213" s="42"/>
      <c r="AD213" s="42"/>
      <c r="AE213" s="42"/>
      <c r="AF213" s="42"/>
      <c r="AG213" s="42"/>
    </row>
    <row r="214" spans="1:33">
      <c r="A214" s="44">
        <f t="shared" si="132"/>
        <v>203</v>
      </c>
      <c r="B214" s="44"/>
      <c r="C214" s="137">
        <v>39901</v>
      </c>
      <c r="E214" s="138" t="s">
        <v>325</v>
      </c>
      <c r="G214" s="43">
        <v>6.2</v>
      </c>
      <c r="H214" s="136" t="str">
        <f t="shared" si="115"/>
        <v>P, S, T &amp; D Plant - Customer</v>
      </c>
      <c r="I214" s="42">
        <f>'Dep. Res. Class'!J$214</f>
        <v>200388.50220198804</v>
      </c>
      <c r="J214" s="136">
        <f t="shared" si="116"/>
        <v>148478.89341265315</v>
      </c>
      <c r="K214" s="136">
        <f t="shared" si="117"/>
        <v>49116.771203203898</v>
      </c>
      <c r="L214" s="136">
        <f t="shared" si="118"/>
        <v>153.71011906505572</v>
      </c>
      <c r="M214" s="136">
        <f t="shared" si="119"/>
        <v>1675.4834951989071</v>
      </c>
      <c r="N214" s="136">
        <f t="shared" si="120"/>
        <v>963.64397186702706</v>
      </c>
      <c r="O214" s="136">
        <f t="shared" si="121"/>
        <v>0</v>
      </c>
      <c r="P214" s="136">
        <f t="shared" si="122"/>
        <v>0</v>
      </c>
      <c r="Q214" s="136">
        <f t="shared" si="123"/>
        <v>0</v>
      </c>
      <c r="R214" s="136">
        <f t="shared" si="124"/>
        <v>0</v>
      </c>
      <c r="S214" s="136">
        <f t="shared" si="125"/>
        <v>0</v>
      </c>
      <c r="T214" s="136">
        <f t="shared" si="126"/>
        <v>0</v>
      </c>
      <c r="U214" s="136">
        <f t="shared" si="127"/>
        <v>0</v>
      </c>
      <c r="V214" s="136">
        <f t="shared" si="128"/>
        <v>0</v>
      </c>
      <c r="W214" s="136">
        <f t="shared" si="129"/>
        <v>0</v>
      </c>
      <c r="X214" s="136">
        <f t="shared" si="130"/>
        <v>0</v>
      </c>
      <c r="Y214" s="42">
        <f t="shared" si="131"/>
        <v>0</v>
      </c>
      <c r="Z214" s="42"/>
      <c r="AA214" s="42"/>
      <c r="AB214" s="42"/>
      <c r="AC214" s="42"/>
      <c r="AD214" s="42"/>
      <c r="AE214" s="42"/>
      <c r="AF214" s="42"/>
      <c r="AG214" s="42"/>
    </row>
    <row r="215" spans="1:33">
      <c r="A215" s="44">
        <f t="shared" si="132"/>
        <v>204</v>
      </c>
      <c r="B215" s="44"/>
      <c r="C215" s="137">
        <v>39902</v>
      </c>
      <c r="E215" s="138" t="s">
        <v>326</v>
      </c>
      <c r="G215" s="43">
        <v>6.2</v>
      </c>
      <c r="H215" s="136" t="str">
        <f t="shared" si="115"/>
        <v>P, S, T &amp; D Plant - Customer</v>
      </c>
      <c r="I215" s="42">
        <f>'Dep. Res. Class'!J$215</f>
        <v>205512.67482948344</v>
      </c>
      <c r="J215" s="136">
        <f t="shared" si="116"/>
        <v>152275.67552852037</v>
      </c>
      <c r="K215" s="136">
        <f t="shared" si="117"/>
        <v>50372.745531994078</v>
      </c>
      <c r="L215" s="136">
        <f t="shared" si="118"/>
        <v>157.64066985029135</v>
      </c>
      <c r="M215" s="136">
        <f t="shared" si="119"/>
        <v>1718.327603366673</v>
      </c>
      <c r="N215" s="136">
        <f t="shared" si="120"/>
        <v>988.28549575203863</v>
      </c>
      <c r="O215" s="136">
        <f t="shared" si="121"/>
        <v>0</v>
      </c>
      <c r="P215" s="136">
        <f t="shared" si="122"/>
        <v>0</v>
      </c>
      <c r="Q215" s="136">
        <f t="shared" si="123"/>
        <v>0</v>
      </c>
      <c r="R215" s="136">
        <f t="shared" si="124"/>
        <v>0</v>
      </c>
      <c r="S215" s="136">
        <f t="shared" si="125"/>
        <v>0</v>
      </c>
      <c r="T215" s="136">
        <f t="shared" si="126"/>
        <v>0</v>
      </c>
      <c r="U215" s="136">
        <f t="shared" si="127"/>
        <v>0</v>
      </c>
      <c r="V215" s="136">
        <f t="shared" si="128"/>
        <v>0</v>
      </c>
      <c r="W215" s="136">
        <f t="shared" si="129"/>
        <v>0</v>
      </c>
      <c r="X215" s="136">
        <f t="shared" si="130"/>
        <v>0</v>
      </c>
      <c r="Y215" s="42">
        <f t="shared" si="131"/>
        <v>0</v>
      </c>
      <c r="Z215" s="42"/>
      <c r="AA215" s="42"/>
      <c r="AB215" s="42"/>
      <c r="AC215" s="42"/>
      <c r="AD215" s="42"/>
      <c r="AE215" s="42"/>
      <c r="AF215" s="42"/>
      <c r="AG215" s="42"/>
    </row>
    <row r="216" spans="1:33">
      <c r="A216" s="44">
        <f t="shared" si="132"/>
        <v>205</v>
      </c>
      <c r="B216" s="44"/>
      <c r="C216" s="137">
        <v>39903</v>
      </c>
      <c r="E216" s="138" t="s">
        <v>327</v>
      </c>
      <c r="G216" s="43">
        <v>6.2</v>
      </c>
      <c r="H216" s="136" t="str">
        <f t="shared" si="115"/>
        <v>P, S, T &amp; D Plant - Customer</v>
      </c>
      <c r="I216" s="42">
        <f>'Dep. Res. Class'!J$216</f>
        <v>33520.733936758625</v>
      </c>
      <c r="J216" s="136">
        <f t="shared" si="116"/>
        <v>24837.360560203397</v>
      </c>
      <c r="K216" s="136">
        <f t="shared" si="117"/>
        <v>8216.1910550919401</v>
      </c>
      <c r="L216" s="136">
        <f t="shared" si="118"/>
        <v>25.71243333798472</v>
      </c>
      <c r="M216" s="136">
        <f t="shared" si="119"/>
        <v>280.27274938849149</v>
      </c>
      <c r="N216" s="136">
        <f t="shared" si="120"/>
        <v>161.19713873681252</v>
      </c>
      <c r="O216" s="136">
        <f t="shared" si="121"/>
        <v>0</v>
      </c>
      <c r="P216" s="136">
        <f t="shared" si="122"/>
        <v>0</v>
      </c>
      <c r="Q216" s="136">
        <f t="shared" si="123"/>
        <v>0</v>
      </c>
      <c r="R216" s="136">
        <f t="shared" si="124"/>
        <v>0</v>
      </c>
      <c r="S216" s="136">
        <f t="shared" si="125"/>
        <v>0</v>
      </c>
      <c r="T216" s="136">
        <f t="shared" si="126"/>
        <v>0</v>
      </c>
      <c r="U216" s="136">
        <f t="shared" si="127"/>
        <v>0</v>
      </c>
      <c r="V216" s="136">
        <f t="shared" si="128"/>
        <v>0</v>
      </c>
      <c r="W216" s="136">
        <f t="shared" si="129"/>
        <v>0</v>
      </c>
      <c r="X216" s="136">
        <f t="shared" si="130"/>
        <v>0</v>
      </c>
      <c r="Y216" s="42">
        <f t="shared" si="131"/>
        <v>0</v>
      </c>
      <c r="Z216" s="42"/>
      <c r="AA216" s="42"/>
      <c r="AB216" s="42"/>
      <c r="AC216" s="42"/>
      <c r="AD216" s="42"/>
      <c r="AE216" s="42"/>
      <c r="AF216" s="42"/>
      <c r="AG216" s="42"/>
    </row>
    <row r="217" spans="1:33">
      <c r="A217" s="44">
        <f t="shared" si="132"/>
        <v>206</v>
      </c>
      <c r="B217" s="44"/>
      <c r="C217" s="137">
        <v>39904</v>
      </c>
      <c r="E217" s="138" t="s">
        <v>328</v>
      </c>
      <c r="G217" s="43">
        <v>6.2</v>
      </c>
      <c r="H217" s="136" t="str">
        <f t="shared" si="115"/>
        <v>P, S, T &amp; D Plant - Customer</v>
      </c>
      <c r="I217" s="42">
        <f>'Dep. Res. Class'!J$217</f>
        <v>386.28984237636166</v>
      </c>
      <c r="J217" s="136">
        <f t="shared" si="116"/>
        <v>286.2234494610708</v>
      </c>
      <c r="K217" s="136">
        <f t="shared" si="117"/>
        <v>94.682626985238372</v>
      </c>
      <c r="L217" s="136">
        <f t="shared" si="118"/>
        <v>0.29630770734261758</v>
      </c>
      <c r="M217" s="136">
        <f t="shared" si="119"/>
        <v>3.2298372818426122</v>
      </c>
      <c r="N217" s="136">
        <f t="shared" si="120"/>
        <v>1.8576209408672948</v>
      </c>
      <c r="O217" s="136">
        <f t="shared" si="121"/>
        <v>0</v>
      </c>
      <c r="P217" s="136">
        <f t="shared" si="122"/>
        <v>0</v>
      </c>
      <c r="Q217" s="136">
        <f t="shared" si="123"/>
        <v>0</v>
      </c>
      <c r="R217" s="136">
        <f t="shared" si="124"/>
        <v>0</v>
      </c>
      <c r="S217" s="136">
        <f t="shared" si="125"/>
        <v>0</v>
      </c>
      <c r="T217" s="136">
        <f t="shared" si="126"/>
        <v>0</v>
      </c>
      <c r="U217" s="136">
        <f t="shared" si="127"/>
        <v>0</v>
      </c>
      <c r="V217" s="136">
        <f t="shared" si="128"/>
        <v>0</v>
      </c>
      <c r="W217" s="136">
        <f t="shared" si="129"/>
        <v>0</v>
      </c>
      <c r="X217" s="136">
        <f t="shared" si="130"/>
        <v>0</v>
      </c>
      <c r="Y217" s="42">
        <f t="shared" si="131"/>
        <v>0</v>
      </c>
      <c r="Z217" s="42"/>
      <c r="AA217" s="42"/>
      <c r="AB217" s="42"/>
      <c r="AC217" s="42"/>
      <c r="AD217" s="42"/>
      <c r="AE217" s="42"/>
      <c r="AF217" s="42"/>
      <c r="AG217" s="42"/>
    </row>
    <row r="218" spans="1:33">
      <c r="A218" s="44">
        <f t="shared" si="132"/>
        <v>207</v>
      </c>
      <c r="B218" s="44"/>
      <c r="C218" s="137">
        <v>39905</v>
      </c>
      <c r="E218" s="138" t="s">
        <v>329</v>
      </c>
      <c r="G218" s="43">
        <v>6.2</v>
      </c>
      <c r="H218" s="136" t="str">
        <f t="shared" si="115"/>
        <v>P, S, T &amp; D Plant - Customer</v>
      </c>
      <c r="I218" s="42">
        <f>'Dep. Res. Class'!J$218</f>
        <v>347.03817433791471</v>
      </c>
      <c r="J218" s="136">
        <f t="shared" si="116"/>
        <v>257.13972374373969</v>
      </c>
      <c r="K218" s="136">
        <f t="shared" si="117"/>
        <v>85.061739672825581</v>
      </c>
      <c r="L218" s="136">
        <f t="shared" si="118"/>
        <v>0.26619930041610551</v>
      </c>
      <c r="M218" s="136">
        <f t="shared" si="119"/>
        <v>2.9016471849319929</v>
      </c>
      <c r="N218" s="136">
        <f t="shared" si="120"/>
        <v>1.6688644360013194</v>
      </c>
      <c r="O218" s="136">
        <f t="shared" si="121"/>
        <v>0</v>
      </c>
      <c r="P218" s="136">
        <f t="shared" si="122"/>
        <v>0</v>
      </c>
      <c r="Q218" s="136">
        <f t="shared" si="123"/>
        <v>0</v>
      </c>
      <c r="R218" s="136">
        <f t="shared" si="124"/>
        <v>0</v>
      </c>
      <c r="S218" s="136">
        <f t="shared" si="125"/>
        <v>0</v>
      </c>
      <c r="T218" s="136">
        <f t="shared" si="126"/>
        <v>0</v>
      </c>
      <c r="U218" s="136">
        <f t="shared" si="127"/>
        <v>0</v>
      </c>
      <c r="V218" s="136">
        <f t="shared" si="128"/>
        <v>0</v>
      </c>
      <c r="W218" s="136">
        <f t="shared" si="129"/>
        <v>0</v>
      </c>
      <c r="X218" s="136">
        <f t="shared" si="130"/>
        <v>0</v>
      </c>
      <c r="Y218" s="42">
        <f t="shared" si="131"/>
        <v>0</v>
      </c>
      <c r="Z218" s="42"/>
      <c r="AA218" s="42"/>
      <c r="AB218" s="42"/>
      <c r="AC218" s="42"/>
      <c r="AD218" s="42"/>
      <c r="AE218" s="42"/>
      <c r="AF218" s="42"/>
      <c r="AG218" s="42"/>
    </row>
    <row r="219" spans="1:33">
      <c r="A219" s="44">
        <f t="shared" si="132"/>
        <v>208</v>
      </c>
      <c r="B219" s="44"/>
      <c r="C219" s="137">
        <v>39906</v>
      </c>
      <c r="E219" s="138" t="s">
        <v>330</v>
      </c>
      <c r="G219" s="43">
        <v>6.2</v>
      </c>
      <c r="H219" s="136" t="str">
        <f t="shared" si="115"/>
        <v>P, S, T &amp; D Plant - Customer</v>
      </c>
      <c r="I219" s="42">
        <f>'Dep. Res. Class'!J$219</f>
        <v>33685.86112244473</v>
      </c>
      <c r="J219" s="136">
        <f t="shared" si="116"/>
        <v>24959.712399423719</v>
      </c>
      <c r="K219" s="136">
        <f t="shared" si="117"/>
        <v>8256.6650049925083</v>
      </c>
      <c r="L219" s="136">
        <f t="shared" si="118"/>
        <v>25.839095891443524</v>
      </c>
      <c r="M219" s="136">
        <f t="shared" si="119"/>
        <v>281.65340681736353</v>
      </c>
      <c r="N219" s="136">
        <f t="shared" si="120"/>
        <v>161.99121531969647</v>
      </c>
      <c r="O219" s="136">
        <f t="shared" si="121"/>
        <v>0</v>
      </c>
      <c r="P219" s="136">
        <f t="shared" si="122"/>
        <v>0</v>
      </c>
      <c r="Q219" s="136">
        <f t="shared" si="123"/>
        <v>0</v>
      </c>
      <c r="R219" s="136">
        <f t="shared" si="124"/>
        <v>0</v>
      </c>
      <c r="S219" s="136">
        <f t="shared" si="125"/>
        <v>0</v>
      </c>
      <c r="T219" s="136">
        <f t="shared" si="126"/>
        <v>0</v>
      </c>
      <c r="U219" s="136">
        <f t="shared" si="127"/>
        <v>0</v>
      </c>
      <c r="V219" s="136">
        <f t="shared" si="128"/>
        <v>0</v>
      </c>
      <c r="W219" s="136">
        <f t="shared" si="129"/>
        <v>0</v>
      </c>
      <c r="X219" s="136">
        <f t="shared" si="130"/>
        <v>0</v>
      </c>
      <c r="Y219" s="42">
        <f t="shared" si="131"/>
        <v>0</v>
      </c>
      <c r="Z219" s="42"/>
      <c r="AA219" s="42"/>
      <c r="AB219" s="42"/>
      <c r="AC219" s="42"/>
      <c r="AD219" s="42"/>
      <c r="AE219" s="42"/>
      <c r="AF219" s="42"/>
      <c r="AG219" s="42"/>
    </row>
    <row r="220" spans="1:33">
      <c r="A220" s="44">
        <f t="shared" si="132"/>
        <v>209</v>
      </c>
      <c r="B220" s="44"/>
      <c r="C220" s="137">
        <v>39907</v>
      </c>
      <c r="E220" s="138" t="s">
        <v>331</v>
      </c>
      <c r="G220" s="43">
        <v>6.2</v>
      </c>
      <c r="H220" s="136" t="str">
        <f t="shared" si="115"/>
        <v>P, S, T &amp; D Plant - Customer</v>
      </c>
      <c r="I220" s="42">
        <f>'Dep. Res. Class'!J$220</f>
        <v>12726.334599974505</v>
      </c>
      <c r="J220" s="136">
        <f t="shared" si="116"/>
        <v>9429.6432072669486</v>
      </c>
      <c r="K220" s="136">
        <f t="shared" si="117"/>
        <v>3119.3230047315747</v>
      </c>
      <c r="L220" s="136">
        <f t="shared" si="118"/>
        <v>9.7618694941491118</v>
      </c>
      <c r="M220" s="136">
        <f t="shared" si="119"/>
        <v>106.4071208793362</v>
      </c>
      <c r="N220" s="136">
        <f t="shared" si="120"/>
        <v>61.199397602496468</v>
      </c>
      <c r="O220" s="136">
        <f t="shared" si="121"/>
        <v>0</v>
      </c>
      <c r="P220" s="136">
        <f t="shared" si="122"/>
        <v>0</v>
      </c>
      <c r="Q220" s="136">
        <f t="shared" si="123"/>
        <v>0</v>
      </c>
      <c r="R220" s="136">
        <f t="shared" si="124"/>
        <v>0</v>
      </c>
      <c r="S220" s="136">
        <f t="shared" si="125"/>
        <v>0</v>
      </c>
      <c r="T220" s="136">
        <f t="shared" si="126"/>
        <v>0</v>
      </c>
      <c r="U220" s="136">
        <f t="shared" si="127"/>
        <v>0</v>
      </c>
      <c r="V220" s="136">
        <f t="shared" si="128"/>
        <v>0</v>
      </c>
      <c r="W220" s="136">
        <f t="shared" si="129"/>
        <v>0</v>
      </c>
      <c r="X220" s="136">
        <f t="shared" si="130"/>
        <v>0</v>
      </c>
      <c r="Y220" s="42">
        <f t="shared" si="131"/>
        <v>0</v>
      </c>
      <c r="Z220" s="42"/>
      <c r="AA220" s="42"/>
      <c r="AB220" s="42"/>
      <c r="AC220" s="42"/>
      <c r="AD220" s="42"/>
      <c r="AE220" s="42"/>
      <c r="AF220" s="42"/>
      <c r="AG220" s="42"/>
    </row>
    <row r="221" spans="1:33">
      <c r="A221" s="44">
        <f t="shared" si="132"/>
        <v>210</v>
      </c>
      <c r="B221" s="44"/>
      <c r="C221" s="137">
        <v>39908</v>
      </c>
      <c r="E221" s="138" t="s">
        <v>332</v>
      </c>
      <c r="G221" s="43">
        <v>6.2</v>
      </c>
      <c r="H221" s="136" t="str">
        <f t="shared" si="115"/>
        <v>P, S, T &amp; D Plant - Customer</v>
      </c>
      <c r="I221" s="42">
        <f>'Dep. Res. Class'!J$221</f>
        <v>1953630.5910263448</v>
      </c>
      <c r="J221" s="136">
        <f t="shared" si="116"/>
        <v>1447552.6544946721</v>
      </c>
      <c r="K221" s="136">
        <f t="shared" si="117"/>
        <v>478849.96245093452</v>
      </c>
      <c r="L221" s="136">
        <f t="shared" si="118"/>
        <v>1498.5529980812214</v>
      </c>
      <c r="M221" s="136">
        <f t="shared" si="119"/>
        <v>16334.648819725811</v>
      </c>
      <c r="N221" s="136">
        <f t="shared" si="120"/>
        <v>9394.7722629311484</v>
      </c>
      <c r="O221" s="136">
        <f t="shared" si="121"/>
        <v>0</v>
      </c>
      <c r="P221" s="136">
        <f t="shared" si="122"/>
        <v>0</v>
      </c>
      <c r="Q221" s="136">
        <f t="shared" si="123"/>
        <v>0</v>
      </c>
      <c r="R221" s="136">
        <f t="shared" si="124"/>
        <v>0</v>
      </c>
      <c r="S221" s="136">
        <f t="shared" si="125"/>
        <v>0</v>
      </c>
      <c r="T221" s="136">
        <f t="shared" si="126"/>
        <v>0</v>
      </c>
      <c r="U221" s="136">
        <f t="shared" si="127"/>
        <v>0</v>
      </c>
      <c r="V221" s="136">
        <f t="shared" si="128"/>
        <v>0</v>
      </c>
      <c r="W221" s="136">
        <f t="shared" si="129"/>
        <v>0</v>
      </c>
      <c r="X221" s="136">
        <f t="shared" si="130"/>
        <v>0</v>
      </c>
      <c r="Y221" s="42">
        <f t="shared" si="131"/>
        <v>0</v>
      </c>
      <c r="Z221" s="42"/>
      <c r="AA221" s="42"/>
      <c r="AB221" s="42"/>
      <c r="AC221" s="42"/>
      <c r="AD221" s="42"/>
      <c r="AE221" s="42"/>
      <c r="AF221" s="42"/>
      <c r="AG221" s="42"/>
    </row>
    <row r="222" spans="1:33">
      <c r="A222" s="44">
        <f t="shared" si="132"/>
        <v>211</v>
      </c>
      <c r="B222" s="44"/>
      <c r="C222" s="137">
        <v>39909</v>
      </c>
      <c r="E222" s="138" t="s">
        <v>333</v>
      </c>
      <c r="G222" s="43">
        <v>6.2</v>
      </c>
      <c r="H222" s="136" t="str">
        <f t="shared" si="115"/>
        <v>P, S, T &amp; D Plant - Customer</v>
      </c>
      <c r="I222" s="42">
        <f>'Dep. Res. Class'!J$222</f>
        <v>24743.079627416559</v>
      </c>
      <c r="J222" s="136">
        <f t="shared" si="116"/>
        <v>18333.51236388215</v>
      </c>
      <c r="K222" s="136">
        <f t="shared" si="117"/>
        <v>6064.7201190089918</v>
      </c>
      <c r="L222" s="136">
        <f t="shared" si="118"/>
        <v>18.979440805105341</v>
      </c>
      <c r="M222" s="136">
        <f t="shared" si="119"/>
        <v>206.88123859691927</v>
      </c>
      <c r="N222" s="136">
        <f t="shared" si="120"/>
        <v>118.98646512339302</v>
      </c>
      <c r="O222" s="136">
        <f t="shared" si="121"/>
        <v>0</v>
      </c>
      <c r="P222" s="136">
        <f t="shared" si="122"/>
        <v>0</v>
      </c>
      <c r="Q222" s="136">
        <f t="shared" si="123"/>
        <v>0</v>
      </c>
      <c r="R222" s="136">
        <f t="shared" si="124"/>
        <v>0</v>
      </c>
      <c r="S222" s="136">
        <f t="shared" si="125"/>
        <v>0</v>
      </c>
      <c r="T222" s="136">
        <f t="shared" si="126"/>
        <v>0</v>
      </c>
      <c r="U222" s="136">
        <f t="shared" si="127"/>
        <v>0</v>
      </c>
      <c r="V222" s="136">
        <f t="shared" si="128"/>
        <v>0</v>
      </c>
      <c r="W222" s="136">
        <f t="shared" si="129"/>
        <v>0</v>
      </c>
      <c r="X222" s="136">
        <f t="shared" si="130"/>
        <v>0</v>
      </c>
      <c r="Y222" s="42">
        <f t="shared" si="131"/>
        <v>0</v>
      </c>
      <c r="Z222" s="42"/>
      <c r="AA222" s="42"/>
      <c r="AB222" s="42"/>
      <c r="AC222" s="42"/>
      <c r="AD222" s="42"/>
      <c r="AE222" s="42"/>
      <c r="AF222" s="42"/>
      <c r="AG222" s="42"/>
    </row>
    <row r="223" spans="1:33">
      <c r="A223" s="44">
        <f t="shared" si="132"/>
        <v>212</v>
      </c>
      <c r="B223" s="44"/>
      <c r="C223" s="137">
        <v>39924</v>
      </c>
      <c r="E223" s="138" t="s">
        <v>334</v>
      </c>
      <c r="G223" s="43">
        <v>6.2</v>
      </c>
      <c r="H223" s="136" t="str">
        <f t="shared" si="115"/>
        <v>P, S, T &amp; D Plant - Customer</v>
      </c>
      <c r="I223" s="42">
        <f>'Dep. Res. Class'!J$223</f>
        <v>0</v>
      </c>
      <c r="J223" s="136">
        <f t="shared" si="116"/>
        <v>0</v>
      </c>
      <c r="K223" s="136">
        <f t="shared" si="117"/>
        <v>0</v>
      </c>
      <c r="L223" s="136">
        <f t="shared" si="118"/>
        <v>0</v>
      </c>
      <c r="M223" s="136">
        <f t="shared" si="119"/>
        <v>0</v>
      </c>
      <c r="N223" s="136">
        <f t="shared" si="120"/>
        <v>0</v>
      </c>
      <c r="O223" s="136">
        <f t="shared" si="121"/>
        <v>0</v>
      </c>
      <c r="P223" s="136">
        <f t="shared" si="122"/>
        <v>0</v>
      </c>
      <c r="Q223" s="136">
        <f t="shared" si="123"/>
        <v>0</v>
      </c>
      <c r="R223" s="136">
        <f t="shared" si="124"/>
        <v>0</v>
      </c>
      <c r="S223" s="136">
        <f t="shared" si="125"/>
        <v>0</v>
      </c>
      <c r="T223" s="136">
        <f t="shared" si="126"/>
        <v>0</v>
      </c>
      <c r="U223" s="136">
        <f t="shared" si="127"/>
        <v>0</v>
      </c>
      <c r="V223" s="136">
        <f t="shared" si="128"/>
        <v>0</v>
      </c>
      <c r="W223" s="136">
        <f t="shared" si="129"/>
        <v>0</v>
      </c>
      <c r="X223" s="136">
        <f t="shared" si="130"/>
        <v>0</v>
      </c>
      <c r="Y223" s="42">
        <f t="shared" si="131"/>
        <v>0</v>
      </c>
      <c r="Z223" s="42"/>
      <c r="AA223" s="42"/>
      <c r="AB223" s="42"/>
      <c r="AC223" s="42"/>
      <c r="AD223" s="42"/>
      <c r="AE223" s="42"/>
      <c r="AF223" s="42"/>
      <c r="AG223" s="42"/>
    </row>
    <row r="224" spans="1:33">
      <c r="A224" s="44">
        <f t="shared" si="132"/>
        <v>213</v>
      </c>
      <c r="B224" s="44"/>
      <c r="C224" s="147"/>
      <c r="E224" s="138" t="s">
        <v>368</v>
      </c>
      <c r="G224" s="43">
        <v>6.2</v>
      </c>
      <c r="H224" s="136" t="str">
        <f t="shared" si="115"/>
        <v>P, S, T &amp; D Plant - Customer</v>
      </c>
      <c r="I224" s="42">
        <f>'Dep. Res. Class'!J$224</f>
        <v>0</v>
      </c>
      <c r="J224" s="136">
        <f t="shared" si="116"/>
        <v>0</v>
      </c>
      <c r="K224" s="136">
        <f t="shared" si="117"/>
        <v>0</v>
      </c>
      <c r="L224" s="136">
        <f t="shared" si="118"/>
        <v>0</v>
      </c>
      <c r="M224" s="136">
        <f t="shared" si="119"/>
        <v>0</v>
      </c>
      <c r="N224" s="136">
        <f t="shared" si="120"/>
        <v>0</v>
      </c>
      <c r="O224" s="136">
        <f t="shared" si="121"/>
        <v>0</v>
      </c>
      <c r="P224" s="136">
        <f t="shared" si="122"/>
        <v>0</v>
      </c>
      <c r="Q224" s="136">
        <f t="shared" si="123"/>
        <v>0</v>
      </c>
      <c r="R224" s="136">
        <f t="shared" si="124"/>
        <v>0</v>
      </c>
      <c r="S224" s="136">
        <f t="shared" si="125"/>
        <v>0</v>
      </c>
      <c r="T224" s="136">
        <f t="shared" si="126"/>
        <v>0</v>
      </c>
      <c r="U224" s="136">
        <f t="shared" si="127"/>
        <v>0</v>
      </c>
      <c r="V224" s="136">
        <f t="shared" si="128"/>
        <v>0</v>
      </c>
      <c r="W224" s="136">
        <f t="shared" si="129"/>
        <v>0</v>
      </c>
      <c r="X224" s="136">
        <f t="shared" si="130"/>
        <v>0</v>
      </c>
      <c r="Y224" s="42">
        <f t="shared" si="131"/>
        <v>0</v>
      </c>
      <c r="Z224" s="42"/>
      <c r="AA224" s="42"/>
      <c r="AB224" s="42"/>
      <c r="AC224" s="42"/>
      <c r="AD224" s="42"/>
      <c r="AE224" s="42"/>
      <c r="AF224" s="42"/>
      <c r="AG224" s="42"/>
    </row>
    <row r="225" spans="1:33">
      <c r="A225" s="44">
        <f t="shared" si="132"/>
        <v>214</v>
      </c>
      <c r="B225" s="44"/>
      <c r="C225" s="44"/>
      <c r="D225" s="44"/>
      <c r="E225" s="44"/>
      <c r="G225" s="43"/>
      <c r="H225" s="44"/>
      <c r="I225" s="42"/>
      <c r="J225" s="151"/>
      <c r="K225" s="44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</row>
    <row r="226" spans="1:33">
      <c r="A226" s="44">
        <f t="shared" si="132"/>
        <v>215</v>
      </c>
      <c r="B226" s="44"/>
      <c r="C226" s="44"/>
      <c r="D226" s="44" t="s">
        <v>159</v>
      </c>
      <c r="E226" s="44"/>
      <c r="G226" s="43"/>
      <c r="H226" s="44"/>
      <c r="I226" s="42">
        <f>'Dep. Res. Class'!J$226</f>
        <v>2905825.0624550213</v>
      </c>
      <c r="J226" s="136">
        <f>SUM(J190:J224)</f>
        <v>2153086.0552526996</v>
      </c>
      <c r="K226" s="136">
        <f t="shared" ref="K226:X226" si="133">SUM(K190:K224)</f>
        <v>712240.18933618744</v>
      </c>
      <c r="L226" s="136">
        <f t="shared" si="133"/>
        <v>2228.9438337233755</v>
      </c>
      <c r="M226" s="136">
        <f t="shared" si="133"/>
        <v>24296.114191078676</v>
      </c>
      <c r="N226" s="136">
        <f t="shared" si="133"/>
        <v>13973.759841332498</v>
      </c>
      <c r="O226" s="136">
        <f t="shared" si="133"/>
        <v>0</v>
      </c>
      <c r="P226" s="136">
        <f t="shared" si="133"/>
        <v>0</v>
      </c>
      <c r="Q226" s="136">
        <f t="shared" si="133"/>
        <v>0</v>
      </c>
      <c r="R226" s="136">
        <f t="shared" si="133"/>
        <v>0</v>
      </c>
      <c r="S226" s="136">
        <f t="shared" si="133"/>
        <v>0</v>
      </c>
      <c r="T226" s="136">
        <f t="shared" si="133"/>
        <v>0</v>
      </c>
      <c r="U226" s="136">
        <f t="shared" si="133"/>
        <v>0</v>
      </c>
      <c r="V226" s="136">
        <f t="shared" si="133"/>
        <v>0</v>
      </c>
      <c r="W226" s="136">
        <f t="shared" si="133"/>
        <v>0</v>
      </c>
      <c r="X226" s="136">
        <f t="shared" si="133"/>
        <v>0</v>
      </c>
      <c r="Y226" s="42">
        <f>SUM(J226:X226)-I226</f>
        <v>0</v>
      </c>
      <c r="Z226" s="42"/>
      <c r="AA226" s="42"/>
      <c r="AB226" s="42"/>
      <c r="AC226" s="42"/>
      <c r="AD226" s="42"/>
      <c r="AE226" s="42"/>
      <c r="AF226" s="42"/>
      <c r="AG226" s="42"/>
    </row>
    <row r="227" spans="1:33">
      <c r="A227" s="44">
        <f t="shared" si="132"/>
        <v>216</v>
      </c>
      <c r="B227" s="44"/>
      <c r="C227" s="44"/>
      <c r="D227" s="44"/>
      <c r="E227" s="44"/>
      <c r="G227" s="43"/>
      <c r="H227" s="136"/>
      <c r="I227" s="42">
        <f>SUM(I92:I99)</f>
        <v>180939.079967411</v>
      </c>
      <c r="J227" s="42">
        <f t="shared" ref="J227:O227" si="134">SUM(J92:J99)</f>
        <v>134067.74377496302</v>
      </c>
      <c r="K227" s="42">
        <f t="shared" si="134"/>
        <v>44349.567439350678</v>
      </c>
      <c r="L227" s="42">
        <f t="shared" si="134"/>
        <v>138.79123412618861</v>
      </c>
      <c r="M227" s="42">
        <f t="shared" si="134"/>
        <v>1512.8634566882088</v>
      </c>
      <c r="N227" s="42">
        <f t="shared" si="134"/>
        <v>870.11406228291958</v>
      </c>
      <c r="O227" s="42">
        <f t="shared" si="134"/>
        <v>0</v>
      </c>
      <c r="P227" s="42">
        <f>SUM(P92:P99)</f>
        <v>0</v>
      </c>
      <c r="Q227" s="42">
        <f t="shared" ref="Q227:X227" si="135">SUM(Q92:Q99)</f>
        <v>0</v>
      </c>
      <c r="R227" s="42">
        <f t="shared" si="135"/>
        <v>0</v>
      </c>
      <c r="S227" s="42">
        <f t="shared" si="135"/>
        <v>0</v>
      </c>
      <c r="T227" s="42">
        <f t="shared" si="135"/>
        <v>0</v>
      </c>
      <c r="U227" s="42">
        <f t="shared" si="135"/>
        <v>0</v>
      </c>
      <c r="V227" s="42">
        <f t="shared" si="135"/>
        <v>0</v>
      </c>
      <c r="W227" s="42">
        <f t="shared" si="135"/>
        <v>0</v>
      </c>
      <c r="X227" s="42">
        <f t="shared" si="135"/>
        <v>0</v>
      </c>
      <c r="Y227" s="42">
        <f>SUM(J227:X227)-I227</f>
        <v>0</v>
      </c>
      <c r="Z227" s="42"/>
      <c r="AA227" s="42"/>
      <c r="AB227" s="42"/>
      <c r="AC227" s="42"/>
      <c r="AD227" s="42"/>
      <c r="AE227" s="42"/>
      <c r="AF227" s="42"/>
      <c r="AG227" s="42"/>
    </row>
    <row r="228" spans="1:33">
      <c r="A228" s="44">
        <f t="shared" si="132"/>
        <v>217</v>
      </c>
      <c r="B228" s="44"/>
      <c r="C228" s="44"/>
      <c r="D228" s="44" t="s">
        <v>365</v>
      </c>
      <c r="E228" s="44"/>
      <c r="G228" s="43"/>
      <c r="H228" s="136"/>
      <c r="I228" s="42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42"/>
      <c r="Z228" s="42"/>
      <c r="AA228" s="42"/>
      <c r="AB228" s="42"/>
      <c r="AC228" s="42"/>
      <c r="AD228" s="42"/>
      <c r="AE228" s="42"/>
      <c r="AF228" s="42"/>
      <c r="AG228" s="42"/>
    </row>
    <row r="229" spans="1:33">
      <c r="A229" s="44">
        <f t="shared" si="132"/>
        <v>218</v>
      </c>
      <c r="B229" s="44"/>
      <c r="C229" s="44"/>
      <c r="D229" s="44"/>
      <c r="E229" s="44"/>
      <c r="G229" s="43"/>
      <c r="H229" s="136"/>
      <c r="I229" s="42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42"/>
      <c r="Z229" s="42"/>
      <c r="AA229" s="42"/>
      <c r="AB229" s="42"/>
      <c r="AC229" s="42"/>
      <c r="AD229" s="42"/>
      <c r="AE229" s="42"/>
      <c r="AF229" s="42"/>
      <c r="AG229" s="42"/>
    </row>
    <row r="230" spans="1:33">
      <c r="A230" s="44">
        <f t="shared" si="132"/>
        <v>219</v>
      </c>
      <c r="B230" s="44"/>
      <c r="C230" s="44"/>
      <c r="D230" s="44" t="s">
        <v>158</v>
      </c>
      <c r="E230" s="44"/>
      <c r="G230" s="43"/>
      <c r="H230" s="136"/>
      <c r="I230" s="42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42"/>
      <c r="Z230" s="42"/>
      <c r="AA230" s="42"/>
      <c r="AB230" s="42"/>
      <c r="AC230" s="42"/>
      <c r="AD230" s="42"/>
      <c r="AE230" s="42"/>
      <c r="AF230" s="42"/>
      <c r="AG230" s="42"/>
    </row>
    <row r="231" spans="1:33">
      <c r="A231" s="44">
        <f t="shared" si="132"/>
        <v>220</v>
      </c>
      <c r="B231" s="44"/>
      <c r="C231" s="44"/>
      <c r="D231" s="44"/>
      <c r="E231" s="44"/>
      <c r="G231" s="43"/>
      <c r="H231" s="136"/>
      <c r="I231" s="42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42"/>
      <c r="Z231" s="42"/>
      <c r="AA231" s="42"/>
      <c r="AB231" s="42"/>
      <c r="AC231" s="42"/>
      <c r="AD231" s="42"/>
      <c r="AE231" s="42"/>
      <c r="AF231" s="42"/>
      <c r="AG231" s="42"/>
    </row>
    <row r="232" spans="1:33">
      <c r="A232" s="44">
        <f t="shared" si="132"/>
        <v>221</v>
      </c>
      <c r="B232" s="44"/>
      <c r="C232" s="139">
        <v>37400</v>
      </c>
      <c r="E232" s="138" t="s">
        <v>125</v>
      </c>
      <c r="G232" s="43">
        <v>6.2</v>
      </c>
      <c r="H232" s="136" t="str">
        <f t="shared" ref="H232:H266" si="136">VLOOKUP($G232,alloc,3)</f>
        <v>P, S, T &amp; D Plant - Customer</v>
      </c>
      <c r="I232" s="42">
        <f>'Dep. Res. Class'!J$232</f>
        <v>0</v>
      </c>
      <c r="J232" s="136">
        <f t="shared" ref="J232:J266" si="137">$I232*VLOOKUP($G232,alloc,6)</f>
        <v>0</v>
      </c>
      <c r="K232" s="136">
        <f t="shared" ref="K232:K266" si="138">$I232*VLOOKUP($G232,alloc,7)</f>
        <v>0</v>
      </c>
      <c r="L232" s="136">
        <f t="shared" ref="L232:L266" si="139">$I232*VLOOKUP($G232,alloc,8)</f>
        <v>0</v>
      </c>
      <c r="M232" s="136">
        <f t="shared" ref="M232:M266" si="140">$I232*VLOOKUP($G232,alloc,9)</f>
        <v>0</v>
      </c>
      <c r="N232" s="136">
        <f t="shared" ref="N232:N266" si="141">$I232*VLOOKUP($G232,alloc,10)</f>
        <v>0</v>
      </c>
      <c r="O232" s="136">
        <f t="shared" ref="O232:O266" si="142">$I232*VLOOKUP($G232,alloc,11)</f>
        <v>0</v>
      </c>
      <c r="P232" s="136">
        <f t="shared" ref="P232:P266" si="143">$I232*VLOOKUP($G232,alloc,12)</f>
        <v>0</v>
      </c>
      <c r="Q232" s="136">
        <f t="shared" ref="Q232:Q266" si="144">$I232*VLOOKUP($G232,alloc,13)</f>
        <v>0</v>
      </c>
      <c r="R232" s="136">
        <f t="shared" ref="R232:R266" si="145">$I232*VLOOKUP($G232,alloc,14)</f>
        <v>0</v>
      </c>
      <c r="S232" s="136">
        <f t="shared" ref="S232:S266" si="146">$I232*VLOOKUP($G232,alloc,15)</f>
        <v>0</v>
      </c>
      <c r="T232" s="136">
        <f t="shared" ref="T232:T266" si="147">$I232*VLOOKUP($G232,alloc,16)</f>
        <v>0</v>
      </c>
      <c r="U232" s="136">
        <f t="shared" ref="U232:U266" si="148">$I232*VLOOKUP($G232,alloc,17)</f>
        <v>0</v>
      </c>
      <c r="V232" s="136">
        <f t="shared" ref="V232:V266" si="149">$I232*VLOOKUP($G232,alloc,18)</f>
        <v>0</v>
      </c>
      <c r="W232" s="136">
        <f t="shared" ref="W232:W266" si="150">$I232*VLOOKUP($G232,alloc,19)</f>
        <v>0</v>
      </c>
      <c r="X232" s="136">
        <f t="shared" ref="X232:X266" si="151">$I232*VLOOKUP($G232,alloc,20)</f>
        <v>0</v>
      </c>
      <c r="Y232" s="42">
        <f t="shared" ref="Y232:Y266" si="152">SUM(J232:X232)-I232</f>
        <v>0</v>
      </c>
      <c r="Z232" s="42"/>
      <c r="AA232" s="42"/>
      <c r="AB232" s="42"/>
      <c r="AC232" s="42"/>
      <c r="AD232" s="42"/>
      <c r="AE232" s="42"/>
      <c r="AF232" s="42"/>
      <c r="AG232" s="42"/>
    </row>
    <row r="233" spans="1:33">
      <c r="A233" s="44">
        <f t="shared" si="132"/>
        <v>222</v>
      </c>
      <c r="B233" s="44"/>
      <c r="C233" s="139">
        <v>39001</v>
      </c>
      <c r="E233" s="138" t="s">
        <v>304</v>
      </c>
      <c r="G233" s="43">
        <v>6.2</v>
      </c>
      <c r="H233" s="136" t="str">
        <f t="shared" si="136"/>
        <v>P, S, T &amp; D Plant - Customer</v>
      </c>
      <c r="I233" s="42">
        <f>'Dep. Res. Class'!J$233</f>
        <v>0</v>
      </c>
      <c r="J233" s="136">
        <f t="shared" si="137"/>
        <v>0</v>
      </c>
      <c r="K233" s="136">
        <f t="shared" si="138"/>
        <v>0</v>
      </c>
      <c r="L233" s="136">
        <f t="shared" si="139"/>
        <v>0</v>
      </c>
      <c r="M233" s="136">
        <f t="shared" si="140"/>
        <v>0</v>
      </c>
      <c r="N233" s="136">
        <f t="shared" si="141"/>
        <v>0</v>
      </c>
      <c r="O233" s="136">
        <f t="shared" si="142"/>
        <v>0</v>
      </c>
      <c r="P233" s="136">
        <f t="shared" si="143"/>
        <v>0</v>
      </c>
      <c r="Q233" s="136">
        <f t="shared" si="144"/>
        <v>0</v>
      </c>
      <c r="R233" s="136">
        <f t="shared" si="145"/>
        <v>0</v>
      </c>
      <c r="S233" s="136">
        <f t="shared" si="146"/>
        <v>0</v>
      </c>
      <c r="T233" s="136">
        <f t="shared" si="147"/>
        <v>0</v>
      </c>
      <c r="U233" s="136">
        <f t="shared" si="148"/>
        <v>0</v>
      </c>
      <c r="V233" s="136">
        <f t="shared" si="149"/>
        <v>0</v>
      </c>
      <c r="W233" s="136">
        <f t="shared" si="150"/>
        <v>0</v>
      </c>
      <c r="X233" s="136">
        <f t="shared" si="151"/>
        <v>0</v>
      </c>
      <c r="Y233" s="42">
        <f t="shared" si="152"/>
        <v>0</v>
      </c>
      <c r="Z233" s="42"/>
      <c r="AA233" s="42"/>
      <c r="AB233" s="42"/>
      <c r="AC233" s="42"/>
      <c r="AD233" s="42"/>
      <c r="AE233" s="42"/>
      <c r="AF233" s="42"/>
      <c r="AG233" s="42"/>
    </row>
    <row r="234" spans="1:33">
      <c r="A234" s="44">
        <f t="shared" si="132"/>
        <v>223</v>
      </c>
      <c r="B234" s="44"/>
      <c r="C234" s="139">
        <v>36602</v>
      </c>
      <c r="E234" s="138" t="s">
        <v>149</v>
      </c>
      <c r="G234" s="43">
        <v>6.2</v>
      </c>
      <c r="H234" s="136" t="str">
        <f t="shared" si="136"/>
        <v>P, S, T &amp; D Plant - Customer</v>
      </c>
      <c r="I234" s="42">
        <f>'Dep. Res. Class'!J$234</f>
        <v>104612.08796567458</v>
      </c>
      <c r="J234" s="136">
        <f t="shared" si="137"/>
        <v>77512.865698620881</v>
      </c>
      <c r="K234" s="136">
        <f t="shared" si="138"/>
        <v>25641.231573856749</v>
      </c>
      <c r="L234" s="136">
        <f t="shared" si="139"/>
        <v>80.243808003712871</v>
      </c>
      <c r="M234" s="136">
        <f t="shared" si="140"/>
        <v>874.68005828053481</v>
      </c>
      <c r="N234" s="136">
        <f t="shared" si="141"/>
        <v>503.06682691271379</v>
      </c>
      <c r="O234" s="136">
        <f t="shared" si="142"/>
        <v>0</v>
      </c>
      <c r="P234" s="136">
        <f t="shared" si="143"/>
        <v>0</v>
      </c>
      <c r="Q234" s="136">
        <f t="shared" si="144"/>
        <v>0</v>
      </c>
      <c r="R234" s="136">
        <f t="shared" si="145"/>
        <v>0</v>
      </c>
      <c r="S234" s="136">
        <f t="shared" si="146"/>
        <v>0</v>
      </c>
      <c r="T234" s="136">
        <f t="shared" si="147"/>
        <v>0</v>
      </c>
      <c r="U234" s="136">
        <f t="shared" si="148"/>
        <v>0</v>
      </c>
      <c r="V234" s="136">
        <f t="shared" si="149"/>
        <v>0</v>
      </c>
      <c r="W234" s="136">
        <f t="shared" si="150"/>
        <v>0</v>
      </c>
      <c r="X234" s="136">
        <f t="shared" si="151"/>
        <v>0</v>
      </c>
      <c r="Y234" s="42">
        <f t="shared" si="152"/>
        <v>0</v>
      </c>
      <c r="Z234" s="42"/>
      <c r="AA234" s="42"/>
      <c r="AB234" s="42"/>
      <c r="AC234" s="42"/>
      <c r="AD234" s="42"/>
      <c r="AE234" s="42"/>
      <c r="AF234" s="42"/>
      <c r="AG234" s="42"/>
    </row>
    <row r="235" spans="1:33">
      <c r="A235" s="44">
        <f t="shared" si="132"/>
        <v>224</v>
      </c>
      <c r="B235" s="44"/>
      <c r="C235" s="139">
        <v>37503</v>
      </c>
      <c r="E235" s="138" t="s">
        <v>291</v>
      </c>
      <c r="G235" s="43">
        <v>6.2</v>
      </c>
      <c r="H235" s="136" t="str">
        <f t="shared" si="136"/>
        <v>P, S, T &amp; D Plant - Customer</v>
      </c>
      <c r="I235" s="42">
        <f>'Dep. Res. Class'!J$235</f>
        <v>0</v>
      </c>
      <c r="J235" s="136">
        <f t="shared" si="137"/>
        <v>0</v>
      </c>
      <c r="K235" s="136">
        <f t="shared" si="138"/>
        <v>0</v>
      </c>
      <c r="L235" s="136">
        <f t="shared" si="139"/>
        <v>0</v>
      </c>
      <c r="M235" s="136">
        <f t="shared" si="140"/>
        <v>0</v>
      </c>
      <c r="N235" s="136">
        <f t="shared" si="141"/>
        <v>0</v>
      </c>
      <c r="O235" s="136">
        <f t="shared" si="142"/>
        <v>0</v>
      </c>
      <c r="P235" s="136">
        <f t="shared" si="143"/>
        <v>0</v>
      </c>
      <c r="Q235" s="136">
        <f t="shared" si="144"/>
        <v>0</v>
      </c>
      <c r="R235" s="136">
        <f t="shared" si="145"/>
        <v>0</v>
      </c>
      <c r="S235" s="136">
        <f t="shared" si="146"/>
        <v>0</v>
      </c>
      <c r="T235" s="136">
        <f t="shared" si="147"/>
        <v>0</v>
      </c>
      <c r="U235" s="136">
        <f t="shared" si="148"/>
        <v>0</v>
      </c>
      <c r="V235" s="136">
        <f t="shared" si="149"/>
        <v>0</v>
      </c>
      <c r="W235" s="136">
        <f t="shared" si="150"/>
        <v>0</v>
      </c>
      <c r="X235" s="136">
        <f t="shared" si="151"/>
        <v>0</v>
      </c>
      <c r="Y235" s="42">
        <f t="shared" si="152"/>
        <v>0</v>
      </c>
      <c r="Z235" s="42"/>
      <c r="AA235" s="42"/>
      <c r="AB235" s="42"/>
      <c r="AC235" s="42"/>
      <c r="AD235" s="42"/>
      <c r="AE235" s="42"/>
      <c r="AF235" s="42"/>
      <c r="AG235" s="42"/>
    </row>
    <row r="236" spans="1:33">
      <c r="A236" s="44">
        <f t="shared" si="132"/>
        <v>225</v>
      </c>
      <c r="B236" s="44"/>
      <c r="C236" s="139">
        <v>39004</v>
      </c>
      <c r="E236" s="138" t="s">
        <v>306</v>
      </c>
      <c r="G236" s="43">
        <v>6.2</v>
      </c>
      <c r="H236" s="136" t="str">
        <f t="shared" si="136"/>
        <v>P, S, T &amp; D Plant - Customer</v>
      </c>
      <c r="I236" s="42">
        <f>'Dep. Res. Class'!J$236</f>
        <v>0</v>
      </c>
      <c r="J236" s="136">
        <f t="shared" si="137"/>
        <v>0</v>
      </c>
      <c r="K236" s="136">
        <f t="shared" si="138"/>
        <v>0</v>
      </c>
      <c r="L236" s="136">
        <f t="shared" si="139"/>
        <v>0</v>
      </c>
      <c r="M236" s="136">
        <f t="shared" si="140"/>
        <v>0</v>
      </c>
      <c r="N236" s="136">
        <f t="shared" si="141"/>
        <v>0</v>
      </c>
      <c r="O236" s="136">
        <f t="shared" si="142"/>
        <v>0</v>
      </c>
      <c r="P236" s="136">
        <f t="shared" si="143"/>
        <v>0</v>
      </c>
      <c r="Q236" s="136">
        <f t="shared" si="144"/>
        <v>0</v>
      </c>
      <c r="R236" s="136">
        <f t="shared" si="145"/>
        <v>0</v>
      </c>
      <c r="S236" s="136">
        <f t="shared" si="146"/>
        <v>0</v>
      </c>
      <c r="T236" s="136">
        <f t="shared" si="147"/>
        <v>0</v>
      </c>
      <c r="U236" s="136">
        <f t="shared" si="148"/>
        <v>0</v>
      </c>
      <c r="V236" s="136">
        <f t="shared" si="149"/>
        <v>0</v>
      </c>
      <c r="W236" s="136">
        <f t="shared" si="150"/>
        <v>0</v>
      </c>
      <c r="X236" s="136">
        <f t="shared" si="151"/>
        <v>0</v>
      </c>
      <c r="Y236" s="42">
        <f t="shared" si="152"/>
        <v>0</v>
      </c>
      <c r="Z236" s="42"/>
      <c r="AA236" s="42"/>
      <c r="AB236" s="42"/>
      <c r="AC236" s="42"/>
      <c r="AD236" s="42"/>
      <c r="AE236" s="42"/>
      <c r="AF236" s="42"/>
      <c r="AG236" s="42"/>
    </row>
    <row r="237" spans="1:33">
      <c r="A237" s="44">
        <f t="shared" si="132"/>
        <v>226</v>
      </c>
      <c r="B237" s="44"/>
      <c r="C237" s="139">
        <v>39009</v>
      </c>
      <c r="E237" s="138" t="s">
        <v>307</v>
      </c>
      <c r="G237" s="43">
        <v>6.2</v>
      </c>
      <c r="H237" s="136" t="str">
        <f t="shared" si="136"/>
        <v>P, S, T &amp; D Plant - Customer</v>
      </c>
      <c r="I237" s="42">
        <f>'Dep. Res. Class'!J$237</f>
        <v>93341.231608447604</v>
      </c>
      <c r="J237" s="136">
        <f t="shared" si="137"/>
        <v>69161.666596153475</v>
      </c>
      <c r="K237" s="136">
        <f t="shared" si="138"/>
        <v>22878.657539523745</v>
      </c>
      <c r="L237" s="136">
        <f t="shared" si="139"/>
        <v>71.598378482570851</v>
      </c>
      <c r="M237" s="136">
        <f t="shared" si="140"/>
        <v>780.44244686180878</v>
      </c>
      <c r="N237" s="136">
        <f t="shared" si="141"/>
        <v>448.86664742600277</v>
      </c>
      <c r="O237" s="136">
        <f t="shared" si="142"/>
        <v>0</v>
      </c>
      <c r="P237" s="136">
        <f t="shared" si="143"/>
        <v>0</v>
      </c>
      <c r="Q237" s="136">
        <f t="shared" si="144"/>
        <v>0</v>
      </c>
      <c r="R237" s="136">
        <f t="shared" si="145"/>
        <v>0</v>
      </c>
      <c r="S237" s="136">
        <f t="shared" si="146"/>
        <v>0</v>
      </c>
      <c r="T237" s="136">
        <f t="shared" si="147"/>
        <v>0</v>
      </c>
      <c r="U237" s="136">
        <f t="shared" si="148"/>
        <v>0</v>
      </c>
      <c r="V237" s="136">
        <f t="shared" si="149"/>
        <v>0</v>
      </c>
      <c r="W237" s="136">
        <f t="shared" si="150"/>
        <v>0</v>
      </c>
      <c r="X237" s="136">
        <f t="shared" si="151"/>
        <v>0</v>
      </c>
      <c r="Y237" s="42">
        <f t="shared" si="152"/>
        <v>0</v>
      </c>
      <c r="Z237" s="42"/>
      <c r="AA237" s="42"/>
      <c r="AB237" s="42"/>
      <c r="AC237" s="42"/>
      <c r="AD237" s="42"/>
      <c r="AE237" s="42"/>
      <c r="AF237" s="42"/>
      <c r="AG237" s="42"/>
    </row>
    <row r="238" spans="1:33">
      <c r="A238" s="44">
        <f t="shared" si="132"/>
        <v>227</v>
      </c>
      <c r="B238" s="44"/>
      <c r="C238" s="139">
        <v>39100</v>
      </c>
      <c r="E238" s="138" t="s">
        <v>308</v>
      </c>
      <c r="G238" s="43">
        <v>6.2</v>
      </c>
      <c r="H238" s="136" t="str">
        <f t="shared" si="136"/>
        <v>P, S, T &amp; D Plant - Customer</v>
      </c>
      <c r="I238" s="42">
        <f>'Dep. Res. Class'!J$238</f>
        <v>10932.02708537927</v>
      </c>
      <c r="J238" s="136">
        <f t="shared" si="137"/>
        <v>8100.1418073285176</v>
      </c>
      <c r="K238" s="136">
        <f t="shared" si="138"/>
        <v>2679.5243601280558</v>
      </c>
      <c r="L238" s="136">
        <f t="shared" si="139"/>
        <v>8.3855269461632354</v>
      </c>
      <c r="M238" s="136">
        <f t="shared" si="140"/>
        <v>91.40460031063931</v>
      </c>
      <c r="N238" s="136">
        <f t="shared" si="141"/>
        <v>52.570790665894236</v>
      </c>
      <c r="O238" s="136">
        <f t="shared" si="142"/>
        <v>0</v>
      </c>
      <c r="P238" s="136">
        <f t="shared" si="143"/>
        <v>0</v>
      </c>
      <c r="Q238" s="136">
        <f t="shared" si="144"/>
        <v>0</v>
      </c>
      <c r="R238" s="136">
        <f t="shared" si="145"/>
        <v>0</v>
      </c>
      <c r="S238" s="136">
        <f t="shared" si="146"/>
        <v>0</v>
      </c>
      <c r="T238" s="136">
        <f t="shared" si="147"/>
        <v>0</v>
      </c>
      <c r="U238" s="136">
        <f t="shared" si="148"/>
        <v>0</v>
      </c>
      <c r="V238" s="136">
        <f t="shared" si="149"/>
        <v>0</v>
      </c>
      <c r="W238" s="136">
        <f t="shared" si="150"/>
        <v>0</v>
      </c>
      <c r="X238" s="136">
        <f t="shared" si="151"/>
        <v>0</v>
      </c>
      <c r="Y238" s="42">
        <f t="shared" si="152"/>
        <v>0</v>
      </c>
      <c r="Z238" s="42"/>
      <c r="AA238" s="42"/>
      <c r="AB238" s="42"/>
      <c r="AC238" s="42"/>
      <c r="AD238" s="42"/>
      <c r="AE238" s="42"/>
      <c r="AF238" s="42"/>
      <c r="AG238" s="42"/>
    </row>
    <row r="239" spans="1:33">
      <c r="A239" s="44">
        <f t="shared" si="132"/>
        <v>228</v>
      </c>
      <c r="B239" s="44"/>
      <c r="C239" s="139">
        <v>39102</v>
      </c>
      <c r="E239" s="138" t="s">
        <v>309</v>
      </c>
      <c r="G239" s="43">
        <v>6.2</v>
      </c>
      <c r="H239" s="136" t="str">
        <f t="shared" si="136"/>
        <v>P, S, T &amp; D Plant - Customer</v>
      </c>
      <c r="I239" s="42">
        <f>'Dep. Res. Class'!J$239</f>
        <v>0</v>
      </c>
      <c r="J239" s="136">
        <f t="shared" si="137"/>
        <v>0</v>
      </c>
      <c r="K239" s="136">
        <f t="shared" si="138"/>
        <v>0</v>
      </c>
      <c r="L239" s="136">
        <f t="shared" si="139"/>
        <v>0</v>
      </c>
      <c r="M239" s="136">
        <f t="shared" si="140"/>
        <v>0</v>
      </c>
      <c r="N239" s="136">
        <f t="shared" si="141"/>
        <v>0</v>
      </c>
      <c r="O239" s="136">
        <f t="shared" si="142"/>
        <v>0</v>
      </c>
      <c r="P239" s="136">
        <f t="shared" si="143"/>
        <v>0</v>
      </c>
      <c r="Q239" s="136">
        <f t="shared" si="144"/>
        <v>0</v>
      </c>
      <c r="R239" s="136">
        <f t="shared" si="145"/>
        <v>0</v>
      </c>
      <c r="S239" s="136">
        <f t="shared" si="146"/>
        <v>0</v>
      </c>
      <c r="T239" s="136">
        <f t="shared" si="147"/>
        <v>0</v>
      </c>
      <c r="U239" s="136">
        <f t="shared" si="148"/>
        <v>0</v>
      </c>
      <c r="V239" s="136">
        <f t="shared" si="149"/>
        <v>0</v>
      </c>
      <c r="W239" s="136">
        <f t="shared" si="150"/>
        <v>0</v>
      </c>
      <c r="X239" s="136">
        <f t="shared" si="151"/>
        <v>0</v>
      </c>
      <c r="Y239" s="42">
        <f t="shared" si="152"/>
        <v>0</v>
      </c>
      <c r="Z239" s="42"/>
      <c r="AA239" s="42"/>
      <c r="AB239" s="42"/>
      <c r="AC239" s="42"/>
      <c r="AD239" s="42"/>
      <c r="AE239" s="42"/>
      <c r="AF239" s="42"/>
      <c r="AG239" s="42"/>
    </row>
    <row r="240" spans="1:33">
      <c r="A240" s="44">
        <f t="shared" si="132"/>
        <v>229</v>
      </c>
      <c r="B240" s="44"/>
      <c r="C240" s="146">
        <v>39103</v>
      </c>
      <c r="E240" s="138" t="s">
        <v>310</v>
      </c>
      <c r="G240" s="43">
        <v>6.2</v>
      </c>
      <c r="H240" s="136" t="str">
        <f t="shared" si="136"/>
        <v>P, S, T &amp; D Plant - Customer</v>
      </c>
      <c r="I240" s="42">
        <f>'Dep. Res. Class'!J$240</f>
        <v>4.312100455817002</v>
      </c>
      <c r="J240" s="136">
        <f t="shared" si="137"/>
        <v>3.1950730552321769</v>
      </c>
      <c r="K240" s="136">
        <f t="shared" si="138"/>
        <v>1.0569291609361293</v>
      </c>
      <c r="L240" s="136">
        <f t="shared" si="139"/>
        <v>3.307642240950572E-3</v>
      </c>
      <c r="M240" s="136">
        <f t="shared" si="140"/>
        <v>3.6054229978117948E-2</v>
      </c>
      <c r="N240" s="136">
        <f t="shared" si="141"/>
        <v>2.0736367429627353E-2</v>
      </c>
      <c r="O240" s="136">
        <f t="shared" si="142"/>
        <v>0</v>
      </c>
      <c r="P240" s="136">
        <f t="shared" si="143"/>
        <v>0</v>
      </c>
      <c r="Q240" s="136">
        <f t="shared" si="144"/>
        <v>0</v>
      </c>
      <c r="R240" s="136">
        <f t="shared" si="145"/>
        <v>0</v>
      </c>
      <c r="S240" s="136">
        <f t="shared" si="146"/>
        <v>0</v>
      </c>
      <c r="T240" s="136">
        <f t="shared" si="147"/>
        <v>0</v>
      </c>
      <c r="U240" s="136">
        <f t="shared" si="148"/>
        <v>0</v>
      </c>
      <c r="V240" s="136">
        <f t="shared" si="149"/>
        <v>0</v>
      </c>
      <c r="W240" s="136">
        <f t="shared" si="150"/>
        <v>0</v>
      </c>
      <c r="X240" s="136">
        <f t="shared" si="151"/>
        <v>0</v>
      </c>
      <c r="Y240" s="42">
        <f t="shared" si="152"/>
        <v>0</v>
      </c>
      <c r="Z240" s="42"/>
      <c r="AA240" s="42"/>
      <c r="AB240" s="42"/>
      <c r="AC240" s="42"/>
      <c r="AD240" s="42"/>
      <c r="AE240" s="42"/>
      <c r="AF240" s="42"/>
      <c r="AG240" s="42"/>
    </row>
    <row r="241" spans="1:33">
      <c r="A241" s="44">
        <f t="shared" si="132"/>
        <v>230</v>
      </c>
      <c r="B241" s="44"/>
      <c r="C241" s="139">
        <v>39200</v>
      </c>
      <c r="E241" s="138" t="s">
        <v>311</v>
      </c>
      <c r="G241" s="43">
        <v>6.2</v>
      </c>
      <c r="H241" s="136" t="str">
        <f t="shared" si="136"/>
        <v>P, S, T &amp; D Plant - Customer</v>
      </c>
      <c r="I241" s="42">
        <f>'Dep. Res. Class'!J$241</f>
        <v>0</v>
      </c>
      <c r="J241" s="136">
        <f t="shared" si="137"/>
        <v>0</v>
      </c>
      <c r="K241" s="136">
        <f t="shared" si="138"/>
        <v>0</v>
      </c>
      <c r="L241" s="136">
        <f t="shared" si="139"/>
        <v>0</v>
      </c>
      <c r="M241" s="136">
        <f t="shared" si="140"/>
        <v>0</v>
      </c>
      <c r="N241" s="136">
        <f t="shared" si="141"/>
        <v>0</v>
      </c>
      <c r="O241" s="136">
        <f t="shared" si="142"/>
        <v>0</v>
      </c>
      <c r="P241" s="136">
        <f t="shared" si="143"/>
        <v>0</v>
      </c>
      <c r="Q241" s="136">
        <f t="shared" si="144"/>
        <v>0</v>
      </c>
      <c r="R241" s="136">
        <f t="shared" si="145"/>
        <v>0</v>
      </c>
      <c r="S241" s="136">
        <f t="shared" si="146"/>
        <v>0</v>
      </c>
      <c r="T241" s="136">
        <f t="shared" si="147"/>
        <v>0</v>
      </c>
      <c r="U241" s="136">
        <f t="shared" si="148"/>
        <v>0</v>
      </c>
      <c r="V241" s="136">
        <f t="shared" si="149"/>
        <v>0</v>
      </c>
      <c r="W241" s="136">
        <f t="shared" si="150"/>
        <v>0</v>
      </c>
      <c r="X241" s="136">
        <f t="shared" si="151"/>
        <v>0</v>
      </c>
      <c r="Y241" s="42">
        <f t="shared" si="152"/>
        <v>0</v>
      </c>
      <c r="Z241" s="42"/>
      <c r="AA241" s="42"/>
      <c r="AB241" s="42"/>
      <c r="AC241" s="42"/>
      <c r="AD241" s="42"/>
      <c r="AE241" s="42"/>
      <c r="AF241" s="42"/>
      <c r="AG241" s="42"/>
    </row>
    <row r="242" spans="1:33">
      <c r="A242" s="44">
        <f t="shared" si="132"/>
        <v>231</v>
      </c>
      <c r="B242" s="44"/>
      <c r="C242" s="139">
        <v>39201</v>
      </c>
      <c r="E242" s="138" t="s">
        <v>312</v>
      </c>
      <c r="G242" s="43">
        <v>6.2</v>
      </c>
      <c r="H242" s="136" t="str">
        <f t="shared" si="136"/>
        <v>P, S, T &amp; D Plant - Customer</v>
      </c>
      <c r="I242" s="42">
        <f>'Dep. Res. Class'!J$242</f>
        <v>0</v>
      </c>
      <c r="J242" s="136">
        <f t="shared" si="137"/>
        <v>0</v>
      </c>
      <c r="K242" s="136">
        <f t="shared" si="138"/>
        <v>0</v>
      </c>
      <c r="L242" s="136">
        <f t="shared" si="139"/>
        <v>0</v>
      </c>
      <c r="M242" s="136">
        <f t="shared" si="140"/>
        <v>0</v>
      </c>
      <c r="N242" s="136">
        <f t="shared" si="141"/>
        <v>0</v>
      </c>
      <c r="O242" s="136">
        <f t="shared" si="142"/>
        <v>0</v>
      </c>
      <c r="P242" s="136">
        <f t="shared" si="143"/>
        <v>0</v>
      </c>
      <c r="Q242" s="136">
        <f t="shared" si="144"/>
        <v>0</v>
      </c>
      <c r="R242" s="136">
        <f t="shared" si="145"/>
        <v>0</v>
      </c>
      <c r="S242" s="136">
        <f t="shared" si="146"/>
        <v>0</v>
      </c>
      <c r="T242" s="136">
        <f t="shared" si="147"/>
        <v>0</v>
      </c>
      <c r="U242" s="136">
        <f t="shared" si="148"/>
        <v>0</v>
      </c>
      <c r="V242" s="136">
        <f t="shared" si="149"/>
        <v>0</v>
      </c>
      <c r="W242" s="136">
        <f t="shared" si="150"/>
        <v>0</v>
      </c>
      <c r="X242" s="136">
        <f t="shared" si="151"/>
        <v>0</v>
      </c>
      <c r="Y242" s="42">
        <f t="shared" si="152"/>
        <v>0</v>
      </c>
      <c r="Z242" s="42"/>
      <c r="AA242" s="42"/>
      <c r="AB242" s="42"/>
      <c r="AC242" s="42"/>
      <c r="AD242" s="42"/>
      <c r="AE242" s="42"/>
      <c r="AF242" s="42"/>
      <c r="AG242" s="42"/>
    </row>
    <row r="243" spans="1:33">
      <c r="A243" s="44">
        <f t="shared" si="132"/>
        <v>232</v>
      </c>
      <c r="B243" s="44"/>
      <c r="C243" s="139">
        <v>39202</v>
      </c>
      <c r="E243" s="138" t="s">
        <v>313</v>
      </c>
      <c r="G243" s="43">
        <v>6.2</v>
      </c>
      <c r="H243" s="136" t="str">
        <f t="shared" si="136"/>
        <v>P, S, T &amp; D Plant - Customer</v>
      </c>
      <c r="I243" s="42">
        <f>'Dep. Res. Class'!J$243</f>
        <v>0</v>
      </c>
      <c r="J243" s="136">
        <f t="shared" si="137"/>
        <v>0</v>
      </c>
      <c r="K243" s="136">
        <f t="shared" si="138"/>
        <v>0</v>
      </c>
      <c r="L243" s="136">
        <f t="shared" si="139"/>
        <v>0</v>
      </c>
      <c r="M243" s="136">
        <f t="shared" si="140"/>
        <v>0</v>
      </c>
      <c r="N243" s="136">
        <f t="shared" si="141"/>
        <v>0</v>
      </c>
      <c r="O243" s="136">
        <f t="shared" si="142"/>
        <v>0</v>
      </c>
      <c r="P243" s="136">
        <f t="shared" si="143"/>
        <v>0</v>
      </c>
      <c r="Q243" s="136">
        <f t="shared" si="144"/>
        <v>0</v>
      </c>
      <c r="R243" s="136">
        <f t="shared" si="145"/>
        <v>0</v>
      </c>
      <c r="S243" s="136">
        <f t="shared" si="146"/>
        <v>0</v>
      </c>
      <c r="T243" s="136">
        <f t="shared" si="147"/>
        <v>0</v>
      </c>
      <c r="U243" s="136">
        <f t="shared" si="148"/>
        <v>0</v>
      </c>
      <c r="V243" s="136">
        <f t="shared" si="149"/>
        <v>0</v>
      </c>
      <c r="W243" s="136">
        <f t="shared" si="150"/>
        <v>0</v>
      </c>
      <c r="X243" s="136">
        <f t="shared" si="151"/>
        <v>0</v>
      </c>
      <c r="Y243" s="42">
        <f t="shared" si="152"/>
        <v>0</v>
      </c>
      <c r="Z243" s="42"/>
      <c r="AA243" s="42"/>
      <c r="AB243" s="42"/>
      <c r="AC243" s="42"/>
      <c r="AD243" s="42"/>
      <c r="AE243" s="42"/>
      <c r="AF243" s="42"/>
      <c r="AG243" s="42"/>
    </row>
    <row r="244" spans="1:33">
      <c r="A244" s="44">
        <f t="shared" si="132"/>
        <v>233</v>
      </c>
      <c r="B244" s="44"/>
      <c r="C244" s="139">
        <v>39300</v>
      </c>
      <c r="E244" s="138" t="s">
        <v>198</v>
      </c>
      <c r="G244" s="43">
        <v>6.2</v>
      </c>
      <c r="H244" s="136" t="str">
        <f t="shared" si="136"/>
        <v>P, S, T &amp; D Plant - Customer</v>
      </c>
      <c r="I244" s="42">
        <f>'Dep. Res. Class'!J$244</f>
        <v>0</v>
      </c>
      <c r="J244" s="136">
        <f t="shared" si="137"/>
        <v>0</v>
      </c>
      <c r="K244" s="136">
        <f t="shared" si="138"/>
        <v>0</v>
      </c>
      <c r="L244" s="136">
        <f t="shared" si="139"/>
        <v>0</v>
      </c>
      <c r="M244" s="136">
        <f t="shared" si="140"/>
        <v>0</v>
      </c>
      <c r="N244" s="136">
        <f t="shared" si="141"/>
        <v>0</v>
      </c>
      <c r="O244" s="136">
        <f t="shared" si="142"/>
        <v>0</v>
      </c>
      <c r="P244" s="136">
        <f t="shared" si="143"/>
        <v>0</v>
      </c>
      <c r="Q244" s="136">
        <f t="shared" si="144"/>
        <v>0</v>
      </c>
      <c r="R244" s="136">
        <f t="shared" si="145"/>
        <v>0</v>
      </c>
      <c r="S244" s="136">
        <f t="shared" si="146"/>
        <v>0</v>
      </c>
      <c r="T244" s="136">
        <f t="shared" si="147"/>
        <v>0</v>
      </c>
      <c r="U244" s="136">
        <f t="shared" si="148"/>
        <v>0</v>
      </c>
      <c r="V244" s="136">
        <f t="shared" si="149"/>
        <v>0</v>
      </c>
      <c r="W244" s="136">
        <f t="shared" si="150"/>
        <v>0</v>
      </c>
      <c r="X244" s="136">
        <f t="shared" si="151"/>
        <v>0</v>
      </c>
      <c r="Y244" s="42">
        <f t="shared" si="152"/>
        <v>0</v>
      </c>
      <c r="Z244" s="42"/>
      <c r="AA244" s="42"/>
      <c r="AB244" s="42"/>
      <c r="AC244" s="42"/>
      <c r="AD244" s="42"/>
      <c r="AE244" s="42"/>
      <c r="AF244" s="42"/>
      <c r="AG244" s="42"/>
    </row>
    <row r="245" spans="1:33">
      <c r="A245" s="44">
        <f t="shared" si="132"/>
        <v>234</v>
      </c>
      <c r="B245" s="44"/>
      <c r="C245" s="139">
        <v>39400</v>
      </c>
      <c r="E245" s="138" t="s">
        <v>314</v>
      </c>
      <c r="G245" s="43">
        <v>6.2</v>
      </c>
      <c r="H245" s="136" t="str">
        <f t="shared" si="136"/>
        <v>P, S, T &amp; D Plant - Customer</v>
      </c>
      <c r="I245" s="42">
        <f>'Dep. Res. Class'!J$245</f>
        <v>0</v>
      </c>
      <c r="J245" s="136">
        <f t="shared" si="137"/>
        <v>0</v>
      </c>
      <c r="K245" s="136">
        <f t="shared" si="138"/>
        <v>0</v>
      </c>
      <c r="L245" s="136">
        <f t="shared" si="139"/>
        <v>0</v>
      </c>
      <c r="M245" s="136">
        <f t="shared" si="140"/>
        <v>0</v>
      </c>
      <c r="N245" s="136">
        <f t="shared" si="141"/>
        <v>0</v>
      </c>
      <c r="O245" s="136">
        <f t="shared" si="142"/>
        <v>0</v>
      </c>
      <c r="P245" s="136">
        <f t="shared" si="143"/>
        <v>0</v>
      </c>
      <c r="Q245" s="136">
        <f t="shared" si="144"/>
        <v>0</v>
      </c>
      <c r="R245" s="136">
        <f t="shared" si="145"/>
        <v>0</v>
      </c>
      <c r="S245" s="136">
        <f t="shared" si="146"/>
        <v>0</v>
      </c>
      <c r="T245" s="136">
        <f t="shared" si="147"/>
        <v>0</v>
      </c>
      <c r="U245" s="136">
        <f t="shared" si="148"/>
        <v>0</v>
      </c>
      <c r="V245" s="136">
        <f t="shared" si="149"/>
        <v>0</v>
      </c>
      <c r="W245" s="136">
        <f t="shared" si="150"/>
        <v>0</v>
      </c>
      <c r="X245" s="136">
        <f t="shared" si="151"/>
        <v>0</v>
      </c>
      <c r="Y245" s="42">
        <f t="shared" si="152"/>
        <v>0</v>
      </c>
      <c r="Z245" s="42"/>
      <c r="AA245" s="42"/>
      <c r="AB245" s="42"/>
      <c r="AC245" s="42"/>
      <c r="AD245" s="42"/>
      <c r="AE245" s="42"/>
      <c r="AF245" s="42"/>
      <c r="AG245" s="42"/>
    </row>
    <row r="246" spans="1:33">
      <c r="A246" s="44">
        <f t="shared" si="132"/>
        <v>235</v>
      </c>
      <c r="B246" s="44"/>
      <c r="C246" s="139">
        <v>39600</v>
      </c>
      <c r="E246" s="138" t="s">
        <v>315</v>
      </c>
      <c r="G246" s="43">
        <v>6.2</v>
      </c>
      <c r="H246" s="136" t="str">
        <f t="shared" si="136"/>
        <v>P, S, T &amp; D Plant - Customer</v>
      </c>
      <c r="I246" s="42">
        <f>'Dep. Res. Class'!J$246</f>
        <v>0</v>
      </c>
      <c r="J246" s="136">
        <f t="shared" si="137"/>
        <v>0</v>
      </c>
      <c r="K246" s="136">
        <f t="shared" si="138"/>
        <v>0</v>
      </c>
      <c r="L246" s="136">
        <f t="shared" si="139"/>
        <v>0</v>
      </c>
      <c r="M246" s="136">
        <f t="shared" si="140"/>
        <v>0</v>
      </c>
      <c r="N246" s="136">
        <f t="shared" si="141"/>
        <v>0</v>
      </c>
      <c r="O246" s="136">
        <f t="shared" si="142"/>
        <v>0</v>
      </c>
      <c r="P246" s="136">
        <f t="shared" si="143"/>
        <v>0</v>
      </c>
      <c r="Q246" s="136">
        <f t="shared" si="144"/>
        <v>0</v>
      </c>
      <c r="R246" s="136">
        <f t="shared" si="145"/>
        <v>0</v>
      </c>
      <c r="S246" s="136">
        <f t="shared" si="146"/>
        <v>0</v>
      </c>
      <c r="T246" s="136">
        <f t="shared" si="147"/>
        <v>0</v>
      </c>
      <c r="U246" s="136">
        <f t="shared" si="148"/>
        <v>0</v>
      </c>
      <c r="V246" s="136">
        <f t="shared" si="149"/>
        <v>0</v>
      </c>
      <c r="W246" s="136">
        <f t="shared" si="150"/>
        <v>0</v>
      </c>
      <c r="X246" s="136">
        <f t="shared" si="151"/>
        <v>0</v>
      </c>
      <c r="Y246" s="42">
        <f t="shared" si="152"/>
        <v>0</v>
      </c>
      <c r="Z246" s="42"/>
      <c r="AA246" s="42"/>
      <c r="AB246" s="42"/>
      <c r="AC246" s="42"/>
      <c r="AD246" s="42"/>
      <c r="AE246" s="42"/>
      <c r="AF246" s="42"/>
      <c r="AG246" s="42"/>
    </row>
    <row r="247" spans="1:33">
      <c r="A247" s="44">
        <f t="shared" si="132"/>
        <v>236</v>
      </c>
      <c r="B247" s="44"/>
      <c r="C247" s="139">
        <v>39603</v>
      </c>
      <c r="E247" s="138" t="s">
        <v>316</v>
      </c>
      <c r="G247" s="43">
        <v>6.2</v>
      </c>
      <c r="H247" s="136" t="str">
        <f t="shared" si="136"/>
        <v>P, S, T &amp; D Plant - Customer</v>
      </c>
      <c r="I247" s="42">
        <f>'Dep. Res. Class'!J$247</f>
        <v>0</v>
      </c>
      <c r="J247" s="136">
        <f t="shared" si="137"/>
        <v>0</v>
      </c>
      <c r="K247" s="136">
        <f t="shared" si="138"/>
        <v>0</v>
      </c>
      <c r="L247" s="136">
        <f t="shared" si="139"/>
        <v>0</v>
      </c>
      <c r="M247" s="136">
        <f t="shared" si="140"/>
        <v>0</v>
      </c>
      <c r="N247" s="136">
        <f t="shared" si="141"/>
        <v>0</v>
      </c>
      <c r="O247" s="136">
        <f t="shared" si="142"/>
        <v>0</v>
      </c>
      <c r="P247" s="136">
        <f t="shared" si="143"/>
        <v>0</v>
      </c>
      <c r="Q247" s="136">
        <f t="shared" si="144"/>
        <v>0</v>
      </c>
      <c r="R247" s="136">
        <f t="shared" si="145"/>
        <v>0</v>
      </c>
      <c r="S247" s="136">
        <f t="shared" si="146"/>
        <v>0</v>
      </c>
      <c r="T247" s="136">
        <f t="shared" si="147"/>
        <v>0</v>
      </c>
      <c r="U247" s="136">
        <f t="shared" si="148"/>
        <v>0</v>
      </c>
      <c r="V247" s="136">
        <f t="shared" si="149"/>
        <v>0</v>
      </c>
      <c r="W247" s="136">
        <f t="shared" si="150"/>
        <v>0</v>
      </c>
      <c r="X247" s="136">
        <f t="shared" si="151"/>
        <v>0</v>
      </c>
      <c r="Y247" s="42">
        <f t="shared" si="152"/>
        <v>0</v>
      </c>
      <c r="Z247" s="42"/>
      <c r="AA247" s="42"/>
      <c r="AB247" s="42"/>
      <c r="AC247" s="42"/>
      <c r="AD247" s="42"/>
      <c r="AE247" s="42"/>
      <c r="AF247" s="42"/>
      <c r="AG247" s="42"/>
    </row>
    <row r="248" spans="1:33">
      <c r="A248" s="44">
        <f t="shared" si="132"/>
        <v>237</v>
      </c>
      <c r="B248" s="44"/>
      <c r="C248" s="137">
        <v>39604</v>
      </c>
      <c r="E248" s="138" t="s">
        <v>317</v>
      </c>
      <c r="G248" s="43">
        <v>6.2</v>
      </c>
      <c r="H248" s="136" t="str">
        <f t="shared" si="136"/>
        <v>P, S, T &amp; D Plant - Customer</v>
      </c>
      <c r="I248" s="42">
        <f>'Dep. Res. Class'!J$248</f>
        <v>0</v>
      </c>
      <c r="J248" s="136">
        <f t="shared" si="137"/>
        <v>0</v>
      </c>
      <c r="K248" s="136">
        <f t="shared" si="138"/>
        <v>0</v>
      </c>
      <c r="L248" s="136">
        <f t="shared" si="139"/>
        <v>0</v>
      </c>
      <c r="M248" s="136">
        <f t="shared" si="140"/>
        <v>0</v>
      </c>
      <c r="N248" s="136">
        <f t="shared" si="141"/>
        <v>0</v>
      </c>
      <c r="O248" s="136">
        <f t="shared" si="142"/>
        <v>0</v>
      </c>
      <c r="P248" s="136">
        <f t="shared" si="143"/>
        <v>0</v>
      </c>
      <c r="Q248" s="136">
        <f t="shared" si="144"/>
        <v>0</v>
      </c>
      <c r="R248" s="136">
        <f t="shared" si="145"/>
        <v>0</v>
      </c>
      <c r="S248" s="136">
        <f t="shared" si="146"/>
        <v>0</v>
      </c>
      <c r="T248" s="136">
        <f t="shared" si="147"/>
        <v>0</v>
      </c>
      <c r="U248" s="136">
        <f t="shared" si="148"/>
        <v>0</v>
      </c>
      <c r="V248" s="136">
        <f t="shared" si="149"/>
        <v>0</v>
      </c>
      <c r="W248" s="136">
        <f t="shared" si="150"/>
        <v>0</v>
      </c>
      <c r="X248" s="136">
        <f t="shared" si="151"/>
        <v>0</v>
      </c>
      <c r="Y248" s="42">
        <f t="shared" si="152"/>
        <v>0</v>
      </c>
      <c r="Z248" s="42"/>
      <c r="AA248" s="42"/>
      <c r="AB248" s="42"/>
      <c r="AC248" s="42"/>
      <c r="AD248" s="42"/>
      <c r="AE248" s="42"/>
      <c r="AF248" s="42"/>
      <c r="AG248" s="42"/>
    </row>
    <row r="249" spans="1:33">
      <c r="A249" s="44">
        <f t="shared" si="132"/>
        <v>238</v>
      </c>
      <c r="B249" s="44"/>
      <c r="C249" s="137">
        <v>39605</v>
      </c>
      <c r="E249" s="141" t="s">
        <v>318</v>
      </c>
      <c r="G249" s="43">
        <v>6.2</v>
      </c>
      <c r="H249" s="136" t="str">
        <f t="shared" si="136"/>
        <v>P, S, T &amp; D Plant - Customer</v>
      </c>
      <c r="I249" s="42">
        <f>'Dep. Res. Class'!J$249</f>
        <v>0</v>
      </c>
      <c r="J249" s="136">
        <f t="shared" si="137"/>
        <v>0</v>
      </c>
      <c r="K249" s="136">
        <f t="shared" si="138"/>
        <v>0</v>
      </c>
      <c r="L249" s="136">
        <f t="shared" si="139"/>
        <v>0</v>
      </c>
      <c r="M249" s="136">
        <f t="shared" si="140"/>
        <v>0</v>
      </c>
      <c r="N249" s="136">
        <f t="shared" si="141"/>
        <v>0</v>
      </c>
      <c r="O249" s="136">
        <f t="shared" si="142"/>
        <v>0</v>
      </c>
      <c r="P249" s="136">
        <f t="shared" si="143"/>
        <v>0</v>
      </c>
      <c r="Q249" s="136">
        <f t="shared" si="144"/>
        <v>0</v>
      </c>
      <c r="R249" s="136">
        <f t="shared" si="145"/>
        <v>0</v>
      </c>
      <c r="S249" s="136">
        <f t="shared" si="146"/>
        <v>0</v>
      </c>
      <c r="T249" s="136">
        <f t="shared" si="147"/>
        <v>0</v>
      </c>
      <c r="U249" s="136">
        <f t="shared" si="148"/>
        <v>0</v>
      </c>
      <c r="V249" s="136">
        <f t="shared" si="149"/>
        <v>0</v>
      </c>
      <c r="W249" s="136">
        <f t="shared" si="150"/>
        <v>0</v>
      </c>
      <c r="X249" s="136">
        <f t="shared" si="151"/>
        <v>0</v>
      </c>
      <c r="Y249" s="42">
        <f t="shared" si="152"/>
        <v>0</v>
      </c>
      <c r="Z249" s="42"/>
      <c r="AA249" s="42"/>
      <c r="AB249" s="42"/>
      <c r="AC249" s="42"/>
      <c r="AD249" s="42"/>
      <c r="AE249" s="42"/>
      <c r="AF249" s="42"/>
      <c r="AG249" s="42"/>
    </row>
    <row r="250" spans="1:33">
      <c r="A250" s="44">
        <f t="shared" si="132"/>
        <v>239</v>
      </c>
      <c r="B250" s="44"/>
      <c r="C250" s="137">
        <v>39700</v>
      </c>
      <c r="E250" s="138" t="s">
        <v>319</v>
      </c>
      <c r="G250" s="43">
        <v>6.2</v>
      </c>
      <c r="H250" s="136" t="str">
        <f t="shared" si="136"/>
        <v>P, S, T &amp; D Plant - Customer</v>
      </c>
      <c r="I250" s="42">
        <f>'Dep. Res. Class'!J$250</f>
        <v>-145522.67938835625</v>
      </c>
      <c r="J250" s="136">
        <f t="shared" si="137"/>
        <v>-107825.77924679495</v>
      </c>
      <c r="K250" s="136">
        <f t="shared" si="138"/>
        <v>-35668.733833792678</v>
      </c>
      <c r="L250" s="136">
        <f t="shared" si="139"/>
        <v>-111.62470964977477</v>
      </c>
      <c r="M250" s="136">
        <f t="shared" si="140"/>
        <v>-1216.7407052453839</v>
      </c>
      <c r="N250" s="136">
        <f t="shared" si="141"/>
        <v>-699.80089287346516</v>
      </c>
      <c r="O250" s="136">
        <f t="shared" si="142"/>
        <v>0</v>
      </c>
      <c r="P250" s="136">
        <f t="shared" si="143"/>
        <v>0</v>
      </c>
      <c r="Q250" s="136">
        <f t="shared" si="144"/>
        <v>0</v>
      </c>
      <c r="R250" s="136">
        <f t="shared" si="145"/>
        <v>0</v>
      </c>
      <c r="S250" s="136">
        <f t="shared" si="146"/>
        <v>0</v>
      </c>
      <c r="T250" s="136">
        <f t="shared" si="147"/>
        <v>0</v>
      </c>
      <c r="U250" s="136">
        <f t="shared" si="148"/>
        <v>0</v>
      </c>
      <c r="V250" s="136">
        <f t="shared" si="149"/>
        <v>0</v>
      </c>
      <c r="W250" s="136">
        <f t="shared" si="150"/>
        <v>0</v>
      </c>
      <c r="X250" s="136">
        <f t="shared" si="151"/>
        <v>0</v>
      </c>
      <c r="Y250" s="42">
        <f t="shared" si="152"/>
        <v>0</v>
      </c>
      <c r="Z250" s="42"/>
      <c r="AA250" s="42"/>
      <c r="AB250" s="42"/>
      <c r="AC250" s="42"/>
      <c r="AD250" s="42"/>
      <c r="AE250" s="42"/>
      <c r="AF250" s="42"/>
      <c r="AG250" s="42"/>
    </row>
    <row r="251" spans="1:33">
      <c r="A251" s="44">
        <f t="shared" si="132"/>
        <v>240</v>
      </c>
      <c r="B251" s="44"/>
      <c r="C251" s="137">
        <v>39701</v>
      </c>
      <c r="E251" s="138" t="s">
        <v>320</v>
      </c>
      <c r="G251" s="43">
        <v>6.2</v>
      </c>
      <c r="H251" s="136" t="str">
        <f t="shared" si="136"/>
        <v>P, S, T &amp; D Plant - Customer</v>
      </c>
      <c r="I251" s="42">
        <f>'Dep. Res. Class'!J$251</f>
        <v>0</v>
      </c>
      <c r="J251" s="136">
        <f t="shared" si="137"/>
        <v>0</v>
      </c>
      <c r="K251" s="136">
        <f t="shared" si="138"/>
        <v>0</v>
      </c>
      <c r="L251" s="136">
        <f t="shared" si="139"/>
        <v>0</v>
      </c>
      <c r="M251" s="136">
        <f t="shared" si="140"/>
        <v>0</v>
      </c>
      <c r="N251" s="136">
        <f t="shared" si="141"/>
        <v>0</v>
      </c>
      <c r="O251" s="136">
        <f t="shared" si="142"/>
        <v>0</v>
      </c>
      <c r="P251" s="136">
        <f t="shared" si="143"/>
        <v>0</v>
      </c>
      <c r="Q251" s="136">
        <f t="shared" si="144"/>
        <v>0</v>
      </c>
      <c r="R251" s="136">
        <f t="shared" si="145"/>
        <v>0</v>
      </c>
      <c r="S251" s="136">
        <f t="shared" si="146"/>
        <v>0</v>
      </c>
      <c r="T251" s="136">
        <f t="shared" si="147"/>
        <v>0</v>
      </c>
      <c r="U251" s="136">
        <f t="shared" si="148"/>
        <v>0</v>
      </c>
      <c r="V251" s="136">
        <f t="shared" si="149"/>
        <v>0</v>
      </c>
      <c r="W251" s="136">
        <f t="shared" si="150"/>
        <v>0</v>
      </c>
      <c r="X251" s="136">
        <f t="shared" si="151"/>
        <v>0</v>
      </c>
      <c r="Y251" s="42">
        <f t="shared" si="152"/>
        <v>0</v>
      </c>
      <c r="Z251" s="42"/>
      <c r="AA251" s="42"/>
      <c r="AB251" s="42"/>
      <c r="AC251" s="42"/>
      <c r="AD251" s="42"/>
      <c r="AE251" s="42"/>
      <c r="AF251" s="42"/>
      <c r="AG251" s="42"/>
    </row>
    <row r="252" spans="1:33">
      <c r="A252" s="44">
        <f t="shared" si="132"/>
        <v>241</v>
      </c>
      <c r="B252" s="44"/>
      <c r="C252" s="137">
        <v>39702</v>
      </c>
      <c r="E252" s="138" t="s">
        <v>321</v>
      </c>
      <c r="G252" s="43">
        <v>6.2</v>
      </c>
      <c r="H252" s="136" t="str">
        <f t="shared" si="136"/>
        <v>P, S, T &amp; D Plant - Customer</v>
      </c>
      <c r="I252" s="42">
        <f>'Dep. Res. Class'!J$252</f>
        <v>0</v>
      </c>
      <c r="J252" s="136">
        <f t="shared" si="137"/>
        <v>0</v>
      </c>
      <c r="K252" s="136">
        <f t="shared" si="138"/>
        <v>0</v>
      </c>
      <c r="L252" s="136">
        <f t="shared" si="139"/>
        <v>0</v>
      </c>
      <c r="M252" s="136">
        <f t="shared" si="140"/>
        <v>0</v>
      </c>
      <c r="N252" s="136">
        <f t="shared" si="141"/>
        <v>0</v>
      </c>
      <c r="O252" s="136">
        <f t="shared" si="142"/>
        <v>0</v>
      </c>
      <c r="P252" s="136">
        <f t="shared" si="143"/>
        <v>0</v>
      </c>
      <c r="Q252" s="136">
        <f t="shared" si="144"/>
        <v>0</v>
      </c>
      <c r="R252" s="136">
        <f t="shared" si="145"/>
        <v>0</v>
      </c>
      <c r="S252" s="136">
        <f t="shared" si="146"/>
        <v>0</v>
      </c>
      <c r="T252" s="136">
        <f t="shared" si="147"/>
        <v>0</v>
      </c>
      <c r="U252" s="136">
        <f t="shared" si="148"/>
        <v>0</v>
      </c>
      <c r="V252" s="136">
        <f t="shared" si="149"/>
        <v>0</v>
      </c>
      <c r="W252" s="136">
        <f t="shared" si="150"/>
        <v>0</v>
      </c>
      <c r="X252" s="136">
        <f t="shared" si="151"/>
        <v>0</v>
      </c>
      <c r="Y252" s="42">
        <f t="shared" si="152"/>
        <v>0</v>
      </c>
      <c r="Z252" s="42"/>
      <c r="AA252" s="42"/>
      <c r="AB252" s="42"/>
      <c r="AC252" s="42"/>
      <c r="AD252" s="42"/>
      <c r="AE252" s="42"/>
      <c r="AF252" s="42"/>
      <c r="AG252" s="42"/>
    </row>
    <row r="253" spans="1:33">
      <c r="A253" s="44">
        <f t="shared" si="132"/>
        <v>242</v>
      </c>
      <c r="B253" s="44"/>
      <c r="C253" s="137">
        <v>39705</v>
      </c>
      <c r="E253" s="138" t="s">
        <v>322</v>
      </c>
      <c r="G253" s="43">
        <v>6.2</v>
      </c>
      <c r="H253" s="136" t="str">
        <f t="shared" si="136"/>
        <v>P, S, T &amp; D Plant - Customer</v>
      </c>
      <c r="I253" s="42">
        <f>'Dep. Res. Class'!J$253</f>
        <v>0</v>
      </c>
      <c r="J253" s="136">
        <f t="shared" si="137"/>
        <v>0</v>
      </c>
      <c r="K253" s="136">
        <f t="shared" si="138"/>
        <v>0</v>
      </c>
      <c r="L253" s="136">
        <f t="shared" si="139"/>
        <v>0</v>
      </c>
      <c r="M253" s="136">
        <f t="shared" si="140"/>
        <v>0</v>
      </c>
      <c r="N253" s="136">
        <f t="shared" si="141"/>
        <v>0</v>
      </c>
      <c r="O253" s="136">
        <f t="shared" si="142"/>
        <v>0</v>
      </c>
      <c r="P253" s="136">
        <f t="shared" si="143"/>
        <v>0</v>
      </c>
      <c r="Q253" s="136">
        <f t="shared" si="144"/>
        <v>0</v>
      </c>
      <c r="R253" s="136">
        <f t="shared" si="145"/>
        <v>0</v>
      </c>
      <c r="S253" s="136">
        <f t="shared" si="146"/>
        <v>0</v>
      </c>
      <c r="T253" s="136">
        <f t="shared" si="147"/>
        <v>0</v>
      </c>
      <c r="U253" s="136">
        <f t="shared" si="148"/>
        <v>0</v>
      </c>
      <c r="V253" s="136">
        <f t="shared" si="149"/>
        <v>0</v>
      </c>
      <c r="W253" s="136">
        <f t="shared" si="150"/>
        <v>0</v>
      </c>
      <c r="X253" s="136">
        <f t="shared" si="151"/>
        <v>0</v>
      </c>
      <c r="Y253" s="42">
        <f t="shared" si="152"/>
        <v>0</v>
      </c>
      <c r="Z253" s="42"/>
      <c r="AA253" s="42"/>
      <c r="AB253" s="42"/>
      <c r="AC253" s="42"/>
      <c r="AD253" s="42"/>
      <c r="AE253" s="42"/>
      <c r="AF253" s="42"/>
      <c r="AG253" s="42"/>
    </row>
    <row r="254" spans="1:33">
      <c r="A254" s="44">
        <f t="shared" si="132"/>
        <v>243</v>
      </c>
      <c r="B254" s="44"/>
      <c r="C254" s="137">
        <v>39800</v>
      </c>
      <c r="E254" s="138" t="s">
        <v>323</v>
      </c>
      <c r="G254" s="43">
        <v>6.2</v>
      </c>
      <c r="H254" s="136" t="str">
        <f t="shared" si="136"/>
        <v>P, S, T &amp; D Plant - Customer</v>
      </c>
      <c r="I254" s="42">
        <f>'Dep. Res. Class'!J$254</f>
        <v>86.067023268086317</v>
      </c>
      <c r="J254" s="136">
        <f t="shared" si="137"/>
        <v>63.771804438586926</v>
      </c>
      <c r="K254" s="136">
        <f t="shared" si="138"/>
        <v>21.095692834403962</v>
      </c>
      <c r="L254" s="136">
        <f t="shared" si="139"/>
        <v>6.6018620074207127E-2</v>
      </c>
      <c r="M254" s="136">
        <f t="shared" si="140"/>
        <v>0.71962151212260672</v>
      </c>
      <c r="N254" s="136">
        <f t="shared" si="141"/>
        <v>0.41388586289861351</v>
      </c>
      <c r="O254" s="136">
        <f t="shared" si="142"/>
        <v>0</v>
      </c>
      <c r="P254" s="136">
        <f t="shared" si="143"/>
        <v>0</v>
      </c>
      <c r="Q254" s="136">
        <f t="shared" si="144"/>
        <v>0</v>
      </c>
      <c r="R254" s="136">
        <f t="shared" si="145"/>
        <v>0</v>
      </c>
      <c r="S254" s="136">
        <f t="shared" si="146"/>
        <v>0</v>
      </c>
      <c r="T254" s="136">
        <f t="shared" si="147"/>
        <v>0</v>
      </c>
      <c r="U254" s="136">
        <f t="shared" si="148"/>
        <v>0</v>
      </c>
      <c r="V254" s="136">
        <f t="shared" si="149"/>
        <v>0</v>
      </c>
      <c r="W254" s="136">
        <f t="shared" si="150"/>
        <v>0</v>
      </c>
      <c r="X254" s="136">
        <f t="shared" si="151"/>
        <v>0</v>
      </c>
      <c r="Y254" s="42">
        <f t="shared" si="152"/>
        <v>0</v>
      </c>
      <c r="Z254" s="42"/>
      <c r="AA254" s="42"/>
      <c r="AB254" s="42"/>
      <c r="AC254" s="42"/>
      <c r="AD254" s="42"/>
      <c r="AE254" s="42"/>
      <c r="AF254" s="42"/>
      <c r="AG254" s="42"/>
    </row>
    <row r="255" spans="1:33">
      <c r="A255" s="44">
        <f t="shared" si="132"/>
        <v>244</v>
      </c>
      <c r="B255" s="44"/>
      <c r="C255" s="137">
        <v>39900</v>
      </c>
      <c r="E255" s="138" t="s">
        <v>324</v>
      </c>
      <c r="G255" s="43">
        <v>6.2</v>
      </c>
      <c r="H255" s="136" t="str">
        <f t="shared" si="136"/>
        <v>P, S, T &amp; D Plant - Customer</v>
      </c>
      <c r="I255" s="42">
        <f>'Dep. Res. Class'!J$255</f>
        <v>7548.2790785936213</v>
      </c>
      <c r="J255" s="136">
        <f t="shared" si="137"/>
        <v>5592.9362834887397</v>
      </c>
      <c r="K255" s="136">
        <f t="shared" si="138"/>
        <v>1850.1415620518344</v>
      </c>
      <c r="L255" s="136">
        <f t="shared" si="139"/>
        <v>5.789987265523779</v>
      </c>
      <c r="M255" s="136">
        <f t="shared" si="140"/>
        <v>63.112488363183928</v>
      </c>
      <c r="N255" s="136">
        <f t="shared" si="141"/>
        <v>36.298757424339776</v>
      </c>
      <c r="O255" s="136">
        <f t="shared" si="142"/>
        <v>0</v>
      </c>
      <c r="P255" s="136">
        <f t="shared" si="143"/>
        <v>0</v>
      </c>
      <c r="Q255" s="136">
        <f t="shared" si="144"/>
        <v>0</v>
      </c>
      <c r="R255" s="136">
        <f t="shared" si="145"/>
        <v>0</v>
      </c>
      <c r="S255" s="136">
        <f t="shared" si="146"/>
        <v>0</v>
      </c>
      <c r="T255" s="136">
        <f t="shared" si="147"/>
        <v>0</v>
      </c>
      <c r="U255" s="136">
        <f t="shared" si="148"/>
        <v>0</v>
      </c>
      <c r="V255" s="136">
        <f t="shared" si="149"/>
        <v>0</v>
      </c>
      <c r="W255" s="136">
        <f t="shared" si="150"/>
        <v>0</v>
      </c>
      <c r="X255" s="136">
        <f t="shared" si="151"/>
        <v>0</v>
      </c>
      <c r="Y255" s="42">
        <f t="shared" si="152"/>
        <v>0</v>
      </c>
      <c r="Z255" s="42"/>
      <c r="AA255" s="42"/>
      <c r="AB255" s="42"/>
      <c r="AC255" s="42"/>
      <c r="AD255" s="42"/>
      <c r="AE255" s="42"/>
      <c r="AF255" s="42"/>
      <c r="AG255" s="42"/>
    </row>
    <row r="256" spans="1:33">
      <c r="A256" s="44">
        <f t="shared" si="132"/>
        <v>245</v>
      </c>
      <c r="B256" s="44"/>
      <c r="C256" s="137">
        <v>39901</v>
      </c>
      <c r="E256" s="138" t="s">
        <v>325</v>
      </c>
      <c r="G256" s="43">
        <v>6.2</v>
      </c>
      <c r="H256" s="136" t="str">
        <f t="shared" si="136"/>
        <v>P, S, T &amp; D Plant - Customer</v>
      </c>
      <c r="I256" s="42">
        <f>'Dep. Res. Class'!J$256</f>
        <v>93235.010060678251</v>
      </c>
      <c r="J256" s="136">
        <f t="shared" si="137"/>
        <v>69082.961192918941</v>
      </c>
      <c r="K256" s="136">
        <f t="shared" si="138"/>
        <v>22852.621816908391</v>
      </c>
      <c r="L256" s="136">
        <f t="shared" si="139"/>
        <v>71.516900121409975</v>
      </c>
      <c r="M256" s="136">
        <f t="shared" si="140"/>
        <v>779.55430982716678</v>
      </c>
      <c r="N256" s="136">
        <f t="shared" si="141"/>
        <v>448.35584090234727</v>
      </c>
      <c r="O256" s="136">
        <f t="shared" si="142"/>
        <v>0</v>
      </c>
      <c r="P256" s="136">
        <f t="shared" si="143"/>
        <v>0</v>
      </c>
      <c r="Q256" s="136">
        <f t="shared" si="144"/>
        <v>0</v>
      </c>
      <c r="R256" s="136">
        <f t="shared" si="145"/>
        <v>0</v>
      </c>
      <c r="S256" s="136">
        <f t="shared" si="146"/>
        <v>0</v>
      </c>
      <c r="T256" s="136">
        <f t="shared" si="147"/>
        <v>0</v>
      </c>
      <c r="U256" s="136">
        <f t="shared" si="148"/>
        <v>0</v>
      </c>
      <c r="V256" s="136">
        <f t="shared" si="149"/>
        <v>0</v>
      </c>
      <c r="W256" s="136">
        <f t="shared" si="150"/>
        <v>0</v>
      </c>
      <c r="X256" s="136">
        <f t="shared" si="151"/>
        <v>0</v>
      </c>
      <c r="Y256" s="42">
        <f t="shared" si="152"/>
        <v>0</v>
      </c>
      <c r="Z256" s="42"/>
      <c r="AA256" s="42"/>
      <c r="AB256" s="42"/>
      <c r="AC256" s="42"/>
      <c r="AD256" s="42"/>
      <c r="AE256" s="42"/>
      <c r="AF256" s="42"/>
      <c r="AG256" s="42"/>
    </row>
    <row r="257" spans="1:33">
      <c r="A257" s="44">
        <f t="shared" si="132"/>
        <v>246</v>
      </c>
      <c r="B257" s="44"/>
      <c r="C257" s="137">
        <v>39902</v>
      </c>
      <c r="E257" s="138" t="s">
        <v>326</v>
      </c>
      <c r="G257" s="43">
        <v>6.2</v>
      </c>
      <c r="H257" s="136" t="str">
        <f t="shared" si="136"/>
        <v>P, S, T &amp; D Plant - Customer</v>
      </c>
      <c r="I257" s="42">
        <f>'Dep. Res. Class'!J$257</f>
        <v>26210.181957171462</v>
      </c>
      <c r="J257" s="136">
        <f t="shared" si="137"/>
        <v>19420.569395854778</v>
      </c>
      <c r="K257" s="136">
        <f t="shared" si="138"/>
        <v>6424.3182430052702</v>
      </c>
      <c r="L257" s="136">
        <f t="shared" si="139"/>
        <v>20.104797156938034</v>
      </c>
      <c r="M257" s="136">
        <f t="shared" si="140"/>
        <v>219.14793909251196</v>
      </c>
      <c r="N257" s="136">
        <f t="shared" si="141"/>
        <v>126.04158206196534</v>
      </c>
      <c r="O257" s="136">
        <f t="shared" si="142"/>
        <v>0</v>
      </c>
      <c r="P257" s="136">
        <f t="shared" si="143"/>
        <v>0</v>
      </c>
      <c r="Q257" s="136">
        <f t="shared" si="144"/>
        <v>0</v>
      </c>
      <c r="R257" s="136">
        <f t="shared" si="145"/>
        <v>0</v>
      </c>
      <c r="S257" s="136">
        <f t="shared" si="146"/>
        <v>0</v>
      </c>
      <c r="T257" s="136">
        <f t="shared" si="147"/>
        <v>0</v>
      </c>
      <c r="U257" s="136">
        <f t="shared" si="148"/>
        <v>0</v>
      </c>
      <c r="V257" s="136">
        <f t="shared" si="149"/>
        <v>0</v>
      </c>
      <c r="W257" s="136">
        <f t="shared" si="150"/>
        <v>0</v>
      </c>
      <c r="X257" s="136">
        <f t="shared" si="151"/>
        <v>0</v>
      </c>
      <c r="Y257" s="42">
        <f t="shared" si="152"/>
        <v>0</v>
      </c>
      <c r="Z257" s="42"/>
      <c r="AA257" s="42"/>
      <c r="AB257" s="42"/>
      <c r="AC257" s="42"/>
      <c r="AD257" s="42"/>
      <c r="AE257" s="42"/>
      <c r="AF257" s="42"/>
      <c r="AG257" s="42"/>
    </row>
    <row r="258" spans="1:33">
      <c r="A258" s="44">
        <f t="shared" si="132"/>
        <v>247</v>
      </c>
      <c r="B258" s="44"/>
      <c r="C258" s="137">
        <v>39903</v>
      </c>
      <c r="E258" s="138" t="s">
        <v>327</v>
      </c>
      <c r="G258" s="43">
        <v>6.2</v>
      </c>
      <c r="H258" s="136" t="str">
        <f t="shared" si="136"/>
        <v>P, S, T &amp; D Plant - Customer</v>
      </c>
      <c r="I258" s="42">
        <f>'Dep. Res. Class'!J$258</f>
        <v>2865.4716755064428</v>
      </c>
      <c r="J258" s="136">
        <f t="shared" si="137"/>
        <v>2123.1860052311763</v>
      </c>
      <c r="K258" s="136">
        <f t="shared" si="138"/>
        <v>702.34926220090767</v>
      </c>
      <c r="L258" s="136">
        <f t="shared" si="139"/>
        <v>2.1979903416597835</v>
      </c>
      <c r="M258" s="136">
        <f t="shared" si="140"/>
        <v>23.958712428678318</v>
      </c>
      <c r="N258" s="136">
        <f t="shared" si="141"/>
        <v>13.779705304020677</v>
      </c>
      <c r="O258" s="136">
        <f t="shared" si="142"/>
        <v>0</v>
      </c>
      <c r="P258" s="136">
        <f t="shared" si="143"/>
        <v>0</v>
      </c>
      <c r="Q258" s="136">
        <f t="shared" si="144"/>
        <v>0</v>
      </c>
      <c r="R258" s="136">
        <f t="shared" si="145"/>
        <v>0</v>
      </c>
      <c r="S258" s="136">
        <f t="shared" si="146"/>
        <v>0</v>
      </c>
      <c r="T258" s="136">
        <f t="shared" si="147"/>
        <v>0</v>
      </c>
      <c r="U258" s="136">
        <f t="shared" si="148"/>
        <v>0</v>
      </c>
      <c r="V258" s="136">
        <f t="shared" si="149"/>
        <v>0</v>
      </c>
      <c r="W258" s="136">
        <f t="shared" si="150"/>
        <v>0</v>
      </c>
      <c r="X258" s="136">
        <f t="shared" si="151"/>
        <v>0</v>
      </c>
      <c r="Y258" s="42">
        <f t="shared" si="152"/>
        <v>0</v>
      </c>
      <c r="Z258" s="42"/>
      <c r="AA258" s="42"/>
      <c r="AB258" s="42"/>
      <c r="AC258" s="42"/>
      <c r="AD258" s="42"/>
      <c r="AE258" s="42"/>
      <c r="AF258" s="42"/>
      <c r="AG258" s="42"/>
    </row>
    <row r="259" spans="1:33">
      <c r="A259" s="44">
        <f t="shared" si="132"/>
        <v>248</v>
      </c>
      <c r="B259" s="44"/>
      <c r="C259" s="137">
        <v>39904</v>
      </c>
      <c r="E259" s="138" t="s">
        <v>328</v>
      </c>
      <c r="G259" s="43">
        <v>6.2</v>
      </c>
      <c r="H259" s="136" t="str">
        <f t="shared" si="136"/>
        <v>P, S, T &amp; D Plant - Customer</v>
      </c>
      <c r="I259" s="42">
        <f>'Dep. Res. Class'!J$259</f>
        <v>0</v>
      </c>
      <c r="J259" s="136">
        <f t="shared" si="137"/>
        <v>0</v>
      </c>
      <c r="K259" s="136">
        <f t="shared" si="138"/>
        <v>0</v>
      </c>
      <c r="L259" s="136">
        <f t="shared" si="139"/>
        <v>0</v>
      </c>
      <c r="M259" s="136">
        <f t="shared" si="140"/>
        <v>0</v>
      </c>
      <c r="N259" s="136">
        <f t="shared" si="141"/>
        <v>0</v>
      </c>
      <c r="O259" s="136">
        <f t="shared" si="142"/>
        <v>0</v>
      </c>
      <c r="P259" s="136">
        <f t="shared" si="143"/>
        <v>0</v>
      </c>
      <c r="Q259" s="136">
        <f t="shared" si="144"/>
        <v>0</v>
      </c>
      <c r="R259" s="136">
        <f t="shared" si="145"/>
        <v>0</v>
      </c>
      <c r="S259" s="136">
        <f t="shared" si="146"/>
        <v>0</v>
      </c>
      <c r="T259" s="136">
        <f t="shared" si="147"/>
        <v>0</v>
      </c>
      <c r="U259" s="136">
        <f t="shared" si="148"/>
        <v>0</v>
      </c>
      <c r="V259" s="136">
        <f t="shared" si="149"/>
        <v>0</v>
      </c>
      <c r="W259" s="136">
        <f t="shared" si="150"/>
        <v>0</v>
      </c>
      <c r="X259" s="136">
        <f t="shared" si="151"/>
        <v>0</v>
      </c>
      <c r="Y259" s="42">
        <f t="shared" si="152"/>
        <v>0</v>
      </c>
      <c r="Z259" s="42"/>
      <c r="AA259" s="42"/>
      <c r="AB259" s="42"/>
      <c r="AC259" s="42"/>
      <c r="AD259" s="42"/>
      <c r="AE259" s="42"/>
      <c r="AF259" s="42"/>
      <c r="AG259" s="42"/>
    </row>
    <row r="260" spans="1:33">
      <c r="A260" s="44">
        <f t="shared" si="132"/>
        <v>249</v>
      </c>
      <c r="B260" s="44"/>
      <c r="C260" s="137">
        <v>39905</v>
      </c>
      <c r="E260" s="138" t="s">
        <v>329</v>
      </c>
      <c r="G260" s="43">
        <v>6.2</v>
      </c>
      <c r="H260" s="136" t="str">
        <f t="shared" si="136"/>
        <v>P, S, T &amp; D Plant - Customer</v>
      </c>
      <c r="I260" s="42">
        <f>'Dep. Res. Class'!J$260</f>
        <v>0</v>
      </c>
      <c r="J260" s="136">
        <f t="shared" si="137"/>
        <v>0</v>
      </c>
      <c r="K260" s="136">
        <f t="shared" si="138"/>
        <v>0</v>
      </c>
      <c r="L260" s="136">
        <f t="shared" si="139"/>
        <v>0</v>
      </c>
      <c r="M260" s="136">
        <f t="shared" si="140"/>
        <v>0</v>
      </c>
      <c r="N260" s="136">
        <f t="shared" si="141"/>
        <v>0</v>
      </c>
      <c r="O260" s="136">
        <f t="shared" si="142"/>
        <v>0</v>
      </c>
      <c r="P260" s="136">
        <f t="shared" si="143"/>
        <v>0</v>
      </c>
      <c r="Q260" s="136">
        <f t="shared" si="144"/>
        <v>0</v>
      </c>
      <c r="R260" s="136">
        <f t="shared" si="145"/>
        <v>0</v>
      </c>
      <c r="S260" s="136">
        <f t="shared" si="146"/>
        <v>0</v>
      </c>
      <c r="T260" s="136">
        <f t="shared" si="147"/>
        <v>0</v>
      </c>
      <c r="U260" s="136">
        <f t="shared" si="148"/>
        <v>0</v>
      </c>
      <c r="V260" s="136">
        <f t="shared" si="149"/>
        <v>0</v>
      </c>
      <c r="W260" s="136">
        <f t="shared" si="150"/>
        <v>0</v>
      </c>
      <c r="X260" s="136">
        <f t="shared" si="151"/>
        <v>0</v>
      </c>
      <c r="Y260" s="42">
        <f t="shared" si="152"/>
        <v>0</v>
      </c>
      <c r="Z260" s="42"/>
      <c r="AA260" s="42"/>
      <c r="AB260" s="42"/>
      <c r="AC260" s="42"/>
      <c r="AD260" s="42"/>
      <c r="AE260" s="42"/>
      <c r="AF260" s="42"/>
      <c r="AG260" s="42"/>
    </row>
    <row r="261" spans="1:33">
      <c r="A261" s="44">
        <f t="shared" si="132"/>
        <v>250</v>
      </c>
      <c r="B261" s="44"/>
      <c r="C261" s="137">
        <v>39906</v>
      </c>
      <c r="E261" s="138" t="s">
        <v>330</v>
      </c>
      <c r="G261" s="43">
        <v>6.2</v>
      </c>
      <c r="H261" s="136" t="str">
        <f t="shared" si="136"/>
        <v>P, S, T &amp; D Plant - Customer</v>
      </c>
      <c r="I261" s="42">
        <f>'Dep. Res. Class'!J$261</f>
        <v>-861.60981382893715</v>
      </c>
      <c r="J261" s="136">
        <f t="shared" si="137"/>
        <v>-638.41423187968462</v>
      </c>
      <c r="K261" s="136">
        <f t="shared" si="138"/>
        <v>-211.18722694785012</v>
      </c>
      <c r="L261" s="136">
        <f t="shared" si="139"/>
        <v>-0.66090691639468968</v>
      </c>
      <c r="M261" s="136">
        <f t="shared" si="140"/>
        <v>-7.2040711243834297</v>
      </c>
      <c r="N261" s="136">
        <f t="shared" si="141"/>
        <v>-4.1433769606242885</v>
      </c>
      <c r="O261" s="136">
        <f t="shared" si="142"/>
        <v>0</v>
      </c>
      <c r="P261" s="136">
        <f t="shared" si="143"/>
        <v>0</v>
      </c>
      <c r="Q261" s="136">
        <f t="shared" si="144"/>
        <v>0</v>
      </c>
      <c r="R261" s="136">
        <f t="shared" si="145"/>
        <v>0</v>
      </c>
      <c r="S261" s="136">
        <f t="shared" si="146"/>
        <v>0</v>
      </c>
      <c r="T261" s="136">
        <f t="shared" si="147"/>
        <v>0</v>
      </c>
      <c r="U261" s="136">
        <f t="shared" si="148"/>
        <v>0</v>
      </c>
      <c r="V261" s="136">
        <f t="shared" si="149"/>
        <v>0</v>
      </c>
      <c r="W261" s="136">
        <f t="shared" si="150"/>
        <v>0</v>
      </c>
      <c r="X261" s="136">
        <f t="shared" si="151"/>
        <v>0</v>
      </c>
      <c r="Y261" s="42">
        <f t="shared" si="152"/>
        <v>0</v>
      </c>
      <c r="Z261" s="42"/>
      <c r="AA261" s="42"/>
      <c r="AB261" s="42"/>
      <c r="AC261" s="42"/>
      <c r="AD261" s="42"/>
      <c r="AE261" s="42"/>
      <c r="AF261" s="42"/>
      <c r="AG261" s="42"/>
    </row>
    <row r="262" spans="1:33">
      <c r="A262" s="44">
        <f t="shared" si="132"/>
        <v>251</v>
      </c>
      <c r="B262" s="44"/>
      <c r="C262" s="137">
        <v>39907</v>
      </c>
      <c r="E262" s="138" t="s">
        <v>331</v>
      </c>
      <c r="G262" s="43">
        <v>6.2</v>
      </c>
      <c r="H262" s="136" t="str">
        <f t="shared" si="136"/>
        <v>P, S, T &amp; D Plant - Customer</v>
      </c>
      <c r="I262" s="42">
        <f>'Dep. Res. Class'!J$262</f>
        <v>-126.91017041517804</v>
      </c>
      <c r="J262" s="136">
        <f t="shared" si="137"/>
        <v>-94.034744803187237</v>
      </c>
      <c r="K262" s="136">
        <f t="shared" si="138"/>
        <v>-31.106663980944084</v>
      </c>
      <c r="L262" s="136">
        <f t="shared" si="139"/>
        <v>-9.7347787875675815E-2</v>
      </c>
      <c r="M262" s="136">
        <f t="shared" si="140"/>
        <v>-1.0611182456425481</v>
      </c>
      <c r="N262" s="136">
        <f t="shared" si="141"/>
        <v>-0.61029559752850004</v>
      </c>
      <c r="O262" s="136">
        <f t="shared" si="142"/>
        <v>0</v>
      </c>
      <c r="P262" s="136">
        <f t="shared" si="143"/>
        <v>0</v>
      </c>
      <c r="Q262" s="136">
        <f t="shared" si="144"/>
        <v>0</v>
      </c>
      <c r="R262" s="136">
        <f t="shared" si="145"/>
        <v>0</v>
      </c>
      <c r="S262" s="136">
        <f t="shared" si="146"/>
        <v>0</v>
      </c>
      <c r="T262" s="136">
        <f t="shared" si="147"/>
        <v>0</v>
      </c>
      <c r="U262" s="136">
        <f t="shared" si="148"/>
        <v>0</v>
      </c>
      <c r="V262" s="136">
        <f t="shared" si="149"/>
        <v>0</v>
      </c>
      <c r="W262" s="136">
        <f t="shared" si="150"/>
        <v>0</v>
      </c>
      <c r="X262" s="136">
        <f t="shared" si="151"/>
        <v>0</v>
      </c>
      <c r="Y262" s="42">
        <f t="shared" si="152"/>
        <v>0</v>
      </c>
      <c r="Z262" s="42"/>
      <c r="AA262" s="42"/>
      <c r="AB262" s="42"/>
      <c r="AC262" s="42"/>
      <c r="AD262" s="42"/>
      <c r="AE262" s="42"/>
      <c r="AF262" s="42"/>
      <c r="AG262" s="42"/>
    </row>
    <row r="263" spans="1:33">
      <c r="A263" s="44">
        <f t="shared" si="132"/>
        <v>252</v>
      </c>
      <c r="B263" s="44"/>
      <c r="C263" s="137">
        <v>39908</v>
      </c>
      <c r="E263" s="138" t="s">
        <v>332</v>
      </c>
      <c r="G263" s="43">
        <v>6.2</v>
      </c>
      <c r="H263" s="136" t="str">
        <f t="shared" si="136"/>
        <v>P, S, T &amp; D Plant - Customer</v>
      </c>
      <c r="I263" s="42">
        <f>'Dep. Res. Class'!J$263</f>
        <v>1225057.2550253831</v>
      </c>
      <c r="J263" s="136">
        <f t="shared" si="137"/>
        <v>907712.48646773282</v>
      </c>
      <c r="K263" s="136">
        <f t="shared" si="138"/>
        <v>300271.00479675026</v>
      </c>
      <c r="L263" s="136">
        <f t="shared" si="139"/>
        <v>939.69311842879677</v>
      </c>
      <c r="M263" s="136">
        <f t="shared" si="140"/>
        <v>10242.919074267847</v>
      </c>
      <c r="N263" s="136">
        <f t="shared" si="141"/>
        <v>5891.1515682034269</v>
      </c>
      <c r="O263" s="136">
        <f t="shared" si="142"/>
        <v>0</v>
      </c>
      <c r="P263" s="136">
        <f t="shared" si="143"/>
        <v>0</v>
      </c>
      <c r="Q263" s="136">
        <f t="shared" si="144"/>
        <v>0</v>
      </c>
      <c r="R263" s="136">
        <f t="shared" si="145"/>
        <v>0</v>
      </c>
      <c r="S263" s="136">
        <f t="shared" si="146"/>
        <v>0</v>
      </c>
      <c r="T263" s="136">
        <f t="shared" si="147"/>
        <v>0</v>
      </c>
      <c r="U263" s="136">
        <f t="shared" si="148"/>
        <v>0</v>
      </c>
      <c r="V263" s="136">
        <f t="shared" si="149"/>
        <v>0</v>
      </c>
      <c r="W263" s="136">
        <f t="shared" si="150"/>
        <v>0</v>
      </c>
      <c r="X263" s="136">
        <f t="shared" si="151"/>
        <v>0</v>
      </c>
      <c r="Y263" s="42">
        <f t="shared" si="152"/>
        <v>0</v>
      </c>
      <c r="Z263" s="42"/>
      <c r="AA263" s="42"/>
      <c r="AB263" s="42"/>
      <c r="AC263" s="42"/>
      <c r="AD263" s="42"/>
      <c r="AE263" s="42"/>
      <c r="AF263" s="42"/>
      <c r="AG263" s="42"/>
    </row>
    <row r="264" spans="1:33">
      <c r="A264" s="44">
        <f t="shared" si="132"/>
        <v>253</v>
      </c>
      <c r="B264" s="44"/>
      <c r="C264" s="137">
        <v>39909</v>
      </c>
      <c r="E264" s="138" t="s">
        <v>333</v>
      </c>
      <c r="G264" s="43">
        <v>6.2</v>
      </c>
      <c r="H264" s="136" t="str">
        <f t="shared" si="136"/>
        <v>P, S, T &amp; D Plant - Customer</v>
      </c>
      <c r="I264" s="42">
        <f>'Dep. Res. Class'!J$264</f>
        <v>288.67036854859214</v>
      </c>
      <c r="J264" s="136">
        <f t="shared" si="137"/>
        <v>213.89179724450523</v>
      </c>
      <c r="K264" s="136">
        <f t="shared" si="138"/>
        <v>70.755339200320051</v>
      </c>
      <c r="L264" s="136">
        <f t="shared" si="139"/>
        <v>0.22142765793733948</v>
      </c>
      <c r="M264" s="136">
        <f t="shared" si="140"/>
        <v>2.4136236996702971</v>
      </c>
      <c r="N264" s="136">
        <f t="shared" si="141"/>
        <v>1.3881807461592179</v>
      </c>
      <c r="O264" s="136">
        <f t="shared" si="142"/>
        <v>0</v>
      </c>
      <c r="P264" s="136">
        <f t="shared" si="143"/>
        <v>0</v>
      </c>
      <c r="Q264" s="136">
        <f t="shared" si="144"/>
        <v>0</v>
      </c>
      <c r="R264" s="136">
        <f t="shared" si="145"/>
        <v>0</v>
      </c>
      <c r="S264" s="136">
        <f t="shared" si="146"/>
        <v>0</v>
      </c>
      <c r="T264" s="136">
        <f t="shared" si="147"/>
        <v>0</v>
      </c>
      <c r="U264" s="136">
        <f t="shared" si="148"/>
        <v>0</v>
      </c>
      <c r="V264" s="136">
        <f t="shared" si="149"/>
        <v>0</v>
      </c>
      <c r="W264" s="136">
        <f t="shared" si="150"/>
        <v>0</v>
      </c>
      <c r="X264" s="136">
        <f t="shared" si="151"/>
        <v>0</v>
      </c>
      <c r="Y264" s="42">
        <f t="shared" si="152"/>
        <v>0</v>
      </c>
      <c r="Z264" s="42"/>
      <c r="AA264" s="42"/>
      <c r="AB264" s="42"/>
      <c r="AC264" s="42"/>
      <c r="AD264" s="42"/>
      <c r="AE264" s="42"/>
      <c r="AF264" s="42"/>
      <c r="AG264" s="42"/>
    </row>
    <row r="265" spans="1:33">
      <c r="A265" s="44">
        <f t="shared" si="132"/>
        <v>254</v>
      </c>
      <c r="B265" s="44"/>
      <c r="C265" s="137">
        <v>39924</v>
      </c>
      <c r="E265" s="138" t="s">
        <v>334</v>
      </c>
      <c r="G265" s="43">
        <v>6.2</v>
      </c>
      <c r="H265" s="136" t="str">
        <f t="shared" si="136"/>
        <v>P, S, T &amp; D Plant - Customer</v>
      </c>
      <c r="I265" s="42">
        <f>'Dep. Res. Class'!J$265</f>
        <v>640.2173324757822</v>
      </c>
      <c r="J265" s="136">
        <f t="shared" si="137"/>
        <v>474.37233187055443</v>
      </c>
      <c r="K265" s="136">
        <f t="shared" si="138"/>
        <v>156.92221806140404</v>
      </c>
      <c r="L265" s="136">
        <f t="shared" si="139"/>
        <v>0.4910854730735571</v>
      </c>
      <c r="M265" s="136">
        <f t="shared" si="140"/>
        <v>5.3529696670031921</v>
      </c>
      <c r="N265" s="136">
        <f t="shared" si="141"/>
        <v>3.0787274037469956</v>
      </c>
      <c r="O265" s="136">
        <f t="shared" si="142"/>
        <v>0</v>
      </c>
      <c r="P265" s="136">
        <f t="shared" si="143"/>
        <v>0</v>
      </c>
      <c r="Q265" s="136">
        <f t="shared" si="144"/>
        <v>0</v>
      </c>
      <c r="R265" s="136">
        <f t="shared" si="145"/>
        <v>0</v>
      </c>
      <c r="S265" s="136">
        <f t="shared" si="146"/>
        <v>0</v>
      </c>
      <c r="T265" s="136">
        <f t="shared" si="147"/>
        <v>0</v>
      </c>
      <c r="U265" s="136">
        <f t="shared" si="148"/>
        <v>0</v>
      </c>
      <c r="V265" s="136">
        <f t="shared" si="149"/>
        <v>0</v>
      </c>
      <c r="W265" s="136">
        <f t="shared" si="150"/>
        <v>0</v>
      </c>
      <c r="X265" s="136">
        <f t="shared" si="151"/>
        <v>0</v>
      </c>
      <c r="Y265" s="42">
        <f t="shared" si="152"/>
        <v>0</v>
      </c>
      <c r="Z265" s="42"/>
      <c r="AA265" s="42"/>
      <c r="AB265" s="42"/>
      <c r="AC265" s="42"/>
      <c r="AD265" s="42"/>
      <c r="AE265" s="42"/>
      <c r="AF265" s="42"/>
      <c r="AG265" s="42"/>
    </row>
    <row r="266" spans="1:33">
      <c r="A266" s="44">
        <f t="shared" si="132"/>
        <v>255</v>
      </c>
      <c r="B266" s="44"/>
      <c r="C266" s="147"/>
      <c r="E266" s="138" t="s">
        <v>368</v>
      </c>
      <c r="G266" s="43">
        <v>6.2</v>
      </c>
      <c r="H266" s="136" t="str">
        <f t="shared" si="136"/>
        <v>P, S, T &amp; D Plant - Customer</v>
      </c>
      <c r="I266" s="42">
        <f>'Dep. Res. Class'!J$266</f>
        <v>198.07639530937092</v>
      </c>
      <c r="J266" s="136">
        <f t="shared" si="137"/>
        <v>146.76572589508012</v>
      </c>
      <c r="K266" s="136">
        <f t="shared" si="138"/>
        <v>48.550055927656018</v>
      </c>
      <c r="L266" s="136">
        <f t="shared" si="139"/>
        <v>0.15193659303012841</v>
      </c>
      <c r="M266" s="136">
        <f t="shared" si="140"/>
        <v>1.656151563001466</v>
      </c>
      <c r="N266" s="136">
        <f t="shared" si="141"/>
        <v>0.95252533060318423</v>
      </c>
      <c r="O266" s="136">
        <f t="shared" si="142"/>
        <v>0</v>
      </c>
      <c r="P266" s="136">
        <f t="shared" si="143"/>
        <v>0</v>
      </c>
      <c r="Q266" s="136">
        <f t="shared" si="144"/>
        <v>0</v>
      </c>
      <c r="R266" s="136">
        <f t="shared" si="145"/>
        <v>0</v>
      </c>
      <c r="S266" s="136">
        <f t="shared" si="146"/>
        <v>0</v>
      </c>
      <c r="T266" s="136">
        <f t="shared" si="147"/>
        <v>0</v>
      </c>
      <c r="U266" s="136">
        <f t="shared" si="148"/>
        <v>0</v>
      </c>
      <c r="V266" s="136">
        <f t="shared" si="149"/>
        <v>0</v>
      </c>
      <c r="W266" s="136">
        <f t="shared" si="150"/>
        <v>0</v>
      </c>
      <c r="X266" s="136">
        <f t="shared" si="151"/>
        <v>0</v>
      </c>
      <c r="Y266" s="42">
        <f t="shared" si="152"/>
        <v>0</v>
      </c>
      <c r="Z266" s="42"/>
      <c r="AA266" s="42"/>
      <c r="AB266" s="42"/>
      <c r="AC266" s="42"/>
      <c r="AD266" s="42"/>
      <c r="AE266" s="42"/>
      <c r="AF266" s="42"/>
      <c r="AG266" s="42"/>
    </row>
    <row r="267" spans="1:33">
      <c r="A267" s="44">
        <f>A266+1</f>
        <v>256</v>
      </c>
      <c r="B267" s="44"/>
      <c r="C267" s="44"/>
      <c r="D267" s="44"/>
      <c r="E267" s="138"/>
      <c r="G267" s="43"/>
      <c r="H267" s="136"/>
      <c r="I267" s="42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42"/>
      <c r="Z267" s="42"/>
      <c r="AA267" s="42"/>
      <c r="AB267" s="42"/>
      <c r="AC267" s="42"/>
      <c r="AD267" s="42"/>
      <c r="AE267" s="42"/>
      <c r="AF267" s="42"/>
      <c r="AG267" s="42"/>
    </row>
    <row r="268" spans="1:33">
      <c r="A268" s="44">
        <f>A267+1</f>
        <v>257</v>
      </c>
      <c r="B268" s="44"/>
      <c r="C268" s="44"/>
      <c r="D268" s="44" t="s">
        <v>159</v>
      </c>
      <c r="E268" s="44"/>
      <c r="G268" s="43"/>
      <c r="H268" s="44"/>
      <c r="I268" s="42">
        <f>'Dep. Res. Class'!J$268</f>
        <v>1418507.6883042916</v>
      </c>
      <c r="J268" s="136">
        <f>SUM(J232:J266)</f>
        <v>1051050.5819563554</v>
      </c>
      <c r="K268" s="136">
        <f t="shared" ref="K268:X268" si="153">SUM(K232:K266)</f>
        <v>347687.20166488847</v>
      </c>
      <c r="L268" s="136">
        <f t="shared" si="153"/>
        <v>1088.0813183790863</v>
      </c>
      <c r="M268" s="136">
        <f t="shared" si="153"/>
        <v>11860.392155488738</v>
      </c>
      <c r="N268" s="136">
        <f t="shared" si="153"/>
        <v>6821.4312091799302</v>
      </c>
      <c r="O268" s="136">
        <f t="shared" si="153"/>
        <v>0</v>
      </c>
      <c r="P268" s="136">
        <f t="shared" si="153"/>
        <v>0</v>
      </c>
      <c r="Q268" s="136">
        <f t="shared" si="153"/>
        <v>0</v>
      </c>
      <c r="R268" s="136">
        <f t="shared" si="153"/>
        <v>0</v>
      </c>
      <c r="S268" s="136">
        <f t="shared" si="153"/>
        <v>0</v>
      </c>
      <c r="T268" s="136">
        <f t="shared" si="153"/>
        <v>0</v>
      </c>
      <c r="U268" s="136">
        <f t="shared" si="153"/>
        <v>0</v>
      </c>
      <c r="V268" s="136">
        <f t="shared" si="153"/>
        <v>0</v>
      </c>
      <c r="W268" s="136">
        <f t="shared" si="153"/>
        <v>0</v>
      </c>
      <c r="X268" s="136">
        <f t="shared" si="153"/>
        <v>0</v>
      </c>
      <c r="Y268" s="42">
        <f>SUM(J268:X268)-I268</f>
        <v>0</v>
      </c>
      <c r="Z268" s="42"/>
      <c r="AA268" s="42"/>
      <c r="AB268" s="42"/>
      <c r="AC268" s="42"/>
      <c r="AD268" s="42"/>
      <c r="AE268" s="42"/>
      <c r="AF268" s="42"/>
      <c r="AG268" s="42"/>
    </row>
    <row r="269" spans="1:33">
      <c r="A269" s="44">
        <f>A268+1</f>
        <v>258</v>
      </c>
      <c r="B269" s="44"/>
      <c r="C269" s="44"/>
      <c r="D269" s="44"/>
      <c r="E269" s="44"/>
      <c r="G269" s="43"/>
      <c r="H269" s="136"/>
      <c r="I269" s="42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42"/>
      <c r="Z269" s="42"/>
      <c r="AA269" s="42"/>
      <c r="AB269" s="42"/>
      <c r="AC269" s="42"/>
      <c r="AD269" s="42"/>
      <c r="AE269" s="42"/>
      <c r="AF269" s="42"/>
      <c r="AG269" s="42"/>
    </row>
    <row r="270" spans="1:33">
      <c r="A270" s="44">
        <f>A269+1</f>
        <v>259</v>
      </c>
      <c r="B270" s="44"/>
      <c r="C270" s="44"/>
      <c r="D270" s="44" t="s">
        <v>428</v>
      </c>
      <c r="E270" s="44"/>
      <c r="G270" s="43"/>
      <c r="H270" s="44"/>
      <c r="I270" s="42">
        <f>'Dep. Res. Class'!J$270</f>
        <v>91713672.67052795</v>
      </c>
      <c r="J270" s="42">
        <f>J134+J144+J184+J226+J268</f>
        <v>65831304.432513081</v>
      </c>
      <c r="K270" s="42">
        <f t="shared" ref="K270:X270" si="154">K134+K144+K184+K226+K268</f>
        <v>24443277.567643609</v>
      </c>
      <c r="L270" s="42">
        <f t="shared" si="154"/>
        <v>79197.382498979612</v>
      </c>
      <c r="M270" s="42">
        <f t="shared" si="154"/>
        <v>863354.62195208948</v>
      </c>
      <c r="N270" s="42">
        <f t="shared" si="154"/>
        <v>496538.66592017241</v>
      </c>
      <c r="O270" s="42">
        <f t="shared" si="154"/>
        <v>0</v>
      </c>
      <c r="P270" s="42">
        <f t="shared" si="154"/>
        <v>0</v>
      </c>
      <c r="Q270" s="42">
        <f t="shared" si="154"/>
        <v>0</v>
      </c>
      <c r="R270" s="42">
        <f t="shared" si="154"/>
        <v>0</v>
      </c>
      <c r="S270" s="42">
        <f t="shared" si="154"/>
        <v>0</v>
      </c>
      <c r="T270" s="42">
        <f t="shared" si="154"/>
        <v>0</v>
      </c>
      <c r="U270" s="42">
        <f t="shared" si="154"/>
        <v>0</v>
      </c>
      <c r="V270" s="42">
        <f t="shared" si="154"/>
        <v>0</v>
      </c>
      <c r="W270" s="42">
        <f t="shared" si="154"/>
        <v>0</v>
      </c>
      <c r="X270" s="42">
        <f t="shared" si="154"/>
        <v>0</v>
      </c>
      <c r="Y270" s="42">
        <f>SUM(J270:X270)-I270</f>
        <v>0</v>
      </c>
      <c r="Z270" s="42"/>
      <c r="AA270" s="42"/>
      <c r="AB270" s="42"/>
      <c r="AC270" s="42"/>
      <c r="AD270" s="42"/>
      <c r="AE270" s="42"/>
      <c r="AF270" s="42"/>
      <c r="AG270" s="42"/>
    </row>
    <row r="271" spans="1:33">
      <c r="A271" s="44"/>
      <c r="B271" s="44"/>
      <c r="C271" s="44"/>
      <c r="D271" s="44"/>
      <c r="E271" s="44"/>
      <c r="G271" s="129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</row>
    <row r="272" spans="1:33">
      <c r="A272" s="44"/>
      <c r="B272" s="44"/>
      <c r="C272" s="44"/>
      <c r="D272" s="44"/>
      <c r="E272" s="44"/>
      <c r="F272" s="45" t="s">
        <v>19</v>
      </c>
      <c r="G272" s="129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</row>
    <row r="273" spans="1:33">
      <c r="A273" s="44"/>
      <c r="B273" s="44"/>
      <c r="C273" s="44"/>
      <c r="D273" s="44"/>
      <c r="E273" s="44"/>
      <c r="G273" s="129"/>
      <c r="H273" s="44"/>
      <c r="I273" s="44"/>
      <c r="J273" s="44"/>
      <c r="K273" s="44"/>
      <c r="L273" s="44"/>
      <c r="M273" s="44"/>
      <c r="N273" s="132"/>
      <c r="O273" s="132"/>
      <c r="P273" s="44"/>
      <c r="Q273" s="45"/>
      <c r="R273" s="45"/>
      <c r="S273" s="45"/>
      <c r="T273" s="45"/>
      <c r="U273" s="45"/>
      <c r="V273" s="45"/>
      <c r="W273" s="44"/>
      <c r="X273" s="44"/>
      <c r="Y273" s="44"/>
      <c r="Z273" s="44"/>
      <c r="AB273" s="44"/>
      <c r="AC273" s="44"/>
      <c r="AD273" s="44"/>
      <c r="AE273" s="44"/>
      <c r="AF273" s="44"/>
      <c r="AG273" s="44"/>
    </row>
    <row r="274" spans="1:33">
      <c r="A274" s="44"/>
      <c r="B274" s="44"/>
      <c r="C274" s="44"/>
      <c r="D274" s="44"/>
      <c r="E274" s="44"/>
      <c r="F274" s="44"/>
      <c r="G274" s="129"/>
      <c r="H274" s="44"/>
      <c r="I274" s="44"/>
      <c r="J274" s="42"/>
      <c r="K274" s="132"/>
      <c r="L274" s="132"/>
      <c r="M274" s="132"/>
      <c r="N274" s="45"/>
      <c r="O274" s="45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44"/>
      <c r="AB274" s="44"/>
      <c r="AC274" s="44"/>
      <c r="AD274" s="44"/>
      <c r="AE274" s="44"/>
      <c r="AF274" s="44"/>
      <c r="AG274" s="44"/>
    </row>
    <row r="275" spans="1:33">
      <c r="A275" s="132" t="s">
        <v>303</v>
      </c>
      <c r="B275" s="44"/>
      <c r="C275" s="132" t="s">
        <v>301</v>
      </c>
      <c r="D275" s="44"/>
      <c r="E275" s="44"/>
      <c r="F275" s="44"/>
      <c r="G275" s="131" t="s">
        <v>38</v>
      </c>
      <c r="H275" s="149" t="s">
        <v>38</v>
      </c>
      <c r="I275" s="45" t="s">
        <v>1</v>
      </c>
      <c r="J275" s="3" t="s">
        <v>56</v>
      </c>
      <c r="K275" s="3" t="s">
        <v>518</v>
      </c>
      <c r="L275" s="3" t="s">
        <v>518</v>
      </c>
      <c r="M275" s="69" t="s">
        <v>180</v>
      </c>
      <c r="N275" s="69" t="s">
        <v>180</v>
      </c>
      <c r="O275" s="45"/>
      <c r="P275" s="45"/>
      <c r="Q275" s="45"/>
      <c r="R275" s="45"/>
      <c r="S275" s="45"/>
      <c r="T275" s="132"/>
      <c r="U275" s="132"/>
      <c r="V275" s="132"/>
      <c r="W275" s="45"/>
      <c r="X275" s="45"/>
      <c r="Y275" s="45"/>
      <c r="Z275" s="44"/>
      <c r="AB275" s="44"/>
      <c r="AC275" s="44"/>
      <c r="AD275" s="44"/>
      <c r="AE275" s="44"/>
      <c r="AF275" s="44"/>
      <c r="AG275" s="44"/>
    </row>
    <row r="276" spans="1:33">
      <c r="A276" s="133" t="s">
        <v>302</v>
      </c>
      <c r="B276" s="134"/>
      <c r="C276" s="133" t="s">
        <v>302</v>
      </c>
      <c r="D276" s="44"/>
      <c r="E276" s="44"/>
      <c r="F276" s="44"/>
      <c r="G276" s="131" t="s">
        <v>39</v>
      </c>
      <c r="H276" s="149" t="s">
        <v>21</v>
      </c>
      <c r="I276" s="45" t="s">
        <v>2</v>
      </c>
      <c r="J276" s="3" t="s">
        <v>519</v>
      </c>
      <c r="K276" s="69" t="s">
        <v>420</v>
      </c>
      <c r="L276" s="69" t="s">
        <v>517</v>
      </c>
      <c r="M276" s="69" t="s">
        <v>420</v>
      </c>
      <c r="N276" s="69" t="s">
        <v>517</v>
      </c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4"/>
      <c r="AB276" s="44"/>
      <c r="AC276" s="44"/>
      <c r="AD276" s="44"/>
      <c r="AE276" s="44"/>
      <c r="AF276" s="44"/>
      <c r="AG276" s="44"/>
    </row>
    <row r="277" spans="1:33">
      <c r="A277" s="44">
        <f>+A270+1</f>
        <v>260</v>
      </c>
      <c r="B277" s="44"/>
      <c r="C277" s="44"/>
      <c r="D277" s="44" t="s">
        <v>335</v>
      </c>
      <c r="E277" s="44"/>
      <c r="G277" s="129"/>
      <c r="H277" s="44"/>
      <c r="I277" s="44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4"/>
      <c r="Z277" s="44"/>
      <c r="AB277" s="44"/>
      <c r="AC277" s="44"/>
      <c r="AD277" s="44"/>
      <c r="AE277" s="44"/>
      <c r="AF277" s="44"/>
      <c r="AG277" s="44"/>
    </row>
    <row r="278" spans="1:33">
      <c r="A278" s="44">
        <f t="shared" ref="A278:A341" si="155">A277+1</f>
        <v>261</v>
      </c>
      <c r="B278" s="44"/>
      <c r="C278" s="44"/>
      <c r="D278" s="44"/>
      <c r="E278" s="44"/>
      <c r="G278" s="43"/>
      <c r="H278" s="136"/>
      <c r="I278" s="42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42"/>
      <c r="Z278" s="42"/>
      <c r="AA278" s="42"/>
      <c r="AB278" s="42"/>
      <c r="AC278" s="42"/>
      <c r="AD278" s="42"/>
      <c r="AE278" s="42"/>
      <c r="AF278" s="42"/>
      <c r="AG278" s="42"/>
    </row>
    <row r="279" spans="1:33">
      <c r="A279" s="44">
        <f t="shared" si="155"/>
        <v>262</v>
      </c>
      <c r="B279" s="44"/>
      <c r="C279" s="137">
        <v>30100</v>
      </c>
      <c r="D279" s="44"/>
      <c r="E279" s="138" t="s">
        <v>336</v>
      </c>
      <c r="G279" s="43">
        <v>6.4</v>
      </c>
      <c r="H279" s="136" t="str">
        <f>VLOOKUP($G279,alloc,3)</f>
        <v>P, S, T &amp; D Plant - Demand</v>
      </c>
      <c r="I279" s="42">
        <f>'Dep. Res. Class'!K$14</f>
        <v>3106.8406303185975</v>
      </c>
      <c r="J279" s="136">
        <f>$I279*VLOOKUP($G279,alloc,6)</f>
        <v>1677.8472311509202</v>
      </c>
      <c r="K279" s="136">
        <f>$I279*VLOOKUP($G279,alloc,7)</f>
        <v>936.23295654671108</v>
      </c>
      <c r="L279" s="136">
        <f>$I279*VLOOKUP($G279,alloc,8)</f>
        <v>0</v>
      </c>
      <c r="M279" s="136">
        <f>$I279*VLOOKUP($G279,alloc,9)</f>
        <v>492.76044262096616</v>
      </c>
      <c r="N279" s="136">
        <f>$I279*VLOOKUP($G279,alloc,10)</f>
        <v>0</v>
      </c>
      <c r="O279" s="136">
        <f>$I279*VLOOKUP($G279,alloc,11)</f>
        <v>0</v>
      </c>
      <c r="P279" s="136">
        <f>$I279*VLOOKUP($G279,alloc,12)</f>
        <v>0</v>
      </c>
      <c r="Q279" s="136">
        <f>$I279*VLOOKUP($G279,alloc,13)</f>
        <v>0</v>
      </c>
      <c r="R279" s="136">
        <f>$I279*VLOOKUP($G279,alloc,14)</f>
        <v>0</v>
      </c>
      <c r="S279" s="136">
        <f>$I279*VLOOKUP($G279,alloc,15)</f>
        <v>0</v>
      </c>
      <c r="T279" s="136">
        <f>$I279*VLOOKUP($G279,alloc,16)</f>
        <v>0</v>
      </c>
      <c r="U279" s="136">
        <f>$I279*VLOOKUP($G279,alloc,17)</f>
        <v>0</v>
      </c>
      <c r="V279" s="136">
        <f>$I279*VLOOKUP($G279,alloc,18)</f>
        <v>0</v>
      </c>
      <c r="W279" s="136">
        <f>$I279*VLOOKUP($G279,alloc,19)</f>
        <v>0</v>
      </c>
      <c r="X279" s="136">
        <f>$I279*VLOOKUP($G279,alloc,20)</f>
        <v>0</v>
      </c>
      <c r="Y279" s="42">
        <f>SUM(J279:X279)-I279</f>
        <v>0</v>
      </c>
      <c r="Z279" s="42"/>
      <c r="AA279" s="42"/>
      <c r="AB279" s="42"/>
      <c r="AC279" s="42"/>
      <c r="AD279" s="42"/>
      <c r="AE279" s="42"/>
      <c r="AF279" s="42"/>
      <c r="AG279" s="42"/>
    </row>
    <row r="280" spans="1:33">
      <c r="A280" s="44">
        <f t="shared" si="155"/>
        <v>263</v>
      </c>
      <c r="B280" s="44"/>
      <c r="C280" s="137">
        <v>30200</v>
      </c>
      <c r="D280" s="44"/>
      <c r="E280" s="138" t="s">
        <v>197</v>
      </c>
      <c r="G280" s="43">
        <v>6.4</v>
      </c>
      <c r="H280" s="136" t="str">
        <f>VLOOKUP($G280,alloc,3)</f>
        <v>P, S, T &amp; D Plant - Demand</v>
      </c>
      <c r="I280" s="42">
        <f>'Dep. Res. Class'!K$15</f>
        <v>44702.968040339809</v>
      </c>
      <c r="J280" s="136">
        <f>$I280*VLOOKUP($G280,alloc,6)</f>
        <v>24141.808375610402</v>
      </c>
      <c r="K280" s="136">
        <f>$I280*VLOOKUP($G280,alloc,7)</f>
        <v>13471.045642443731</v>
      </c>
      <c r="L280" s="136">
        <f>$I280*VLOOKUP($G280,alloc,8)</f>
        <v>0</v>
      </c>
      <c r="M280" s="136">
        <f>$I280*VLOOKUP($G280,alloc,9)</f>
        <v>7090.1140222856739</v>
      </c>
      <c r="N280" s="136">
        <f>$I280*VLOOKUP($G280,alloc,10)</f>
        <v>0</v>
      </c>
      <c r="O280" s="136">
        <f>$I280*VLOOKUP($G280,alloc,11)</f>
        <v>0</v>
      </c>
      <c r="P280" s="136">
        <f>$I280*VLOOKUP($G280,alloc,12)</f>
        <v>0</v>
      </c>
      <c r="Q280" s="136">
        <f>$I280*VLOOKUP($G280,alloc,13)</f>
        <v>0</v>
      </c>
      <c r="R280" s="136">
        <f>$I280*VLOOKUP($G280,alloc,14)</f>
        <v>0</v>
      </c>
      <c r="S280" s="136">
        <f>$I280*VLOOKUP($G280,alloc,15)</f>
        <v>0</v>
      </c>
      <c r="T280" s="136">
        <f>$I280*VLOOKUP($G280,alloc,16)</f>
        <v>0</v>
      </c>
      <c r="U280" s="136">
        <f>$I280*VLOOKUP($G280,alloc,17)</f>
        <v>0</v>
      </c>
      <c r="V280" s="136">
        <f>$I280*VLOOKUP($G280,alloc,18)</f>
        <v>0</v>
      </c>
      <c r="W280" s="136">
        <f>$I280*VLOOKUP($G280,alloc,19)</f>
        <v>0</v>
      </c>
      <c r="X280" s="136">
        <f>$I280*VLOOKUP($G280,alloc,20)</f>
        <v>0</v>
      </c>
      <c r="Y280" s="42">
        <f>SUM(J280:X280)-I280</f>
        <v>0</v>
      </c>
      <c r="Z280" s="42"/>
      <c r="AA280" s="42"/>
      <c r="AB280" s="42"/>
      <c r="AC280" s="42"/>
      <c r="AD280" s="42"/>
      <c r="AE280" s="42"/>
      <c r="AF280" s="42"/>
      <c r="AG280" s="42"/>
    </row>
    <row r="281" spans="1:33">
      <c r="A281" s="44">
        <f t="shared" si="155"/>
        <v>264</v>
      </c>
      <c r="B281" s="44"/>
      <c r="C281" s="139">
        <v>30300</v>
      </c>
      <c r="D281" s="44"/>
      <c r="E281" s="138" t="s">
        <v>337</v>
      </c>
      <c r="G281" s="43">
        <v>99</v>
      </c>
      <c r="H281" s="136" t="str">
        <f>VLOOKUP($G281,alloc,3)</f>
        <v>-</v>
      </c>
      <c r="I281" s="42">
        <f>'Dep. Res. Class'!K$16</f>
        <v>0</v>
      </c>
      <c r="J281" s="136">
        <f>$I281*VLOOKUP($G281,alloc,6)</f>
        <v>0</v>
      </c>
      <c r="K281" s="136">
        <f>$I281*VLOOKUP($G281,alloc,7)</f>
        <v>0</v>
      </c>
      <c r="L281" s="136">
        <f>$I281*VLOOKUP($G281,alloc,8)</f>
        <v>0</v>
      </c>
      <c r="M281" s="136">
        <f>$I281*VLOOKUP($G281,alloc,9)</f>
        <v>0</v>
      </c>
      <c r="N281" s="136">
        <f>$I281*VLOOKUP($G281,alloc,10)</f>
        <v>0</v>
      </c>
      <c r="O281" s="136">
        <f>$I281*VLOOKUP($G281,alloc,11)</f>
        <v>0</v>
      </c>
      <c r="P281" s="136">
        <f>$I281*VLOOKUP($G281,alloc,12)</f>
        <v>0</v>
      </c>
      <c r="Q281" s="136">
        <f>$I281*VLOOKUP($G281,alloc,13)</f>
        <v>0</v>
      </c>
      <c r="R281" s="136">
        <f>$I281*VLOOKUP($G281,alloc,14)</f>
        <v>0</v>
      </c>
      <c r="S281" s="136">
        <f>$I281*VLOOKUP($G281,alloc,15)</f>
        <v>0</v>
      </c>
      <c r="T281" s="136">
        <f>$I281*VLOOKUP($G281,alloc,16)</f>
        <v>0</v>
      </c>
      <c r="U281" s="136">
        <f>$I281*VLOOKUP($G281,alloc,17)</f>
        <v>0</v>
      </c>
      <c r="V281" s="136">
        <f>$I281*VLOOKUP($G281,alloc,18)</f>
        <v>0</v>
      </c>
      <c r="W281" s="136">
        <f>$I281*VLOOKUP($G281,alloc,19)</f>
        <v>0</v>
      </c>
      <c r="X281" s="136">
        <f>$I281*VLOOKUP($G281,alloc,20)</f>
        <v>0</v>
      </c>
      <c r="Y281" s="42">
        <f>SUM(J281:X281)-I281</f>
        <v>0</v>
      </c>
      <c r="Z281" s="42"/>
      <c r="AA281" s="42"/>
      <c r="AB281" s="42"/>
      <c r="AC281" s="42"/>
      <c r="AD281" s="42"/>
      <c r="AE281" s="42"/>
      <c r="AF281" s="42"/>
      <c r="AG281" s="42"/>
    </row>
    <row r="282" spans="1:33">
      <c r="A282" s="44">
        <f t="shared" si="155"/>
        <v>265</v>
      </c>
      <c r="B282" s="44"/>
      <c r="C282" s="44"/>
      <c r="D282" s="44"/>
      <c r="E282" s="44"/>
      <c r="G282" s="43"/>
      <c r="H282" s="136"/>
      <c r="I282" s="42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42"/>
      <c r="Z282" s="42"/>
      <c r="AA282" s="42"/>
      <c r="AB282" s="42"/>
      <c r="AC282" s="42"/>
      <c r="AD282" s="42"/>
      <c r="AE282" s="42"/>
      <c r="AF282" s="42"/>
      <c r="AG282" s="42"/>
    </row>
    <row r="283" spans="1:33">
      <c r="A283" s="44">
        <f t="shared" si="155"/>
        <v>266</v>
      </c>
      <c r="B283" s="44"/>
      <c r="C283" s="44"/>
      <c r="D283" s="44" t="s">
        <v>338</v>
      </c>
      <c r="E283" s="44"/>
      <c r="G283" s="43"/>
      <c r="H283" s="44"/>
      <c r="I283" s="42">
        <f>'Dep. Res. Class'!K$18</f>
        <v>47809.808670658407</v>
      </c>
      <c r="J283" s="42">
        <f>SUM(J279:J281)</f>
        <v>25819.655606761324</v>
      </c>
      <c r="K283" s="42">
        <f t="shared" ref="K283:X283" si="156">SUM(K279:K281)</f>
        <v>14407.278598990442</v>
      </c>
      <c r="L283" s="42">
        <f t="shared" si="156"/>
        <v>0</v>
      </c>
      <c r="M283" s="42">
        <f t="shared" si="156"/>
        <v>7582.8744649066402</v>
      </c>
      <c r="N283" s="42">
        <f t="shared" si="156"/>
        <v>0</v>
      </c>
      <c r="O283" s="42">
        <f t="shared" si="156"/>
        <v>0</v>
      </c>
      <c r="P283" s="42">
        <f t="shared" si="156"/>
        <v>0</v>
      </c>
      <c r="Q283" s="42">
        <f t="shared" si="156"/>
        <v>0</v>
      </c>
      <c r="R283" s="42">
        <f t="shared" si="156"/>
        <v>0</v>
      </c>
      <c r="S283" s="42">
        <f t="shared" si="156"/>
        <v>0</v>
      </c>
      <c r="T283" s="42">
        <f t="shared" si="156"/>
        <v>0</v>
      </c>
      <c r="U283" s="42">
        <f t="shared" si="156"/>
        <v>0</v>
      </c>
      <c r="V283" s="42">
        <f t="shared" si="156"/>
        <v>0</v>
      </c>
      <c r="W283" s="42">
        <f t="shared" si="156"/>
        <v>0</v>
      </c>
      <c r="X283" s="42">
        <f t="shared" si="156"/>
        <v>0</v>
      </c>
      <c r="Y283" s="42">
        <f>SUM(J283:X283)-I283</f>
        <v>0</v>
      </c>
      <c r="Z283" s="42"/>
      <c r="AA283" s="42"/>
      <c r="AB283" s="42"/>
      <c r="AC283" s="42"/>
      <c r="AD283" s="42"/>
      <c r="AE283" s="42"/>
      <c r="AF283" s="42"/>
      <c r="AG283" s="42"/>
    </row>
    <row r="284" spans="1:33">
      <c r="A284" s="44">
        <f t="shared" si="155"/>
        <v>267</v>
      </c>
      <c r="B284" s="44"/>
      <c r="C284" s="44"/>
      <c r="D284" s="44"/>
      <c r="E284" s="44"/>
      <c r="G284" s="43"/>
      <c r="H284" s="136"/>
      <c r="I284" s="42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42"/>
      <c r="Z284" s="42"/>
      <c r="AA284" s="42"/>
      <c r="AB284" s="42"/>
      <c r="AC284" s="42"/>
      <c r="AD284" s="42"/>
      <c r="AE284" s="42"/>
      <c r="AF284" s="42"/>
      <c r="AG284" s="42"/>
    </row>
    <row r="285" spans="1:33">
      <c r="A285" s="44">
        <f t="shared" si="155"/>
        <v>268</v>
      </c>
      <c r="B285" s="44"/>
      <c r="C285" s="44"/>
      <c r="D285" s="44" t="s">
        <v>347</v>
      </c>
      <c r="E285" s="44"/>
      <c r="G285" s="43"/>
      <c r="H285" s="136"/>
      <c r="I285" s="42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42"/>
      <c r="Z285" s="42"/>
      <c r="AA285" s="42"/>
      <c r="AB285" s="42"/>
      <c r="AC285" s="42"/>
      <c r="AD285" s="42"/>
      <c r="AE285" s="42"/>
      <c r="AF285" s="42"/>
      <c r="AG285" s="42"/>
    </row>
    <row r="286" spans="1:33">
      <c r="A286" s="44">
        <f t="shared" si="155"/>
        <v>269</v>
      </c>
      <c r="B286" s="44"/>
      <c r="C286" s="44"/>
      <c r="D286" s="44"/>
      <c r="E286" s="44"/>
      <c r="G286" s="43"/>
      <c r="H286" s="136"/>
      <c r="I286" s="42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42"/>
      <c r="Z286" s="42"/>
      <c r="AA286" s="42"/>
      <c r="AB286" s="42"/>
      <c r="AC286" s="42"/>
      <c r="AD286" s="42"/>
      <c r="AE286" s="42"/>
      <c r="AF286" s="42"/>
      <c r="AG286" s="42"/>
    </row>
    <row r="287" spans="1:33">
      <c r="A287" s="44">
        <f t="shared" si="155"/>
        <v>270</v>
      </c>
      <c r="B287" s="44"/>
      <c r="C287" s="137">
        <v>32520</v>
      </c>
      <c r="D287" s="44"/>
      <c r="E287" s="138" t="s">
        <v>339</v>
      </c>
      <c r="G287" s="43">
        <v>3</v>
      </c>
      <c r="H287" s="136" t="str">
        <f t="shared" ref="H287:H293" si="157">VLOOKUP($G287,alloc,3)</f>
        <v>Peak Day</v>
      </c>
      <c r="I287" s="42">
        <f>'Dep. Res. Class'!K$22</f>
        <v>0</v>
      </c>
      <c r="J287" s="136">
        <f t="shared" ref="J287:J293" si="158">$I287*VLOOKUP($G287,alloc,6)</f>
        <v>0</v>
      </c>
      <c r="K287" s="136">
        <f t="shared" ref="K287:K293" si="159">$I287*VLOOKUP($G287,alloc,7)</f>
        <v>0</v>
      </c>
      <c r="L287" s="136">
        <f t="shared" ref="L287:L293" si="160">$I287*VLOOKUP($G287,alloc,8)</f>
        <v>0</v>
      </c>
      <c r="M287" s="136">
        <f t="shared" ref="M287:M293" si="161">$I287*VLOOKUP($G287,alloc,9)</f>
        <v>0</v>
      </c>
      <c r="N287" s="136">
        <f t="shared" ref="N287:N293" si="162">$I287*VLOOKUP($G287,alloc,10)</f>
        <v>0</v>
      </c>
      <c r="O287" s="136">
        <f t="shared" ref="O287:O293" si="163">$I287*VLOOKUP($G287,alloc,11)</f>
        <v>0</v>
      </c>
      <c r="P287" s="136">
        <f t="shared" ref="P287:P293" si="164">$I287*VLOOKUP($G287,alloc,12)</f>
        <v>0</v>
      </c>
      <c r="Q287" s="136">
        <f t="shared" ref="Q287:Q293" si="165">$I287*VLOOKUP($G287,alloc,13)</f>
        <v>0</v>
      </c>
      <c r="R287" s="136">
        <f t="shared" ref="R287:R293" si="166">$I287*VLOOKUP($G287,alloc,14)</f>
        <v>0</v>
      </c>
      <c r="S287" s="136">
        <f t="shared" ref="S287:S293" si="167">$I287*VLOOKUP($G287,alloc,15)</f>
        <v>0</v>
      </c>
      <c r="T287" s="136">
        <f t="shared" ref="T287:T293" si="168">$I287*VLOOKUP($G287,alloc,16)</f>
        <v>0</v>
      </c>
      <c r="U287" s="136">
        <f t="shared" ref="U287:U293" si="169">$I287*VLOOKUP($G287,alloc,17)</f>
        <v>0</v>
      </c>
      <c r="V287" s="136">
        <f t="shared" ref="V287:V293" si="170">$I287*VLOOKUP($G287,alloc,18)</f>
        <v>0</v>
      </c>
      <c r="W287" s="136">
        <f t="shared" ref="W287:W293" si="171">$I287*VLOOKUP($G287,alloc,19)</f>
        <v>0</v>
      </c>
      <c r="X287" s="136">
        <f t="shared" ref="X287:X293" si="172">$I287*VLOOKUP($G287,alloc,20)</f>
        <v>0</v>
      </c>
      <c r="Y287" s="42">
        <f t="shared" ref="Y287:Y293" si="173">SUM(J287:X287)-I287</f>
        <v>0</v>
      </c>
      <c r="Z287" s="42"/>
      <c r="AA287" s="42"/>
      <c r="AB287" s="42"/>
      <c r="AC287" s="42"/>
      <c r="AD287" s="42"/>
      <c r="AE287" s="42"/>
      <c r="AF287" s="42"/>
      <c r="AG287" s="42"/>
    </row>
    <row r="288" spans="1:33">
      <c r="A288" s="44">
        <f t="shared" si="155"/>
        <v>271</v>
      </c>
      <c r="B288" s="44"/>
      <c r="C288" s="137">
        <v>32540</v>
      </c>
      <c r="D288" s="44"/>
      <c r="E288" s="138" t="s">
        <v>340</v>
      </c>
      <c r="G288" s="43">
        <v>3</v>
      </c>
      <c r="H288" s="136" t="str">
        <f t="shared" si="157"/>
        <v>Peak Day</v>
      </c>
      <c r="I288" s="42">
        <f>'Dep. Res. Class'!K$23</f>
        <v>0</v>
      </c>
      <c r="J288" s="136">
        <f t="shared" si="158"/>
        <v>0</v>
      </c>
      <c r="K288" s="136">
        <f t="shared" si="159"/>
        <v>0</v>
      </c>
      <c r="L288" s="136">
        <f t="shared" si="160"/>
        <v>0</v>
      </c>
      <c r="M288" s="136">
        <f t="shared" si="161"/>
        <v>0</v>
      </c>
      <c r="N288" s="136">
        <f t="shared" si="162"/>
        <v>0</v>
      </c>
      <c r="O288" s="136">
        <f t="shared" si="163"/>
        <v>0</v>
      </c>
      <c r="P288" s="136">
        <f t="shared" si="164"/>
        <v>0</v>
      </c>
      <c r="Q288" s="136">
        <f t="shared" si="165"/>
        <v>0</v>
      </c>
      <c r="R288" s="136">
        <f t="shared" si="166"/>
        <v>0</v>
      </c>
      <c r="S288" s="136">
        <f t="shared" si="167"/>
        <v>0</v>
      </c>
      <c r="T288" s="136">
        <f t="shared" si="168"/>
        <v>0</v>
      </c>
      <c r="U288" s="136">
        <f t="shared" si="169"/>
        <v>0</v>
      </c>
      <c r="V288" s="136">
        <f t="shared" si="170"/>
        <v>0</v>
      </c>
      <c r="W288" s="136">
        <f t="shared" si="171"/>
        <v>0</v>
      </c>
      <c r="X288" s="136">
        <f t="shared" si="172"/>
        <v>0</v>
      </c>
      <c r="Y288" s="42">
        <f t="shared" si="173"/>
        <v>0</v>
      </c>
      <c r="Z288" s="42"/>
      <c r="AA288" s="42"/>
      <c r="AB288" s="42"/>
      <c r="AC288" s="42"/>
      <c r="AD288" s="42"/>
      <c r="AE288" s="42"/>
      <c r="AF288" s="42"/>
      <c r="AG288" s="42"/>
    </row>
    <row r="289" spans="1:33">
      <c r="A289" s="44">
        <f t="shared" si="155"/>
        <v>272</v>
      </c>
      <c r="B289" s="44"/>
      <c r="C289" s="137">
        <v>33100</v>
      </c>
      <c r="D289" s="44"/>
      <c r="E289" s="138" t="s">
        <v>341</v>
      </c>
      <c r="G289" s="43">
        <v>3</v>
      </c>
      <c r="H289" s="136" t="str">
        <f t="shared" si="157"/>
        <v>Peak Day</v>
      </c>
      <c r="I289" s="42">
        <f>'Dep. Res. Class'!K$24</f>
        <v>0</v>
      </c>
      <c r="J289" s="136">
        <f t="shared" si="158"/>
        <v>0</v>
      </c>
      <c r="K289" s="136">
        <f t="shared" si="159"/>
        <v>0</v>
      </c>
      <c r="L289" s="136">
        <f t="shared" si="160"/>
        <v>0</v>
      </c>
      <c r="M289" s="136">
        <f t="shared" si="161"/>
        <v>0</v>
      </c>
      <c r="N289" s="136">
        <f t="shared" si="162"/>
        <v>0</v>
      </c>
      <c r="O289" s="136">
        <f t="shared" si="163"/>
        <v>0</v>
      </c>
      <c r="P289" s="136">
        <f t="shared" si="164"/>
        <v>0</v>
      </c>
      <c r="Q289" s="136">
        <f t="shared" si="165"/>
        <v>0</v>
      </c>
      <c r="R289" s="136">
        <f t="shared" si="166"/>
        <v>0</v>
      </c>
      <c r="S289" s="136">
        <f t="shared" si="167"/>
        <v>0</v>
      </c>
      <c r="T289" s="136">
        <f t="shared" si="168"/>
        <v>0</v>
      </c>
      <c r="U289" s="136">
        <f t="shared" si="169"/>
        <v>0</v>
      </c>
      <c r="V289" s="136">
        <f t="shared" si="170"/>
        <v>0</v>
      </c>
      <c r="W289" s="136">
        <f t="shared" si="171"/>
        <v>0</v>
      </c>
      <c r="X289" s="136">
        <f t="shared" si="172"/>
        <v>0</v>
      </c>
      <c r="Y289" s="42">
        <f t="shared" si="173"/>
        <v>0</v>
      </c>
      <c r="Z289" s="42"/>
      <c r="AA289" s="42"/>
      <c r="AB289" s="42"/>
      <c r="AC289" s="42"/>
      <c r="AD289" s="42"/>
      <c r="AE289" s="42"/>
      <c r="AF289" s="42"/>
      <c r="AG289" s="42"/>
    </row>
    <row r="290" spans="1:33">
      <c r="A290" s="44">
        <f t="shared" si="155"/>
        <v>273</v>
      </c>
      <c r="B290" s="44"/>
      <c r="C290" s="137">
        <v>33201</v>
      </c>
      <c r="D290" s="44"/>
      <c r="E290" s="138" t="s">
        <v>342</v>
      </c>
      <c r="G290" s="43">
        <v>3</v>
      </c>
      <c r="H290" s="136" t="str">
        <f t="shared" si="157"/>
        <v>Peak Day</v>
      </c>
      <c r="I290" s="42">
        <f>'Dep. Res. Class'!K$25</f>
        <v>0</v>
      </c>
      <c r="J290" s="136">
        <f t="shared" si="158"/>
        <v>0</v>
      </c>
      <c r="K290" s="136">
        <f t="shared" si="159"/>
        <v>0</v>
      </c>
      <c r="L290" s="136">
        <f t="shared" si="160"/>
        <v>0</v>
      </c>
      <c r="M290" s="136">
        <f t="shared" si="161"/>
        <v>0</v>
      </c>
      <c r="N290" s="136">
        <f t="shared" si="162"/>
        <v>0</v>
      </c>
      <c r="O290" s="136">
        <f t="shared" si="163"/>
        <v>0</v>
      </c>
      <c r="P290" s="136">
        <f t="shared" si="164"/>
        <v>0</v>
      </c>
      <c r="Q290" s="136">
        <f t="shared" si="165"/>
        <v>0</v>
      </c>
      <c r="R290" s="136">
        <f t="shared" si="166"/>
        <v>0</v>
      </c>
      <c r="S290" s="136">
        <f t="shared" si="167"/>
        <v>0</v>
      </c>
      <c r="T290" s="136">
        <f t="shared" si="168"/>
        <v>0</v>
      </c>
      <c r="U290" s="136">
        <f t="shared" si="169"/>
        <v>0</v>
      </c>
      <c r="V290" s="136">
        <f t="shared" si="170"/>
        <v>0</v>
      </c>
      <c r="W290" s="136">
        <f t="shared" si="171"/>
        <v>0</v>
      </c>
      <c r="X290" s="136">
        <f t="shared" si="172"/>
        <v>0</v>
      </c>
      <c r="Y290" s="42">
        <f t="shared" si="173"/>
        <v>0</v>
      </c>
      <c r="Z290" s="42"/>
      <c r="AA290" s="42"/>
      <c r="AB290" s="42"/>
      <c r="AC290" s="42"/>
      <c r="AD290" s="42"/>
      <c r="AE290" s="42"/>
      <c r="AF290" s="42"/>
      <c r="AG290" s="42"/>
    </row>
    <row r="291" spans="1:33">
      <c r="A291" s="44">
        <f t="shared" si="155"/>
        <v>274</v>
      </c>
      <c r="B291" s="44"/>
      <c r="C291" s="137">
        <v>33202</v>
      </c>
      <c r="D291" s="44"/>
      <c r="E291" s="138" t="s">
        <v>343</v>
      </c>
      <c r="G291" s="43">
        <v>3</v>
      </c>
      <c r="H291" s="136" t="str">
        <f t="shared" si="157"/>
        <v>Peak Day</v>
      </c>
      <c r="I291" s="42">
        <f>'Dep. Res. Class'!K$26</f>
        <v>0</v>
      </c>
      <c r="J291" s="136">
        <f t="shared" si="158"/>
        <v>0</v>
      </c>
      <c r="K291" s="136">
        <f t="shared" si="159"/>
        <v>0</v>
      </c>
      <c r="L291" s="136">
        <f t="shared" si="160"/>
        <v>0</v>
      </c>
      <c r="M291" s="136">
        <f t="shared" si="161"/>
        <v>0</v>
      </c>
      <c r="N291" s="136">
        <f t="shared" si="162"/>
        <v>0</v>
      </c>
      <c r="O291" s="136">
        <f t="shared" si="163"/>
        <v>0</v>
      </c>
      <c r="P291" s="136">
        <f t="shared" si="164"/>
        <v>0</v>
      </c>
      <c r="Q291" s="136">
        <f t="shared" si="165"/>
        <v>0</v>
      </c>
      <c r="R291" s="136">
        <f t="shared" si="166"/>
        <v>0</v>
      </c>
      <c r="S291" s="136">
        <f t="shared" si="167"/>
        <v>0</v>
      </c>
      <c r="T291" s="136">
        <f t="shared" si="168"/>
        <v>0</v>
      </c>
      <c r="U291" s="136">
        <f t="shared" si="169"/>
        <v>0</v>
      </c>
      <c r="V291" s="136">
        <f t="shared" si="170"/>
        <v>0</v>
      </c>
      <c r="W291" s="136">
        <f t="shared" si="171"/>
        <v>0</v>
      </c>
      <c r="X291" s="136">
        <f t="shared" si="172"/>
        <v>0</v>
      </c>
      <c r="Y291" s="42">
        <f t="shared" si="173"/>
        <v>0</v>
      </c>
      <c r="Z291" s="42"/>
      <c r="AA291" s="42"/>
      <c r="AB291" s="42"/>
      <c r="AC291" s="42"/>
      <c r="AD291" s="42"/>
      <c r="AE291" s="42"/>
      <c r="AF291" s="42"/>
      <c r="AG291" s="42"/>
    </row>
    <row r="292" spans="1:33">
      <c r="A292" s="44">
        <f t="shared" si="155"/>
        <v>275</v>
      </c>
      <c r="B292" s="44"/>
      <c r="C292" s="137">
        <v>33400</v>
      </c>
      <c r="D292" s="44"/>
      <c r="E292" s="138" t="s">
        <v>344</v>
      </c>
      <c r="G292" s="43">
        <v>3</v>
      </c>
      <c r="H292" s="136" t="str">
        <f t="shared" si="157"/>
        <v>Peak Day</v>
      </c>
      <c r="I292" s="42">
        <f>'Dep. Res. Class'!K$27</f>
        <v>0</v>
      </c>
      <c r="J292" s="136">
        <f t="shared" si="158"/>
        <v>0</v>
      </c>
      <c r="K292" s="136">
        <f t="shared" si="159"/>
        <v>0</v>
      </c>
      <c r="L292" s="136">
        <f t="shared" si="160"/>
        <v>0</v>
      </c>
      <c r="M292" s="136">
        <f t="shared" si="161"/>
        <v>0</v>
      </c>
      <c r="N292" s="136">
        <f t="shared" si="162"/>
        <v>0</v>
      </c>
      <c r="O292" s="136">
        <f t="shared" si="163"/>
        <v>0</v>
      </c>
      <c r="P292" s="136">
        <f t="shared" si="164"/>
        <v>0</v>
      </c>
      <c r="Q292" s="136">
        <f t="shared" si="165"/>
        <v>0</v>
      </c>
      <c r="R292" s="136">
        <f t="shared" si="166"/>
        <v>0</v>
      </c>
      <c r="S292" s="136">
        <f t="shared" si="167"/>
        <v>0</v>
      </c>
      <c r="T292" s="136">
        <f t="shared" si="168"/>
        <v>0</v>
      </c>
      <c r="U292" s="136">
        <f t="shared" si="169"/>
        <v>0</v>
      </c>
      <c r="V292" s="136">
        <f t="shared" si="170"/>
        <v>0</v>
      </c>
      <c r="W292" s="136">
        <f t="shared" si="171"/>
        <v>0</v>
      </c>
      <c r="X292" s="136">
        <f t="shared" si="172"/>
        <v>0</v>
      </c>
      <c r="Y292" s="42">
        <f t="shared" si="173"/>
        <v>0</v>
      </c>
      <c r="Z292" s="42"/>
      <c r="AA292" s="42"/>
      <c r="AB292" s="42"/>
      <c r="AC292" s="42"/>
      <c r="AD292" s="42"/>
      <c r="AE292" s="42"/>
      <c r="AF292" s="42"/>
      <c r="AG292" s="42"/>
    </row>
    <row r="293" spans="1:33">
      <c r="A293" s="44">
        <f t="shared" si="155"/>
        <v>276</v>
      </c>
      <c r="B293" s="44"/>
      <c r="C293" s="137">
        <v>33600</v>
      </c>
      <c r="D293" s="44"/>
      <c r="E293" s="138" t="s">
        <v>345</v>
      </c>
      <c r="G293" s="43">
        <v>3</v>
      </c>
      <c r="H293" s="136" t="str">
        <f t="shared" si="157"/>
        <v>Peak Day</v>
      </c>
      <c r="I293" s="42">
        <f>'Dep. Res. Class'!K$28</f>
        <v>0</v>
      </c>
      <c r="J293" s="136">
        <f t="shared" si="158"/>
        <v>0</v>
      </c>
      <c r="K293" s="136">
        <f t="shared" si="159"/>
        <v>0</v>
      </c>
      <c r="L293" s="136">
        <f t="shared" si="160"/>
        <v>0</v>
      </c>
      <c r="M293" s="136">
        <f t="shared" si="161"/>
        <v>0</v>
      </c>
      <c r="N293" s="136">
        <f t="shared" si="162"/>
        <v>0</v>
      </c>
      <c r="O293" s="136">
        <f t="shared" si="163"/>
        <v>0</v>
      </c>
      <c r="P293" s="136">
        <f t="shared" si="164"/>
        <v>0</v>
      </c>
      <c r="Q293" s="136">
        <f t="shared" si="165"/>
        <v>0</v>
      </c>
      <c r="R293" s="136">
        <f t="shared" si="166"/>
        <v>0</v>
      </c>
      <c r="S293" s="136">
        <f t="shared" si="167"/>
        <v>0</v>
      </c>
      <c r="T293" s="136">
        <f t="shared" si="168"/>
        <v>0</v>
      </c>
      <c r="U293" s="136">
        <f t="shared" si="169"/>
        <v>0</v>
      </c>
      <c r="V293" s="136">
        <f t="shared" si="170"/>
        <v>0</v>
      </c>
      <c r="W293" s="136">
        <f t="shared" si="171"/>
        <v>0</v>
      </c>
      <c r="X293" s="136">
        <f t="shared" si="172"/>
        <v>0</v>
      </c>
      <c r="Y293" s="42">
        <f t="shared" si="173"/>
        <v>0</v>
      </c>
      <c r="Z293" s="42"/>
      <c r="AA293" s="42"/>
      <c r="AB293" s="42"/>
      <c r="AC293" s="42"/>
      <c r="AD293" s="42"/>
      <c r="AE293" s="42"/>
      <c r="AF293" s="42"/>
      <c r="AG293" s="42"/>
    </row>
    <row r="294" spans="1:33">
      <c r="A294" s="44">
        <f t="shared" si="155"/>
        <v>277</v>
      </c>
      <c r="B294" s="44"/>
      <c r="C294" s="44"/>
      <c r="D294" s="44"/>
      <c r="E294" s="44"/>
      <c r="G294" s="43"/>
      <c r="H294" s="44"/>
      <c r="I294" s="42"/>
      <c r="J294" s="151"/>
      <c r="K294" s="44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</row>
    <row r="295" spans="1:33">
      <c r="A295" s="44">
        <f t="shared" si="155"/>
        <v>278</v>
      </c>
      <c r="B295" s="44"/>
      <c r="C295" s="44"/>
      <c r="D295" s="44" t="s">
        <v>346</v>
      </c>
      <c r="E295" s="44"/>
      <c r="G295" s="43"/>
      <c r="H295" s="136"/>
      <c r="I295" s="42">
        <f>'Dep. Res. Class'!K$30</f>
        <v>0</v>
      </c>
      <c r="J295" s="42">
        <f t="shared" ref="J295:P295" si="174">SUM(J286:J293)</f>
        <v>0</v>
      </c>
      <c r="K295" s="42">
        <f t="shared" si="174"/>
        <v>0</v>
      </c>
      <c r="L295" s="42">
        <f t="shared" si="174"/>
        <v>0</v>
      </c>
      <c r="M295" s="42">
        <f t="shared" si="174"/>
        <v>0</v>
      </c>
      <c r="N295" s="42">
        <f t="shared" si="174"/>
        <v>0</v>
      </c>
      <c r="O295" s="42">
        <f t="shared" si="174"/>
        <v>0</v>
      </c>
      <c r="P295" s="42">
        <f t="shared" si="174"/>
        <v>0</v>
      </c>
      <c r="Q295" s="42">
        <f t="shared" ref="Q295:X295" si="175">SUM(Q286:Q293)</f>
        <v>0</v>
      </c>
      <c r="R295" s="42">
        <f t="shared" si="175"/>
        <v>0</v>
      </c>
      <c r="S295" s="42">
        <f t="shared" si="175"/>
        <v>0</v>
      </c>
      <c r="T295" s="42">
        <f t="shared" si="175"/>
        <v>0</v>
      </c>
      <c r="U295" s="42">
        <f t="shared" si="175"/>
        <v>0</v>
      </c>
      <c r="V295" s="42">
        <f t="shared" si="175"/>
        <v>0</v>
      </c>
      <c r="W295" s="42">
        <f t="shared" si="175"/>
        <v>0</v>
      </c>
      <c r="X295" s="42">
        <f t="shared" si="175"/>
        <v>0</v>
      </c>
      <c r="Y295" s="42">
        <f>SUM(J295:X295)-I295</f>
        <v>0</v>
      </c>
      <c r="Z295" s="42"/>
      <c r="AA295" s="42"/>
      <c r="AB295" s="42"/>
      <c r="AC295" s="42"/>
      <c r="AD295" s="42"/>
      <c r="AE295" s="42"/>
      <c r="AF295" s="42"/>
      <c r="AG295" s="42"/>
    </row>
    <row r="296" spans="1:33">
      <c r="A296" s="44">
        <f t="shared" si="155"/>
        <v>279</v>
      </c>
      <c r="B296" s="44"/>
      <c r="C296" s="44"/>
      <c r="D296" s="44"/>
      <c r="E296" s="44"/>
      <c r="G296" s="43"/>
      <c r="H296" s="136"/>
      <c r="I296" s="42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42"/>
      <c r="Z296" s="42"/>
      <c r="AA296" s="42"/>
      <c r="AB296" s="42"/>
      <c r="AC296" s="42"/>
      <c r="AD296" s="42"/>
      <c r="AE296" s="42"/>
      <c r="AF296" s="42"/>
      <c r="AG296" s="42"/>
    </row>
    <row r="297" spans="1:33">
      <c r="A297" s="44">
        <f t="shared" si="155"/>
        <v>280</v>
      </c>
      <c r="B297" s="44"/>
      <c r="C297" s="44"/>
      <c r="D297" s="44" t="s">
        <v>359</v>
      </c>
      <c r="E297" s="44"/>
      <c r="G297" s="43"/>
      <c r="H297" s="136"/>
      <c r="I297" s="42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42"/>
      <c r="Z297" s="42"/>
      <c r="AA297" s="42"/>
      <c r="AB297" s="42"/>
      <c r="AC297" s="42"/>
      <c r="AD297" s="42"/>
      <c r="AE297" s="42"/>
      <c r="AF297" s="42"/>
      <c r="AG297" s="42"/>
    </row>
    <row r="298" spans="1:33">
      <c r="A298" s="44">
        <f t="shared" si="155"/>
        <v>281</v>
      </c>
      <c r="B298" s="44"/>
      <c r="C298" s="44"/>
      <c r="D298" s="44"/>
      <c r="E298" s="44"/>
      <c r="G298" s="43"/>
      <c r="H298" s="136"/>
      <c r="I298" s="42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42"/>
      <c r="Z298" s="42"/>
      <c r="AA298" s="42"/>
      <c r="AB298" s="42"/>
      <c r="AC298" s="42"/>
      <c r="AD298" s="42"/>
      <c r="AE298" s="42"/>
      <c r="AF298" s="42"/>
      <c r="AG298" s="42"/>
    </row>
    <row r="299" spans="1:33">
      <c r="A299" s="44">
        <f t="shared" si="155"/>
        <v>282</v>
      </c>
      <c r="B299" s="44"/>
      <c r="C299" s="137">
        <v>35010</v>
      </c>
      <c r="D299" s="44"/>
      <c r="E299" s="138" t="s">
        <v>287</v>
      </c>
      <c r="G299" s="43">
        <v>3</v>
      </c>
      <c r="H299" s="136" t="str">
        <f t="shared" ref="H299:H315" si="176">VLOOKUP($G299,alloc,3)</f>
        <v>Peak Day</v>
      </c>
      <c r="I299" s="42">
        <f>'Dep. Res. Class'!K$34</f>
        <v>0</v>
      </c>
      <c r="J299" s="136">
        <f t="shared" ref="J299:J315" si="177">$I299*VLOOKUP($G299,alloc,6)</f>
        <v>0</v>
      </c>
      <c r="K299" s="136">
        <f t="shared" ref="K299:K315" si="178">$I299*VLOOKUP($G299,alloc,7)</f>
        <v>0</v>
      </c>
      <c r="L299" s="136">
        <f t="shared" ref="L299:L315" si="179">$I299*VLOOKUP($G299,alloc,8)</f>
        <v>0</v>
      </c>
      <c r="M299" s="136">
        <f t="shared" ref="M299:M315" si="180">$I299*VLOOKUP($G299,alloc,9)</f>
        <v>0</v>
      </c>
      <c r="N299" s="136">
        <f t="shared" ref="N299:N315" si="181">$I299*VLOOKUP($G299,alloc,10)</f>
        <v>0</v>
      </c>
      <c r="O299" s="136">
        <f t="shared" ref="O299:O315" si="182">$I299*VLOOKUP($G299,alloc,11)</f>
        <v>0</v>
      </c>
      <c r="P299" s="136">
        <f t="shared" ref="P299:P315" si="183">$I299*VLOOKUP($G299,alloc,12)</f>
        <v>0</v>
      </c>
      <c r="Q299" s="136">
        <f t="shared" ref="Q299:Q315" si="184">$I299*VLOOKUP($G299,alloc,13)</f>
        <v>0</v>
      </c>
      <c r="R299" s="136">
        <f t="shared" ref="R299:R315" si="185">$I299*VLOOKUP($G299,alloc,14)</f>
        <v>0</v>
      </c>
      <c r="S299" s="136">
        <f t="shared" ref="S299:S315" si="186">$I299*VLOOKUP($G299,alloc,15)</f>
        <v>0</v>
      </c>
      <c r="T299" s="136">
        <f t="shared" ref="T299:T315" si="187">$I299*VLOOKUP($G299,alloc,16)</f>
        <v>0</v>
      </c>
      <c r="U299" s="136">
        <f t="shared" ref="U299:U315" si="188">$I299*VLOOKUP($G299,alloc,17)</f>
        <v>0</v>
      </c>
      <c r="V299" s="136">
        <f t="shared" ref="V299:V315" si="189">$I299*VLOOKUP($G299,alloc,18)</f>
        <v>0</v>
      </c>
      <c r="W299" s="136">
        <f t="shared" ref="W299:W315" si="190">$I299*VLOOKUP($G299,alloc,19)</f>
        <v>0</v>
      </c>
      <c r="X299" s="136">
        <f t="shared" ref="X299:X315" si="191">$I299*VLOOKUP($G299,alloc,20)</f>
        <v>0</v>
      </c>
      <c r="Y299" s="42">
        <f t="shared" ref="Y299:Y315" si="192">SUM(J299:X299)-I299</f>
        <v>0</v>
      </c>
      <c r="Z299" s="42"/>
      <c r="AA299" s="42"/>
      <c r="AB299" s="42"/>
      <c r="AC299" s="42"/>
      <c r="AD299" s="42"/>
      <c r="AE299" s="42"/>
      <c r="AF299" s="42"/>
      <c r="AG299" s="42"/>
    </row>
    <row r="300" spans="1:33">
      <c r="A300" s="44">
        <f t="shared" si="155"/>
        <v>283</v>
      </c>
      <c r="B300" s="44"/>
      <c r="C300" s="137">
        <v>35020</v>
      </c>
      <c r="D300" s="44"/>
      <c r="E300" s="138" t="s">
        <v>147</v>
      </c>
      <c r="G300" s="43">
        <v>3</v>
      </c>
      <c r="H300" s="136" t="str">
        <f t="shared" si="176"/>
        <v>Peak Day</v>
      </c>
      <c r="I300" s="42">
        <f>'Dep. Res. Class'!K$35</f>
        <v>2710.105</v>
      </c>
      <c r="J300" s="136">
        <f t="shared" si="177"/>
        <v>1463.5904159370959</v>
      </c>
      <c r="K300" s="136">
        <f t="shared" si="178"/>
        <v>816.67839410283273</v>
      </c>
      <c r="L300" s="136">
        <f t="shared" si="179"/>
        <v>0</v>
      </c>
      <c r="M300" s="136">
        <f t="shared" si="180"/>
        <v>429.83618996007175</v>
      </c>
      <c r="N300" s="136">
        <f t="shared" si="181"/>
        <v>0</v>
      </c>
      <c r="O300" s="136">
        <f t="shared" si="182"/>
        <v>0</v>
      </c>
      <c r="P300" s="136">
        <f t="shared" si="183"/>
        <v>0</v>
      </c>
      <c r="Q300" s="136">
        <f t="shared" si="184"/>
        <v>0</v>
      </c>
      <c r="R300" s="136">
        <f t="shared" si="185"/>
        <v>0</v>
      </c>
      <c r="S300" s="136">
        <f t="shared" si="186"/>
        <v>0</v>
      </c>
      <c r="T300" s="136">
        <f t="shared" si="187"/>
        <v>0</v>
      </c>
      <c r="U300" s="136">
        <f t="shared" si="188"/>
        <v>0</v>
      </c>
      <c r="V300" s="136">
        <f t="shared" si="189"/>
        <v>0</v>
      </c>
      <c r="W300" s="136">
        <f t="shared" si="190"/>
        <v>0</v>
      </c>
      <c r="X300" s="136">
        <f t="shared" si="191"/>
        <v>0</v>
      </c>
      <c r="Y300" s="42">
        <f t="shared" si="192"/>
        <v>0</v>
      </c>
      <c r="Z300" s="42"/>
      <c r="AA300" s="42"/>
      <c r="AB300" s="42"/>
      <c r="AC300" s="42"/>
      <c r="AD300" s="42"/>
      <c r="AE300" s="42"/>
      <c r="AF300" s="42"/>
      <c r="AG300" s="42"/>
    </row>
    <row r="301" spans="1:33">
      <c r="A301" s="44">
        <f t="shared" si="155"/>
        <v>284</v>
      </c>
      <c r="B301" s="44"/>
      <c r="C301" s="137">
        <v>35100</v>
      </c>
      <c r="D301" s="44"/>
      <c r="E301" s="138" t="s">
        <v>81</v>
      </c>
      <c r="G301" s="43">
        <v>3</v>
      </c>
      <c r="H301" s="136" t="str">
        <f t="shared" si="176"/>
        <v>Peak Day</v>
      </c>
      <c r="I301" s="42">
        <f>'Dep. Res. Class'!K$36</f>
        <v>2750.053375999998</v>
      </c>
      <c r="J301" s="136">
        <f t="shared" si="177"/>
        <v>1485.1645100204796</v>
      </c>
      <c r="K301" s="136">
        <f t="shared" si="178"/>
        <v>828.71666404392158</v>
      </c>
      <c r="L301" s="136">
        <f t="shared" si="179"/>
        <v>0</v>
      </c>
      <c r="M301" s="136">
        <f t="shared" si="180"/>
        <v>436.17220193559729</v>
      </c>
      <c r="N301" s="136">
        <f t="shared" si="181"/>
        <v>0</v>
      </c>
      <c r="O301" s="136">
        <f t="shared" si="182"/>
        <v>0</v>
      </c>
      <c r="P301" s="136">
        <f t="shared" si="183"/>
        <v>0</v>
      </c>
      <c r="Q301" s="136">
        <f t="shared" si="184"/>
        <v>0</v>
      </c>
      <c r="R301" s="136">
        <f t="shared" si="185"/>
        <v>0</v>
      </c>
      <c r="S301" s="136">
        <f t="shared" si="186"/>
        <v>0</v>
      </c>
      <c r="T301" s="136">
        <f t="shared" si="187"/>
        <v>0</v>
      </c>
      <c r="U301" s="136">
        <f t="shared" si="188"/>
        <v>0</v>
      </c>
      <c r="V301" s="136">
        <f t="shared" si="189"/>
        <v>0</v>
      </c>
      <c r="W301" s="136">
        <f t="shared" si="190"/>
        <v>0</v>
      </c>
      <c r="X301" s="136">
        <f t="shared" si="191"/>
        <v>0</v>
      </c>
      <c r="Y301" s="42">
        <f t="shared" si="192"/>
        <v>0</v>
      </c>
      <c r="Z301" s="42"/>
      <c r="AA301" s="42"/>
      <c r="AB301" s="42"/>
      <c r="AC301" s="42"/>
      <c r="AD301" s="42"/>
      <c r="AE301" s="42"/>
      <c r="AF301" s="42"/>
      <c r="AG301" s="42"/>
    </row>
    <row r="302" spans="1:33">
      <c r="A302" s="44">
        <f t="shared" si="155"/>
        <v>285</v>
      </c>
      <c r="B302" s="44"/>
      <c r="C302" s="137">
        <v>35102</v>
      </c>
      <c r="D302" s="44"/>
      <c r="E302" s="138" t="s">
        <v>348</v>
      </c>
      <c r="G302" s="43">
        <v>3</v>
      </c>
      <c r="H302" s="136" t="str">
        <f t="shared" si="176"/>
        <v>Peak Day</v>
      </c>
      <c r="I302" s="42">
        <f>'Dep. Res. Class'!K$37</f>
        <v>54939.902853749998</v>
      </c>
      <c r="J302" s="136">
        <f t="shared" si="177"/>
        <v>29670.258262784504</v>
      </c>
      <c r="K302" s="136">
        <f t="shared" si="178"/>
        <v>16555.901573837982</v>
      </c>
      <c r="L302" s="136">
        <f t="shared" si="179"/>
        <v>0</v>
      </c>
      <c r="M302" s="136">
        <f t="shared" si="180"/>
        <v>8713.7430171275191</v>
      </c>
      <c r="N302" s="136">
        <f t="shared" si="181"/>
        <v>0</v>
      </c>
      <c r="O302" s="136">
        <f t="shared" si="182"/>
        <v>0</v>
      </c>
      <c r="P302" s="136">
        <f t="shared" si="183"/>
        <v>0</v>
      </c>
      <c r="Q302" s="136">
        <f t="shared" si="184"/>
        <v>0</v>
      </c>
      <c r="R302" s="136">
        <f t="shared" si="185"/>
        <v>0</v>
      </c>
      <c r="S302" s="136">
        <f t="shared" si="186"/>
        <v>0</v>
      </c>
      <c r="T302" s="136">
        <f t="shared" si="187"/>
        <v>0</v>
      </c>
      <c r="U302" s="136">
        <f t="shared" si="188"/>
        <v>0</v>
      </c>
      <c r="V302" s="136">
        <f t="shared" si="189"/>
        <v>0</v>
      </c>
      <c r="W302" s="136">
        <f t="shared" si="190"/>
        <v>0</v>
      </c>
      <c r="X302" s="136">
        <f t="shared" si="191"/>
        <v>0</v>
      </c>
      <c r="Y302" s="42">
        <f t="shared" si="192"/>
        <v>0</v>
      </c>
      <c r="Z302" s="42"/>
      <c r="AA302" s="42"/>
      <c r="AB302" s="42"/>
      <c r="AC302" s="42"/>
      <c r="AD302" s="42"/>
      <c r="AE302" s="42"/>
      <c r="AF302" s="42"/>
      <c r="AG302" s="42"/>
    </row>
    <row r="303" spans="1:33">
      <c r="A303" s="44">
        <f t="shared" si="155"/>
        <v>286</v>
      </c>
      <c r="B303" s="44"/>
      <c r="C303" s="137">
        <v>35103</v>
      </c>
      <c r="D303" s="44"/>
      <c r="E303" s="138" t="s">
        <v>349</v>
      </c>
      <c r="G303" s="43">
        <v>3</v>
      </c>
      <c r="H303" s="136" t="str">
        <f t="shared" si="176"/>
        <v>Peak Day</v>
      </c>
      <c r="I303" s="42">
        <f>'Dep. Res. Class'!K$38</f>
        <v>10027.391521500003</v>
      </c>
      <c r="J303" s="136">
        <f t="shared" si="177"/>
        <v>5415.2861707263364</v>
      </c>
      <c r="K303" s="136">
        <f t="shared" si="178"/>
        <v>3021.7109686964095</v>
      </c>
      <c r="L303" s="136">
        <f t="shared" si="179"/>
        <v>0</v>
      </c>
      <c r="M303" s="136">
        <f t="shared" si="180"/>
        <v>1590.3943820772586</v>
      </c>
      <c r="N303" s="136">
        <f t="shared" si="181"/>
        <v>0</v>
      </c>
      <c r="O303" s="136">
        <f t="shared" si="182"/>
        <v>0</v>
      </c>
      <c r="P303" s="136">
        <f t="shared" si="183"/>
        <v>0</v>
      </c>
      <c r="Q303" s="136">
        <f t="shared" si="184"/>
        <v>0</v>
      </c>
      <c r="R303" s="136">
        <f t="shared" si="185"/>
        <v>0</v>
      </c>
      <c r="S303" s="136">
        <f t="shared" si="186"/>
        <v>0</v>
      </c>
      <c r="T303" s="136">
        <f t="shared" si="187"/>
        <v>0</v>
      </c>
      <c r="U303" s="136">
        <f t="shared" si="188"/>
        <v>0</v>
      </c>
      <c r="V303" s="136">
        <f t="shared" si="189"/>
        <v>0</v>
      </c>
      <c r="W303" s="136">
        <f t="shared" si="190"/>
        <v>0</v>
      </c>
      <c r="X303" s="136">
        <f t="shared" si="191"/>
        <v>0</v>
      </c>
      <c r="Y303" s="42">
        <f t="shared" si="192"/>
        <v>0</v>
      </c>
      <c r="Z303" s="42"/>
      <c r="AA303" s="42"/>
      <c r="AB303" s="42"/>
      <c r="AC303" s="42"/>
      <c r="AD303" s="42"/>
      <c r="AE303" s="42"/>
      <c r="AF303" s="42"/>
      <c r="AG303" s="42"/>
    </row>
    <row r="304" spans="1:33">
      <c r="A304" s="44">
        <f t="shared" si="155"/>
        <v>287</v>
      </c>
      <c r="B304" s="44"/>
      <c r="C304" s="137">
        <v>35104</v>
      </c>
      <c r="D304" s="44"/>
      <c r="E304" s="138" t="s">
        <v>350</v>
      </c>
      <c r="G304" s="43">
        <v>3</v>
      </c>
      <c r="H304" s="136" t="str">
        <f t="shared" si="176"/>
        <v>Peak Day</v>
      </c>
      <c r="I304" s="42">
        <f>'Dep. Res. Class'!K$39</f>
        <v>48112.801417749994</v>
      </c>
      <c r="J304" s="136">
        <f t="shared" si="177"/>
        <v>25983.28663978097</v>
      </c>
      <c r="K304" s="136">
        <f t="shared" si="178"/>
        <v>14498.584149926501</v>
      </c>
      <c r="L304" s="136">
        <f t="shared" si="179"/>
        <v>0</v>
      </c>
      <c r="M304" s="136">
        <f t="shared" si="180"/>
        <v>7630.930628042528</v>
      </c>
      <c r="N304" s="136">
        <f t="shared" si="181"/>
        <v>0</v>
      </c>
      <c r="O304" s="136">
        <f t="shared" si="182"/>
        <v>0</v>
      </c>
      <c r="P304" s="136">
        <f t="shared" si="183"/>
        <v>0</v>
      </c>
      <c r="Q304" s="136">
        <f t="shared" si="184"/>
        <v>0</v>
      </c>
      <c r="R304" s="136">
        <f t="shared" si="185"/>
        <v>0</v>
      </c>
      <c r="S304" s="136">
        <f t="shared" si="186"/>
        <v>0</v>
      </c>
      <c r="T304" s="136">
        <f t="shared" si="187"/>
        <v>0</v>
      </c>
      <c r="U304" s="136">
        <f t="shared" si="188"/>
        <v>0</v>
      </c>
      <c r="V304" s="136">
        <f t="shared" si="189"/>
        <v>0</v>
      </c>
      <c r="W304" s="136">
        <f t="shared" si="190"/>
        <v>0</v>
      </c>
      <c r="X304" s="136">
        <f t="shared" si="191"/>
        <v>0</v>
      </c>
      <c r="Y304" s="42">
        <f t="shared" si="192"/>
        <v>0</v>
      </c>
      <c r="Z304" s="42"/>
      <c r="AA304" s="42"/>
      <c r="AB304" s="42"/>
      <c r="AC304" s="42"/>
      <c r="AD304" s="42"/>
      <c r="AE304" s="42"/>
      <c r="AF304" s="42"/>
      <c r="AG304" s="42"/>
    </row>
    <row r="305" spans="1:33">
      <c r="A305" s="44">
        <f t="shared" si="155"/>
        <v>288</v>
      </c>
      <c r="B305" s="44"/>
      <c r="C305" s="137">
        <v>35200</v>
      </c>
      <c r="D305" s="44"/>
      <c r="E305" s="138" t="s">
        <v>351</v>
      </c>
      <c r="G305" s="43">
        <v>3</v>
      </c>
      <c r="H305" s="136" t="str">
        <f t="shared" si="176"/>
        <v>Peak Day</v>
      </c>
      <c r="I305" s="42">
        <f>'Dep. Res. Class'!K$40</f>
        <v>508287.91327548242</v>
      </c>
      <c r="J305" s="136">
        <f t="shared" si="177"/>
        <v>274500.55197369173</v>
      </c>
      <c r="K305" s="136">
        <f t="shared" si="178"/>
        <v>153170.35936087382</v>
      </c>
      <c r="L305" s="136">
        <f t="shared" si="179"/>
        <v>0</v>
      </c>
      <c r="M305" s="136">
        <f t="shared" si="180"/>
        <v>80617.001940916962</v>
      </c>
      <c r="N305" s="136">
        <f t="shared" si="181"/>
        <v>0</v>
      </c>
      <c r="O305" s="136">
        <f t="shared" si="182"/>
        <v>0</v>
      </c>
      <c r="P305" s="136">
        <f t="shared" si="183"/>
        <v>0</v>
      </c>
      <c r="Q305" s="136">
        <f t="shared" si="184"/>
        <v>0</v>
      </c>
      <c r="R305" s="136">
        <f t="shared" si="185"/>
        <v>0</v>
      </c>
      <c r="S305" s="136">
        <f t="shared" si="186"/>
        <v>0</v>
      </c>
      <c r="T305" s="136">
        <f t="shared" si="187"/>
        <v>0</v>
      </c>
      <c r="U305" s="136">
        <f t="shared" si="188"/>
        <v>0</v>
      </c>
      <c r="V305" s="136">
        <f t="shared" si="189"/>
        <v>0</v>
      </c>
      <c r="W305" s="136">
        <f t="shared" si="190"/>
        <v>0</v>
      </c>
      <c r="X305" s="136">
        <f t="shared" si="191"/>
        <v>0</v>
      </c>
      <c r="Y305" s="42">
        <f t="shared" si="192"/>
        <v>0</v>
      </c>
      <c r="Z305" s="42"/>
      <c r="AA305" s="42"/>
      <c r="AB305" s="42"/>
      <c r="AC305" s="42"/>
      <c r="AD305" s="42"/>
      <c r="AE305" s="42"/>
      <c r="AF305" s="42"/>
      <c r="AG305" s="42"/>
    </row>
    <row r="306" spans="1:33">
      <c r="A306" s="44">
        <f t="shared" si="155"/>
        <v>289</v>
      </c>
      <c r="B306" s="44"/>
      <c r="C306" s="137">
        <v>35201</v>
      </c>
      <c r="D306" s="44"/>
      <c r="E306" s="138" t="s">
        <v>352</v>
      </c>
      <c r="G306" s="43">
        <v>3</v>
      </c>
      <c r="H306" s="136" t="str">
        <f t="shared" si="176"/>
        <v>Peak Day</v>
      </c>
      <c r="I306" s="42">
        <f>'Dep. Res. Class'!K$41</f>
        <v>683773.61665925023</v>
      </c>
      <c r="J306" s="136">
        <f t="shared" si="177"/>
        <v>369271.49022385641</v>
      </c>
      <c r="K306" s="136">
        <f t="shared" si="178"/>
        <v>206052.21538765563</v>
      </c>
      <c r="L306" s="136">
        <f t="shared" si="179"/>
        <v>0</v>
      </c>
      <c r="M306" s="136">
        <f t="shared" si="180"/>
        <v>108449.91104773829</v>
      </c>
      <c r="N306" s="136">
        <f t="shared" si="181"/>
        <v>0</v>
      </c>
      <c r="O306" s="136">
        <f t="shared" si="182"/>
        <v>0</v>
      </c>
      <c r="P306" s="136">
        <f t="shared" si="183"/>
        <v>0</v>
      </c>
      <c r="Q306" s="136">
        <f t="shared" si="184"/>
        <v>0</v>
      </c>
      <c r="R306" s="136">
        <f t="shared" si="185"/>
        <v>0</v>
      </c>
      <c r="S306" s="136">
        <f t="shared" si="186"/>
        <v>0</v>
      </c>
      <c r="T306" s="136">
        <f t="shared" si="187"/>
        <v>0</v>
      </c>
      <c r="U306" s="136">
        <f t="shared" si="188"/>
        <v>0</v>
      </c>
      <c r="V306" s="136">
        <f t="shared" si="189"/>
        <v>0</v>
      </c>
      <c r="W306" s="136">
        <f t="shared" si="190"/>
        <v>0</v>
      </c>
      <c r="X306" s="136">
        <f t="shared" si="191"/>
        <v>0</v>
      </c>
      <c r="Y306" s="42">
        <f t="shared" si="192"/>
        <v>0</v>
      </c>
      <c r="Z306" s="42"/>
      <c r="AA306" s="42"/>
      <c r="AB306" s="42"/>
      <c r="AC306" s="42"/>
      <c r="AD306" s="42"/>
      <c r="AE306" s="42"/>
      <c r="AF306" s="42"/>
      <c r="AG306" s="42"/>
    </row>
    <row r="307" spans="1:33">
      <c r="A307" s="44">
        <f t="shared" si="155"/>
        <v>290</v>
      </c>
      <c r="B307" s="44"/>
      <c r="C307" s="137">
        <v>35202</v>
      </c>
      <c r="D307" s="44"/>
      <c r="E307" s="138" t="s">
        <v>353</v>
      </c>
      <c r="G307" s="43">
        <v>3</v>
      </c>
      <c r="H307" s="136" t="str">
        <f t="shared" si="176"/>
        <v>Peak Day</v>
      </c>
      <c r="I307" s="42">
        <f>'Dep. Res. Class'!K$42</f>
        <v>189532.71411349997</v>
      </c>
      <c r="J307" s="136">
        <f t="shared" si="177"/>
        <v>102357.01712039353</v>
      </c>
      <c r="K307" s="136">
        <f t="shared" si="178"/>
        <v>57114.861819805672</v>
      </c>
      <c r="L307" s="136">
        <f t="shared" si="179"/>
        <v>0</v>
      </c>
      <c r="M307" s="136">
        <f t="shared" si="180"/>
        <v>30060.835173300795</v>
      </c>
      <c r="N307" s="136">
        <f t="shared" si="181"/>
        <v>0</v>
      </c>
      <c r="O307" s="136">
        <f t="shared" si="182"/>
        <v>0</v>
      </c>
      <c r="P307" s="136">
        <f t="shared" si="183"/>
        <v>0</v>
      </c>
      <c r="Q307" s="136">
        <f t="shared" si="184"/>
        <v>0</v>
      </c>
      <c r="R307" s="136">
        <f t="shared" si="185"/>
        <v>0</v>
      </c>
      <c r="S307" s="136">
        <f t="shared" si="186"/>
        <v>0</v>
      </c>
      <c r="T307" s="136">
        <f t="shared" si="187"/>
        <v>0</v>
      </c>
      <c r="U307" s="136">
        <f t="shared" si="188"/>
        <v>0</v>
      </c>
      <c r="V307" s="136">
        <f t="shared" si="189"/>
        <v>0</v>
      </c>
      <c r="W307" s="136">
        <f t="shared" si="190"/>
        <v>0</v>
      </c>
      <c r="X307" s="136">
        <f t="shared" si="191"/>
        <v>0</v>
      </c>
      <c r="Y307" s="42">
        <f t="shared" si="192"/>
        <v>0</v>
      </c>
      <c r="Z307" s="42"/>
      <c r="AA307" s="42"/>
      <c r="AB307" s="42"/>
      <c r="AC307" s="42"/>
      <c r="AD307" s="42"/>
      <c r="AE307" s="42"/>
      <c r="AF307" s="42"/>
      <c r="AG307" s="42"/>
    </row>
    <row r="308" spans="1:33">
      <c r="A308" s="44">
        <f t="shared" si="155"/>
        <v>291</v>
      </c>
      <c r="B308" s="44"/>
      <c r="C308" s="137">
        <v>35203</v>
      </c>
      <c r="D308" s="44"/>
      <c r="E308" s="138" t="s">
        <v>354</v>
      </c>
      <c r="G308" s="43">
        <v>3</v>
      </c>
      <c r="H308" s="136" t="str">
        <f t="shared" si="176"/>
        <v>Peak Day</v>
      </c>
      <c r="I308" s="42">
        <f>'Dep. Res. Class'!K$43</f>
        <v>340742.53085599991</v>
      </c>
      <c r="J308" s="136">
        <f t="shared" si="177"/>
        <v>184017.77881779178</v>
      </c>
      <c r="K308" s="136">
        <f t="shared" si="178"/>
        <v>102681.28463731588</v>
      </c>
      <c r="L308" s="136">
        <f t="shared" si="179"/>
        <v>0</v>
      </c>
      <c r="M308" s="136">
        <f t="shared" si="180"/>
        <v>54043.467400892288</v>
      </c>
      <c r="N308" s="136">
        <f t="shared" si="181"/>
        <v>0</v>
      </c>
      <c r="O308" s="136">
        <f t="shared" si="182"/>
        <v>0</v>
      </c>
      <c r="P308" s="136">
        <f t="shared" si="183"/>
        <v>0</v>
      </c>
      <c r="Q308" s="136">
        <f t="shared" si="184"/>
        <v>0</v>
      </c>
      <c r="R308" s="136">
        <f t="shared" si="185"/>
        <v>0</v>
      </c>
      <c r="S308" s="136">
        <f t="shared" si="186"/>
        <v>0</v>
      </c>
      <c r="T308" s="136">
        <f t="shared" si="187"/>
        <v>0</v>
      </c>
      <c r="U308" s="136">
        <f t="shared" si="188"/>
        <v>0</v>
      </c>
      <c r="V308" s="136">
        <f t="shared" si="189"/>
        <v>0</v>
      </c>
      <c r="W308" s="136">
        <f t="shared" si="190"/>
        <v>0</v>
      </c>
      <c r="X308" s="136">
        <f t="shared" si="191"/>
        <v>0</v>
      </c>
      <c r="Y308" s="42">
        <f t="shared" si="192"/>
        <v>0</v>
      </c>
      <c r="Z308" s="42"/>
      <c r="AA308" s="42"/>
      <c r="AB308" s="42"/>
      <c r="AC308" s="42"/>
      <c r="AD308" s="42"/>
      <c r="AE308" s="42"/>
      <c r="AF308" s="42"/>
      <c r="AG308" s="42"/>
    </row>
    <row r="309" spans="1:33">
      <c r="A309" s="44">
        <f t="shared" si="155"/>
        <v>292</v>
      </c>
      <c r="B309" s="44"/>
      <c r="C309" s="137">
        <v>35210</v>
      </c>
      <c r="D309" s="44"/>
      <c r="E309" s="138" t="s">
        <v>355</v>
      </c>
      <c r="G309" s="43">
        <v>3</v>
      </c>
      <c r="H309" s="136" t="str">
        <f t="shared" si="176"/>
        <v>Peak Day</v>
      </c>
      <c r="I309" s="42">
        <f>'Dep. Res. Class'!K$44</f>
        <v>83193.957977375088</v>
      </c>
      <c r="J309" s="136">
        <f t="shared" si="177"/>
        <v>44928.842077911992</v>
      </c>
      <c r="K309" s="136">
        <f t="shared" si="178"/>
        <v>25070.138610873466</v>
      </c>
      <c r="L309" s="136">
        <f t="shared" si="179"/>
        <v>0</v>
      </c>
      <c r="M309" s="136">
        <f t="shared" si="180"/>
        <v>13194.97728858964</v>
      </c>
      <c r="N309" s="136">
        <f t="shared" si="181"/>
        <v>0</v>
      </c>
      <c r="O309" s="136">
        <f t="shared" si="182"/>
        <v>0</v>
      </c>
      <c r="P309" s="136">
        <f t="shared" si="183"/>
        <v>0</v>
      </c>
      <c r="Q309" s="136">
        <f t="shared" si="184"/>
        <v>0</v>
      </c>
      <c r="R309" s="136">
        <f t="shared" si="185"/>
        <v>0</v>
      </c>
      <c r="S309" s="136">
        <f t="shared" si="186"/>
        <v>0</v>
      </c>
      <c r="T309" s="136">
        <f t="shared" si="187"/>
        <v>0</v>
      </c>
      <c r="U309" s="136">
        <f t="shared" si="188"/>
        <v>0</v>
      </c>
      <c r="V309" s="136">
        <f t="shared" si="189"/>
        <v>0</v>
      </c>
      <c r="W309" s="136">
        <f t="shared" si="190"/>
        <v>0</v>
      </c>
      <c r="X309" s="136">
        <f t="shared" si="191"/>
        <v>0</v>
      </c>
      <c r="Y309" s="42">
        <f t="shared" si="192"/>
        <v>0</v>
      </c>
      <c r="Z309" s="42"/>
      <c r="AA309" s="42"/>
      <c r="AB309" s="42"/>
      <c r="AC309" s="42"/>
      <c r="AD309" s="42"/>
      <c r="AE309" s="42"/>
      <c r="AF309" s="42"/>
      <c r="AG309" s="42"/>
    </row>
    <row r="310" spans="1:33">
      <c r="A310" s="44">
        <f t="shared" si="155"/>
        <v>293</v>
      </c>
      <c r="B310" s="44"/>
      <c r="C310" s="137">
        <v>35211</v>
      </c>
      <c r="D310" s="44"/>
      <c r="E310" s="138" t="s">
        <v>356</v>
      </c>
      <c r="G310" s="43">
        <v>3</v>
      </c>
      <c r="H310" s="136" t="str">
        <f t="shared" si="176"/>
        <v>Peak Day</v>
      </c>
      <c r="I310" s="42">
        <f>'Dep. Res. Class'!K$45</f>
        <v>21538.126887874976</v>
      </c>
      <c r="J310" s="136">
        <f t="shared" si="177"/>
        <v>11631.651205518194</v>
      </c>
      <c r="K310" s="136">
        <f t="shared" si="178"/>
        <v>6490.4211751104767</v>
      </c>
      <c r="L310" s="136">
        <f t="shared" si="179"/>
        <v>0</v>
      </c>
      <c r="M310" s="136">
        <f t="shared" si="180"/>
        <v>3416.0545072463087</v>
      </c>
      <c r="N310" s="136">
        <f t="shared" si="181"/>
        <v>0</v>
      </c>
      <c r="O310" s="136">
        <f t="shared" si="182"/>
        <v>0</v>
      </c>
      <c r="P310" s="136">
        <f t="shared" si="183"/>
        <v>0</v>
      </c>
      <c r="Q310" s="136">
        <f t="shared" si="184"/>
        <v>0</v>
      </c>
      <c r="R310" s="136">
        <f t="shared" si="185"/>
        <v>0</v>
      </c>
      <c r="S310" s="136">
        <f t="shared" si="186"/>
        <v>0</v>
      </c>
      <c r="T310" s="136">
        <f t="shared" si="187"/>
        <v>0</v>
      </c>
      <c r="U310" s="136">
        <f t="shared" si="188"/>
        <v>0</v>
      </c>
      <c r="V310" s="136">
        <f t="shared" si="189"/>
        <v>0</v>
      </c>
      <c r="W310" s="136">
        <f t="shared" si="190"/>
        <v>0</v>
      </c>
      <c r="X310" s="136">
        <f t="shared" si="191"/>
        <v>0</v>
      </c>
      <c r="Y310" s="42">
        <f t="shared" si="192"/>
        <v>0</v>
      </c>
      <c r="Z310" s="42"/>
      <c r="AA310" s="42"/>
      <c r="AB310" s="42"/>
      <c r="AC310" s="42"/>
      <c r="AD310" s="42"/>
      <c r="AE310" s="42"/>
      <c r="AF310" s="42"/>
      <c r="AG310" s="42"/>
    </row>
    <row r="311" spans="1:33">
      <c r="A311" s="44">
        <f t="shared" si="155"/>
        <v>294</v>
      </c>
      <c r="B311" s="44"/>
      <c r="C311" s="137">
        <v>35301</v>
      </c>
      <c r="D311" s="44"/>
      <c r="E311" s="141" t="s">
        <v>342</v>
      </c>
      <c r="G311" s="43">
        <v>3</v>
      </c>
      <c r="H311" s="136" t="str">
        <f t="shared" si="176"/>
        <v>Peak Day</v>
      </c>
      <c r="I311" s="42">
        <f>'Dep. Res. Class'!K$46</f>
        <v>77071.011164999989</v>
      </c>
      <c r="J311" s="136">
        <f t="shared" si="177"/>
        <v>41622.148694487812</v>
      </c>
      <c r="K311" s="136">
        <f t="shared" si="178"/>
        <v>23225.015130452026</v>
      </c>
      <c r="L311" s="136">
        <f t="shared" si="179"/>
        <v>0</v>
      </c>
      <c r="M311" s="136">
        <f t="shared" si="180"/>
        <v>12223.847340060163</v>
      </c>
      <c r="N311" s="136">
        <f t="shared" si="181"/>
        <v>0</v>
      </c>
      <c r="O311" s="136">
        <f t="shared" si="182"/>
        <v>0</v>
      </c>
      <c r="P311" s="136">
        <f t="shared" si="183"/>
        <v>0</v>
      </c>
      <c r="Q311" s="136">
        <f t="shared" si="184"/>
        <v>0</v>
      </c>
      <c r="R311" s="136">
        <f t="shared" si="185"/>
        <v>0</v>
      </c>
      <c r="S311" s="136">
        <f t="shared" si="186"/>
        <v>0</v>
      </c>
      <c r="T311" s="136">
        <f t="shared" si="187"/>
        <v>0</v>
      </c>
      <c r="U311" s="136">
        <f t="shared" si="188"/>
        <v>0</v>
      </c>
      <c r="V311" s="136">
        <f t="shared" si="189"/>
        <v>0</v>
      </c>
      <c r="W311" s="136">
        <f t="shared" si="190"/>
        <v>0</v>
      </c>
      <c r="X311" s="136">
        <f t="shared" si="191"/>
        <v>0</v>
      </c>
      <c r="Y311" s="42">
        <f t="shared" si="192"/>
        <v>0</v>
      </c>
      <c r="Z311" s="42"/>
      <c r="AA311" s="42"/>
      <c r="AB311" s="42"/>
      <c r="AC311" s="42"/>
      <c r="AD311" s="42"/>
      <c r="AE311" s="42"/>
      <c r="AF311" s="42"/>
      <c r="AG311" s="42"/>
    </row>
    <row r="312" spans="1:33">
      <c r="A312" s="44">
        <f t="shared" si="155"/>
        <v>295</v>
      </c>
      <c r="B312" s="44"/>
      <c r="C312" s="137">
        <v>35302</v>
      </c>
      <c r="D312" s="44"/>
      <c r="E312" s="138" t="s">
        <v>343</v>
      </c>
      <c r="G312" s="43">
        <v>3</v>
      </c>
      <c r="H312" s="136" t="str">
        <f t="shared" si="176"/>
        <v>Peak Day</v>
      </c>
      <c r="I312" s="42">
        <f>'Dep. Res. Class'!K$47</f>
        <v>106590.94999999997</v>
      </c>
      <c r="J312" s="136">
        <f t="shared" si="177"/>
        <v>57564.372172159434</v>
      </c>
      <c r="K312" s="136">
        <f t="shared" si="178"/>
        <v>32120.720736611798</v>
      </c>
      <c r="L312" s="136">
        <f t="shared" si="179"/>
        <v>0</v>
      </c>
      <c r="M312" s="136">
        <f t="shared" si="180"/>
        <v>16905.857091228754</v>
      </c>
      <c r="N312" s="136">
        <f t="shared" si="181"/>
        <v>0</v>
      </c>
      <c r="O312" s="136">
        <f t="shared" si="182"/>
        <v>0</v>
      </c>
      <c r="P312" s="136">
        <f t="shared" si="183"/>
        <v>0</v>
      </c>
      <c r="Q312" s="136">
        <f t="shared" si="184"/>
        <v>0</v>
      </c>
      <c r="R312" s="136">
        <f t="shared" si="185"/>
        <v>0</v>
      </c>
      <c r="S312" s="136">
        <f t="shared" si="186"/>
        <v>0</v>
      </c>
      <c r="T312" s="136">
        <f t="shared" si="187"/>
        <v>0</v>
      </c>
      <c r="U312" s="136">
        <f t="shared" si="188"/>
        <v>0</v>
      </c>
      <c r="V312" s="136">
        <f t="shared" si="189"/>
        <v>0</v>
      </c>
      <c r="W312" s="136">
        <f t="shared" si="190"/>
        <v>0</v>
      </c>
      <c r="X312" s="136">
        <f t="shared" si="191"/>
        <v>0</v>
      </c>
      <c r="Y312" s="42">
        <f t="shared" si="192"/>
        <v>0</v>
      </c>
      <c r="Z312" s="42"/>
      <c r="AA312" s="42"/>
      <c r="AB312" s="42"/>
      <c r="AC312" s="42"/>
      <c r="AD312" s="42"/>
      <c r="AE312" s="42"/>
      <c r="AF312" s="42"/>
      <c r="AG312" s="42"/>
    </row>
    <row r="313" spans="1:33">
      <c r="A313" s="44">
        <f t="shared" si="155"/>
        <v>296</v>
      </c>
      <c r="B313" s="44"/>
      <c r="C313" s="137">
        <v>35400</v>
      </c>
      <c r="D313" s="44"/>
      <c r="E313" s="138" t="s">
        <v>126</v>
      </c>
      <c r="G313" s="43">
        <v>3</v>
      </c>
      <c r="H313" s="136" t="str">
        <f t="shared" si="176"/>
        <v>Peak Day</v>
      </c>
      <c r="I313" s="42">
        <f>'Dep. Res. Class'!K$48</f>
        <v>240302.81888625</v>
      </c>
      <c r="J313" s="136">
        <f t="shared" si="177"/>
        <v>129775.37868259099</v>
      </c>
      <c r="K313" s="136">
        <f t="shared" si="178"/>
        <v>72414.212816996573</v>
      </c>
      <c r="L313" s="136">
        <f t="shared" si="179"/>
        <v>0</v>
      </c>
      <c r="M313" s="136">
        <f t="shared" si="180"/>
        <v>38113.22738666246</v>
      </c>
      <c r="N313" s="136">
        <f t="shared" si="181"/>
        <v>0</v>
      </c>
      <c r="O313" s="136">
        <f t="shared" si="182"/>
        <v>0</v>
      </c>
      <c r="P313" s="136">
        <f t="shared" si="183"/>
        <v>0</v>
      </c>
      <c r="Q313" s="136">
        <f t="shared" si="184"/>
        <v>0</v>
      </c>
      <c r="R313" s="136">
        <f t="shared" si="185"/>
        <v>0</v>
      </c>
      <c r="S313" s="136">
        <f t="shared" si="186"/>
        <v>0</v>
      </c>
      <c r="T313" s="136">
        <f t="shared" si="187"/>
        <v>0</v>
      </c>
      <c r="U313" s="136">
        <f t="shared" si="188"/>
        <v>0</v>
      </c>
      <c r="V313" s="136">
        <f t="shared" si="189"/>
        <v>0</v>
      </c>
      <c r="W313" s="136">
        <f t="shared" si="190"/>
        <v>0</v>
      </c>
      <c r="X313" s="136">
        <f t="shared" si="191"/>
        <v>0</v>
      </c>
      <c r="Y313" s="42">
        <f t="shared" si="192"/>
        <v>0</v>
      </c>
      <c r="Z313" s="42"/>
      <c r="AA313" s="42"/>
      <c r="AB313" s="42"/>
      <c r="AC313" s="42"/>
      <c r="AD313" s="42"/>
      <c r="AE313" s="42"/>
      <c r="AF313" s="42"/>
      <c r="AG313" s="42"/>
    </row>
    <row r="314" spans="1:33">
      <c r="A314" s="44">
        <f t="shared" si="155"/>
        <v>297</v>
      </c>
      <c r="B314" s="44"/>
      <c r="C314" s="137">
        <v>35500</v>
      </c>
      <c r="D314" s="44"/>
      <c r="E314" s="138" t="s">
        <v>357</v>
      </c>
      <c r="G314" s="43">
        <v>3</v>
      </c>
      <c r="H314" s="136" t="str">
        <f t="shared" si="176"/>
        <v>Peak Day</v>
      </c>
      <c r="I314" s="42">
        <f>'Dep. Res. Class'!K$49</f>
        <v>103295.89099850004</v>
      </c>
      <c r="J314" s="136">
        <f t="shared" si="177"/>
        <v>55784.877733920854</v>
      </c>
      <c r="K314" s="136">
        <f t="shared" si="178"/>
        <v>31127.768989790529</v>
      </c>
      <c r="L314" s="136">
        <f t="shared" si="179"/>
        <v>0</v>
      </c>
      <c r="M314" s="136">
        <f t="shared" si="180"/>
        <v>16383.244274788663</v>
      </c>
      <c r="N314" s="136">
        <f t="shared" si="181"/>
        <v>0</v>
      </c>
      <c r="O314" s="136">
        <f t="shared" si="182"/>
        <v>0</v>
      </c>
      <c r="P314" s="136">
        <f t="shared" si="183"/>
        <v>0</v>
      </c>
      <c r="Q314" s="136">
        <f t="shared" si="184"/>
        <v>0</v>
      </c>
      <c r="R314" s="136">
        <f t="shared" si="185"/>
        <v>0</v>
      </c>
      <c r="S314" s="136">
        <f t="shared" si="186"/>
        <v>0</v>
      </c>
      <c r="T314" s="136">
        <f t="shared" si="187"/>
        <v>0</v>
      </c>
      <c r="U314" s="136">
        <f t="shared" si="188"/>
        <v>0</v>
      </c>
      <c r="V314" s="136">
        <f t="shared" si="189"/>
        <v>0</v>
      </c>
      <c r="W314" s="136">
        <f t="shared" si="190"/>
        <v>0</v>
      </c>
      <c r="X314" s="136">
        <f t="shared" si="191"/>
        <v>0</v>
      </c>
      <c r="Y314" s="42">
        <f t="shared" si="192"/>
        <v>0</v>
      </c>
      <c r="Z314" s="42"/>
      <c r="AA314" s="42"/>
      <c r="AB314" s="42"/>
      <c r="AC314" s="42"/>
      <c r="AD314" s="42"/>
      <c r="AE314" s="42"/>
      <c r="AF314" s="42"/>
      <c r="AG314" s="42"/>
    </row>
    <row r="315" spans="1:33">
      <c r="A315" s="44">
        <f t="shared" si="155"/>
        <v>298</v>
      </c>
      <c r="B315" s="44"/>
      <c r="C315" s="137">
        <v>35600</v>
      </c>
      <c r="D315" s="44"/>
      <c r="E315" s="138" t="s">
        <v>345</v>
      </c>
      <c r="G315" s="43">
        <v>3</v>
      </c>
      <c r="H315" s="136" t="str">
        <f t="shared" si="176"/>
        <v>Peak Day</v>
      </c>
      <c r="I315" s="42">
        <f>'Dep. Res. Class'!K$50</f>
        <v>78850.310235624958</v>
      </c>
      <c r="J315" s="136">
        <f t="shared" si="177"/>
        <v>42583.057982818886</v>
      </c>
      <c r="K315" s="136">
        <f t="shared" si="178"/>
        <v>23761.199192555399</v>
      </c>
      <c r="L315" s="136">
        <f t="shared" si="179"/>
        <v>0</v>
      </c>
      <c r="M315" s="136">
        <f t="shared" si="180"/>
        <v>12506.053060250684</v>
      </c>
      <c r="N315" s="136">
        <f t="shared" si="181"/>
        <v>0</v>
      </c>
      <c r="O315" s="136">
        <f t="shared" si="182"/>
        <v>0</v>
      </c>
      <c r="P315" s="136">
        <f t="shared" si="183"/>
        <v>0</v>
      </c>
      <c r="Q315" s="136">
        <f t="shared" si="184"/>
        <v>0</v>
      </c>
      <c r="R315" s="136">
        <f t="shared" si="185"/>
        <v>0</v>
      </c>
      <c r="S315" s="136">
        <f t="shared" si="186"/>
        <v>0</v>
      </c>
      <c r="T315" s="136">
        <f t="shared" si="187"/>
        <v>0</v>
      </c>
      <c r="U315" s="136">
        <f t="shared" si="188"/>
        <v>0</v>
      </c>
      <c r="V315" s="136">
        <f t="shared" si="189"/>
        <v>0</v>
      </c>
      <c r="W315" s="136">
        <f t="shared" si="190"/>
        <v>0</v>
      </c>
      <c r="X315" s="136">
        <f t="shared" si="191"/>
        <v>0</v>
      </c>
      <c r="Y315" s="42">
        <f t="shared" si="192"/>
        <v>0</v>
      </c>
      <c r="Z315" s="42"/>
      <c r="AA315" s="42"/>
      <c r="AB315" s="42"/>
      <c r="AC315" s="42"/>
      <c r="AD315" s="42"/>
      <c r="AE315" s="42"/>
      <c r="AF315" s="42"/>
      <c r="AG315" s="42"/>
    </row>
    <row r="316" spans="1:33">
      <c r="A316" s="44">
        <f t="shared" si="155"/>
        <v>299</v>
      </c>
      <c r="B316" s="44"/>
      <c r="C316" s="44"/>
      <c r="D316" s="44"/>
      <c r="E316" s="44"/>
      <c r="G316" s="43"/>
      <c r="H316" s="136"/>
      <c r="I316" s="42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42"/>
      <c r="Z316" s="42"/>
      <c r="AA316" s="42"/>
      <c r="AB316" s="42"/>
      <c r="AC316" s="42"/>
      <c r="AD316" s="42"/>
      <c r="AE316" s="42"/>
      <c r="AF316" s="42"/>
      <c r="AG316" s="42"/>
    </row>
    <row r="317" spans="1:33">
      <c r="A317" s="44">
        <f t="shared" si="155"/>
        <v>300</v>
      </c>
      <c r="B317" s="44"/>
      <c r="C317" s="44"/>
      <c r="D317" s="44" t="s">
        <v>358</v>
      </c>
      <c r="E317" s="44"/>
      <c r="G317" s="43"/>
      <c r="H317" s="136"/>
      <c r="I317" s="42">
        <f>'Dep. Res. Class'!K$52</f>
        <v>2551720.0952238571</v>
      </c>
      <c r="J317" s="136">
        <f>SUM(J299:J315)</f>
        <v>1378054.7526843911</v>
      </c>
      <c r="K317" s="136">
        <f t="shared" ref="K317:X317" si="193">SUM(K299:K315)</f>
        <v>768949.78960864898</v>
      </c>
      <c r="L317" s="136">
        <f t="shared" si="193"/>
        <v>0</v>
      </c>
      <c r="M317" s="136">
        <f t="shared" si="193"/>
        <v>404715.55293081794</v>
      </c>
      <c r="N317" s="136">
        <f t="shared" si="193"/>
        <v>0</v>
      </c>
      <c r="O317" s="136">
        <f t="shared" si="193"/>
        <v>0</v>
      </c>
      <c r="P317" s="136">
        <f t="shared" si="193"/>
        <v>0</v>
      </c>
      <c r="Q317" s="136">
        <f t="shared" si="193"/>
        <v>0</v>
      </c>
      <c r="R317" s="136">
        <f t="shared" si="193"/>
        <v>0</v>
      </c>
      <c r="S317" s="136">
        <f t="shared" si="193"/>
        <v>0</v>
      </c>
      <c r="T317" s="136">
        <f t="shared" si="193"/>
        <v>0</v>
      </c>
      <c r="U317" s="136">
        <f t="shared" si="193"/>
        <v>0</v>
      </c>
      <c r="V317" s="136">
        <f t="shared" si="193"/>
        <v>0</v>
      </c>
      <c r="W317" s="136">
        <f t="shared" si="193"/>
        <v>0</v>
      </c>
      <c r="X317" s="136">
        <f t="shared" si="193"/>
        <v>0</v>
      </c>
      <c r="Y317" s="42">
        <f>SUM(J317:X317)-I317</f>
        <v>0</v>
      </c>
      <c r="Z317" s="42"/>
      <c r="AA317" s="42"/>
      <c r="AB317" s="42"/>
      <c r="AC317" s="42"/>
      <c r="AD317" s="42"/>
      <c r="AE317" s="42"/>
      <c r="AF317" s="42"/>
      <c r="AG317" s="42"/>
    </row>
    <row r="318" spans="1:33">
      <c r="A318" s="44">
        <f t="shared" si="155"/>
        <v>301</v>
      </c>
      <c r="B318" s="44"/>
      <c r="C318" s="44"/>
      <c r="D318" s="44"/>
      <c r="E318" s="44"/>
      <c r="G318" s="43"/>
      <c r="H318" s="136"/>
      <c r="I318" s="42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42"/>
      <c r="Z318" s="42"/>
      <c r="AA318" s="42"/>
      <c r="AB318" s="42"/>
      <c r="AC318" s="42"/>
      <c r="AD318" s="42"/>
      <c r="AE318" s="42"/>
      <c r="AF318" s="42"/>
      <c r="AG318" s="42"/>
    </row>
    <row r="319" spans="1:33">
      <c r="A319" s="44">
        <f t="shared" si="155"/>
        <v>302</v>
      </c>
      <c r="B319" s="44"/>
      <c r="C319" s="44"/>
      <c r="D319" s="44" t="s">
        <v>64</v>
      </c>
      <c r="E319" s="44"/>
      <c r="G319" s="43"/>
      <c r="H319" s="136"/>
      <c r="I319" s="42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42"/>
      <c r="Z319" s="42"/>
      <c r="AA319" s="42"/>
      <c r="AB319" s="42"/>
      <c r="AC319" s="42"/>
      <c r="AD319" s="42"/>
      <c r="AE319" s="42"/>
      <c r="AF319" s="42"/>
      <c r="AG319" s="42"/>
    </row>
    <row r="320" spans="1:33">
      <c r="A320" s="44">
        <f t="shared" si="155"/>
        <v>303</v>
      </c>
      <c r="B320" s="44"/>
      <c r="C320" s="44"/>
      <c r="D320" s="44"/>
      <c r="E320" s="44"/>
      <c r="G320" s="43"/>
      <c r="H320" s="136"/>
      <c r="I320" s="42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42"/>
      <c r="Z320" s="42"/>
      <c r="AA320" s="42"/>
      <c r="AB320" s="42"/>
      <c r="AC320" s="42"/>
      <c r="AD320" s="42"/>
      <c r="AE320" s="42"/>
      <c r="AF320" s="42"/>
      <c r="AG320" s="42"/>
    </row>
    <row r="321" spans="1:33">
      <c r="A321" s="44">
        <f t="shared" si="155"/>
        <v>304</v>
      </c>
      <c r="B321" s="44"/>
      <c r="C321" s="137">
        <v>36510</v>
      </c>
      <c r="E321" s="44" t="s">
        <v>125</v>
      </c>
      <c r="G321" s="43">
        <v>3</v>
      </c>
      <c r="H321" s="136" t="str">
        <f t="shared" ref="H321:H328" si="194">VLOOKUP($G321,alloc,3)</f>
        <v>Peak Day</v>
      </c>
      <c r="I321" s="42">
        <f>'Dep. Res. Class'!K$56</f>
        <v>0</v>
      </c>
      <c r="J321" s="136">
        <f t="shared" ref="J321:J328" si="195">$I321*VLOOKUP($G321,alloc,6)</f>
        <v>0</v>
      </c>
      <c r="K321" s="136">
        <f t="shared" ref="K321:K328" si="196">$I321*VLOOKUP($G321,alloc,7)</f>
        <v>0</v>
      </c>
      <c r="L321" s="136">
        <f t="shared" ref="L321:L328" si="197">$I321*VLOOKUP($G321,alloc,8)</f>
        <v>0</v>
      </c>
      <c r="M321" s="136">
        <f t="shared" ref="M321:M328" si="198">$I321*VLOOKUP($G321,alloc,9)</f>
        <v>0</v>
      </c>
      <c r="N321" s="136">
        <f t="shared" ref="N321:N328" si="199">$I321*VLOOKUP($G321,alloc,10)</f>
        <v>0</v>
      </c>
      <c r="O321" s="136">
        <f t="shared" ref="O321:O328" si="200">$I321*VLOOKUP($G321,alloc,11)</f>
        <v>0</v>
      </c>
      <c r="P321" s="136">
        <f t="shared" ref="P321:P328" si="201">$I321*VLOOKUP($G321,alloc,12)</f>
        <v>0</v>
      </c>
      <c r="Q321" s="136">
        <f t="shared" ref="Q321:Q328" si="202">$I321*VLOOKUP($G321,alloc,13)</f>
        <v>0</v>
      </c>
      <c r="R321" s="136">
        <f t="shared" ref="R321:R328" si="203">$I321*VLOOKUP($G321,alloc,14)</f>
        <v>0</v>
      </c>
      <c r="S321" s="136">
        <f t="shared" ref="S321:S328" si="204">$I321*VLOOKUP($G321,alloc,15)</f>
        <v>0</v>
      </c>
      <c r="T321" s="136">
        <f t="shared" ref="T321:T328" si="205">$I321*VLOOKUP($G321,alloc,16)</f>
        <v>0</v>
      </c>
      <c r="U321" s="136">
        <f t="shared" ref="U321:U328" si="206">$I321*VLOOKUP($G321,alloc,17)</f>
        <v>0</v>
      </c>
      <c r="V321" s="136">
        <f t="shared" ref="V321:V328" si="207">$I321*VLOOKUP($G321,alloc,18)</f>
        <v>0</v>
      </c>
      <c r="W321" s="136">
        <f t="shared" ref="W321:W328" si="208">$I321*VLOOKUP($G321,alloc,19)</f>
        <v>0</v>
      </c>
      <c r="X321" s="136">
        <f t="shared" ref="X321:X328" si="209">$I321*VLOOKUP($G321,alloc,20)</f>
        <v>0</v>
      </c>
      <c r="Y321" s="42">
        <f t="shared" ref="Y321:Y328" si="210">SUM(J321:X321)-I321</f>
        <v>0</v>
      </c>
      <c r="Z321" s="42"/>
      <c r="AA321" s="42"/>
      <c r="AB321" s="42"/>
      <c r="AC321" s="42"/>
      <c r="AD321" s="42"/>
      <c r="AE321" s="42"/>
      <c r="AF321" s="42"/>
      <c r="AG321" s="42"/>
    </row>
    <row r="322" spans="1:33">
      <c r="A322" s="44">
        <f t="shared" si="155"/>
        <v>305</v>
      </c>
      <c r="B322" s="44"/>
      <c r="C322" s="137">
        <v>36520</v>
      </c>
      <c r="E322" s="44" t="s">
        <v>147</v>
      </c>
      <c r="G322" s="43">
        <v>3</v>
      </c>
      <c r="H322" s="136" t="str">
        <f t="shared" si="194"/>
        <v>Peak Day</v>
      </c>
      <c r="I322" s="42">
        <f>'Dep. Res. Class'!K$57</f>
        <v>452087.24749999971</v>
      </c>
      <c r="J322" s="136">
        <f t="shared" si="195"/>
        <v>244149.4195274284</v>
      </c>
      <c r="K322" s="136">
        <f t="shared" si="196"/>
        <v>136234.53234567284</v>
      </c>
      <c r="L322" s="136">
        <f t="shared" si="197"/>
        <v>0</v>
      </c>
      <c r="M322" s="136">
        <f t="shared" si="198"/>
        <v>71703.295626898529</v>
      </c>
      <c r="N322" s="136">
        <f t="shared" si="199"/>
        <v>0</v>
      </c>
      <c r="O322" s="136">
        <f t="shared" si="200"/>
        <v>0</v>
      </c>
      <c r="P322" s="136">
        <f t="shared" si="201"/>
        <v>0</v>
      </c>
      <c r="Q322" s="136">
        <f t="shared" si="202"/>
        <v>0</v>
      </c>
      <c r="R322" s="136">
        <f t="shared" si="203"/>
        <v>0</v>
      </c>
      <c r="S322" s="136">
        <f t="shared" si="204"/>
        <v>0</v>
      </c>
      <c r="T322" s="136">
        <f t="shared" si="205"/>
        <v>0</v>
      </c>
      <c r="U322" s="136">
        <f t="shared" si="206"/>
        <v>0</v>
      </c>
      <c r="V322" s="136">
        <f t="shared" si="207"/>
        <v>0</v>
      </c>
      <c r="W322" s="136">
        <f t="shared" si="208"/>
        <v>0</v>
      </c>
      <c r="X322" s="136">
        <f t="shared" si="209"/>
        <v>0</v>
      </c>
      <c r="Y322" s="42">
        <f t="shared" si="210"/>
        <v>0</v>
      </c>
      <c r="Z322" s="42"/>
      <c r="AA322" s="42"/>
      <c r="AB322" s="42"/>
      <c r="AC322" s="42"/>
      <c r="AD322" s="42"/>
      <c r="AE322" s="42"/>
      <c r="AF322" s="42"/>
      <c r="AG322" s="42"/>
    </row>
    <row r="323" spans="1:33">
      <c r="A323" s="44">
        <f t="shared" si="155"/>
        <v>306</v>
      </c>
      <c r="B323" s="44"/>
      <c r="C323" s="137">
        <v>36602</v>
      </c>
      <c r="E323" s="138" t="s">
        <v>149</v>
      </c>
      <c r="G323" s="43">
        <v>3</v>
      </c>
      <c r="H323" s="136" t="str">
        <f t="shared" si="194"/>
        <v>Peak Day</v>
      </c>
      <c r="I323" s="42">
        <f>'Dep. Res. Class'!K$58</f>
        <v>13411.469043999994</v>
      </c>
      <c r="J323" s="136">
        <f t="shared" si="195"/>
        <v>7242.8550024576307</v>
      </c>
      <c r="K323" s="136">
        <f t="shared" si="196"/>
        <v>4041.4880609473685</v>
      </c>
      <c r="L323" s="136">
        <f t="shared" si="197"/>
        <v>0</v>
      </c>
      <c r="M323" s="136">
        <f t="shared" si="198"/>
        <v>2127.1259805949967</v>
      </c>
      <c r="N323" s="136">
        <f t="shared" si="199"/>
        <v>0</v>
      </c>
      <c r="O323" s="136">
        <f t="shared" si="200"/>
        <v>0</v>
      </c>
      <c r="P323" s="136">
        <f t="shared" si="201"/>
        <v>0</v>
      </c>
      <c r="Q323" s="136">
        <f t="shared" si="202"/>
        <v>0</v>
      </c>
      <c r="R323" s="136">
        <f t="shared" si="203"/>
        <v>0</v>
      </c>
      <c r="S323" s="136">
        <f t="shared" si="204"/>
        <v>0</v>
      </c>
      <c r="T323" s="136">
        <f t="shared" si="205"/>
        <v>0</v>
      </c>
      <c r="U323" s="136">
        <f t="shared" si="206"/>
        <v>0</v>
      </c>
      <c r="V323" s="136">
        <f t="shared" si="207"/>
        <v>0</v>
      </c>
      <c r="W323" s="136">
        <f t="shared" si="208"/>
        <v>0</v>
      </c>
      <c r="X323" s="136">
        <f t="shared" si="209"/>
        <v>0</v>
      </c>
      <c r="Y323" s="42">
        <f t="shared" si="210"/>
        <v>0</v>
      </c>
      <c r="Z323" s="42"/>
      <c r="AA323" s="42"/>
      <c r="AB323" s="42"/>
      <c r="AC323" s="42"/>
      <c r="AD323" s="42"/>
      <c r="AE323" s="42"/>
      <c r="AF323" s="42"/>
      <c r="AG323" s="42"/>
    </row>
    <row r="324" spans="1:33">
      <c r="A324" s="44">
        <f t="shared" si="155"/>
        <v>307</v>
      </c>
      <c r="B324" s="44"/>
      <c r="C324" s="137">
        <v>36603</v>
      </c>
      <c r="E324" s="138" t="s">
        <v>283</v>
      </c>
      <c r="G324" s="43">
        <v>3</v>
      </c>
      <c r="H324" s="136" t="str">
        <f t="shared" si="194"/>
        <v>Peak Day</v>
      </c>
      <c r="I324" s="42">
        <f>'Dep. Res. Class'!K$59</f>
        <v>47280.206782999987</v>
      </c>
      <c r="J324" s="136">
        <f t="shared" si="195"/>
        <v>25533.644456994418</v>
      </c>
      <c r="K324" s="136">
        <f t="shared" si="196"/>
        <v>14247.685365840176</v>
      </c>
      <c r="L324" s="136">
        <f t="shared" si="197"/>
        <v>0</v>
      </c>
      <c r="M324" s="136">
        <f t="shared" si="198"/>
        <v>7498.8769601654021</v>
      </c>
      <c r="N324" s="136">
        <f t="shared" si="199"/>
        <v>0</v>
      </c>
      <c r="O324" s="136">
        <f t="shared" si="200"/>
        <v>0</v>
      </c>
      <c r="P324" s="136">
        <f t="shared" si="201"/>
        <v>0</v>
      </c>
      <c r="Q324" s="136">
        <f t="shared" si="202"/>
        <v>0</v>
      </c>
      <c r="R324" s="136">
        <f t="shared" si="203"/>
        <v>0</v>
      </c>
      <c r="S324" s="136">
        <f t="shared" si="204"/>
        <v>0</v>
      </c>
      <c r="T324" s="136">
        <f t="shared" si="205"/>
        <v>0</v>
      </c>
      <c r="U324" s="136">
        <f t="shared" si="206"/>
        <v>0</v>
      </c>
      <c r="V324" s="136">
        <f t="shared" si="207"/>
        <v>0</v>
      </c>
      <c r="W324" s="136">
        <f t="shared" si="208"/>
        <v>0</v>
      </c>
      <c r="X324" s="136">
        <f t="shared" si="209"/>
        <v>0</v>
      </c>
      <c r="Y324" s="42">
        <f t="shared" si="210"/>
        <v>0</v>
      </c>
      <c r="Z324" s="42"/>
      <c r="AA324" s="42"/>
      <c r="AB324" s="42"/>
      <c r="AC324" s="42"/>
      <c r="AD324" s="42"/>
      <c r="AE324" s="42"/>
      <c r="AF324" s="42"/>
      <c r="AG324" s="42"/>
    </row>
    <row r="325" spans="1:33">
      <c r="A325" s="44">
        <f t="shared" si="155"/>
        <v>308</v>
      </c>
      <c r="B325" s="44"/>
      <c r="C325" s="137">
        <v>36700</v>
      </c>
      <c r="E325" s="138" t="s">
        <v>284</v>
      </c>
      <c r="G325" s="43">
        <v>3</v>
      </c>
      <c r="H325" s="136" t="str">
        <f t="shared" si="194"/>
        <v>Peak Day</v>
      </c>
      <c r="I325" s="42">
        <f>'Dep. Res. Class'!K$60</f>
        <v>130981.93000000007</v>
      </c>
      <c r="J325" s="136">
        <f t="shared" si="195"/>
        <v>70736.704817320235</v>
      </c>
      <c r="K325" s="136">
        <f t="shared" si="196"/>
        <v>39470.836830635606</v>
      </c>
      <c r="L325" s="136">
        <f t="shared" si="197"/>
        <v>0</v>
      </c>
      <c r="M325" s="136">
        <f t="shared" si="198"/>
        <v>20774.38835204424</v>
      </c>
      <c r="N325" s="136">
        <f t="shared" si="199"/>
        <v>0</v>
      </c>
      <c r="O325" s="136">
        <f t="shared" si="200"/>
        <v>0</v>
      </c>
      <c r="P325" s="136">
        <f t="shared" si="201"/>
        <v>0</v>
      </c>
      <c r="Q325" s="136">
        <f t="shared" si="202"/>
        <v>0</v>
      </c>
      <c r="R325" s="136">
        <f t="shared" si="203"/>
        <v>0</v>
      </c>
      <c r="S325" s="136">
        <f t="shared" si="204"/>
        <v>0</v>
      </c>
      <c r="T325" s="136">
        <f t="shared" si="205"/>
        <v>0</v>
      </c>
      <c r="U325" s="136">
        <f t="shared" si="206"/>
        <v>0</v>
      </c>
      <c r="V325" s="136">
        <f t="shared" si="207"/>
        <v>0</v>
      </c>
      <c r="W325" s="136">
        <f t="shared" si="208"/>
        <v>0</v>
      </c>
      <c r="X325" s="136">
        <f t="shared" si="209"/>
        <v>0</v>
      </c>
      <c r="Y325" s="42">
        <f t="shared" si="210"/>
        <v>0</v>
      </c>
      <c r="Z325" s="42"/>
      <c r="AA325" s="42"/>
      <c r="AB325" s="42"/>
      <c r="AC325" s="42"/>
      <c r="AD325" s="42"/>
      <c r="AE325" s="42"/>
      <c r="AF325" s="42"/>
      <c r="AG325" s="42"/>
    </row>
    <row r="326" spans="1:33">
      <c r="A326" s="44">
        <f t="shared" si="155"/>
        <v>309</v>
      </c>
      <c r="B326" s="44"/>
      <c r="C326" s="137">
        <v>36701</v>
      </c>
      <c r="E326" s="138" t="s">
        <v>285</v>
      </c>
      <c r="G326" s="43">
        <v>3</v>
      </c>
      <c r="H326" s="136" t="str">
        <f t="shared" si="194"/>
        <v>Peak Day</v>
      </c>
      <c r="I326" s="42">
        <f>'Dep. Res. Class'!K$61</f>
        <v>18289712.331949748</v>
      </c>
      <c r="J326" s="136">
        <f t="shared" si="195"/>
        <v>9877347.0693158247</v>
      </c>
      <c r="K326" s="136">
        <f t="shared" si="196"/>
        <v>5511525.5297708008</v>
      </c>
      <c r="L326" s="136">
        <f t="shared" si="197"/>
        <v>0</v>
      </c>
      <c r="M326" s="136">
        <f t="shared" si="198"/>
        <v>2900839.7328631249</v>
      </c>
      <c r="N326" s="136">
        <f t="shared" si="199"/>
        <v>0</v>
      </c>
      <c r="O326" s="136">
        <f t="shared" si="200"/>
        <v>0</v>
      </c>
      <c r="P326" s="136">
        <f t="shared" si="201"/>
        <v>0</v>
      </c>
      <c r="Q326" s="136">
        <f t="shared" si="202"/>
        <v>0</v>
      </c>
      <c r="R326" s="136">
        <f t="shared" si="203"/>
        <v>0</v>
      </c>
      <c r="S326" s="136">
        <f t="shared" si="204"/>
        <v>0</v>
      </c>
      <c r="T326" s="136">
        <f t="shared" si="205"/>
        <v>0</v>
      </c>
      <c r="U326" s="136">
        <f t="shared" si="206"/>
        <v>0</v>
      </c>
      <c r="V326" s="136">
        <f t="shared" si="207"/>
        <v>0</v>
      </c>
      <c r="W326" s="136">
        <f t="shared" si="208"/>
        <v>0</v>
      </c>
      <c r="X326" s="136">
        <f t="shared" si="209"/>
        <v>0</v>
      </c>
      <c r="Y326" s="42">
        <f t="shared" si="210"/>
        <v>0</v>
      </c>
      <c r="Z326" s="42"/>
      <c r="AA326" s="42"/>
      <c r="AB326" s="42"/>
      <c r="AC326" s="42"/>
      <c r="AD326" s="42"/>
      <c r="AE326" s="42"/>
      <c r="AF326" s="42"/>
      <c r="AG326" s="42"/>
    </row>
    <row r="327" spans="1:33">
      <c r="A327" s="44">
        <f t="shared" si="155"/>
        <v>310</v>
      </c>
      <c r="B327" s="44"/>
      <c r="C327" s="137">
        <v>36900</v>
      </c>
      <c r="E327" s="138" t="s">
        <v>286</v>
      </c>
      <c r="G327" s="43">
        <v>3</v>
      </c>
      <c r="H327" s="136" t="str">
        <f t="shared" si="194"/>
        <v>Peak Day</v>
      </c>
      <c r="I327" s="42">
        <f>'Dep. Res. Class'!K$62</f>
        <v>267055.03536699997</v>
      </c>
      <c r="J327" s="136">
        <f t="shared" si="195"/>
        <v>144222.89553020394</v>
      </c>
      <c r="K327" s="136">
        <f t="shared" si="196"/>
        <v>80475.87728910752</v>
      </c>
      <c r="L327" s="136">
        <f t="shared" si="197"/>
        <v>0</v>
      </c>
      <c r="M327" s="136">
        <f t="shared" si="198"/>
        <v>42356.262547688551</v>
      </c>
      <c r="N327" s="136">
        <f t="shared" si="199"/>
        <v>0</v>
      </c>
      <c r="O327" s="136">
        <f t="shared" si="200"/>
        <v>0</v>
      </c>
      <c r="P327" s="136">
        <f t="shared" si="201"/>
        <v>0</v>
      </c>
      <c r="Q327" s="136">
        <f t="shared" si="202"/>
        <v>0</v>
      </c>
      <c r="R327" s="136">
        <f t="shared" si="203"/>
        <v>0</v>
      </c>
      <c r="S327" s="136">
        <f t="shared" si="204"/>
        <v>0</v>
      </c>
      <c r="T327" s="136">
        <f t="shared" si="205"/>
        <v>0</v>
      </c>
      <c r="U327" s="136">
        <f t="shared" si="206"/>
        <v>0</v>
      </c>
      <c r="V327" s="136">
        <f t="shared" si="207"/>
        <v>0</v>
      </c>
      <c r="W327" s="136">
        <f t="shared" si="208"/>
        <v>0</v>
      </c>
      <c r="X327" s="136">
        <f t="shared" si="209"/>
        <v>0</v>
      </c>
      <c r="Y327" s="42">
        <f t="shared" si="210"/>
        <v>0</v>
      </c>
      <c r="Z327" s="42"/>
      <c r="AA327" s="42"/>
      <c r="AB327" s="42"/>
      <c r="AC327" s="42"/>
      <c r="AD327" s="42"/>
      <c r="AE327" s="42"/>
      <c r="AF327" s="42"/>
      <c r="AG327" s="42"/>
    </row>
    <row r="328" spans="1:33">
      <c r="A328" s="44">
        <f t="shared" si="155"/>
        <v>311</v>
      </c>
      <c r="B328" s="44"/>
      <c r="C328" s="137">
        <v>36901</v>
      </c>
      <c r="E328" s="138" t="s">
        <v>286</v>
      </c>
      <c r="G328" s="43">
        <v>3</v>
      </c>
      <c r="H328" s="136" t="str">
        <f t="shared" si="194"/>
        <v>Peak Day</v>
      </c>
      <c r="I328" s="42">
        <f>'Dep. Res. Class'!K$63</f>
        <v>1454876.2570157489</v>
      </c>
      <c r="J328" s="136">
        <f t="shared" si="195"/>
        <v>785704.96203751699</v>
      </c>
      <c r="K328" s="136">
        <f t="shared" si="196"/>
        <v>438420.65351636265</v>
      </c>
      <c r="L328" s="136">
        <f t="shared" si="197"/>
        <v>0</v>
      </c>
      <c r="M328" s="136">
        <f t="shared" si="198"/>
        <v>230750.64146186941</v>
      </c>
      <c r="N328" s="136">
        <f t="shared" si="199"/>
        <v>0</v>
      </c>
      <c r="O328" s="136">
        <f t="shared" si="200"/>
        <v>0</v>
      </c>
      <c r="P328" s="136">
        <f t="shared" si="201"/>
        <v>0</v>
      </c>
      <c r="Q328" s="136">
        <f t="shared" si="202"/>
        <v>0</v>
      </c>
      <c r="R328" s="136">
        <f t="shared" si="203"/>
        <v>0</v>
      </c>
      <c r="S328" s="136">
        <f t="shared" si="204"/>
        <v>0</v>
      </c>
      <c r="T328" s="136">
        <f t="shared" si="205"/>
        <v>0</v>
      </c>
      <c r="U328" s="136">
        <f t="shared" si="206"/>
        <v>0</v>
      </c>
      <c r="V328" s="136">
        <f t="shared" si="207"/>
        <v>0</v>
      </c>
      <c r="W328" s="136">
        <f t="shared" si="208"/>
        <v>0</v>
      </c>
      <c r="X328" s="136">
        <f t="shared" si="209"/>
        <v>0</v>
      </c>
      <c r="Y328" s="42">
        <f t="shared" si="210"/>
        <v>0</v>
      </c>
      <c r="Z328" s="42"/>
      <c r="AA328" s="42"/>
      <c r="AB328" s="42"/>
      <c r="AC328" s="42"/>
      <c r="AD328" s="42"/>
      <c r="AE328" s="42"/>
      <c r="AF328" s="42"/>
      <c r="AG328" s="42"/>
    </row>
    <row r="329" spans="1:33">
      <c r="A329" s="44">
        <f t="shared" si="155"/>
        <v>312</v>
      </c>
      <c r="B329" s="44"/>
      <c r="C329" s="44"/>
      <c r="D329" s="44"/>
      <c r="E329" s="44"/>
      <c r="G329" s="43"/>
      <c r="H329" s="44"/>
      <c r="I329" s="42"/>
      <c r="J329" s="15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</row>
    <row r="330" spans="1:33">
      <c r="A330" s="44">
        <f t="shared" si="155"/>
        <v>313</v>
      </c>
      <c r="B330" s="44"/>
      <c r="C330" s="44"/>
      <c r="D330" s="44" t="s">
        <v>65</v>
      </c>
      <c r="E330" s="44"/>
      <c r="G330" s="43"/>
      <c r="H330" s="136"/>
      <c r="I330" s="42">
        <f>'Dep. Res. Class'!K$65</f>
        <v>20655404.477659497</v>
      </c>
      <c r="J330" s="136">
        <f>SUM(J321:J328)</f>
        <v>11154937.550687745</v>
      </c>
      <c r="K330" s="136">
        <f t="shared" ref="K330:X330" si="211">SUM(K321:K328)</f>
        <v>6224416.6031793663</v>
      </c>
      <c r="L330" s="136">
        <f t="shared" si="211"/>
        <v>0</v>
      </c>
      <c r="M330" s="136">
        <f t="shared" si="211"/>
        <v>3276050.3237923859</v>
      </c>
      <c r="N330" s="136">
        <f t="shared" si="211"/>
        <v>0</v>
      </c>
      <c r="O330" s="136">
        <f t="shared" si="211"/>
        <v>0</v>
      </c>
      <c r="P330" s="136">
        <f t="shared" si="211"/>
        <v>0</v>
      </c>
      <c r="Q330" s="136">
        <f t="shared" si="211"/>
        <v>0</v>
      </c>
      <c r="R330" s="136">
        <f t="shared" si="211"/>
        <v>0</v>
      </c>
      <c r="S330" s="136">
        <f t="shared" si="211"/>
        <v>0</v>
      </c>
      <c r="T330" s="136">
        <f t="shared" si="211"/>
        <v>0</v>
      </c>
      <c r="U330" s="136">
        <f t="shared" si="211"/>
        <v>0</v>
      </c>
      <c r="V330" s="136">
        <f t="shared" si="211"/>
        <v>0</v>
      </c>
      <c r="W330" s="136">
        <f t="shared" si="211"/>
        <v>0</v>
      </c>
      <c r="X330" s="136">
        <f t="shared" si="211"/>
        <v>0</v>
      </c>
      <c r="Y330" s="42">
        <f>SUM(J330:X330)-I330</f>
        <v>0</v>
      </c>
      <c r="Z330" s="42"/>
      <c r="AA330" s="42"/>
      <c r="AB330" s="42"/>
      <c r="AC330" s="42"/>
      <c r="AD330" s="42"/>
      <c r="AE330" s="42"/>
      <c r="AF330" s="42"/>
      <c r="AG330" s="42"/>
    </row>
    <row r="331" spans="1:33">
      <c r="A331" s="44">
        <f t="shared" si="155"/>
        <v>314</v>
      </c>
      <c r="B331" s="44"/>
      <c r="C331" s="44"/>
      <c r="D331" s="44"/>
      <c r="E331" s="44"/>
      <c r="G331" s="43"/>
      <c r="H331" s="44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</row>
    <row r="332" spans="1:33">
      <c r="A332" s="44">
        <f t="shared" si="155"/>
        <v>315</v>
      </c>
      <c r="B332" s="44"/>
      <c r="C332" s="44"/>
      <c r="D332" s="44" t="s">
        <v>24</v>
      </c>
      <c r="E332" s="44"/>
      <c r="G332" s="43"/>
      <c r="H332" s="44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</row>
    <row r="333" spans="1:33">
      <c r="A333" s="44">
        <f t="shared" si="155"/>
        <v>316</v>
      </c>
      <c r="B333" s="44"/>
      <c r="C333" s="44"/>
      <c r="D333" s="44"/>
      <c r="E333" s="44"/>
      <c r="G333" s="43"/>
      <c r="H333" s="44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</row>
    <row r="334" spans="1:33">
      <c r="A334" s="44">
        <f t="shared" si="155"/>
        <v>317</v>
      </c>
      <c r="B334" s="44"/>
      <c r="C334" s="137">
        <v>37400</v>
      </c>
      <c r="E334" s="138" t="s">
        <v>125</v>
      </c>
      <c r="G334" s="43">
        <v>3</v>
      </c>
      <c r="H334" s="136" t="str">
        <f t="shared" ref="H334:H354" si="212">VLOOKUP($G334,alloc,3)</f>
        <v>Peak Day</v>
      </c>
      <c r="I334" s="42">
        <f>'Dep. Res. Class'!K$69</f>
        <v>-6.1695244271226359E-3</v>
      </c>
      <c r="J334" s="136">
        <f t="shared" ref="J334:J354" si="213">$I334*VLOOKUP($G334,alloc,6)</f>
        <v>-3.3318475935162997E-3</v>
      </c>
      <c r="K334" s="136">
        <f t="shared" ref="K334:K354" si="214">$I334*VLOOKUP($G334,alloc,7)</f>
        <v>-1.8591594427229622E-3</v>
      </c>
      <c r="L334" s="136">
        <f t="shared" ref="L334:L354" si="215">$I334*VLOOKUP($G334,alloc,8)</f>
        <v>0</v>
      </c>
      <c r="M334" s="136">
        <f t="shared" ref="M334:M354" si="216">$I334*VLOOKUP($G334,alloc,9)</f>
        <v>-9.7851739088337464E-4</v>
      </c>
      <c r="N334" s="136">
        <f t="shared" ref="N334:N354" si="217">$I334*VLOOKUP($G334,alloc,10)</f>
        <v>0</v>
      </c>
      <c r="O334" s="136">
        <f t="shared" ref="O334:O354" si="218">$I334*VLOOKUP($G334,alloc,11)</f>
        <v>0</v>
      </c>
      <c r="P334" s="136">
        <f t="shared" ref="P334:P354" si="219">$I334*VLOOKUP($G334,alloc,12)</f>
        <v>0</v>
      </c>
      <c r="Q334" s="136">
        <f t="shared" ref="Q334:Q354" si="220">$I334*VLOOKUP($G334,alloc,13)</f>
        <v>0</v>
      </c>
      <c r="R334" s="136">
        <f t="shared" ref="R334:R354" si="221">$I334*VLOOKUP($G334,alloc,14)</f>
        <v>0</v>
      </c>
      <c r="S334" s="136">
        <f t="shared" ref="S334:S354" si="222">$I334*VLOOKUP($G334,alloc,15)</f>
        <v>0</v>
      </c>
      <c r="T334" s="136">
        <f t="shared" ref="T334:T354" si="223">$I334*VLOOKUP($G334,alloc,16)</f>
        <v>0</v>
      </c>
      <c r="U334" s="136">
        <f t="shared" ref="U334:U354" si="224">$I334*VLOOKUP($G334,alloc,17)</f>
        <v>0</v>
      </c>
      <c r="V334" s="136">
        <f t="shared" ref="V334:V354" si="225">$I334*VLOOKUP($G334,alloc,18)</f>
        <v>0</v>
      </c>
      <c r="W334" s="136">
        <f t="shared" ref="W334:W354" si="226">$I334*VLOOKUP($G334,alloc,19)</f>
        <v>0</v>
      </c>
      <c r="X334" s="136">
        <f t="shared" ref="X334:X354" si="227">$I334*VLOOKUP($G334,alloc,20)</f>
        <v>0</v>
      </c>
      <c r="Y334" s="42">
        <f t="shared" ref="Y334:Y354" si="228">SUM(J334:X334)-I334</f>
        <v>0</v>
      </c>
      <c r="Z334" s="42"/>
      <c r="AA334" s="42"/>
      <c r="AB334" s="42"/>
      <c r="AC334" s="42"/>
      <c r="AD334" s="42"/>
      <c r="AE334" s="42"/>
      <c r="AF334" s="42"/>
      <c r="AG334" s="42"/>
    </row>
    <row r="335" spans="1:33">
      <c r="A335" s="44">
        <f t="shared" si="155"/>
        <v>318</v>
      </c>
      <c r="B335" s="44"/>
      <c r="C335" s="137">
        <v>37401</v>
      </c>
      <c r="E335" s="138" t="s">
        <v>287</v>
      </c>
      <c r="G335" s="43">
        <v>3</v>
      </c>
      <c r="H335" s="136" t="str">
        <f t="shared" si="212"/>
        <v>Peak Day</v>
      </c>
      <c r="I335" s="42">
        <f>'Dep. Res. Class'!K$70</f>
        <v>0</v>
      </c>
      <c r="J335" s="136">
        <f t="shared" si="213"/>
        <v>0</v>
      </c>
      <c r="K335" s="136">
        <f t="shared" si="214"/>
        <v>0</v>
      </c>
      <c r="L335" s="136">
        <f t="shared" si="215"/>
        <v>0</v>
      </c>
      <c r="M335" s="136">
        <f t="shared" si="216"/>
        <v>0</v>
      </c>
      <c r="N335" s="136">
        <f t="shared" si="217"/>
        <v>0</v>
      </c>
      <c r="O335" s="136">
        <f t="shared" si="218"/>
        <v>0</v>
      </c>
      <c r="P335" s="136">
        <f t="shared" si="219"/>
        <v>0</v>
      </c>
      <c r="Q335" s="136">
        <f t="shared" si="220"/>
        <v>0</v>
      </c>
      <c r="R335" s="136">
        <f t="shared" si="221"/>
        <v>0</v>
      </c>
      <c r="S335" s="136">
        <f t="shared" si="222"/>
        <v>0</v>
      </c>
      <c r="T335" s="136">
        <f t="shared" si="223"/>
        <v>0</v>
      </c>
      <c r="U335" s="136">
        <f t="shared" si="224"/>
        <v>0</v>
      </c>
      <c r="V335" s="136">
        <f t="shared" si="225"/>
        <v>0</v>
      </c>
      <c r="W335" s="136">
        <f t="shared" si="226"/>
        <v>0</v>
      </c>
      <c r="X335" s="136">
        <f t="shared" si="227"/>
        <v>0</v>
      </c>
      <c r="Y335" s="42">
        <f t="shared" si="228"/>
        <v>0</v>
      </c>
      <c r="Z335" s="42"/>
      <c r="AA335" s="42"/>
      <c r="AB335" s="42"/>
      <c r="AC335" s="42"/>
      <c r="AD335" s="42"/>
      <c r="AE335" s="42"/>
      <c r="AF335" s="42"/>
      <c r="AG335" s="42"/>
    </row>
    <row r="336" spans="1:33">
      <c r="A336" s="44">
        <f t="shared" si="155"/>
        <v>319</v>
      </c>
      <c r="B336" s="44"/>
      <c r="C336" s="137">
        <v>37402</v>
      </c>
      <c r="E336" s="138" t="s">
        <v>288</v>
      </c>
      <c r="G336" s="43">
        <v>3</v>
      </c>
      <c r="H336" s="136" t="str">
        <f t="shared" si="212"/>
        <v>Peak Day</v>
      </c>
      <c r="I336" s="42">
        <f>'Dep. Res. Class'!K$71</f>
        <v>74187.494542445755</v>
      </c>
      <c r="J336" s="136">
        <f t="shared" si="213"/>
        <v>40064.907446283156</v>
      </c>
      <c r="K336" s="136">
        <f t="shared" si="214"/>
        <v>22356.079895589752</v>
      </c>
      <c r="L336" s="136">
        <f t="shared" si="215"/>
        <v>0</v>
      </c>
      <c r="M336" s="136">
        <f t="shared" si="216"/>
        <v>11766.507200572856</v>
      </c>
      <c r="N336" s="136">
        <f t="shared" si="217"/>
        <v>0</v>
      </c>
      <c r="O336" s="136">
        <f t="shared" si="218"/>
        <v>0</v>
      </c>
      <c r="P336" s="136">
        <f t="shared" si="219"/>
        <v>0</v>
      </c>
      <c r="Q336" s="136">
        <f t="shared" si="220"/>
        <v>0</v>
      </c>
      <c r="R336" s="136">
        <f t="shared" si="221"/>
        <v>0</v>
      </c>
      <c r="S336" s="136">
        <f t="shared" si="222"/>
        <v>0</v>
      </c>
      <c r="T336" s="136">
        <f t="shared" si="223"/>
        <v>0</v>
      </c>
      <c r="U336" s="136">
        <f t="shared" si="224"/>
        <v>0</v>
      </c>
      <c r="V336" s="136">
        <f t="shared" si="225"/>
        <v>0</v>
      </c>
      <c r="W336" s="136">
        <f t="shared" si="226"/>
        <v>0</v>
      </c>
      <c r="X336" s="136">
        <f t="shared" si="227"/>
        <v>0</v>
      </c>
      <c r="Y336" s="42">
        <f t="shared" si="228"/>
        <v>0</v>
      </c>
      <c r="Z336" s="42"/>
      <c r="AA336" s="42"/>
      <c r="AB336" s="42"/>
      <c r="AC336" s="42"/>
      <c r="AD336" s="42"/>
      <c r="AE336" s="42"/>
      <c r="AF336" s="42"/>
      <c r="AG336" s="42"/>
    </row>
    <row r="337" spans="1:33">
      <c r="A337" s="44">
        <f t="shared" si="155"/>
        <v>320</v>
      </c>
      <c r="B337" s="44"/>
      <c r="C337" s="137">
        <v>37403</v>
      </c>
      <c r="E337" s="138" t="s">
        <v>289</v>
      </c>
      <c r="G337" s="43">
        <v>3</v>
      </c>
      <c r="H337" s="136" t="str">
        <f t="shared" si="212"/>
        <v>Peak Day</v>
      </c>
      <c r="I337" s="42">
        <f>'Dep. Res. Class'!K$72</f>
        <v>0</v>
      </c>
      <c r="J337" s="136">
        <f t="shared" si="213"/>
        <v>0</v>
      </c>
      <c r="K337" s="136">
        <f t="shared" si="214"/>
        <v>0</v>
      </c>
      <c r="L337" s="136">
        <f t="shared" si="215"/>
        <v>0</v>
      </c>
      <c r="M337" s="136">
        <f t="shared" si="216"/>
        <v>0</v>
      </c>
      <c r="N337" s="136">
        <f t="shared" si="217"/>
        <v>0</v>
      </c>
      <c r="O337" s="136">
        <f t="shared" si="218"/>
        <v>0</v>
      </c>
      <c r="P337" s="136">
        <f t="shared" si="219"/>
        <v>0</v>
      </c>
      <c r="Q337" s="136">
        <f t="shared" si="220"/>
        <v>0</v>
      </c>
      <c r="R337" s="136">
        <f t="shared" si="221"/>
        <v>0</v>
      </c>
      <c r="S337" s="136">
        <f t="shared" si="222"/>
        <v>0</v>
      </c>
      <c r="T337" s="136">
        <f t="shared" si="223"/>
        <v>0</v>
      </c>
      <c r="U337" s="136">
        <f t="shared" si="224"/>
        <v>0</v>
      </c>
      <c r="V337" s="136">
        <f t="shared" si="225"/>
        <v>0</v>
      </c>
      <c r="W337" s="136">
        <f t="shared" si="226"/>
        <v>0</v>
      </c>
      <c r="X337" s="136">
        <f t="shared" si="227"/>
        <v>0</v>
      </c>
      <c r="Y337" s="42">
        <f t="shared" si="228"/>
        <v>0</v>
      </c>
      <c r="Z337" s="42"/>
      <c r="AA337" s="42"/>
      <c r="AB337" s="42"/>
      <c r="AC337" s="42"/>
      <c r="AD337" s="42"/>
      <c r="AE337" s="42"/>
      <c r="AF337" s="42"/>
      <c r="AG337" s="42"/>
    </row>
    <row r="338" spans="1:33">
      <c r="A338" s="44">
        <f t="shared" si="155"/>
        <v>321</v>
      </c>
      <c r="B338" s="44"/>
      <c r="C338" s="137">
        <v>37500</v>
      </c>
      <c r="E338" s="138" t="s">
        <v>149</v>
      </c>
      <c r="G338" s="43">
        <v>3</v>
      </c>
      <c r="H338" s="136" t="str">
        <f t="shared" si="212"/>
        <v>Peak Day</v>
      </c>
      <c r="I338" s="42">
        <f>'Dep. Res. Class'!K$73</f>
        <v>57425.731238921959</v>
      </c>
      <c r="J338" s="136">
        <f t="shared" si="213"/>
        <v>31012.728240959546</v>
      </c>
      <c r="K338" s="136">
        <f t="shared" si="214"/>
        <v>17304.995182247058</v>
      </c>
      <c r="L338" s="136">
        <f t="shared" si="215"/>
        <v>0</v>
      </c>
      <c r="M338" s="136">
        <f t="shared" si="216"/>
        <v>9108.0078157153639</v>
      </c>
      <c r="N338" s="136">
        <f t="shared" si="217"/>
        <v>0</v>
      </c>
      <c r="O338" s="136">
        <f t="shared" si="218"/>
        <v>0</v>
      </c>
      <c r="P338" s="136">
        <f t="shared" si="219"/>
        <v>0</v>
      </c>
      <c r="Q338" s="136">
        <f t="shared" si="220"/>
        <v>0</v>
      </c>
      <c r="R338" s="136">
        <f t="shared" si="221"/>
        <v>0</v>
      </c>
      <c r="S338" s="136">
        <f t="shared" si="222"/>
        <v>0</v>
      </c>
      <c r="T338" s="136">
        <f t="shared" si="223"/>
        <v>0</v>
      </c>
      <c r="U338" s="136">
        <f t="shared" si="224"/>
        <v>0</v>
      </c>
      <c r="V338" s="136">
        <f t="shared" si="225"/>
        <v>0</v>
      </c>
      <c r="W338" s="136">
        <f t="shared" si="226"/>
        <v>0</v>
      </c>
      <c r="X338" s="136">
        <f t="shared" si="227"/>
        <v>0</v>
      </c>
      <c r="Y338" s="42">
        <f t="shared" si="228"/>
        <v>0</v>
      </c>
      <c r="Z338" s="42"/>
      <c r="AA338" s="42"/>
      <c r="AB338" s="42"/>
      <c r="AC338" s="42"/>
      <c r="AD338" s="42"/>
      <c r="AE338" s="42"/>
      <c r="AF338" s="42"/>
      <c r="AG338" s="42"/>
    </row>
    <row r="339" spans="1:33">
      <c r="A339" s="44">
        <f t="shared" si="155"/>
        <v>322</v>
      </c>
      <c r="B339" s="44"/>
      <c r="C339" s="137">
        <v>37501</v>
      </c>
      <c r="E339" s="138" t="s">
        <v>290</v>
      </c>
      <c r="G339" s="43">
        <v>3</v>
      </c>
      <c r="H339" s="136" t="str">
        <f t="shared" si="212"/>
        <v>Peak Day</v>
      </c>
      <c r="I339" s="42">
        <f>'Dep. Res. Class'!K$74</f>
        <v>38786.169347553951</v>
      </c>
      <c r="J339" s="136">
        <f t="shared" si="213"/>
        <v>20946.445148063682</v>
      </c>
      <c r="K339" s="136">
        <f t="shared" si="214"/>
        <v>11688.044004258461</v>
      </c>
      <c r="L339" s="136">
        <f t="shared" si="215"/>
        <v>0</v>
      </c>
      <c r="M339" s="136">
        <f t="shared" si="216"/>
        <v>6151.6801952318128</v>
      </c>
      <c r="N339" s="136">
        <f t="shared" si="217"/>
        <v>0</v>
      </c>
      <c r="O339" s="136">
        <f t="shared" si="218"/>
        <v>0</v>
      </c>
      <c r="P339" s="136">
        <f t="shared" si="219"/>
        <v>0</v>
      </c>
      <c r="Q339" s="136">
        <f t="shared" si="220"/>
        <v>0</v>
      </c>
      <c r="R339" s="136">
        <f t="shared" si="221"/>
        <v>0</v>
      </c>
      <c r="S339" s="136">
        <f t="shared" si="222"/>
        <v>0</v>
      </c>
      <c r="T339" s="136">
        <f t="shared" si="223"/>
        <v>0</v>
      </c>
      <c r="U339" s="136">
        <f t="shared" si="224"/>
        <v>0</v>
      </c>
      <c r="V339" s="136">
        <f t="shared" si="225"/>
        <v>0</v>
      </c>
      <c r="W339" s="136">
        <f t="shared" si="226"/>
        <v>0</v>
      </c>
      <c r="X339" s="136">
        <f t="shared" si="227"/>
        <v>0</v>
      </c>
      <c r="Y339" s="42">
        <f t="shared" si="228"/>
        <v>0</v>
      </c>
      <c r="Z339" s="42"/>
      <c r="AA339" s="42"/>
      <c r="AB339" s="42"/>
      <c r="AC339" s="42"/>
      <c r="AD339" s="42"/>
      <c r="AE339" s="42"/>
      <c r="AF339" s="42"/>
      <c r="AG339" s="42"/>
    </row>
    <row r="340" spans="1:33">
      <c r="A340" s="44">
        <f t="shared" si="155"/>
        <v>323</v>
      </c>
      <c r="B340" s="44"/>
      <c r="C340" s="137">
        <v>37502</v>
      </c>
      <c r="E340" s="138" t="s">
        <v>288</v>
      </c>
      <c r="G340" s="43">
        <v>3</v>
      </c>
      <c r="H340" s="136" t="str">
        <f t="shared" si="212"/>
        <v>Peak Day</v>
      </c>
      <c r="I340" s="42">
        <f>'Dep. Res. Class'!K$75</f>
        <v>19567.615859901365</v>
      </c>
      <c r="J340" s="136">
        <f t="shared" si="213"/>
        <v>10567.478025866287</v>
      </c>
      <c r="K340" s="136">
        <f t="shared" si="214"/>
        <v>5896.616218517499</v>
      </c>
      <c r="L340" s="136">
        <f t="shared" si="215"/>
        <v>0</v>
      </c>
      <c r="M340" s="136">
        <f t="shared" si="216"/>
        <v>3103.5216155175817</v>
      </c>
      <c r="N340" s="136">
        <f t="shared" si="217"/>
        <v>0</v>
      </c>
      <c r="O340" s="136">
        <f t="shared" si="218"/>
        <v>0</v>
      </c>
      <c r="P340" s="136">
        <f t="shared" si="219"/>
        <v>0</v>
      </c>
      <c r="Q340" s="136">
        <f t="shared" si="220"/>
        <v>0</v>
      </c>
      <c r="R340" s="136">
        <f t="shared" si="221"/>
        <v>0</v>
      </c>
      <c r="S340" s="136">
        <f t="shared" si="222"/>
        <v>0</v>
      </c>
      <c r="T340" s="136">
        <f t="shared" si="223"/>
        <v>0</v>
      </c>
      <c r="U340" s="136">
        <f t="shared" si="224"/>
        <v>0</v>
      </c>
      <c r="V340" s="136">
        <f t="shared" si="225"/>
        <v>0</v>
      </c>
      <c r="W340" s="136">
        <f t="shared" si="226"/>
        <v>0</v>
      </c>
      <c r="X340" s="136">
        <f t="shared" si="227"/>
        <v>0</v>
      </c>
      <c r="Y340" s="42">
        <f t="shared" si="228"/>
        <v>0</v>
      </c>
      <c r="Z340" s="42"/>
      <c r="AA340" s="42"/>
      <c r="AB340" s="42"/>
      <c r="AC340" s="42"/>
      <c r="AD340" s="42"/>
      <c r="AE340" s="42"/>
      <c r="AF340" s="42"/>
      <c r="AG340" s="42"/>
    </row>
    <row r="341" spans="1:33">
      <c r="A341" s="44">
        <f t="shared" si="155"/>
        <v>324</v>
      </c>
      <c r="B341" s="44"/>
      <c r="C341" s="137">
        <v>37503</v>
      </c>
      <c r="E341" s="138" t="s">
        <v>291</v>
      </c>
      <c r="G341" s="43">
        <v>3</v>
      </c>
      <c r="H341" s="136" t="str">
        <f t="shared" si="212"/>
        <v>Peak Day</v>
      </c>
      <c r="I341" s="42">
        <f>'Dep. Res. Class'!K$76</f>
        <v>1016.9011186040809</v>
      </c>
      <c r="J341" s="136">
        <f t="shared" si="213"/>
        <v>549.17677770589876</v>
      </c>
      <c r="K341" s="136">
        <f t="shared" si="214"/>
        <v>306.43874407189207</v>
      </c>
      <c r="L341" s="136">
        <f t="shared" si="215"/>
        <v>0</v>
      </c>
      <c r="M341" s="136">
        <f t="shared" si="216"/>
        <v>161.2855968262902</v>
      </c>
      <c r="N341" s="136">
        <f t="shared" si="217"/>
        <v>0</v>
      </c>
      <c r="O341" s="136">
        <f t="shared" si="218"/>
        <v>0</v>
      </c>
      <c r="P341" s="136">
        <f t="shared" si="219"/>
        <v>0</v>
      </c>
      <c r="Q341" s="136">
        <f t="shared" si="220"/>
        <v>0</v>
      </c>
      <c r="R341" s="136">
        <f t="shared" si="221"/>
        <v>0</v>
      </c>
      <c r="S341" s="136">
        <f t="shared" si="222"/>
        <v>0</v>
      </c>
      <c r="T341" s="136">
        <f t="shared" si="223"/>
        <v>0</v>
      </c>
      <c r="U341" s="136">
        <f t="shared" si="224"/>
        <v>0</v>
      </c>
      <c r="V341" s="136">
        <f t="shared" si="225"/>
        <v>0</v>
      </c>
      <c r="W341" s="136">
        <f t="shared" si="226"/>
        <v>0</v>
      </c>
      <c r="X341" s="136">
        <f t="shared" si="227"/>
        <v>0</v>
      </c>
      <c r="Y341" s="42">
        <f t="shared" si="228"/>
        <v>0</v>
      </c>
      <c r="Z341" s="42"/>
      <c r="AA341" s="42"/>
      <c r="AB341" s="42"/>
      <c r="AC341" s="42"/>
      <c r="AD341" s="42"/>
      <c r="AE341" s="42"/>
      <c r="AF341" s="42"/>
      <c r="AG341" s="42"/>
    </row>
    <row r="342" spans="1:33">
      <c r="A342" s="44">
        <f t="shared" ref="A342:A406" si="229">A341+1</f>
        <v>325</v>
      </c>
      <c r="B342" s="44"/>
      <c r="C342" s="137">
        <v>37600</v>
      </c>
      <c r="E342" s="138" t="s">
        <v>284</v>
      </c>
      <c r="G342" s="43">
        <v>3</v>
      </c>
      <c r="H342" s="136" t="str">
        <f t="shared" si="212"/>
        <v>Peak Day</v>
      </c>
      <c r="I342" s="42">
        <f>'Dep. Res. Class'!K$77</f>
        <v>7751221.4496913683</v>
      </c>
      <c r="J342" s="136">
        <f t="shared" si="213"/>
        <v>4186042.0262588826</v>
      </c>
      <c r="K342" s="136">
        <f t="shared" si="214"/>
        <v>2335796.9842014895</v>
      </c>
      <c r="L342" s="136">
        <f t="shared" si="215"/>
        <v>0</v>
      </c>
      <c r="M342" s="136">
        <f t="shared" si="216"/>
        <v>1229382.4392309973</v>
      </c>
      <c r="N342" s="136">
        <f t="shared" si="217"/>
        <v>0</v>
      </c>
      <c r="O342" s="136">
        <f t="shared" si="218"/>
        <v>0</v>
      </c>
      <c r="P342" s="136">
        <f t="shared" si="219"/>
        <v>0</v>
      </c>
      <c r="Q342" s="136">
        <f t="shared" si="220"/>
        <v>0</v>
      </c>
      <c r="R342" s="136">
        <f t="shared" si="221"/>
        <v>0</v>
      </c>
      <c r="S342" s="136">
        <f t="shared" si="222"/>
        <v>0</v>
      </c>
      <c r="T342" s="136">
        <f t="shared" si="223"/>
        <v>0</v>
      </c>
      <c r="U342" s="136">
        <f t="shared" si="224"/>
        <v>0</v>
      </c>
      <c r="V342" s="136">
        <f t="shared" si="225"/>
        <v>0</v>
      </c>
      <c r="W342" s="136">
        <f t="shared" si="226"/>
        <v>0</v>
      </c>
      <c r="X342" s="136">
        <f t="shared" si="227"/>
        <v>0</v>
      </c>
      <c r="Y342" s="42">
        <f t="shared" si="228"/>
        <v>0</v>
      </c>
      <c r="Z342" s="42"/>
      <c r="AA342" s="42"/>
      <c r="AB342" s="42"/>
      <c r="AC342" s="42"/>
      <c r="AD342" s="42"/>
      <c r="AE342" s="42"/>
      <c r="AF342" s="42"/>
      <c r="AG342" s="42"/>
    </row>
    <row r="343" spans="1:33">
      <c r="A343" s="44">
        <f t="shared" si="229"/>
        <v>326</v>
      </c>
      <c r="B343" s="44"/>
      <c r="C343" s="137">
        <v>37601</v>
      </c>
      <c r="E343" s="138" t="s">
        <v>285</v>
      </c>
      <c r="G343" s="43">
        <v>3</v>
      </c>
      <c r="H343" s="136" t="str">
        <f t="shared" si="212"/>
        <v>Peak Day</v>
      </c>
      <c r="I343" s="42">
        <f>'Dep. Res. Class'!K$78</f>
        <v>15734663.732161025</v>
      </c>
      <c r="J343" s="136">
        <f t="shared" si="213"/>
        <v>8497494.7599387821</v>
      </c>
      <c r="K343" s="136">
        <f t="shared" si="214"/>
        <v>4741572.7097397884</v>
      </c>
      <c r="L343" s="136">
        <f t="shared" si="215"/>
        <v>0</v>
      </c>
      <c r="M343" s="136">
        <f t="shared" si="216"/>
        <v>2495596.2624824564</v>
      </c>
      <c r="N343" s="136">
        <f t="shared" si="217"/>
        <v>0</v>
      </c>
      <c r="O343" s="136">
        <f t="shared" si="218"/>
        <v>0</v>
      </c>
      <c r="P343" s="136">
        <f t="shared" si="219"/>
        <v>0</v>
      </c>
      <c r="Q343" s="136">
        <f t="shared" si="220"/>
        <v>0</v>
      </c>
      <c r="R343" s="136">
        <f t="shared" si="221"/>
        <v>0</v>
      </c>
      <c r="S343" s="136">
        <f t="shared" si="222"/>
        <v>0</v>
      </c>
      <c r="T343" s="136">
        <f t="shared" si="223"/>
        <v>0</v>
      </c>
      <c r="U343" s="136">
        <f t="shared" si="224"/>
        <v>0</v>
      </c>
      <c r="V343" s="136">
        <f t="shared" si="225"/>
        <v>0</v>
      </c>
      <c r="W343" s="136">
        <f t="shared" si="226"/>
        <v>0</v>
      </c>
      <c r="X343" s="136">
        <f t="shared" si="227"/>
        <v>0</v>
      </c>
      <c r="Y343" s="42">
        <f t="shared" si="228"/>
        <v>0</v>
      </c>
      <c r="Z343" s="42"/>
      <c r="AA343" s="42"/>
      <c r="AB343" s="42"/>
      <c r="AC343" s="42"/>
      <c r="AD343" s="42"/>
      <c r="AE343" s="42"/>
      <c r="AF343" s="42"/>
      <c r="AG343" s="42"/>
    </row>
    <row r="344" spans="1:33">
      <c r="A344" s="44">
        <f t="shared" si="229"/>
        <v>327</v>
      </c>
      <c r="B344" s="44"/>
      <c r="C344" s="137">
        <v>37602</v>
      </c>
      <c r="E344" s="138" t="s">
        <v>292</v>
      </c>
      <c r="G344" s="43">
        <v>3</v>
      </c>
      <c r="H344" s="136" t="str">
        <f t="shared" si="212"/>
        <v>Peak Day</v>
      </c>
      <c r="I344" s="42">
        <f>'Dep. Res. Class'!K$79</f>
        <v>8841218.3237461634</v>
      </c>
      <c r="J344" s="136">
        <f t="shared" si="213"/>
        <v>4774694.1184353819</v>
      </c>
      <c r="K344" s="136">
        <f t="shared" si="214"/>
        <v>2664262.8173261019</v>
      </c>
      <c r="L344" s="136">
        <f t="shared" si="215"/>
        <v>0</v>
      </c>
      <c r="M344" s="136">
        <f t="shared" si="216"/>
        <v>1402261.3879846807</v>
      </c>
      <c r="N344" s="136">
        <f t="shared" si="217"/>
        <v>0</v>
      </c>
      <c r="O344" s="136">
        <f t="shared" si="218"/>
        <v>0</v>
      </c>
      <c r="P344" s="136">
        <f t="shared" si="219"/>
        <v>0</v>
      </c>
      <c r="Q344" s="136">
        <f t="shared" si="220"/>
        <v>0</v>
      </c>
      <c r="R344" s="136">
        <f t="shared" si="221"/>
        <v>0</v>
      </c>
      <c r="S344" s="136">
        <f t="shared" si="222"/>
        <v>0</v>
      </c>
      <c r="T344" s="136">
        <f t="shared" si="223"/>
        <v>0</v>
      </c>
      <c r="U344" s="136">
        <f t="shared" si="224"/>
        <v>0</v>
      </c>
      <c r="V344" s="136">
        <f t="shared" si="225"/>
        <v>0</v>
      </c>
      <c r="W344" s="136">
        <f t="shared" si="226"/>
        <v>0</v>
      </c>
      <c r="X344" s="136">
        <f t="shared" si="227"/>
        <v>0</v>
      </c>
      <c r="Y344" s="42">
        <f t="shared" si="228"/>
        <v>0</v>
      </c>
      <c r="Z344" s="44"/>
      <c r="AB344" s="44"/>
      <c r="AC344" s="44"/>
      <c r="AD344" s="44"/>
      <c r="AE344" s="44"/>
      <c r="AF344" s="44"/>
      <c r="AG344" s="44"/>
    </row>
    <row r="345" spans="1:33">
      <c r="A345" s="44">
        <f t="shared" si="229"/>
        <v>328</v>
      </c>
      <c r="B345" s="44"/>
      <c r="C345" s="137">
        <v>37800</v>
      </c>
      <c r="E345" s="138" t="s">
        <v>293</v>
      </c>
      <c r="G345" s="43">
        <v>3</v>
      </c>
      <c r="H345" s="136" t="str">
        <f t="shared" si="212"/>
        <v>Peak Day</v>
      </c>
      <c r="I345" s="42">
        <f>'Dep. Res. Class'!K$80</f>
        <v>1257836.6458562321</v>
      </c>
      <c r="J345" s="136">
        <f t="shared" si="213"/>
        <v>679293.85012375691</v>
      </c>
      <c r="K345" s="136">
        <f t="shared" si="214"/>
        <v>379043.62081231584</v>
      </c>
      <c r="L345" s="136">
        <f t="shared" si="215"/>
        <v>0</v>
      </c>
      <c r="M345" s="136">
        <f t="shared" si="216"/>
        <v>199499.17492015954</v>
      </c>
      <c r="N345" s="136">
        <f t="shared" si="217"/>
        <v>0</v>
      </c>
      <c r="O345" s="136">
        <f t="shared" si="218"/>
        <v>0</v>
      </c>
      <c r="P345" s="136">
        <f t="shared" si="219"/>
        <v>0</v>
      </c>
      <c r="Q345" s="136">
        <f t="shared" si="220"/>
        <v>0</v>
      </c>
      <c r="R345" s="136">
        <f t="shared" si="221"/>
        <v>0</v>
      </c>
      <c r="S345" s="136">
        <f t="shared" si="222"/>
        <v>0</v>
      </c>
      <c r="T345" s="136">
        <f t="shared" si="223"/>
        <v>0</v>
      </c>
      <c r="U345" s="136">
        <f t="shared" si="224"/>
        <v>0</v>
      </c>
      <c r="V345" s="136">
        <f t="shared" si="225"/>
        <v>0</v>
      </c>
      <c r="W345" s="136">
        <f t="shared" si="226"/>
        <v>0</v>
      </c>
      <c r="X345" s="136">
        <f t="shared" si="227"/>
        <v>0</v>
      </c>
      <c r="Y345" s="42">
        <f t="shared" si="228"/>
        <v>0</v>
      </c>
      <c r="Z345" s="44"/>
      <c r="AB345" s="44"/>
      <c r="AC345" s="44"/>
      <c r="AD345" s="44"/>
      <c r="AE345" s="44"/>
      <c r="AF345" s="44"/>
      <c r="AG345" s="44"/>
    </row>
    <row r="346" spans="1:33">
      <c r="A346" s="44">
        <f t="shared" si="229"/>
        <v>329</v>
      </c>
      <c r="B346" s="44"/>
      <c r="C346" s="137">
        <v>37900</v>
      </c>
      <c r="E346" s="138" t="s">
        <v>294</v>
      </c>
      <c r="G346" s="43">
        <v>3</v>
      </c>
      <c r="H346" s="136" t="str">
        <f t="shared" si="212"/>
        <v>Peak Day</v>
      </c>
      <c r="I346" s="42">
        <f>'Dep. Res. Class'!K$81</f>
        <v>392885.94145004521</v>
      </c>
      <c r="J346" s="136">
        <f t="shared" si="213"/>
        <v>212177.7932820718</v>
      </c>
      <c r="K346" s="136">
        <f t="shared" si="214"/>
        <v>118394.47539080681</v>
      </c>
      <c r="L346" s="136">
        <f t="shared" si="215"/>
        <v>0</v>
      </c>
      <c r="M346" s="136">
        <f t="shared" si="216"/>
        <v>62313.67277716667</v>
      </c>
      <c r="N346" s="136">
        <f t="shared" si="217"/>
        <v>0</v>
      </c>
      <c r="O346" s="136">
        <f t="shared" si="218"/>
        <v>0</v>
      </c>
      <c r="P346" s="136">
        <f t="shared" si="219"/>
        <v>0</v>
      </c>
      <c r="Q346" s="136">
        <f t="shared" si="220"/>
        <v>0</v>
      </c>
      <c r="R346" s="136">
        <f t="shared" si="221"/>
        <v>0</v>
      </c>
      <c r="S346" s="136">
        <f t="shared" si="222"/>
        <v>0</v>
      </c>
      <c r="T346" s="136">
        <f t="shared" si="223"/>
        <v>0</v>
      </c>
      <c r="U346" s="136">
        <f t="shared" si="224"/>
        <v>0</v>
      </c>
      <c r="V346" s="136">
        <f t="shared" si="225"/>
        <v>0</v>
      </c>
      <c r="W346" s="136">
        <f t="shared" si="226"/>
        <v>0</v>
      </c>
      <c r="X346" s="136">
        <f t="shared" si="227"/>
        <v>0</v>
      </c>
      <c r="Y346" s="42">
        <f t="shared" si="228"/>
        <v>0</v>
      </c>
      <c r="Z346" s="44"/>
      <c r="AB346" s="44"/>
      <c r="AC346" s="44"/>
      <c r="AD346" s="44"/>
      <c r="AE346" s="44"/>
      <c r="AF346" s="44"/>
      <c r="AG346" s="44"/>
    </row>
    <row r="347" spans="1:33">
      <c r="A347" s="44">
        <f t="shared" si="229"/>
        <v>330</v>
      </c>
      <c r="B347" s="44"/>
      <c r="C347" s="137">
        <v>37905</v>
      </c>
      <c r="E347" s="138" t="s">
        <v>295</v>
      </c>
      <c r="G347" s="43">
        <v>3</v>
      </c>
      <c r="H347" s="136" t="str">
        <f t="shared" si="212"/>
        <v>Peak Day</v>
      </c>
      <c r="I347" s="42">
        <f>'Dep. Res. Class'!K$82</f>
        <v>538268.84089326696</v>
      </c>
      <c r="J347" s="136">
        <f t="shared" si="213"/>
        <v>290691.73213914409</v>
      </c>
      <c r="K347" s="136">
        <f t="shared" si="214"/>
        <v>162204.98193845127</v>
      </c>
      <c r="L347" s="136">
        <f t="shared" si="215"/>
        <v>0</v>
      </c>
      <c r="M347" s="136">
        <f t="shared" si="216"/>
        <v>85372.126815671698</v>
      </c>
      <c r="N347" s="136">
        <f t="shared" si="217"/>
        <v>0</v>
      </c>
      <c r="O347" s="136">
        <f t="shared" si="218"/>
        <v>0</v>
      </c>
      <c r="P347" s="136">
        <f t="shared" si="219"/>
        <v>0</v>
      </c>
      <c r="Q347" s="136">
        <f t="shared" si="220"/>
        <v>0</v>
      </c>
      <c r="R347" s="136">
        <f t="shared" si="221"/>
        <v>0</v>
      </c>
      <c r="S347" s="136">
        <f t="shared" si="222"/>
        <v>0</v>
      </c>
      <c r="T347" s="136">
        <f t="shared" si="223"/>
        <v>0</v>
      </c>
      <c r="U347" s="136">
        <f t="shared" si="224"/>
        <v>0</v>
      </c>
      <c r="V347" s="136">
        <f t="shared" si="225"/>
        <v>0</v>
      </c>
      <c r="W347" s="136">
        <f t="shared" si="226"/>
        <v>0</v>
      </c>
      <c r="X347" s="136">
        <f t="shared" si="227"/>
        <v>0</v>
      </c>
      <c r="Y347" s="42">
        <f t="shared" si="228"/>
        <v>0</v>
      </c>
      <c r="Z347" s="44"/>
      <c r="AB347" s="44"/>
      <c r="AC347" s="44"/>
      <c r="AD347" s="44"/>
      <c r="AE347" s="44"/>
      <c r="AF347" s="44"/>
      <c r="AG347" s="44"/>
    </row>
    <row r="348" spans="1:33">
      <c r="A348" s="44">
        <f t="shared" si="229"/>
        <v>331</v>
      </c>
      <c r="B348" s="44"/>
      <c r="C348" s="137">
        <v>38000</v>
      </c>
      <c r="E348" s="138" t="s">
        <v>52</v>
      </c>
      <c r="G348" s="43">
        <v>99</v>
      </c>
      <c r="H348" s="136" t="str">
        <f t="shared" si="212"/>
        <v>-</v>
      </c>
      <c r="I348" s="42">
        <f>'Dep. Res. Class'!K$83</f>
        <v>0</v>
      </c>
      <c r="J348" s="136">
        <f t="shared" si="213"/>
        <v>0</v>
      </c>
      <c r="K348" s="136">
        <f t="shared" si="214"/>
        <v>0</v>
      </c>
      <c r="L348" s="136">
        <f t="shared" si="215"/>
        <v>0</v>
      </c>
      <c r="M348" s="136">
        <f t="shared" si="216"/>
        <v>0</v>
      </c>
      <c r="N348" s="136">
        <f t="shared" si="217"/>
        <v>0</v>
      </c>
      <c r="O348" s="136">
        <f t="shared" si="218"/>
        <v>0</v>
      </c>
      <c r="P348" s="136">
        <f t="shared" si="219"/>
        <v>0</v>
      </c>
      <c r="Q348" s="136">
        <f t="shared" si="220"/>
        <v>0</v>
      </c>
      <c r="R348" s="136">
        <f t="shared" si="221"/>
        <v>0</v>
      </c>
      <c r="S348" s="136">
        <f t="shared" si="222"/>
        <v>0</v>
      </c>
      <c r="T348" s="136">
        <f t="shared" si="223"/>
        <v>0</v>
      </c>
      <c r="U348" s="136">
        <f t="shared" si="224"/>
        <v>0</v>
      </c>
      <c r="V348" s="136">
        <f t="shared" si="225"/>
        <v>0</v>
      </c>
      <c r="W348" s="136">
        <f t="shared" si="226"/>
        <v>0</v>
      </c>
      <c r="X348" s="136">
        <f t="shared" si="227"/>
        <v>0</v>
      </c>
      <c r="Y348" s="42">
        <f t="shared" si="228"/>
        <v>0</v>
      </c>
      <c r="Z348" s="44"/>
      <c r="AB348" s="44"/>
      <c r="AC348" s="44"/>
      <c r="AD348" s="44"/>
      <c r="AE348" s="44"/>
      <c r="AF348" s="44"/>
      <c r="AG348" s="44"/>
    </row>
    <row r="349" spans="1:33">
      <c r="A349" s="44">
        <f t="shared" si="229"/>
        <v>332</v>
      </c>
      <c r="B349" s="44"/>
      <c r="C349" s="137">
        <v>38100</v>
      </c>
      <c r="E349" s="138" t="s">
        <v>51</v>
      </c>
      <c r="G349" s="43">
        <v>99</v>
      </c>
      <c r="H349" s="136" t="str">
        <f t="shared" si="212"/>
        <v>-</v>
      </c>
      <c r="I349" s="42">
        <f>'Dep. Res. Class'!K$84</f>
        <v>0</v>
      </c>
      <c r="J349" s="136">
        <f t="shared" si="213"/>
        <v>0</v>
      </c>
      <c r="K349" s="136">
        <f t="shared" si="214"/>
        <v>0</v>
      </c>
      <c r="L349" s="136">
        <f t="shared" si="215"/>
        <v>0</v>
      </c>
      <c r="M349" s="136">
        <f t="shared" si="216"/>
        <v>0</v>
      </c>
      <c r="N349" s="136">
        <f t="shared" si="217"/>
        <v>0</v>
      </c>
      <c r="O349" s="136">
        <f t="shared" si="218"/>
        <v>0</v>
      </c>
      <c r="P349" s="136">
        <f t="shared" si="219"/>
        <v>0</v>
      </c>
      <c r="Q349" s="136">
        <f t="shared" si="220"/>
        <v>0</v>
      </c>
      <c r="R349" s="136">
        <f t="shared" si="221"/>
        <v>0</v>
      </c>
      <c r="S349" s="136">
        <f t="shared" si="222"/>
        <v>0</v>
      </c>
      <c r="T349" s="136">
        <f t="shared" si="223"/>
        <v>0</v>
      </c>
      <c r="U349" s="136">
        <f t="shared" si="224"/>
        <v>0</v>
      </c>
      <c r="V349" s="136">
        <f t="shared" si="225"/>
        <v>0</v>
      </c>
      <c r="W349" s="136">
        <f t="shared" si="226"/>
        <v>0</v>
      </c>
      <c r="X349" s="136">
        <f t="shared" si="227"/>
        <v>0</v>
      </c>
      <c r="Y349" s="42">
        <f t="shared" si="228"/>
        <v>0</v>
      </c>
      <c r="Z349" s="42"/>
      <c r="AA349" s="42"/>
      <c r="AB349" s="42"/>
      <c r="AC349" s="42"/>
      <c r="AD349" s="42"/>
      <c r="AE349" s="42"/>
      <c r="AF349" s="42"/>
      <c r="AG349" s="42"/>
    </row>
    <row r="350" spans="1:33">
      <c r="A350" s="44">
        <f t="shared" si="229"/>
        <v>333</v>
      </c>
      <c r="B350" s="44"/>
      <c r="C350" s="137">
        <v>38200</v>
      </c>
      <c r="E350" s="138" t="s">
        <v>296</v>
      </c>
      <c r="G350" s="43">
        <v>99</v>
      </c>
      <c r="H350" s="136" t="str">
        <f t="shared" si="212"/>
        <v>-</v>
      </c>
      <c r="I350" s="42">
        <f>'Dep. Res. Class'!K$85</f>
        <v>0</v>
      </c>
      <c r="J350" s="136">
        <f t="shared" si="213"/>
        <v>0</v>
      </c>
      <c r="K350" s="136">
        <f t="shared" si="214"/>
        <v>0</v>
      </c>
      <c r="L350" s="136">
        <f t="shared" si="215"/>
        <v>0</v>
      </c>
      <c r="M350" s="136">
        <f t="shared" si="216"/>
        <v>0</v>
      </c>
      <c r="N350" s="136">
        <f t="shared" si="217"/>
        <v>0</v>
      </c>
      <c r="O350" s="136">
        <f t="shared" si="218"/>
        <v>0</v>
      </c>
      <c r="P350" s="136">
        <f t="shared" si="219"/>
        <v>0</v>
      </c>
      <c r="Q350" s="136">
        <f t="shared" si="220"/>
        <v>0</v>
      </c>
      <c r="R350" s="136">
        <f t="shared" si="221"/>
        <v>0</v>
      </c>
      <c r="S350" s="136">
        <f t="shared" si="222"/>
        <v>0</v>
      </c>
      <c r="T350" s="136">
        <f t="shared" si="223"/>
        <v>0</v>
      </c>
      <c r="U350" s="136">
        <f t="shared" si="224"/>
        <v>0</v>
      </c>
      <c r="V350" s="136">
        <f t="shared" si="225"/>
        <v>0</v>
      </c>
      <c r="W350" s="136">
        <f t="shared" si="226"/>
        <v>0</v>
      </c>
      <c r="X350" s="136">
        <f t="shared" si="227"/>
        <v>0</v>
      </c>
      <c r="Y350" s="42">
        <f t="shared" si="228"/>
        <v>0</v>
      </c>
      <c r="Z350" s="42"/>
      <c r="AA350" s="42"/>
      <c r="AB350" s="42"/>
      <c r="AC350" s="42"/>
      <c r="AD350" s="42"/>
      <c r="AE350" s="42"/>
      <c r="AF350" s="42"/>
      <c r="AG350" s="42"/>
    </row>
    <row r="351" spans="1:33">
      <c r="A351" s="44">
        <f t="shared" si="229"/>
        <v>334</v>
      </c>
      <c r="B351" s="44"/>
      <c r="C351" s="137">
        <v>38300</v>
      </c>
      <c r="E351" s="138" t="s">
        <v>297</v>
      </c>
      <c r="G351" s="43">
        <v>99</v>
      </c>
      <c r="H351" s="136" t="str">
        <f t="shared" si="212"/>
        <v>-</v>
      </c>
      <c r="I351" s="42">
        <f>'Dep. Res. Class'!K$86</f>
        <v>0</v>
      </c>
      <c r="J351" s="136">
        <f t="shared" si="213"/>
        <v>0</v>
      </c>
      <c r="K351" s="136">
        <f t="shared" si="214"/>
        <v>0</v>
      </c>
      <c r="L351" s="136">
        <f t="shared" si="215"/>
        <v>0</v>
      </c>
      <c r="M351" s="136">
        <f t="shared" si="216"/>
        <v>0</v>
      </c>
      <c r="N351" s="136">
        <f t="shared" si="217"/>
        <v>0</v>
      </c>
      <c r="O351" s="136">
        <f t="shared" si="218"/>
        <v>0</v>
      </c>
      <c r="P351" s="136">
        <f t="shared" si="219"/>
        <v>0</v>
      </c>
      <c r="Q351" s="136">
        <f t="shared" si="220"/>
        <v>0</v>
      </c>
      <c r="R351" s="136">
        <f t="shared" si="221"/>
        <v>0</v>
      </c>
      <c r="S351" s="136">
        <f t="shared" si="222"/>
        <v>0</v>
      </c>
      <c r="T351" s="136">
        <f t="shared" si="223"/>
        <v>0</v>
      </c>
      <c r="U351" s="136">
        <f t="shared" si="224"/>
        <v>0</v>
      </c>
      <c r="V351" s="136">
        <f t="shared" si="225"/>
        <v>0</v>
      </c>
      <c r="W351" s="136">
        <f t="shared" si="226"/>
        <v>0</v>
      </c>
      <c r="X351" s="136">
        <f t="shared" si="227"/>
        <v>0</v>
      </c>
      <c r="Y351" s="42">
        <f t="shared" si="228"/>
        <v>0</v>
      </c>
      <c r="Z351" s="42"/>
      <c r="AA351" s="42"/>
      <c r="AB351" s="42"/>
      <c r="AC351" s="42"/>
      <c r="AD351" s="42"/>
      <c r="AE351" s="42"/>
      <c r="AF351" s="42"/>
      <c r="AG351" s="42"/>
    </row>
    <row r="352" spans="1:33">
      <c r="A352" s="44">
        <f t="shared" si="229"/>
        <v>335</v>
      </c>
      <c r="B352" s="44"/>
      <c r="C352" s="137">
        <v>38400</v>
      </c>
      <c r="E352" s="138" t="s">
        <v>298</v>
      </c>
      <c r="G352" s="43">
        <v>99</v>
      </c>
      <c r="H352" s="136" t="str">
        <f t="shared" si="212"/>
        <v>-</v>
      </c>
      <c r="I352" s="42">
        <f>'Dep. Res. Class'!K$87</f>
        <v>0</v>
      </c>
      <c r="J352" s="136">
        <f t="shared" si="213"/>
        <v>0</v>
      </c>
      <c r="K352" s="136">
        <f t="shared" si="214"/>
        <v>0</v>
      </c>
      <c r="L352" s="136">
        <f t="shared" si="215"/>
        <v>0</v>
      </c>
      <c r="M352" s="136">
        <f t="shared" si="216"/>
        <v>0</v>
      </c>
      <c r="N352" s="136">
        <f t="shared" si="217"/>
        <v>0</v>
      </c>
      <c r="O352" s="136">
        <f t="shared" si="218"/>
        <v>0</v>
      </c>
      <c r="P352" s="136">
        <f t="shared" si="219"/>
        <v>0</v>
      </c>
      <c r="Q352" s="136">
        <f t="shared" si="220"/>
        <v>0</v>
      </c>
      <c r="R352" s="136">
        <f t="shared" si="221"/>
        <v>0</v>
      </c>
      <c r="S352" s="136">
        <f t="shared" si="222"/>
        <v>0</v>
      </c>
      <c r="T352" s="136">
        <f t="shared" si="223"/>
        <v>0</v>
      </c>
      <c r="U352" s="136">
        <f t="shared" si="224"/>
        <v>0</v>
      </c>
      <c r="V352" s="136">
        <f t="shared" si="225"/>
        <v>0</v>
      </c>
      <c r="W352" s="136">
        <f t="shared" si="226"/>
        <v>0</v>
      </c>
      <c r="X352" s="136">
        <f t="shared" si="227"/>
        <v>0</v>
      </c>
      <c r="Y352" s="42">
        <f t="shared" si="228"/>
        <v>0</v>
      </c>
      <c r="Z352" s="42"/>
      <c r="AA352" s="42"/>
      <c r="AB352" s="42"/>
      <c r="AC352" s="42"/>
      <c r="AD352" s="42"/>
      <c r="AE352" s="42"/>
      <c r="AF352" s="42"/>
      <c r="AG352" s="42"/>
    </row>
    <row r="353" spans="1:33">
      <c r="A353" s="44">
        <f t="shared" si="229"/>
        <v>336</v>
      </c>
      <c r="B353" s="44"/>
      <c r="C353" s="137">
        <v>38500</v>
      </c>
      <c r="E353" s="138" t="s">
        <v>299</v>
      </c>
      <c r="G353" s="43">
        <v>99</v>
      </c>
      <c r="H353" s="136" t="str">
        <f t="shared" si="212"/>
        <v>-</v>
      </c>
      <c r="I353" s="42">
        <f>'Dep. Res. Class'!K$88</f>
        <v>0</v>
      </c>
      <c r="J353" s="136">
        <f t="shared" si="213"/>
        <v>0</v>
      </c>
      <c r="K353" s="136">
        <f t="shared" si="214"/>
        <v>0</v>
      </c>
      <c r="L353" s="136">
        <f t="shared" si="215"/>
        <v>0</v>
      </c>
      <c r="M353" s="136">
        <f t="shared" si="216"/>
        <v>0</v>
      </c>
      <c r="N353" s="136">
        <f t="shared" si="217"/>
        <v>0</v>
      </c>
      <c r="O353" s="136">
        <f t="shared" si="218"/>
        <v>0</v>
      </c>
      <c r="P353" s="136">
        <f t="shared" si="219"/>
        <v>0</v>
      </c>
      <c r="Q353" s="136">
        <f t="shared" si="220"/>
        <v>0</v>
      </c>
      <c r="R353" s="136">
        <f t="shared" si="221"/>
        <v>0</v>
      </c>
      <c r="S353" s="136">
        <f t="shared" si="222"/>
        <v>0</v>
      </c>
      <c r="T353" s="136">
        <f t="shared" si="223"/>
        <v>0</v>
      </c>
      <c r="U353" s="136">
        <f t="shared" si="224"/>
        <v>0</v>
      </c>
      <c r="V353" s="136">
        <f t="shared" si="225"/>
        <v>0</v>
      </c>
      <c r="W353" s="136">
        <f t="shared" si="226"/>
        <v>0</v>
      </c>
      <c r="X353" s="136">
        <f t="shared" si="227"/>
        <v>0</v>
      </c>
      <c r="Y353" s="42">
        <f t="shared" si="228"/>
        <v>0</v>
      </c>
      <c r="Z353" s="42"/>
      <c r="AA353" s="42"/>
      <c r="AB353" s="42"/>
      <c r="AC353" s="42"/>
      <c r="AD353" s="42"/>
      <c r="AE353" s="42"/>
      <c r="AF353" s="42"/>
      <c r="AG353" s="42"/>
    </row>
    <row r="354" spans="1:33">
      <c r="A354" s="44">
        <f t="shared" si="229"/>
        <v>337</v>
      </c>
      <c r="B354" s="44"/>
      <c r="C354" s="137">
        <v>38600</v>
      </c>
      <c r="E354" s="138" t="s">
        <v>300</v>
      </c>
      <c r="G354" s="43">
        <v>99</v>
      </c>
      <c r="H354" s="136" t="str">
        <f t="shared" si="212"/>
        <v>-</v>
      </c>
      <c r="I354" s="42">
        <f>'Dep. Res. Class'!K$89</f>
        <v>0</v>
      </c>
      <c r="J354" s="136">
        <f t="shared" si="213"/>
        <v>0</v>
      </c>
      <c r="K354" s="136">
        <f t="shared" si="214"/>
        <v>0</v>
      </c>
      <c r="L354" s="136">
        <f t="shared" si="215"/>
        <v>0</v>
      </c>
      <c r="M354" s="136">
        <f t="shared" si="216"/>
        <v>0</v>
      </c>
      <c r="N354" s="136">
        <f t="shared" si="217"/>
        <v>0</v>
      </c>
      <c r="O354" s="136">
        <f t="shared" si="218"/>
        <v>0</v>
      </c>
      <c r="P354" s="136">
        <f t="shared" si="219"/>
        <v>0</v>
      </c>
      <c r="Q354" s="136">
        <f t="shared" si="220"/>
        <v>0</v>
      </c>
      <c r="R354" s="136">
        <f t="shared" si="221"/>
        <v>0</v>
      </c>
      <c r="S354" s="136">
        <f t="shared" si="222"/>
        <v>0</v>
      </c>
      <c r="T354" s="136">
        <f t="shared" si="223"/>
        <v>0</v>
      </c>
      <c r="U354" s="136">
        <f t="shared" si="224"/>
        <v>0</v>
      </c>
      <c r="V354" s="136">
        <f t="shared" si="225"/>
        <v>0</v>
      </c>
      <c r="W354" s="136">
        <f t="shared" si="226"/>
        <v>0</v>
      </c>
      <c r="X354" s="136">
        <f t="shared" si="227"/>
        <v>0</v>
      </c>
      <c r="Y354" s="42">
        <f t="shared" si="228"/>
        <v>0</v>
      </c>
      <c r="Z354" s="42"/>
      <c r="AA354" s="42"/>
      <c r="AB354" s="42"/>
      <c r="AC354" s="42"/>
      <c r="AD354" s="42"/>
      <c r="AE354" s="42"/>
      <c r="AF354" s="42"/>
      <c r="AG354" s="42"/>
    </row>
    <row r="355" spans="1:33">
      <c r="A355" s="44">
        <f t="shared" si="229"/>
        <v>338</v>
      </c>
      <c r="B355" s="44"/>
      <c r="C355" s="44"/>
      <c r="D355" s="44"/>
      <c r="E355" s="44"/>
      <c r="G355" s="43"/>
      <c r="H355" s="136"/>
      <c r="I355" s="42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42"/>
      <c r="Z355" s="42"/>
      <c r="AA355" s="42"/>
      <c r="AB355" s="42"/>
      <c r="AC355" s="42"/>
      <c r="AD355" s="42"/>
      <c r="AE355" s="42"/>
      <c r="AF355" s="42"/>
      <c r="AG355" s="42"/>
    </row>
    <row r="356" spans="1:33">
      <c r="A356" s="44">
        <f t="shared" si="229"/>
        <v>339</v>
      </c>
      <c r="B356" s="44"/>
      <c r="C356" s="44"/>
      <c r="D356" s="44" t="s">
        <v>66</v>
      </c>
      <c r="E356" s="44"/>
      <c r="G356" s="43"/>
      <c r="H356" s="136"/>
      <c r="I356" s="42">
        <f>'Dep. Res. Class'!K$91</f>
        <v>34707078.839736007</v>
      </c>
      <c r="J356" s="136">
        <f>SUM(J334:J354)</f>
        <v>18743535.01248505</v>
      </c>
      <c r="K356" s="136">
        <f t="shared" ref="K356:X356" si="230">SUM(K334:K354)</f>
        <v>10458827.76159448</v>
      </c>
      <c r="L356" s="136">
        <f t="shared" si="230"/>
        <v>0</v>
      </c>
      <c r="M356" s="136">
        <f t="shared" si="230"/>
        <v>5504716.0656564794</v>
      </c>
      <c r="N356" s="136">
        <f t="shared" si="230"/>
        <v>0</v>
      </c>
      <c r="O356" s="136">
        <f t="shared" si="230"/>
        <v>0</v>
      </c>
      <c r="P356" s="136">
        <f t="shared" si="230"/>
        <v>0</v>
      </c>
      <c r="Q356" s="136">
        <f t="shared" si="230"/>
        <v>0</v>
      </c>
      <c r="R356" s="136">
        <f t="shared" si="230"/>
        <v>0</v>
      </c>
      <c r="S356" s="136">
        <f t="shared" si="230"/>
        <v>0</v>
      </c>
      <c r="T356" s="136">
        <f t="shared" si="230"/>
        <v>0</v>
      </c>
      <c r="U356" s="136">
        <f t="shared" si="230"/>
        <v>0</v>
      </c>
      <c r="V356" s="136">
        <f t="shared" si="230"/>
        <v>0</v>
      </c>
      <c r="W356" s="136">
        <f t="shared" si="230"/>
        <v>0</v>
      </c>
      <c r="X356" s="136">
        <f t="shared" si="230"/>
        <v>0</v>
      </c>
      <c r="Y356" s="42">
        <f>SUM(J356:X356)-I356</f>
        <v>0</v>
      </c>
      <c r="Z356" s="42"/>
      <c r="AA356" s="42"/>
      <c r="AB356" s="42"/>
      <c r="AC356" s="42"/>
      <c r="AD356" s="42"/>
      <c r="AE356" s="42"/>
      <c r="AF356" s="42"/>
      <c r="AG356" s="42"/>
    </row>
    <row r="357" spans="1:33">
      <c r="A357" s="44">
        <f t="shared" si="229"/>
        <v>340</v>
      </c>
      <c r="B357" s="44"/>
      <c r="C357" s="44"/>
      <c r="D357" s="44"/>
      <c r="E357" s="44"/>
      <c r="G357" s="43"/>
      <c r="H357" s="136"/>
      <c r="I357" s="42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42"/>
      <c r="Z357" s="42"/>
      <c r="AA357" s="42"/>
      <c r="AB357" s="42"/>
      <c r="AC357" s="42"/>
      <c r="AD357" s="42"/>
      <c r="AE357" s="42"/>
      <c r="AF357" s="42"/>
      <c r="AG357" s="42"/>
    </row>
    <row r="358" spans="1:33">
      <c r="A358" s="44">
        <f t="shared" si="229"/>
        <v>341</v>
      </c>
      <c r="B358" s="44"/>
      <c r="C358" s="44"/>
      <c r="D358" s="44" t="s">
        <v>158</v>
      </c>
      <c r="E358" s="44"/>
      <c r="G358" s="43"/>
      <c r="H358" s="136"/>
      <c r="I358" s="42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42"/>
      <c r="Z358" s="42"/>
      <c r="AA358" s="42"/>
      <c r="AB358" s="42"/>
      <c r="AC358" s="42"/>
      <c r="AD358" s="42"/>
      <c r="AE358" s="42"/>
      <c r="AF358" s="42"/>
      <c r="AG358" s="42"/>
    </row>
    <row r="359" spans="1:33">
      <c r="A359" s="44">
        <f t="shared" si="229"/>
        <v>342</v>
      </c>
      <c r="B359" s="44"/>
      <c r="C359" s="44"/>
      <c r="D359" s="44"/>
      <c r="E359" s="44"/>
      <c r="G359" s="43"/>
      <c r="H359" s="136"/>
      <c r="I359" s="42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42"/>
      <c r="Z359" s="42"/>
      <c r="AA359" s="42"/>
      <c r="AB359" s="42"/>
      <c r="AC359" s="42"/>
      <c r="AD359" s="42"/>
      <c r="AE359" s="42"/>
      <c r="AF359" s="42"/>
      <c r="AG359" s="42"/>
    </row>
    <row r="360" spans="1:33">
      <c r="A360" s="44">
        <f t="shared" si="229"/>
        <v>343</v>
      </c>
      <c r="B360" s="44"/>
      <c r="C360" s="139">
        <v>38900</v>
      </c>
      <c r="E360" s="138" t="s">
        <v>125</v>
      </c>
      <c r="G360" s="43">
        <v>6.4</v>
      </c>
      <c r="H360" s="136" t="str">
        <f t="shared" ref="H360:H395" si="231">VLOOKUP($G360,alloc,3)</f>
        <v>P, S, T &amp; D Plant - Demand</v>
      </c>
      <c r="I360" s="42">
        <f>'Dep. Res. Class'!K$95</f>
        <v>0</v>
      </c>
      <c r="J360" s="136">
        <f t="shared" ref="J360:J395" si="232">$I360*VLOOKUP($G360,alloc,6)</f>
        <v>0</v>
      </c>
      <c r="K360" s="136">
        <f t="shared" ref="K360:K395" si="233">$I360*VLOOKUP($G360,alloc,7)</f>
        <v>0</v>
      </c>
      <c r="L360" s="136">
        <f t="shared" ref="L360:L395" si="234">$I360*VLOOKUP($G360,alloc,8)</f>
        <v>0</v>
      </c>
      <c r="M360" s="136">
        <f t="shared" ref="M360:M395" si="235">$I360*VLOOKUP($G360,alloc,9)</f>
        <v>0</v>
      </c>
      <c r="N360" s="136">
        <f t="shared" ref="N360:N395" si="236">$I360*VLOOKUP($G360,alloc,10)</f>
        <v>0</v>
      </c>
      <c r="O360" s="136">
        <f t="shared" ref="O360:O395" si="237">$I360*VLOOKUP($G360,alloc,11)</f>
        <v>0</v>
      </c>
      <c r="P360" s="136">
        <f t="shared" ref="P360:P395" si="238">$I360*VLOOKUP($G360,alloc,12)</f>
        <v>0</v>
      </c>
      <c r="Q360" s="136">
        <f t="shared" ref="Q360:Q395" si="239">$I360*VLOOKUP($G360,alloc,13)</f>
        <v>0</v>
      </c>
      <c r="R360" s="136">
        <f t="shared" ref="R360:R395" si="240">$I360*VLOOKUP($G360,alloc,14)</f>
        <v>0</v>
      </c>
      <c r="S360" s="136">
        <f t="shared" ref="S360:S395" si="241">$I360*VLOOKUP($G360,alloc,15)</f>
        <v>0</v>
      </c>
      <c r="T360" s="136">
        <f t="shared" ref="T360:T395" si="242">$I360*VLOOKUP($G360,alloc,16)</f>
        <v>0</v>
      </c>
      <c r="U360" s="136">
        <f t="shared" ref="U360:U395" si="243">$I360*VLOOKUP($G360,alloc,17)</f>
        <v>0</v>
      </c>
      <c r="V360" s="136">
        <f t="shared" ref="V360:V395" si="244">$I360*VLOOKUP($G360,alloc,18)</f>
        <v>0</v>
      </c>
      <c r="W360" s="136">
        <f t="shared" ref="W360:W395" si="245">$I360*VLOOKUP($G360,alloc,19)</f>
        <v>0</v>
      </c>
      <c r="X360" s="136">
        <f t="shared" ref="X360:X395" si="246">$I360*VLOOKUP($G360,alloc,20)</f>
        <v>0</v>
      </c>
      <c r="Y360" s="42">
        <f t="shared" ref="Y360:Y395" si="247">SUM(J360:X360)-I360</f>
        <v>0</v>
      </c>
      <c r="Z360" s="42"/>
      <c r="AA360" s="42"/>
      <c r="AB360" s="42"/>
      <c r="AC360" s="42"/>
      <c r="AD360" s="42"/>
      <c r="AE360" s="42"/>
      <c r="AF360" s="42"/>
      <c r="AG360" s="42"/>
    </row>
    <row r="361" spans="1:33">
      <c r="A361" s="44">
        <f t="shared" si="229"/>
        <v>344</v>
      </c>
      <c r="B361" s="44"/>
      <c r="C361" s="139">
        <v>39000</v>
      </c>
      <c r="E361" s="138" t="s">
        <v>304</v>
      </c>
      <c r="G361" s="43">
        <v>6.4</v>
      </c>
      <c r="H361" s="136" t="str">
        <f t="shared" si="231"/>
        <v>P, S, T &amp; D Plant - Demand</v>
      </c>
      <c r="I361" s="42">
        <f>'Dep. Res. Class'!K$96</f>
        <v>70649.855491037219</v>
      </c>
      <c r="J361" s="136">
        <f t="shared" si="232"/>
        <v>38154.407812251869</v>
      </c>
      <c r="K361" s="136">
        <f t="shared" si="233"/>
        <v>21290.027702254145</v>
      </c>
      <c r="L361" s="136">
        <f t="shared" si="234"/>
        <v>0</v>
      </c>
      <c r="M361" s="136">
        <f t="shared" si="235"/>
        <v>11205.419976531201</v>
      </c>
      <c r="N361" s="136">
        <f t="shared" si="236"/>
        <v>0</v>
      </c>
      <c r="O361" s="136">
        <f t="shared" si="237"/>
        <v>0</v>
      </c>
      <c r="P361" s="136">
        <f t="shared" si="238"/>
        <v>0</v>
      </c>
      <c r="Q361" s="136">
        <f t="shared" si="239"/>
        <v>0</v>
      </c>
      <c r="R361" s="136">
        <f t="shared" si="240"/>
        <v>0</v>
      </c>
      <c r="S361" s="136">
        <f t="shared" si="241"/>
        <v>0</v>
      </c>
      <c r="T361" s="136">
        <f t="shared" si="242"/>
        <v>0</v>
      </c>
      <c r="U361" s="136">
        <f t="shared" si="243"/>
        <v>0</v>
      </c>
      <c r="V361" s="136">
        <f t="shared" si="244"/>
        <v>0</v>
      </c>
      <c r="W361" s="136">
        <f t="shared" si="245"/>
        <v>0</v>
      </c>
      <c r="X361" s="136">
        <f t="shared" si="246"/>
        <v>0</v>
      </c>
      <c r="Y361" s="42">
        <f t="shared" si="247"/>
        <v>0</v>
      </c>
      <c r="Z361" s="42"/>
      <c r="AA361" s="42"/>
      <c r="AB361" s="42"/>
      <c r="AC361" s="42"/>
      <c r="AD361" s="42"/>
      <c r="AE361" s="42"/>
      <c r="AF361" s="42"/>
      <c r="AG361" s="42"/>
    </row>
    <row r="362" spans="1:33">
      <c r="A362" s="44">
        <f t="shared" si="229"/>
        <v>345</v>
      </c>
      <c r="B362" s="44"/>
      <c r="C362" s="139">
        <v>39001</v>
      </c>
      <c r="E362" s="138" t="s">
        <v>149</v>
      </c>
      <c r="G362" s="43">
        <v>6.4</v>
      </c>
      <c r="H362" s="136" t="str">
        <f t="shared" si="231"/>
        <v>P, S, T &amp; D Plant - Demand</v>
      </c>
      <c r="I362" s="42">
        <f>'Dep. Res. Class'!K$97</f>
        <v>0</v>
      </c>
      <c r="J362" s="136">
        <f t="shared" si="232"/>
        <v>0</v>
      </c>
      <c r="K362" s="136">
        <f t="shared" si="233"/>
        <v>0</v>
      </c>
      <c r="L362" s="136">
        <f t="shared" si="234"/>
        <v>0</v>
      </c>
      <c r="M362" s="136">
        <f t="shared" si="235"/>
        <v>0</v>
      </c>
      <c r="N362" s="136">
        <f t="shared" si="236"/>
        <v>0</v>
      </c>
      <c r="O362" s="136">
        <f t="shared" si="237"/>
        <v>0</v>
      </c>
      <c r="P362" s="136">
        <f t="shared" si="238"/>
        <v>0</v>
      </c>
      <c r="Q362" s="136">
        <f t="shared" si="239"/>
        <v>0</v>
      </c>
      <c r="R362" s="136">
        <f t="shared" si="240"/>
        <v>0</v>
      </c>
      <c r="S362" s="136">
        <f t="shared" si="241"/>
        <v>0</v>
      </c>
      <c r="T362" s="136">
        <f t="shared" si="242"/>
        <v>0</v>
      </c>
      <c r="U362" s="136">
        <f t="shared" si="243"/>
        <v>0</v>
      </c>
      <c r="V362" s="136">
        <f t="shared" si="244"/>
        <v>0</v>
      </c>
      <c r="W362" s="136">
        <f t="shared" si="245"/>
        <v>0</v>
      </c>
      <c r="X362" s="136">
        <f t="shared" si="246"/>
        <v>0</v>
      </c>
      <c r="Y362" s="42">
        <f t="shared" si="247"/>
        <v>0</v>
      </c>
      <c r="Z362" s="42"/>
      <c r="AA362" s="42"/>
      <c r="AB362" s="42"/>
      <c r="AC362" s="42"/>
      <c r="AD362" s="42"/>
      <c r="AE362" s="42"/>
      <c r="AF362" s="42"/>
      <c r="AG362" s="42"/>
    </row>
    <row r="363" spans="1:33">
      <c r="A363" s="44">
        <f t="shared" si="229"/>
        <v>346</v>
      </c>
      <c r="B363" s="44"/>
      <c r="C363" s="139">
        <v>39002</v>
      </c>
      <c r="E363" s="138" t="s">
        <v>291</v>
      </c>
      <c r="G363" s="43">
        <v>6.4</v>
      </c>
      <c r="H363" s="136" t="str">
        <f t="shared" si="231"/>
        <v>P, S, T &amp; D Plant - Demand</v>
      </c>
      <c r="I363" s="42">
        <f>'Dep. Res. Class'!K$98</f>
        <v>24730.447823182443</v>
      </c>
      <c r="J363" s="136">
        <f t="shared" si="232"/>
        <v>13355.66201894105</v>
      </c>
      <c r="K363" s="136">
        <f t="shared" si="233"/>
        <v>7452.4132510292147</v>
      </c>
      <c r="L363" s="136">
        <f t="shared" si="234"/>
        <v>0</v>
      </c>
      <c r="M363" s="136">
        <f t="shared" si="235"/>
        <v>3922.372553212178</v>
      </c>
      <c r="N363" s="136">
        <f t="shared" si="236"/>
        <v>0</v>
      </c>
      <c r="O363" s="136">
        <f t="shared" si="237"/>
        <v>0</v>
      </c>
      <c r="P363" s="136">
        <f t="shared" si="238"/>
        <v>0</v>
      </c>
      <c r="Q363" s="136">
        <f t="shared" si="239"/>
        <v>0</v>
      </c>
      <c r="R363" s="136">
        <f t="shared" si="240"/>
        <v>0</v>
      </c>
      <c r="S363" s="136">
        <f t="shared" si="241"/>
        <v>0</v>
      </c>
      <c r="T363" s="136">
        <f t="shared" si="242"/>
        <v>0</v>
      </c>
      <c r="U363" s="136">
        <f t="shared" si="243"/>
        <v>0</v>
      </c>
      <c r="V363" s="136">
        <f t="shared" si="244"/>
        <v>0</v>
      </c>
      <c r="W363" s="136">
        <f t="shared" si="245"/>
        <v>0</v>
      </c>
      <c r="X363" s="136">
        <f t="shared" si="246"/>
        <v>0</v>
      </c>
      <c r="Y363" s="42">
        <f t="shared" si="247"/>
        <v>0</v>
      </c>
      <c r="Z363" s="42"/>
      <c r="AA363" s="42"/>
      <c r="AB363" s="42"/>
      <c r="AC363" s="42"/>
      <c r="AD363" s="42"/>
      <c r="AE363" s="42"/>
      <c r="AF363" s="42"/>
      <c r="AG363" s="42"/>
    </row>
    <row r="364" spans="1:33">
      <c r="A364" s="44">
        <f t="shared" si="229"/>
        <v>347</v>
      </c>
      <c r="B364" s="44"/>
      <c r="C364" s="139">
        <v>39003</v>
      </c>
      <c r="E364" s="138" t="s">
        <v>306</v>
      </c>
      <c r="G364" s="43">
        <v>6.4</v>
      </c>
      <c r="H364" s="136" t="str">
        <f t="shared" si="231"/>
        <v>P, S, T &amp; D Plant - Demand</v>
      </c>
      <c r="I364" s="42">
        <f>'Dep. Res. Class'!K$99</f>
        <v>62170.042147901768</v>
      </c>
      <c r="J364" s="136">
        <f t="shared" si="232"/>
        <v>33574.890214982188</v>
      </c>
      <c r="K364" s="136">
        <f t="shared" si="233"/>
        <v>18734.672709232236</v>
      </c>
      <c r="L364" s="136">
        <f t="shared" si="234"/>
        <v>0</v>
      </c>
      <c r="M364" s="136">
        <f t="shared" si="235"/>
        <v>9860.4792236873363</v>
      </c>
      <c r="N364" s="136">
        <f t="shared" si="236"/>
        <v>0</v>
      </c>
      <c r="O364" s="136">
        <f t="shared" si="237"/>
        <v>0</v>
      </c>
      <c r="P364" s="136">
        <f t="shared" si="238"/>
        <v>0</v>
      </c>
      <c r="Q364" s="136">
        <f t="shared" si="239"/>
        <v>0</v>
      </c>
      <c r="R364" s="136">
        <f t="shared" si="240"/>
        <v>0</v>
      </c>
      <c r="S364" s="136">
        <f t="shared" si="241"/>
        <v>0</v>
      </c>
      <c r="T364" s="136">
        <f t="shared" si="242"/>
        <v>0</v>
      </c>
      <c r="U364" s="136">
        <f t="shared" si="243"/>
        <v>0</v>
      </c>
      <c r="V364" s="136">
        <f t="shared" si="244"/>
        <v>0</v>
      </c>
      <c r="W364" s="136">
        <f t="shared" si="245"/>
        <v>0</v>
      </c>
      <c r="X364" s="136">
        <f t="shared" si="246"/>
        <v>0</v>
      </c>
      <c r="Y364" s="42">
        <f t="shared" si="247"/>
        <v>0</v>
      </c>
      <c r="Z364" s="42"/>
      <c r="AA364" s="42"/>
      <c r="AB364" s="42"/>
      <c r="AC364" s="42"/>
      <c r="AD364" s="42"/>
      <c r="AE364" s="42"/>
      <c r="AF364" s="42"/>
      <c r="AG364" s="42"/>
    </row>
    <row r="365" spans="1:33">
      <c r="A365" s="44">
        <f t="shared" si="229"/>
        <v>348</v>
      </c>
      <c r="B365" s="44"/>
      <c r="C365" s="139">
        <v>39004</v>
      </c>
      <c r="E365" s="138" t="s">
        <v>307</v>
      </c>
      <c r="G365" s="43">
        <v>6.4</v>
      </c>
      <c r="H365" s="136" t="str">
        <f t="shared" si="231"/>
        <v>P, S, T &amp; D Plant - Demand</v>
      </c>
      <c r="I365" s="42">
        <f>'Dep. Res. Class'!K$100</f>
        <v>958.72926302090332</v>
      </c>
      <c r="J365" s="136">
        <f t="shared" si="232"/>
        <v>517.76110550544308</v>
      </c>
      <c r="K365" s="136">
        <f t="shared" si="233"/>
        <v>288.90890755277138</v>
      </c>
      <c r="L365" s="136">
        <f t="shared" si="234"/>
        <v>0</v>
      </c>
      <c r="M365" s="136">
        <f t="shared" si="235"/>
        <v>152.05924996268874</v>
      </c>
      <c r="N365" s="136">
        <f t="shared" si="236"/>
        <v>0</v>
      </c>
      <c r="O365" s="136">
        <f t="shared" si="237"/>
        <v>0</v>
      </c>
      <c r="P365" s="136">
        <f t="shared" si="238"/>
        <v>0</v>
      </c>
      <c r="Q365" s="136">
        <f t="shared" si="239"/>
        <v>0</v>
      </c>
      <c r="R365" s="136">
        <f t="shared" si="240"/>
        <v>0</v>
      </c>
      <c r="S365" s="136">
        <f t="shared" si="241"/>
        <v>0</v>
      </c>
      <c r="T365" s="136">
        <f t="shared" si="242"/>
        <v>0</v>
      </c>
      <c r="U365" s="136">
        <f t="shared" si="243"/>
        <v>0</v>
      </c>
      <c r="V365" s="136">
        <f t="shared" si="244"/>
        <v>0</v>
      </c>
      <c r="W365" s="136">
        <f t="shared" si="245"/>
        <v>0</v>
      </c>
      <c r="X365" s="136">
        <f t="shared" si="246"/>
        <v>0</v>
      </c>
      <c r="Y365" s="42">
        <f t="shared" si="247"/>
        <v>0</v>
      </c>
      <c r="Z365" s="42"/>
      <c r="AA365" s="42"/>
      <c r="AB365" s="42"/>
      <c r="AC365" s="42"/>
      <c r="AD365" s="42"/>
      <c r="AE365" s="42"/>
      <c r="AF365" s="42"/>
      <c r="AG365" s="42"/>
    </row>
    <row r="366" spans="1:33">
      <c r="A366" s="44">
        <f t="shared" si="229"/>
        <v>349</v>
      </c>
      <c r="B366" s="44"/>
      <c r="C366" s="139">
        <v>39009</v>
      </c>
      <c r="E366" s="138" t="s">
        <v>308</v>
      </c>
      <c r="G366" s="43">
        <v>6.4</v>
      </c>
      <c r="H366" s="136" t="str">
        <f t="shared" si="231"/>
        <v>P, S, T &amp; D Plant - Demand</v>
      </c>
      <c r="I366" s="42">
        <f>'Dep. Res. Class'!K$101</f>
        <v>338565.5648349449</v>
      </c>
      <c r="J366" s="136">
        <f t="shared" si="232"/>
        <v>182842.10975543558</v>
      </c>
      <c r="K366" s="136">
        <f t="shared" si="233"/>
        <v>102025.26536349006</v>
      </c>
      <c r="L366" s="136">
        <f t="shared" si="234"/>
        <v>0</v>
      </c>
      <c r="M366" s="136">
        <f t="shared" si="235"/>
        <v>53698.189716019246</v>
      </c>
      <c r="N366" s="136">
        <f t="shared" si="236"/>
        <v>0</v>
      </c>
      <c r="O366" s="136">
        <f t="shared" si="237"/>
        <v>0</v>
      </c>
      <c r="P366" s="136">
        <f t="shared" si="238"/>
        <v>0</v>
      </c>
      <c r="Q366" s="136">
        <f t="shared" si="239"/>
        <v>0</v>
      </c>
      <c r="R366" s="136">
        <f t="shared" si="240"/>
        <v>0</v>
      </c>
      <c r="S366" s="136">
        <f t="shared" si="241"/>
        <v>0</v>
      </c>
      <c r="T366" s="136">
        <f t="shared" si="242"/>
        <v>0</v>
      </c>
      <c r="U366" s="136">
        <f t="shared" si="243"/>
        <v>0</v>
      </c>
      <c r="V366" s="136">
        <f t="shared" si="244"/>
        <v>0</v>
      </c>
      <c r="W366" s="136">
        <f t="shared" si="245"/>
        <v>0</v>
      </c>
      <c r="X366" s="136">
        <f t="shared" si="246"/>
        <v>0</v>
      </c>
      <c r="Y366" s="42">
        <f t="shared" si="247"/>
        <v>0</v>
      </c>
      <c r="Z366" s="42"/>
      <c r="AA366" s="42"/>
      <c r="AB366" s="42"/>
      <c r="AC366" s="42"/>
      <c r="AD366" s="42"/>
      <c r="AE366" s="42"/>
      <c r="AF366" s="42"/>
      <c r="AG366" s="42"/>
    </row>
    <row r="367" spans="1:33">
      <c r="A367" s="44">
        <f t="shared" si="229"/>
        <v>350</v>
      </c>
      <c r="B367" s="44"/>
      <c r="C367" s="139">
        <v>39100</v>
      </c>
      <c r="E367" s="138" t="s">
        <v>309</v>
      </c>
      <c r="G367" s="43">
        <v>6.4</v>
      </c>
      <c r="H367" s="136" t="str">
        <f t="shared" si="231"/>
        <v>P, S, T &amp; D Plant - Demand</v>
      </c>
      <c r="I367" s="42">
        <f>'Dep. Res. Class'!K$102</f>
        <v>255357.11294979425</v>
      </c>
      <c r="J367" s="136">
        <f t="shared" si="232"/>
        <v>137905.44025219881</v>
      </c>
      <c r="K367" s="136">
        <f t="shared" si="233"/>
        <v>76950.759076336006</v>
      </c>
      <c r="L367" s="136">
        <f t="shared" si="234"/>
        <v>0</v>
      </c>
      <c r="M367" s="136">
        <f t="shared" si="235"/>
        <v>40500.913621259417</v>
      </c>
      <c r="N367" s="136">
        <f t="shared" si="236"/>
        <v>0</v>
      </c>
      <c r="O367" s="136">
        <f t="shared" si="237"/>
        <v>0</v>
      </c>
      <c r="P367" s="136">
        <f t="shared" si="238"/>
        <v>0</v>
      </c>
      <c r="Q367" s="136">
        <f t="shared" si="239"/>
        <v>0</v>
      </c>
      <c r="R367" s="136">
        <f t="shared" si="240"/>
        <v>0</v>
      </c>
      <c r="S367" s="136">
        <f t="shared" si="241"/>
        <v>0</v>
      </c>
      <c r="T367" s="136">
        <f t="shared" si="242"/>
        <v>0</v>
      </c>
      <c r="U367" s="136">
        <f t="shared" si="243"/>
        <v>0</v>
      </c>
      <c r="V367" s="136">
        <f t="shared" si="244"/>
        <v>0</v>
      </c>
      <c r="W367" s="136">
        <f t="shared" si="245"/>
        <v>0</v>
      </c>
      <c r="X367" s="136">
        <f t="shared" si="246"/>
        <v>0</v>
      </c>
      <c r="Y367" s="42">
        <f t="shared" si="247"/>
        <v>0</v>
      </c>
      <c r="Z367" s="42"/>
      <c r="AA367" s="42"/>
      <c r="AB367" s="42"/>
      <c r="AC367" s="42"/>
      <c r="AD367" s="42"/>
      <c r="AE367" s="42"/>
      <c r="AF367" s="42"/>
      <c r="AG367" s="42"/>
    </row>
    <row r="368" spans="1:33">
      <c r="A368" s="44">
        <f t="shared" si="229"/>
        <v>351</v>
      </c>
      <c r="B368" s="44"/>
      <c r="C368" s="146">
        <v>39102</v>
      </c>
      <c r="E368" s="138" t="s">
        <v>310</v>
      </c>
      <c r="G368" s="43">
        <v>6.4</v>
      </c>
      <c r="H368" s="136" t="str">
        <f t="shared" si="231"/>
        <v>P, S, T &amp; D Plant - Demand</v>
      </c>
      <c r="I368" s="42">
        <f>'Dep. Res. Class'!K$103</f>
        <v>0</v>
      </c>
      <c r="J368" s="136">
        <f t="shared" si="232"/>
        <v>0</v>
      </c>
      <c r="K368" s="136">
        <f t="shared" si="233"/>
        <v>0</v>
      </c>
      <c r="L368" s="136">
        <f t="shared" si="234"/>
        <v>0</v>
      </c>
      <c r="M368" s="136">
        <f t="shared" si="235"/>
        <v>0</v>
      </c>
      <c r="N368" s="136">
        <f t="shared" si="236"/>
        <v>0</v>
      </c>
      <c r="O368" s="136">
        <f t="shared" si="237"/>
        <v>0</v>
      </c>
      <c r="P368" s="136">
        <f t="shared" si="238"/>
        <v>0</v>
      </c>
      <c r="Q368" s="136">
        <f t="shared" si="239"/>
        <v>0</v>
      </c>
      <c r="R368" s="136">
        <f t="shared" si="240"/>
        <v>0</v>
      </c>
      <c r="S368" s="136">
        <f t="shared" si="241"/>
        <v>0</v>
      </c>
      <c r="T368" s="136">
        <f t="shared" si="242"/>
        <v>0</v>
      </c>
      <c r="U368" s="136">
        <f t="shared" si="243"/>
        <v>0</v>
      </c>
      <c r="V368" s="136">
        <f t="shared" si="244"/>
        <v>0</v>
      </c>
      <c r="W368" s="136">
        <f t="shared" si="245"/>
        <v>0</v>
      </c>
      <c r="X368" s="136">
        <f t="shared" si="246"/>
        <v>0</v>
      </c>
      <c r="Y368" s="42">
        <f t="shared" si="247"/>
        <v>0</v>
      </c>
      <c r="Z368" s="42"/>
      <c r="AA368" s="42"/>
      <c r="AB368" s="42"/>
      <c r="AC368" s="42"/>
      <c r="AD368" s="42"/>
      <c r="AE368" s="42"/>
      <c r="AF368" s="42"/>
      <c r="AG368" s="42"/>
    </row>
    <row r="369" spans="1:33">
      <c r="A369" s="44">
        <f t="shared" si="229"/>
        <v>352</v>
      </c>
      <c r="B369" s="44"/>
      <c r="C369" s="139">
        <v>39103</v>
      </c>
      <c r="E369" s="138" t="s">
        <v>311</v>
      </c>
      <c r="G369" s="43">
        <v>6.4</v>
      </c>
      <c r="H369" s="136" t="str">
        <f t="shared" si="231"/>
        <v>P, S, T &amp; D Plant - Demand</v>
      </c>
      <c r="I369" s="42">
        <f>'Dep. Res. Class'!K$104</f>
        <v>0</v>
      </c>
      <c r="J369" s="136">
        <f t="shared" si="232"/>
        <v>0</v>
      </c>
      <c r="K369" s="136">
        <f t="shared" si="233"/>
        <v>0</v>
      </c>
      <c r="L369" s="136">
        <f t="shared" si="234"/>
        <v>0</v>
      </c>
      <c r="M369" s="136">
        <f t="shared" si="235"/>
        <v>0</v>
      </c>
      <c r="N369" s="136">
        <f t="shared" si="236"/>
        <v>0</v>
      </c>
      <c r="O369" s="136">
        <f t="shared" si="237"/>
        <v>0</v>
      </c>
      <c r="P369" s="136">
        <f t="shared" si="238"/>
        <v>0</v>
      </c>
      <c r="Q369" s="136">
        <f t="shared" si="239"/>
        <v>0</v>
      </c>
      <c r="R369" s="136">
        <f t="shared" si="240"/>
        <v>0</v>
      </c>
      <c r="S369" s="136">
        <f t="shared" si="241"/>
        <v>0</v>
      </c>
      <c r="T369" s="136">
        <f t="shared" si="242"/>
        <v>0</v>
      </c>
      <c r="U369" s="136">
        <f t="shared" si="243"/>
        <v>0</v>
      </c>
      <c r="V369" s="136">
        <f t="shared" si="244"/>
        <v>0</v>
      </c>
      <c r="W369" s="136">
        <f t="shared" si="245"/>
        <v>0</v>
      </c>
      <c r="X369" s="136">
        <f t="shared" si="246"/>
        <v>0</v>
      </c>
      <c r="Y369" s="42">
        <f t="shared" si="247"/>
        <v>0</v>
      </c>
      <c r="Z369" s="42"/>
      <c r="AA369" s="42"/>
      <c r="AB369" s="42"/>
      <c r="AC369" s="42"/>
      <c r="AD369" s="42"/>
      <c r="AE369" s="42"/>
      <c r="AF369" s="42"/>
      <c r="AG369" s="42"/>
    </row>
    <row r="370" spans="1:33">
      <c r="A370" s="44">
        <f t="shared" si="229"/>
        <v>353</v>
      </c>
      <c r="B370" s="44"/>
      <c r="C370" s="139">
        <v>39200</v>
      </c>
      <c r="E370" s="138" t="s">
        <v>312</v>
      </c>
      <c r="G370" s="43">
        <v>6.4</v>
      </c>
      <c r="H370" s="136" t="str">
        <f t="shared" si="231"/>
        <v>P, S, T &amp; D Plant - Demand</v>
      </c>
      <c r="I370" s="42">
        <f>'Dep. Res. Class'!K$105</f>
        <v>65500.517643570332</v>
      </c>
      <c r="J370" s="136">
        <f t="shared" si="232"/>
        <v>35373.511307513239</v>
      </c>
      <c r="K370" s="136">
        <f t="shared" si="233"/>
        <v>19738.297063049318</v>
      </c>
      <c r="L370" s="136">
        <f t="shared" si="234"/>
        <v>0</v>
      </c>
      <c r="M370" s="136">
        <f t="shared" si="235"/>
        <v>10388.709273007771</v>
      </c>
      <c r="N370" s="136">
        <f t="shared" si="236"/>
        <v>0</v>
      </c>
      <c r="O370" s="136">
        <f t="shared" si="237"/>
        <v>0</v>
      </c>
      <c r="P370" s="136">
        <f t="shared" si="238"/>
        <v>0</v>
      </c>
      <c r="Q370" s="136">
        <f t="shared" si="239"/>
        <v>0</v>
      </c>
      <c r="R370" s="136">
        <f t="shared" si="240"/>
        <v>0</v>
      </c>
      <c r="S370" s="136">
        <f t="shared" si="241"/>
        <v>0</v>
      </c>
      <c r="T370" s="136">
        <f t="shared" si="242"/>
        <v>0</v>
      </c>
      <c r="U370" s="136">
        <f t="shared" si="243"/>
        <v>0</v>
      </c>
      <c r="V370" s="136">
        <f t="shared" si="244"/>
        <v>0</v>
      </c>
      <c r="W370" s="136">
        <f t="shared" si="245"/>
        <v>0</v>
      </c>
      <c r="X370" s="136">
        <f t="shared" si="246"/>
        <v>0</v>
      </c>
      <c r="Y370" s="42">
        <f t="shared" si="247"/>
        <v>0</v>
      </c>
      <c r="Z370" s="42"/>
      <c r="AA370" s="42"/>
      <c r="AB370" s="42"/>
      <c r="AC370" s="42"/>
      <c r="AD370" s="42"/>
      <c r="AE370" s="42"/>
      <c r="AF370" s="42"/>
      <c r="AG370" s="42"/>
    </row>
    <row r="371" spans="1:33">
      <c r="A371" s="44">
        <f t="shared" si="229"/>
        <v>354</v>
      </c>
      <c r="B371" s="44"/>
      <c r="C371" s="139">
        <v>39201</v>
      </c>
      <c r="E371" s="138" t="s">
        <v>313</v>
      </c>
      <c r="G371" s="43">
        <v>6.4</v>
      </c>
      <c r="H371" s="136" t="str">
        <f t="shared" si="231"/>
        <v>P, S, T &amp; D Plant - Demand</v>
      </c>
      <c r="I371" s="42">
        <f>'Dep. Res. Class'!K$106</f>
        <v>11312.162169334724</v>
      </c>
      <c r="J371" s="136">
        <f t="shared" si="232"/>
        <v>6109.1257108357377</v>
      </c>
      <c r="K371" s="136">
        <f t="shared" si="233"/>
        <v>3408.8710342525833</v>
      </c>
      <c r="L371" s="136">
        <f t="shared" si="234"/>
        <v>0</v>
      </c>
      <c r="M371" s="136">
        <f t="shared" si="235"/>
        <v>1794.1654242464026</v>
      </c>
      <c r="N371" s="136">
        <f t="shared" si="236"/>
        <v>0</v>
      </c>
      <c r="O371" s="136">
        <f t="shared" si="237"/>
        <v>0</v>
      </c>
      <c r="P371" s="136">
        <f t="shared" si="238"/>
        <v>0</v>
      </c>
      <c r="Q371" s="136">
        <f t="shared" si="239"/>
        <v>0</v>
      </c>
      <c r="R371" s="136">
        <f t="shared" si="240"/>
        <v>0</v>
      </c>
      <c r="S371" s="136">
        <f t="shared" si="241"/>
        <v>0</v>
      </c>
      <c r="T371" s="136">
        <f t="shared" si="242"/>
        <v>0</v>
      </c>
      <c r="U371" s="136">
        <f t="shared" si="243"/>
        <v>0</v>
      </c>
      <c r="V371" s="136">
        <f t="shared" si="244"/>
        <v>0</v>
      </c>
      <c r="W371" s="136">
        <f t="shared" si="245"/>
        <v>0</v>
      </c>
      <c r="X371" s="136">
        <f t="shared" si="246"/>
        <v>0</v>
      </c>
      <c r="Y371" s="42">
        <f t="shared" si="247"/>
        <v>0</v>
      </c>
      <c r="Z371" s="42"/>
      <c r="AA371" s="42"/>
      <c r="AB371" s="42"/>
      <c r="AC371" s="42"/>
      <c r="AD371" s="42"/>
      <c r="AE371" s="42"/>
      <c r="AF371" s="42"/>
      <c r="AG371" s="42"/>
    </row>
    <row r="372" spans="1:33">
      <c r="A372" s="44">
        <f t="shared" si="229"/>
        <v>355</v>
      </c>
      <c r="B372" s="44"/>
      <c r="C372" s="139">
        <v>39202</v>
      </c>
      <c r="E372" s="138" t="s">
        <v>198</v>
      </c>
      <c r="G372" s="43">
        <v>6.4</v>
      </c>
      <c r="H372" s="136" t="str">
        <f t="shared" si="231"/>
        <v>P, S, T &amp; D Plant - Demand</v>
      </c>
      <c r="I372" s="42">
        <f>'Dep. Res. Class'!K$107</f>
        <v>0</v>
      </c>
      <c r="J372" s="136">
        <f t="shared" si="232"/>
        <v>0</v>
      </c>
      <c r="K372" s="136">
        <f t="shared" si="233"/>
        <v>0</v>
      </c>
      <c r="L372" s="136">
        <f t="shared" si="234"/>
        <v>0</v>
      </c>
      <c r="M372" s="136">
        <f t="shared" si="235"/>
        <v>0</v>
      </c>
      <c r="N372" s="136">
        <f t="shared" si="236"/>
        <v>0</v>
      </c>
      <c r="O372" s="136">
        <f t="shared" si="237"/>
        <v>0</v>
      </c>
      <c r="P372" s="136">
        <f t="shared" si="238"/>
        <v>0</v>
      </c>
      <c r="Q372" s="136">
        <f t="shared" si="239"/>
        <v>0</v>
      </c>
      <c r="R372" s="136">
        <f t="shared" si="240"/>
        <v>0</v>
      </c>
      <c r="S372" s="136">
        <f t="shared" si="241"/>
        <v>0</v>
      </c>
      <c r="T372" s="136">
        <f t="shared" si="242"/>
        <v>0</v>
      </c>
      <c r="U372" s="136">
        <f t="shared" si="243"/>
        <v>0</v>
      </c>
      <c r="V372" s="136">
        <f t="shared" si="244"/>
        <v>0</v>
      </c>
      <c r="W372" s="136">
        <f t="shared" si="245"/>
        <v>0</v>
      </c>
      <c r="X372" s="136">
        <f t="shared" si="246"/>
        <v>0</v>
      </c>
      <c r="Y372" s="42">
        <f t="shared" si="247"/>
        <v>0</v>
      </c>
      <c r="Z372" s="42"/>
      <c r="AA372" s="42"/>
      <c r="AB372" s="42"/>
      <c r="AC372" s="42"/>
      <c r="AD372" s="42"/>
      <c r="AE372" s="42"/>
      <c r="AF372" s="42"/>
      <c r="AG372" s="42"/>
    </row>
    <row r="373" spans="1:33">
      <c r="A373" s="44">
        <f t="shared" si="229"/>
        <v>356</v>
      </c>
      <c r="B373" s="44"/>
      <c r="C373" s="139">
        <v>39300</v>
      </c>
      <c r="E373" s="138" t="s">
        <v>314</v>
      </c>
      <c r="G373" s="43">
        <v>6.4</v>
      </c>
      <c r="H373" s="136" t="str">
        <f t="shared" si="231"/>
        <v>P, S, T &amp; D Plant - Demand</v>
      </c>
      <c r="I373" s="42">
        <f>'Dep. Res. Class'!K$108</f>
        <v>0</v>
      </c>
      <c r="J373" s="136">
        <f t="shared" si="232"/>
        <v>0</v>
      </c>
      <c r="K373" s="136">
        <f t="shared" si="233"/>
        <v>0</v>
      </c>
      <c r="L373" s="136">
        <f t="shared" si="234"/>
        <v>0</v>
      </c>
      <c r="M373" s="136">
        <f t="shared" si="235"/>
        <v>0</v>
      </c>
      <c r="N373" s="136">
        <f t="shared" si="236"/>
        <v>0</v>
      </c>
      <c r="O373" s="136">
        <f t="shared" si="237"/>
        <v>0</v>
      </c>
      <c r="P373" s="136">
        <f t="shared" si="238"/>
        <v>0</v>
      </c>
      <c r="Q373" s="136">
        <f t="shared" si="239"/>
        <v>0</v>
      </c>
      <c r="R373" s="136">
        <f t="shared" si="240"/>
        <v>0</v>
      </c>
      <c r="S373" s="136">
        <f t="shared" si="241"/>
        <v>0</v>
      </c>
      <c r="T373" s="136">
        <f t="shared" si="242"/>
        <v>0</v>
      </c>
      <c r="U373" s="136">
        <f t="shared" si="243"/>
        <v>0</v>
      </c>
      <c r="V373" s="136">
        <f t="shared" si="244"/>
        <v>0</v>
      </c>
      <c r="W373" s="136">
        <f t="shared" si="245"/>
        <v>0</v>
      </c>
      <c r="X373" s="136">
        <f t="shared" si="246"/>
        <v>0</v>
      </c>
      <c r="Y373" s="42">
        <f t="shared" si="247"/>
        <v>0</v>
      </c>
      <c r="Z373" s="42"/>
      <c r="AA373" s="42"/>
      <c r="AB373" s="42"/>
      <c r="AC373" s="42"/>
      <c r="AD373" s="42"/>
      <c r="AE373" s="42"/>
      <c r="AF373" s="42"/>
      <c r="AG373" s="42"/>
    </row>
    <row r="374" spans="1:33">
      <c r="A374" s="44">
        <f t="shared" si="229"/>
        <v>357</v>
      </c>
      <c r="B374" s="44"/>
      <c r="C374" s="139">
        <v>39400</v>
      </c>
      <c r="E374" s="138" t="s">
        <v>315</v>
      </c>
      <c r="G374" s="43">
        <v>6.4</v>
      </c>
      <c r="H374" s="136" t="str">
        <f t="shared" si="231"/>
        <v>P, S, T &amp; D Plant - Demand</v>
      </c>
      <c r="I374" s="42">
        <f>'Dep. Res. Class'!K$109</f>
        <v>231131.22092380637</v>
      </c>
      <c r="J374" s="136">
        <f t="shared" si="232"/>
        <v>124822.26325840603</v>
      </c>
      <c r="K374" s="136">
        <f t="shared" si="233"/>
        <v>69650.391527664498</v>
      </c>
      <c r="L374" s="136">
        <f t="shared" si="234"/>
        <v>0</v>
      </c>
      <c r="M374" s="136">
        <f t="shared" si="235"/>
        <v>36658.566137735819</v>
      </c>
      <c r="N374" s="136">
        <f t="shared" si="236"/>
        <v>0</v>
      </c>
      <c r="O374" s="136">
        <f t="shared" si="237"/>
        <v>0</v>
      </c>
      <c r="P374" s="136">
        <f t="shared" si="238"/>
        <v>0</v>
      </c>
      <c r="Q374" s="136">
        <f t="shared" si="239"/>
        <v>0</v>
      </c>
      <c r="R374" s="136">
        <f t="shared" si="240"/>
        <v>0</v>
      </c>
      <c r="S374" s="136">
        <f t="shared" si="241"/>
        <v>0</v>
      </c>
      <c r="T374" s="136">
        <f t="shared" si="242"/>
        <v>0</v>
      </c>
      <c r="U374" s="136">
        <f t="shared" si="243"/>
        <v>0</v>
      </c>
      <c r="V374" s="136">
        <f t="shared" si="244"/>
        <v>0</v>
      </c>
      <c r="W374" s="136">
        <f t="shared" si="245"/>
        <v>0</v>
      </c>
      <c r="X374" s="136">
        <f t="shared" si="246"/>
        <v>0</v>
      </c>
      <c r="Y374" s="42">
        <f t="shared" si="247"/>
        <v>0</v>
      </c>
      <c r="Z374" s="42"/>
      <c r="AA374" s="42"/>
      <c r="AB374" s="42"/>
      <c r="AC374" s="42"/>
      <c r="AD374" s="42"/>
      <c r="AE374" s="42"/>
      <c r="AF374" s="42"/>
      <c r="AG374" s="42"/>
    </row>
    <row r="375" spans="1:33">
      <c r="A375" s="44">
        <f t="shared" si="229"/>
        <v>358</v>
      </c>
      <c r="B375" s="44"/>
      <c r="C375" s="139">
        <v>39600</v>
      </c>
      <c r="E375" s="138" t="s">
        <v>316</v>
      </c>
      <c r="G375" s="43">
        <v>6.4</v>
      </c>
      <c r="H375" s="136" t="str">
        <f t="shared" si="231"/>
        <v>P, S, T &amp; D Plant - Demand</v>
      </c>
      <c r="I375" s="42">
        <f>'Dep. Res. Class'!K$110</f>
        <v>0</v>
      </c>
      <c r="J375" s="136">
        <f t="shared" si="232"/>
        <v>0</v>
      </c>
      <c r="K375" s="136">
        <f t="shared" si="233"/>
        <v>0</v>
      </c>
      <c r="L375" s="136">
        <f t="shared" si="234"/>
        <v>0</v>
      </c>
      <c r="M375" s="136">
        <f t="shared" si="235"/>
        <v>0</v>
      </c>
      <c r="N375" s="136">
        <f t="shared" si="236"/>
        <v>0</v>
      </c>
      <c r="O375" s="136">
        <f t="shared" si="237"/>
        <v>0</v>
      </c>
      <c r="P375" s="136">
        <f t="shared" si="238"/>
        <v>0</v>
      </c>
      <c r="Q375" s="136">
        <f t="shared" si="239"/>
        <v>0</v>
      </c>
      <c r="R375" s="136">
        <f t="shared" si="240"/>
        <v>0</v>
      </c>
      <c r="S375" s="136">
        <f t="shared" si="241"/>
        <v>0</v>
      </c>
      <c r="T375" s="136">
        <f t="shared" si="242"/>
        <v>0</v>
      </c>
      <c r="U375" s="136">
        <f t="shared" si="243"/>
        <v>0</v>
      </c>
      <c r="V375" s="136">
        <f t="shared" si="244"/>
        <v>0</v>
      </c>
      <c r="W375" s="136">
        <f t="shared" si="245"/>
        <v>0</v>
      </c>
      <c r="X375" s="136">
        <f t="shared" si="246"/>
        <v>0</v>
      </c>
      <c r="Y375" s="42">
        <f t="shared" si="247"/>
        <v>0</v>
      </c>
      <c r="Z375" s="42"/>
      <c r="AA375" s="42"/>
      <c r="AB375" s="42"/>
      <c r="AC375" s="42"/>
      <c r="AD375" s="42"/>
      <c r="AE375" s="42"/>
      <c r="AF375" s="42"/>
      <c r="AG375" s="42"/>
    </row>
    <row r="376" spans="1:33">
      <c r="A376" s="44">
        <f t="shared" si="229"/>
        <v>359</v>
      </c>
      <c r="B376" s="44"/>
      <c r="C376" s="137">
        <v>39603</v>
      </c>
      <c r="E376" s="138" t="s">
        <v>317</v>
      </c>
      <c r="G376" s="43">
        <v>6.4</v>
      </c>
      <c r="H376" s="136" t="str">
        <f t="shared" si="231"/>
        <v>P, S, T &amp; D Plant - Demand</v>
      </c>
      <c r="I376" s="42">
        <f>'Dep. Res. Class'!K$111</f>
        <v>12150.346117630275</v>
      </c>
      <c r="J376" s="136">
        <f t="shared" si="232"/>
        <v>6561.7863987122892</v>
      </c>
      <c r="K376" s="136">
        <f t="shared" si="233"/>
        <v>3661.4541337475412</v>
      </c>
      <c r="L376" s="136">
        <f t="shared" si="234"/>
        <v>0</v>
      </c>
      <c r="M376" s="136">
        <f t="shared" si="235"/>
        <v>1927.1055851704441</v>
      </c>
      <c r="N376" s="136">
        <f t="shared" si="236"/>
        <v>0</v>
      </c>
      <c r="O376" s="136">
        <f t="shared" si="237"/>
        <v>0</v>
      </c>
      <c r="P376" s="136">
        <f t="shared" si="238"/>
        <v>0</v>
      </c>
      <c r="Q376" s="136">
        <f t="shared" si="239"/>
        <v>0</v>
      </c>
      <c r="R376" s="136">
        <f t="shared" si="240"/>
        <v>0</v>
      </c>
      <c r="S376" s="136">
        <f t="shared" si="241"/>
        <v>0</v>
      </c>
      <c r="T376" s="136">
        <f t="shared" si="242"/>
        <v>0</v>
      </c>
      <c r="U376" s="136">
        <f t="shared" si="243"/>
        <v>0</v>
      </c>
      <c r="V376" s="136">
        <f t="shared" si="244"/>
        <v>0</v>
      </c>
      <c r="W376" s="136">
        <f t="shared" si="245"/>
        <v>0</v>
      </c>
      <c r="X376" s="136">
        <f t="shared" si="246"/>
        <v>0</v>
      </c>
      <c r="Y376" s="42">
        <f t="shared" si="247"/>
        <v>0</v>
      </c>
      <c r="Z376" s="42"/>
      <c r="AA376" s="42"/>
      <c r="AB376" s="42"/>
      <c r="AC376" s="42"/>
      <c r="AD376" s="42"/>
      <c r="AE376" s="42"/>
      <c r="AF376" s="42"/>
      <c r="AG376" s="42"/>
    </row>
    <row r="377" spans="1:33">
      <c r="A377" s="44">
        <f t="shared" si="229"/>
        <v>360</v>
      </c>
      <c r="B377" s="44"/>
      <c r="C377" s="137">
        <v>39604</v>
      </c>
      <c r="E377" s="141" t="s">
        <v>318</v>
      </c>
      <c r="G377" s="43">
        <v>6.4</v>
      </c>
      <c r="H377" s="136" t="str">
        <f t="shared" si="231"/>
        <v>P, S, T &amp; D Plant - Demand</v>
      </c>
      <c r="I377" s="42">
        <f>'Dep. Res. Class'!K$112</f>
        <v>17992.777462824168</v>
      </c>
      <c r="J377" s="136">
        <f t="shared" si="232"/>
        <v>9716.9875892920845</v>
      </c>
      <c r="K377" s="136">
        <f t="shared" si="233"/>
        <v>5422.0454941003691</v>
      </c>
      <c r="L377" s="136">
        <f t="shared" si="234"/>
        <v>0</v>
      </c>
      <c r="M377" s="136">
        <f t="shared" si="235"/>
        <v>2853.7443794317142</v>
      </c>
      <c r="N377" s="136">
        <f t="shared" si="236"/>
        <v>0</v>
      </c>
      <c r="O377" s="136">
        <f t="shared" si="237"/>
        <v>0</v>
      </c>
      <c r="P377" s="136">
        <f t="shared" si="238"/>
        <v>0</v>
      </c>
      <c r="Q377" s="136">
        <f t="shared" si="239"/>
        <v>0</v>
      </c>
      <c r="R377" s="136">
        <f t="shared" si="240"/>
        <v>0</v>
      </c>
      <c r="S377" s="136">
        <f t="shared" si="241"/>
        <v>0</v>
      </c>
      <c r="T377" s="136">
        <f t="shared" si="242"/>
        <v>0</v>
      </c>
      <c r="U377" s="136">
        <f t="shared" si="243"/>
        <v>0</v>
      </c>
      <c r="V377" s="136">
        <f t="shared" si="244"/>
        <v>0</v>
      </c>
      <c r="W377" s="136">
        <f t="shared" si="245"/>
        <v>0</v>
      </c>
      <c r="X377" s="136">
        <f t="shared" si="246"/>
        <v>0</v>
      </c>
      <c r="Y377" s="42">
        <f t="shared" si="247"/>
        <v>0</v>
      </c>
      <c r="Z377" s="42"/>
      <c r="AA377" s="42"/>
      <c r="AB377" s="42"/>
      <c r="AC377" s="42"/>
      <c r="AD377" s="42"/>
      <c r="AE377" s="42"/>
      <c r="AF377" s="42"/>
      <c r="AG377" s="42"/>
    </row>
    <row r="378" spans="1:33">
      <c r="A378" s="44">
        <f t="shared" si="229"/>
        <v>361</v>
      </c>
      <c r="B378" s="44"/>
      <c r="C378" s="137">
        <v>39605</v>
      </c>
      <c r="E378" s="138" t="s">
        <v>319</v>
      </c>
      <c r="G378" s="43">
        <v>6.4</v>
      </c>
      <c r="H378" s="136" t="str">
        <f t="shared" si="231"/>
        <v>P, S, T &amp; D Plant - Demand</v>
      </c>
      <c r="I378" s="42">
        <f>'Dep. Res. Class'!K$113</f>
        <v>8285.1514133149249</v>
      </c>
      <c r="J378" s="136">
        <f t="shared" si="232"/>
        <v>4474.390550593208</v>
      </c>
      <c r="K378" s="136">
        <f t="shared" si="233"/>
        <v>2496.6944642826925</v>
      </c>
      <c r="L378" s="136">
        <f t="shared" si="234"/>
        <v>0</v>
      </c>
      <c r="M378" s="136">
        <f t="shared" si="235"/>
        <v>1314.0663984390237</v>
      </c>
      <c r="N378" s="136">
        <f t="shared" si="236"/>
        <v>0</v>
      </c>
      <c r="O378" s="136">
        <f t="shared" si="237"/>
        <v>0</v>
      </c>
      <c r="P378" s="136">
        <f t="shared" si="238"/>
        <v>0</v>
      </c>
      <c r="Q378" s="136">
        <f t="shared" si="239"/>
        <v>0</v>
      </c>
      <c r="R378" s="136">
        <f t="shared" si="240"/>
        <v>0</v>
      </c>
      <c r="S378" s="136">
        <f t="shared" si="241"/>
        <v>0</v>
      </c>
      <c r="T378" s="136">
        <f t="shared" si="242"/>
        <v>0</v>
      </c>
      <c r="U378" s="136">
        <f t="shared" si="243"/>
        <v>0</v>
      </c>
      <c r="V378" s="136">
        <f t="shared" si="244"/>
        <v>0</v>
      </c>
      <c r="W378" s="136">
        <f t="shared" si="245"/>
        <v>0</v>
      </c>
      <c r="X378" s="136">
        <f t="shared" si="246"/>
        <v>0</v>
      </c>
      <c r="Y378" s="42">
        <f t="shared" si="247"/>
        <v>0</v>
      </c>
      <c r="Z378" s="42"/>
      <c r="AA378" s="42"/>
      <c r="AB378" s="42"/>
      <c r="AC378" s="42"/>
      <c r="AD378" s="42"/>
      <c r="AE378" s="42"/>
      <c r="AF378" s="42"/>
      <c r="AG378" s="42"/>
    </row>
    <row r="379" spans="1:33">
      <c r="A379" s="44">
        <f t="shared" si="229"/>
        <v>362</v>
      </c>
      <c r="B379" s="44"/>
      <c r="C379" s="137">
        <v>39700</v>
      </c>
      <c r="E379" s="138" t="s">
        <v>320</v>
      </c>
      <c r="G379" s="43">
        <v>6.4</v>
      </c>
      <c r="H379" s="136" t="str">
        <f t="shared" si="231"/>
        <v>P, S, T &amp; D Plant - Demand</v>
      </c>
      <c r="I379" s="42">
        <f>'Dep. Res. Class'!K$114</f>
        <v>53598.930143920465</v>
      </c>
      <c r="J379" s="136">
        <f t="shared" si="232"/>
        <v>28946.066836201506</v>
      </c>
      <c r="K379" s="136">
        <f t="shared" si="233"/>
        <v>16151.805260521962</v>
      </c>
      <c r="L379" s="136">
        <f t="shared" si="234"/>
        <v>0</v>
      </c>
      <c r="M379" s="136">
        <f t="shared" si="235"/>
        <v>8501.0580471969934</v>
      </c>
      <c r="N379" s="136">
        <f t="shared" si="236"/>
        <v>0</v>
      </c>
      <c r="O379" s="136">
        <f t="shared" si="237"/>
        <v>0</v>
      </c>
      <c r="P379" s="136">
        <f t="shared" si="238"/>
        <v>0</v>
      </c>
      <c r="Q379" s="136">
        <f t="shared" si="239"/>
        <v>0</v>
      </c>
      <c r="R379" s="136">
        <f t="shared" si="240"/>
        <v>0</v>
      </c>
      <c r="S379" s="136">
        <f t="shared" si="241"/>
        <v>0</v>
      </c>
      <c r="T379" s="136">
        <f t="shared" si="242"/>
        <v>0</v>
      </c>
      <c r="U379" s="136">
        <f t="shared" si="243"/>
        <v>0</v>
      </c>
      <c r="V379" s="136">
        <f t="shared" si="244"/>
        <v>0</v>
      </c>
      <c r="W379" s="136">
        <f t="shared" si="245"/>
        <v>0</v>
      </c>
      <c r="X379" s="136">
        <f t="shared" si="246"/>
        <v>0</v>
      </c>
      <c r="Y379" s="42">
        <f t="shared" si="247"/>
        <v>0</v>
      </c>
      <c r="Z379" s="42"/>
      <c r="AA379" s="42"/>
      <c r="AB379" s="42"/>
      <c r="AC379" s="42"/>
      <c r="AD379" s="42"/>
      <c r="AE379" s="42"/>
      <c r="AF379" s="42"/>
      <c r="AG379" s="42"/>
    </row>
    <row r="380" spans="1:33">
      <c r="A380" s="44">
        <f t="shared" si="229"/>
        <v>363</v>
      </c>
      <c r="B380" s="44"/>
      <c r="C380" s="137">
        <v>39701</v>
      </c>
      <c r="E380" s="138" t="s">
        <v>321</v>
      </c>
      <c r="G380" s="43">
        <v>6.4</v>
      </c>
      <c r="H380" s="136" t="str">
        <f t="shared" si="231"/>
        <v>P, S, T &amp; D Plant - Demand</v>
      </c>
      <c r="I380" s="42">
        <f>'Dep. Res. Class'!K$115</f>
        <v>0</v>
      </c>
      <c r="J380" s="136">
        <f t="shared" si="232"/>
        <v>0</v>
      </c>
      <c r="K380" s="136">
        <f t="shared" si="233"/>
        <v>0</v>
      </c>
      <c r="L380" s="136">
        <f t="shared" si="234"/>
        <v>0</v>
      </c>
      <c r="M380" s="136">
        <f t="shared" si="235"/>
        <v>0</v>
      </c>
      <c r="N380" s="136">
        <f t="shared" si="236"/>
        <v>0</v>
      </c>
      <c r="O380" s="136">
        <f t="shared" si="237"/>
        <v>0</v>
      </c>
      <c r="P380" s="136">
        <f t="shared" si="238"/>
        <v>0</v>
      </c>
      <c r="Q380" s="136">
        <f t="shared" si="239"/>
        <v>0</v>
      </c>
      <c r="R380" s="136">
        <f t="shared" si="240"/>
        <v>0</v>
      </c>
      <c r="S380" s="136">
        <f t="shared" si="241"/>
        <v>0</v>
      </c>
      <c r="T380" s="136">
        <f t="shared" si="242"/>
        <v>0</v>
      </c>
      <c r="U380" s="136">
        <f t="shared" si="243"/>
        <v>0</v>
      </c>
      <c r="V380" s="136">
        <f t="shared" si="244"/>
        <v>0</v>
      </c>
      <c r="W380" s="136">
        <f t="shared" si="245"/>
        <v>0</v>
      </c>
      <c r="X380" s="136">
        <f t="shared" si="246"/>
        <v>0</v>
      </c>
      <c r="Y380" s="42">
        <f t="shared" si="247"/>
        <v>0</v>
      </c>
      <c r="Z380" s="42"/>
      <c r="AA380" s="42"/>
      <c r="AB380" s="42"/>
      <c r="AC380" s="42"/>
      <c r="AD380" s="42"/>
      <c r="AE380" s="42"/>
      <c r="AF380" s="42"/>
      <c r="AG380" s="42"/>
    </row>
    <row r="381" spans="1:33">
      <c r="A381" s="44">
        <f t="shared" si="229"/>
        <v>364</v>
      </c>
      <c r="B381" s="44"/>
      <c r="C381" s="137">
        <v>39702</v>
      </c>
      <c r="E381" s="138" t="s">
        <v>322</v>
      </c>
      <c r="G381" s="43">
        <v>6.4</v>
      </c>
      <c r="H381" s="136" t="str">
        <f t="shared" si="231"/>
        <v>P, S, T &amp; D Plant - Demand</v>
      </c>
      <c r="I381" s="42">
        <f>'Dep. Res. Class'!K$116</f>
        <v>0</v>
      </c>
      <c r="J381" s="136">
        <f t="shared" si="232"/>
        <v>0</v>
      </c>
      <c r="K381" s="136">
        <f t="shared" si="233"/>
        <v>0</v>
      </c>
      <c r="L381" s="136">
        <f t="shared" si="234"/>
        <v>0</v>
      </c>
      <c r="M381" s="136">
        <f t="shared" si="235"/>
        <v>0</v>
      </c>
      <c r="N381" s="136">
        <f t="shared" si="236"/>
        <v>0</v>
      </c>
      <c r="O381" s="136">
        <f t="shared" si="237"/>
        <v>0</v>
      </c>
      <c r="P381" s="136">
        <f t="shared" si="238"/>
        <v>0</v>
      </c>
      <c r="Q381" s="136">
        <f t="shared" si="239"/>
        <v>0</v>
      </c>
      <c r="R381" s="136">
        <f t="shared" si="240"/>
        <v>0</v>
      </c>
      <c r="S381" s="136">
        <f t="shared" si="241"/>
        <v>0</v>
      </c>
      <c r="T381" s="136">
        <f t="shared" si="242"/>
        <v>0</v>
      </c>
      <c r="U381" s="136">
        <f t="shared" si="243"/>
        <v>0</v>
      </c>
      <c r="V381" s="136">
        <f t="shared" si="244"/>
        <v>0</v>
      </c>
      <c r="W381" s="136">
        <f t="shared" si="245"/>
        <v>0</v>
      </c>
      <c r="X381" s="136">
        <f t="shared" si="246"/>
        <v>0</v>
      </c>
      <c r="Y381" s="42">
        <f t="shared" si="247"/>
        <v>0</v>
      </c>
      <c r="Z381" s="42"/>
      <c r="AA381" s="42"/>
      <c r="AB381" s="42"/>
      <c r="AC381" s="42"/>
      <c r="AD381" s="42"/>
      <c r="AE381" s="42"/>
      <c r="AF381" s="42"/>
      <c r="AG381" s="42"/>
    </row>
    <row r="382" spans="1:33">
      <c r="A382" s="44">
        <f t="shared" si="229"/>
        <v>365</v>
      </c>
      <c r="B382" s="44"/>
      <c r="C382" s="137">
        <v>39705</v>
      </c>
      <c r="E382" s="138" t="s">
        <v>323</v>
      </c>
      <c r="G382" s="43">
        <v>6.4</v>
      </c>
      <c r="H382" s="136" t="str">
        <f t="shared" si="231"/>
        <v>P, S, T &amp; D Plant - Demand</v>
      </c>
      <c r="I382" s="42">
        <f>'Dep. Res. Class'!K$117</f>
        <v>-13018.096094396282</v>
      </c>
      <c r="J382" s="136">
        <f t="shared" si="232"/>
        <v>-7030.4142007437104</v>
      </c>
      <c r="K382" s="136">
        <f t="shared" si="233"/>
        <v>-3922.9468277605156</v>
      </c>
      <c r="L382" s="136">
        <f t="shared" si="234"/>
        <v>0</v>
      </c>
      <c r="M382" s="136">
        <f t="shared" si="235"/>
        <v>-2064.735065892055</v>
      </c>
      <c r="N382" s="136">
        <f t="shared" si="236"/>
        <v>0</v>
      </c>
      <c r="O382" s="136">
        <f t="shared" si="237"/>
        <v>0</v>
      </c>
      <c r="P382" s="136">
        <f t="shared" si="238"/>
        <v>0</v>
      </c>
      <c r="Q382" s="136">
        <f t="shared" si="239"/>
        <v>0</v>
      </c>
      <c r="R382" s="136">
        <f t="shared" si="240"/>
        <v>0</v>
      </c>
      <c r="S382" s="136">
        <f t="shared" si="241"/>
        <v>0</v>
      </c>
      <c r="T382" s="136">
        <f t="shared" si="242"/>
        <v>0</v>
      </c>
      <c r="U382" s="136">
        <f t="shared" si="243"/>
        <v>0</v>
      </c>
      <c r="V382" s="136">
        <f t="shared" si="244"/>
        <v>0</v>
      </c>
      <c r="W382" s="136">
        <f t="shared" si="245"/>
        <v>0</v>
      </c>
      <c r="X382" s="136">
        <f t="shared" si="246"/>
        <v>0</v>
      </c>
      <c r="Y382" s="42">
        <f t="shared" si="247"/>
        <v>0</v>
      </c>
      <c r="Z382" s="42"/>
      <c r="AA382" s="42"/>
      <c r="AB382" s="42"/>
      <c r="AC382" s="42"/>
      <c r="AD382" s="42"/>
      <c r="AE382" s="42"/>
      <c r="AF382" s="42"/>
      <c r="AG382" s="42"/>
    </row>
    <row r="383" spans="1:33">
      <c r="A383" s="44">
        <f t="shared" si="229"/>
        <v>366</v>
      </c>
      <c r="B383" s="44"/>
      <c r="C383" s="137">
        <v>39800</v>
      </c>
      <c r="E383" s="138" t="s">
        <v>324</v>
      </c>
      <c r="G383" s="43">
        <v>6.4</v>
      </c>
      <c r="H383" s="136" t="str">
        <f t="shared" si="231"/>
        <v>P, S, T &amp; D Plant - Demand</v>
      </c>
      <c r="I383" s="42">
        <f>'Dep. Res. Class'!K$118</f>
        <v>452393.55488293828</v>
      </c>
      <c r="J383" s="136">
        <f t="shared" si="232"/>
        <v>244314.84062734872</v>
      </c>
      <c r="K383" s="136">
        <f t="shared" si="233"/>
        <v>136326.8367477532</v>
      </c>
      <c r="L383" s="136">
        <f t="shared" si="234"/>
        <v>0</v>
      </c>
      <c r="M383" s="136">
        <f t="shared" si="235"/>
        <v>71751.877507836325</v>
      </c>
      <c r="N383" s="136">
        <f t="shared" si="236"/>
        <v>0</v>
      </c>
      <c r="O383" s="136">
        <f t="shared" si="237"/>
        <v>0</v>
      </c>
      <c r="P383" s="136">
        <f t="shared" si="238"/>
        <v>0</v>
      </c>
      <c r="Q383" s="136">
        <f t="shared" si="239"/>
        <v>0</v>
      </c>
      <c r="R383" s="136">
        <f t="shared" si="240"/>
        <v>0</v>
      </c>
      <c r="S383" s="136">
        <f t="shared" si="241"/>
        <v>0</v>
      </c>
      <c r="T383" s="136">
        <f t="shared" si="242"/>
        <v>0</v>
      </c>
      <c r="U383" s="136">
        <f t="shared" si="243"/>
        <v>0</v>
      </c>
      <c r="V383" s="136">
        <f t="shared" si="244"/>
        <v>0</v>
      </c>
      <c r="W383" s="136">
        <f t="shared" si="245"/>
        <v>0</v>
      </c>
      <c r="X383" s="136">
        <f t="shared" si="246"/>
        <v>0</v>
      </c>
      <c r="Y383" s="42">
        <f t="shared" si="247"/>
        <v>0</v>
      </c>
      <c r="Z383" s="42"/>
      <c r="AA383" s="42"/>
      <c r="AB383" s="42"/>
      <c r="AC383" s="42"/>
      <c r="AD383" s="42"/>
      <c r="AE383" s="42"/>
      <c r="AF383" s="42"/>
      <c r="AG383" s="42"/>
    </row>
    <row r="384" spans="1:33">
      <c r="A384" s="44">
        <f t="shared" si="229"/>
        <v>367</v>
      </c>
      <c r="B384" s="44"/>
      <c r="C384" s="137">
        <v>39900</v>
      </c>
      <c r="E384" s="138" t="s">
        <v>325</v>
      </c>
      <c r="G384" s="43">
        <v>6.4</v>
      </c>
      <c r="H384" s="136" t="str">
        <f t="shared" si="231"/>
        <v>P, S, T &amp; D Plant - Demand</v>
      </c>
      <c r="I384" s="42">
        <f>'Dep. Res. Class'!K$119</f>
        <v>0</v>
      </c>
      <c r="J384" s="136">
        <f t="shared" si="232"/>
        <v>0</v>
      </c>
      <c r="K384" s="136">
        <f t="shared" si="233"/>
        <v>0</v>
      </c>
      <c r="L384" s="136">
        <f t="shared" si="234"/>
        <v>0</v>
      </c>
      <c r="M384" s="136">
        <f t="shared" si="235"/>
        <v>0</v>
      </c>
      <c r="N384" s="136">
        <f t="shared" si="236"/>
        <v>0</v>
      </c>
      <c r="O384" s="136">
        <f t="shared" si="237"/>
        <v>0</v>
      </c>
      <c r="P384" s="136">
        <f t="shared" si="238"/>
        <v>0</v>
      </c>
      <c r="Q384" s="136">
        <f t="shared" si="239"/>
        <v>0</v>
      </c>
      <c r="R384" s="136">
        <f t="shared" si="240"/>
        <v>0</v>
      </c>
      <c r="S384" s="136">
        <f t="shared" si="241"/>
        <v>0</v>
      </c>
      <c r="T384" s="136">
        <f t="shared" si="242"/>
        <v>0</v>
      </c>
      <c r="U384" s="136">
        <f t="shared" si="243"/>
        <v>0</v>
      </c>
      <c r="V384" s="136">
        <f t="shared" si="244"/>
        <v>0</v>
      </c>
      <c r="W384" s="136">
        <f t="shared" si="245"/>
        <v>0</v>
      </c>
      <c r="X384" s="136">
        <f t="shared" si="246"/>
        <v>0</v>
      </c>
      <c r="Y384" s="42">
        <f t="shared" si="247"/>
        <v>0</v>
      </c>
      <c r="Z384" s="42"/>
      <c r="AA384" s="42"/>
      <c r="AB384" s="42"/>
      <c r="AC384" s="42"/>
      <c r="AD384" s="42"/>
      <c r="AE384" s="42"/>
      <c r="AF384" s="42"/>
      <c r="AG384" s="42"/>
    </row>
    <row r="385" spans="1:33">
      <c r="A385" s="44">
        <f t="shared" si="229"/>
        <v>368</v>
      </c>
      <c r="B385" s="44"/>
      <c r="C385" s="137">
        <v>39901</v>
      </c>
      <c r="E385" s="138" t="s">
        <v>326</v>
      </c>
      <c r="G385" s="43">
        <v>6.4</v>
      </c>
      <c r="H385" s="136" t="str">
        <f t="shared" si="231"/>
        <v>P, S, T &amp; D Plant - Demand</v>
      </c>
      <c r="I385" s="42">
        <f>'Dep. Res. Class'!K$120</f>
        <v>0</v>
      </c>
      <c r="J385" s="136">
        <f t="shared" si="232"/>
        <v>0</v>
      </c>
      <c r="K385" s="136">
        <f t="shared" si="233"/>
        <v>0</v>
      </c>
      <c r="L385" s="136">
        <f t="shared" si="234"/>
        <v>0</v>
      </c>
      <c r="M385" s="136">
        <f t="shared" si="235"/>
        <v>0</v>
      </c>
      <c r="N385" s="136">
        <f t="shared" si="236"/>
        <v>0</v>
      </c>
      <c r="O385" s="136">
        <f t="shared" si="237"/>
        <v>0</v>
      </c>
      <c r="P385" s="136">
        <f t="shared" si="238"/>
        <v>0</v>
      </c>
      <c r="Q385" s="136">
        <f t="shared" si="239"/>
        <v>0</v>
      </c>
      <c r="R385" s="136">
        <f t="shared" si="240"/>
        <v>0</v>
      </c>
      <c r="S385" s="136">
        <f t="shared" si="241"/>
        <v>0</v>
      </c>
      <c r="T385" s="136">
        <f t="shared" si="242"/>
        <v>0</v>
      </c>
      <c r="U385" s="136">
        <f t="shared" si="243"/>
        <v>0</v>
      </c>
      <c r="V385" s="136">
        <f t="shared" si="244"/>
        <v>0</v>
      </c>
      <c r="W385" s="136">
        <f t="shared" si="245"/>
        <v>0</v>
      </c>
      <c r="X385" s="136">
        <f t="shared" si="246"/>
        <v>0</v>
      </c>
      <c r="Y385" s="42">
        <f t="shared" si="247"/>
        <v>0</v>
      </c>
      <c r="Z385" s="42"/>
      <c r="AA385" s="42"/>
      <c r="AB385" s="42"/>
      <c r="AC385" s="42"/>
      <c r="AD385" s="42"/>
      <c r="AE385" s="42"/>
      <c r="AF385" s="42"/>
      <c r="AG385" s="42"/>
    </row>
    <row r="386" spans="1:33">
      <c r="A386" s="44">
        <f t="shared" si="229"/>
        <v>369</v>
      </c>
      <c r="B386" s="44"/>
      <c r="C386" s="137">
        <v>39902</v>
      </c>
      <c r="E386" s="138" t="s">
        <v>327</v>
      </c>
      <c r="G386" s="43">
        <v>6.4</v>
      </c>
      <c r="H386" s="136" t="str">
        <f t="shared" si="231"/>
        <v>P, S, T &amp; D Plant - Demand</v>
      </c>
      <c r="I386" s="42">
        <f>'Dep. Res. Class'!K$121</f>
        <v>0</v>
      </c>
      <c r="J386" s="136">
        <f t="shared" si="232"/>
        <v>0</v>
      </c>
      <c r="K386" s="136">
        <f t="shared" si="233"/>
        <v>0</v>
      </c>
      <c r="L386" s="136">
        <f t="shared" si="234"/>
        <v>0</v>
      </c>
      <c r="M386" s="136">
        <f t="shared" si="235"/>
        <v>0</v>
      </c>
      <c r="N386" s="136">
        <f t="shared" si="236"/>
        <v>0</v>
      </c>
      <c r="O386" s="136">
        <f t="shared" si="237"/>
        <v>0</v>
      </c>
      <c r="P386" s="136">
        <f t="shared" si="238"/>
        <v>0</v>
      </c>
      <c r="Q386" s="136">
        <f t="shared" si="239"/>
        <v>0</v>
      </c>
      <c r="R386" s="136">
        <f t="shared" si="240"/>
        <v>0</v>
      </c>
      <c r="S386" s="136">
        <f t="shared" si="241"/>
        <v>0</v>
      </c>
      <c r="T386" s="136">
        <f t="shared" si="242"/>
        <v>0</v>
      </c>
      <c r="U386" s="136">
        <f t="shared" si="243"/>
        <v>0</v>
      </c>
      <c r="V386" s="136">
        <f t="shared" si="244"/>
        <v>0</v>
      </c>
      <c r="W386" s="136">
        <f t="shared" si="245"/>
        <v>0</v>
      </c>
      <c r="X386" s="136">
        <f t="shared" si="246"/>
        <v>0</v>
      </c>
      <c r="Y386" s="42">
        <f t="shared" si="247"/>
        <v>0</v>
      </c>
      <c r="Z386" s="42"/>
      <c r="AA386" s="42"/>
      <c r="AB386" s="42"/>
      <c r="AC386" s="42"/>
      <c r="AD386" s="42"/>
      <c r="AE386" s="42"/>
      <c r="AF386" s="42"/>
      <c r="AG386" s="42"/>
    </row>
    <row r="387" spans="1:33">
      <c r="A387" s="44">
        <f t="shared" si="229"/>
        <v>370</v>
      </c>
      <c r="B387" s="44"/>
      <c r="C387" s="137">
        <v>39903</v>
      </c>
      <c r="E387" s="138" t="s">
        <v>328</v>
      </c>
      <c r="G387" s="43">
        <v>6.4</v>
      </c>
      <c r="H387" s="136" t="str">
        <f t="shared" si="231"/>
        <v>P, S, T &amp; D Plant - Demand</v>
      </c>
      <c r="I387" s="42">
        <f>'Dep. Res. Class'!K$122</f>
        <v>8151.9705197322019</v>
      </c>
      <c r="J387" s="136">
        <f t="shared" si="232"/>
        <v>4402.4662969448764</v>
      </c>
      <c r="K387" s="136">
        <f t="shared" si="233"/>
        <v>2456.5609793083768</v>
      </c>
      <c r="L387" s="136">
        <f t="shared" si="234"/>
        <v>0</v>
      </c>
      <c r="M387" s="136">
        <f t="shared" si="235"/>
        <v>1292.9432434789483</v>
      </c>
      <c r="N387" s="136">
        <f t="shared" si="236"/>
        <v>0</v>
      </c>
      <c r="O387" s="136">
        <f t="shared" si="237"/>
        <v>0</v>
      </c>
      <c r="P387" s="136">
        <f t="shared" si="238"/>
        <v>0</v>
      </c>
      <c r="Q387" s="136">
        <f t="shared" si="239"/>
        <v>0</v>
      </c>
      <c r="R387" s="136">
        <f t="shared" si="240"/>
        <v>0</v>
      </c>
      <c r="S387" s="136">
        <f t="shared" si="241"/>
        <v>0</v>
      </c>
      <c r="T387" s="136">
        <f t="shared" si="242"/>
        <v>0</v>
      </c>
      <c r="U387" s="136">
        <f t="shared" si="243"/>
        <v>0</v>
      </c>
      <c r="V387" s="136">
        <f t="shared" si="244"/>
        <v>0</v>
      </c>
      <c r="W387" s="136">
        <f t="shared" si="245"/>
        <v>0</v>
      </c>
      <c r="X387" s="136">
        <f t="shared" si="246"/>
        <v>0</v>
      </c>
      <c r="Y387" s="42">
        <f t="shared" si="247"/>
        <v>0</v>
      </c>
      <c r="Z387" s="42"/>
      <c r="AA387" s="42"/>
      <c r="AB387" s="42"/>
      <c r="AC387" s="42"/>
      <c r="AD387" s="42"/>
      <c r="AE387" s="42"/>
      <c r="AF387" s="42"/>
      <c r="AG387" s="42"/>
    </row>
    <row r="388" spans="1:33">
      <c r="A388" s="44">
        <f t="shared" si="229"/>
        <v>371</v>
      </c>
      <c r="B388" s="44"/>
      <c r="C388" s="137">
        <v>39904</v>
      </c>
      <c r="E388" s="138" t="s">
        <v>329</v>
      </c>
      <c r="G388" s="43">
        <v>6.4</v>
      </c>
      <c r="H388" s="136" t="str">
        <f t="shared" si="231"/>
        <v>P, S, T &amp; D Plant - Demand</v>
      </c>
      <c r="I388" s="42">
        <f>'Dep. Res. Class'!K$123</f>
        <v>0</v>
      </c>
      <c r="J388" s="136">
        <f t="shared" si="232"/>
        <v>0</v>
      </c>
      <c r="K388" s="136">
        <f t="shared" si="233"/>
        <v>0</v>
      </c>
      <c r="L388" s="136">
        <f t="shared" si="234"/>
        <v>0</v>
      </c>
      <c r="M388" s="136">
        <f t="shared" si="235"/>
        <v>0</v>
      </c>
      <c r="N388" s="136">
        <f t="shared" si="236"/>
        <v>0</v>
      </c>
      <c r="O388" s="136">
        <f t="shared" si="237"/>
        <v>0</v>
      </c>
      <c r="P388" s="136">
        <f t="shared" si="238"/>
        <v>0</v>
      </c>
      <c r="Q388" s="136">
        <f t="shared" si="239"/>
        <v>0</v>
      </c>
      <c r="R388" s="136">
        <f t="shared" si="240"/>
        <v>0</v>
      </c>
      <c r="S388" s="136">
        <f t="shared" si="241"/>
        <v>0</v>
      </c>
      <c r="T388" s="136">
        <f t="shared" si="242"/>
        <v>0</v>
      </c>
      <c r="U388" s="136">
        <f t="shared" si="243"/>
        <v>0</v>
      </c>
      <c r="V388" s="136">
        <f t="shared" si="244"/>
        <v>0</v>
      </c>
      <c r="W388" s="136">
        <f t="shared" si="245"/>
        <v>0</v>
      </c>
      <c r="X388" s="136">
        <f t="shared" si="246"/>
        <v>0</v>
      </c>
      <c r="Y388" s="42">
        <f t="shared" si="247"/>
        <v>0</v>
      </c>
      <c r="Z388" s="42"/>
      <c r="AA388" s="42"/>
      <c r="AB388" s="42"/>
      <c r="AC388" s="42"/>
      <c r="AD388" s="42"/>
      <c r="AE388" s="42"/>
      <c r="AF388" s="42"/>
      <c r="AG388" s="42"/>
    </row>
    <row r="389" spans="1:33">
      <c r="A389" s="44">
        <f t="shared" si="229"/>
        <v>372</v>
      </c>
      <c r="B389" s="44"/>
      <c r="C389" s="137">
        <v>39905</v>
      </c>
      <c r="E389" s="138" t="s">
        <v>330</v>
      </c>
      <c r="G389" s="43">
        <v>6.4</v>
      </c>
      <c r="H389" s="136" t="str">
        <f t="shared" si="231"/>
        <v>P, S, T &amp; D Plant - Demand</v>
      </c>
      <c r="I389" s="42">
        <f>'Dep. Res. Class'!K$124</f>
        <v>0</v>
      </c>
      <c r="J389" s="136">
        <f t="shared" si="232"/>
        <v>0</v>
      </c>
      <c r="K389" s="136">
        <f t="shared" si="233"/>
        <v>0</v>
      </c>
      <c r="L389" s="136">
        <f t="shared" si="234"/>
        <v>0</v>
      </c>
      <c r="M389" s="136">
        <f t="shared" si="235"/>
        <v>0</v>
      </c>
      <c r="N389" s="136">
        <f t="shared" si="236"/>
        <v>0</v>
      </c>
      <c r="O389" s="136">
        <f t="shared" si="237"/>
        <v>0</v>
      </c>
      <c r="P389" s="136">
        <f t="shared" si="238"/>
        <v>0</v>
      </c>
      <c r="Q389" s="136">
        <f t="shared" si="239"/>
        <v>0</v>
      </c>
      <c r="R389" s="136">
        <f t="shared" si="240"/>
        <v>0</v>
      </c>
      <c r="S389" s="136">
        <f t="shared" si="241"/>
        <v>0</v>
      </c>
      <c r="T389" s="136">
        <f t="shared" si="242"/>
        <v>0</v>
      </c>
      <c r="U389" s="136">
        <f t="shared" si="243"/>
        <v>0</v>
      </c>
      <c r="V389" s="136">
        <f t="shared" si="244"/>
        <v>0</v>
      </c>
      <c r="W389" s="136">
        <f t="shared" si="245"/>
        <v>0</v>
      </c>
      <c r="X389" s="136">
        <f t="shared" si="246"/>
        <v>0</v>
      </c>
      <c r="Y389" s="42">
        <f t="shared" si="247"/>
        <v>0</v>
      </c>
      <c r="Z389" s="42"/>
      <c r="AA389" s="42"/>
      <c r="AB389" s="42"/>
      <c r="AC389" s="42"/>
      <c r="AD389" s="42"/>
      <c r="AE389" s="42"/>
      <c r="AF389" s="42"/>
      <c r="AG389" s="42"/>
    </row>
    <row r="390" spans="1:33">
      <c r="A390" s="44">
        <f t="shared" si="229"/>
        <v>373</v>
      </c>
      <c r="B390" s="44"/>
      <c r="C390" s="137">
        <v>39906</v>
      </c>
      <c r="E390" s="138" t="s">
        <v>331</v>
      </c>
      <c r="G390" s="43">
        <v>6.4</v>
      </c>
      <c r="H390" s="136" t="str">
        <f t="shared" si="231"/>
        <v>P, S, T &amp; D Plant - Demand</v>
      </c>
      <c r="I390" s="42">
        <f>'Dep. Res. Class'!K$125</f>
        <v>182087.34047198461</v>
      </c>
      <c r="J390" s="136">
        <f t="shared" si="232"/>
        <v>98336.148001007896</v>
      </c>
      <c r="K390" s="136">
        <f t="shared" si="233"/>
        <v>54871.230746822024</v>
      </c>
      <c r="L390" s="136">
        <f t="shared" si="234"/>
        <v>0</v>
      </c>
      <c r="M390" s="136">
        <f t="shared" si="235"/>
        <v>28879.961724154684</v>
      </c>
      <c r="N390" s="136">
        <f t="shared" si="236"/>
        <v>0</v>
      </c>
      <c r="O390" s="136">
        <f t="shared" si="237"/>
        <v>0</v>
      </c>
      <c r="P390" s="136">
        <f t="shared" si="238"/>
        <v>0</v>
      </c>
      <c r="Q390" s="136">
        <f t="shared" si="239"/>
        <v>0</v>
      </c>
      <c r="R390" s="136">
        <f t="shared" si="240"/>
        <v>0</v>
      </c>
      <c r="S390" s="136">
        <f t="shared" si="241"/>
        <v>0</v>
      </c>
      <c r="T390" s="136">
        <f t="shared" si="242"/>
        <v>0</v>
      </c>
      <c r="U390" s="136">
        <f t="shared" si="243"/>
        <v>0</v>
      </c>
      <c r="V390" s="136">
        <f t="shared" si="244"/>
        <v>0</v>
      </c>
      <c r="W390" s="136">
        <f t="shared" si="245"/>
        <v>0</v>
      </c>
      <c r="X390" s="136">
        <f t="shared" si="246"/>
        <v>0</v>
      </c>
      <c r="Y390" s="42">
        <f t="shared" si="247"/>
        <v>0</v>
      </c>
      <c r="Z390" s="42"/>
      <c r="AA390" s="42"/>
      <c r="AB390" s="42"/>
      <c r="AC390" s="42"/>
      <c r="AD390" s="42"/>
      <c r="AE390" s="42"/>
      <c r="AF390" s="42"/>
      <c r="AG390" s="42"/>
    </row>
    <row r="391" spans="1:33">
      <c r="A391" s="44">
        <f t="shared" si="229"/>
        <v>374</v>
      </c>
      <c r="B391" s="44"/>
      <c r="C391" s="137">
        <v>39907</v>
      </c>
      <c r="E391" s="138" t="s">
        <v>332</v>
      </c>
      <c r="G391" s="43">
        <v>6.4</v>
      </c>
      <c r="H391" s="136" t="str">
        <f t="shared" si="231"/>
        <v>P, S, T &amp; D Plant - Demand</v>
      </c>
      <c r="I391" s="42">
        <f>'Dep. Res. Class'!K$126</f>
        <v>5129.1709414957977</v>
      </c>
      <c r="J391" s="136">
        <f t="shared" si="232"/>
        <v>2770.0053804838922</v>
      </c>
      <c r="K391" s="136">
        <f t="shared" si="233"/>
        <v>1545.6534295090787</v>
      </c>
      <c r="L391" s="136">
        <f t="shared" si="234"/>
        <v>0</v>
      </c>
      <c r="M391" s="136">
        <f t="shared" si="235"/>
        <v>813.51213150282649</v>
      </c>
      <c r="N391" s="136">
        <f t="shared" si="236"/>
        <v>0</v>
      </c>
      <c r="O391" s="136">
        <f t="shared" si="237"/>
        <v>0</v>
      </c>
      <c r="P391" s="136">
        <f t="shared" si="238"/>
        <v>0</v>
      </c>
      <c r="Q391" s="136">
        <f t="shared" si="239"/>
        <v>0</v>
      </c>
      <c r="R391" s="136">
        <f t="shared" si="240"/>
        <v>0</v>
      </c>
      <c r="S391" s="136">
        <f t="shared" si="241"/>
        <v>0</v>
      </c>
      <c r="T391" s="136">
        <f t="shared" si="242"/>
        <v>0</v>
      </c>
      <c r="U391" s="136">
        <f t="shared" si="243"/>
        <v>0</v>
      </c>
      <c r="V391" s="136">
        <f t="shared" si="244"/>
        <v>0</v>
      </c>
      <c r="W391" s="136">
        <f t="shared" si="245"/>
        <v>0</v>
      </c>
      <c r="X391" s="136">
        <f t="shared" si="246"/>
        <v>0</v>
      </c>
      <c r="Y391" s="42">
        <f t="shared" si="247"/>
        <v>0</v>
      </c>
      <c r="Z391" s="42"/>
      <c r="AA391" s="42"/>
      <c r="AB391" s="42"/>
      <c r="AC391" s="42"/>
      <c r="AD391" s="42"/>
      <c r="AE391" s="42"/>
      <c r="AF391" s="42"/>
      <c r="AG391" s="42"/>
    </row>
    <row r="392" spans="1:33">
      <c r="A392" s="44">
        <f t="shared" si="229"/>
        <v>375</v>
      </c>
      <c r="B392" s="44"/>
      <c r="C392" s="137">
        <v>39908</v>
      </c>
      <c r="E392" s="138" t="s">
        <v>333</v>
      </c>
      <c r="G392" s="43">
        <v>6.4</v>
      </c>
      <c r="H392" s="136" t="str">
        <f t="shared" si="231"/>
        <v>P, S, T &amp; D Plant - Demand</v>
      </c>
      <c r="I392" s="42">
        <f>'Dep. Res. Class'!K$127</f>
        <v>46068.882542377709</v>
      </c>
      <c r="J392" s="136">
        <f t="shared" si="232"/>
        <v>24879.469600608016</v>
      </c>
      <c r="K392" s="136">
        <f t="shared" si="233"/>
        <v>13882.658056725126</v>
      </c>
      <c r="L392" s="136">
        <f t="shared" si="234"/>
        <v>0</v>
      </c>
      <c r="M392" s="136">
        <f t="shared" si="235"/>
        <v>7306.7548850445628</v>
      </c>
      <c r="N392" s="136">
        <f t="shared" si="236"/>
        <v>0</v>
      </c>
      <c r="O392" s="136">
        <f t="shared" si="237"/>
        <v>0</v>
      </c>
      <c r="P392" s="136">
        <f t="shared" si="238"/>
        <v>0</v>
      </c>
      <c r="Q392" s="136">
        <f t="shared" si="239"/>
        <v>0</v>
      </c>
      <c r="R392" s="136">
        <f t="shared" si="240"/>
        <v>0</v>
      </c>
      <c r="S392" s="136">
        <f t="shared" si="241"/>
        <v>0</v>
      </c>
      <c r="T392" s="136">
        <f t="shared" si="242"/>
        <v>0</v>
      </c>
      <c r="U392" s="136">
        <f t="shared" si="243"/>
        <v>0</v>
      </c>
      <c r="V392" s="136">
        <f t="shared" si="244"/>
        <v>0</v>
      </c>
      <c r="W392" s="136">
        <f t="shared" si="245"/>
        <v>0</v>
      </c>
      <c r="X392" s="136">
        <f t="shared" si="246"/>
        <v>0</v>
      </c>
      <c r="Y392" s="42">
        <f t="shared" si="247"/>
        <v>0</v>
      </c>
      <c r="Z392" s="42"/>
      <c r="AA392" s="42"/>
      <c r="AB392" s="42"/>
      <c r="AC392" s="42"/>
      <c r="AD392" s="42"/>
      <c r="AE392" s="42"/>
      <c r="AF392" s="42"/>
      <c r="AG392" s="42"/>
    </row>
    <row r="393" spans="1:33">
      <c r="A393" s="44">
        <f t="shared" si="229"/>
        <v>376</v>
      </c>
      <c r="B393" s="44"/>
      <c r="C393" s="137">
        <v>39909</v>
      </c>
      <c r="E393" s="138" t="s">
        <v>334</v>
      </c>
      <c r="G393" s="43">
        <v>6.4</v>
      </c>
      <c r="H393" s="136" t="str">
        <f t="shared" si="231"/>
        <v>P, S, T &amp; D Plant - Demand</v>
      </c>
      <c r="I393" s="42">
        <f>'Dep. Res. Class'!K$128</f>
        <v>0</v>
      </c>
      <c r="J393" s="136">
        <f t="shared" si="232"/>
        <v>0</v>
      </c>
      <c r="K393" s="136">
        <f t="shared" si="233"/>
        <v>0</v>
      </c>
      <c r="L393" s="136">
        <f t="shared" si="234"/>
        <v>0</v>
      </c>
      <c r="M393" s="136">
        <f t="shared" si="235"/>
        <v>0</v>
      </c>
      <c r="N393" s="136">
        <f t="shared" si="236"/>
        <v>0</v>
      </c>
      <c r="O393" s="136">
        <f t="shared" si="237"/>
        <v>0</v>
      </c>
      <c r="P393" s="136">
        <f t="shared" si="238"/>
        <v>0</v>
      </c>
      <c r="Q393" s="136">
        <f t="shared" si="239"/>
        <v>0</v>
      </c>
      <c r="R393" s="136">
        <f t="shared" si="240"/>
        <v>0</v>
      </c>
      <c r="S393" s="136">
        <f t="shared" si="241"/>
        <v>0</v>
      </c>
      <c r="T393" s="136">
        <f t="shared" si="242"/>
        <v>0</v>
      </c>
      <c r="U393" s="136">
        <f t="shared" si="243"/>
        <v>0</v>
      </c>
      <c r="V393" s="136">
        <f t="shared" si="244"/>
        <v>0</v>
      </c>
      <c r="W393" s="136">
        <f t="shared" si="245"/>
        <v>0</v>
      </c>
      <c r="X393" s="136">
        <f t="shared" si="246"/>
        <v>0</v>
      </c>
      <c r="Y393" s="42">
        <f t="shared" si="247"/>
        <v>0</v>
      </c>
      <c r="Z393" s="42"/>
      <c r="AA393" s="42"/>
      <c r="AB393" s="42"/>
      <c r="AC393" s="42"/>
      <c r="AD393" s="42"/>
      <c r="AE393" s="42"/>
      <c r="AF393" s="42"/>
      <c r="AG393" s="42"/>
    </row>
    <row r="394" spans="1:33">
      <c r="A394" s="44">
        <f t="shared" si="229"/>
        <v>377</v>
      </c>
      <c r="B394" s="44"/>
      <c r="C394" s="147"/>
      <c r="E394" s="138" t="s">
        <v>368</v>
      </c>
      <c r="G394" s="43">
        <v>6.4</v>
      </c>
      <c r="H394" s="136" t="str">
        <f t="shared" si="231"/>
        <v>P, S, T &amp; D Plant - Demand</v>
      </c>
      <c r="I394" s="42">
        <f>'Dep. Res. Class'!K$129</f>
        <v>-2586810.8027278818</v>
      </c>
      <c r="J394" s="136">
        <f t="shared" si="232"/>
        <v>-1397005.4661037386</v>
      </c>
      <c r="K394" s="136">
        <f t="shared" si="233"/>
        <v>-779524.22220528941</v>
      </c>
      <c r="L394" s="136">
        <f t="shared" si="234"/>
        <v>0</v>
      </c>
      <c r="M394" s="136">
        <f t="shared" si="235"/>
        <v>-410281.11441885366</v>
      </c>
      <c r="N394" s="136">
        <f t="shared" si="236"/>
        <v>0</v>
      </c>
      <c r="O394" s="136">
        <f t="shared" si="237"/>
        <v>0</v>
      </c>
      <c r="P394" s="136">
        <f t="shared" si="238"/>
        <v>0</v>
      </c>
      <c r="Q394" s="136">
        <f t="shared" si="239"/>
        <v>0</v>
      </c>
      <c r="R394" s="136">
        <f t="shared" si="240"/>
        <v>0</v>
      </c>
      <c r="S394" s="136">
        <f t="shared" si="241"/>
        <v>0</v>
      </c>
      <c r="T394" s="136">
        <f t="shared" si="242"/>
        <v>0</v>
      </c>
      <c r="U394" s="136">
        <f t="shared" si="243"/>
        <v>0</v>
      </c>
      <c r="V394" s="136">
        <f t="shared" si="244"/>
        <v>0</v>
      </c>
      <c r="W394" s="136">
        <f t="shared" si="245"/>
        <v>0</v>
      </c>
      <c r="X394" s="136">
        <f t="shared" si="246"/>
        <v>0</v>
      </c>
      <c r="Y394" s="42">
        <f t="shared" ref="Y394" si="248">SUM(J394:X394)-I394</f>
        <v>0</v>
      </c>
      <c r="Z394" s="42"/>
      <c r="AA394" s="42"/>
      <c r="AB394" s="42"/>
      <c r="AC394" s="42"/>
      <c r="AD394" s="42"/>
      <c r="AE394" s="42"/>
      <c r="AF394" s="42"/>
      <c r="AG394" s="42"/>
    </row>
    <row r="395" spans="1:33">
      <c r="A395" s="44">
        <f t="shared" si="229"/>
        <v>378</v>
      </c>
      <c r="B395" s="44"/>
      <c r="C395" s="147"/>
      <c r="E395" s="154" t="s">
        <v>476</v>
      </c>
      <c r="G395" s="43">
        <v>6.4</v>
      </c>
      <c r="H395" s="136" t="str">
        <f t="shared" si="231"/>
        <v>P, S, T &amp; D Plant - Demand</v>
      </c>
      <c r="I395" s="42">
        <f>'Dep. Res. Class'!K$130</f>
        <v>219334.15655462473</v>
      </c>
      <c r="J395" s="136">
        <f t="shared" si="232"/>
        <v>118451.26643469358</v>
      </c>
      <c r="K395" s="136">
        <f t="shared" si="233"/>
        <v>66095.397317421361</v>
      </c>
      <c r="L395" s="136">
        <f t="shared" si="234"/>
        <v>0</v>
      </c>
      <c r="M395" s="136">
        <f t="shared" si="235"/>
        <v>34787.492802509783</v>
      </c>
      <c r="N395" s="136">
        <f t="shared" si="236"/>
        <v>0</v>
      </c>
      <c r="O395" s="136">
        <f t="shared" si="237"/>
        <v>0</v>
      </c>
      <c r="P395" s="136">
        <f t="shared" si="238"/>
        <v>0</v>
      </c>
      <c r="Q395" s="136">
        <f t="shared" si="239"/>
        <v>0</v>
      </c>
      <c r="R395" s="136">
        <f t="shared" si="240"/>
        <v>0</v>
      </c>
      <c r="S395" s="136">
        <f t="shared" si="241"/>
        <v>0</v>
      </c>
      <c r="T395" s="136">
        <f t="shared" si="242"/>
        <v>0</v>
      </c>
      <c r="U395" s="136">
        <f t="shared" si="243"/>
        <v>0</v>
      </c>
      <c r="V395" s="136">
        <f t="shared" si="244"/>
        <v>0</v>
      </c>
      <c r="W395" s="136">
        <f t="shared" si="245"/>
        <v>0</v>
      </c>
      <c r="X395" s="136">
        <f t="shared" si="246"/>
        <v>0</v>
      </c>
      <c r="Y395" s="42">
        <f t="shared" si="247"/>
        <v>0</v>
      </c>
      <c r="Z395" s="42"/>
      <c r="AA395" s="42"/>
      <c r="AB395" s="42"/>
      <c r="AC395" s="42"/>
      <c r="AD395" s="42"/>
      <c r="AE395" s="42"/>
      <c r="AF395" s="42"/>
      <c r="AG395" s="42"/>
    </row>
    <row r="396" spans="1:33">
      <c r="A396" s="44">
        <f t="shared" si="229"/>
        <v>379</v>
      </c>
      <c r="B396" s="44"/>
      <c r="C396" s="44"/>
      <c r="D396" s="44"/>
      <c r="E396" s="44"/>
      <c r="G396" s="43"/>
      <c r="H396" s="44"/>
      <c r="I396" s="42"/>
      <c r="J396" s="151"/>
      <c r="K396" s="44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</row>
    <row r="397" spans="1:33">
      <c r="A397" s="44">
        <f t="shared" si="229"/>
        <v>380</v>
      </c>
      <c r="B397" s="44"/>
      <c r="C397" s="44"/>
      <c r="D397" s="44" t="s">
        <v>159</v>
      </c>
      <c r="E397" s="44"/>
      <c r="G397" s="43"/>
      <c r="H397" s="44"/>
      <c r="I397" s="42">
        <f>'Dep. Res. Class'!K$132</f>
        <v>-534260.96452484163</v>
      </c>
      <c r="J397" s="136">
        <f>SUM(J360:J395)</f>
        <v>-288527.28115252627</v>
      </c>
      <c r="K397" s="136">
        <f t="shared" ref="K397:X397" si="249">SUM(K360:K395)</f>
        <v>-160997.22576799736</v>
      </c>
      <c r="L397" s="136">
        <f t="shared" si="249"/>
        <v>0</v>
      </c>
      <c r="M397" s="136">
        <f t="shared" si="249"/>
        <v>-84736.457604318246</v>
      </c>
      <c r="N397" s="136">
        <f t="shared" si="249"/>
        <v>0</v>
      </c>
      <c r="O397" s="136">
        <f t="shared" si="249"/>
        <v>0</v>
      </c>
      <c r="P397" s="136">
        <f t="shared" si="249"/>
        <v>0</v>
      </c>
      <c r="Q397" s="136">
        <f t="shared" si="249"/>
        <v>0</v>
      </c>
      <c r="R397" s="136">
        <f t="shared" si="249"/>
        <v>0</v>
      </c>
      <c r="S397" s="136">
        <f t="shared" si="249"/>
        <v>0</v>
      </c>
      <c r="T397" s="136">
        <f t="shared" si="249"/>
        <v>0</v>
      </c>
      <c r="U397" s="136">
        <f t="shared" si="249"/>
        <v>0</v>
      </c>
      <c r="V397" s="136">
        <f t="shared" si="249"/>
        <v>0</v>
      </c>
      <c r="W397" s="136">
        <f t="shared" si="249"/>
        <v>0</v>
      </c>
      <c r="X397" s="136">
        <f t="shared" si="249"/>
        <v>0</v>
      </c>
      <c r="Y397" s="42">
        <f>SUM(J397:X397)-I397</f>
        <v>0</v>
      </c>
      <c r="Z397" s="42"/>
      <c r="AA397" s="42"/>
      <c r="AB397" s="42"/>
      <c r="AC397" s="42"/>
      <c r="AD397" s="42"/>
      <c r="AE397" s="42"/>
      <c r="AF397" s="42"/>
      <c r="AG397" s="42"/>
    </row>
    <row r="398" spans="1:33">
      <c r="A398" s="44">
        <f t="shared" si="229"/>
        <v>381</v>
      </c>
      <c r="B398" s="44"/>
      <c r="C398" s="44"/>
      <c r="D398" s="44"/>
      <c r="E398" s="44"/>
      <c r="G398" s="43"/>
      <c r="H398" s="44"/>
      <c r="I398" s="42"/>
      <c r="J398" s="151"/>
      <c r="K398" s="44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</row>
    <row r="399" spans="1:33">
      <c r="A399" s="44">
        <f t="shared" si="229"/>
        <v>382</v>
      </c>
      <c r="B399" s="44"/>
      <c r="C399" s="44"/>
      <c r="D399" s="44" t="s">
        <v>367</v>
      </c>
      <c r="E399" s="44"/>
      <c r="G399" s="43"/>
      <c r="H399" s="44"/>
      <c r="I399" s="42">
        <f>'Dep. Res. Class'!K$134</f>
        <v>57427752.256765172</v>
      </c>
      <c r="J399" s="42">
        <f>J397+J356+J330+J317+J295+J283</f>
        <v>31013819.690311421</v>
      </c>
      <c r="K399" s="42">
        <f t="shared" ref="K399:X399" si="250">K397+K356+K330+K317+K295+K283</f>
        <v>17305604.207213487</v>
      </c>
      <c r="L399" s="42">
        <f t="shared" si="250"/>
        <v>0</v>
      </c>
      <c r="M399" s="42">
        <f t="shared" si="250"/>
        <v>9108328.3592402712</v>
      </c>
      <c r="N399" s="42">
        <f t="shared" si="250"/>
        <v>0</v>
      </c>
      <c r="O399" s="42">
        <f t="shared" si="250"/>
        <v>0</v>
      </c>
      <c r="P399" s="42">
        <f t="shared" si="250"/>
        <v>0</v>
      </c>
      <c r="Q399" s="42">
        <f t="shared" si="250"/>
        <v>0</v>
      </c>
      <c r="R399" s="42">
        <f t="shared" si="250"/>
        <v>0</v>
      </c>
      <c r="S399" s="42">
        <f t="shared" si="250"/>
        <v>0</v>
      </c>
      <c r="T399" s="42">
        <f t="shared" si="250"/>
        <v>0</v>
      </c>
      <c r="U399" s="42">
        <f t="shared" si="250"/>
        <v>0</v>
      </c>
      <c r="V399" s="42">
        <f t="shared" si="250"/>
        <v>0</v>
      </c>
      <c r="W399" s="42">
        <f t="shared" si="250"/>
        <v>0</v>
      </c>
      <c r="X399" s="42">
        <f t="shared" si="250"/>
        <v>0</v>
      </c>
      <c r="Y399" s="42">
        <f>SUM(J399:X399)-I399</f>
        <v>0</v>
      </c>
      <c r="Z399" s="42"/>
      <c r="AA399" s="42"/>
      <c r="AB399" s="42"/>
      <c r="AC399" s="42"/>
      <c r="AD399" s="42"/>
      <c r="AE399" s="42"/>
      <c r="AF399" s="42"/>
      <c r="AG399" s="42"/>
    </row>
    <row r="400" spans="1:33">
      <c r="A400" s="44">
        <f t="shared" si="229"/>
        <v>383</v>
      </c>
      <c r="B400" s="44"/>
      <c r="C400" s="44"/>
      <c r="D400" s="44"/>
      <c r="E400" s="44"/>
      <c r="G400" s="43"/>
      <c r="H400" s="44"/>
      <c r="I400" s="42"/>
      <c r="J400" s="151"/>
      <c r="K400" s="44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</row>
    <row r="401" spans="1:33">
      <c r="A401" s="44">
        <f t="shared" si="229"/>
        <v>384</v>
      </c>
      <c r="B401" s="44"/>
      <c r="C401" s="44"/>
      <c r="D401" s="44" t="s">
        <v>360</v>
      </c>
      <c r="E401" s="44"/>
      <c r="G401" s="43"/>
      <c r="H401" s="44"/>
      <c r="I401" s="42"/>
      <c r="J401" s="151"/>
      <c r="K401" s="44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</row>
    <row r="402" spans="1:33">
      <c r="A402" s="44">
        <f t="shared" si="229"/>
        <v>385</v>
      </c>
      <c r="B402" s="44"/>
      <c r="C402" s="44"/>
      <c r="D402" s="44"/>
      <c r="E402" s="44"/>
      <c r="G402" s="43"/>
      <c r="H402" s="44"/>
      <c r="I402" s="42"/>
      <c r="J402" s="151"/>
      <c r="K402" s="44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</row>
    <row r="403" spans="1:33">
      <c r="A403" s="44">
        <f t="shared" si="229"/>
        <v>386</v>
      </c>
      <c r="B403" s="44"/>
      <c r="C403" s="44"/>
      <c r="D403" s="44" t="s">
        <v>335</v>
      </c>
      <c r="E403" s="44"/>
      <c r="G403" s="43"/>
      <c r="H403" s="44"/>
      <c r="I403" s="42"/>
      <c r="J403" s="151"/>
      <c r="K403" s="44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</row>
    <row r="404" spans="1:33">
      <c r="A404" s="44">
        <f t="shared" si="229"/>
        <v>387</v>
      </c>
      <c r="B404" s="44"/>
      <c r="C404" s="44"/>
      <c r="D404" s="44"/>
      <c r="E404" s="44"/>
      <c r="G404" s="43"/>
      <c r="H404" s="44"/>
      <c r="I404" s="42"/>
      <c r="J404" s="151"/>
      <c r="K404" s="44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</row>
    <row r="405" spans="1:33">
      <c r="A405" s="44">
        <f t="shared" si="229"/>
        <v>388</v>
      </c>
      <c r="B405" s="44"/>
      <c r="C405" s="137">
        <v>30100</v>
      </c>
      <c r="D405" s="44"/>
      <c r="E405" s="138" t="s">
        <v>336</v>
      </c>
      <c r="G405" s="43">
        <v>99</v>
      </c>
      <c r="H405" s="136" t="str">
        <f>VLOOKUP($G405,alloc,3)</f>
        <v>-</v>
      </c>
      <c r="I405" s="42">
        <f>'Dep. Res. Class'!K$140</f>
        <v>0</v>
      </c>
      <c r="J405" s="136">
        <f>$I405*VLOOKUP($G405,alloc,6)</f>
        <v>0</v>
      </c>
      <c r="K405" s="136">
        <f>$I405*VLOOKUP($G405,alloc,7)</f>
        <v>0</v>
      </c>
      <c r="L405" s="136">
        <f>$I405*VLOOKUP($G405,alloc,8)</f>
        <v>0</v>
      </c>
      <c r="M405" s="136">
        <f>$I405*VLOOKUP($G405,alloc,9)</f>
        <v>0</v>
      </c>
      <c r="N405" s="136">
        <f>$I405*VLOOKUP($G405,alloc,10)</f>
        <v>0</v>
      </c>
      <c r="O405" s="136">
        <f>$I405*VLOOKUP($G405,alloc,11)</f>
        <v>0</v>
      </c>
      <c r="P405" s="136">
        <f>$I405*VLOOKUP($G405,alloc,12)</f>
        <v>0</v>
      </c>
      <c r="Q405" s="136">
        <f>$I405*VLOOKUP($G405,alloc,13)</f>
        <v>0</v>
      </c>
      <c r="R405" s="136">
        <f>$I405*VLOOKUP($G405,alloc,14)</f>
        <v>0</v>
      </c>
      <c r="S405" s="136">
        <f>$I405*VLOOKUP($G405,alloc,15)</f>
        <v>0</v>
      </c>
      <c r="T405" s="136">
        <f>$I405*VLOOKUP($G405,alloc,16)</f>
        <v>0</v>
      </c>
      <c r="U405" s="136">
        <f>$I405*VLOOKUP($G405,alloc,17)</f>
        <v>0</v>
      </c>
      <c r="V405" s="136">
        <f>$I405*VLOOKUP($G405,alloc,18)</f>
        <v>0</v>
      </c>
      <c r="W405" s="136">
        <f>$I405*VLOOKUP($G405,alloc,19)</f>
        <v>0</v>
      </c>
      <c r="X405" s="136">
        <f>$I405*VLOOKUP($G405,alloc,20)</f>
        <v>0</v>
      </c>
      <c r="Y405" s="42">
        <f>SUM(J405:X405)-I405</f>
        <v>0</v>
      </c>
      <c r="Z405" s="42"/>
      <c r="AA405" s="42"/>
      <c r="AB405" s="42"/>
      <c r="AC405" s="42"/>
      <c r="AD405" s="42"/>
      <c r="AE405" s="42"/>
      <c r="AF405" s="42"/>
      <c r="AG405" s="42"/>
    </row>
    <row r="406" spans="1:33">
      <c r="A406" s="44">
        <f t="shared" si="229"/>
        <v>389</v>
      </c>
      <c r="B406" s="44"/>
      <c r="C406" s="137">
        <v>30200</v>
      </c>
      <c r="D406" s="44"/>
      <c r="E406" s="138" t="s">
        <v>197</v>
      </c>
      <c r="G406" s="43">
        <v>99</v>
      </c>
      <c r="H406" s="136" t="str">
        <f>VLOOKUP($G406,alloc,3)</f>
        <v>-</v>
      </c>
      <c r="I406" s="42">
        <f>'Dep. Res. Class'!K$141</f>
        <v>0</v>
      </c>
      <c r="J406" s="136">
        <f>$I406*VLOOKUP($G406,alloc,6)</f>
        <v>0</v>
      </c>
      <c r="K406" s="136">
        <f>$I406*VLOOKUP($G406,alloc,7)</f>
        <v>0</v>
      </c>
      <c r="L406" s="136">
        <f>$I406*VLOOKUP($G406,alloc,8)</f>
        <v>0</v>
      </c>
      <c r="M406" s="136">
        <f>$I406*VLOOKUP($G406,alloc,9)</f>
        <v>0</v>
      </c>
      <c r="N406" s="136">
        <f>$I406*VLOOKUP($G406,alloc,10)</f>
        <v>0</v>
      </c>
      <c r="O406" s="136">
        <f>$I406*VLOOKUP($G406,alloc,11)</f>
        <v>0</v>
      </c>
      <c r="P406" s="136">
        <f>$I406*VLOOKUP($G406,alloc,12)</f>
        <v>0</v>
      </c>
      <c r="Q406" s="136">
        <f>$I406*VLOOKUP($G406,alloc,13)</f>
        <v>0</v>
      </c>
      <c r="R406" s="136">
        <f>$I406*VLOOKUP($G406,alloc,14)</f>
        <v>0</v>
      </c>
      <c r="S406" s="136">
        <f>$I406*VLOOKUP($G406,alloc,15)</f>
        <v>0</v>
      </c>
      <c r="T406" s="136">
        <f>$I406*VLOOKUP($G406,alloc,16)</f>
        <v>0</v>
      </c>
      <c r="U406" s="136">
        <f>$I406*VLOOKUP($G406,alloc,17)</f>
        <v>0</v>
      </c>
      <c r="V406" s="136">
        <f>$I406*VLOOKUP($G406,alloc,18)</f>
        <v>0</v>
      </c>
      <c r="W406" s="136">
        <f>$I406*VLOOKUP($G406,alloc,19)</f>
        <v>0</v>
      </c>
      <c r="X406" s="136">
        <f>$I406*VLOOKUP($G406,alloc,20)</f>
        <v>0</v>
      </c>
      <c r="Y406" s="42">
        <f>SUM(J406:X406)-I406</f>
        <v>0</v>
      </c>
      <c r="Z406" s="42"/>
      <c r="AA406" s="42"/>
      <c r="AB406" s="42"/>
      <c r="AC406" s="42"/>
      <c r="AD406" s="42"/>
      <c r="AE406" s="42"/>
      <c r="AF406" s="42"/>
      <c r="AG406" s="42"/>
    </row>
    <row r="407" spans="1:33">
      <c r="A407" s="44">
        <f t="shared" ref="A407:A470" si="251">A406+1</f>
        <v>390</v>
      </c>
      <c r="B407" s="44"/>
      <c r="C407" s="139">
        <v>30300</v>
      </c>
      <c r="D407" s="44"/>
      <c r="E407" s="138" t="s">
        <v>337</v>
      </c>
      <c r="G407" s="43">
        <v>99</v>
      </c>
      <c r="H407" s="136" t="str">
        <f>VLOOKUP($G407,alloc,3)</f>
        <v>-</v>
      </c>
      <c r="I407" s="42">
        <f>'Dep. Res. Class'!K$142</f>
        <v>0</v>
      </c>
      <c r="J407" s="136">
        <f>$I407*VLOOKUP($G407,alloc,6)</f>
        <v>0</v>
      </c>
      <c r="K407" s="136">
        <f>$I407*VLOOKUP($G407,alloc,7)</f>
        <v>0</v>
      </c>
      <c r="L407" s="136">
        <f>$I407*VLOOKUP($G407,alloc,8)</f>
        <v>0</v>
      </c>
      <c r="M407" s="136">
        <f>$I407*VLOOKUP($G407,alloc,9)</f>
        <v>0</v>
      </c>
      <c r="N407" s="136">
        <f>$I407*VLOOKUP($G407,alloc,10)</f>
        <v>0</v>
      </c>
      <c r="O407" s="136">
        <f>$I407*VLOOKUP($G407,alloc,11)</f>
        <v>0</v>
      </c>
      <c r="P407" s="136">
        <f>$I407*VLOOKUP($G407,alloc,12)</f>
        <v>0</v>
      </c>
      <c r="Q407" s="136">
        <f>$I407*VLOOKUP($G407,alloc,13)</f>
        <v>0</v>
      </c>
      <c r="R407" s="136">
        <f>$I407*VLOOKUP($G407,alloc,14)</f>
        <v>0</v>
      </c>
      <c r="S407" s="136">
        <f>$I407*VLOOKUP($G407,alloc,15)</f>
        <v>0</v>
      </c>
      <c r="T407" s="136">
        <f>$I407*VLOOKUP($G407,alloc,16)</f>
        <v>0</v>
      </c>
      <c r="U407" s="136">
        <f>$I407*VLOOKUP($G407,alloc,17)</f>
        <v>0</v>
      </c>
      <c r="V407" s="136">
        <f>$I407*VLOOKUP($G407,alloc,18)</f>
        <v>0</v>
      </c>
      <c r="W407" s="136">
        <f>$I407*VLOOKUP($G407,alloc,19)</f>
        <v>0</v>
      </c>
      <c r="X407" s="136">
        <f>$I407*VLOOKUP($G407,alloc,20)</f>
        <v>0</v>
      </c>
      <c r="Y407" s="42">
        <f>SUM(J407:X407)-I407</f>
        <v>0</v>
      </c>
      <c r="Z407" s="42"/>
      <c r="AA407" s="42"/>
      <c r="AB407" s="42"/>
      <c r="AC407" s="42"/>
      <c r="AD407" s="42"/>
      <c r="AE407" s="42"/>
      <c r="AF407" s="42"/>
      <c r="AG407" s="42"/>
    </row>
    <row r="408" spans="1:33">
      <c r="A408" s="44">
        <f t="shared" si="251"/>
        <v>391</v>
      </c>
      <c r="B408" s="44"/>
      <c r="C408" s="44"/>
      <c r="D408" s="44"/>
      <c r="E408" s="44"/>
      <c r="G408" s="43"/>
      <c r="H408" s="44"/>
      <c r="I408" s="42"/>
      <c r="J408" s="151"/>
      <c r="K408" s="44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</row>
    <row r="409" spans="1:33">
      <c r="A409" s="44">
        <f t="shared" si="251"/>
        <v>392</v>
      </c>
      <c r="B409" s="44"/>
      <c r="C409" s="44"/>
      <c r="D409" s="44" t="s">
        <v>338</v>
      </c>
      <c r="E409" s="44"/>
      <c r="G409" s="43"/>
      <c r="H409" s="44"/>
      <c r="I409" s="42"/>
      <c r="J409" s="151"/>
      <c r="K409" s="44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</row>
    <row r="410" spans="1:33">
      <c r="A410" s="44">
        <f t="shared" si="251"/>
        <v>393</v>
      </c>
      <c r="B410" s="44"/>
      <c r="C410" s="44"/>
      <c r="D410" s="44"/>
      <c r="E410" s="44"/>
      <c r="G410" s="43"/>
      <c r="H410" s="44"/>
      <c r="I410" s="42"/>
      <c r="J410" s="151"/>
      <c r="K410" s="44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</row>
    <row r="411" spans="1:33">
      <c r="A411" s="44">
        <f t="shared" si="251"/>
        <v>394</v>
      </c>
      <c r="B411" s="44"/>
      <c r="C411" s="44"/>
      <c r="D411" s="44" t="s">
        <v>158</v>
      </c>
      <c r="E411" s="44"/>
      <c r="G411" s="43"/>
      <c r="H411" s="44"/>
      <c r="I411" s="42"/>
      <c r="J411" s="151"/>
      <c r="K411" s="44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</row>
    <row r="412" spans="1:33">
      <c r="A412" s="44">
        <f t="shared" si="251"/>
        <v>395</v>
      </c>
      <c r="B412" s="44"/>
      <c r="C412" s="44"/>
      <c r="D412" s="44"/>
      <c r="E412" s="44"/>
      <c r="G412" s="43"/>
      <c r="H412" s="44"/>
      <c r="I412" s="42"/>
      <c r="J412" s="151"/>
      <c r="K412" s="44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</row>
    <row r="413" spans="1:33">
      <c r="A413" s="44">
        <f t="shared" si="251"/>
        <v>396</v>
      </c>
      <c r="B413" s="44"/>
      <c r="C413" s="142">
        <v>37400</v>
      </c>
      <c r="E413" s="138" t="s">
        <v>125</v>
      </c>
      <c r="G413" s="43">
        <v>6.4</v>
      </c>
      <c r="H413" s="136" t="str">
        <f t="shared" ref="H413:H447" si="252">VLOOKUP($G413,alloc,3)</f>
        <v>P, S, T &amp; D Plant - Demand</v>
      </c>
      <c r="I413" s="42">
        <f>'Dep. Res. Class'!K$148</f>
        <v>0</v>
      </c>
      <c r="J413" s="136">
        <f t="shared" ref="J413:J447" si="253">$I413*VLOOKUP($G413,alloc,6)</f>
        <v>0</v>
      </c>
      <c r="K413" s="136">
        <f t="shared" ref="K413:K447" si="254">$I413*VLOOKUP($G413,alloc,7)</f>
        <v>0</v>
      </c>
      <c r="L413" s="136">
        <f t="shared" ref="L413:L447" si="255">$I413*VLOOKUP($G413,alloc,8)</f>
        <v>0</v>
      </c>
      <c r="M413" s="136">
        <f t="shared" ref="M413:M447" si="256">$I413*VLOOKUP($G413,alloc,9)</f>
        <v>0</v>
      </c>
      <c r="N413" s="136">
        <f t="shared" ref="N413:N447" si="257">$I413*VLOOKUP($G413,alloc,10)</f>
        <v>0</v>
      </c>
      <c r="O413" s="136">
        <f t="shared" ref="O413:O447" si="258">$I413*VLOOKUP($G413,alloc,11)</f>
        <v>0</v>
      </c>
      <c r="P413" s="136">
        <f t="shared" ref="P413:P447" si="259">$I413*VLOOKUP($G413,alloc,12)</f>
        <v>0</v>
      </c>
      <c r="Q413" s="136">
        <f t="shared" ref="Q413:Q447" si="260">$I413*VLOOKUP($G413,alloc,13)</f>
        <v>0</v>
      </c>
      <c r="R413" s="136">
        <f t="shared" ref="R413:R447" si="261">$I413*VLOOKUP($G413,alloc,14)</f>
        <v>0</v>
      </c>
      <c r="S413" s="136">
        <f t="shared" ref="S413:S447" si="262">$I413*VLOOKUP($G413,alloc,15)</f>
        <v>0</v>
      </c>
      <c r="T413" s="136">
        <f t="shared" ref="T413:T447" si="263">$I413*VLOOKUP($G413,alloc,16)</f>
        <v>0</v>
      </c>
      <c r="U413" s="136">
        <f t="shared" ref="U413:U447" si="264">$I413*VLOOKUP($G413,alloc,17)</f>
        <v>0</v>
      </c>
      <c r="V413" s="136">
        <f t="shared" ref="V413:V447" si="265">$I413*VLOOKUP($G413,alloc,18)</f>
        <v>0</v>
      </c>
      <c r="W413" s="136">
        <f t="shared" ref="W413:W447" si="266">$I413*VLOOKUP($G413,alloc,19)</f>
        <v>0</v>
      </c>
      <c r="X413" s="136">
        <f t="shared" ref="X413:X447" si="267">$I413*VLOOKUP($G413,alloc,20)</f>
        <v>0</v>
      </c>
      <c r="Y413" s="42">
        <f t="shared" ref="Y413:Y447" si="268">SUM(J413:X413)-I413</f>
        <v>0</v>
      </c>
      <c r="Z413" s="42"/>
      <c r="AA413" s="42"/>
      <c r="AB413" s="42"/>
      <c r="AC413" s="42"/>
      <c r="AD413" s="42"/>
      <c r="AE413" s="42"/>
      <c r="AF413" s="42"/>
      <c r="AG413" s="42"/>
    </row>
    <row r="414" spans="1:33">
      <c r="A414" s="44">
        <f t="shared" si="251"/>
        <v>397</v>
      </c>
      <c r="B414" s="44"/>
      <c r="C414" s="142">
        <v>39001</v>
      </c>
      <c r="E414" s="138" t="s">
        <v>304</v>
      </c>
      <c r="G414" s="43">
        <v>6.4</v>
      </c>
      <c r="H414" s="136" t="str">
        <f t="shared" si="252"/>
        <v>P, S, T &amp; D Plant - Demand</v>
      </c>
      <c r="I414" s="42">
        <f>'Dep. Res. Class'!K$149</f>
        <v>16935.205405880723</v>
      </c>
      <c r="J414" s="136">
        <f t="shared" si="253"/>
        <v>9145.8464981884899</v>
      </c>
      <c r="K414" s="136">
        <f t="shared" si="254"/>
        <v>5103.3507390585519</v>
      </c>
      <c r="L414" s="136">
        <f t="shared" si="255"/>
        <v>0</v>
      </c>
      <c r="M414" s="136">
        <f t="shared" si="256"/>
        <v>2686.0081686336798</v>
      </c>
      <c r="N414" s="136">
        <f t="shared" si="257"/>
        <v>0</v>
      </c>
      <c r="O414" s="136">
        <f t="shared" si="258"/>
        <v>0</v>
      </c>
      <c r="P414" s="136">
        <f t="shared" si="259"/>
        <v>0</v>
      </c>
      <c r="Q414" s="136">
        <f t="shared" si="260"/>
        <v>0</v>
      </c>
      <c r="R414" s="136">
        <f t="shared" si="261"/>
        <v>0</v>
      </c>
      <c r="S414" s="136">
        <f t="shared" si="262"/>
        <v>0</v>
      </c>
      <c r="T414" s="136">
        <f t="shared" si="263"/>
        <v>0</v>
      </c>
      <c r="U414" s="136">
        <f t="shared" si="264"/>
        <v>0</v>
      </c>
      <c r="V414" s="136">
        <f t="shared" si="265"/>
        <v>0</v>
      </c>
      <c r="W414" s="136">
        <f t="shared" si="266"/>
        <v>0</v>
      </c>
      <c r="X414" s="136">
        <f t="shared" si="267"/>
        <v>0</v>
      </c>
      <c r="Y414" s="42">
        <f t="shared" si="268"/>
        <v>0</v>
      </c>
      <c r="Z414" s="42"/>
      <c r="AA414" s="42"/>
      <c r="AB414" s="42"/>
      <c r="AC414" s="42"/>
      <c r="AD414" s="42"/>
      <c r="AE414" s="42"/>
      <c r="AF414" s="42"/>
      <c r="AG414" s="42"/>
    </row>
    <row r="415" spans="1:33">
      <c r="A415" s="44">
        <f t="shared" si="251"/>
        <v>398</v>
      </c>
      <c r="B415" s="44"/>
      <c r="C415" s="142">
        <v>36602</v>
      </c>
      <c r="E415" s="138" t="s">
        <v>149</v>
      </c>
      <c r="G415" s="43">
        <v>6.4</v>
      </c>
      <c r="H415" s="136" t="str">
        <f t="shared" si="252"/>
        <v>P, S, T &amp; D Plant - Demand</v>
      </c>
      <c r="I415" s="42">
        <f>'Dep. Res. Class'!K$150</f>
        <v>0</v>
      </c>
      <c r="J415" s="136">
        <f t="shared" si="253"/>
        <v>0</v>
      </c>
      <c r="K415" s="136">
        <f t="shared" si="254"/>
        <v>0</v>
      </c>
      <c r="L415" s="136">
        <f t="shared" si="255"/>
        <v>0</v>
      </c>
      <c r="M415" s="136">
        <f t="shared" si="256"/>
        <v>0</v>
      </c>
      <c r="N415" s="136">
        <f t="shared" si="257"/>
        <v>0</v>
      </c>
      <c r="O415" s="136">
        <f t="shared" si="258"/>
        <v>0</v>
      </c>
      <c r="P415" s="136">
        <f t="shared" si="259"/>
        <v>0</v>
      </c>
      <c r="Q415" s="136">
        <f t="shared" si="260"/>
        <v>0</v>
      </c>
      <c r="R415" s="136">
        <f t="shared" si="261"/>
        <v>0</v>
      </c>
      <c r="S415" s="136">
        <f t="shared" si="262"/>
        <v>0</v>
      </c>
      <c r="T415" s="136">
        <f t="shared" si="263"/>
        <v>0</v>
      </c>
      <c r="U415" s="136">
        <f t="shared" si="264"/>
        <v>0</v>
      </c>
      <c r="V415" s="136">
        <f t="shared" si="265"/>
        <v>0</v>
      </c>
      <c r="W415" s="136">
        <f t="shared" si="266"/>
        <v>0</v>
      </c>
      <c r="X415" s="136">
        <f t="shared" si="267"/>
        <v>0</v>
      </c>
      <c r="Y415" s="42">
        <f t="shared" si="268"/>
        <v>0</v>
      </c>
      <c r="Z415" s="42"/>
      <c r="AA415" s="42"/>
      <c r="AB415" s="42"/>
      <c r="AC415" s="42"/>
      <c r="AD415" s="42"/>
      <c r="AE415" s="42"/>
      <c r="AF415" s="42"/>
      <c r="AG415" s="42"/>
    </row>
    <row r="416" spans="1:33">
      <c r="A416" s="44">
        <f t="shared" si="251"/>
        <v>399</v>
      </c>
      <c r="B416" s="44"/>
      <c r="C416" s="142">
        <v>38900</v>
      </c>
      <c r="E416" s="138" t="s">
        <v>125</v>
      </c>
      <c r="G416" s="43">
        <v>6.4</v>
      </c>
      <c r="H416" s="136" t="str">
        <f t="shared" si="252"/>
        <v>P, S, T &amp; D Plant - Demand</v>
      </c>
      <c r="I416" s="42">
        <f>'Dep. Res. Class'!K$151</f>
        <v>0</v>
      </c>
      <c r="J416" s="136">
        <f t="shared" si="253"/>
        <v>0</v>
      </c>
      <c r="K416" s="136">
        <f t="shared" si="254"/>
        <v>0</v>
      </c>
      <c r="L416" s="136">
        <f t="shared" si="255"/>
        <v>0</v>
      </c>
      <c r="M416" s="136">
        <f t="shared" si="256"/>
        <v>0</v>
      </c>
      <c r="N416" s="136">
        <f t="shared" si="257"/>
        <v>0</v>
      </c>
      <c r="O416" s="136">
        <f t="shared" si="258"/>
        <v>0</v>
      </c>
      <c r="P416" s="136">
        <f t="shared" si="259"/>
        <v>0</v>
      </c>
      <c r="Q416" s="136">
        <f t="shared" si="260"/>
        <v>0</v>
      </c>
      <c r="R416" s="136">
        <f t="shared" si="261"/>
        <v>0</v>
      </c>
      <c r="S416" s="136">
        <f t="shared" si="262"/>
        <v>0</v>
      </c>
      <c r="T416" s="136">
        <f t="shared" si="263"/>
        <v>0</v>
      </c>
      <c r="U416" s="136">
        <f t="shared" si="264"/>
        <v>0</v>
      </c>
      <c r="V416" s="136">
        <f t="shared" si="265"/>
        <v>0</v>
      </c>
      <c r="W416" s="136">
        <f t="shared" si="266"/>
        <v>0</v>
      </c>
      <c r="X416" s="136">
        <f t="shared" si="267"/>
        <v>0</v>
      </c>
      <c r="Y416" s="42">
        <f t="shared" si="268"/>
        <v>0</v>
      </c>
      <c r="Z416" s="42"/>
      <c r="AA416" s="42"/>
      <c r="AB416" s="42"/>
      <c r="AC416" s="42"/>
      <c r="AD416" s="42"/>
      <c r="AE416" s="42"/>
      <c r="AF416" s="42"/>
      <c r="AG416" s="42"/>
    </row>
    <row r="417" spans="1:33">
      <c r="A417" s="44">
        <f t="shared" si="251"/>
        <v>400</v>
      </c>
      <c r="B417" s="44"/>
      <c r="C417" s="142">
        <v>39004</v>
      </c>
      <c r="E417" s="138" t="s">
        <v>306</v>
      </c>
      <c r="G417" s="43">
        <v>6.4</v>
      </c>
      <c r="H417" s="136" t="str">
        <f t="shared" si="252"/>
        <v>P, S, T &amp; D Plant - Demand</v>
      </c>
      <c r="I417" s="42">
        <f>'Dep. Res. Class'!K$152</f>
        <v>1162.3299001288756</v>
      </c>
      <c r="J417" s="136">
        <f t="shared" si="253"/>
        <v>627.71549515083132</v>
      </c>
      <c r="K417" s="136">
        <f t="shared" si="254"/>
        <v>350.26307698593075</v>
      </c>
      <c r="L417" s="136">
        <f t="shared" si="255"/>
        <v>0</v>
      </c>
      <c r="M417" s="136">
        <f t="shared" si="256"/>
        <v>184.35132799211343</v>
      </c>
      <c r="N417" s="136">
        <f t="shared" si="257"/>
        <v>0</v>
      </c>
      <c r="O417" s="136">
        <f t="shared" si="258"/>
        <v>0</v>
      </c>
      <c r="P417" s="136">
        <f t="shared" si="259"/>
        <v>0</v>
      </c>
      <c r="Q417" s="136">
        <f t="shared" si="260"/>
        <v>0</v>
      </c>
      <c r="R417" s="136">
        <f t="shared" si="261"/>
        <v>0</v>
      </c>
      <c r="S417" s="136">
        <f t="shared" si="262"/>
        <v>0</v>
      </c>
      <c r="T417" s="136">
        <f t="shared" si="263"/>
        <v>0</v>
      </c>
      <c r="U417" s="136">
        <f t="shared" si="264"/>
        <v>0</v>
      </c>
      <c r="V417" s="136">
        <f t="shared" si="265"/>
        <v>0</v>
      </c>
      <c r="W417" s="136">
        <f t="shared" si="266"/>
        <v>0</v>
      </c>
      <c r="X417" s="136">
        <f t="shared" si="267"/>
        <v>0</v>
      </c>
      <c r="Y417" s="42">
        <f t="shared" si="268"/>
        <v>0</v>
      </c>
      <c r="Z417" s="42"/>
      <c r="AA417" s="42"/>
      <c r="AB417" s="42"/>
      <c r="AC417" s="42"/>
      <c r="AD417" s="42"/>
      <c r="AE417" s="42"/>
      <c r="AF417" s="42"/>
      <c r="AG417" s="42"/>
    </row>
    <row r="418" spans="1:33">
      <c r="A418" s="44">
        <f t="shared" si="251"/>
        <v>401</v>
      </c>
      <c r="B418" s="44"/>
      <c r="C418" s="142">
        <v>39009</v>
      </c>
      <c r="E418" s="138" t="s">
        <v>307</v>
      </c>
      <c r="G418" s="43">
        <v>6.4</v>
      </c>
      <c r="H418" s="136" t="str">
        <f t="shared" si="252"/>
        <v>P, S, T &amp; D Plant - Demand</v>
      </c>
      <c r="I418" s="42">
        <f>'Dep. Res. Class'!K$153</f>
        <v>7690.6188483811366</v>
      </c>
      <c r="J418" s="136">
        <f t="shared" si="253"/>
        <v>4153.3136314333997</v>
      </c>
      <c r="K418" s="136">
        <f t="shared" si="254"/>
        <v>2317.5346529942135</v>
      </c>
      <c r="L418" s="136">
        <f t="shared" si="255"/>
        <v>0</v>
      </c>
      <c r="M418" s="136">
        <f t="shared" si="256"/>
        <v>1219.7705639535229</v>
      </c>
      <c r="N418" s="136">
        <f t="shared" si="257"/>
        <v>0</v>
      </c>
      <c r="O418" s="136">
        <f t="shared" si="258"/>
        <v>0</v>
      </c>
      <c r="P418" s="136">
        <f t="shared" si="259"/>
        <v>0</v>
      </c>
      <c r="Q418" s="136">
        <f t="shared" si="260"/>
        <v>0</v>
      </c>
      <c r="R418" s="136">
        <f t="shared" si="261"/>
        <v>0</v>
      </c>
      <c r="S418" s="136">
        <f t="shared" si="262"/>
        <v>0</v>
      </c>
      <c r="T418" s="136">
        <f t="shared" si="263"/>
        <v>0</v>
      </c>
      <c r="U418" s="136">
        <f t="shared" si="264"/>
        <v>0</v>
      </c>
      <c r="V418" s="136">
        <f t="shared" si="265"/>
        <v>0</v>
      </c>
      <c r="W418" s="136">
        <f t="shared" si="266"/>
        <v>0</v>
      </c>
      <c r="X418" s="136">
        <f t="shared" si="267"/>
        <v>0</v>
      </c>
      <c r="Y418" s="42">
        <f t="shared" si="268"/>
        <v>0</v>
      </c>
      <c r="Z418" s="42"/>
      <c r="AA418" s="42"/>
      <c r="AB418" s="42"/>
      <c r="AC418" s="42"/>
      <c r="AD418" s="42"/>
      <c r="AE418" s="42"/>
      <c r="AF418" s="42"/>
      <c r="AG418" s="42"/>
    </row>
    <row r="419" spans="1:33">
      <c r="A419" s="44">
        <f t="shared" si="251"/>
        <v>402</v>
      </c>
      <c r="B419" s="44"/>
      <c r="C419" s="142">
        <v>39100</v>
      </c>
      <c r="E419" s="138" t="s">
        <v>308</v>
      </c>
      <c r="G419" s="43">
        <v>6.4</v>
      </c>
      <c r="H419" s="136" t="str">
        <f t="shared" si="252"/>
        <v>P, S, T &amp; D Plant - Demand</v>
      </c>
      <c r="I419" s="42">
        <f>'Dep. Res. Class'!K$154</f>
        <v>7763.1427592114487</v>
      </c>
      <c r="J419" s="136">
        <f t="shared" si="253"/>
        <v>4192.4801215943062</v>
      </c>
      <c r="K419" s="136">
        <f t="shared" si="254"/>
        <v>2339.3894191493832</v>
      </c>
      <c r="L419" s="136">
        <f t="shared" si="255"/>
        <v>0</v>
      </c>
      <c r="M419" s="136">
        <f t="shared" si="256"/>
        <v>1231.2732184677595</v>
      </c>
      <c r="N419" s="136">
        <f t="shared" si="257"/>
        <v>0</v>
      </c>
      <c r="O419" s="136">
        <f t="shared" si="258"/>
        <v>0</v>
      </c>
      <c r="P419" s="136">
        <f t="shared" si="259"/>
        <v>0</v>
      </c>
      <c r="Q419" s="136">
        <f t="shared" si="260"/>
        <v>0</v>
      </c>
      <c r="R419" s="136">
        <f t="shared" si="261"/>
        <v>0</v>
      </c>
      <c r="S419" s="136">
        <f t="shared" si="262"/>
        <v>0</v>
      </c>
      <c r="T419" s="136">
        <f t="shared" si="263"/>
        <v>0</v>
      </c>
      <c r="U419" s="136">
        <f t="shared" si="264"/>
        <v>0</v>
      </c>
      <c r="V419" s="136">
        <f t="shared" si="265"/>
        <v>0</v>
      </c>
      <c r="W419" s="136">
        <f t="shared" si="266"/>
        <v>0</v>
      </c>
      <c r="X419" s="136">
        <f t="shared" si="267"/>
        <v>0</v>
      </c>
      <c r="Y419" s="42">
        <f t="shared" si="268"/>
        <v>0</v>
      </c>
      <c r="Z419" s="42"/>
      <c r="AA419" s="42"/>
      <c r="AB419" s="42"/>
      <c r="AC419" s="42"/>
      <c r="AD419" s="42"/>
      <c r="AE419" s="42"/>
      <c r="AF419" s="42"/>
      <c r="AG419" s="42"/>
    </row>
    <row r="420" spans="1:33">
      <c r="A420" s="44">
        <f t="shared" si="251"/>
        <v>403</v>
      </c>
      <c r="B420" s="44"/>
      <c r="C420" s="142">
        <v>39102</v>
      </c>
      <c r="E420" s="138" t="s">
        <v>309</v>
      </c>
      <c r="G420" s="43">
        <v>6.4</v>
      </c>
      <c r="H420" s="136" t="str">
        <f t="shared" si="252"/>
        <v>P, S, T &amp; D Plant - Demand</v>
      </c>
      <c r="I420" s="42">
        <f>'Dep. Res. Class'!K$155</f>
        <v>0</v>
      </c>
      <c r="J420" s="136">
        <f t="shared" si="253"/>
        <v>0</v>
      </c>
      <c r="K420" s="136">
        <f t="shared" si="254"/>
        <v>0</v>
      </c>
      <c r="L420" s="136">
        <f t="shared" si="255"/>
        <v>0</v>
      </c>
      <c r="M420" s="136">
        <f t="shared" si="256"/>
        <v>0</v>
      </c>
      <c r="N420" s="136">
        <f t="shared" si="257"/>
        <v>0</v>
      </c>
      <c r="O420" s="136">
        <f t="shared" si="258"/>
        <v>0</v>
      </c>
      <c r="P420" s="136">
        <f t="shared" si="259"/>
        <v>0</v>
      </c>
      <c r="Q420" s="136">
        <f t="shared" si="260"/>
        <v>0</v>
      </c>
      <c r="R420" s="136">
        <f t="shared" si="261"/>
        <v>0</v>
      </c>
      <c r="S420" s="136">
        <f t="shared" si="262"/>
        <v>0</v>
      </c>
      <c r="T420" s="136">
        <f t="shared" si="263"/>
        <v>0</v>
      </c>
      <c r="U420" s="136">
        <f t="shared" si="264"/>
        <v>0</v>
      </c>
      <c r="V420" s="136">
        <f t="shared" si="265"/>
        <v>0</v>
      </c>
      <c r="W420" s="136">
        <f t="shared" si="266"/>
        <v>0</v>
      </c>
      <c r="X420" s="136">
        <f t="shared" si="267"/>
        <v>0</v>
      </c>
      <c r="Y420" s="42">
        <f t="shared" si="268"/>
        <v>0</v>
      </c>
      <c r="Z420" s="42"/>
      <c r="AA420" s="42"/>
      <c r="AB420" s="42"/>
      <c r="AC420" s="42"/>
      <c r="AD420" s="42"/>
      <c r="AE420" s="42"/>
      <c r="AF420" s="42"/>
      <c r="AG420" s="42"/>
    </row>
    <row r="421" spans="1:33">
      <c r="A421" s="44">
        <f t="shared" si="251"/>
        <v>404</v>
      </c>
      <c r="B421" s="44"/>
      <c r="C421" s="142">
        <v>39103</v>
      </c>
      <c r="E421" s="138" t="s">
        <v>310</v>
      </c>
      <c r="G421" s="43">
        <v>6.4</v>
      </c>
      <c r="H421" s="136" t="str">
        <f t="shared" si="252"/>
        <v>P, S, T &amp; D Plant - Demand</v>
      </c>
      <c r="I421" s="42">
        <f>'Dep. Res. Class'!K$156</f>
        <v>0</v>
      </c>
      <c r="J421" s="136">
        <f t="shared" si="253"/>
        <v>0</v>
      </c>
      <c r="K421" s="136">
        <f t="shared" si="254"/>
        <v>0</v>
      </c>
      <c r="L421" s="136">
        <f t="shared" si="255"/>
        <v>0</v>
      </c>
      <c r="M421" s="136">
        <f t="shared" si="256"/>
        <v>0</v>
      </c>
      <c r="N421" s="136">
        <f t="shared" si="257"/>
        <v>0</v>
      </c>
      <c r="O421" s="136">
        <f t="shared" si="258"/>
        <v>0</v>
      </c>
      <c r="P421" s="136">
        <f t="shared" si="259"/>
        <v>0</v>
      </c>
      <c r="Q421" s="136">
        <f t="shared" si="260"/>
        <v>0</v>
      </c>
      <c r="R421" s="136">
        <f t="shared" si="261"/>
        <v>0</v>
      </c>
      <c r="S421" s="136">
        <f t="shared" si="262"/>
        <v>0</v>
      </c>
      <c r="T421" s="136">
        <f t="shared" si="263"/>
        <v>0</v>
      </c>
      <c r="U421" s="136">
        <f t="shared" si="264"/>
        <v>0</v>
      </c>
      <c r="V421" s="136">
        <f t="shared" si="265"/>
        <v>0</v>
      </c>
      <c r="W421" s="136">
        <f t="shared" si="266"/>
        <v>0</v>
      </c>
      <c r="X421" s="136">
        <f t="shared" si="267"/>
        <v>0</v>
      </c>
      <c r="Y421" s="42">
        <f t="shared" si="268"/>
        <v>0</v>
      </c>
      <c r="Z421" s="42"/>
      <c r="AA421" s="42"/>
      <c r="AB421" s="42"/>
      <c r="AC421" s="42"/>
      <c r="AD421" s="42"/>
      <c r="AE421" s="42"/>
      <c r="AF421" s="42"/>
      <c r="AG421" s="42"/>
    </row>
    <row r="422" spans="1:33">
      <c r="A422" s="44">
        <f t="shared" si="251"/>
        <v>405</v>
      </c>
      <c r="B422" s="44"/>
      <c r="C422" s="142">
        <v>39200</v>
      </c>
      <c r="E422" s="138" t="s">
        <v>311</v>
      </c>
      <c r="G422" s="43">
        <v>6.4</v>
      </c>
      <c r="H422" s="136" t="str">
        <f t="shared" si="252"/>
        <v>P, S, T &amp; D Plant - Demand</v>
      </c>
      <c r="I422" s="42">
        <f>'Dep. Res. Class'!K$157</f>
        <v>752.49920734304294</v>
      </c>
      <c r="J422" s="136">
        <f t="shared" si="253"/>
        <v>406.38670009742759</v>
      </c>
      <c r="K422" s="136">
        <f t="shared" si="254"/>
        <v>226.76237423146733</v>
      </c>
      <c r="L422" s="136">
        <f t="shared" si="255"/>
        <v>0</v>
      </c>
      <c r="M422" s="136">
        <f t="shared" si="256"/>
        <v>119.350133014148</v>
      </c>
      <c r="N422" s="136">
        <f t="shared" si="257"/>
        <v>0</v>
      </c>
      <c r="O422" s="136">
        <f t="shared" si="258"/>
        <v>0</v>
      </c>
      <c r="P422" s="136">
        <f t="shared" si="259"/>
        <v>0</v>
      </c>
      <c r="Q422" s="136">
        <f t="shared" si="260"/>
        <v>0</v>
      </c>
      <c r="R422" s="136">
        <f t="shared" si="261"/>
        <v>0</v>
      </c>
      <c r="S422" s="136">
        <f t="shared" si="262"/>
        <v>0</v>
      </c>
      <c r="T422" s="136">
        <f t="shared" si="263"/>
        <v>0</v>
      </c>
      <c r="U422" s="136">
        <f t="shared" si="264"/>
        <v>0</v>
      </c>
      <c r="V422" s="136">
        <f t="shared" si="265"/>
        <v>0</v>
      </c>
      <c r="W422" s="136">
        <f t="shared" si="266"/>
        <v>0</v>
      </c>
      <c r="X422" s="136">
        <f t="shared" si="267"/>
        <v>0</v>
      </c>
      <c r="Y422" s="42">
        <f t="shared" si="268"/>
        <v>0</v>
      </c>
      <c r="Z422" s="42"/>
      <c r="AA422" s="42"/>
      <c r="AB422" s="42"/>
      <c r="AC422" s="42"/>
      <c r="AD422" s="42"/>
      <c r="AE422" s="42"/>
      <c r="AF422" s="42"/>
      <c r="AG422" s="42"/>
    </row>
    <row r="423" spans="1:33">
      <c r="A423" s="44">
        <f t="shared" si="251"/>
        <v>406</v>
      </c>
      <c r="B423" s="44"/>
      <c r="C423" s="142">
        <v>39201</v>
      </c>
      <c r="E423" s="138" t="s">
        <v>312</v>
      </c>
      <c r="G423" s="43">
        <v>6.4</v>
      </c>
      <c r="H423" s="136" t="str">
        <f t="shared" si="252"/>
        <v>P, S, T &amp; D Plant - Demand</v>
      </c>
      <c r="I423" s="42">
        <f>'Dep. Res. Class'!K$158</f>
        <v>0</v>
      </c>
      <c r="J423" s="136">
        <f t="shared" si="253"/>
        <v>0</v>
      </c>
      <c r="K423" s="136">
        <f t="shared" si="254"/>
        <v>0</v>
      </c>
      <c r="L423" s="136">
        <f t="shared" si="255"/>
        <v>0</v>
      </c>
      <c r="M423" s="136">
        <f t="shared" si="256"/>
        <v>0</v>
      </c>
      <c r="N423" s="136">
        <f t="shared" si="257"/>
        <v>0</v>
      </c>
      <c r="O423" s="136">
        <f t="shared" si="258"/>
        <v>0</v>
      </c>
      <c r="P423" s="136">
        <f t="shared" si="259"/>
        <v>0</v>
      </c>
      <c r="Q423" s="136">
        <f t="shared" si="260"/>
        <v>0</v>
      </c>
      <c r="R423" s="136">
        <f t="shared" si="261"/>
        <v>0</v>
      </c>
      <c r="S423" s="136">
        <f t="shared" si="262"/>
        <v>0</v>
      </c>
      <c r="T423" s="136">
        <f t="shared" si="263"/>
        <v>0</v>
      </c>
      <c r="U423" s="136">
        <f t="shared" si="264"/>
        <v>0</v>
      </c>
      <c r="V423" s="136">
        <f t="shared" si="265"/>
        <v>0</v>
      </c>
      <c r="W423" s="136">
        <f t="shared" si="266"/>
        <v>0</v>
      </c>
      <c r="X423" s="136">
        <f t="shared" si="267"/>
        <v>0</v>
      </c>
      <c r="Y423" s="42">
        <f t="shared" si="268"/>
        <v>0</v>
      </c>
      <c r="Z423" s="42"/>
      <c r="AA423" s="42"/>
      <c r="AB423" s="42"/>
      <c r="AC423" s="42"/>
      <c r="AD423" s="42"/>
      <c r="AE423" s="42"/>
      <c r="AF423" s="42"/>
      <c r="AG423" s="42"/>
    </row>
    <row r="424" spans="1:33">
      <c r="A424" s="44">
        <f t="shared" si="251"/>
        <v>407</v>
      </c>
      <c r="B424" s="44"/>
      <c r="C424" s="142">
        <v>39202</v>
      </c>
      <c r="E424" s="138" t="s">
        <v>313</v>
      </c>
      <c r="G424" s="43">
        <v>6.4</v>
      </c>
      <c r="H424" s="136" t="str">
        <f t="shared" si="252"/>
        <v>P, S, T &amp; D Plant - Demand</v>
      </c>
      <c r="I424" s="42">
        <f>'Dep. Res. Class'!K$159</f>
        <v>0</v>
      </c>
      <c r="J424" s="136">
        <f t="shared" si="253"/>
        <v>0</v>
      </c>
      <c r="K424" s="136">
        <f t="shared" si="254"/>
        <v>0</v>
      </c>
      <c r="L424" s="136">
        <f t="shared" si="255"/>
        <v>0</v>
      </c>
      <c r="M424" s="136">
        <f t="shared" si="256"/>
        <v>0</v>
      </c>
      <c r="N424" s="136">
        <f t="shared" si="257"/>
        <v>0</v>
      </c>
      <c r="O424" s="136">
        <f t="shared" si="258"/>
        <v>0</v>
      </c>
      <c r="P424" s="136">
        <f t="shared" si="259"/>
        <v>0</v>
      </c>
      <c r="Q424" s="136">
        <f t="shared" si="260"/>
        <v>0</v>
      </c>
      <c r="R424" s="136">
        <f t="shared" si="261"/>
        <v>0</v>
      </c>
      <c r="S424" s="136">
        <f t="shared" si="262"/>
        <v>0</v>
      </c>
      <c r="T424" s="136">
        <f t="shared" si="263"/>
        <v>0</v>
      </c>
      <c r="U424" s="136">
        <f t="shared" si="264"/>
        <v>0</v>
      </c>
      <c r="V424" s="136">
        <f t="shared" si="265"/>
        <v>0</v>
      </c>
      <c r="W424" s="136">
        <f t="shared" si="266"/>
        <v>0</v>
      </c>
      <c r="X424" s="136">
        <f t="shared" si="267"/>
        <v>0</v>
      </c>
      <c r="Y424" s="42">
        <f t="shared" si="268"/>
        <v>0</v>
      </c>
      <c r="Z424" s="42"/>
      <c r="AA424" s="42"/>
      <c r="AB424" s="42"/>
      <c r="AC424" s="42"/>
      <c r="AD424" s="42"/>
      <c r="AE424" s="42"/>
      <c r="AF424" s="42"/>
      <c r="AG424" s="42"/>
    </row>
    <row r="425" spans="1:33">
      <c r="A425" s="44">
        <f t="shared" si="251"/>
        <v>408</v>
      </c>
      <c r="B425" s="44"/>
      <c r="C425" s="142">
        <v>39300</v>
      </c>
      <c r="E425" s="138" t="s">
        <v>198</v>
      </c>
      <c r="G425" s="43">
        <v>6.4</v>
      </c>
      <c r="H425" s="136" t="str">
        <f t="shared" si="252"/>
        <v>P, S, T &amp; D Plant - Demand</v>
      </c>
      <c r="I425" s="42">
        <f>'Dep. Res. Class'!K$160</f>
        <v>0</v>
      </c>
      <c r="J425" s="136">
        <f t="shared" si="253"/>
        <v>0</v>
      </c>
      <c r="K425" s="136">
        <f t="shared" si="254"/>
        <v>0</v>
      </c>
      <c r="L425" s="136">
        <f t="shared" si="255"/>
        <v>0</v>
      </c>
      <c r="M425" s="136">
        <f t="shared" si="256"/>
        <v>0</v>
      </c>
      <c r="N425" s="136">
        <f t="shared" si="257"/>
        <v>0</v>
      </c>
      <c r="O425" s="136">
        <f t="shared" si="258"/>
        <v>0</v>
      </c>
      <c r="P425" s="136">
        <f t="shared" si="259"/>
        <v>0</v>
      </c>
      <c r="Q425" s="136">
        <f t="shared" si="260"/>
        <v>0</v>
      </c>
      <c r="R425" s="136">
        <f t="shared" si="261"/>
        <v>0</v>
      </c>
      <c r="S425" s="136">
        <f t="shared" si="262"/>
        <v>0</v>
      </c>
      <c r="T425" s="136">
        <f t="shared" si="263"/>
        <v>0</v>
      </c>
      <c r="U425" s="136">
        <f t="shared" si="264"/>
        <v>0</v>
      </c>
      <c r="V425" s="136">
        <f t="shared" si="265"/>
        <v>0</v>
      </c>
      <c r="W425" s="136">
        <f t="shared" si="266"/>
        <v>0</v>
      </c>
      <c r="X425" s="136">
        <f t="shared" si="267"/>
        <v>0</v>
      </c>
      <c r="Y425" s="42">
        <f t="shared" si="268"/>
        <v>0</v>
      </c>
      <c r="Z425" s="42"/>
      <c r="AA425" s="42"/>
      <c r="AB425" s="42"/>
      <c r="AC425" s="42"/>
      <c r="AD425" s="42"/>
      <c r="AE425" s="42"/>
      <c r="AF425" s="42"/>
      <c r="AG425" s="42"/>
    </row>
    <row r="426" spans="1:33">
      <c r="A426" s="44">
        <f t="shared" si="251"/>
        <v>409</v>
      </c>
      <c r="B426" s="44"/>
      <c r="C426" s="142">
        <v>39400</v>
      </c>
      <c r="E426" s="138" t="s">
        <v>314</v>
      </c>
      <c r="G426" s="43">
        <v>6.4</v>
      </c>
      <c r="H426" s="136" t="str">
        <f t="shared" si="252"/>
        <v>P, S, T &amp; D Plant - Demand</v>
      </c>
      <c r="I426" s="42">
        <f>'Dep. Res. Class'!K$161</f>
        <v>26261.110560238569</v>
      </c>
      <c r="J426" s="136">
        <f t="shared" si="253"/>
        <v>14182.295419487296</v>
      </c>
      <c r="K426" s="136">
        <f t="shared" si="254"/>
        <v>7913.6718317897548</v>
      </c>
      <c r="L426" s="136">
        <f t="shared" si="255"/>
        <v>0</v>
      </c>
      <c r="M426" s="136">
        <f t="shared" si="256"/>
        <v>4165.1433089615166</v>
      </c>
      <c r="N426" s="136">
        <f t="shared" si="257"/>
        <v>0</v>
      </c>
      <c r="O426" s="136">
        <f t="shared" si="258"/>
        <v>0</v>
      </c>
      <c r="P426" s="136">
        <f t="shared" si="259"/>
        <v>0</v>
      </c>
      <c r="Q426" s="136">
        <f t="shared" si="260"/>
        <v>0</v>
      </c>
      <c r="R426" s="136">
        <f t="shared" si="261"/>
        <v>0</v>
      </c>
      <c r="S426" s="136">
        <f t="shared" si="262"/>
        <v>0</v>
      </c>
      <c r="T426" s="136">
        <f t="shared" si="263"/>
        <v>0</v>
      </c>
      <c r="U426" s="136">
        <f t="shared" si="264"/>
        <v>0</v>
      </c>
      <c r="V426" s="136">
        <f t="shared" si="265"/>
        <v>0</v>
      </c>
      <c r="W426" s="136">
        <f t="shared" si="266"/>
        <v>0</v>
      </c>
      <c r="X426" s="136">
        <f t="shared" si="267"/>
        <v>0</v>
      </c>
      <c r="Y426" s="42">
        <f t="shared" si="268"/>
        <v>0</v>
      </c>
      <c r="Z426" s="42"/>
      <c r="AA426" s="42"/>
      <c r="AB426" s="42"/>
      <c r="AC426" s="42"/>
      <c r="AD426" s="42"/>
      <c r="AE426" s="42"/>
      <c r="AF426" s="42"/>
      <c r="AG426" s="42"/>
    </row>
    <row r="427" spans="1:33">
      <c r="A427" s="44">
        <f t="shared" si="251"/>
        <v>410</v>
      </c>
      <c r="B427" s="44"/>
      <c r="C427" s="142">
        <v>39600</v>
      </c>
      <c r="E427" s="138" t="s">
        <v>315</v>
      </c>
      <c r="G427" s="43">
        <v>6.4</v>
      </c>
      <c r="H427" s="136" t="str">
        <f t="shared" si="252"/>
        <v>P, S, T &amp; D Plant - Demand</v>
      </c>
      <c r="I427" s="42">
        <f>'Dep. Res. Class'!K$162</f>
        <v>1034.1356847205639</v>
      </c>
      <c r="J427" s="136">
        <f t="shared" si="253"/>
        <v>558.48429375819876</v>
      </c>
      <c r="K427" s="136">
        <f t="shared" si="254"/>
        <v>311.63230586343457</v>
      </c>
      <c r="L427" s="136">
        <f t="shared" si="255"/>
        <v>0</v>
      </c>
      <c r="M427" s="136">
        <f t="shared" si="256"/>
        <v>164.01908509893053</v>
      </c>
      <c r="N427" s="136">
        <f t="shared" si="257"/>
        <v>0</v>
      </c>
      <c r="O427" s="136">
        <f t="shared" si="258"/>
        <v>0</v>
      </c>
      <c r="P427" s="136">
        <f t="shared" si="259"/>
        <v>0</v>
      </c>
      <c r="Q427" s="136">
        <f t="shared" si="260"/>
        <v>0</v>
      </c>
      <c r="R427" s="136">
        <f t="shared" si="261"/>
        <v>0</v>
      </c>
      <c r="S427" s="136">
        <f t="shared" si="262"/>
        <v>0</v>
      </c>
      <c r="T427" s="136">
        <f t="shared" si="263"/>
        <v>0</v>
      </c>
      <c r="U427" s="136">
        <f t="shared" si="264"/>
        <v>0</v>
      </c>
      <c r="V427" s="136">
        <f t="shared" si="265"/>
        <v>0</v>
      </c>
      <c r="W427" s="136">
        <f t="shared" si="266"/>
        <v>0</v>
      </c>
      <c r="X427" s="136">
        <f t="shared" si="267"/>
        <v>0</v>
      </c>
      <c r="Y427" s="42">
        <f t="shared" si="268"/>
        <v>0</v>
      </c>
      <c r="Z427" s="42"/>
      <c r="AA427" s="42"/>
      <c r="AB427" s="42"/>
      <c r="AC427" s="42"/>
      <c r="AD427" s="42"/>
      <c r="AE427" s="42"/>
      <c r="AF427" s="42"/>
      <c r="AG427" s="42"/>
    </row>
    <row r="428" spans="1:33">
      <c r="A428" s="44">
        <f t="shared" si="251"/>
        <v>411</v>
      </c>
      <c r="B428" s="44"/>
      <c r="C428" s="142">
        <v>39603</v>
      </c>
      <c r="E428" s="138" t="s">
        <v>316</v>
      </c>
      <c r="G428" s="43">
        <v>6.4</v>
      </c>
      <c r="H428" s="136" t="str">
        <f t="shared" si="252"/>
        <v>P, S, T &amp; D Plant - Demand</v>
      </c>
      <c r="I428" s="42">
        <f>'Dep. Res. Class'!K$163</f>
        <v>0</v>
      </c>
      <c r="J428" s="136">
        <f t="shared" si="253"/>
        <v>0</v>
      </c>
      <c r="K428" s="136">
        <f t="shared" si="254"/>
        <v>0</v>
      </c>
      <c r="L428" s="136">
        <f t="shared" si="255"/>
        <v>0</v>
      </c>
      <c r="M428" s="136">
        <f t="shared" si="256"/>
        <v>0</v>
      </c>
      <c r="N428" s="136">
        <f t="shared" si="257"/>
        <v>0</v>
      </c>
      <c r="O428" s="136">
        <f t="shared" si="258"/>
        <v>0</v>
      </c>
      <c r="P428" s="136">
        <f t="shared" si="259"/>
        <v>0</v>
      </c>
      <c r="Q428" s="136">
        <f t="shared" si="260"/>
        <v>0</v>
      </c>
      <c r="R428" s="136">
        <f t="shared" si="261"/>
        <v>0</v>
      </c>
      <c r="S428" s="136">
        <f t="shared" si="262"/>
        <v>0</v>
      </c>
      <c r="T428" s="136">
        <f t="shared" si="263"/>
        <v>0</v>
      </c>
      <c r="U428" s="136">
        <f t="shared" si="264"/>
        <v>0</v>
      </c>
      <c r="V428" s="136">
        <f t="shared" si="265"/>
        <v>0</v>
      </c>
      <c r="W428" s="136">
        <f t="shared" si="266"/>
        <v>0</v>
      </c>
      <c r="X428" s="136">
        <f t="shared" si="267"/>
        <v>0</v>
      </c>
      <c r="Y428" s="42">
        <f t="shared" si="268"/>
        <v>0</v>
      </c>
      <c r="Z428" s="42"/>
      <c r="AA428" s="42"/>
      <c r="AB428" s="42"/>
      <c r="AC428" s="42"/>
      <c r="AD428" s="42"/>
      <c r="AE428" s="42"/>
      <c r="AF428" s="42"/>
      <c r="AG428" s="42"/>
    </row>
    <row r="429" spans="1:33">
      <c r="A429" s="44">
        <f t="shared" si="251"/>
        <v>412</v>
      </c>
      <c r="B429" s="44"/>
      <c r="C429" s="142">
        <v>39604</v>
      </c>
      <c r="E429" s="138" t="s">
        <v>317</v>
      </c>
      <c r="G429" s="43">
        <v>6.4</v>
      </c>
      <c r="H429" s="136" t="str">
        <f t="shared" si="252"/>
        <v>P, S, T &amp; D Plant - Demand</v>
      </c>
      <c r="I429" s="42">
        <f>'Dep. Res. Class'!K$164</f>
        <v>0</v>
      </c>
      <c r="J429" s="136">
        <f t="shared" si="253"/>
        <v>0</v>
      </c>
      <c r="K429" s="136">
        <f t="shared" si="254"/>
        <v>0</v>
      </c>
      <c r="L429" s="136">
        <f t="shared" si="255"/>
        <v>0</v>
      </c>
      <c r="M429" s="136">
        <f t="shared" si="256"/>
        <v>0</v>
      </c>
      <c r="N429" s="136">
        <f t="shared" si="257"/>
        <v>0</v>
      </c>
      <c r="O429" s="136">
        <f t="shared" si="258"/>
        <v>0</v>
      </c>
      <c r="P429" s="136">
        <f t="shared" si="259"/>
        <v>0</v>
      </c>
      <c r="Q429" s="136">
        <f t="shared" si="260"/>
        <v>0</v>
      </c>
      <c r="R429" s="136">
        <f t="shared" si="261"/>
        <v>0</v>
      </c>
      <c r="S429" s="136">
        <f t="shared" si="262"/>
        <v>0</v>
      </c>
      <c r="T429" s="136">
        <f t="shared" si="263"/>
        <v>0</v>
      </c>
      <c r="U429" s="136">
        <f t="shared" si="264"/>
        <v>0</v>
      </c>
      <c r="V429" s="136">
        <f t="shared" si="265"/>
        <v>0</v>
      </c>
      <c r="W429" s="136">
        <f t="shared" si="266"/>
        <v>0</v>
      </c>
      <c r="X429" s="136">
        <f t="shared" si="267"/>
        <v>0</v>
      </c>
      <c r="Y429" s="42">
        <f t="shared" si="268"/>
        <v>0</v>
      </c>
      <c r="Z429" s="42"/>
      <c r="AA429" s="42"/>
      <c r="AB429" s="42"/>
      <c r="AC429" s="42"/>
      <c r="AD429" s="42"/>
      <c r="AE429" s="42"/>
      <c r="AF429" s="42"/>
      <c r="AG429" s="42"/>
    </row>
    <row r="430" spans="1:33">
      <c r="A430" s="44">
        <f t="shared" si="251"/>
        <v>413</v>
      </c>
      <c r="B430" s="44"/>
      <c r="C430" s="142">
        <v>39605</v>
      </c>
      <c r="E430" s="141" t="s">
        <v>318</v>
      </c>
      <c r="G430" s="43">
        <v>6.4</v>
      </c>
      <c r="H430" s="136" t="str">
        <f t="shared" si="252"/>
        <v>P, S, T &amp; D Plant - Demand</v>
      </c>
      <c r="I430" s="42">
        <f>'Dep. Res. Class'!K$165</f>
        <v>0</v>
      </c>
      <c r="J430" s="136">
        <f t="shared" si="253"/>
        <v>0</v>
      </c>
      <c r="K430" s="136">
        <f t="shared" si="254"/>
        <v>0</v>
      </c>
      <c r="L430" s="136">
        <f t="shared" si="255"/>
        <v>0</v>
      </c>
      <c r="M430" s="136">
        <f t="shared" si="256"/>
        <v>0</v>
      </c>
      <c r="N430" s="136">
        <f t="shared" si="257"/>
        <v>0</v>
      </c>
      <c r="O430" s="136">
        <f t="shared" si="258"/>
        <v>0</v>
      </c>
      <c r="P430" s="136">
        <f t="shared" si="259"/>
        <v>0</v>
      </c>
      <c r="Q430" s="136">
        <f t="shared" si="260"/>
        <v>0</v>
      </c>
      <c r="R430" s="136">
        <f t="shared" si="261"/>
        <v>0</v>
      </c>
      <c r="S430" s="136">
        <f t="shared" si="262"/>
        <v>0</v>
      </c>
      <c r="T430" s="136">
        <f t="shared" si="263"/>
        <v>0</v>
      </c>
      <c r="U430" s="136">
        <f t="shared" si="264"/>
        <v>0</v>
      </c>
      <c r="V430" s="136">
        <f t="shared" si="265"/>
        <v>0</v>
      </c>
      <c r="W430" s="136">
        <f t="shared" si="266"/>
        <v>0</v>
      </c>
      <c r="X430" s="136">
        <f t="shared" si="267"/>
        <v>0</v>
      </c>
      <c r="Y430" s="42">
        <f t="shared" si="268"/>
        <v>0</v>
      </c>
      <c r="Z430" s="42"/>
      <c r="AA430" s="42"/>
      <c r="AB430" s="42"/>
      <c r="AC430" s="42"/>
      <c r="AD430" s="42"/>
      <c r="AE430" s="42"/>
      <c r="AF430" s="42"/>
      <c r="AG430" s="42"/>
    </row>
    <row r="431" spans="1:33">
      <c r="A431" s="44">
        <f t="shared" si="251"/>
        <v>414</v>
      </c>
      <c r="B431" s="44"/>
      <c r="C431" s="142">
        <v>39700</v>
      </c>
      <c r="E431" s="138" t="s">
        <v>319</v>
      </c>
      <c r="G431" s="43">
        <v>6.4</v>
      </c>
      <c r="H431" s="136" t="str">
        <f t="shared" si="252"/>
        <v>P, S, T &amp; D Plant - Demand</v>
      </c>
      <c r="I431" s="42">
        <f>'Dep. Res. Class'!K$166</f>
        <v>41019.983571808021</v>
      </c>
      <c r="J431" s="136">
        <f t="shared" si="253"/>
        <v>22152.815045024206</v>
      </c>
      <c r="K431" s="136">
        <f t="shared" si="254"/>
        <v>12361.194237695127</v>
      </c>
      <c r="L431" s="136">
        <f t="shared" si="255"/>
        <v>0</v>
      </c>
      <c r="M431" s="136">
        <f t="shared" si="256"/>
        <v>6505.9742890886855</v>
      </c>
      <c r="N431" s="136">
        <f t="shared" si="257"/>
        <v>0</v>
      </c>
      <c r="O431" s="136">
        <f t="shared" si="258"/>
        <v>0</v>
      </c>
      <c r="P431" s="136">
        <f t="shared" si="259"/>
        <v>0</v>
      </c>
      <c r="Q431" s="136">
        <f t="shared" si="260"/>
        <v>0</v>
      </c>
      <c r="R431" s="136">
        <f t="shared" si="261"/>
        <v>0</v>
      </c>
      <c r="S431" s="136">
        <f t="shared" si="262"/>
        <v>0</v>
      </c>
      <c r="T431" s="136">
        <f t="shared" si="263"/>
        <v>0</v>
      </c>
      <c r="U431" s="136">
        <f t="shared" si="264"/>
        <v>0</v>
      </c>
      <c r="V431" s="136">
        <f t="shared" si="265"/>
        <v>0</v>
      </c>
      <c r="W431" s="136">
        <f t="shared" si="266"/>
        <v>0</v>
      </c>
      <c r="X431" s="136">
        <f t="shared" si="267"/>
        <v>0</v>
      </c>
      <c r="Y431" s="42">
        <f t="shared" si="268"/>
        <v>0</v>
      </c>
      <c r="Z431" s="42"/>
      <c r="AA431" s="42"/>
      <c r="AB431" s="42"/>
      <c r="AC431" s="42"/>
      <c r="AD431" s="42"/>
      <c r="AE431" s="42"/>
      <c r="AF431" s="42"/>
      <c r="AG431" s="42"/>
    </row>
    <row r="432" spans="1:33">
      <c r="A432" s="44">
        <f t="shared" si="251"/>
        <v>415</v>
      </c>
      <c r="B432" s="44"/>
      <c r="C432" s="142">
        <v>39701</v>
      </c>
      <c r="E432" s="138" t="s">
        <v>320</v>
      </c>
      <c r="G432" s="43">
        <v>6.4</v>
      </c>
      <c r="H432" s="136" t="str">
        <f t="shared" si="252"/>
        <v>P, S, T &amp; D Plant - Demand</v>
      </c>
      <c r="I432" s="42">
        <f>'Dep. Res. Class'!K$167</f>
        <v>0</v>
      </c>
      <c r="J432" s="136">
        <f t="shared" si="253"/>
        <v>0</v>
      </c>
      <c r="K432" s="136">
        <f t="shared" si="254"/>
        <v>0</v>
      </c>
      <c r="L432" s="136">
        <f t="shared" si="255"/>
        <v>0</v>
      </c>
      <c r="M432" s="136">
        <f t="shared" si="256"/>
        <v>0</v>
      </c>
      <c r="N432" s="136">
        <f t="shared" si="257"/>
        <v>0</v>
      </c>
      <c r="O432" s="136">
        <f t="shared" si="258"/>
        <v>0</v>
      </c>
      <c r="P432" s="136">
        <f t="shared" si="259"/>
        <v>0</v>
      </c>
      <c r="Q432" s="136">
        <f t="shared" si="260"/>
        <v>0</v>
      </c>
      <c r="R432" s="136">
        <f t="shared" si="261"/>
        <v>0</v>
      </c>
      <c r="S432" s="136">
        <f t="shared" si="262"/>
        <v>0</v>
      </c>
      <c r="T432" s="136">
        <f t="shared" si="263"/>
        <v>0</v>
      </c>
      <c r="U432" s="136">
        <f t="shared" si="264"/>
        <v>0</v>
      </c>
      <c r="V432" s="136">
        <f t="shared" si="265"/>
        <v>0</v>
      </c>
      <c r="W432" s="136">
        <f t="shared" si="266"/>
        <v>0</v>
      </c>
      <c r="X432" s="136">
        <f t="shared" si="267"/>
        <v>0</v>
      </c>
      <c r="Y432" s="42">
        <f t="shared" si="268"/>
        <v>0</v>
      </c>
      <c r="Z432" s="42"/>
      <c r="AA432" s="42"/>
      <c r="AB432" s="42"/>
      <c r="AC432" s="42"/>
      <c r="AD432" s="42"/>
      <c r="AE432" s="42"/>
      <c r="AF432" s="42"/>
      <c r="AG432" s="42"/>
    </row>
    <row r="433" spans="1:33">
      <c r="A433" s="44">
        <f t="shared" si="251"/>
        <v>416</v>
      </c>
      <c r="B433" s="44"/>
      <c r="C433" s="142">
        <v>39702</v>
      </c>
      <c r="E433" s="138" t="s">
        <v>321</v>
      </c>
      <c r="G433" s="43">
        <v>6.4</v>
      </c>
      <c r="H433" s="136" t="str">
        <f t="shared" si="252"/>
        <v>P, S, T &amp; D Plant - Demand</v>
      </c>
      <c r="I433" s="42">
        <f>'Dep. Res. Class'!K$168</f>
        <v>0</v>
      </c>
      <c r="J433" s="136">
        <f t="shared" si="253"/>
        <v>0</v>
      </c>
      <c r="K433" s="136">
        <f t="shared" si="254"/>
        <v>0</v>
      </c>
      <c r="L433" s="136">
        <f t="shared" si="255"/>
        <v>0</v>
      </c>
      <c r="M433" s="136">
        <f t="shared" si="256"/>
        <v>0</v>
      </c>
      <c r="N433" s="136">
        <f t="shared" si="257"/>
        <v>0</v>
      </c>
      <c r="O433" s="136">
        <f t="shared" si="258"/>
        <v>0</v>
      </c>
      <c r="P433" s="136">
        <f t="shared" si="259"/>
        <v>0</v>
      </c>
      <c r="Q433" s="136">
        <f t="shared" si="260"/>
        <v>0</v>
      </c>
      <c r="R433" s="136">
        <f t="shared" si="261"/>
        <v>0</v>
      </c>
      <c r="S433" s="136">
        <f t="shared" si="262"/>
        <v>0</v>
      </c>
      <c r="T433" s="136">
        <f t="shared" si="263"/>
        <v>0</v>
      </c>
      <c r="U433" s="136">
        <f t="shared" si="264"/>
        <v>0</v>
      </c>
      <c r="V433" s="136">
        <f t="shared" si="265"/>
        <v>0</v>
      </c>
      <c r="W433" s="136">
        <f t="shared" si="266"/>
        <v>0</v>
      </c>
      <c r="X433" s="136">
        <f t="shared" si="267"/>
        <v>0</v>
      </c>
      <c r="Y433" s="42">
        <f t="shared" si="268"/>
        <v>0</v>
      </c>
      <c r="Z433" s="42"/>
      <c r="AA433" s="42"/>
      <c r="AB433" s="42"/>
      <c r="AC433" s="42"/>
      <c r="AD433" s="42"/>
      <c r="AE433" s="42"/>
      <c r="AF433" s="42"/>
      <c r="AG433" s="42"/>
    </row>
    <row r="434" spans="1:33">
      <c r="A434" s="44">
        <f t="shared" si="251"/>
        <v>417</v>
      </c>
      <c r="B434" s="44"/>
      <c r="C434" s="142">
        <v>39705</v>
      </c>
      <c r="E434" s="138" t="s">
        <v>322</v>
      </c>
      <c r="G434" s="43">
        <v>6.4</v>
      </c>
      <c r="H434" s="136" t="str">
        <f t="shared" si="252"/>
        <v>P, S, T &amp; D Plant - Demand</v>
      </c>
      <c r="I434" s="42">
        <f>'Dep. Res. Class'!K$169</f>
        <v>0</v>
      </c>
      <c r="J434" s="136">
        <f t="shared" si="253"/>
        <v>0</v>
      </c>
      <c r="K434" s="136">
        <f t="shared" si="254"/>
        <v>0</v>
      </c>
      <c r="L434" s="136">
        <f t="shared" si="255"/>
        <v>0</v>
      </c>
      <c r="M434" s="136">
        <f t="shared" si="256"/>
        <v>0</v>
      </c>
      <c r="N434" s="136">
        <f t="shared" si="257"/>
        <v>0</v>
      </c>
      <c r="O434" s="136">
        <f t="shared" si="258"/>
        <v>0</v>
      </c>
      <c r="P434" s="136">
        <f t="shared" si="259"/>
        <v>0</v>
      </c>
      <c r="Q434" s="136">
        <f t="shared" si="260"/>
        <v>0</v>
      </c>
      <c r="R434" s="136">
        <f t="shared" si="261"/>
        <v>0</v>
      </c>
      <c r="S434" s="136">
        <f t="shared" si="262"/>
        <v>0</v>
      </c>
      <c r="T434" s="136">
        <f t="shared" si="263"/>
        <v>0</v>
      </c>
      <c r="U434" s="136">
        <f t="shared" si="264"/>
        <v>0</v>
      </c>
      <c r="V434" s="136">
        <f t="shared" si="265"/>
        <v>0</v>
      </c>
      <c r="W434" s="136">
        <f t="shared" si="266"/>
        <v>0</v>
      </c>
      <c r="X434" s="136">
        <f t="shared" si="267"/>
        <v>0</v>
      </c>
      <c r="Y434" s="42">
        <f t="shared" si="268"/>
        <v>0</v>
      </c>
      <c r="Z434" s="42"/>
      <c r="AA434" s="42"/>
      <c r="AB434" s="42"/>
      <c r="AC434" s="42"/>
      <c r="AD434" s="42"/>
      <c r="AE434" s="42"/>
      <c r="AF434" s="42"/>
      <c r="AG434" s="42"/>
    </row>
    <row r="435" spans="1:33">
      <c r="A435" s="44">
        <f t="shared" si="251"/>
        <v>418</v>
      </c>
      <c r="B435" s="44"/>
      <c r="C435" s="142">
        <v>39800</v>
      </c>
      <c r="E435" s="138" t="s">
        <v>323</v>
      </c>
      <c r="G435" s="43">
        <v>6.4</v>
      </c>
      <c r="H435" s="136" t="str">
        <f t="shared" si="252"/>
        <v>P, S, T &amp; D Plant - Demand</v>
      </c>
      <c r="I435" s="42">
        <f>'Dep. Res. Class'!K$170</f>
        <v>119283.878582812</v>
      </c>
      <c r="J435" s="136">
        <f t="shared" si="253"/>
        <v>64419.179872959838</v>
      </c>
      <c r="K435" s="136">
        <f t="shared" si="254"/>
        <v>35945.679744278605</v>
      </c>
      <c r="L435" s="136">
        <f t="shared" si="255"/>
        <v>0</v>
      </c>
      <c r="M435" s="136">
        <f t="shared" si="256"/>
        <v>18919.018965573552</v>
      </c>
      <c r="N435" s="136">
        <f t="shared" si="257"/>
        <v>0</v>
      </c>
      <c r="O435" s="136">
        <f t="shared" si="258"/>
        <v>0</v>
      </c>
      <c r="P435" s="136">
        <f t="shared" si="259"/>
        <v>0</v>
      </c>
      <c r="Q435" s="136">
        <f t="shared" si="260"/>
        <v>0</v>
      </c>
      <c r="R435" s="136">
        <f t="shared" si="261"/>
        <v>0</v>
      </c>
      <c r="S435" s="136">
        <f t="shared" si="262"/>
        <v>0</v>
      </c>
      <c r="T435" s="136">
        <f t="shared" si="263"/>
        <v>0</v>
      </c>
      <c r="U435" s="136">
        <f t="shared" si="264"/>
        <v>0</v>
      </c>
      <c r="V435" s="136">
        <f t="shared" si="265"/>
        <v>0</v>
      </c>
      <c r="W435" s="136">
        <f t="shared" si="266"/>
        <v>0</v>
      </c>
      <c r="X435" s="136">
        <f t="shared" si="267"/>
        <v>0</v>
      </c>
      <c r="Y435" s="42">
        <f t="shared" si="268"/>
        <v>0</v>
      </c>
      <c r="Z435" s="42"/>
      <c r="AA435" s="42"/>
      <c r="AB435" s="42"/>
      <c r="AC435" s="42"/>
      <c r="AD435" s="42"/>
      <c r="AE435" s="42"/>
      <c r="AF435" s="42"/>
      <c r="AG435" s="42"/>
    </row>
    <row r="436" spans="1:33">
      <c r="A436" s="44">
        <f t="shared" si="251"/>
        <v>419</v>
      </c>
      <c r="B436" s="44"/>
      <c r="C436" s="142">
        <v>39900</v>
      </c>
      <c r="E436" s="138" t="s">
        <v>324</v>
      </c>
      <c r="G436" s="43">
        <v>6.4</v>
      </c>
      <c r="H436" s="136" t="str">
        <f t="shared" si="252"/>
        <v>P, S, T &amp; D Plant - Demand</v>
      </c>
      <c r="I436" s="42">
        <f>'Dep. Res. Class'!K$171</f>
        <v>14097.371136749662</v>
      </c>
      <c r="J436" s="136">
        <f t="shared" si="253"/>
        <v>7613.2759747888158</v>
      </c>
      <c r="K436" s="136">
        <f t="shared" si="254"/>
        <v>4248.1816833784442</v>
      </c>
      <c r="L436" s="136">
        <f t="shared" si="255"/>
        <v>0</v>
      </c>
      <c r="M436" s="136">
        <f t="shared" si="256"/>
        <v>2235.9134785824017</v>
      </c>
      <c r="N436" s="136">
        <f t="shared" si="257"/>
        <v>0</v>
      </c>
      <c r="O436" s="136">
        <f t="shared" si="258"/>
        <v>0</v>
      </c>
      <c r="P436" s="136">
        <f t="shared" si="259"/>
        <v>0</v>
      </c>
      <c r="Q436" s="136">
        <f t="shared" si="260"/>
        <v>0</v>
      </c>
      <c r="R436" s="136">
        <f t="shared" si="261"/>
        <v>0</v>
      </c>
      <c r="S436" s="136">
        <f t="shared" si="262"/>
        <v>0</v>
      </c>
      <c r="T436" s="136">
        <f t="shared" si="263"/>
        <v>0</v>
      </c>
      <c r="U436" s="136">
        <f t="shared" si="264"/>
        <v>0</v>
      </c>
      <c r="V436" s="136">
        <f t="shared" si="265"/>
        <v>0</v>
      </c>
      <c r="W436" s="136">
        <f t="shared" si="266"/>
        <v>0</v>
      </c>
      <c r="X436" s="136">
        <f t="shared" si="267"/>
        <v>0</v>
      </c>
      <c r="Y436" s="42">
        <f t="shared" si="268"/>
        <v>0</v>
      </c>
      <c r="Z436" s="42"/>
      <c r="AA436" s="42"/>
      <c r="AB436" s="42"/>
      <c r="AC436" s="42"/>
      <c r="AD436" s="42"/>
      <c r="AE436" s="42"/>
      <c r="AF436" s="42"/>
      <c r="AG436" s="42"/>
    </row>
    <row r="437" spans="1:33">
      <c r="A437" s="44">
        <f t="shared" si="251"/>
        <v>420</v>
      </c>
      <c r="B437" s="44"/>
      <c r="C437" s="142">
        <v>39901</v>
      </c>
      <c r="E437" s="138" t="s">
        <v>325</v>
      </c>
      <c r="G437" s="43">
        <v>6.4</v>
      </c>
      <c r="H437" s="136" t="str">
        <f t="shared" si="252"/>
        <v>P, S, T &amp; D Plant - Demand</v>
      </c>
      <c r="I437" s="42">
        <f>'Dep. Res. Class'!K$172</f>
        <v>60300.612680779624</v>
      </c>
      <c r="J437" s="136">
        <f t="shared" si="253"/>
        <v>32565.306065530283</v>
      </c>
      <c r="K437" s="136">
        <f t="shared" si="254"/>
        <v>18171.328242837826</v>
      </c>
      <c r="L437" s="136">
        <f t="shared" si="255"/>
        <v>0</v>
      </c>
      <c r="M437" s="136">
        <f t="shared" si="256"/>
        <v>9563.9783724115114</v>
      </c>
      <c r="N437" s="136">
        <f t="shared" si="257"/>
        <v>0</v>
      </c>
      <c r="O437" s="136">
        <f t="shared" si="258"/>
        <v>0</v>
      </c>
      <c r="P437" s="136">
        <f t="shared" si="259"/>
        <v>0</v>
      </c>
      <c r="Q437" s="136">
        <f t="shared" si="260"/>
        <v>0</v>
      </c>
      <c r="R437" s="136">
        <f t="shared" si="261"/>
        <v>0</v>
      </c>
      <c r="S437" s="136">
        <f t="shared" si="262"/>
        <v>0</v>
      </c>
      <c r="T437" s="136">
        <f t="shared" si="263"/>
        <v>0</v>
      </c>
      <c r="U437" s="136">
        <f t="shared" si="264"/>
        <v>0</v>
      </c>
      <c r="V437" s="136">
        <f t="shared" si="265"/>
        <v>0</v>
      </c>
      <c r="W437" s="136">
        <f t="shared" si="266"/>
        <v>0</v>
      </c>
      <c r="X437" s="136">
        <f t="shared" si="267"/>
        <v>0</v>
      </c>
      <c r="Y437" s="42">
        <f t="shared" si="268"/>
        <v>0</v>
      </c>
      <c r="Z437" s="42"/>
      <c r="AA437" s="42"/>
      <c r="AB437" s="42"/>
      <c r="AC437" s="42"/>
      <c r="AD437" s="42"/>
      <c r="AE437" s="42"/>
      <c r="AF437" s="42"/>
      <c r="AG437" s="42"/>
    </row>
    <row r="438" spans="1:33">
      <c r="A438" s="44">
        <f t="shared" si="251"/>
        <v>421</v>
      </c>
      <c r="B438" s="44"/>
      <c r="C438" s="142">
        <v>39902</v>
      </c>
      <c r="E438" s="138" t="s">
        <v>326</v>
      </c>
      <c r="G438" s="43">
        <v>6.4</v>
      </c>
      <c r="H438" s="136" t="str">
        <f t="shared" si="252"/>
        <v>P, S, T &amp; D Plant - Demand</v>
      </c>
      <c r="I438" s="42">
        <f>'Dep. Res. Class'!K$173</f>
        <v>1514.8025377596769</v>
      </c>
      <c r="J438" s="136">
        <f t="shared" si="253"/>
        <v>818.06811038769843</v>
      </c>
      <c r="K438" s="136">
        <f t="shared" si="254"/>
        <v>456.47917845266818</v>
      </c>
      <c r="L438" s="136">
        <f t="shared" si="255"/>
        <v>0</v>
      </c>
      <c r="M438" s="136">
        <f t="shared" si="256"/>
        <v>240.25524891931019</v>
      </c>
      <c r="N438" s="136">
        <f t="shared" si="257"/>
        <v>0</v>
      </c>
      <c r="O438" s="136">
        <f t="shared" si="258"/>
        <v>0</v>
      </c>
      <c r="P438" s="136">
        <f t="shared" si="259"/>
        <v>0</v>
      </c>
      <c r="Q438" s="136">
        <f t="shared" si="260"/>
        <v>0</v>
      </c>
      <c r="R438" s="136">
        <f t="shared" si="261"/>
        <v>0</v>
      </c>
      <c r="S438" s="136">
        <f t="shared" si="262"/>
        <v>0</v>
      </c>
      <c r="T438" s="136">
        <f t="shared" si="263"/>
        <v>0</v>
      </c>
      <c r="U438" s="136">
        <f t="shared" si="264"/>
        <v>0</v>
      </c>
      <c r="V438" s="136">
        <f t="shared" si="265"/>
        <v>0</v>
      </c>
      <c r="W438" s="136">
        <f t="shared" si="266"/>
        <v>0</v>
      </c>
      <c r="X438" s="136">
        <f t="shared" si="267"/>
        <v>0</v>
      </c>
      <c r="Y438" s="42">
        <f t="shared" si="268"/>
        <v>0</v>
      </c>
      <c r="Z438" s="42"/>
      <c r="AA438" s="42"/>
      <c r="AB438" s="42"/>
      <c r="AC438" s="42"/>
      <c r="AD438" s="42"/>
      <c r="AE438" s="42"/>
      <c r="AF438" s="42"/>
      <c r="AG438" s="42"/>
    </row>
    <row r="439" spans="1:33">
      <c r="A439" s="44">
        <f t="shared" si="251"/>
        <v>422</v>
      </c>
      <c r="B439" s="44"/>
      <c r="C439" s="142">
        <v>39903</v>
      </c>
      <c r="E439" s="138" t="s">
        <v>327</v>
      </c>
      <c r="G439" s="43">
        <v>6.4</v>
      </c>
      <c r="H439" s="136" t="str">
        <f t="shared" si="252"/>
        <v>P, S, T &amp; D Plant - Demand</v>
      </c>
      <c r="I439" s="42">
        <f>'Dep. Res. Class'!K$174</f>
        <v>38333.149767491857</v>
      </c>
      <c r="J439" s="136">
        <f t="shared" si="253"/>
        <v>20701.792222951652</v>
      </c>
      <c r="K439" s="136">
        <f t="shared" si="254"/>
        <v>11551.528517536635</v>
      </c>
      <c r="L439" s="136">
        <f t="shared" si="255"/>
        <v>0</v>
      </c>
      <c r="M439" s="136">
        <f t="shared" si="256"/>
        <v>6079.8290270035695</v>
      </c>
      <c r="N439" s="136">
        <f t="shared" si="257"/>
        <v>0</v>
      </c>
      <c r="O439" s="136">
        <f t="shared" si="258"/>
        <v>0</v>
      </c>
      <c r="P439" s="136">
        <f t="shared" si="259"/>
        <v>0</v>
      </c>
      <c r="Q439" s="136">
        <f t="shared" si="260"/>
        <v>0</v>
      </c>
      <c r="R439" s="136">
        <f t="shared" si="261"/>
        <v>0</v>
      </c>
      <c r="S439" s="136">
        <f t="shared" si="262"/>
        <v>0</v>
      </c>
      <c r="T439" s="136">
        <f t="shared" si="263"/>
        <v>0</v>
      </c>
      <c r="U439" s="136">
        <f t="shared" si="264"/>
        <v>0</v>
      </c>
      <c r="V439" s="136">
        <f t="shared" si="265"/>
        <v>0</v>
      </c>
      <c r="W439" s="136">
        <f t="shared" si="266"/>
        <v>0</v>
      </c>
      <c r="X439" s="136">
        <f t="shared" si="267"/>
        <v>0</v>
      </c>
      <c r="Y439" s="42">
        <f t="shared" si="268"/>
        <v>0</v>
      </c>
      <c r="Z439" s="42"/>
      <c r="AA439" s="42"/>
      <c r="AB439" s="42"/>
      <c r="AC439" s="42"/>
      <c r="AD439" s="42"/>
      <c r="AE439" s="42"/>
      <c r="AF439" s="42"/>
      <c r="AG439" s="42"/>
    </row>
    <row r="440" spans="1:33">
      <c r="A440" s="44">
        <f t="shared" si="251"/>
        <v>423</v>
      </c>
      <c r="B440" s="44"/>
      <c r="C440" s="142">
        <v>39904</v>
      </c>
      <c r="E440" s="138" t="s">
        <v>328</v>
      </c>
      <c r="G440" s="43">
        <v>6.4</v>
      </c>
      <c r="H440" s="136" t="str">
        <f t="shared" si="252"/>
        <v>P, S, T &amp; D Plant - Demand</v>
      </c>
      <c r="I440" s="42">
        <f>'Dep. Res. Class'!K$175</f>
        <v>0</v>
      </c>
      <c r="J440" s="136">
        <f t="shared" si="253"/>
        <v>0</v>
      </c>
      <c r="K440" s="136">
        <f t="shared" si="254"/>
        <v>0</v>
      </c>
      <c r="L440" s="136">
        <f t="shared" si="255"/>
        <v>0</v>
      </c>
      <c r="M440" s="136">
        <f t="shared" si="256"/>
        <v>0</v>
      </c>
      <c r="N440" s="136">
        <f t="shared" si="257"/>
        <v>0</v>
      </c>
      <c r="O440" s="136">
        <f t="shared" si="258"/>
        <v>0</v>
      </c>
      <c r="P440" s="136">
        <f t="shared" si="259"/>
        <v>0</v>
      </c>
      <c r="Q440" s="136">
        <f t="shared" si="260"/>
        <v>0</v>
      </c>
      <c r="R440" s="136">
        <f t="shared" si="261"/>
        <v>0</v>
      </c>
      <c r="S440" s="136">
        <f t="shared" si="262"/>
        <v>0</v>
      </c>
      <c r="T440" s="136">
        <f t="shared" si="263"/>
        <v>0</v>
      </c>
      <c r="U440" s="136">
        <f t="shared" si="264"/>
        <v>0</v>
      </c>
      <c r="V440" s="136">
        <f t="shared" si="265"/>
        <v>0</v>
      </c>
      <c r="W440" s="136">
        <f t="shared" si="266"/>
        <v>0</v>
      </c>
      <c r="X440" s="136">
        <f t="shared" si="267"/>
        <v>0</v>
      </c>
      <c r="Y440" s="42">
        <f t="shared" si="268"/>
        <v>0</v>
      </c>
      <c r="Z440" s="42"/>
      <c r="AA440" s="42"/>
      <c r="AB440" s="42"/>
      <c r="AC440" s="42"/>
      <c r="AD440" s="42"/>
      <c r="AE440" s="42"/>
      <c r="AF440" s="42"/>
      <c r="AG440" s="42"/>
    </row>
    <row r="441" spans="1:33">
      <c r="A441" s="44">
        <f t="shared" si="251"/>
        <v>424</v>
      </c>
      <c r="B441" s="44"/>
      <c r="C441" s="142">
        <v>39905</v>
      </c>
      <c r="E441" s="138" t="s">
        <v>329</v>
      </c>
      <c r="G441" s="43">
        <v>6.4</v>
      </c>
      <c r="H441" s="136" t="str">
        <f t="shared" si="252"/>
        <v>P, S, T &amp; D Plant - Demand</v>
      </c>
      <c r="I441" s="42">
        <f>'Dep. Res. Class'!K$176</f>
        <v>0</v>
      </c>
      <c r="J441" s="136">
        <f t="shared" si="253"/>
        <v>0</v>
      </c>
      <c r="K441" s="136">
        <f t="shared" si="254"/>
        <v>0</v>
      </c>
      <c r="L441" s="136">
        <f t="shared" si="255"/>
        <v>0</v>
      </c>
      <c r="M441" s="136">
        <f t="shared" si="256"/>
        <v>0</v>
      </c>
      <c r="N441" s="136">
        <f t="shared" si="257"/>
        <v>0</v>
      </c>
      <c r="O441" s="136">
        <f t="shared" si="258"/>
        <v>0</v>
      </c>
      <c r="P441" s="136">
        <f t="shared" si="259"/>
        <v>0</v>
      </c>
      <c r="Q441" s="136">
        <f t="shared" si="260"/>
        <v>0</v>
      </c>
      <c r="R441" s="136">
        <f t="shared" si="261"/>
        <v>0</v>
      </c>
      <c r="S441" s="136">
        <f t="shared" si="262"/>
        <v>0</v>
      </c>
      <c r="T441" s="136">
        <f t="shared" si="263"/>
        <v>0</v>
      </c>
      <c r="U441" s="136">
        <f t="shared" si="264"/>
        <v>0</v>
      </c>
      <c r="V441" s="136">
        <f t="shared" si="265"/>
        <v>0</v>
      </c>
      <c r="W441" s="136">
        <f t="shared" si="266"/>
        <v>0</v>
      </c>
      <c r="X441" s="136">
        <f t="shared" si="267"/>
        <v>0</v>
      </c>
      <c r="Y441" s="42">
        <f t="shared" si="268"/>
        <v>0</v>
      </c>
      <c r="Z441" s="42"/>
      <c r="AA441" s="42"/>
      <c r="AB441" s="42"/>
      <c r="AC441" s="42"/>
      <c r="AD441" s="42"/>
      <c r="AE441" s="42"/>
      <c r="AF441" s="42"/>
      <c r="AG441" s="42"/>
    </row>
    <row r="442" spans="1:33">
      <c r="A442" s="44">
        <f t="shared" si="251"/>
        <v>425</v>
      </c>
      <c r="B442" s="44"/>
      <c r="C442" s="142">
        <v>39906</v>
      </c>
      <c r="E442" s="138" t="s">
        <v>330</v>
      </c>
      <c r="G442" s="43">
        <v>6.4</v>
      </c>
      <c r="H442" s="136" t="str">
        <f t="shared" si="252"/>
        <v>P, S, T &amp; D Plant - Demand</v>
      </c>
      <c r="I442" s="42">
        <f>'Dep. Res. Class'!K$177</f>
        <v>59521.841043156339</v>
      </c>
      <c r="J442" s="136">
        <f t="shared" si="253"/>
        <v>32144.730956806055</v>
      </c>
      <c r="K442" s="136">
        <f t="shared" si="254"/>
        <v>17936.648785626014</v>
      </c>
      <c r="L442" s="136">
        <f t="shared" si="255"/>
        <v>0</v>
      </c>
      <c r="M442" s="136">
        <f t="shared" si="256"/>
        <v>9440.4613007242679</v>
      </c>
      <c r="N442" s="136">
        <f t="shared" si="257"/>
        <v>0</v>
      </c>
      <c r="O442" s="136">
        <f t="shared" si="258"/>
        <v>0</v>
      </c>
      <c r="P442" s="136">
        <f t="shared" si="259"/>
        <v>0</v>
      </c>
      <c r="Q442" s="136">
        <f t="shared" si="260"/>
        <v>0</v>
      </c>
      <c r="R442" s="136">
        <f t="shared" si="261"/>
        <v>0</v>
      </c>
      <c r="S442" s="136">
        <f t="shared" si="262"/>
        <v>0</v>
      </c>
      <c r="T442" s="136">
        <f t="shared" si="263"/>
        <v>0</v>
      </c>
      <c r="U442" s="136">
        <f t="shared" si="264"/>
        <v>0</v>
      </c>
      <c r="V442" s="136">
        <f t="shared" si="265"/>
        <v>0</v>
      </c>
      <c r="W442" s="136">
        <f t="shared" si="266"/>
        <v>0</v>
      </c>
      <c r="X442" s="136">
        <f t="shared" si="267"/>
        <v>0</v>
      </c>
      <c r="Y442" s="42">
        <f t="shared" si="268"/>
        <v>0</v>
      </c>
      <c r="Z442" s="42"/>
      <c r="AA442" s="42"/>
      <c r="AB442" s="42"/>
      <c r="AC442" s="42"/>
      <c r="AD442" s="42"/>
      <c r="AE442" s="42"/>
      <c r="AF442" s="42"/>
      <c r="AG442" s="42"/>
    </row>
    <row r="443" spans="1:33">
      <c r="A443" s="44">
        <f t="shared" si="251"/>
        <v>426</v>
      </c>
      <c r="B443" s="44"/>
      <c r="C443" s="142">
        <v>39907</v>
      </c>
      <c r="E443" s="138" t="s">
        <v>331</v>
      </c>
      <c r="G443" s="43">
        <v>6.4</v>
      </c>
      <c r="H443" s="136" t="str">
        <f t="shared" si="252"/>
        <v>P, S, T &amp; D Plant - Demand</v>
      </c>
      <c r="I443" s="42">
        <f>'Dep. Res. Class'!K$178</f>
        <v>10806.544293021494</v>
      </c>
      <c r="J443" s="136">
        <f t="shared" si="253"/>
        <v>5836.0671105606516</v>
      </c>
      <c r="K443" s="136">
        <f t="shared" si="254"/>
        <v>3256.5052789563224</v>
      </c>
      <c r="L443" s="136">
        <f t="shared" si="255"/>
        <v>0</v>
      </c>
      <c r="M443" s="136">
        <f t="shared" si="256"/>
        <v>1713.9719035045193</v>
      </c>
      <c r="N443" s="136">
        <f t="shared" si="257"/>
        <v>0</v>
      </c>
      <c r="O443" s="136">
        <f t="shared" si="258"/>
        <v>0</v>
      </c>
      <c r="P443" s="136">
        <f t="shared" si="259"/>
        <v>0</v>
      </c>
      <c r="Q443" s="136">
        <f t="shared" si="260"/>
        <v>0</v>
      </c>
      <c r="R443" s="136">
        <f t="shared" si="261"/>
        <v>0</v>
      </c>
      <c r="S443" s="136">
        <f t="shared" si="262"/>
        <v>0</v>
      </c>
      <c r="T443" s="136">
        <f t="shared" si="263"/>
        <v>0</v>
      </c>
      <c r="U443" s="136">
        <f t="shared" si="264"/>
        <v>0</v>
      </c>
      <c r="V443" s="136">
        <f t="shared" si="265"/>
        <v>0</v>
      </c>
      <c r="W443" s="136">
        <f t="shared" si="266"/>
        <v>0</v>
      </c>
      <c r="X443" s="136">
        <f t="shared" si="267"/>
        <v>0</v>
      </c>
      <c r="Y443" s="42">
        <f t="shared" si="268"/>
        <v>0</v>
      </c>
      <c r="Z443" s="42"/>
      <c r="AA443" s="42"/>
      <c r="AB443" s="42"/>
      <c r="AC443" s="42"/>
      <c r="AD443" s="42"/>
      <c r="AE443" s="42"/>
      <c r="AF443" s="42"/>
      <c r="AG443" s="42"/>
    </row>
    <row r="444" spans="1:33">
      <c r="A444" s="44">
        <f t="shared" si="251"/>
        <v>427</v>
      </c>
      <c r="B444" s="44"/>
      <c r="C444" s="142">
        <v>39908</v>
      </c>
      <c r="E444" s="138" t="s">
        <v>332</v>
      </c>
      <c r="G444" s="43">
        <v>6.4</v>
      </c>
      <c r="H444" s="136" t="str">
        <f t="shared" si="252"/>
        <v>P, S, T &amp; D Plant - Demand</v>
      </c>
      <c r="I444" s="42">
        <f>'Dep. Res. Class'!K$179</f>
        <v>164509.40965980032</v>
      </c>
      <c r="J444" s="136">
        <f t="shared" si="253"/>
        <v>88843.198071496561</v>
      </c>
      <c r="K444" s="136">
        <f t="shared" si="254"/>
        <v>49574.197492632476</v>
      </c>
      <c r="L444" s="136">
        <f t="shared" si="255"/>
        <v>0</v>
      </c>
      <c r="M444" s="136">
        <f t="shared" si="256"/>
        <v>26092.014095671268</v>
      </c>
      <c r="N444" s="136">
        <f t="shared" si="257"/>
        <v>0</v>
      </c>
      <c r="O444" s="136">
        <f t="shared" si="258"/>
        <v>0</v>
      </c>
      <c r="P444" s="136">
        <f t="shared" si="259"/>
        <v>0</v>
      </c>
      <c r="Q444" s="136">
        <f t="shared" si="260"/>
        <v>0</v>
      </c>
      <c r="R444" s="136">
        <f t="shared" si="261"/>
        <v>0</v>
      </c>
      <c r="S444" s="136">
        <f t="shared" si="262"/>
        <v>0</v>
      </c>
      <c r="T444" s="136">
        <f t="shared" si="263"/>
        <v>0</v>
      </c>
      <c r="U444" s="136">
        <f t="shared" si="264"/>
        <v>0</v>
      </c>
      <c r="V444" s="136">
        <f t="shared" si="265"/>
        <v>0</v>
      </c>
      <c r="W444" s="136">
        <f t="shared" si="266"/>
        <v>0</v>
      </c>
      <c r="X444" s="136">
        <f t="shared" si="267"/>
        <v>0</v>
      </c>
      <c r="Y444" s="42">
        <f t="shared" si="268"/>
        <v>0</v>
      </c>
      <c r="Z444" s="42"/>
      <c r="AA444" s="42"/>
      <c r="AB444" s="42"/>
      <c r="AC444" s="42"/>
      <c r="AD444" s="42"/>
      <c r="AE444" s="42"/>
      <c r="AF444" s="42"/>
      <c r="AG444" s="42"/>
    </row>
    <row r="445" spans="1:33">
      <c r="A445" s="44">
        <f t="shared" si="251"/>
        <v>428</v>
      </c>
      <c r="B445" s="44"/>
      <c r="C445" s="142">
        <v>39909</v>
      </c>
      <c r="E445" s="138" t="s">
        <v>333</v>
      </c>
      <c r="G445" s="43">
        <v>6.4</v>
      </c>
      <c r="H445" s="136" t="str">
        <f t="shared" si="252"/>
        <v>P, S, T &amp; D Plant - Demand</v>
      </c>
      <c r="I445" s="42">
        <f>'Dep. Res. Class'!K$180</f>
        <v>0</v>
      </c>
      <c r="J445" s="136">
        <f t="shared" si="253"/>
        <v>0</v>
      </c>
      <c r="K445" s="136">
        <f t="shared" si="254"/>
        <v>0</v>
      </c>
      <c r="L445" s="136">
        <f t="shared" si="255"/>
        <v>0</v>
      </c>
      <c r="M445" s="136">
        <f t="shared" si="256"/>
        <v>0</v>
      </c>
      <c r="N445" s="136">
        <f t="shared" si="257"/>
        <v>0</v>
      </c>
      <c r="O445" s="136">
        <f t="shared" si="258"/>
        <v>0</v>
      </c>
      <c r="P445" s="136">
        <f t="shared" si="259"/>
        <v>0</v>
      </c>
      <c r="Q445" s="136">
        <f t="shared" si="260"/>
        <v>0</v>
      </c>
      <c r="R445" s="136">
        <f t="shared" si="261"/>
        <v>0</v>
      </c>
      <c r="S445" s="136">
        <f t="shared" si="262"/>
        <v>0</v>
      </c>
      <c r="T445" s="136">
        <f t="shared" si="263"/>
        <v>0</v>
      </c>
      <c r="U445" s="136">
        <f t="shared" si="264"/>
        <v>0</v>
      </c>
      <c r="V445" s="136">
        <f t="shared" si="265"/>
        <v>0</v>
      </c>
      <c r="W445" s="136">
        <f t="shared" si="266"/>
        <v>0</v>
      </c>
      <c r="X445" s="136">
        <f t="shared" si="267"/>
        <v>0</v>
      </c>
      <c r="Y445" s="42">
        <f t="shared" si="268"/>
        <v>0</v>
      </c>
      <c r="Z445" s="42"/>
      <c r="AA445" s="42"/>
      <c r="AB445" s="42"/>
      <c r="AC445" s="42"/>
      <c r="AD445" s="42"/>
      <c r="AE445" s="42"/>
      <c r="AF445" s="42"/>
      <c r="AG445" s="42"/>
    </row>
    <row r="446" spans="1:33">
      <c r="A446" s="44">
        <f t="shared" si="251"/>
        <v>429</v>
      </c>
      <c r="B446" s="44"/>
      <c r="C446" s="142">
        <v>39924</v>
      </c>
      <c r="E446" s="138" t="s">
        <v>334</v>
      </c>
      <c r="G446" s="43">
        <v>6.4</v>
      </c>
      <c r="H446" s="136" t="str">
        <f t="shared" si="252"/>
        <v>P, S, T &amp; D Plant - Demand</v>
      </c>
      <c r="I446" s="42">
        <f>'Dep. Res. Class'!K$181</f>
        <v>0</v>
      </c>
      <c r="J446" s="136">
        <f t="shared" si="253"/>
        <v>0</v>
      </c>
      <c r="K446" s="136">
        <f t="shared" si="254"/>
        <v>0</v>
      </c>
      <c r="L446" s="136">
        <f t="shared" si="255"/>
        <v>0</v>
      </c>
      <c r="M446" s="136">
        <f t="shared" si="256"/>
        <v>0</v>
      </c>
      <c r="N446" s="136">
        <f t="shared" si="257"/>
        <v>0</v>
      </c>
      <c r="O446" s="136">
        <f t="shared" si="258"/>
        <v>0</v>
      </c>
      <c r="P446" s="136">
        <f t="shared" si="259"/>
        <v>0</v>
      </c>
      <c r="Q446" s="136">
        <f t="shared" si="260"/>
        <v>0</v>
      </c>
      <c r="R446" s="136">
        <f t="shared" si="261"/>
        <v>0</v>
      </c>
      <c r="S446" s="136">
        <f t="shared" si="262"/>
        <v>0</v>
      </c>
      <c r="T446" s="136">
        <f t="shared" si="263"/>
        <v>0</v>
      </c>
      <c r="U446" s="136">
        <f t="shared" si="264"/>
        <v>0</v>
      </c>
      <c r="V446" s="136">
        <f t="shared" si="265"/>
        <v>0</v>
      </c>
      <c r="W446" s="136">
        <f t="shared" si="266"/>
        <v>0</v>
      </c>
      <c r="X446" s="136">
        <f t="shared" si="267"/>
        <v>0</v>
      </c>
      <c r="Y446" s="42">
        <f t="shared" si="268"/>
        <v>0</v>
      </c>
      <c r="Z446" s="42"/>
      <c r="AA446" s="42"/>
      <c r="AB446" s="42"/>
      <c r="AC446" s="42"/>
      <c r="AD446" s="42"/>
      <c r="AE446" s="42"/>
      <c r="AF446" s="42"/>
      <c r="AG446" s="42"/>
    </row>
    <row r="447" spans="1:33">
      <c r="A447" s="44">
        <f>A446+1</f>
        <v>430</v>
      </c>
      <c r="B447" s="44"/>
      <c r="C447" s="44"/>
      <c r="D447" s="44"/>
      <c r="E447" s="138" t="s">
        <v>368</v>
      </c>
      <c r="G447" s="43">
        <v>6.4</v>
      </c>
      <c r="H447" s="136" t="str">
        <f t="shared" si="252"/>
        <v>P, S, T &amp; D Plant - Demand</v>
      </c>
      <c r="I447" s="42">
        <f>'Dep. Res. Class'!K$182</f>
        <v>10529.37666783135</v>
      </c>
      <c r="J447" s="136">
        <f t="shared" si="253"/>
        <v>5686.3829175731689</v>
      </c>
      <c r="K447" s="136">
        <f t="shared" si="254"/>
        <v>3172.982016559632</v>
      </c>
      <c r="L447" s="136">
        <f t="shared" si="255"/>
        <v>0</v>
      </c>
      <c r="M447" s="136">
        <f t="shared" si="256"/>
        <v>1670.0117336985477</v>
      </c>
      <c r="N447" s="136">
        <f t="shared" si="257"/>
        <v>0</v>
      </c>
      <c r="O447" s="136">
        <f t="shared" si="258"/>
        <v>0</v>
      </c>
      <c r="P447" s="136">
        <f t="shared" si="259"/>
        <v>0</v>
      </c>
      <c r="Q447" s="136">
        <f t="shared" si="260"/>
        <v>0</v>
      </c>
      <c r="R447" s="136">
        <f t="shared" si="261"/>
        <v>0</v>
      </c>
      <c r="S447" s="136">
        <f t="shared" si="262"/>
        <v>0</v>
      </c>
      <c r="T447" s="136">
        <f t="shared" si="263"/>
        <v>0</v>
      </c>
      <c r="U447" s="136">
        <f t="shared" si="264"/>
        <v>0</v>
      </c>
      <c r="V447" s="136">
        <f t="shared" si="265"/>
        <v>0</v>
      </c>
      <c r="W447" s="136">
        <f t="shared" si="266"/>
        <v>0</v>
      </c>
      <c r="X447" s="136">
        <f t="shared" si="267"/>
        <v>0</v>
      </c>
      <c r="Y447" s="42">
        <f t="shared" si="268"/>
        <v>0</v>
      </c>
      <c r="Z447" s="42"/>
      <c r="AA447" s="42"/>
      <c r="AB447" s="42"/>
      <c r="AC447" s="42"/>
      <c r="AD447" s="42"/>
      <c r="AE447" s="42"/>
      <c r="AF447" s="42"/>
      <c r="AG447" s="42"/>
    </row>
    <row r="448" spans="1:33">
      <c r="A448" s="44">
        <f t="shared" si="251"/>
        <v>431</v>
      </c>
      <c r="B448" s="44"/>
      <c r="C448" s="44"/>
      <c r="D448" s="44"/>
      <c r="E448" s="44"/>
      <c r="G448" s="43"/>
      <c r="H448" s="44"/>
      <c r="I448" s="42"/>
      <c r="J448" s="151"/>
      <c r="K448" s="44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</row>
    <row r="449" spans="1:33">
      <c r="A449" s="44">
        <f t="shared" si="251"/>
        <v>432</v>
      </c>
      <c r="B449" s="44"/>
      <c r="C449" s="44"/>
      <c r="D449" s="44" t="s">
        <v>159</v>
      </c>
      <c r="E449" s="44"/>
      <c r="G449" s="43"/>
      <c r="H449" s="44"/>
      <c r="I449" s="42">
        <f>'Dep. Res. Class'!K$184</f>
        <v>581516.01230711467</v>
      </c>
      <c r="J449" s="136">
        <f t="shared" ref="J449:X449" si="269">SUM(J413:J447)</f>
        <v>314047.3385077889</v>
      </c>
      <c r="K449" s="136">
        <f t="shared" si="269"/>
        <v>175237.32957802649</v>
      </c>
      <c r="L449" s="136">
        <f t="shared" si="269"/>
        <v>0</v>
      </c>
      <c r="M449" s="136">
        <f t="shared" si="269"/>
        <v>92231.344221299296</v>
      </c>
      <c r="N449" s="136">
        <f t="shared" si="269"/>
        <v>0</v>
      </c>
      <c r="O449" s="136">
        <f t="shared" si="269"/>
        <v>0</v>
      </c>
      <c r="P449" s="136">
        <f t="shared" si="269"/>
        <v>0</v>
      </c>
      <c r="Q449" s="136">
        <f t="shared" si="269"/>
        <v>0</v>
      </c>
      <c r="R449" s="136">
        <f t="shared" si="269"/>
        <v>0</v>
      </c>
      <c r="S449" s="136">
        <f t="shared" si="269"/>
        <v>0</v>
      </c>
      <c r="T449" s="136">
        <f t="shared" si="269"/>
        <v>0</v>
      </c>
      <c r="U449" s="136">
        <f t="shared" si="269"/>
        <v>0</v>
      </c>
      <c r="V449" s="136">
        <f t="shared" si="269"/>
        <v>0</v>
      </c>
      <c r="W449" s="136">
        <f t="shared" si="269"/>
        <v>0</v>
      </c>
      <c r="X449" s="136">
        <f t="shared" si="269"/>
        <v>0</v>
      </c>
      <c r="Y449" s="42">
        <f>SUM(J449:X449)-I449</f>
        <v>0</v>
      </c>
      <c r="Z449" s="42"/>
      <c r="AA449" s="42"/>
      <c r="AB449" s="42"/>
      <c r="AC449" s="42"/>
      <c r="AD449" s="42"/>
      <c r="AE449" s="42"/>
      <c r="AF449" s="42"/>
      <c r="AG449" s="42"/>
    </row>
    <row r="450" spans="1:33">
      <c r="A450" s="44">
        <f t="shared" si="251"/>
        <v>433</v>
      </c>
      <c r="B450" s="44"/>
      <c r="C450" s="44"/>
      <c r="D450" s="44"/>
      <c r="E450" s="44"/>
      <c r="G450" s="43"/>
      <c r="H450" s="44"/>
      <c r="I450" s="42"/>
      <c r="J450" s="151"/>
      <c r="K450" s="44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</row>
    <row r="451" spans="1:33">
      <c r="A451" s="44">
        <f t="shared" si="251"/>
        <v>434</v>
      </c>
      <c r="B451" s="44"/>
      <c r="C451" s="44"/>
      <c r="D451" s="44" t="s">
        <v>363</v>
      </c>
      <c r="E451" s="44"/>
      <c r="G451" s="43"/>
      <c r="H451" s="44"/>
      <c r="I451" s="42"/>
      <c r="J451" s="151"/>
      <c r="K451" s="44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</row>
    <row r="452" spans="1:33">
      <c r="A452" s="44">
        <f t="shared" si="251"/>
        <v>435</v>
      </c>
      <c r="B452" s="44"/>
      <c r="C452" s="44"/>
      <c r="D452" s="44"/>
      <c r="E452" s="44"/>
      <c r="G452" s="43"/>
      <c r="H452" s="44"/>
      <c r="I452" s="42"/>
      <c r="J452" s="151"/>
      <c r="K452" s="44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</row>
    <row r="453" spans="1:33">
      <c r="A453" s="44">
        <f t="shared" si="251"/>
        <v>436</v>
      </c>
      <c r="B453" s="44"/>
      <c r="C453" s="44"/>
      <c r="D453" s="44" t="s">
        <v>158</v>
      </c>
      <c r="E453" s="44"/>
      <c r="G453" s="43"/>
      <c r="H453" s="44"/>
      <c r="I453" s="42"/>
      <c r="J453" s="151"/>
      <c r="K453" s="44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</row>
    <row r="454" spans="1:33">
      <c r="A454" s="44">
        <f t="shared" si="251"/>
        <v>437</v>
      </c>
      <c r="B454" s="44"/>
      <c r="C454" s="44"/>
      <c r="D454" s="44"/>
      <c r="E454" s="44"/>
      <c r="G454" s="43"/>
      <c r="H454" s="44"/>
      <c r="I454" s="42"/>
      <c r="J454" s="151"/>
      <c r="K454" s="44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</row>
    <row r="455" spans="1:33">
      <c r="A455" s="44">
        <f t="shared" si="251"/>
        <v>438</v>
      </c>
      <c r="B455" s="44"/>
      <c r="C455" s="139">
        <v>37400</v>
      </c>
      <c r="E455" s="138" t="s">
        <v>125</v>
      </c>
      <c r="G455" s="43">
        <v>6.4</v>
      </c>
      <c r="H455" s="136" t="str">
        <f t="shared" ref="H455:H489" si="270">VLOOKUP($G455,alloc,3)</f>
        <v>P, S, T &amp; D Plant - Demand</v>
      </c>
      <c r="I455" s="42">
        <f>'Dep. Res. Class'!K$190</f>
        <v>0</v>
      </c>
      <c r="J455" s="136">
        <f t="shared" ref="J455:J489" si="271">$I455*VLOOKUP($G455,alloc,6)</f>
        <v>0</v>
      </c>
      <c r="K455" s="136">
        <f t="shared" ref="K455:K489" si="272">$I455*VLOOKUP($G455,alloc,7)</f>
        <v>0</v>
      </c>
      <c r="L455" s="136">
        <f t="shared" ref="L455:L489" si="273">$I455*VLOOKUP($G455,alloc,8)</f>
        <v>0</v>
      </c>
      <c r="M455" s="136">
        <f t="shared" ref="M455:M489" si="274">$I455*VLOOKUP($G455,alloc,9)</f>
        <v>0</v>
      </c>
      <c r="N455" s="136">
        <f t="shared" ref="N455:N489" si="275">$I455*VLOOKUP($G455,alloc,10)</f>
        <v>0</v>
      </c>
      <c r="O455" s="136">
        <f t="shared" ref="O455:O489" si="276">$I455*VLOOKUP($G455,alloc,11)</f>
        <v>0</v>
      </c>
      <c r="P455" s="136">
        <f t="shared" ref="P455:P489" si="277">$I455*VLOOKUP($G455,alloc,12)</f>
        <v>0</v>
      </c>
      <c r="Q455" s="136">
        <f t="shared" ref="Q455:Q489" si="278">$I455*VLOOKUP($G455,alloc,13)</f>
        <v>0</v>
      </c>
      <c r="R455" s="136">
        <f t="shared" ref="R455:R489" si="279">$I455*VLOOKUP($G455,alloc,14)</f>
        <v>0</v>
      </c>
      <c r="S455" s="136">
        <f t="shared" ref="S455:S489" si="280">$I455*VLOOKUP($G455,alloc,15)</f>
        <v>0</v>
      </c>
      <c r="T455" s="136">
        <f t="shared" ref="T455:T489" si="281">$I455*VLOOKUP($G455,alloc,16)</f>
        <v>0</v>
      </c>
      <c r="U455" s="136">
        <f t="shared" ref="U455:U489" si="282">$I455*VLOOKUP($G455,alloc,17)</f>
        <v>0</v>
      </c>
      <c r="V455" s="136">
        <f t="shared" ref="V455:V489" si="283">$I455*VLOOKUP($G455,alloc,18)</f>
        <v>0</v>
      </c>
      <c r="W455" s="136">
        <f t="shared" ref="W455:W489" si="284">$I455*VLOOKUP($G455,alloc,19)</f>
        <v>0</v>
      </c>
      <c r="X455" s="136">
        <f t="shared" ref="X455:X489" si="285">$I455*VLOOKUP($G455,alloc,20)</f>
        <v>0</v>
      </c>
      <c r="Y455" s="42">
        <f t="shared" ref="Y455:Y489" si="286">SUM(J455:X455)-I455</f>
        <v>0</v>
      </c>
      <c r="Z455" s="42"/>
      <c r="AA455" s="42"/>
      <c r="AB455" s="42"/>
      <c r="AC455" s="42"/>
      <c r="AD455" s="42"/>
      <c r="AE455" s="42"/>
      <c r="AF455" s="42"/>
      <c r="AG455" s="42"/>
    </row>
    <row r="456" spans="1:33">
      <c r="A456" s="44">
        <f t="shared" si="251"/>
        <v>439</v>
      </c>
      <c r="B456" s="44"/>
      <c r="C456" s="139">
        <v>39000</v>
      </c>
      <c r="E456" s="138" t="s">
        <v>149</v>
      </c>
      <c r="G456" s="43">
        <v>6.4</v>
      </c>
      <c r="H456" s="136" t="str">
        <f t="shared" si="270"/>
        <v>P, S, T &amp; D Plant - Demand</v>
      </c>
      <c r="I456" s="42">
        <f>'Dep. Res. Class'!K$191</f>
        <v>31327.925975614111</v>
      </c>
      <c r="J456" s="136">
        <f t="shared" si="271"/>
        <v>16918.625739259402</v>
      </c>
      <c r="K456" s="136">
        <f t="shared" si="272"/>
        <v>9440.5346937985596</v>
      </c>
      <c r="L456" s="136">
        <f t="shared" si="273"/>
        <v>0</v>
      </c>
      <c r="M456" s="136">
        <f t="shared" si="274"/>
        <v>4968.7655425561488</v>
      </c>
      <c r="N456" s="136">
        <f t="shared" si="275"/>
        <v>0</v>
      </c>
      <c r="O456" s="136">
        <f t="shared" si="276"/>
        <v>0</v>
      </c>
      <c r="P456" s="136">
        <f t="shared" si="277"/>
        <v>0</v>
      </c>
      <c r="Q456" s="136">
        <f t="shared" si="278"/>
        <v>0</v>
      </c>
      <c r="R456" s="136">
        <f t="shared" si="279"/>
        <v>0</v>
      </c>
      <c r="S456" s="136">
        <f t="shared" si="280"/>
        <v>0</v>
      </c>
      <c r="T456" s="136">
        <f t="shared" si="281"/>
        <v>0</v>
      </c>
      <c r="U456" s="136">
        <f t="shared" si="282"/>
        <v>0</v>
      </c>
      <c r="V456" s="136">
        <f t="shared" si="283"/>
        <v>0</v>
      </c>
      <c r="W456" s="136">
        <f t="shared" si="284"/>
        <v>0</v>
      </c>
      <c r="X456" s="136">
        <f t="shared" si="285"/>
        <v>0</v>
      </c>
      <c r="Y456" s="42">
        <f t="shared" si="286"/>
        <v>0</v>
      </c>
      <c r="Z456" s="42"/>
      <c r="AA456" s="42"/>
      <c r="AB456" s="42"/>
      <c r="AC456" s="42"/>
      <c r="AD456" s="42"/>
      <c r="AE456" s="42"/>
      <c r="AF456" s="42"/>
      <c r="AG456" s="42"/>
    </row>
    <row r="457" spans="1:33">
      <c r="A457" s="44">
        <f t="shared" si="251"/>
        <v>440</v>
      </c>
      <c r="B457" s="44"/>
      <c r="C457" s="139">
        <v>36602</v>
      </c>
      <c r="E457" s="138" t="s">
        <v>149</v>
      </c>
      <c r="G457" s="43">
        <v>6.4</v>
      </c>
      <c r="H457" s="136" t="str">
        <f t="shared" si="270"/>
        <v>P, S, T &amp; D Plant - Demand</v>
      </c>
      <c r="I457" s="42">
        <f>'Dep. Res. Class'!K$192</f>
        <v>0</v>
      </c>
      <c r="J457" s="136">
        <f t="shared" si="271"/>
        <v>0</v>
      </c>
      <c r="K457" s="136">
        <f t="shared" si="272"/>
        <v>0</v>
      </c>
      <c r="L457" s="136">
        <f t="shared" si="273"/>
        <v>0</v>
      </c>
      <c r="M457" s="136">
        <f t="shared" si="274"/>
        <v>0</v>
      </c>
      <c r="N457" s="136">
        <f t="shared" si="275"/>
        <v>0</v>
      </c>
      <c r="O457" s="136">
        <f t="shared" si="276"/>
        <v>0</v>
      </c>
      <c r="P457" s="136">
        <f t="shared" si="277"/>
        <v>0</v>
      </c>
      <c r="Q457" s="136">
        <f t="shared" si="278"/>
        <v>0</v>
      </c>
      <c r="R457" s="136">
        <f t="shared" si="279"/>
        <v>0</v>
      </c>
      <c r="S457" s="136">
        <f t="shared" si="280"/>
        <v>0</v>
      </c>
      <c r="T457" s="136">
        <f t="shared" si="281"/>
        <v>0</v>
      </c>
      <c r="U457" s="136">
        <f t="shared" si="282"/>
        <v>0</v>
      </c>
      <c r="V457" s="136">
        <f t="shared" si="283"/>
        <v>0</v>
      </c>
      <c r="W457" s="136">
        <f t="shared" si="284"/>
        <v>0</v>
      </c>
      <c r="X457" s="136">
        <f t="shared" si="285"/>
        <v>0</v>
      </c>
      <c r="Y457" s="42">
        <f t="shared" si="286"/>
        <v>0</v>
      </c>
      <c r="Z457" s="42"/>
      <c r="AA457" s="42"/>
      <c r="AB457" s="42"/>
      <c r="AC457" s="42"/>
      <c r="AD457" s="42"/>
      <c r="AE457" s="42"/>
      <c r="AF457" s="42"/>
      <c r="AG457" s="42"/>
    </row>
    <row r="458" spans="1:33">
      <c r="A458" s="44">
        <f t="shared" si="251"/>
        <v>441</v>
      </c>
      <c r="B458" s="44"/>
      <c r="C458" s="139">
        <v>37503</v>
      </c>
      <c r="E458" s="138" t="s">
        <v>291</v>
      </c>
      <c r="G458" s="43">
        <v>6.4</v>
      </c>
      <c r="H458" s="136" t="str">
        <f t="shared" si="270"/>
        <v>P, S, T &amp; D Plant - Demand</v>
      </c>
      <c r="I458" s="42">
        <f>'Dep. Res. Class'!K$193</f>
        <v>0</v>
      </c>
      <c r="J458" s="136">
        <f t="shared" si="271"/>
        <v>0</v>
      </c>
      <c r="K458" s="136">
        <f t="shared" si="272"/>
        <v>0</v>
      </c>
      <c r="L458" s="136">
        <f t="shared" si="273"/>
        <v>0</v>
      </c>
      <c r="M458" s="136">
        <f t="shared" si="274"/>
        <v>0</v>
      </c>
      <c r="N458" s="136">
        <f t="shared" si="275"/>
        <v>0</v>
      </c>
      <c r="O458" s="136">
        <f t="shared" si="276"/>
        <v>0</v>
      </c>
      <c r="P458" s="136">
        <f t="shared" si="277"/>
        <v>0</v>
      </c>
      <c r="Q458" s="136">
        <f t="shared" si="278"/>
        <v>0</v>
      </c>
      <c r="R458" s="136">
        <f t="shared" si="279"/>
        <v>0</v>
      </c>
      <c r="S458" s="136">
        <f t="shared" si="280"/>
        <v>0</v>
      </c>
      <c r="T458" s="136">
        <f t="shared" si="281"/>
        <v>0</v>
      </c>
      <c r="U458" s="136">
        <f t="shared" si="282"/>
        <v>0</v>
      </c>
      <c r="V458" s="136">
        <f t="shared" si="283"/>
        <v>0</v>
      </c>
      <c r="W458" s="136">
        <f t="shared" si="284"/>
        <v>0</v>
      </c>
      <c r="X458" s="136">
        <f t="shared" si="285"/>
        <v>0</v>
      </c>
      <c r="Y458" s="42">
        <f t="shared" si="286"/>
        <v>0</v>
      </c>
      <c r="Z458" s="42"/>
      <c r="AA458" s="42"/>
      <c r="AB458" s="42"/>
      <c r="AC458" s="42"/>
      <c r="AD458" s="42"/>
      <c r="AE458" s="42"/>
      <c r="AF458" s="42"/>
      <c r="AG458" s="42"/>
    </row>
    <row r="459" spans="1:33">
      <c r="A459" s="44">
        <f t="shared" si="251"/>
        <v>442</v>
      </c>
      <c r="B459" s="44"/>
      <c r="C459" s="139">
        <v>39004</v>
      </c>
      <c r="E459" s="138" t="s">
        <v>306</v>
      </c>
      <c r="G459" s="43">
        <v>6.4</v>
      </c>
      <c r="H459" s="136" t="str">
        <f t="shared" si="270"/>
        <v>P, S, T &amp; D Plant - Demand</v>
      </c>
      <c r="I459" s="42">
        <f>'Dep. Res. Class'!K$194</f>
        <v>0</v>
      </c>
      <c r="J459" s="136">
        <f t="shared" si="271"/>
        <v>0</v>
      </c>
      <c r="K459" s="136">
        <f t="shared" si="272"/>
        <v>0</v>
      </c>
      <c r="L459" s="136">
        <f t="shared" si="273"/>
        <v>0</v>
      </c>
      <c r="M459" s="136">
        <f t="shared" si="274"/>
        <v>0</v>
      </c>
      <c r="N459" s="136">
        <f t="shared" si="275"/>
        <v>0</v>
      </c>
      <c r="O459" s="136">
        <f t="shared" si="276"/>
        <v>0</v>
      </c>
      <c r="P459" s="136">
        <f t="shared" si="277"/>
        <v>0</v>
      </c>
      <c r="Q459" s="136">
        <f t="shared" si="278"/>
        <v>0</v>
      </c>
      <c r="R459" s="136">
        <f t="shared" si="279"/>
        <v>0</v>
      </c>
      <c r="S459" s="136">
        <f t="shared" si="280"/>
        <v>0</v>
      </c>
      <c r="T459" s="136">
        <f t="shared" si="281"/>
        <v>0</v>
      </c>
      <c r="U459" s="136">
        <f t="shared" si="282"/>
        <v>0</v>
      </c>
      <c r="V459" s="136">
        <f t="shared" si="283"/>
        <v>0</v>
      </c>
      <c r="W459" s="136">
        <f t="shared" si="284"/>
        <v>0</v>
      </c>
      <c r="X459" s="136">
        <f t="shared" si="285"/>
        <v>0</v>
      </c>
      <c r="Y459" s="42">
        <f t="shared" si="286"/>
        <v>0</v>
      </c>
      <c r="Z459" s="42"/>
      <c r="AA459" s="42"/>
      <c r="AB459" s="42"/>
      <c r="AC459" s="42"/>
      <c r="AD459" s="42"/>
      <c r="AE459" s="42"/>
      <c r="AF459" s="42"/>
      <c r="AG459" s="42"/>
    </row>
    <row r="460" spans="1:33">
      <c r="A460" s="44">
        <f t="shared" si="251"/>
        <v>443</v>
      </c>
      <c r="B460" s="44"/>
      <c r="C460" s="139">
        <v>39009</v>
      </c>
      <c r="E460" s="138" t="s">
        <v>307</v>
      </c>
      <c r="G460" s="43">
        <v>6.4</v>
      </c>
      <c r="H460" s="136" t="str">
        <f t="shared" si="270"/>
        <v>P, S, T &amp; D Plant - Demand</v>
      </c>
      <c r="I460" s="42">
        <f>'Dep. Res. Class'!K$195</f>
        <v>183866.84192619994</v>
      </c>
      <c r="J460" s="136">
        <f t="shared" si="271"/>
        <v>99297.166586463311</v>
      </c>
      <c r="K460" s="136">
        <f t="shared" si="272"/>
        <v>55407.475796343067</v>
      </c>
      <c r="L460" s="136">
        <f t="shared" si="273"/>
        <v>0</v>
      </c>
      <c r="M460" s="136">
        <f t="shared" si="274"/>
        <v>29162.199543393541</v>
      </c>
      <c r="N460" s="136">
        <f t="shared" si="275"/>
        <v>0</v>
      </c>
      <c r="O460" s="136">
        <f t="shared" si="276"/>
        <v>0</v>
      </c>
      <c r="P460" s="136">
        <f t="shared" si="277"/>
        <v>0</v>
      </c>
      <c r="Q460" s="136">
        <f t="shared" si="278"/>
        <v>0</v>
      </c>
      <c r="R460" s="136">
        <f t="shared" si="279"/>
        <v>0</v>
      </c>
      <c r="S460" s="136">
        <f t="shared" si="280"/>
        <v>0</v>
      </c>
      <c r="T460" s="136">
        <f t="shared" si="281"/>
        <v>0</v>
      </c>
      <c r="U460" s="136">
        <f t="shared" si="282"/>
        <v>0</v>
      </c>
      <c r="V460" s="136">
        <f t="shared" si="283"/>
        <v>0</v>
      </c>
      <c r="W460" s="136">
        <f t="shared" si="284"/>
        <v>0</v>
      </c>
      <c r="X460" s="136">
        <f t="shared" si="285"/>
        <v>0</v>
      </c>
      <c r="Y460" s="42">
        <f t="shared" si="286"/>
        <v>0</v>
      </c>
      <c r="Z460" s="42"/>
      <c r="AA460" s="42"/>
      <c r="AB460" s="42"/>
      <c r="AC460" s="42"/>
      <c r="AD460" s="42"/>
      <c r="AE460" s="42"/>
      <c r="AF460" s="42"/>
      <c r="AG460" s="42"/>
    </row>
    <row r="461" spans="1:33">
      <c r="A461" s="44">
        <f t="shared" si="251"/>
        <v>444</v>
      </c>
      <c r="B461" s="44"/>
      <c r="C461" s="139">
        <v>39100</v>
      </c>
      <c r="E461" s="138" t="s">
        <v>308</v>
      </c>
      <c r="G461" s="43">
        <v>6.4</v>
      </c>
      <c r="H461" s="136" t="str">
        <f t="shared" si="270"/>
        <v>P, S, T &amp; D Plant - Demand</v>
      </c>
      <c r="I461" s="42">
        <f>'Dep. Res. Class'!K$196</f>
        <v>128302.24961156232</v>
      </c>
      <c r="J461" s="136">
        <f t="shared" si="271"/>
        <v>69289.54519276986</v>
      </c>
      <c r="K461" s="136">
        <f t="shared" si="272"/>
        <v>38663.326761343749</v>
      </c>
      <c r="L461" s="136">
        <f t="shared" si="273"/>
        <v>0</v>
      </c>
      <c r="M461" s="136">
        <f t="shared" si="274"/>
        <v>20349.377657448709</v>
      </c>
      <c r="N461" s="136">
        <f t="shared" si="275"/>
        <v>0</v>
      </c>
      <c r="O461" s="136">
        <f t="shared" si="276"/>
        <v>0</v>
      </c>
      <c r="P461" s="136">
        <f t="shared" si="277"/>
        <v>0</v>
      </c>
      <c r="Q461" s="136">
        <f t="shared" si="278"/>
        <v>0</v>
      </c>
      <c r="R461" s="136">
        <f t="shared" si="279"/>
        <v>0</v>
      </c>
      <c r="S461" s="136">
        <f t="shared" si="280"/>
        <v>0</v>
      </c>
      <c r="T461" s="136">
        <f t="shared" si="281"/>
        <v>0</v>
      </c>
      <c r="U461" s="136">
        <f t="shared" si="282"/>
        <v>0</v>
      </c>
      <c r="V461" s="136">
        <f t="shared" si="283"/>
        <v>0</v>
      </c>
      <c r="W461" s="136">
        <f t="shared" si="284"/>
        <v>0</v>
      </c>
      <c r="X461" s="136">
        <f t="shared" si="285"/>
        <v>0</v>
      </c>
      <c r="Y461" s="42">
        <f t="shared" si="286"/>
        <v>0</v>
      </c>
      <c r="Z461" s="42"/>
      <c r="AA461" s="42"/>
      <c r="AB461" s="42"/>
      <c r="AC461" s="42"/>
      <c r="AD461" s="42"/>
      <c r="AE461" s="42"/>
      <c r="AF461" s="42"/>
      <c r="AG461" s="42"/>
    </row>
    <row r="462" spans="1:33">
      <c r="A462" s="44">
        <f t="shared" si="251"/>
        <v>445</v>
      </c>
      <c r="B462" s="44"/>
      <c r="C462" s="139">
        <v>39102</v>
      </c>
      <c r="E462" s="138" t="s">
        <v>309</v>
      </c>
      <c r="G462" s="43">
        <v>6.4</v>
      </c>
      <c r="H462" s="136" t="str">
        <f t="shared" si="270"/>
        <v>P, S, T &amp; D Plant - Demand</v>
      </c>
      <c r="I462" s="42">
        <f>'Dep. Res. Class'!K$197</f>
        <v>114.90806282834103</v>
      </c>
      <c r="J462" s="136">
        <f t="shared" si="271"/>
        <v>62.056023463835373</v>
      </c>
      <c r="K462" s="136">
        <f t="shared" si="272"/>
        <v>34.627046634767638</v>
      </c>
      <c r="L462" s="136">
        <f t="shared" si="273"/>
        <v>0</v>
      </c>
      <c r="M462" s="136">
        <f t="shared" si="274"/>
        <v>18.224992729738016</v>
      </c>
      <c r="N462" s="136">
        <f t="shared" si="275"/>
        <v>0</v>
      </c>
      <c r="O462" s="136">
        <f t="shared" si="276"/>
        <v>0</v>
      </c>
      <c r="P462" s="136">
        <f t="shared" si="277"/>
        <v>0</v>
      </c>
      <c r="Q462" s="136">
        <f t="shared" si="278"/>
        <v>0</v>
      </c>
      <c r="R462" s="136">
        <f t="shared" si="279"/>
        <v>0</v>
      </c>
      <c r="S462" s="136">
        <f t="shared" si="280"/>
        <v>0</v>
      </c>
      <c r="T462" s="136">
        <f t="shared" si="281"/>
        <v>0</v>
      </c>
      <c r="U462" s="136">
        <f t="shared" si="282"/>
        <v>0</v>
      </c>
      <c r="V462" s="136">
        <f t="shared" si="283"/>
        <v>0</v>
      </c>
      <c r="W462" s="136">
        <f t="shared" si="284"/>
        <v>0</v>
      </c>
      <c r="X462" s="136">
        <f t="shared" si="285"/>
        <v>0</v>
      </c>
      <c r="Y462" s="42">
        <f t="shared" si="286"/>
        <v>0</v>
      </c>
      <c r="Z462" s="42"/>
      <c r="AA462" s="42"/>
      <c r="AB462" s="42"/>
      <c r="AC462" s="42"/>
      <c r="AD462" s="42"/>
      <c r="AE462" s="42"/>
      <c r="AF462" s="42"/>
      <c r="AG462" s="42"/>
    </row>
    <row r="463" spans="1:33">
      <c r="A463" s="44">
        <f t="shared" si="251"/>
        <v>446</v>
      </c>
      <c r="B463" s="44"/>
      <c r="C463" s="146">
        <v>39103</v>
      </c>
      <c r="E463" s="138" t="s">
        <v>310</v>
      </c>
      <c r="G463" s="43">
        <v>6.4</v>
      </c>
      <c r="H463" s="136" t="str">
        <f t="shared" si="270"/>
        <v>P, S, T &amp; D Plant - Demand</v>
      </c>
      <c r="I463" s="42">
        <f>'Dep. Res. Class'!K$198</f>
        <v>56.642770332680278</v>
      </c>
      <c r="J463" s="136">
        <f t="shared" si="271"/>
        <v>30.589890720483858</v>
      </c>
      <c r="K463" s="136">
        <f t="shared" si="272"/>
        <v>17.069053307096549</v>
      </c>
      <c r="L463" s="136">
        <f t="shared" si="273"/>
        <v>0</v>
      </c>
      <c r="M463" s="136">
        <f t="shared" si="274"/>
        <v>8.9838263050998659</v>
      </c>
      <c r="N463" s="136">
        <f t="shared" si="275"/>
        <v>0</v>
      </c>
      <c r="O463" s="136">
        <f t="shared" si="276"/>
        <v>0</v>
      </c>
      <c r="P463" s="136">
        <f t="shared" si="277"/>
        <v>0</v>
      </c>
      <c r="Q463" s="136">
        <f t="shared" si="278"/>
        <v>0</v>
      </c>
      <c r="R463" s="136">
        <f t="shared" si="279"/>
        <v>0</v>
      </c>
      <c r="S463" s="136">
        <f t="shared" si="280"/>
        <v>0</v>
      </c>
      <c r="T463" s="136">
        <f t="shared" si="281"/>
        <v>0</v>
      </c>
      <c r="U463" s="136">
        <f t="shared" si="282"/>
        <v>0</v>
      </c>
      <c r="V463" s="136">
        <f t="shared" si="283"/>
        <v>0</v>
      </c>
      <c r="W463" s="136">
        <f t="shared" si="284"/>
        <v>0</v>
      </c>
      <c r="X463" s="136">
        <f t="shared" si="285"/>
        <v>0</v>
      </c>
      <c r="Y463" s="42">
        <f t="shared" si="286"/>
        <v>0</v>
      </c>
      <c r="Z463" s="42"/>
      <c r="AA463" s="42"/>
      <c r="AB463" s="42"/>
      <c r="AC463" s="42"/>
      <c r="AD463" s="42"/>
      <c r="AE463" s="42"/>
      <c r="AF463" s="42"/>
      <c r="AG463" s="42"/>
    </row>
    <row r="464" spans="1:33">
      <c r="A464" s="44">
        <f t="shared" si="251"/>
        <v>447</v>
      </c>
      <c r="B464" s="44"/>
      <c r="C464" s="139">
        <v>39200</v>
      </c>
      <c r="E464" s="138" t="s">
        <v>311</v>
      </c>
      <c r="G464" s="43">
        <v>6.4</v>
      </c>
      <c r="H464" s="136" t="str">
        <f t="shared" si="270"/>
        <v>P, S, T &amp; D Plant - Demand</v>
      </c>
      <c r="I464" s="42">
        <f>'Dep. Res. Class'!K$199</f>
        <v>2029.0585997299256</v>
      </c>
      <c r="J464" s="136">
        <f t="shared" si="271"/>
        <v>1095.7917571236032</v>
      </c>
      <c r="K464" s="136">
        <f t="shared" si="272"/>
        <v>611.44801355223422</v>
      </c>
      <c r="L464" s="136">
        <f t="shared" si="273"/>
        <v>0</v>
      </c>
      <c r="M464" s="136">
        <f t="shared" si="274"/>
        <v>321.8188290540881</v>
      </c>
      <c r="N464" s="136">
        <f t="shared" si="275"/>
        <v>0</v>
      </c>
      <c r="O464" s="136">
        <f t="shared" si="276"/>
        <v>0</v>
      </c>
      <c r="P464" s="136">
        <f t="shared" si="277"/>
        <v>0</v>
      </c>
      <c r="Q464" s="136">
        <f t="shared" si="278"/>
        <v>0</v>
      </c>
      <c r="R464" s="136">
        <f t="shared" si="279"/>
        <v>0</v>
      </c>
      <c r="S464" s="136">
        <f t="shared" si="280"/>
        <v>0</v>
      </c>
      <c r="T464" s="136">
        <f t="shared" si="281"/>
        <v>0</v>
      </c>
      <c r="U464" s="136">
        <f t="shared" si="282"/>
        <v>0</v>
      </c>
      <c r="V464" s="136">
        <f t="shared" si="283"/>
        <v>0</v>
      </c>
      <c r="W464" s="136">
        <f t="shared" si="284"/>
        <v>0</v>
      </c>
      <c r="X464" s="136">
        <f t="shared" si="285"/>
        <v>0</v>
      </c>
      <c r="Y464" s="42">
        <f t="shared" si="286"/>
        <v>0</v>
      </c>
      <c r="Z464" s="42"/>
      <c r="AA464" s="42"/>
      <c r="AB464" s="42"/>
      <c r="AC464" s="42"/>
      <c r="AD464" s="42"/>
      <c r="AE464" s="42"/>
      <c r="AF464" s="42"/>
      <c r="AG464" s="42"/>
    </row>
    <row r="465" spans="1:33">
      <c r="A465" s="44">
        <f t="shared" si="251"/>
        <v>448</v>
      </c>
      <c r="B465" s="44"/>
      <c r="C465" s="139">
        <v>39201</v>
      </c>
      <c r="E465" s="138" t="s">
        <v>312</v>
      </c>
      <c r="G465" s="43">
        <v>6.4</v>
      </c>
      <c r="H465" s="136" t="str">
        <f t="shared" si="270"/>
        <v>P, S, T &amp; D Plant - Demand</v>
      </c>
      <c r="I465" s="42">
        <f>'Dep. Res. Class'!K$200</f>
        <v>0</v>
      </c>
      <c r="J465" s="136">
        <f t="shared" si="271"/>
        <v>0</v>
      </c>
      <c r="K465" s="136">
        <f t="shared" si="272"/>
        <v>0</v>
      </c>
      <c r="L465" s="136">
        <f t="shared" si="273"/>
        <v>0</v>
      </c>
      <c r="M465" s="136">
        <f t="shared" si="274"/>
        <v>0</v>
      </c>
      <c r="N465" s="136">
        <f t="shared" si="275"/>
        <v>0</v>
      </c>
      <c r="O465" s="136">
        <f t="shared" si="276"/>
        <v>0</v>
      </c>
      <c r="P465" s="136">
        <f t="shared" si="277"/>
        <v>0</v>
      </c>
      <c r="Q465" s="136">
        <f t="shared" si="278"/>
        <v>0</v>
      </c>
      <c r="R465" s="136">
        <f t="shared" si="279"/>
        <v>0</v>
      </c>
      <c r="S465" s="136">
        <f t="shared" si="280"/>
        <v>0</v>
      </c>
      <c r="T465" s="136">
        <f t="shared" si="281"/>
        <v>0</v>
      </c>
      <c r="U465" s="136">
        <f t="shared" si="282"/>
        <v>0</v>
      </c>
      <c r="V465" s="136">
        <f t="shared" si="283"/>
        <v>0</v>
      </c>
      <c r="W465" s="136">
        <f t="shared" si="284"/>
        <v>0</v>
      </c>
      <c r="X465" s="136">
        <f t="shared" si="285"/>
        <v>0</v>
      </c>
      <c r="Y465" s="42">
        <f t="shared" si="286"/>
        <v>0</v>
      </c>
      <c r="Z465" s="42"/>
      <c r="AA465" s="42"/>
      <c r="AB465" s="42"/>
      <c r="AC465" s="42"/>
      <c r="AD465" s="42"/>
      <c r="AE465" s="42"/>
      <c r="AF465" s="42"/>
      <c r="AG465" s="42"/>
    </row>
    <row r="466" spans="1:33">
      <c r="A466" s="44">
        <f t="shared" si="251"/>
        <v>449</v>
      </c>
      <c r="B466" s="44"/>
      <c r="C466" s="139">
        <v>39202</v>
      </c>
      <c r="E466" s="138" t="s">
        <v>313</v>
      </c>
      <c r="G466" s="43">
        <v>6.4</v>
      </c>
      <c r="H466" s="136" t="str">
        <f t="shared" si="270"/>
        <v>P, S, T &amp; D Plant - Demand</v>
      </c>
      <c r="I466" s="42">
        <f>'Dep. Res. Class'!K$201</f>
        <v>0</v>
      </c>
      <c r="J466" s="136">
        <f t="shared" si="271"/>
        <v>0</v>
      </c>
      <c r="K466" s="136">
        <f t="shared" si="272"/>
        <v>0</v>
      </c>
      <c r="L466" s="136">
        <f t="shared" si="273"/>
        <v>0</v>
      </c>
      <c r="M466" s="136">
        <f t="shared" si="274"/>
        <v>0</v>
      </c>
      <c r="N466" s="136">
        <f t="shared" si="275"/>
        <v>0</v>
      </c>
      <c r="O466" s="136">
        <f t="shared" si="276"/>
        <v>0</v>
      </c>
      <c r="P466" s="136">
        <f t="shared" si="277"/>
        <v>0</v>
      </c>
      <c r="Q466" s="136">
        <f t="shared" si="278"/>
        <v>0</v>
      </c>
      <c r="R466" s="136">
        <f t="shared" si="279"/>
        <v>0</v>
      </c>
      <c r="S466" s="136">
        <f t="shared" si="280"/>
        <v>0</v>
      </c>
      <c r="T466" s="136">
        <f t="shared" si="281"/>
        <v>0</v>
      </c>
      <c r="U466" s="136">
        <f t="shared" si="282"/>
        <v>0</v>
      </c>
      <c r="V466" s="136">
        <f t="shared" si="283"/>
        <v>0</v>
      </c>
      <c r="W466" s="136">
        <f t="shared" si="284"/>
        <v>0</v>
      </c>
      <c r="X466" s="136">
        <f t="shared" si="285"/>
        <v>0</v>
      </c>
      <c r="Y466" s="42">
        <f t="shared" si="286"/>
        <v>0</v>
      </c>
      <c r="Z466" s="42"/>
      <c r="AA466" s="42"/>
      <c r="AB466" s="42"/>
      <c r="AC466" s="42"/>
      <c r="AD466" s="42"/>
      <c r="AE466" s="42"/>
      <c r="AF466" s="42"/>
      <c r="AG466" s="42"/>
    </row>
    <row r="467" spans="1:33">
      <c r="A467" s="44">
        <f t="shared" si="251"/>
        <v>450</v>
      </c>
      <c r="B467" s="44"/>
      <c r="C467" s="139">
        <v>39300</v>
      </c>
      <c r="E467" s="138" t="s">
        <v>198</v>
      </c>
      <c r="G467" s="43">
        <v>6.4</v>
      </c>
      <c r="H467" s="136" t="str">
        <f t="shared" si="270"/>
        <v>P, S, T &amp; D Plant - Demand</v>
      </c>
      <c r="I467" s="42">
        <f>'Dep. Res. Class'!K$202</f>
        <v>14.854686532262173</v>
      </c>
      <c r="J467" s="136">
        <f t="shared" si="271"/>
        <v>8.022263654127336</v>
      </c>
      <c r="K467" s="136">
        <f t="shared" si="272"/>
        <v>4.4763953950377742</v>
      </c>
      <c r="L467" s="136">
        <f t="shared" si="273"/>
        <v>0</v>
      </c>
      <c r="M467" s="136">
        <f t="shared" si="274"/>
        <v>2.3560274830970616</v>
      </c>
      <c r="N467" s="136">
        <f t="shared" si="275"/>
        <v>0</v>
      </c>
      <c r="O467" s="136">
        <f t="shared" si="276"/>
        <v>0</v>
      </c>
      <c r="P467" s="136">
        <f t="shared" si="277"/>
        <v>0</v>
      </c>
      <c r="Q467" s="136">
        <f t="shared" si="278"/>
        <v>0</v>
      </c>
      <c r="R467" s="136">
        <f t="shared" si="279"/>
        <v>0</v>
      </c>
      <c r="S467" s="136">
        <f t="shared" si="280"/>
        <v>0</v>
      </c>
      <c r="T467" s="136">
        <f t="shared" si="281"/>
        <v>0</v>
      </c>
      <c r="U467" s="136">
        <f t="shared" si="282"/>
        <v>0</v>
      </c>
      <c r="V467" s="136">
        <f t="shared" si="283"/>
        <v>0</v>
      </c>
      <c r="W467" s="136">
        <f t="shared" si="284"/>
        <v>0</v>
      </c>
      <c r="X467" s="136">
        <f t="shared" si="285"/>
        <v>0</v>
      </c>
      <c r="Y467" s="42">
        <f t="shared" si="286"/>
        <v>0</v>
      </c>
      <c r="Z467" s="42"/>
      <c r="AA467" s="42"/>
      <c r="AB467" s="42"/>
      <c r="AC467" s="42"/>
      <c r="AD467" s="42"/>
      <c r="AE467" s="42"/>
      <c r="AF467" s="42"/>
      <c r="AG467" s="42"/>
    </row>
    <row r="468" spans="1:33">
      <c r="A468" s="44">
        <f t="shared" si="251"/>
        <v>451</v>
      </c>
      <c r="B468" s="44"/>
      <c r="C468" s="139">
        <v>39400</v>
      </c>
      <c r="E468" s="138" t="s">
        <v>314</v>
      </c>
      <c r="G468" s="43">
        <v>6.4</v>
      </c>
      <c r="H468" s="136" t="str">
        <f t="shared" si="270"/>
        <v>P, S, T &amp; D Plant - Demand</v>
      </c>
      <c r="I468" s="42">
        <f>'Dep. Res. Class'!K$203</f>
        <v>4420.9068078155378</v>
      </c>
      <c r="J468" s="136">
        <f t="shared" si="271"/>
        <v>2387.5078027123968</v>
      </c>
      <c r="K468" s="136">
        <f t="shared" si="272"/>
        <v>1332.221102977587</v>
      </c>
      <c r="L468" s="136">
        <f t="shared" si="273"/>
        <v>0</v>
      </c>
      <c r="M468" s="136">
        <f t="shared" si="274"/>
        <v>701.17790212555371</v>
      </c>
      <c r="N468" s="136">
        <f t="shared" si="275"/>
        <v>0</v>
      </c>
      <c r="O468" s="136">
        <f t="shared" si="276"/>
        <v>0</v>
      </c>
      <c r="P468" s="136">
        <f t="shared" si="277"/>
        <v>0</v>
      </c>
      <c r="Q468" s="136">
        <f t="shared" si="278"/>
        <v>0</v>
      </c>
      <c r="R468" s="136">
        <f t="shared" si="279"/>
        <v>0</v>
      </c>
      <c r="S468" s="136">
        <f t="shared" si="280"/>
        <v>0</v>
      </c>
      <c r="T468" s="136">
        <f t="shared" si="281"/>
        <v>0</v>
      </c>
      <c r="U468" s="136">
        <f t="shared" si="282"/>
        <v>0</v>
      </c>
      <c r="V468" s="136">
        <f t="shared" si="283"/>
        <v>0</v>
      </c>
      <c r="W468" s="136">
        <f t="shared" si="284"/>
        <v>0</v>
      </c>
      <c r="X468" s="136">
        <f t="shared" si="285"/>
        <v>0</v>
      </c>
      <c r="Y468" s="42">
        <f t="shared" si="286"/>
        <v>0</v>
      </c>
      <c r="Z468" s="42"/>
      <c r="AA468" s="42"/>
      <c r="AB468" s="42"/>
      <c r="AC468" s="42"/>
      <c r="AD468" s="42"/>
      <c r="AE468" s="42"/>
      <c r="AF468" s="42"/>
      <c r="AG468" s="42"/>
    </row>
    <row r="469" spans="1:33">
      <c r="A469" s="44">
        <f t="shared" si="251"/>
        <v>452</v>
      </c>
      <c r="B469" s="44"/>
      <c r="C469" s="139">
        <v>39600</v>
      </c>
      <c r="E469" s="138" t="s">
        <v>315</v>
      </c>
      <c r="G469" s="43">
        <v>6.4</v>
      </c>
      <c r="H469" s="136" t="str">
        <f t="shared" si="270"/>
        <v>P, S, T &amp; D Plant - Demand</v>
      </c>
      <c r="I469" s="42">
        <f>'Dep. Res. Class'!K$204</f>
        <v>216.30916336250016</v>
      </c>
      <c r="J469" s="136">
        <f t="shared" si="271"/>
        <v>116.81762085850059</v>
      </c>
      <c r="K469" s="136">
        <f t="shared" si="272"/>
        <v>65.183828731585635</v>
      </c>
      <c r="L469" s="136">
        <f t="shared" si="273"/>
        <v>0</v>
      </c>
      <c r="M469" s="136">
        <f t="shared" si="274"/>
        <v>34.307713772413912</v>
      </c>
      <c r="N469" s="136">
        <f t="shared" si="275"/>
        <v>0</v>
      </c>
      <c r="O469" s="136">
        <f t="shared" si="276"/>
        <v>0</v>
      </c>
      <c r="P469" s="136">
        <f t="shared" si="277"/>
        <v>0</v>
      </c>
      <c r="Q469" s="136">
        <f t="shared" si="278"/>
        <v>0</v>
      </c>
      <c r="R469" s="136">
        <f t="shared" si="279"/>
        <v>0</v>
      </c>
      <c r="S469" s="136">
        <f t="shared" si="280"/>
        <v>0</v>
      </c>
      <c r="T469" s="136">
        <f t="shared" si="281"/>
        <v>0</v>
      </c>
      <c r="U469" s="136">
        <f t="shared" si="282"/>
        <v>0</v>
      </c>
      <c r="V469" s="136">
        <f t="shared" si="283"/>
        <v>0</v>
      </c>
      <c r="W469" s="136">
        <f t="shared" si="284"/>
        <v>0</v>
      </c>
      <c r="X469" s="136">
        <f t="shared" si="285"/>
        <v>0</v>
      </c>
      <c r="Y469" s="42">
        <f t="shared" si="286"/>
        <v>0</v>
      </c>
      <c r="Z469" s="42"/>
      <c r="AA469" s="42"/>
      <c r="AB469" s="42"/>
      <c r="AC469" s="42"/>
      <c r="AD469" s="42"/>
      <c r="AE469" s="42"/>
      <c r="AF469" s="42"/>
      <c r="AG469" s="42"/>
    </row>
    <row r="470" spans="1:33">
      <c r="A470" s="44">
        <f t="shared" si="251"/>
        <v>453</v>
      </c>
      <c r="B470" s="44"/>
      <c r="C470" s="139">
        <v>39603</v>
      </c>
      <c r="E470" s="138" t="s">
        <v>316</v>
      </c>
      <c r="G470" s="43">
        <v>6.4</v>
      </c>
      <c r="H470" s="136" t="str">
        <f t="shared" si="270"/>
        <v>P, S, T &amp; D Plant - Demand</v>
      </c>
      <c r="I470" s="42">
        <f>'Dep. Res. Class'!K$205</f>
        <v>0</v>
      </c>
      <c r="J470" s="136">
        <f t="shared" si="271"/>
        <v>0</v>
      </c>
      <c r="K470" s="136">
        <f t="shared" si="272"/>
        <v>0</v>
      </c>
      <c r="L470" s="136">
        <f t="shared" si="273"/>
        <v>0</v>
      </c>
      <c r="M470" s="136">
        <f t="shared" si="274"/>
        <v>0</v>
      </c>
      <c r="N470" s="136">
        <f t="shared" si="275"/>
        <v>0</v>
      </c>
      <c r="O470" s="136">
        <f t="shared" si="276"/>
        <v>0</v>
      </c>
      <c r="P470" s="136">
        <f t="shared" si="277"/>
        <v>0</v>
      </c>
      <c r="Q470" s="136">
        <f t="shared" si="278"/>
        <v>0</v>
      </c>
      <c r="R470" s="136">
        <f t="shared" si="279"/>
        <v>0</v>
      </c>
      <c r="S470" s="136">
        <f t="shared" si="280"/>
        <v>0</v>
      </c>
      <c r="T470" s="136">
        <f t="shared" si="281"/>
        <v>0</v>
      </c>
      <c r="U470" s="136">
        <f t="shared" si="282"/>
        <v>0</v>
      </c>
      <c r="V470" s="136">
        <f t="shared" si="283"/>
        <v>0</v>
      </c>
      <c r="W470" s="136">
        <f t="shared" si="284"/>
        <v>0</v>
      </c>
      <c r="X470" s="136">
        <f t="shared" si="285"/>
        <v>0</v>
      </c>
      <c r="Y470" s="42">
        <f t="shared" si="286"/>
        <v>0</v>
      </c>
      <c r="Z470" s="42"/>
      <c r="AA470" s="42"/>
      <c r="AB470" s="42"/>
      <c r="AC470" s="42"/>
      <c r="AD470" s="42"/>
      <c r="AE470" s="42"/>
      <c r="AF470" s="42"/>
      <c r="AG470" s="42"/>
    </row>
    <row r="471" spans="1:33">
      <c r="A471" s="44">
        <f t="shared" ref="A471:A531" si="287">A470+1</f>
        <v>454</v>
      </c>
      <c r="B471" s="44"/>
      <c r="C471" s="137">
        <v>39604</v>
      </c>
      <c r="E471" s="138" t="s">
        <v>317</v>
      </c>
      <c r="G471" s="43">
        <v>6.4</v>
      </c>
      <c r="H471" s="136" t="str">
        <f t="shared" si="270"/>
        <v>P, S, T &amp; D Plant - Demand</v>
      </c>
      <c r="I471" s="42">
        <f>'Dep. Res. Class'!K$206</f>
        <v>0</v>
      </c>
      <c r="J471" s="136">
        <f t="shared" si="271"/>
        <v>0</v>
      </c>
      <c r="K471" s="136">
        <f t="shared" si="272"/>
        <v>0</v>
      </c>
      <c r="L471" s="136">
        <f t="shared" si="273"/>
        <v>0</v>
      </c>
      <c r="M471" s="136">
        <f t="shared" si="274"/>
        <v>0</v>
      </c>
      <c r="N471" s="136">
        <f t="shared" si="275"/>
        <v>0</v>
      </c>
      <c r="O471" s="136">
        <f t="shared" si="276"/>
        <v>0</v>
      </c>
      <c r="P471" s="136">
        <f t="shared" si="277"/>
        <v>0</v>
      </c>
      <c r="Q471" s="136">
        <f t="shared" si="278"/>
        <v>0</v>
      </c>
      <c r="R471" s="136">
        <f t="shared" si="279"/>
        <v>0</v>
      </c>
      <c r="S471" s="136">
        <f t="shared" si="280"/>
        <v>0</v>
      </c>
      <c r="T471" s="136">
        <f t="shared" si="281"/>
        <v>0</v>
      </c>
      <c r="U471" s="136">
        <f t="shared" si="282"/>
        <v>0</v>
      </c>
      <c r="V471" s="136">
        <f t="shared" si="283"/>
        <v>0</v>
      </c>
      <c r="W471" s="136">
        <f t="shared" si="284"/>
        <v>0</v>
      </c>
      <c r="X471" s="136">
        <f t="shared" si="285"/>
        <v>0</v>
      </c>
      <c r="Y471" s="42">
        <f t="shared" si="286"/>
        <v>0</v>
      </c>
      <c r="Z471" s="42"/>
      <c r="AA471" s="42"/>
      <c r="AB471" s="42"/>
      <c r="AC471" s="42"/>
      <c r="AD471" s="42"/>
      <c r="AE471" s="42"/>
      <c r="AF471" s="42"/>
      <c r="AG471" s="42"/>
    </row>
    <row r="472" spans="1:33">
      <c r="A472" s="44">
        <f t="shared" si="287"/>
        <v>455</v>
      </c>
      <c r="B472" s="44"/>
      <c r="C472" s="137">
        <v>39605</v>
      </c>
      <c r="E472" s="141" t="s">
        <v>318</v>
      </c>
      <c r="G472" s="43">
        <v>6.4</v>
      </c>
      <c r="H472" s="136" t="str">
        <f t="shared" si="270"/>
        <v>P, S, T &amp; D Plant - Demand</v>
      </c>
      <c r="I472" s="42">
        <f>'Dep. Res. Class'!K$207</f>
        <v>0</v>
      </c>
      <c r="J472" s="136">
        <f t="shared" si="271"/>
        <v>0</v>
      </c>
      <c r="K472" s="136">
        <f t="shared" si="272"/>
        <v>0</v>
      </c>
      <c r="L472" s="136">
        <f t="shared" si="273"/>
        <v>0</v>
      </c>
      <c r="M472" s="136">
        <f t="shared" si="274"/>
        <v>0</v>
      </c>
      <c r="N472" s="136">
        <f t="shared" si="275"/>
        <v>0</v>
      </c>
      <c r="O472" s="136">
        <f t="shared" si="276"/>
        <v>0</v>
      </c>
      <c r="P472" s="136">
        <f t="shared" si="277"/>
        <v>0</v>
      </c>
      <c r="Q472" s="136">
        <f t="shared" si="278"/>
        <v>0</v>
      </c>
      <c r="R472" s="136">
        <f t="shared" si="279"/>
        <v>0</v>
      </c>
      <c r="S472" s="136">
        <f t="shared" si="280"/>
        <v>0</v>
      </c>
      <c r="T472" s="136">
        <f t="shared" si="281"/>
        <v>0</v>
      </c>
      <c r="U472" s="136">
        <f t="shared" si="282"/>
        <v>0</v>
      </c>
      <c r="V472" s="136">
        <f t="shared" si="283"/>
        <v>0</v>
      </c>
      <c r="W472" s="136">
        <f t="shared" si="284"/>
        <v>0</v>
      </c>
      <c r="X472" s="136">
        <f t="shared" si="285"/>
        <v>0</v>
      </c>
      <c r="Y472" s="42">
        <f t="shared" si="286"/>
        <v>0</v>
      </c>
      <c r="Z472" s="42"/>
      <c r="AA472" s="42"/>
      <c r="AB472" s="42"/>
      <c r="AC472" s="42"/>
      <c r="AD472" s="42"/>
      <c r="AE472" s="42"/>
      <c r="AF472" s="42"/>
      <c r="AG472" s="42"/>
    </row>
    <row r="473" spans="1:33">
      <c r="A473" s="44">
        <f t="shared" si="287"/>
        <v>456</v>
      </c>
      <c r="B473" s="44"/>
      <c r="C473" s="137">
        <v>39700</v>
      </c>
      <c r="E473" s="138" t="s">
        <v>319</v>
      </c>
      <c r="G473" s="43">
        <v>6.4</v>
      </c>
      <c r="H473" s="136" t="str">
        <f t="shared" si="270"/>
        <v>P, S, T &amp; D Plant - Demand</v>
      </c>
      <c r="I473" s="42">
        <f>'Dep. Res. Class'!K$208</f>
        <v>28052.194004506055</v>
      </c>
      <c r="J473" s="136">
        <f t="shared" si="271"/>
        <v>15149.568851023527</v>
      </c>
      <c r="K473" s="136">
        <f t="shared" si="272"/>
        <v>8453.4070638079011</v>
      </c>
      <c r="L473" s="136">
        <f t="shared" si="273"/>
        <v>0</v>
      </c>
      <c r="M473" s="136">
        <f t="shared" si="274"/>
        <v>4449.2180896746249</v>
      </c>
      <c r="N473" s="136">
        <f t="shared" si="275"/>
        <v>0</v>
      </c>
      <c r="O473" s="136">
        <f t="shared" si="276"/>
        <v>0</v>
      </c>
      <c r="P473" s="136">
        <f t="shared" si="277"/>
        <v>0</v>
      </c>
      <c r="Q473" s="136">
        <f t="shared" si="278"/>
        <v>0</v>
      </c>
      <c r="R473" s="136">
        <f t="shared" si="279"/>
        <v>0</v>
      </c>
      <c r="S473" s="136">
        <f t="shared" si="280"/>
        <v>0</v>
      </c>
      <c r="T473" s="136">
        <f t="shared" si="281"/>
        <v>0</v>
      </c>
      <c r="U473" s="136">
        <f t="shared" si="282"/>
        <v>0</v>
      </c>
      <c r="V473" s="136">
        <f t="shared" si="283"/>
        <v>0</v>
      </c>
      <c r="W473" s="136">
        <f t="shared" si="284"/>
        <v>0</v>
      </c>
      <c r="X473" s="136">
        <f t="shared" si="285"/>
        <v>0</v>
      </c>
      <c r="Y473" s="42">
        <f t="shared" si="286"/>
        <v>0</v>
      </c>
      <c r="Z473" s="42"/>
      <c r="AA473" s="42"/>
      <c r="AB473" s="42"/>
      <c r="AC473" s="42"/>
      <c r="AD473" s="42"/>
      <c r="AE473" s="42"/>
      <c r="AF473" s="42"/>
      <c r="AG473" s="42"/>
    </row>
    <row r="474" spans="1:33">
      <c r="A474" s="44">
        <f t="shared" si="287"/>
        <v>457</v>
      </c>
      <c r="B474" s="44"/>
      <c r="C474" s="137">
        <v>39701</v>
      </c>
      <c r="E474" s="138" t="s">
        <v>320</v>
      </c>
      <c r="G474" s="43">
        <v>6.4</v>
      </c>
      <c r="H474" s="136" t="str">
        <f t="shared" si="270"/>
        <v>P, S, T &amp; D Plant - Demand</v>
      </c>
      <c r="I474" s="42">
        <f>'Dep. Res. Class'!K$209</f>
        <v>0</v>
      </c>
      <c r="J474" s="136">
        <f t="shared" si="271"/>
        <v>0</v>
      </c>
      <c r="K474" s="136">
        <f t="shared" si="272"/>
        <v>0</v>
      </c>
      <c r="L474" s="136">
        <f t="shared" si="273"/>
        <v>0</v>
      </c>
      <c r="M474" s="136">
        <f t="shared" si="274"/>
        <v>0</v>
      </c>
      <c r="N474" s="136">
        <f t="shared" si="275"/>
        <v>0</v>
      </c>
      <c r="O474" s="136">
        <f t="shared" si="276"/>
        <v>0</v>
      </c>
      <c r="P474" s="136">
        <f t="shared" si="277"/>
        <v>0</v>
      </c>
      <c r="Q474" s="136">
        <f t="shared" si="278"/>
        <v>0</v>
      </c>
      <c r="R474" s="136">
        <f t="shared" si="279"/>
        <v>0</v>
      </c>
      <c r="S474" s="136">
        <f t="shared" si="280"/>
        <v>0</v>
      </c>
      <c r="T474" s="136">
        <f t="shared" si="281"/>
        <v>0</v>
      </c>
      <c r="U474" s="136">
        <f t="shared" si="282"/>
        <v>0</v>
      </c>
      <c r="V474" s="136">
        <f t="shared" si="283"/>
        <v>0</v>
      </c>
      <c r="W474" s="136">
        <f t="shared" si="284"/>
        <v>0</v>
      </c>
      <c r="X474" s="136">
        <f t="shared" si="285"/>
        <v>0</v>
      </c>
      <c r="Y474" s="42">
        <f t="shared" si="286"/>
        <v>0</v>
      </c>
      <c r="Z474" s="42"/>
      <c r="AA474" s="42"/>
      <c r="AB474" s="42"/>
      <c r="AC474" s="42"/>
      <c r="AD474" s="42"/>
      <c r="AE474" s="42"/>
      <c r="AF474" s="42"/>
      <c r="AG474" s="42"/>
    </row>
    <row r="475" spans="1:33">
      <c r="A475" s="44">
        <f t="shared" si="287"/>
        <v>458</v>
      </c>
      <c r="B475" s="44"/>
      <c r="C475" s="137">
        <v>39702</v>
      </c>
      <c r="E475" s="138" t="s">
        <v>321</v>
      </c>
      <c r="G475" s="43">
        <v>6.4</v>
      </c>
      <c r="H475" s="136" t="str">
        <f t="shared" si="270"/>
        <v>P, S, T &amp; D Plant - Demand</v>
      </c>
      <c r="I475" s="42">
        <f>'Dep. Res. Class'!K$210</f>
        <v>0</v>
      </c>
      <c r="J475" s="136">
        <f t="shared" si="271"/>
        <v>0</v>
      </c>
      <c r="K475" s="136">
        <f t="shared" si="272"/>
        <v>0</v>
      </c>
      <c r="L475" s="136">
        <f t="shared" si="273"/>
        <v>0</v>
      </c>
      <c r="M475" s="136">
        <f t="shared" si="274"/>
        <v>0</v>
      </c>
      <c r="N475" s="136">
        <f t="shared" si="275"/>
        <v>0</v>
      </c>
      <c r="O475" s="136">
        <f t="shared" si="276"/>
        <v>0</v>
      </c>
      <c r="P475" s="136">
        <f t="shared" si="277"/>
        <v>0</v>
      </c>
      <c r="Q475" s="136">
        <f t="shared" si="278"/>
        <v>0</v>
      </c>
      <c r="R475" s="136">
        <f t="shared" si="279"/>
        <v>0</v>
      </c>
      <c r="S475" s="136">
        <f t="shared" si="280"/>
        <v>0</v>
      </c>
      <c r="T475" s="136">
        <f t="shared" si="281"/>
        <v>0</v>
      </c>
      <c r="U475" s="136">
        <f t="shared" si="282"/>
        <v>0</v>
      </c>
      <c r="V475" s="136">
        <f t="shared" si="283"/>
        <v>0</v>
      </c>
      <c r="W475" s="136">
        <f t="shared" si="284"/>
        <v>0</v>
      </c>
      <c r="X475" s="136">
        <f t="shared" si="285"/>
        <v>0</v>
      </c>
      <c r="Y475" s="42">
        <f t="shared" si="286"/>
        <v>0</v>
      </c>
      <c r="Z475" s="42"/>
      <c r="AA475" s="42"/>
      <c r="AB475" s="42"/>
      <c r="AC475" s="42"/>
      <c r="AD475" s="42"/>
      <c r="AE475" s="42"/>
      <c r="AF475" s="42"/>
      <c r="AG475" s="42"/>
    </row>
    <row r="476" spans="1:33">
      <c r="A476" s="44">
        <f t="shared" si="287"/>
        <v>459</v>
      </c>
      <c r="B476" s="44"/>
      <c r="C476" s="137">
        <v>39705</v>
      </c>
      <c r="E476" s="138" t="s">
        <v>322</v>
      </c>
      <c r="G476" s="43">
        <v>6.4</v>
      </c>
      <c r="H476" s="136" t="str">
        <f t="shared" si="270"/>
        <v>P, S, T &amp; D Plant - Demand</v>
      </c>
      <c r="I476" s="42">
        <f>'Dep. Res. Class'!K$211</f>
        <v>0</v>
      </c>
      <c r="J476" s="136">
        <f t="shared" si="271"/>
        <v>0</v>
      </c>
      <c r="K476" s="136">
        <f t="shared" si="272"/>
        <v>0</v>
      </c>
      <c r="L476" s="136">
        <f t="shared" si="273"/>
        <v>0</v>
      </c>
      <c r="M476" s="136">
        <f t="shared" si="274"/>
        <v>0</v>
      </c>
      <c r="N476" s="136">
        <f t="shared" si="275"/>
        <v>0</v>
      </c>
      <c r="O476" s="136">
        <f t="shared" si="276"/>
        <v>0</v>
      </c>
      <c r="P476" s="136">
        <f t="shared" si="277"/>
        <v>0</v>
      </c>
      <c r="Q476" s="136">
        <f t="shared" si="278"/>
        <v>0</v>
      </c>
      <c r="R476" s="136">
        <f t="shared" si="279"/>
        <v>0</v>
      </c>
      <c r="S476" s="136">
        <f t="shared" si="280"/>
        <v>0</v>
      </c>
      <c r="T476" s="136">
        <f t="shared" si="281"/>
        <v>0</v>
      </c>
      <c r="U476" s="136">
        <f t="shared" si="282"/>
        <v>0</v>
      </c>
      <c r="V476" s="136">
        <f t="shared" si="283"/>
        <v>0</v>
      </c>
      <c r="W476" s="136">
        <f t="shared" si="284"/>
        <v>0</v>
      </c>
      <c r="X476" s="136">
        <f t="shared" si="285"/>
        <v>0</v>
      </c>
      <c r="Y476" s="42">
        <f t="shared" si="286"/>
        <v>0</v>
      </c>
      <c r="Z476" s="42"/>
      <c r="AA476" s="42"/>
      <c r="AB476" s="42"/>
      <c r="AC476" s="42"/>
      <c r="AD476" s="42"/>
      <c r="AE476" s="42"/>
      <c r="AF476" s="42"/>
      <c r="AG476" s="42"/>
    </row>
    <row r="477" spans="1:33">
      <c r="A477" s="44">
        <f t="shared" si="287"/>
        <v>460</v>
      </c>
      <c r="B477" s="44"/>
      <c r="C477" s="137">
        <v>39800</v>
      </c>
      <c r="E477" s="138" t="s">
        <v>323</v>
      </c>
      <c r="G477" s="43">
        <v>6.4</v>
      </c>
      <c r="H477" s="136" t="str">
        <f t="shared" si="270"/>
        <v>P, S, T &amp; D Plant - Demand</v>
      </c>
      <c r="I477" s="42">
        <f>'Dep. Res. Class'!K$212</f>
        <v>2753.9665773095003</v>
      </c>
      <c r="J477" s="136">
        <f t="shared" si="271"/>
        <v>1487.2778318040337</v>
      </c>
      <c r="K477" s="136">
        <f t="shared" si="272"/>
        <v>829.89589029576234</v>
      </c>
      <c r="L477" s="136">
        <f t="shared" si="273"/>
        <v>0</v>
      </c>
      <c r="M477" s="136">
        <f t="shared" si="274"/>
        <v>436.79285520970399</v>
      </c>
      <c r="N477" s="136">
        <f t="shared" si="275"/>
        <v>0</v>
      </c>
      <c r="O477" s="136">
        <f t="shared" si="276"/>
        <v>0</v>
      </c>
      <c r="P477" s="136">
        <f t="shared" si="277"/>
        <v>0</v>
      </c>
      <c r="Q477" s="136">
        <f t="shared" si="278"/>
        <v>0</v>
      </c>
      <c r="R477" s="136">
        <f t="shared" si="279"/>
        <v>0</v>
      </c>
      <c r="S477" s="136">
        <f t="shared" si="280"/>
        <v>0</v>
      </c>
      <c r="T477" s="136">
        <f t="shared" si="281"/>
        <v>0</v>
      </c>
      <c r="U477" s="136">
        <f t="shared" si="282"/>
        <v>0</v>
      </c>
      <c r="V477" s="136">
        <f t="shared" si="283"/>
        <v>0</v>
      </c>
      <c r="W477" s="136">
        <f t="shared" si="284"/>
        <v>0</v>
      </c>
      <c r="X477" s="136">
        <f t="shared" si="285"/>
        <v>0</v>
      </c>
      <c r="Y477" s="42">
        <f t="shared" si="286"/>
        <v>0</v>
      </c>
      <c r="Z477" s="42"/>
      <c r="AA477" s="42"/>
      <c r="AB477" s="42"/>
      <c r="AC477" s="42"/>
      <c r="AD477" s="42"/>
      <c r="AE477" s="42"/>
      <c r="AF477" s="42"/>
      <c r="AG477" s="42"/>
    </row>
    <row r="478" spans="1:33">
      <c r="A478" s="44">
        <f t="shared" si="287"/>
        <v>461</v>
      </c>
      <c r="B478" s="44"/>
      <c r="C478" s="137">
        <v>39900</v>
      </c>
      <c r="E478" s="138" t="s">
        <v>324</v>
      </c>
      <c r="G478" s="43">
        <v>6.4</v>
      </c>
      <c r="H478" s="136" t="str">
        <f t="shared" si="270"/>
        <v>P, S, T &amp; D Plant - Demand</v>
      </c>
      <c r="I478" s="42">
        <f>'Dep. Res. Class'!K$213</f>
        <v>2738.1008271589253</v>
      </c>
      <c r="J478" s="136">
        <f t="shared" si="271"/>
        <v>1478.7095439103787</v>
      </c>
      <c r="K478" s="136">
        <f t="shared" si="272"/>
        <v>825.11481526206137</v>
      </c>
      <c r="L478" s="136">
        <f t="shared" si="273"/>
        <v>0</v>
      </c>
      <c r="M478" s="136">
        <f t="shared" si="274"/>
        <v>434.2764679864851</v>
      </c>
      <c r="N478" s="136">
        <f t="shared" si="275"/>
        <v>0</v>
      </c>
      <c r="O478" s="136">
        <f t="shared" si="276"/>
        <v>0</v>
      </c>
      <c r="P478" s="136">
        <f t="shared" si="277"/>
        <v>0</v>
      </c>
      <c r="Q478" s="136">
        <f t="shared" si="278"/>
        <v>0</v>
      </c>
      <c r="R478" s="136">
        <f t="shared" si="279"/>
        <v>0</v>
      </c>
      <c r="S478" s="136">
        <f t="shared" si="280"/>
        <v>0</v>
      </c>
      <c r="T478" s="136">
        <f t="shared" si="281"/>
        <v>0</v>
      </c>
      <c r="U478" s="136">
        <f t="shared" si="282"/>
        <v>0</v>
      </c>
      <c r="V478" s="136">
        <f t="shared" si="283"/>
        <v>0</v>
      </c>
      <c r="W478" s="136">
        <f t="shared" si="284"/>
        <v>0</v>
      </c>
      <c r="X478" s="136">
        <f t="shared" si="285"/>
        <v>0</v>
      </c>
      <c r="Y478" s="42">
        <f t="shared" si="286"/>
        <v>0</v>
      </c>
      <c r="Z478" s="42"/>
      <c r="AA478" s="42"/>
      <c r="AB478" s="42"/>
      <c r="AC478" s="42"/>
      <c r="AD478" s="42"/>
      <c r="AE478" s="42"/>
      <c r="AF478" s="42"/>
      <c r="AG478" s="42"/>
    </row>
    <row r="479" spans="1:33">
      <c r="A479" s="44">
        <f t="shared" si="287"/>
        <v>462</v>
      </c>
      <c r="B479" s="44"/>
      <c r="C479" s="137">
        <v>39901</v>
      </c>
      <c r="E479" s="138" t="s">
        <v>325</v>
      </c>
      <c r="G479" s="43">
        <v>6.4</v>
      </c>
      <c r="H479" s="136" t="str">
        <f t="shared" si="270"/>
        <v>P, S, T &amp; D Plant - Demand</v>
      </c>
      <c r="I479" s="42">
        <f>'Dep. Res. Class'!K$214</f>
        <v>174485.67636271066</v>
      </c>
      <c r="J479" s="136">
        <f t="shared" si="271"/>
        <v>94230.874317698064</v>
      </c>
      <c r="K479" s="136">
        <f t="shared" si="272"/>
        <v>52580.502218860565</v>
      </c>
      <c r="L479" s="136">
        <f t="shared" si="273"/>
        <v>0</v>
      </c>
      <c r="M479" s="136">
        <f t="shared" si="274"/>
        <v>27674.299826152008</v>
      </c>
      <c r="N479" s="136">
        <f t="shared" si="275"/>
        <v>0</v>
      </c>
      <c r="O479" s="136">
        <f t="shared" si="276"/>
        <v>0</v>
      </c>
      <c r="P479" s="136">
        <f t="shared" si="277"/>
        <v>0</v>
      </c>
      <c r="Q479" s="136">
        <f t="shared" si="278"/>
        <v>0</v>
      </c>
      <c r="R479" s="136">
        <f t="shared" si="279"/>
        <v>0</v>
      </c>
      <c r="S479" s="136">
        <f t="shared" si="280"/>
        <v>0</v>
      </c>
      <c r="T479" s="136">
        <f t="shared" si="281"/>
        <v>0</v>
      </c>
      <c r="U479" s="136">
        <f t="shared" si="282"/>
        <v>0</v>
      </c>
      <c r="V479" s="136">
        <f t="shared" si="283"/>
        <v>0</v>
      </c>
      <c r="W479" s="136">
        <f t="shared" si="284"/>
        <v>0</v>
      </c>
      <c r="X479" s="136">
        <f t="shared" si="285"/>
        <v>0</v>
      </c>
      <c r="Y479" s="42">
        <f t="shared" si="286"/>
        <v>0</v>
      </c>
      <c r="Z479" s="42"/>
      <c r="AA479" s="42"/>
      <c r="AB479" s="42"/>
      <c r="AC479" s="42"/>
      <c r="AD479" s="42"/>
      <c r="AE479" s="42"/>
      <c r="AF479" s="42"/>
      <c r="AG479" s="42"/>
    </row>
    <row r="480" spans="1:33">
      <c r="A480" s="44">
        <f t="shared" si="287"/>
        <v>463</v>
      </c>
      <c r="B480" s="44"/>
      <c r="C480" s="137">
        <v>39902</v>
      </c>
      <c r="E480" s="138" t="s">
        <v>326</v>
      </c>
      <c r="G480" s="43">
        <v>6.4</v>
      </c>
      <c r="H480" s="136" t="str">
        <f t="shared" si="270"/>
        <v>P, S, T &amp; D Plant - Demand</v>
      </c>
      <c r="I480" s="42">
        <f>'Dep. Res. Class'!K$215</f>
        <v>178947.48288795026</v>
      </c>
      <c r="J480" s="136">
        <f t="shared" si="271"/>
        <v>96640.469985801814</v>
      </c>
      <c r="K480" s="136">
        <f t="shared" si="272"/>
        <v>53925.04827439355</v>
      </c>
      <c r="L480" s="136">
        <f t="shared" si="273"/>
        <v>0</v>
      </c>
      <c r="M480" s="136">
        <f t="shared" si="274"/>
        <v>28381.964627754889</v>
      </c>
      <c r="N480" s="136">
        <f t="shared" si="275"/>
        <v>0</v>
      </c>
      <c r="O480" s="136">
        <f t="shared" si="276"/>
        <v>0</v>
      </c>
      <c r="P480" s="136">
        <f t="shared" si="277"/>
        <v>0</v>
      </c>
      <c r="Q480" s="136">
        <f t="shared" si="278"/>
        <v>0</v>
      </c>
      <c r="R480" s="136">
        <f t="shared" si="279"/>
        <v>0</v>
      </c>
      <c r="S480" s="136">
        <f t="shared" si="280"/>
        <v>0</v>
      </c>
      <c r="T480" s="136">
        <f t="shared" si="281"/>
        <v>0</v>
      </c>
      <c r="U480" s="136">
        <f t="shared" si="282"/>
        <v>0</v>
      </c>
      <c r="V480" s="136">
        <f t="shared" si="283"/>
        <v>0</v>
      </c>
      <c r="W480" s="136">
        <f t="shared" si="284"/>
        <v>0</v>
      </c>
      <c r="X480" s="136">
        <f t="shared" si="285"/>
        <v>0</v>
      </c>
      <c r="Y480" s="42">
        <f t="shared" si="286"/>
        <v>0</v>
      </c>
      <c r="Z480" s="42"/>
      <c r="AA480" s="42"/>
      <c r="AB480" s="42"/>
      <c r="AC480" s="42"/>
      <c r="AD480" s="42"/>
      <c r="AE480" s="42"/>
      <c r="AF480" s="42"/>
      <c r="AG480" s="42"/>
    </row>
    <row r="481" spans="1:33">
      <c r="A481" s="44">
        <f t="shared" si="287"/>
        <v>464</v>
      </c>
      <c r="B481" s="44"/>
      <c r="C481" s="137">
        <v>39903</v>
      </c>
      <c r="E481" s="138" t="s">
        <v>327</v>
      </c>
      <c r="G481" s="43">
        <v>6.4</v>
      </c>
      <c r="H481" s="136" t="str">
        <f t="shared" si="270"/>
        <v>P, S, T &amp; D Plant - Demand</v>
      </c>
      <c r="I481" s="42">
        <f>'Dep. Res. Class'!K$216</f>
        <v>29187.742155157299</v>
      </c>
      <c r="J481" s="136">
        <f t="shared" si="271"/>
        <v>15762.820880051278</v>
      </c>
      <c r="K481" s="136">
        <f t="shared" si="272"/>
        <v>8795.5995766811302</v>
      </c>
      <c r="L481" s="136">
        <f t="shared" si="273"/>
        <v>0</v>
      </c>
      <c r="M481" s="136">
        <f t="shared" si="274"/>
        <v>4629.3216984248893</v>
      </c>
      <c r="N481" s="136">
        <f t="shared" si="275"/>
        <v>0</v>
      </c>
      <c r="O481" s="136">
        <f t="shared" si="276"/>
        <v>0</v>
      </c>
      <c r="P481" s="136">
        <f t="shared" si="277"/>
        <v>0</v>
      </c>
      <c r="Q481" s="136">
        <f t="shared" si="278"/>
        <v>0</v>
      </c>
      <c r="R481" s="136">
        <f t="shared" si="279"/>
        <v>0</v>
      </c>
      <c r="S481" s="136">
        <f t="shared" si="280"/>
        <v>0</v>
      </c>
      <c r="T481" s="136">
        <f t="shared" si="281"/>
        <v>0</v>
      </c>
      <c r="U481" s="136">
        <f t="shared" si="282"/>
        <v>0</v>
      </c>
      <c r="V481" s="136">
        <f t="shared" si="283"/>
        <v>0</v>
      </c>
      <c r="W481" s="136">
        <f t="shared" si="284"/>
        <v>0</v>
      </c>
      <c r="X481" s="136">
        <f t="shared" si="285"/>
        <v>0</v>
      </c>
      <c r="Y481" s="42">
        <f t="shared" si="286"/>
        <v>0</v>
      </c>
      <c r="Z481" s="42"/>
      <c r="AA481" s="42"/>
      <c r="AB481" s="42"/>
      <c r="AC481" s="42"/>
      <c r="AD481" s="42"/>
      <c r="AE481" s="42"/>
      <c r="AF481" s="42"/>
      <c r="AG481" s="42"/>
    </row>
    <row r="482" spans="1:33">
      <c r="A482" s="44">
        <f t="shared" si="287"/>
        <v>465</v>
      </c>
      <c r="B482" s="44"/>
      <c r="C482" s="137">
        <v>39904</v>
      </c>
      <c r="E482" s="138" t="s">
        <v>328</v>
      </c>
      <c r="G482" s="43">
        <v>6.4</v>
      </c>
      <c r="H482" s="136" t="str">
        <f t="shared" si="270"/>
        <v>P, S, T &amp; D Plant - Demand</v>
      </c>
      <c r="I482" s="42">
        <f>'Dep. Res. Class'!K$217</f>
        <v>336.35684522031255</v>
      </c>
      <c r="J482" s="136">
        <f t="shared" si="271"/>
        <v>181.64929218583285</v>
      </c>
      <c r="K482" s="136">
        <f t="shared" si="272"/>
        <v>101.35967728188386</v>
      </c>
      <c r="L482" s="136">
        <f t="shared" si="273"/>
        <v>0</v>
      </c>
      <c r="M482" s="136">
        <f t="shared" si="274"/>
        <v>53.347875752595819</v>
      </c>
      <c r="N482" s="136">
        <f t="shared" si="275"/>
        <v>0</v>
      </c>
      <c r="O482" s="136">
        <f t="shared" si="276"/>
        <v>0</v>
      </c>
      <c r="P482" s="136">
        <f t="shared" si="277"/>
        <v>0</v>
      </c>
      <c r="Q482" s="136">
        <f t="shared" si="278"/>
        <v>0</v>
      </c>
      <c r="R482" s="136">
        <f t="shared" si="279"/>
        <v>0</v>
      </c>
      <c r="S482" s="136">
        <f t="shared" si="280"/>
        <v>0</v>
      </c>
      <c r="T482" s="136">
        <f t="shared" si="281"/>
        <v>0</v>
      </c>
      <c r="U482" s="136">
        <f t="shared" si="282"/>
        <v>0</v>
      </c>
      <c r="V482" s="136">
        <f t="shared" si="283"/>
        <v>0</v>
      </c>
      <c r="W482" s="136">
        <f t="shared" si="284"/>
        <v>0</v>
      </c>
      <c r="X482" s="136">
        <f t="shared" si="285"/>
        <v>0</v>
      </c>
      <c r="Y482" s="42">
        <f t="shared" si="286"/>
        <v>0</v>
      </c>
      <c r="Z482" s="42"/>
      <c r="AA482" s="42"/>
      <c r="AB482" s="42"/>
      <c r="AC482" s="42"/>
      <c r="AD482" s="42"/>
      <c r="AE482" s="42"/>
      <c r="AF482" s="42"/>
      <c r="AG482" s="42"/>
    </row>
    <row r="483" spans="1:33">
      <c r="A483" s="44">
        <f t="shared" si="287"/>
        <v>466</v>
      </c>
      <c r="B483" s="44"/>
      <c r="C483" s="137">
        <v>39905</v>
      </c>
      <c r="E483" s="138" t="s">
        <v>329</v>
      </c>
      <c r="G483" s="43">
        <v>6.4</v>
      </c>
      <c r="H483" s="136" t="str">
        <f t="shared" si="270"/>
        <v>P, S, T &amp; D Plant - Demand</v>
      </c>
      <c r="I483" s="42">
        <f>'Dep. Res. Class'!K$218</f>
        <v>302.17896689499088</v>
      </c>
      <c r="J483" s="136">
        <f t="shared" si="271"/>
        <v>163.19155156175924</v>
      </c>
      <c r="K483" s="136">
        <f t="shared" si="272"/>
        <v>91.060321801352401</v>
      </c>
      <c r="L483" s="136">
        <f t="shared" si="273"/>
        <v>0</v>
      </c>
      <c r="M483" s="136">
        <f t="shared" si="274"/>
        <v>47.927093531879216</v>
      </c>
      <c r="N483" s="136">
        <f t="shared" si="275"/>
        <v>0</v>
      </c>
      <c r="O483" s="136">
        <f t="shared" si="276"/>
        <v>0</v>
      </c>
      <c r="P483" s="136">
        <f t="shared" si="277"/>
        <v>0</v>
      </c>
      <c r="Q483" s="136">
        <f t="shared" si="278"/>
        <v>0</v>
      </c>
      <c r="R483" s="136">
        <f t="shared" si="279"/>
        <v>0</v>
      </c>
      <c r="S483" s="136">
        <f t="shared" si="280"/>
        <v>0</v>
      </c>
      <c r="T483" s="136">
        <f t="shared" si="281"/>
        <v>0</v>
      </c>
      <c r="U483" s="136">
        <f t="shared" si="282"/>
        <v>0</v>
      </c>
      <c r="V483" s="136">
        <f t="shared" si="283"/>
        <v>0</v>
      </c>
      <c r="W483" s="136">
        <f t="shared" si="284"/>
        <v>0</v>
      </c>
      <c r="X483" s="136">
        <f t="shared" si="285"/>
        <v>0</v>
      </c>
      <c r="Y483" s="42">
        <f t="shared" si="286"/>
        <v>0</v>
      </c>
      <c r="Z483" s="42"/>
      <c r="AA483" s="42"/>
      <c r="AB483" s="42"/>
      <c r="AC483" s="42"/>
      <c r="AD483" s="42"/>
      <c r="AE483" s="42"/>
      <c r="AF483" s="42"/>
      <c r="AG483" s="42"/>
    </row>
    <row r="484" spans="1:33">
      <c r="A484" s="44">
        <f t="shared" si="287"/>
        <v>467</v>
      </c>
      <c r="B484" s="44"/>
      <c r="C484" s="137">
        <v>39906</v>
      </c>
      <c r="E484" s="138" t="s">
        <v>330</v>
      </c>
      <c r="G484" s="43">
        <v>6.4</v>
      </c>
      <c r="H484" s="136" t="str">
        <f t="shared" si="270"/>
        <v>P, S, T &amp; D Plant - Demand</v>
      </c>
      <c r="I484" s="42">
        <f>'Dep. Res. Class'!K$219</f>
        <v>29331.5244997714</v>
      </c>
      <c r="J484" s="136">
        <f t="shared" si="271"/>
        <v>15840.470440329629</v>
      </c>
      <c r="K484" s="136">
        <f t="shared" si="272"/>
        <v>8838.927762969035</v>
      </c>
      <c r="L484" s="136">
        <f t="shared" si="273"/>
        <v>0</v>
      </c>
      <c r="M484" s="136">
        <f t="shared" si="274"/>
        <v>4652.126296472733</v>
      </c>
      <c r="N484" s="136">
        <f t="shared" si="275"/>
        <v>0</v>
      </c>
      <c r="O484" s="136">
        <f t="shared" si="276"/>
        <v>0</v>
      </c>
      <c r="P484" s="136">
        <f t="shared" si="277"/>
        <v>0</v>
      </c>
      <c r="Q484" s="136">
        <f t="shared" si="278"/>
        <v>0</v>
      </c>
      <c r="R484" s="136">
        <f t="shared" si="279"/>
        <v>0</v>
      </c>
      <c r="S484" s="136">
        <f t="shared" si="280"/>
        <v>0</v>
      </c>
      <c r="T484" s="136">
        <f t="shared" si="281"/>
        <v>0</v>
      </c>
      <c r="U484" s="136">
        <f t="shared" si="282"/>
        <v>0</v>
      </c>
      <c r="V484" s="136">
        <f t="shared" si="283"/>
        <v>0</v>
      </c>
      <c r="W484" s="136">
        <f t="shared" si="284"/>
        <v>0</v>
      </c>
      <c r="X484" s="136">
        <f t="shared" si="285"/>
        <v>0</v>
      </c>
      <c r="Y484" s="42">
        <f t="shared" si="286"/>
        <v>0</v>
      </c>
      <c r="Z484" s="42"/>
      <c r="AA484" s="42"/>
      <c r="AB484" s="42"/>
      <c r="AC484" s="42"/>
      <c r="AD484" s="42"/>
      <c r="AE484" s="42"/>
      <c r="AF484" s="42"/>
      <c r="AG484" s="42"/>
    </row>
    <row r="485" spans="1:33">
      <c r="A485" s="44">
        <f t="shared" si="287"/>
        <v>468</v>
      </c>
      <c r="B485" s="44"/>
      <c r="C485" s="137">
        <v>39907</v>
      </c>
      <c r="E485" s="138" t="s">
        <v>331</v>
      </c>
      <c r="G485" s="43">
        <v>6.4</v>
      </c>
      <c r="H485" s="136" t="str">
        <f t="shared" si="270"/>
        <v>P, S, T &amp; D Plant - Demand</v>
      </c>
      <c r="I485" s="42">
        <f>'Dep. Res. Class'!K$220</f>
        <v>11081.289973695348</v>
      </c>
      <c r="J485" s="136">
        <f t="shared" si="271"/>
        <v>5984.44333401117</v>
      </c>
      <c r="K485" s="136">
        <f t="shared" si="272"/>
        <v>3339.2986988715702</v>
      </c>
      <c r="L485" s="136">
        <f t="shared" si="273"/>
        <v>0</v>
      </c>
      <c r="M485" s="136">
        <f t="shared" si="274"/>
        <v>1757.5479408126073</v>
      </c>
      <c r="N485" s="136">
        <f t="shared" si="275"/>
        <v>0</v>
      </c>
      <c r="O485" s="136">
        <f t="shared" si="276"/>
        <v>0</v>
      </c>
      <c r="P485" s="136">
        <f t="shared" si="277"/>
        <v>0</v>
      </c>
      <c r="Q485" s="136">
        <f t="shared" si="278"/>
        <v>0</v>
      </c>
      <c r="R485" s="136">
        <f t="shared" si="279"/>
        <v>0</v>
      </c>
      <c r="S485" s="136">
        <f t="shared" si="280"/>
        <v>0</v>
      </c>
      <c r="T485" s="136">
        <f t="shared" si="281"/>
        <v>0</v>
      </c>
      <c r="U485" s="136">
        <f t="shared" si="282"/>
        <v>0</v>
      </c>
      <c r="V485" s="136">
        <f t="shared" si="283"/>
        <v>0</v>
      </c>
      <c r="W485" s="136">
        <f t="shared" si="284"/>
        <v>0</v>
      </c>
      <c r="X485" s="136">
        <f t="shared" si="285"/>
        <v>0</v>
      </c>
      <c r="Y485" s="42">
        <f t="shared" si="286"/>
        <v>0</v>
      </c>
      <c r="Z485" s="42"/>
      <c r="AA485" s="42"/>
      <c r="AB485" s="42"/>
      <c r="AC485" s="42"/>
      <c r="AD485" s="42"/>
      <c r="AE485" s="42"/>
      <c r="AF485" s="42"/>
      <c r="AG485" s="42"/>
    </row>
    <row r="486" spans="1:33">
      <c r="A486" s="44">
        <f t="shared" si="287"/>
        <v>469</v>
      </c>
      <c r="B486" s="44"/>
      <c r="C486" s="137">
        <v>39908</v>
      </c>
      <c r="E486" s="138" t="s">
        <v>332</v>
      </c>
      <c r="G486" s="43">
        <v>6.4</v>
      </c>
      <c r="H486" s="136" t="str">
        <f t="shared" si="270"/>
        <v>P, S, T &amp; D Plant - Demand</v>
      </c>
      <c r="I486" s="42">
        <f>'Dep. Res. Class'!K$221</f>
        <v>1701098.3728722739</v>
      </c>
      <c r="J486" s="136">
        <f t="shared" si="271"/>
        <v>918677.05314076308</v>
      </c>
      <c r="K486" s="136">
        <f t="shared" si="272"/>
        <v>512618.62081663631</v>
      </c>
      <c r="L486" s="136">
        <f t="shared" si="273"/>
        <v>0</v>
      </c>
      <c r="M486" s="136">
        <f t="shared" si="274"/>
        <v>269802.69891487435</v>
      </c>
      <c r="N486" s="136">
        <f t="shared" si="275"/>
        <v>0</v>
      </c>
      <c r="O486" s="136">
        <f t="shared" si="276"/>
        <v>0</v>
      </c>
      <c r="P486" s="136">
        <f t="shared" si="277"/>
        <v>0</v>
      </c>
      <c r="Q486" s="136">
        <f t="shared" si="278"/>
        <v>0</v>
      </c>
      <c r="R486" s="136">
        <f t="shared" si="279"/>
        <v>0</v>
      </c>
      <c r="S486" s="136">
        <f t="shared" si="280"/>
        <v>0</v>
      </c>
      <c r="T486" s="136">
        <f t="shared" si="281"/>
        <v>0</v>
      </c>
      <c r="U486" s="136">
        <f t="shared" si="282"/>
        <v>0</v>
      </c>
      <c r="V486" s="136">
        <f t="shared" si="283"/>
        <v>0</v>
      </c>
      <c r="W486" s="136">
        <f t="shared" si="284"/>
        <v>0</v>
      </c>
      <c r="X486" s="136">
        <f t="shared" si="285"/>
        <v>0</v>
      </c>
      <c r="Y486" s="42">
        <f t="shared" si="286"/>
        <v>0</v>
      </c>
      <c r="Z486" s="42"/>
      <c r="AA486" s="42"/>
      <c r="AB486" s="42"/>
      <c r="AC486" s="42"/>
      <c r="AD486" s="42"/>
      <c r="AE486" s="42"/>
      <c r="AF486" s="42"/>
      <c r="AG486" s="42"/>
    </row>
    <row r="487" spans="1:33">
      <c r="A487" s="44">
        <f t="shared" si="287"/>
        <v>470</v>
      </c>
      <c r="B487" s="44"/>
      <c r="C487" s="137">
        <v>39909</v>
      </c>
      <c r="E487" s="138" t="s">
        <v>333</v>
      </c>
      <c r="G487" s="43">
        <v>6.4</v>
      </c>
      <c r="H487" s="136" t="str">
        <f t="shared" si="270"/>
        <v>P, S, T &amp; D Plant - Demand</v>
      </c>
      <c r="I487" s="42">
        <f>'Dep. Res. Class'!K$222</f>
        <v>21544.714076132026</v>
      </c>
      <c r="J487" s="136">
        <f t="shared" si="271"/>
        <v>11635.208612187302</v>
      </c>
      <c r="K487" s="136">
        <f t="shared" si="272"/>
        <v>6492.4061957378754</v>
      </c>
      <c r="L487" s="136">
        <f t="shared" si="273"/>
        <v>0</v>
      </c>
      <c r="M487" s="136">
        <f t="shared" si="274"/>
        <v>3417.0992682068468</v>
      </c>
      <c r="N487" s="136">
        <f t="shared" si="275"/>
        <v>0</v>
      </c>
      <c r="O487" s="136">
        <f t="shared" si="276"/>
        <v>0</v>
      </c>
      <c r="P487" s="136">
        <f t="shared" si="277"/>
        <v>0</v>
      </c>
      <c r="Q487" s="136">
        <f t="shared" si="278"/>
        <v>0</v>
      </c>
      <c r="R487" s="136">
        <f t="shared" si="279"/>
        <v>0</v>
      </c>
      <c r="S487" s="136">
        <f t="shared" si="280"/>
        <v>0</v>
      </c>
      <c r="T487" s="136">
        <f t="shared" si="281"/>
        <v>0</v>
      </c>
      <c r="U487" s="136">
        <f t="shared" si="282"/>
        <v>0</v>
      </c>
      <c r="V487" s="136">
        <f t="shared" si="283"/>
        <v>0</v>
      </c>
      <c r="W487" s="136">
        <f t="shared" si="284"/>
        <v>0</v>
      </c>
      <c r="X487" s="136">
        <f t="shared" si="285"/>
        <v>0</v>
      </c>
      <c r="Y487" s="42">
        <f t="shared" si="286"/>
        <v>0</v>
      </c>
      <c r="Z487" s="42"/>
      <c r="AA487" s="42"/>
      <c r="AB487" s="42"/>
      <c r="AC487" s="42"/>
      <c r="AD487" s="42"/>
      <c r="AE487" s="42"/>
      <c r="AF487" s="42"/>
      <c r="AG487" s="42"/>
    </row>
    <row r="488" spans="1:33">
      <c r="A488" s="44">
        <f t="shared" si="287"/>
        <v>471</v>
      </c>
      <c r="B488" s="44"/>
      <c r="C488" s="137">
        <v>39924</v>
      </c>
      <c r="E488" s="138" t="s">
        <v>334</v>
      </c>
      <c r="G488" s="43">
        <v>6.4</v>
      </c>
      <c r="H488" s="136" t="str">
        <f t="shared" si="270"/>
        <v>P, S, T &amp; D Plant - Demand</v>
      </c>
      <c r="I488" s="42">
        <f>'Dep. Res. Class'!K$223</f>
        <v>0</v>
      </c>
      <c r="J488" s="136">
        <f t="shared" si="271"/>
        <v>0</v>
      </c>
      <c r="K488" s="136">
        <f t="shared" si="272"/>
        <v>0</v>
      </c>
      <c r="L488" s="136">
        <f t="shared" si="273"/>
        <v>0</v>
      </c>
      <c r="M488" s="136">
        <f t="shared" si="274"/>
        <v>0</v>
      </c>
      <c r="N488" s="136">
        <f t="shared" si="275"/>
        <v>0</v>
      </c>
      <c r="O488" s="136">
        <f t="shared" si="276"/>
        <v>0</v>
      </c>
      <c r="P488" s="136">
        <f t="shared" si="277"/>
        <v>0</v>
      </c>
      <c r="Q488" s="136">
        <f t="shared" si="278"/>
        <v>0</v>
      </c>
      <c r="R488" s="136">
        <f t="shared" si="279"/>
        <v>0</v>
      </c>
      <c r="S488" s="136">
        <f t="shared" si="280"/>
        <v>0</v>
      </c>
      <c r="T488" s="136">
        <f t="shared" si="281"/>
        <v>0</v>
      </c>
      <c r="U488" s="136">
        <f t="shared" si="282"/>
        <v>0</v>
      </c>
      <c r="V488" s="136">
        <f t="shared" si="283"/>
        <v>0</v>
      </c>
      <c r="W488" s="136">
        <f t="shared" si="284"/>
        <v>0</v>
      </c>
      <c r="X488" s="136">
        <f t="shared" si="285"/>
        <v>0</v>
      </c>
      <c r="Y488" s="42">
        <f t="shared" si="286"/>
        <v>0</v>
      </c>
      <c r="Z488" s="42"/>
      <c r="AA488" s="42"/>
      <c r="AB488" s="42"/>
      <c r="AC488" s="42"/>
      <c r="AD488" s="42"/>
      <c r="AE488" s="42"/>
      <c r="AF488" s="42"/>
      <c r="AG488" s="42"/>
    </row>
    <row r="489" spans="1:33">
      <c r="A489" s="44">
        <f t="shared" si="287"/>
        <v>472</v>
      </c>
      <c r="B489" s="44"/>
      <c r="C489" s="147"/>
      <c r="E489" s="138" t="s">
        <v>368</v>
      </c>
      <c r="G489" s="43">
        <v>6.4</v>
      </c>
      <c r="H489" s="136" t="str">
        <f t="shared" si="270"/>
        <v>P, S, T &amp; D Plant - Demand</v>
      </c>
      <c r="I489" s="42">
        <f>'Dep. Res. Class'!K$224</f>
        <v>0</v>
      </c>
      <c r="J489" s="136">
        <f t="shared" si="271"/>
        <v>0</v>
      </c>
      <c r="K489" s="136">
        <f t="shared" si="272"/>
        <v>0</v>
      </c>
      <c r="L489" s="136">
        <f t="shared" si="273"/>
        <v>0</v>
      </c>
      <c r="M489" s="136">
        <f t="shared" si="274"/>
        <v>0</v>
      </c>
      <c r="N489" s="136">
        <f t="shared" si="275"/>
        <v>0</v>
      </c>
      <c r="O489" s="136">
        <f t="shared" si="276"/>
        <v>0</v>
      </c>
      <c r="P489" s="136">
        <f t="shared" si="277"/>
        <v>0</v>
      </c>
      <c r="Q489" s="136">
        <f t="shared" si="278"/>
        <v>0</v>
      </c>
      <c r="R489" s="136">
        <f t="shared" si="279"/>
        <v>0</v>
      </c>
      <c r="S489" s="136">
        <f t="shared" si="280"/>
        <v>0</v>
      </c>
      <c r="T489" s="136">
        <f t="shared" si="281"/>
        <v>0</v>
      </c>
      <c r="U489" s="136">
        <f t="shared" si="282"/>
        <v>0</v>
      </c>
      <c r="V489" s="136">
        <f t="shared" si="283"/>
        <v>0</v>
      </c>
      <c r="W489" s="136">
        <f t="shared" si="284"/>
        <v>0</v>
      </c>
      <c r="X489" s="136">
        <f t="shared" si="285"/>
        <v>0</v>
      </c>
      <c r="Y489" s="42">
        <f t="shared" si="286"/>
        <v>0</v>
      </c>
      <c r="Z489" s="42"/>
      <c r="AA489" s="42"/>
      <c r="AB489" s="42"/>
      <c r="AC489" s="42"/>
      <c r="AD489" s="42"/>
      <c r="AE489" s="42"/>
      <c r="AF489" s="42"/>
      <c r="AG489" s="42"/>
    </row>
    <row r="490" spans="1:33">
      <c r="A490" s="44">
        <f t="shared" si="287"/>
        <v>473</v>
      </c>
      <c r="B490" s="44"/>
      <c r="C490" s="44"/>
      <c r="D490" s="44"/>
      <c r="E490" s="44"/>
      <c r="G490" s="43"/>
      <c r="H490" s="44"/>
      <c r="I490" s="42"/>
      <c r="J490" s="151"/>
      <c r="K490" s="44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</row>
    <row r="491" spans="1:33">
      <c r="A491" s="44">
        <f t="shared" si="287"/>
        <v>474</v>
      </c>
      <c r="B491" s="44"/>
      <c r="C491" s="44"/>
      <c r="D491" s="44" t="s">
        <v>159</v>
      </c>
      <c r="E491" s="44"/>
      <c r="G491" s="43"/>
      <c r="H491" s="44"/>
      <c r="I491" s="42">
        <f>'Dep. Res. Class'!K$226</f>
        <v>2530209.2976527582</v>
      </c>
      <c r="J491" s="136">
        <f>SUM(J455:J489)</f>
        <v>1366437.8606583534</v>
      </c>
      <c r="K491" s="136">
        <f t="shared" ref="K491:X491" si="288">SUM(K455:K489)</f>
        <v>762467.60400468274</v>
      </c>
      <c r="L491" s="136">
        <f t="shared" si="288"/>
        <v>0</v>
      </c>
      <c r="M491" s="136">
        <f t="shared" si="288"/>
        <v>401303.83298972202</v>
      </c>
      <c r="N491" s="136">
        <f t="shared" si="288"/>
        <v>0</v>
      </c>
      <c r="O491" s="136">
        <f t="shared" si="288"/>
        <v>0</v>
      </c>
      <c r="P491" s="136">
        <f t="shared" si="288"/>
        <v>0</v>
      </c>
      <c r="Q491" s="136">
        <f t="shared" si="288"/>
        <v>0</v>
      </c>
      <c r="R491" s="136">
        <f t="shared" si="288"/>
        <v>0</v>
      </c>
      <c r="S491" s="136">
        <f t="shared" si="288"/>
        <v>0</v>
      </c>
      <c r="T491" s="136">
        <f t="shared" si="288"/>
        <v>0</v>
      </c>
      <c r="U491" s="136">
        <f t="shared" si="288"/>
        <v>0</v>
      </c>
      <c r="V491" s="136">
        <f t="shared" si="288"/>
        <v>0</v>
      </c>
      <c r="W491" s="136">
        <f t="shared" si="288"/>
        <v>0</v>
      </c>
      <c r="X491" s="136">
        <f t="shared" si="288"/>
        <v>0</v>
      </c>
      <c r="Y491" s="42">
        <f>SUM(J491:X491)-I491</f>
        <v>0</v>
      </c>
      <c r="Z491" s="42"/>
      <c r="AA491" s="42"/>
      <c r="AB491" s="42"/>
      <c r="AC491" s="42"/>
      <c r="AD491" s="42"/>
      <c r="AE491" s="42"/>
      <c r="AF491" s="42"/>
      <c r="AG491" s="42"/>
    </row>
    <row r="492" spans="1:33">
      <c r="A492" s="44">
        <f t="shared" si="287"/>
        <v>475</v>
      </c>
      <c r="B492" s="44"/>
      <c r="C492" s="44"/>
      <c r="D492" s="44"/>
      <c r="E492" s="44"/>
      <c r="G492" s="43"/>
      <c r="H492" s="136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</row>
    <row r="493" spans="1:33">
      <c r="A493" s="44">
        <f t="shared" si="287"/>
        <v>476</v>
      </c>
      <c r="B493" s="44"/>
      <c r="C493" s="44"/>
      <c r="D493" s="44" t="s">
        <v>365</v>
      </c>
      <c r="E493" s="44"/>
      <c r="G493" s="43"/>
      <c r="H493" s="136"/>
      <c r="I493" s="42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42"/>
      <c r="Z493" s="42"/>
      <c r="AA493" s="42"/>
      <c r="AB493" s="42"/>
      <c r="AC493" s="42"/>
      <c r="AD493" s="42"/>
      <c r="AE493" s="42"/>
      <c r="AF493" s="42"/>
      <c r="AG493" s="42"/>
    </row>
    <row r="494" spans="1:33">
      <c r="A494" s="44">
        <f t="shared" si="287"/>
        <v>477</v>
      </c>
      <c r="B494" s="44"/>
      <c r="C494" s="44"/>
      <c r="D494" s="44"/>
      <c r="E494" s="44"/>
      <c r="G494" s="43"/>
      <c r="H494" s="136"/>
      <c r="I494" s="42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42"/>
      <c r="Z494" s="42"/>
      <c r="AA494" s="42"/>
      <c r="AB494" s="42"/>
      <c r="AC494" s="42"/>
      <c r="AD494" s="42"/>
      <c r="AE494" s="42"/>
      <c r="AF494" s="42"/>
      <c r="AG494" s="42"/>
    </row>
    <row r="495" spans="1:33">
      <c r="A495" s="44">
        <f t="shared" si="287"/>
        <v>478</v>
      </c>
      <c r="B495" s="44"/>
      <c r="C495" s="44"/>
      <c r="D495" s="44" t="s">
        <v>158</v>
      </c>
      <c r="E495" s="44"/>
      <c r="G495" s="43"/>
      <c r="H495" s="136"/>
      <c r="I495" s="42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42"/>
      <c r="Z495" s="42"/>
      <c r="AA495" s="42"/>
      <c r="AB495" s="42"/>
      <c r="AC495" s="42"/>
      <c r="AD495" s="42"/>
      <c r="AE495" s="42"/>
      <c r="AF495" s="42"/>
      <c r="AG495" s="42"/>
    </row>
    <row r="496" spans="1:33">
      <c r="A496" s="44">
        <f t="shared" si="287"/>
        <v>479</v>
      </c>
      <c r="B496" s="44"/>
      <c r="C496" s="44"/>
      <c r="D496" s="44"/>
      <c r="E496" s="44"/>
      <c r="G496" s="43"/>
      <c r="H496" s="136"/>
      <c r="I496" s="42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42"/>
      <c r="Z496" s="42"/>
      <c r="AA496" s="42"/>
      <c r="AB496" s="42"/>
      <c r="AC496" s="42"/>
      <c r="AD496" s="42"/>
      <c r="AE496" s="42"/>
      <c r="AF496" s="42"/>
      <c r="AG496" s="42"/>
    </row>
    <row r="497" spans="1:33">
      <c r="A497" s="44">
        <f t="shared" si="287"/>
        <v>480</v>
      </c>
      <c r="B497" s="44"/>
      <c r="C497" s="139">
        <v>37400</v>
      </c>
      <c r="E497" s="138" t="s">
        <v>125</v>
      </c>
      <c r="G497" s="43">
        <v>6.4</v>
      </c>
      <c r="H497" s="136" t="str">
        <f t="shared" ref="H497:H531" si="289">VLOOKUP($G497,alloc,3)</f>
        <v>P, S, T &amp; D Plant - Demand</v>
      </c>
      <c r="I497" s="42">
        <f>'Dep. Res. Class'!K$232</f>
        <v>0</v>
      </c>
      <c r="J497" s="136">
        <f t="shared" ref="J497:J531" si="290">$I497*VLOOKUP($G497,alloc,6)</f>
        <v>0</v>
      </c>
      <c r="K497" s="136">
        <f t="shared" ref="K497:K531" si="291">$I497*VLOOKUP($G497,alloc,7)</f>
        <v>0</v>
      </c>
      <c r="L497" s="136">
        <f t="shared" ref="L497:L531" si="292">$I497*VLOOKUP($G497,alloc,8)</f>
        <v>0</v>
      </c>
      <c r="M497" s="136">
        <f t="shared" ref="M497:M531" si="293">$I497*VLOOKUP($G497,alloc,9)</f>
        <v>0</v>
      </c>
      <c r="N497" s="136">
        <f t="shared" ref="N497:N531" si="294">$I497*VLOOKUP($G497,alloc,10)</f>
        <v>0</v>
      </c>
      <c r="O497" s="136">
        <f t="shared" ref="O497:O531" si="295">$I497*VLOOKUP($G497,alloc,11)</f>
        <v>0</v>
      </c>
      <c r="P497" s="136">
        <f t="shared" ref="P497:P531" si="296">$I497*VLOOKUP($G497,alloc,12)</f>
        <v>0</v>
      </c>
      <c r="Q497" s="136">
        <f t="shared" ref="Q497:Q531" si="297">$I497*VLOOKUP($G497,alloc,13)</f>
        <v>0</v>
      </c>
      <c r="R497" s="136">
        <f t="shared" ref="R497:R531" si="298">$I497*VLOOKUP($G497,alloc,14)</f>
        <v>0</v>
      </c>
      <c r="S497" s="136">
        <f t="shared" ref="S497:S531" si="299">$I497*VLOOKUP($G497,alloc,15)</f>
        <v>0</v>
      </c>
      <c r="T497" s="136">
        <f t="shared" ref="T497:T531" si="300">$I497*VLOOKUP($G497,alloc,16)</f>
        <v>0</v>
      </c>
      <c r="U497" s="136">
        <f t="shared" ref="U497:U531" si="301">$I497*VLOOKUP($G497,alloc,17)</f>
        <v>0</v>
      </c>
      <c r="V497" s="136">
        <f t="shared" ref="V497:V531" si="302">$I497*VLOOKUP($G497,alloc,18)</f>
        <v>0</v>
      </c>
      <c r="W497" s="136">
        <f t="shared" ref="W497:W531" si="303">$I497*VLOOKUP($G497,alloc,19)</f>
        <v>0</v>
      </c>
      <c r="X497" s="136">
        <f t="shared" ref="X497:X531" si="304">$I497*VLOOKUP($G497,alloc,20)</f>
        <v>0</v>
      </c>
      <c r="Y497" s="42">
        <f t="shared" ref="Y497:Y531" si="305">SUM(J497:X497)-I497</f>
        <v>0</v>
      </c>
      <c r="Z497" s="42"/>
      <c r="AA497" s="42"/>
      <c r="AB497" s="42"/>
      <c r="AC497" s="42"/>
      <c r="AD497" s="42"/>
      <c r="AE497" s="42"/>
      <c r="AF497" s="42"/>
      <c r="AG497" s="42"/>
    </row>
    <row r="498" spans="1:33">
      <c r="A498" s="44">
        <f t="shared" si="287"/>
        <v>481</v>
      </c>
      <c r="B498" s="44"/>
      <c r="C498" s="139">
        <v>39001</v>
      </c>
      <c r="E498" s="138" t="s">
        <v>304</v>
      </c>
      <c r="G498" s="43">
        <v>6.4</v>
      </c>
      <c r="H498" s="136" t="str">
        <f t="shared" si="289"/>
        <v>P, S, T &amp; D Plant - Demand</v>
      </c>
      <c r="I498" s="42">
        <f>'Dep. Res. Class'!K$233</f>
        <v>0</v>
      </c>
      <c r="J498" s="136">
        <f t="shared" si="290"/>
        <v>0</v>
      </c>
      <c r="K498" s="136">
        <f t="shared" si="291"/>
        <v>0</v>
      </c>
      <c r="L498" s="136">
        <f t="shared" si="292"/>
        <v>0</v>
      </c>
      <c r="M498" s="136">
        <f t="shared" si="293"/>
        <v>0</v>
      </c>
      <c r="N498" s="136">
        <f t="shared" si="294"/>
        <v>0</v>
      </c>
      <c r="O498" s="136">
        <f t="shared" si="295"/>
        <v>0</v>
      </c>
      <c r="P498" s="136">
        <f t="shared" si="296"/>
        <v>0</v>
      </c>
      <c r="Q498" s="136">
        <f t="shared" si="297"/>
        <v>0</v>
      </c>
      <c r="R498" s="136">
        <f t="shared" si="298"/>
        <v>0</v>
      </c>
      <c r="S498" s="136">
        <f t="shared" si="299"/>
        <v>0</v>
      </c>
      <c r="T498" s="136">
        <f t="shared" si="300"/>
        <v>0</v>
      </c>
      <c r="U498" s="136">
        <f t="shared" si="301"/>
        <v>0</v>
      </c>
      <c r="V498" s="136">
        <f t="shared" si="302"/>
        <v>0</v>
      </c>
      <c r="W498" s="136">
        <f t="shared" si="303"/>
        <v>0</v>
      </c>
      <c r="X498" s="136">
        <f t="shared" si="304"/>
        <v>0</v>
      </c>
      <c r="Y498" s="42">
        <f t="shared" si="305"/>
        <v>0</v>
      </c>
      <c r="Z498" s="42"/>
      <c r="AA498" s="42"/>
      <c r="AB498" s="42"/>
      <c r="AC498" s="42"/>
      <c r="AD498" s="42"/>
      <c r="AE498" s="42"/>
      <c r="AF498" s="42"/>
      <c r="AG498" s="42"/>
    </row>
    <row r="499" spans="1:33">
      <c r="A499" s="44">
        <f t="shared" si="287"/>
        <v>482</v>
      </c>
      <c r="B499" s="44"/>
      <c r="C499" s="139">
        <v>36602</v>
      </c>
      <c r="E499" s="138" t="s">
        <v>149</v>
      </c>
      <c r="G499" s="43">
        <v>6.4</v>
      </c>
      <c r="H499" s="136" t="str">
        <f t="shared" si="289"/>
        <v>P, S, T &amp; D Plant - Demand</v>
      </c>
      <c r="I499" s="42">
        <f>'Dep. Res. Class'!K$234</f>
        <v>91089.612047736664</v>
      </c>
      <c r="J499" s="136">
        <f t="shared" si="290"/>
        <v>49192.884845603978</v>
      </c>
      <c r="K499" s="136">
        <f t="shared" si="291"/>
        <v>27449.459739233575</v>
      </c>
      <c r="L499" s="136">
        <f t="shared" si="292"/>
        <v>0</v>
      </c>
      <c r="M499" s="136">
        <f t="shared" si="293"/>
        <v>14447.267462899103</v>
      </c>
      <c r="N499" s="136">
        <f t="shared" si="294"/>
        <v>0</v>
      </c>
      <c r="O499" s="136">
        <f t="shared" si="295"/>
        <v>0</v>
      </c>
      <c r="P499" s="136">
        <f t="shared" si="296"/>
        <v>0</v>
      </c>
      <c r="Q499" s="136">
        <f t="shared" si="297"/>
        <v>0</v>
      </c>
      <c r="R499" s="136">
        <f t="shared" si="298"/>
        <v>0</v>
      </c>
      <c r="S499" s="136">
        <f t="shared" si="299"/>
        <v>0</v>
      </c>
      <c r="T499" s="136">
        <f t="shared" si="300"/>
        <v>0</v>
      </c>
      <c r="U499" s="136">
        <f t="shared" si="301"/>
        <v>0</v>
      </c>
      <c r="V499" s="136">
        <f t="shared" si="302"/>
        <v>0</v>
      </c>
      <c r="W499" s="136">
        <f t="shared" si="303"/>
        <v>0</v>
      </c>
      <c r="X499" s="136">
        <f t="shared" si="304"/>
        <v>0</v>
      </c>
      <c r="Y499" s="42">
        <f t="shared" si="305"/>
        <v>0</v>
      </c>
      <c r="Z499" s="42"/>
      <c r="AA499" s="42"/>
      <c r="AB499" s="42"/>
      <c r="AC499" s="42"/>
      <c r="AD499" s="42"/>
      <c r="AE499" s="42"/>
      <c r="AF499" s="42"/>
      <c r="AG499" s="42"/>
    </row>
    <row r="500" spans="1:33">
      <c r="A500" s="44">
        <f t="shared" si="287"/>
        <v>483</v>
      </c>
      <c r="B500" s="44"/>
      <c r="C500" s="139">
        <v>37503</v>
      </c>
      <c r="E500" s="138" t="s">
        <v>291</v>
      </c>
      <c r="G500" s="43">
        <v>6.4</v>
      </c>
      <c r="H500" s="136" t="str">
        <f t="shared" si="289"/>
        <v>P, S, T &amp; D Plant - Demand</v>
      </c>
      <c r="I500" s="42">
        <f>'Dep. Res. Class'!K$235</f>
        <v>0</v>
      </c>
      <c r="J500" s="136">
        <f t="shared" si="290"/>
        <v>0</v>
      </c>
      <c r="K500" s="136">
        <f t="shared" si="291"/>
        <v>0</v>
      </c>
      <c r="L500" s="136">
        <f t="shared" si="292"/>
        <v>0</v>
      </c>
      <c r="M500" s="136">
        <f t="shared" si="293"/>
        <v>0</v>
      </c>
      <c r="N500" s="136">
        <f t="shared" si="294"/>
        <v>0</v>
      </c>
      <c r="O500" s="136">
        <f t="shared" si="295"/>
        <v>0</v>
      </c>
      <c r="P500" s="136">
        <f t="shared" si="296"/>
        <v>0</v>
      </c>
      <c r="Q500" s="136">
        <f t="shared" si="297"/>
        <v>0</v>
      </c>
      <c r="R500" s="136">
        <f t="shared" si="298"/>
        <v>0</v>
      </c>
      <c r="S500" s="136">
        <f t="shared" si="299"/>
        <v>0</v>
      </c>
      <c r="T500" s="136">
        <f t="shared" si="300"/>
        <v>0</v>
      </c>
      <c r="U500" s="136">
        <f t="shared" si="301"/>
        <v>0</v>
      </c>
      <c r="V500" s="136">
        <f t="shared" si="302"/>
        <v>0</v>
      </c>
      <c r="W500" s="136">
        <f t="shared" si="303"/>
        <v>0</v>
      </c>
      <c r="X500" s="136">
        <f t="shared" si="304"/>
        <v>0</v>
      </c>
      <c r="Y500" s="42">
        <f t="shared" si="305"/>
        <v>0</v>
      </c>
      <c r="Z500" s="42"/>
      <c r="AA500" s="42"/>
      <c r="AB500" s="42"/>
      <c r="AC500" s="42"/>
      <c r="AD500" s="42"/>
      <c r="AE500" s="42"/>
      <c r="AF500" s="42"/>
      <c r="AG500" s="42"/>
    </row>
    <row r="501" spans="1:33">
      <c r="A501" s="44">
        <f t="shared" si="287"/>
        <v>484</v>
      </c>
      <c r="B501" s="44"/>
      <c r="C501" s="139">
        <v>39004</v>
      </c>
      <c r="E501" s="138" t="s">
        <v>306</v>
      </c>
      <c r="G501" s="43">
        <v>6.4</v>
      </c>
      <c r="H501" s="136" t="str">
        <f t="shared" si="289"/>
        <v>P, S, T &amp; D Plant - Demand</v>
      </c>
      <c r="I501" s="42">
        <f>'Dep. Res. Class'!K$236</f>
        <v>0</v>
      </c>
      <c r="J501" s="136">
        <f t="shared" si="290"/>
        <v>0</v>
      </c>
      <c r="K501" s="136">
        <f t="shared" si="291"/>
        <v>0</v>
      </c>
      <c r="L501" s="136">
        <f t="shared" si="292"/>
        <v>0</v>
      </c>
      <c r="M501" s="136">
        <f t="shared" si="293"/>
        <v>0</v>
      </c>
      <c r="N501" s="136">
        <f t="shared" si="294"/>
        <v>0</v>
      </c>
      <c r="O501" s="136">
        <f t="shared" si="295"/>
        <v>0</v>
      </c>
      <c r="P501" s="136">
        <f t="shared" si="296"/>
        <v>0</v>
      </c>
      <c r="Q501" s="136">
        <f t="shared" si="297"/>
        <v>0</v>
      </c>
      <c r="R501" s="136">
        <f t="shared" si="298"/>
        <v>0</v>
      </c>
      <c r="S501" s="136">
        <f t="shared" si="299"/>
        <v>0</v>
      </c>
      <c r="T501" s="136">
        <f t="shared" si="300"/>
        <v>0</v>
      </c>
      <c r="U501" s="136">
        <f t="shared" si="301"/>
        <v>0</v>
      </c>
      <c r="V501" s="136">
        <f t="shared" si="302"/>
        <v>0</v>
      </c>
      <c r="W501" s="136">
        <f t="shared" si="303"/>
        <v>0</v>
      </c>
      <c r="X501" s="136">
        <f t="shared" si="304"/>
        <v>0</v>
      </c>
      <c r="Y501" s="42">
        <f t="shared" si="305"/>
        <v>0</v>
      </c>
      <c r="Z501" s="42"/>
      <c r="AA501" s="42"/>
      <c r="AB501" s="42"/>
      <c r="AC501" s="42"/>
      <c r="AD501" s="42"/>
      <c r="AE501" s="42"/>
      <c r="AF501" s="42"/>
      <c r="AG501" s="42"/>
    </row>
    <row r="502" spans="1:33">
      <c r="A502" s="44">
        <f t="shared" si="287"/>
        <v>485</v>
      </c>
      <c r="B502" s="44"/>
      <c r="C502" s="139">
        <v>39009</v>
      </c>
      <c r="E502" s="138" t="s">
        <v>307</v>
      </c>
      <c r="G502" s="43">
        <v>6.4</v>
      </c>
      <c r="H502" s="136" t="str">
        <f t="shared" si="289"/>
        <v>P, S, T &amp; D Plant - Demand</v>
      </c>
      <c r="I502" s="42">
        <f>'Dep. Res. Class'!K$237</f>
        <v>81275.660782731415</v>
      </c>
      <c r="J502" s="136">
        <f t="shared" si="290"/>
        <v>43892.86694447638</v>
      </c>
      <c r="K502" s="136">
        <f t="shared" si="291"/>
        <v>24492.068066620173</v>
      </c>
      <c r="L502" s="136">
        <f t="shared" si="292"/>
        <v>0</v>
      </c>
      <c r="M502" s="136">
        <f t="shared" si="293"/>
        <v>12890.725771634859</v>
      </c>
      <c r="N502" s="136">
        <f t="shared" si="294"/>
        <v>0</v>
      </c>
      <c r="O502" s="136">
        <f t="shared" si="295"/>
        <v>0</v>
      </c>
      <c r="P502" s="136">
        <f t="shared" si="296"/>
        <v>0</v>
      </c>
      <c r="Q502" s="136">
        <f t="shared" si="297"/>
        <v>0</v>
      </c>
      <c r="R502" s="136">
        <f t="shared" si="298"/>
        <v>0</v>
      </c>
      <c r="S502" s="136">
        <f t="shared" si="299"/>
        <v>0</v>
      </c>
      <c r="T502" s="136">
        <f t="shared" si="300"/>
        <v>0</v>
      </c>
      <c r="U502" s="136">
        <f t="shared" si="301"/>
        <v>0</v>
      </c>
      <c r="V502" s="136">
        <f t="shared" si="302"/>
        <v>0</v>
      </c>
      <c r="W502" s="136">
        <f t="shared" si="303"/>
        <v>0</v>
      </c>
      <c r="X502" s="136">
        <f t="shared" si="304"/>
        <v>0</v>
      </c>
      <c r="Y502" s="42">
        <f t="shared" si="305"/>
        <v>0</v>
      </c>
      <c r="Z502" s="42"/>
      <c r="AA502" s="42"/>
      <c r="AB502" s="42"/>
      <c r="AC502" s="42"/>
      <c r="AD502" s="42"/>
      <c r="AE502" s="42"/>
      <c r="AF502" s="42"/>
      <c r="AG502" s="42"/>
    </row>
    <row r="503" spans="1:33">
      <c r="A503" s="44">
        <f t="shared" si="287"/>
        <v>486</v>
      </c>
      <c r="B503" s="44"/>
      <c r="C503" s="139">
        <v>39100</v>
      </c>
      <c r="E503" s="138" t="s">
        <v>308</v>
      </c>
      <c r="G503" s="43">
        <v>6.4</v>
      </c>
      <c r="H503" s="136" t="str">
        <f t="shared" si="289"/>
        <v>P, S, T &amp; D Plant - Demand</v>
      </c>
      <c r="I503" s="42">
        <f>'Dep. Res. Class'!K$238</f>
        <v>9518.9200929560629</v>
      </c>
      <c r="J503" s="136">
        <f t="shared" si="290"/>
        <v>5140.6865114530765</v>
      </c>
      <c r="K503" s="136">
        <f t="shared" si="291"/>
        <v>2868.4853078048795</v>
      </c>
      <c r="L503" s="136">
        <f t="shared" si="292"/>
        <v>0</v>
      </c>
      <c r="M503" s="136">
        <f t="shared" si="293"/>
        <v>1509.748273698106</v>
      </c>
      <c r="N503" s="136">
        <f t="shared" si="294"/>
        <v>0</v>
      </c>
      <c r="O503" s="136">
        <f t="shared" si="295"/>
        <v>0</v>
      </c>
      <c r="P503" s="136">
        <f t="shared" si="296"/>
        <v>0</v>
      </c>
      <c r="Q503" s="136">
        <f t="shared" si="297"/>
        <v>0</v>
      </c>
      <c r="R503" s="136">
        <f t="shared" si="298"/>
        <v>0</v>
      </c>
      <c r="S503" s="136">
        <f t="shared" si="299"/>
        <v>0</v>
      </c>
      <c r="T503" s="136">
        <f t="shared" si="300"/>
        <v>0</v>
      </c>
      <c r="U503" s="136">
        <f t="shared" si="301"/>
        <v>0</v>
      </c>
      <c r="V503" s="136">
        <f t="shared" si="302"/>
        <v>0</v>
      </c>
      <c r="W503" s="136">
        <f t="shared" si="303"/>
        <v>0</v>
      </c>
      <c r="X503" s="136">
        <f t="shared" si="304"/>
        <v>0</v>
      </c>
      <c r="Y503" s="42">
        <f t="shared" si="305"/>
        <v>0</v>
      </c>
      <c r="Z503" s="42"/>
      <c r="AA503" s="42"/>
      <c r="AB503" s="42"/>
      <c r="AC503" s="42"/>
      <c r="AD503" s="42"/>
      <c r="AE503" s="42"/>
      <c r="AF503" s="42"/>
      <c r="AG503" s="42"/>
    </row>
    <row r="504" spans="1:33">
      <c r="A504" s="44">
        <f t="shared" si="287"/>
        <v>487</v>
      </c>
      <c r="B504" s="44"/>
      <c r="C504" s="139">
        <v>39102</v>
      </c>
      <c r="E504" s="138" t="s">
        <v>309</v>
      </c>
      <c r="G504" s="43">
        <v>6.4</v>
      </c>
      <c r="H504" s="136" t="str">
        <f t="shared" si="289"/>
        <v>P, S, T &amp; D Plant - Demand</v>
      </c>
      <c r="I504" s="42">
        <f>'Dep. Res. Class'!K$239</f>
        <v>0</v>
      </c>
      <c r="J504" s="136">
        <f t="shared" si="290"/>
        <v>0</v>
      </c>
      <c r="K504" s="136">
        <f t="shared" si="291"/>
        <v>0</v>
      </c>
      <c r="L504" s="136">
        <f t="shared" si="292"/>
        <v>0</v>
      </c>
      <c r="M504" s="136">
        <f t="shared" si="293"/>
        <v>0</v>
      </c>
      <c r="N504" s="136">
        <f t="shared" si="294"/>
        <v>0</v>
      </c>
      <c r="O504" s="136">
        <f t="shared" si="295"/>
        <v>0</v>
      </c>
      <c r="P504" s="136">
        <f t="shared" si="296"/>
        <v>0</v>
      </c>
      <c r="Q504" s="136">
        <f t="shared" si="297"/>
        <v>0</v>
      </c>
      <c r="R504" s="136">
        <f t="shared" si="298"/>
        <v>0</v>
      </c>
      <c r="S504" s="136">
        <f t="shared" si="299"/>
        <v>0</v>
      </c>
      <c r="T504" s="136">
        <f t="shared" si="300"/>
        <v>0</v>
      </c>
      <c r="U504" s="136">
        <f t="shared" si="301"/>
        <v>0</v>
      </c>
      <c r="V504" s="136">
        <f t="shared" si="302"/>
        <v>0</v>
      </c>
      <c r="W504" s="136">
        <f t="shared" si="303"/>
        <v>0</v>
      </c>
      <c r="X504" s="136">
        <f t="shared" si="304"/>
        <v>0</v>
      </c>
      <c r="Y504" s="42">
        <f t="shared" si="305"/>
        <v>0</v>
      </c>
      <c r="Z504" s="42"/>
      <c r="AA504" s="42"/>
      <c r="AB504" s="42"/>
      <c r="AC504" s="42"/>
      <c r="AD504" s="42"/>
      <c r="AE504" s="42"/>
      <c r="AF504" s="42"/>
      <c r="AG504" s="42"/>
    </row>
    <row r="505" spans="1:33">
      <c r="A505" s="44">
        <f t="shared" si="287"/>
        <v>488</v>
      </c>
      <c r="B505" s="44"/>
      <c r="C505" s="146">
        <v>39103</v>
      </c>
      <c r="E505" s="138" t="s">
        <v>310</v>
      </c>
      <c r="G505" s="43">
        <v>6.4</v>
      </c>
      <c r="H505" s="136" t="str">
        <f t="shared" si="289"/>
        <v>P, S, T &amp; D Plant - Demand</v>
      </c>
      <c r="I505" s="42">
        <f>'Dep. Res. Class'!K$240</f>
        <v>3.7547052665665266</v>
      </c>
      <c r="J505" s="136">
        <f t="shared" si="290"/>
        <v>2.0277261002120972</v>
      </c>
      <c r="K505" s="136">
        <f t="shared" si="291"/>
        <v>1.1314641563441266</v>
      </c>
      <c r="L505" s="136">
        <f t="shared" si="292"/>
        <v>0</v>
      </c>
      <c r="M505" s="136">
        <f t="shared" si="293"/>
        <v>0.5955150100103026</v>
      </c>
      <c r="N505" s="136">
        <f t="shared" si="294"/>
        <v>0</v>
      </c>
      <c r="O505" s="136">
        <f t="shared" si="295"/>
        <v>0</v>
      </c>
      <c r="P505" s="136">
        <f t="shared" si="296"/>
        <v>0</v>
      </c>
      <c r="Q505" s="136">
        <f t="shared" si="297"/>
        <v>0</v>
      </c>
      <c r="R505" s="136">
        <f t="shared" si="298"/>
        <v>0</v>
      </c>
      <c r="S505" s="136">
        <f t="shared" si="299"/>
        <v>0</v>
      </c>
      <c r="T505" s="136">
        <f t="shared" si="300"/>
        <v>0</v>
      </c>
      <c r="U505" s="136">
        <f t="shared" si="301"/>
        <v>0</v>
      </c>
      <c r="V505" s="136">
        <f t="shared" si="302"/>
        <v>0</v>
      </c>
      <c r="W505" s="136">
        <f t="shared" si="303"/>
        <v>0</v>
      </c>
      <c r="X505" s="136">
        <f t="shared" si="304"/>
        <v>0</v>
      </c>
      <c r="Y505" s="42">
        <f t="shared" si="305"/>
        <v>0</v>
      </c>
      <c r="Z505" s="42"/>
      <c r="AA505" s="42"/>
      <c r="AB505" s="42"/>
      <c r="AC505" s="42"/>
      <c r="AD505" s="42"/>
      <c r="AE505" s="42"/>
      <c r="AF505" s="42"/>
      <c r="AG505" s="42"/>
    </row>
    <row r="506" spans="1:33">
      <c r="A506" s="44">
        <f t="shared" si="287"/>
        <v>489</v>
      </c>
      <c r="B506" s="44"/>
      <c r="C506" s="139">
        <v>39200</v>
      </c>
      <c r="E506" s="138" t="s">
        <v>311</v>
      </c>
      <c r="G506" s="43">
        <v>6.4</v>
      </c>
      <c r="H506" s="136" t="str">
        <f t="shared" si="289"/>
        <v>P, S, T &amp; D Plant - Demand</v>
      </c>
      <c r="I506" s="42">
        <f>'Dep. Res. Class'!K$241</f>
        <v>0</v>
      </c>
      <c r="J506" s="136">
        <f t="shared" si="290"/>
        <v>0</v>
      </c>
      <c r="K506" s="136">
        <f t="shared" si="291"/>
        <v>0</v>
      </c>
      <c r="L506" s="136">
        <f t="shared" si="292"/>
        <v>0</v>
      </c>
      <c r="M506" s="136">
        <f t="shared" si="293"/>
        <v>0</v>
      </c>
      <c r="N506" s="136">
        <f t="shared" si="294"/>
        <v>0</v>
      </c>
      <c r="O506" s="136">
        <f t="shared" si="295"/>
        <v>0</v>
      </c>
      <c r="P506" s="136">
        <f t="shared" si="296"/>
        <v>0</v>
      </c>
      <c r="Q506" s="136">
        <f t="shared" si="297"/>
        <v>0</v>
      </c>
      <c r="R506" s="136">
        <f t="shared" si="298"/>
        <v>0</v>
      </c>
      <c r="S506" s="136">
        <f t="shared" si="299"/>
        <v>0</v>
      </c>
      <c r="T506" s="136">
        <f t="shared" si="300"/>
        <v>0</v>
      </c>
      <c r="U506" s="136">
        <f t="shared" si="301"/>
        <v>0</v>
      </c>
      <c r="V506" s="136">
        <f t="shared" si="302"/>
        <v>0</v>
      </c>
      <c r="W506" s="136">
        <f t="shared" si="303"/>
        <v>0</v>
      </c>
      <c r="X506" s="136">
        <f t="shared" si="304"/>
        <v>0</v>
      </c>
      <c r="Y506" s="42">
        <f t="shared" si="305"/>
        <v>0</v>
      </c>
      <c r="Z506" s="42"/>
      <c r="AA506" s="42"/>
      <c r="AB506" s="42"/>
      <c r="AC506" s="42"/>
      <c r="AD506" s="42"/>
      <c r="AE506" s="42"/>
      <c r="AF506" s="42"/>
      <c r="AG506" s="42"/>
    </row>
    <row r="507" spans="1:33">
      <c r="A507" s="44">
        <f t="shared" si="287"/>
        <v>490</v>
      </c>
      <c r="B507" s="44"/>
      <c r="C507" s="139">
        <v>39201</v>
      </c>
      <c r="E507" s="138" t="s">
        <v>312</v>
      </c>
      <c r="G507" s="43">
        <v>6.4</v>
      </c>
      <c r="H507" s="136" t="str">
        <f t="shared" si="289"/>
        <v>P, S, T &amp; D Plant - Demand</v>
      </c>
      <c r="I507" s="42">
        <f>'Dep. Res. Class'!K$242</f>
        <v>0</v>
      </c>
      <c r="J507" s="136">
        <f t="shared" si="290"/>
        <v>0</v>
      </c>
      <c r="K507" s="136">
        <f t="shared" si="291"/>
        <v>0</v>
      </c>
      <c r="L507" s="136">
        <f t="shared" si="292"/>
        <v>0</v>
      </c>
      <c r="M507" s="136">
        <f t="shared" si="293"/>
        <v>0</v>
      </c>
      <c r="N507" s="136">
        <f t="shared" si="294"/>
        <v>0</v>
      </c>
      <c r="O507" s="136">
        <f t="shared" si="295"/>
        <v>0</v>
      </c>
      <c r="P507" s="136">
        <f t="shared" si="296"/>
        <v>0</v>
      </c>
      <c r="Q507" s="136">
        <f t="shared" si="297"/>
        <v>0</v>
      </c>
      <c r="R507" s="136">
        <f t="shared" si="298"/>
        <v>0</v>
      </c>
      <c r="S507" s="136">
        <f t="shared" si="299"/>
        <v>0</v>
      </c>
      <c r="T507" s="136">
        <f t="shared" si="300"/>
        <v>0</v>
      </c>
      <c r="U507" s="136">
        <f t="shared" si="301"/>
        <v>0</v>
      </c>
      <c r="V507" s="136">
        <f t="shared" si="302"/>
        <v>0</v>
      </c>
      <c r="W507" s="136">
        <f t="shared" si="303"/>
        <v>0</v>
      </c>
      <c r="X507" s="136">
        <f t="shared" si="304"/>
        <v>0</v>
      </c>
      <c r="Y507" s="42">
        <f t="shared" si="305"/>
        <v>0</v>
      </c>
      <c r="Z507" s="42"/>
      <c r="AA507" s="42"/>
      <c r="AB507" s="42"/>
      <c r="AC507" s="42"/>
      <c r="AD507" s="42"/>
      <c r="AE507" s="42"/>
      <c r="AF507" s="42"/>
      <c r="AG507" s="42"/>
    </row>
    <row r="508" spans="1:33">
      <c r="A508" s="44">
        <f t="shared" si="287"/>
        <v>491</v>
      </c>
      <c r="B508" s="44"/>
      <c r="C508" s="139">
        <v>39202</v>
      </c>
      <c r="E508" s="138" t="s">
        <v>313</v>
      </c>
      <c r="G508" s="43">
        <v>6.4</v>
      </c>
      <c r="H508" s="136" t="str">
        <f t="shared" si="289"/>
        <v>P, S, T &amp; D Plant - Demand</v>
      </c>
      <c r="I508" s="42">
        <f>'Dep. Res. Class'!K$243</f>
        <v>0</v>
      </c>
      <c r="J508" s="136">
        <f t="shared" si="290"/>
        <v>0</v>
      </c>
      <c r="K508" s="136">
        <f t="shared" si="291"/>
        <v>0</v>
      </c>
      <c r="L508" s="136">
        <f t="shared" si="292"/>
        <v>0</v>
      </c>
      <c r="M508" s="136">
        <f t="shared" si="293"/>
        <v>0</v>
      </c>
      <c r="N508" s="136">
        <f t="shared" si="294"/>
        <v>0</v>
      </c>
      <c r="O508" s="136">
        <f t="shared" si="295"/>
        <v>0</v>
      </c>
      <c r="P508" s="136">
        <f t="shared" si="296"/>
        <v>0</v>
      </c>
      <c r="Q508" s="136">
        <f t="shared" si="297"/>
        <v>0</v>
      </c>
      <c r="R508" s="136">
        <f t="shared" si="298"/>
        <v>0</v>
      </c>
      <c r="S508" s="136">
        <f t="shared" si="299"/>
        <v>0</v>
      </c>
      <c r="T508" s="136">
        <f t="shared" si="300"/>
        <v>0</v>
      </c>
      <c r="U508" s="136">
        <f t="shared" si="301"/>
        <v>0</v>
      </c>
      <c r="V508" s="136">
        <f t="shared" si="302"/>
        <v>0</v>
      </c>
      <c r="W508" s="136">
        <f t="shared" si="303"/>
        <v>0</v>
      </c>
      <c r="X508" s="136">
        <f t="shared" si="304"/>
        <v>0</v>
      </c>
      <c r="Y508" s="42">
        <f t="shared" si="305"/>
        <v>0</v>
      </c>
      <c r="Z508" s="42"/>
      <c r="AA508" s="42"/>
      <c r="AB508" s="42"/>
      <c r="AC508" s="42"/>
      <c r="AD508" s="42"/>
      <c r="AE508" s="42"/>
      <c r="AF508" s="42"/>
      <c r="AG508" s="42"/>
    </row>
    <row r="509" spans="1:33">
      <c r="A509" s="44">
        <f t="shared" si="287"/>
        <v>492</v>
      </c>
      <c r="B509" s="44"/>
      <c r="C509" s="139">
        <v>39300</v>
      </c>
      <c r="E509" s="138" t="s">
        <v>198</v>
      </c>
      <c r="G509" s="43">
        <v>6.4</v>
      </c>
      <c r="H509" s="136" t="str">
        <f t="shared" si="289"/>
        <v>P, S, T &amp; D Plant - Demand</v>
      </c>
      <c r="I509" s="42">
        <f>'Dep. Res. Class'!K$244</f>
        <v>0</v>
      </c>
      <c r="J509" s="136">
        <f t="shared" si="290"/>
        <v>0</v>
      </c>
      <c r="K509" s="136">
        <f t="shared" si="291"/>
        <v>0</v>
      </c>
      <c r="L509" s="136">
        <f t="shared" si="292"/>
        <v>0</v>
      </c>
      <c r="M509" s="136">
        <f t="shared" si="293"/>
        <v>0</v>
      </c>
      <c r="N509" s="136">
        <f t="shared" si="294"/>
        <v>0</v>
      </c>
      <c r="O509" s="136">
        <f t="shared" si="295"/>
        <v>0</v>
      </c>
      <c r="P509" s="136">
        <f t="shared" si="296"/>
        <v>0</v>
      </c>
      <c r="Q509" s="136">
        <f t="shared" si="297"/>
        <v>0</v>
      </c>
      <c r="R509" s="136">
        <f t="shared" si="298"/>
        <v>0</v>
      </c>
      <c r="S509" s="136">
        <f t="shared" si="299"/>
        <v>0</v>
      </c>
      <c r="T509" s="136">
        <f t="shared" si="300"/>
        <v>0</v>
      </c>
      <c r="U509" s="136">
        <f t="shared" si="301"/>
        <v>0</v>
      </c>
      <c r="V509" s="136">
        <f t="shared" si="302"/>
        <v>0</v>
      </c>
      <c r="W509" s="136">
        <f t="shared" si="303"/>
        <v>0</v>
      </c>
      <c r="X509" s="136">
        <f t="shared" si="304"/>
        <v>0</v>
      </c>
      <c r="Y509" s="42">
        <f t="shared" si="305"/>
        <v>0</v>
      </c>
      <c r="Z509" s="42"/>
      <c r="AA509" s="42"/>
      <c r="AB509" s="42"/>
      <c r="AC509" s="42"/>
      <c r="AD509" s="42"/>
      <c r="AE509" s="42"/>
      <c r="AF509" s="42"/>
      <c r="AG509" s="42"/>
    </row>
    <row r="510" spans="1:33">
      <c r="A510" s="44">
        <f t="shared" si="287"/>
        <v>493</v>
      </c>
      <c r="B510" s="44"/>
      <c r="C510" s="139">
        <v>39400</v>
      </c>
      <c r="E510" s="138" t="s">
        <v>314</v>
      </c>
      <c r="G510" s="43">
        <v>6.4</v>
      </c>
      <c r="H510" s="136" t="str">
        <f t="shared" si="289"/>
        <v>P, S, T &amp; D Plant - Demand</v>
      </c>
      <c r="I510" s="42">
        <f>'Dep. Res. Class'!K$245</f>
        <v>0</v>
      </c>
      <c r="J510" s="136">
        <f t="shared" si="290"/>
        <v>0</v>
      </c>
      <c r="K510" s="136">
        <f t="shared" si="291"/>
        <v>0</v>
      </c>
      <c r="L510" s="136">
        <f t="shared" si="292"/>
        <v>0</v>
      </c>
      <c r="M510" s="136">
        <f t="shared" si="293"/>
        <v>0</v>
      </c>
      <c r="N510" s="136">
        <f t="shared" si="294"/>
        <v>0</v>
      </c>
      <c r="O510" s="136">
        <f t="shared" si="295"/>
        <v>0</v>
      </c>
      <c r="P510" s="136">
        <f t="shared" si="296"/>
        <v>0</v>
      </c>
      <c r="Q510" s="136">
        <f t="shared" si="297"/>
        <v>0</v>
      </c>
      <c r="R510" s="136">
        <f t="shared" si="298"/>
        <v>0</v>
      </c>
      <c r="S510" s="136">
        <f t="shared" si="299"/>
        <v>0</v>
      </c>
      <c r="T510" s="136">
        <f t="shared" si="300"/>
        <v>0</v>
      </c>
      <c r="U510" s="136">
        <f t="shared" si="301"/>
        <v>0</v>
      </c>
      <c r="V510" s="136">
        <f t="shared" si="302"/>
        <v>0</v>
      </c>
      <c r="W510" s="136">
        <f t="shared" si="303"/>
        <v>0</v>
      </c>
      <c r="X510" s="136">
        <f t="shared" si="304"/>
        <v>0</v>
      </c>
      <c r="Y510" s="42">
        <f t="shared" si="305"/>
        <v>0</v>
      </c>
      <c r="Z510" s="42"/>
      <c r="AA510" s="42"/>
      <c r="AB510" s="42"/>
      <c r="AC510" s="42"/>
      <c r="AD510" s="42"/>
      <c r="AE510" s="42"/>
      <c r="AF510" s="42"/>
      <c r="AG510" s="42"/>
    </row>
    <row r="511" spans="1:33">
      <c r="A511" s="44">
        <f t="shared" si="287"/>
        <v>494</v>
      </c>
      <c r="B511" s="44"/>
      <c r="C511" s="139">
        <v>39600</v>
      </c>
      <c r="E511" s="138" t="s">
        <v>315</v>
      </c>
      <c r="G511" s="43">
        <v>6.4</v>
      </c>
      <c r="H511" s="136" t="str">
        <f t="shared" si="289"/>
        <v>P, S, T &amp; D Plant - Demand</v>
      </c>
      <c r="I511" s="42">
        <f>'Dep. Res. Class'!K$246</f>
        <v>0</v>
      </c>
      <c r="J511" s="136">
        <f t="shared" si="290"/>
        <v>0</v>
      </c>
      <c r="K511" s="136">
        <f t="shared" si="291"/>
        <v>0</v>
      </c>
      <c r="L511" s="136">
        <f t="shared" si="292"/>
        <v>0</v>
      </c>
      <c r="M511" s="136">
        <f t="shared" si="293"/>
        <v>0</v>
      </c>
      <c r="N511" s="136">
        <f t="shared" si="294"/>
        <v>0</v>
      </c>
      <c r="O511" s="136">
        <f t="shared" si="295"/>
        <v>0</v>
      </c>
      <c r="P511" s="136">
        <f t="shared" si="296"/>
        <v>0</v>
      </c>
      <c r="Q511" s="136">
        <f t="shared" si="297"/>
        <v>0</v>
      </c>
      <c r="R511" s="136">
        <f t="shared" si="298"/>
        <v>0</v>
      </c>
      <c r="S511" s="136">
        <f t="shared" si="299"/>
        <v>0</v>
      </c>
      <c r="T511" s="136">
        <f t="shared" si="300"/>
        <v>0</v>
      </c>
      <c r="U511" s="136">
        <f t="shared" si="301"/>
        <v>0</v>
      </c>
      <c r="V511" s="136">
        <f t="shared" si="302"/>
        <v>0</v>
      </c>
      <c r="W511" s="136">
        <f t="shared" si="303"/>
        <v>0</v>
      </c>
      <c r="X511" s="136">
        <f t="shared" si="304"/>
        <v>0</v>
      </c>
      <c r="Y511" s="42">
        <f t="shared" si="305"/>
        <v>0</v>
      </c>
      <c r="Z511" s="42"/>
      <c r="AA511" s="42"/>
      <c r="AB511" s="42"/>
      <c r="AC511" s="42"/>
      <c r="AD511" s="42"/>
      <c r="AE511" s="42"/>
      <c r="AF511" s="42"/>
      <c r="AG511" s="42"/>
    </row>
    <row r="512" spans="1:33">
      <c r="A512" s="44">
        <f t="shared" si="287"/>
        <v>495</v>
      </c>
      <c r="B512" s="44"/>
      <c r="C512" s="139">
        <v>39603</v>
      </c>
      <c r="E512" s="138" t="s">
        <v>316</v>
      </c>
      <c r="G512" s="43">
        <v>6.4</v>
      </c>
      <c r="H512" s="136" t="str">
        <f t="shared" si="289"/>
        <v>P, S, T &amp; D Plant - Demand</v>
      </c>
      <c r="I512" s="42">
        <f>'Dep. Res. Class'!K$247</f>
        <v>0</v>
      </c>
      <c r="J512" s="136">
        <f t="shared" si="290"/>
        <v>0</v>
      </c>
      <c r="K512" s="136">
        <f t="shared" si="291"/>
        <v>0</v>
      </c>
      <c r="L512" s="136">
        <f t="shared" si="292"/>
        <v>0</v>
      </c>
      <c r="M512" s="136">
        <f t="shared" si="293"/>
        <v>0</v>
      </c>
      <c r="N512" s="136">
        <f t="shared" si="294"/>
        <v>0</v>
      </c>
      <c r="O512" s="136">
        <f t="shared" si="295"/>
        <v>0</v>
      </c>
      <c r="P512" s="136">
        <f t="shared" si="296"/>
        <v>0</v>
      </c>
      <c r="Q512" s="136">
        <f t="shared" si="297"/>
        <v>0</v>
      </c>
      <c r="R512" s="136">
        <f t="shared" si="298"/>
        <v>0</v>
      </c>
      <c r="S512" s="136">
        <f t="shared" si="299"/>
        <v>0</v>
      </c>
      <c r="T512" s="136">
        <f t="shared" si="300"/>
        <v>0</v>
      </c>
      <c r="U512" s="136">
        <f t="shared" si="301"/>
        <v>0</v>
      </c>
      <c r="V512" s="136">
        <f t="shared" si="302"/>
        <v>0</v>
      </c>
      <c r="W512" s="136">
        <f t="shared" si="303"/>
        <v>0</v>
      </c>
      <c r="X512" s="136">
        <f t="shared" si="304"/>
        <v>0</v>
      </c>
      <c r="Y512" s="42">
        <f t="shared" si="305"/>
        <v>0</v>
      </c>
      <c r="Z512" s="42"/>
      <c r="AA512" s="42"/>
      <c r="AB512" s="42"/>
      <c r="AC512" s="42"/>
      <c r="AD512" s="42"/>
      <c r="AE512" s="42"/>
      <c r="AF512" s="42"/>
      <c r="AG512" s="42"/>
    </row>
    <row r="513" spans="1:33">
      <c r="A513" s="44">
        <f t="shared" si="287"/>
        <v>496</v>
      </c>
      <c r="B513" s="44"/>
      <c r="C513" s="137">
        <v>39604</v>
      </c>
      <c r="E513" s="138" t="s">
        <v>317</v>
      </c>
      <c r="G513" s="43">
        <v>6.4</v>
      </c>
      <c r="H513" s="136" t="str">
        <f t="shared" si="289"/>
        <v>P, S, T &amp; D Plant - Demand</v>
      </c>
      <c r="I513" s="42">
        <f>'Dep. Res. Class'!K$248</f>
        <v>0</v>
      </c>
      <c r="J513" s="136">
        <f t="shared" si="290"/>
        <v>0</v>
      </c>
      <c r="K513" s="136">
        <f t="shared" si="291"/>
        <v>0</v>
      </c>
      <c r="L513" s="136">
        <f t="shared" si="292"/>
        <v>0</v>
      </c>
      <c r="M513" s="136">
        <f t="shared" si="293"/>
        <v>0</v>
      </c>
      <c r="N513" s="136">
        <f t="shared" si="294"/>
        <v>0</v>
      </c>
      <c r="O513" s="136">
        <f t="shared" si="295"/>
        <v>0</v>
      </c>
      <c r="P513" s="136">
        <f t="shared" si="296"/>
        <v>0</v>
      </c>
      <c r="Q513" s="136">
        <f t="shared" si="297"/>
        <v>0</v>
      </c>
      <c r="R513" s="136">
        <f t="shared" si="298"/>
        <v>0</v>
      </c>
      <c r="S513" s="136">
        <f t="shared" si="299"/>
        <v>0</v>
      </c>
      <c r="T513" s="136">
        <f t="shared" si="300"/>
        <v>0</v>
      </c>
      <c r="U513" s="136">
        <f t="shared" si="301"/>
        <v>0</v>
      </c>
      <c r="V513" s="136">
        <f t="shared" si="302"/>
        <v>0</v>
      </c>
      <c r="W513" s="136">
        <f t="shared" si="303"/>
        <v>0</v>
      </c>
      <c r="X513" s="136">
        <f t="shared" si="304"/>
        <v>0</v>
      </c>
      <c r="Y513" s="42">
        <f t="shared" si="305"/>
        <v>0</v>
      </c>
      <c r="Z513" s="42"/>
      <c r="AA513" s="42"/>
      <c r="AB513" s="42"/>
      <c r="AC513" s="42"/>
      <c r="AD513" s="42"/>
      <c r="AE513" s="42"/>
      <c r="AF513" s="42"/>
      <c r="AG513" s="42"/>
    </row>
    <row r="514" spans="1:33">
      <c r="A514" s="44">
        <f t="shared" si="287"/>
        <v>497</v>
      </c>
      <c r="B514" s="44"/>
      <c r="C514" s="137">
        <v>39605</v>
      </c>
      <c r="E514" s="141" t="s">
        <v>318</v>
      </c>
      <c r="G514" s="43">
        <v>6.4</v>
      </c>
      <c r="H514" s="136" t="str">
        <f t="shared" si="289"/>
        <v>P, S, T &amp; D Plant - Demand</v>
      </c>
      <c r="I514" s="42">
        <f>'Dep. Res. Class'!K$249</f>
        <v>0</v>
      </c>
      <c r="J514" s="136">
        <f t="shared" si="290"/>
        <v>0</v>
      </c>
      <c r="K514" s="136">
        <f t="shared" si="291"/>
        <v>0</v>
      </c>
      <c r="L514" s="136">
        <f t="shared" si="292"/>
        <v>0</v>
      </c>
      <c r="M514" s="136">
        <f t="shared" si="293"/>
        <v>0</v>
      </c>
      <c r="N514" s="136">
        <f t="shared" si="294"/>
        <v>0</v>
      </c>
      <c r="O514" s="136">
        <f t="shared" si="295"/>
        <v>0</v>
      </c>
      <c r="P514" s="136">
        <f t="shared" si="296"/>
        <v>0</v>
      </c>
      <c r="Q514" s="136">
        <f t="shared" si="297"/>
        <v>0</v>
      </c>
      <c r="R514" s="136">
        <f t="shared" si="298"/>
        <v>0</v>
      </c>
      <c r="S514" s="136">
        <f t="shared" si="299"/>
        <v>0</v>
      </c>
      <c r="T514" s="136">
        <f t="shared" si="300"/>
        <v>0</v>
      </c>
      <c r="U514" s="136">
        <f t="shared" si="301"/>
        <v>0</v>
      </c>
      <c r="V514" s="136">
        <f t="shared" si="302"/>
        <v>0</v>
      </c>
      <c r="W514" s="136">
        <f t="shared" si="303"/>
        <v>0</v>
      </c>
      <c r="X514" s="136">
        <f t="shared" si="304"/>
        <v>0</v>
      </c>
      <c r="Y514" s="42">
        <f t="shared" si="305"/>
        <v>0</v>
      </c>
      <c r="Z514" s="42"/>
      <c r="AA514" s="42"/>
      <c r="AB514" s="42"/>
      <c r="AC514" s="42"/>
      <c r="AD514" s="42"/>
      <c r="AE514" s="42"/>
      <c r="AF514" s="42"/>
      <c r="AG514" s="42"/>
    </row>
    <row r="515" spans="1:33">
      <c r="A515" s="44">
        <f t="shared" si="287"/>
        <v>498</v>
      </c>
      <c r="B515" s="44"/>
      <c r="C515" s="137">
        <v>39700</v>
      </c>
      <c r="E515" s="138" t="s">
        <v>319</v>
      </c>
      <c r="G515" s="43">
        <v>6.4</v>
      </c>
      <c r="H515" s="136" t="str">
        <f t="shared" si="289"/>
        <v>P, S, T &amp; D Plant - Demand</v>
      </c>
      <c r="I515" s="42">
        <f>'Dep. Res. Class'!K$250</f>
        <v>-126711.97628692751</v>
      </c>
      <c r="J515" s="136">
        <f t="shared" si="290"/>
        <v>-68430.719133758888</v>
      </c>
      <c r="K515" s="136">
        <f t="shared" si="291"/>
        <v>-38184.104788413795</v>
      </c>
      <c r="L515" s="136">
        <f t="shared" si="292"/>
        <v>0</v>
      </c>
      <c r="M515" s="136">
        <f t="shared" si="293"/>
        <v>-20097.152364754824</v>
      </c>
      <c r="N515" s="136">
        <f t="shared" si="294"/>
        <v>0</v>
      </c>
      <c r="O515" s="136">
        <f t="shared" si="295"/>
        <v>0</v>
      </c>
      <c r="P515" s="136">
        <f t="shared" si="296"/>
        <v>0</v>
      </c>
      <c r="Q515" s="136">
        <f t="shared" si="297"/>
        <v>0</v>
      </c>
      <c r="R515" s="136">
        <f t="shared" si="298"/>
        <v>0</v>
      </c>
      <c r="S515" s="136">
        <f t="shared" si="299"/>
        <v>0</v>
      </c>
      <c r="T515" s="136">
        <f t="shared" si="300"/>
        <v>0</v>
      </c>
      <c r="U515" s="136">
        <f t="shared" si="301"/>
        <v>0</v>
      </c>
      <c r="V515" s="136">
        <f t="shared" si="302"/>
        <v>0</v>
      </c>
      <c r="W515" s="136">
        <f t="shared" si="303"/>
        <v>0</v>
      </c>
      <c r="X515" s="136">
        <f t="shared" si="304"/>
        <v>0</v>
      </c>
      <c r="Y515" s="42">
        <f t="shared" si="305"/>
        <v>0</v>
      </c>
      <c r="Z515" s="42"/>
      <c r="AA515" s="42"/>
      <c r="AB515" s="42"/>
      <c r="AC515" s="42"/>
      <c r="AD515" s="42"/>
      <c r="AE515" s="42"/>
      <c r="AF515" s="42"/>
      <c r="AG515" s="42"/>
    </row>
    <row r="516" spans="1:33">
      <c r="A516" s="44">
        <f t="shared" si="287"/>
        <v>499</v>
      </c>
      <c r="B516" s="44"/>
      <c r="C516" s="137">
        <v>39701</v>
      </c>
      <c r="E516" s="138" t="s">
        <v>320</v>
      </c>
      <c r="G516" s="43">
        <v>6.4</v>
      </c>
      <c r="H516" s="136" t="str">
        <f t="shared" si="289"/>
        <v>P, S, T &amp; D Plant - Demand</v>
      </c>
      <c r="I516" s="42">
        <f>'Dep. Res. Class'!K$251</f>
        <v>0</v>
      </c>
      <c r="J516" s="136">
        <f t="shared" si="290"/>
        <v>0</v>
      </c>
      <c r="K516" s="136">
        <f t="shared" si="291"/>
        <v>0</v>
      </c>
      <c r="L516" s="136">
        <f t="shared" si="292"/>
        <v>0</v>
      </c>
      <c r="M516" s="136">
        <f t="shared" si="293"/>
        <v>0</v>
      </c>
      <c r="N516" s="136">
        <f t="shared" si="294"/>
        <v>0</v>
      </c>
      <c r="O516" s="136">
        <f t="shared" si="295"/>
        <v>0</v>
      </c>
      <c r="P516" s="136">
        <f t="shared" si="296"/>
        <v>0</v>
      </c>
      <c r="Q516" s="136">
        <f t="shared" si="297"/>
        <v>0</v>
      </c>
      <c r="R516" s="136">
        <f t="shared" si="298"/>
        <v>0</v>
      </c>
      <c r="S516" s="136">
        <f t="shared" si="299"/>
        <v>0</v>
      </c>
      <c r="T516" s="136">
        <f t="shared" si="300"/>
        <v>0</v>
      </c>
      <c r="U516" s="136">
        <f t="shared" si="301"/>
        <v>0</v>
      </c>
      <c r="V516" s="136">
        <f t="shared" si="302"/>
        <v>0</v>
      </c>
      <c r="W516" s="136">
        <f t="shared" si="303"/>
        <v>0</v>
      </c>
      <c r="X516" s="136">
        <f t="shared" si="304"/>
        <v>0</v>
      </c>
      <c r="Y516" s="42">
        <f t="shared" si="305"/>
        <v>0</v>
      </c>
      <c r="Z516" s="42"/>
      <c r="AA516" s="42"/>
      <c r="AB516" s="42"/>
      <c r="AC516" s="42"/>
      <c r="AD516" s="42"/>
      <c r="AE516" s="42"/>
      <c r="AF516" s="42"/>
      <c r="AG516" s="42"/>
    </row>
    <row r="517" spans="1:33">
      <c r="A517" s="44">
        <f t="shared" si="287"/>
        <v>500</v>
      </c>
      <c r="B517" s="44"/>
      <c r="C517" s="137">
        <v>39702</v>
      </c>
      <c r="E517" s="138" t="s">
        <v>321</v>
      </c>
      <c r="G517" s="43">
        <v>6.4</v>
      </c>
      <c r="H517" s="136" t="str">
        <f t="shared" si="289"/>
        <v>P, S, T &amp; D Plant - Demand</v>
      </c>
      <c r="I517" s="42">
        <f>'Dep. Res. Class'!K$252</f>
        <v>0</v>
      </c>
      <c r="J517" s="136">
        <f t="shared" si="290"/>
        <v>0</v>
      </c>
      <c r="K517" s="136">
        <f t="shared" si="291"/>
        <v>0</v>
      </c>
      <c r="L517" s="136">
        <f t="shared" si="292"/>
        <v>0</v>
      </c>
      <c r="M517" s="136">
        <f t="shared" si="293"/>
        <v>0</v>
      </c>
      <c r="N517" s="136">
        <f t="shared" si="294"/>
        <v>0</v>
      </c>
      <c r="O517" s="136">
        <f t="shared" si="295"/>
        <v>0</v>
      </c>
      <c r="P517" s="136">
        <f t="shared" si="296"/>
        <v>0</v>
      </c>
      <c r="Q517" s="136">
        <f t="shared" si="297"/>
        <v>0</v>
      </c>
      <c r="R517" s="136">
        <f t="shared" si="298"/>
        <v>0</v>
      </c>
      <c r="S517" s="136">
        <f t="shared" si="299"/>
        <v>0</v>
      </c>
      <c r="T517" s="136">
        <f t="shared" si="300"/>
        <v>0</v>
      </c>
      <c r="U517" s="136">
        <f t="shared" si="301"/>
        <v>0</v>
      </c>
      <c r="V517" s="136">
        <f t="shared" si="302"/>
        <v>0</v>
      </c>
      <c r="W517" s="136">
        <f t="shared" si="303"/>
        <v>0</v>
      </c>
      <c r="X517" s="136">
        <f t="shared" si="304"/>
        <v>0</v>
      </c>
      <c r="Y517" s="42">
        <f t="shared" si="305"/>
        <v>0</v>
      </c>
      <c r="Z517" s="42"/>
      <c r="AA517" s="42"/>
      <c r="AB517" s="42"/>
      <c r="AC517" s="42"/>
      <c r="AD517" s="42"/>
      <c r="AE517" s="42"/>
      <c r="AF517" s="42"/>
      <c r="AG517" s="42"/>
    </row>
    <row r="518" spans="1:33">
      <c r="A518" s="44">
        <f t="shared" si="287"/>
        <v>501</v>
      </c>
      <c r="B518" s="44"/>
      <c r="C518" s="137">
        <v>39705</v>
      </c>
      <c r="E518" s="138" t="s">
        <v>322</v>
      </c>
      <c r="G518" s="43">
        <v>6.4</v>
      </c>
      <c r="H518" s="136" t="str">
        <f t="shared" si="289"/>
        <v>P, S, T &amp; D Plant - Demand</v>
      </c>
      <c r="I518" s="42">
        <f>'Dep. Res. Class'!K$253</f>
        <v>0</v>
      </c>
      <c r="J518" s="136">
        <f t="shared" si="290"/>
        <v>0</v>
      </c>
      <c r="K518" s="136">
        <f t="shared" si="291"/>
        <v>0</v>
      </c>
      <c r="L518" s="136">
        <f t="shared" si="292"/>
        <v>0</v>
      </c>
      <c r="M518" s="136">
        <f t="shared" si="293"/>
        <v>0</v>
      </c>
      <c r="N518" s="136">
        <f t="shared" si="294"/>
        <v>0</v>
      </c>
      <c r="O518" s="136">
        <f t="shared" si="295"/>
        <v>0</v>
      </c>
      <c r="P518" s="136">
        <f t="shared" si="296"/>
        <v>0</v>
      </c>
      <c r="Q518" s="136">
        <f t="shared" si="297"/>
        <v>0</v>
      </c>
      <c r="R518" s="136">
        <f t="shared" si="298"/>
        <v>0</v>
      </c>
      <c r="S518" s="136">
        <f t="shared" si="299"/>
        <v>0</v>
      </c>
      <c r="T518" s="136">
        <f t="shared" si="300"/>
        <v>0</v>
      </c>
      <c r="U518" s="136">
        <f t="shared" si="301"/>
        <v>0</v>
      </c>
      <c r="V518" s="136">
        <f t="shared" si="302"/>
        <v>0</v>
      </c>
      <c r="W518" s="136">
        <f t="shared" si="303"/>
        <v>0</v>
      </c>
      <c r="X518" s="136">
        <f t="shared" si="304"/>
        <v>0</v>
      </c>
      <c r="Y518" s="42">
        <f t="shared" si="305"/>
        <v>0</v>
      </c>
      <c r="Z518" s="42"/>
      <c r="AA518" s="42"/>
      <c r="AB518" s="42"/>
      <c r="AC518" s="42"/>
      <c r="AD518" s="42"/>
      <c r="AE518" s="42"/>
      <c r="AF518" s="42"/>
      <c r="AG518" s="42"/>
    </row>
    <row r="519" spans="1:33">
      <c r="A519" s="44">
        <f t="shared" si="287"/>
        <v>502</v>
      </c>
      <c r="B519" s="44"/>
      <c r="C519" s="137">
        <v>39800</v>
      </c>
      <c r="E519" s="138" t="s">
        <v>323</v>
      </c>
      <c r="G519" s="43">
        <v>6.4</v>
      </c>
      <c r="H519" s="136" t="str">
        <f t="shared" si="289"/>
        <v>P, S, T &amp; D Plant - Demand</v>
      </c>
      <c r="I519" s="42">
        <f>'Dep. Res. Class'!K$254</f>
        <v>74.941738684786728</v>
      </c>
      <c r="J519" s="136">
        <f t="shared" si="290"/>
        <v>40.472236497374134</v>
      </c>
      <c r="K519" s="136">
        <f t="shared" si="291"/>
        <v>22.583368098418973</v>
      </c>
      <c r="L519" s="136">
        <f t="shared" si="292"/>
        <v>0</v>
      </c>
      <c r="M519" s="136">
        <f t="shared" si="293"/>
        <v>11.886134088993614</v>
      </c>
      <c r="N519" s="136">
        <f t="shared" si="294"/>
        <v>0</v>
      </c>
      <c r="O519" s="136">
        <f t="shared" si="295"/>
        <v>0</v>
      </c>
      <c r="P519" s="136">
        <f t="shared" si="296"/>
        <v>0</v>
      </c>
      <c r="Q519" s="136">
        <f t="shared" si="297"/>
        <v>0</v>
      </c>
      <c r="R519" s="136">
        <f t="shared" si="298"/>
        <v>0</v>
      </c>
      <c r="S519" s="136">
        <f t="shared" si="299"/>
        <v>0</v>
      </c>
      <c r="T519" s="136">
        <f t="shared" si="300"/>
        <v>0</v>
      </c>
      <c r="U519" s="136">
        <f t="shared" si="301"/>
        <v>0</v>
      </c>
      <c r="V519" s="136">
        <f t="shared" si="302"/>
        <v>0</v>
      </c>
      <c r="W519" s="136">
        <f t="shared" si="303"/>
        <v>0</v>
      </c>
      <c r="X519" s="136">
        <f t="shared" si="304"/>
        <v>0</v>
      </c>
      <c r="Y519" s="42">
        <f t="shared" si="305"/>
        <v>0</v>
      </c>
      <c r="Z519" s="42"/>
      <c r="AA519" s="42"/>
      <c r="AB519" s="42"/>
      <c r="AC519" s="42"/>
      <c r="AD519" s="42"/>
      <c r="AE519" s="42"/>
      <c r="AF519" s="42"/>
      <c r="AG519" s="42"/>
    </row>
    <row r="520" spans="1:33">
      <c r="A520" s="44">
        <f t="shared" si="287"/>
        <v>503</v>
      </c>
      <c r="B520" s="44"/>
      <c r="C520" s="137">
        <v>39900</v>
      </c>
      <c r="E520" s="138" t="s">
        <v>324</v>
      </c>
      <c r="G520" s="43">
        <v>6.4</v>
      </c>
      <c r="H520" s="136" t="str">
        <f t="shared" si="289"/>
        <v>P, S, T &amp; D Plant - Demand</v>
      </c>
      <c r="I520" s="42">
        <f>'Dep. Res. Class'!K$255</f>
        <v>6572.5656209323161</v>
      </c>
      <c r="J520" s="136">
        <f t="shared" si="290"/>
        <v>3549.5097241303133</v>
      </c>
      <c r="K520" s="136">
        <f t="shared" si="291"/>
        <v>1980.6141593917914</v>
      </c>
      <c r="L520" s="136">
        <f t="shared" si="292"/>
        <v>0</v>
      </c>
      <c r="M520" s="136">
        <f t="shared" si="293"/>
        <v>1042.4417374102109</v>
      </c>
      <c r="N520" s="136">
        <f t="shared" si="294"/>
        <v>0</v>
      </c>
      <c r="O520" s="136">
        <f t="shared" si="295"/>
        <v>0</v>
      </c>
      <c r="P520" s="136">
        <f t="shared" si="296"/>
        <v>0</v>
      </c>
      <c r="Q520" s="136">
        <f t="shared" si="297"/>
        <v>0</v>
      </c>
      <c r="R520" s="136">
        <f t="shared" si="298"/>
        <v>0</v>
      </c>
      <c r="S520" s="136">
        <f t="shared" si="299"/>
        <v>0</v>
      </c>
      <c r="T520" s="136">
        <f t="shared" si="300"/>
        <v>0</v>
      </c>
      <c r="U520" s="136">
        <f t="shared" si="301"/>
        <v>0</v>
      </c>
      <c r="V520" s="136">
        <f t="shared" si="302"/>
        <v>0</v>
      </c>
      <c r="W520" s="136">
        <f t="shared" si="303"/>
        <v>0</v>
      </c>
      <c r="X520" s="136">
        <f t="shared" si="304"/>
        <v>0</v>
      </c>
      <c r="Y520" s="42">
        <f t="shared" si="305"/>
        <v>0</v>
      </c>
      <c r="Z520" s="42"/>
      <c r="AA520" s="42"/>
      <c r="AB520" s="42"/>
      <c r="AC520" s="42"/>
      <c r="AD520" s="42"/>
      <c r="AE520" s="42"/>
      <c r="AF520" s="42"/>
      <c r="AG520" s="42"/>
    </row>
    <row r="521" spans="1:33">
      <c r="A521" s="44">
        <f t="shared" si="287"/>
        <v>504</v>
      </c>
      <c r="B521" s="44"/>
      <c r="C521" s="137">
        <v>39901</v>
      </c>
      <c r="E521" s="138" t="s">
        <v>325</v>
      </c>
      <c r="G521" s="43">
        <v>6.4</v>
      </c>
      <c r="H521" s="136" t="str">
        <f t="shared" si="289"/>
        <v>P, S, T &amp; D Plant - Demand</v>
      </c>
      <c r="I521" s="42">
        <f>'Dep. Res. Class'!K$256</f>
        <v>81183.169754537856</v>
      </c>
      <c r="J521" s="136">
        <f t="shared" si="290"/>
        <v>43842.91722576649</v>
      </c>
      <c r="K521" s="136">
        <f t="shared" si="291"/>
        <v>24464.196296200193</v>
      </c>
      <c r="L521" s="136">
        <f t="shared" si="292"/>
        <v>0</v>
      </c>
      <c r="M521" s="136">
        <f t="shared" si="293"/>
        <v>12876.056232571167</v>
      </c>
      <c r="N521" s="136">
        <f t="shared" si="294"/>
        <v>0</v>
      </c>
      <c r="O521" s="136">
        <f t="shared" si="295"/>
        <v>0</v>
      </c>
      <c r="P521" s="136">
        <f t="shared" si="296"/>
        <v>0</v>
      </c>
      <c r="Q521" s="136">
        <f t="shared" si="297"/>
        <v>0</v>
      </c>
      <c r="R521" s="136">
        <f t="shared" si="298"/>
        <v>0</v>
      </c>
      <c r="S521" s="136">
        <f t="shared" si="299"/>
        <v>0</v>
      </c>
      <c r="T521" s="136">
        <f t="shared" si="300"/>
        <v>0</v>
      </c>
      <c r="U521" s="136">
        <f t="shared" si="301"/>
        <v>0</v>
      </c>
      <c r="V521" s="136">
        <f t="shared" si="302"/>
        <v>0</v>
      </c>
      <c r="W521" s="136">
        <f t="shared" si="303"/>
        <v>0</v>
      </c>
      <c r="X521" s="136">
        <f t="shared" si="304"/>
        <v>0</v>
      </c>
      <c r="Y521" s="42">
        <f t="shared" si="305"/>
        <v>0</v>
      </c>
      <c r="Z521" s="42"/>
      <c r="AA521" s="42"/>
      <c r="AB521" s="42"/>
      <c r="AC521" s="42"/>
      <c r="AD521" s="42"/>
      <c r="AE521" s="42"/>
      <c r="AF521" s="42"/>
      <c r="AG521" s="42"/>
    </row>
    <row r="522" spans="1:33">
      <c r="A522" s="44">
        <f t="shared" si="287"/>
        <v>505</v>
      </c>
      <c r="B522" s="44"/>
      <c r="C522" s="137">
        <v>39902</v>
      </c>
      <c r="E522" s="138" t="s">
        <v>326</v>
      </c>
      <c r="G522" s="43">
        <v>6.4</v>
      </c>
      <c r="H522" s="136" t="str">
        <f t="shared" si="289"/>
        <v>P, S, T &amp; D Plant - Demand</v>
      </c>
      <c r="I522" s="42">
        <f>'Dep. Res. Class'!K$257</f>
        <v>22822.174307071629</v>
      </c>
      <c r="J522" s="136">
        <f t="shared" si="290"/>
        <v>12325.100166479107</v>
      </c>
      <c r="K522" s="136">
        <f t="shared" si="291"/>
        <v>6877.3632988515883</v>
      </c>
      <c r="L522" s="136">
        <f t="shared" si="292"/>
        <v>0</v>
      </c>
      <c r="M522" s="136">
        <f t="shared" si="293"/>
        <v>3619.7108417409318</v>
      </c>
      <c r="N522" s="136">
        <f t="shared" si="294"/>
        <v>0</v>
      </c>
      <c r="O522" s="136">
        <f t="shared" si="295"/>
        <v>0</v>
      </c>
      <c r="P522" s="136">
        <f t="shared" si="296"/>
        <v>0</v>
      </c>
      <c r="Q522" s="136">
        <f t="shared" si="297"/>
        <v>0</v>
      </c>
      <c r="R522" s="136">
        <f t="shared" si="298"/>
        <v>0</v>
      </c>
      <c r="S522" s="136">
        <f t="shared" si="299"/>
        <v>0</v>
      </c>
      <c r="T522" s="136">
        <f t="shared" si="300"/>
        <v>0</v>
      </c>
      <c r="U522" s="136">
        <f t="shared" si="301"/>
        <v>0</v>
      </c>
      <c r="V522" s="136">
        <f t="shared" si="302"/>
        <v>0</v>
      </c>
      <c r="W522" s="136">
        <f t="shared" si="303"/>
        <v>0</v>
      </c>
      <c r="X522" s="136">
        <f t="shared" si="304"/>
        <v>0</v>
      </c>
      <c r="Y522" s="42">
        <f t="shared" si="305"/>
        <v>0</v>
      </c>
      <c r="Z522" s="42"/>
      <c r="AA522" s="42"/>
      <c r="AB522" s="42"/>
      <c r="AC522" s="42"/>
      <c r="AD522" s="42"/>
      <c r="AE522" s="42"/>
      <c r="AF522" s="42"/>
      <c r="AG522" s="42"/>
    </row>
    <row r="523" spans="1:33">
      <c r="A523" s="44">
        <f t="shared" si="287"/>
        <v>506</v>
      </c>
      <c r="B523" s="44"/>
      <c r="C523" s="137">
        <v>39903</v>
      </c>
      <c r="E523" s="138" t="s">
        <v>327</v>
      </c>
      <c r="G523" s="43">
        <v>6.4</v>
      </c>
      <c r="H523" s="136" t="str">
        <f t="shared" si="289"/>
        <v>P, S, T &amp; D Plant - Demand</v>
      </c>
      <c r="I523" s="42">
        <f>'Dep. Res. Class'!K$258</f>
        <v>2495.0721119466061</v>
      </c>
      <c r="J523" s="136">
        <f t="shared" si="290"/>
        <v>1347.462046716633</v>
      </c>
      <c r="K523" s="136">
        <f t="shared" si="291"/>
        <v>751.87916540330252</v>
      </c>
      <c r="L523" s="136">
        <f t="shared" si="292"/>
        <v>0</v>
      </c>
      <c r="M523" s="136">
        <f t="shared" si="293"/>
        <v>395.73089982667045</v>
      </c>
      <c r="N523" s="136">
        <f t="shared" si="294"/>
        <v>0</v>
      </c>
      <c r="O523" s="136">
        <f t="shared" si="295"/>
        <v>0</v>
      </c>
      <c r="P523" s="136">
        <f t="shared" si="296"/>
        <v>0</v>
      </c>
      <c r="Q523" s="136">
        <f t="shared" si="297"/>
        <v>0</v>
      </c>
      <c r="R523" s="136">
        <f t="shared" si="298"/>
        <v>0</v>
      </c>
      <c r="S523" s="136">
        <f t="shared" si="299"/>
        <v>0</v>
      </c>
      <c r="T523" s="136">
        <f t="shared" si="300"/>
        <v>0</v>
      </c>
      <c r="U523" s="136">
        <f t="shared" si="301"/>
        <v>0</v>
      </c>
      <c r="V523" s="136">
        <f t="shared" si="302"/>
        <v>0</v>
      </c>
      <c r="W523" s="136">
        <f t="shared" si="303"/>
        <v>0</v>
      </c>
      <c r="X523" s="136">
        <f t="shared" si="304"/>
        <v>0</v>
      </c>
      <c r="Y523" s="42">
        <f t="shared" si="305"/>
        <v>0</v>
      </c>
      <c r="Z523" s="42"/>
      <c r="AA523" s="42"/>
      <c r="AB523" s="42"/>
      <c r="AC523" s="42"/>
      <c r="AD523" s="42"/>
      <c r="AE523" s="42"/>
      <c r="AF523" s="42"/>
      <c r="AG523" s="42"/>
    </row>
    <row r="524" spans="1:33">
      <c r="A524" s="44">
        <f t="shared" si="287"/>
        <v>507</v>
      </c>
      <c r="B524" s="44"/>
      <c r="C524" s="137">
        <v>39904</v>
      </c>
      <c r="E524" s="138" t="s">
        <v>328</v>
      </c>
      <c r="G524" s="43">
        <v>6.4</v>
      </c>
      <c r="H524" s="136" t="str">
        <f t="shared" si="289"/>
        <v>P, S, T &amp; D Plant - Demand</v>
      </c>
      <c r="I524" s="42">
        <f>'Dep. Res. Class'!K$259</f>
        <v>0</v>
      </c>
      <c r="J524" s="136">
        <f t="shared" si="290"/>
        <v>0</v>
      </c>
      <c r="K524" s="136">
        <f t="shared" si="291"/>
        <v>0</v>
      </c>
      <c r="L524" s="136">
        <f t="shared" si="292"/>
        <v>0</v>
      </c>
      <c r="M524" s="136">
        <f t="shared" si="293"/>
        <v>0</v>
      </c>
      <c r="N524" s="136">
        <f t="shared" si="294"/>
        <v>0</v>
      </c>
      <c r="O524" s="136">
        <f t="shared" si="295"/>
        <v>0</v>
      </c>
      <c r="P524" s="136">
        <f t="shared" si="296"/>
        <v>0</v>
      </c>
      <c r="Q524" s="136">
        <f t="shared" si="297"/>
        <v>0</v>
      </c>
      <c r="R524" s="136">
        <f t="shared" si="298"/>
        <v>0</v>
      </c>
      <c r="S524" s="136">
        <f t="shared" si="299"/>
        <v>0</v>
      </c>
      <c r="T524" s="136">
        <f t="shared" si="300"/>
        <v>0</v>
      </c>
      <c r="U524" s="136">
        <f t="shared" si="301"/>
        <v>0</v>
      </c>
      <c r="V524" s="136">
        <f t="shared" si="302"/>
        <v>0</v>
      </c>
      <c r="W524" s="136">
        <f t="shared" si="303"/>
        <v>0</v>
      </c>
      <c r="X524" s="136">
        <f t="shared" si="304"/>
        <v>0</v>
      </c>
      <c r="Y524" s="42">
        <f t="shared" si="305"/>
        <v>0</v>
      </c>
      <c r="Z524" s="42"/>
      <c r="AA524" s="42"/>
      <c r="AB524" s="42"/>
      <c r="AC524" s="42"/>
      <c r="AD524" s="42"/>
      <c r="AE524" s="42"/>
      <c r="AF524" s="42"/>
      <c r="AG524" s="42"/>
    </row>
    <row r="525" spans="1:33">
      <c r="A525" s="44">
        <f t="shared" si="287"/>
        <v>508</v>
      </c>
      <c r="B525" s="44"/>
      <c r="C525" s="137">
        <v>39905</v>
      </c>
      <c r="E525" s="138" t="s">
        <v>329</v>
      </c>
      <c r="G525" s="43">
        <v>6.4</v>
      </c>
      <c r="H525" s="136" t="str">
        <f t="shared" si="289"/>
        <v>P, S, T &amp; D Plant - Demand</v>
      </c>
      <c r="I525" s="42">
        <f>'Dep. Res. Class'!K$260</f>
        <v>0</v>
      </c>
      <c r="J525" s="136">
        <f t="shared" si="290"/>
        <v>0</v>
      </c>
      <c r="K525" s="136">
        <f t="shared" si="291"/>
        <v>0</v>
      </c>
      <c r="L525" s="136">
        <f t="shared" si="292"/>
        <v>0</v>
      </c>
      <c r="M525" s="136">
        <f t="shared" si="293"/>
        <v>0</v>
      </c>
      <c r="N525" s="136">
        <f t="shared" si="294"/>
        <v>0</v>
      </c>
      <c r="O525" s="136">
        <f t="shared" si="295"/>
        <v>0</v>
      </c>
      <c r="P525" s="136">
        <f t="shared" si="296"/>
        <v>0</v>
      </c>
      <c r="Q525" s="136">
        <f t="shared" si="297"/>
        <v>0</v>
      </c>
      <c r="R525" s="136">
        <f t="shared" si="298"/>
        <v>0</v>
      </c>
      <c r="S525" s="136">
        <f t="shared" si="299"/>
        <v>0</v>
      </c>
      <c r="T525" s="136">
        <f t="shared" si="300"/>
        <v>0</v>
      </c>
      <c r="U525" s="136">
        <f t="shared" si="301"/>
        <v>0</v>
      </c>
      <c r="V525" s="136">
        <f t="shared" si="302"/>
        <v>0</v>
      </c>
      <c r="W525" s="136">
        <f t="shared" si="303"/>
        <v>0</v>
      </c>
      <c r="X525" s="136">
        <f t="shared" si="304"/>
        <v>0</v>
      </c>
      <c r="Y525" s="42">
        <f t="shared" si="305"/>
        <v>0</v>
      </c>
      <c r="Z525" s="42"/>
      <c r="AA525" s="42"/>
      <c r="AB525" s="42"/>
      <c r="AC525" s="42"/>
      <c r="AD525" s="42"/>
      <c r="AE525" s="42"/>
      <c r="AF525" s="42"/>
      <c r="AG525" s="42"/>
    </row>
    <row r="526" spans="1:33">
      <c r="A526" s="44">
        <f t="shared" si="287"/>
        <v>509</v>
      </c>
      <c r="B526" s="44"/>
      <c r="C526" s="137">
        <v>39906</v>
      </c>
      <c r="E526" s="138" t="s">
        <v>330</v>
      </c>
      <c r="G526" s="43">
        <v>6.4</v>
      </c>
      <c r="H526" s="136" t="str">
        <f t="shared" si="289"/>
        <v>P, S, T &amp; D Plant - Demand</v>
      </c>
      <c r="I526" s="42">
        <f>'Dep. Res. Class'!K$261</f>
        <v>-750.23551488574287</v>
      </c>
      <c r="J526" s="136">
        <f t="shared" si="290"/>
        <v>-405.16419448043729</v>
      </c>
      <c r="K526" s="136">
        <f t="shared" si="291"/>
        <v>-226.08022032201714</v>
      </c>
      <c r="L526" s="136">
        <f t="shared" si="292"/>
        <v>0</v>
      </c>
      <c r="M526" s="136">
        <f t="shared" si="293"/>
        <v>-118.99110008328842</v>
      </c>
      <c r="N526" s="136">
        <f t="shared" si="294"/>
        <v>0</v>
      </c>
      <c r="O526" s="136">
        <f t="shared" si="295"/>
        <v>0</v>
      </c>
      <c r="P526" s="136">
        <f t="shared" si="296"/>
        <v>0</v>
      </c>
      <c r="Q526" s="136">
        <f t="shared" si="297"/>
        <v>0</v>
      </c>
      <c r="R526" s="136">
        <f t="shared" si="298"/>
        <v>0</v>
      </c>
      <c r="S526" s="136">
        <f t="shared" si="299"/>
        <v>0</v>
      </c>
      <c r="T526" s="136">
        <f t="shared" si="300"/>
        <v>0</v>
      </c>
      <c r="U526" s="136">
        <f t="shared" si="301"/>
        <v>0</v>
      </c>
      <c r="V526" s="136">
        <f t="shared" si="302"/>
        <v>0</v>
      </c>
      <c r="W526" s="136">
        <f t="shared" si="303"/>
        <v>0</v>
      </c>
      <c r="X526" s="136">
        <f t="shared" si="304"/>
        <v>0</v>
      </c>
      <c r="Y526" s="42">
        <f t="shared" si="305"/>
        <v>0</v>
      </c>
      <c r="Z526" s="42"/>
      <c r="AA526" s="42"/>
      <c r="AB526" s="42"/>
      <c r="AC526" s="42"/>
      <c r="AD526" s="42"/>
      <c r="AE526" s="42"/>
      <c r="AF526" s="42"/>
      <c r="AG526" s="42"/>
    </row>
    <row r="527" spans="1:33">
      <c r="A527" s="44">
        <f t="shared" si="287"/>
        <v>510</v>
      </c>
      <c r="B527" s="44"/>
      <c r="C527" s="137">
        <v>39907</v>
      </c>
      <c r="E527" s="138" t="s">
        <v>331</v>
      </c>
      <c r="G527" s="43">
        <v>6.4</v>
      </c>
      <c r="H527" s="136" t="str">
        <f t="shared" si="289"/>
        <v>P, S, T &amp; D Plant - Demand</v>
      </c>
      <c r="I527" s="42">
        <f>'Dep. Res. Class'!K$262</f>
        <v>-110.50537670009854</v>
      </c>
      <c r="J527" s="136">
        <f t="shared" si="290"/>
        <v>-59.678355727096424</v>
      </c>
      <c r="K527" s="136">
        <f t="shared" si="291"/>
        <v>-33.300316254597163</v>
      </c>
      <c r="L527" s="136">
        <f t="shared" si="292"/>
        <v>0</v>
      </c>
      <c r="M527" s="136">
        <f t="shared" si="293"/>
        <v>-17.526704718404947</v>
      </c>
      <c r="N527" s="136">
        <f t="shared" si="294"/>
        <v>0</v>
      </c>
      <c r="O527" s="136">
        <f t="shared" si="295"/>
        <v>0</v>
      </c>
      <c r="P527" s="136">
        <f t="shared" si="296"/>
        <v>0</v>
      </c>
      <c r="Q527" s="136">
        <f t="shared" si="297"/>
        <v>0</v>
      </c>
      <c r="R527" s="136">
        <f t="shared" si="298"/>
        <v>0</v>
      </c>
      <c r="S527" s="136">
        <f t="shared" si="299"/>
        <v>0</v>
      </c>
      <c r="T527" s="136">
        <f t="shared" si="300"/>
        <v>0</v>
      </c>
      <c r="U527" s="136">
        <f t="shared" si="301"/>
        <v>0</v>
      </c>
      <c r="V527" s="136">
        <f t="shared" si="302"/>
        <v>0</v>
      </c>
      <c r="W527" s="136">
        <f t="shared" si="303"/>
        <v>0</v>
      </c>
      <c r="X527" s="136">
        <f t="shared" si="304"/>
        <v>0</v>
      </c>
      <c r="Y527" s="42">
        <f t="shared" si="305"/>
        <v>0</v>
      </c>
      <c r="Z527" s="42"/>
      <c r="AA527" s="42"/>
      <c r="AB527" s="42"/>
      <c r="AC527" s="42"/>
      <c r="AD527" s="42"/>
      <c r="AE527" s="42"/>
      <c r="AF527" s="42"/>
      <c r="AG527" s="42"/>
    </row>
    <row r="528" spans="1:33">
      <c r="A528" s="44">
        <f t="shared" si="287"/>
        <v>511</v>
      </c>
      <c r="B528" s="44"/>
      <c r="C528" s="137">
        <v>39908</v>
      </c>
      <c r="E528" s="138" t="s">
        <v>332</v>
      </c>
      <c r="G528" s="43">
        <v>6.4</v>
      </c>
      <c r="H528" s="136" t="str">
        <f t="shared" si="289"/>
        <v>P, S, T &amp; D Plant - Demand</v>
      </c>
      <c r="I528" s="42">
        <f>'Dep. Res. Class'!K$263</f>
        <v>1066702.6370140165</v>
      </c>
      <c r="J528" s="136">
        <f t="shared" si="290"/>
        <v>576072.0548423552</v>
      </c>
      <c r="K528" s="136">
        <f t="shared" si="291"/>
        <v>321446.2157672355</v>
      </c>
      <c r="L528" s="136">
        <f t="shared" si="292"/>
        <v>0</v>
      </c>
      <c r="M528" s="136">
        <f t="shared" si="293"/>
        <v>169184.36640442573</v>
      </c>
      <c r="N528" s="136">
        <f t="shared" si="294"/>
        <v>0</v>
      </c>
      <c r="O528" s="136">
        <f t="shared" si="295"/>
        <v>0</v>
      </c>
      <c r="P528" s="136">
        <f t="shared" si="296"/>
        <v>0</v>
      </c>
      <c r="Q528" s="136">
        <f t="shared" si="297"/>
        <v>0</v>
      </c>
      <c r="R528" s="136">
        <f t="shared" si="298"/>
        <v>0</v>
      </c>
      <c r="S528" s="136">
        <f t="shared" si="299"/>
        <v>0</v>
      </c>
      <c r="T528" s="136">
        <f t="shared" si="300"/>
        <v>0</v>
      </c>
      <c r="U528" s="136">
        <f t="shared" si="301"/>
        <v>0</v>
      </c>
      <c r="V528" s="136">
        <f t="shared" si="302"/>
        <v>0</v>
      </c>
      <c r="W528" s="136">
        <f t="shared" si="303"/>
        <v>0</v>
      </c>
      <c r="X528" s="136">
        <f t="shared" si="304"/>
        <v>0</v>
      </c>
      <c r="Y528" s="42">
        <f t="shared" si="305"/>
        <v>0</v>
      </c>
      <c r="Z528" s="42"/>
      <c r="AA528" s="42"/>
      <c r="AB528" s="42"/>
      <c r="AC528" s="42"/>
      <c r="AD528" s="42"/>
      <c r="AE528" s="42"/>
      <c r="AF528" s="42"/>
      <c r="AG528" s="42"/>
    </row>
    <row r="529" spans="1:33">
      <c r="A529" s="44">
        <f t="shared" si="287"/>
        <v>512</v>
      </c>
      <c r="B529" s="44"/>
      <c r="C529" s="137">
        <v>39909</v>
      </c>
      <c r="E529" s="138" t="s">
        <v>333</v>
      </c>
      <c r="G529" s="43">
        <v>6.4</v>
      </c>
      <c r="H529" s="136" t="str">
        <f t="shared" si="289"/>
        <v>P, S, T &amp; D Plant - Demand</v>
      </c>
      <c r="I529" s="42">
        <f>'Dep. Res. Class'!K$264</f>
        <v>251.35596078912329</v>
      </c>
      <c r="J529" s="136">
        <f t="shared" si="290"/>
        <v>135.7446206695391</v>
      </c>
      <c r="K529" s="136">
        <f t="shared" si="291"/>
        <v>75.74502921674096</v>
      </c>
      <c r="L529" s="136">
        <f t="shared" si="292"/>
        <v>0</v>
      </c>
      <c r="M529" s="136">
        <f t="shared" si="293"/>
        <v>39.866310902843225</v>
      </c>
      <c r="N529" s="136">
        <f t="shared" si="294"/>
        <v>0</v>
      </c>
      <c r="O529" s="136">
        <f t="shared" si="295"/>
        <v>0</v>
      </c>
      <c r="P529" s="136">
        <f t="shared" si="296"/>
        <v>0</v>
      </c>
      <c r="Q529" s="136">
        <f t="shared" si="297"/>
        <v>0</v>
      </c>
      <c r="R529" s="136">
        <f t="shared" si="298"/>
        <v>0</v>
      </c>
      <c r="S529" s="136">
        <f t="shared" si="299"/>
        <v>0</v>
      </c>
      <c r="T529" s="136">
        <f t="shared" si="300"/>
        <v>0</v>
      </c>
      <c r="U529" s="136">
        <f t="shared" si="301"/>
        <v>0</v>
      </c>
      <c r="V529" s="136">
        <f t="shared" si="302"/>
        <v>0</v>
      </c>
      <c r="W529" s="136">
        <f t="shared" si="303"/>
        <v>0</v>
      </c>
      <c r="X529" s="136">
        <f t="shared" si="304"/>
        <v>0</v>
      </c>
      <c r="Y529" s="42">
        <f t="shared" si="305"/>
        <v>0</v>
      </c>
      <c r="Z529" s="42"/>
      <c r="AA529" s="42"/>
      <c r="AB529" s="42"/>
      <c r="AC529" s="42"/>
      <c r="AD529" s="42"/>
      <c r="AE529" s="42"/>
      <c r="AF529" s="42"/>
      <c r="AG529" s="42"/>
    </row>
    <row r="530" spans="1:33">
      <c r="A530" s="44">
        <f t="shared" si="287"/>
        <v>513</v>
      </c>
      <c r="B530" s="44"/>
      <c r="C530" s="137">
        <v>39924</v>
      </c>
      <c r="E530" s="138" t="s">
        <v>334</v>
      </c>
      <c r="G530" s="43">
        <v>6.4</v>
      </c>
      <c r="H530" s="136" t="str">
        <f t="shared" si="289"/>
        <v>P, S, T &amp; D Plant - Demand</v>
      </c>
      <c r="I530" s="42">
        <f>'Dep. Res. Class'!K$265</f>
        <v>557.46089744992867</v>
      </c>
      <c r="J530" s="136">
        <f t="shared" si="290"/>
        <v>301.05638961125408</v>
      </c>
      <c r="K530" s="136">
        <f t="shared" si="291"/>
        <v>167.98842498889584</v>
      </c>
      <c r="L530" s="136">
        <f t="shared" si="292"/>
        <v>0</v>
      </c>
      <c r="M530" s="136">
        <f t="shared" si="293"/>
        <v>88.416082849778732</v>
      </c>
      <c r="N530" s="136">
        <f t="shared" si="294"/>
        <v>0</v>
      </c>
      <c r="O530" s="136">
        <f t="shared" si="295"/>
        <v>0</v>
      </c>
      <c r="P530" s="136">
        <f t="shared" si="296"/>
        <v>0</v>
      </c>
      <c r="Q530" s="136">
        <f t="shared" si="297"/>
        <v>0</v>
      </c>
      <c r="R530" s="136">
        <f t="shared" si="298"/>
        <v>0</v>
      </c>
      <c r="S530" s="136">
        <f t="shared" si="299"/>
        <v>0</v>
      </c>
      <c r="T530" s="136">
        <f t="shared" si="300"/>
        <v>0</v>
      </c>
      <c r="U530" s="136">
        <f t="shared" si="301"/>
        <v>0</v>
      </c>
      <c r="V530" s="136">
        <f t="shared" si="302"/>
        <v>0</v>
      </c>
      <c r="W530" s="136">
        <f t="shared" si="303"/>
        <v>0</v>
      </c>
      <c r="X530" s="136">
        <f t="shared" si="304"/>
        <v>0</v>
      </c>
      <c r="Y530" s="42">
        <f t="shared" si="305"/>
        <v>0</v>
      </c>
      <c r="Z530" s="42"/>
      <c r="AA530" s="42"/>
      <c r="AB530" s="42"/>
      <c r="AC530" s="42"/>
      <c r="AD530" s="42"/>
      <c r="AE530" s="42"/>
      <c r="AF530" s="42"/>
      <c r="AG530" s="42"/>
    </row>
    <row r="531" spans="1:33">
      <c r="A531" s="44">
        <f t="shared" si="287"/>
        <v>514</v>
      </c>
      <c r="B531" s="44"/>
      <c r="C531" s="147"/>
      <c r="E531" s="138" t="s">
        <v>368</v>
      </c>
      <c r="G531" s="43">
        <v>6.4</v>
      </c>
      <c r="H531" s="136" t="str">
        <f t="shared" si="289"/>
        <v>P, S, T &amp; D Plant - Demand</v>
      </c>
      <c r="I531" s="42">
        <f>'Dep. Res. Class'!K$266</f>
        <v>172.47243942272627</v>
      </c>
      <c r="J531" s="136">
        <f t="shared" si="290"/>
        <v>93.143627037473991</v>
      </c>
      <c r="K531" s="136">
        <f t="shared" si="291"/>
        <v>51.973821993889594</v>
      </c>
      <c r="L531" s="136">
        <f t="shared" si="292"/>
        <v>0</v>
      </c>
      <c r="M531" s="136">
        <f t="shared" si="293"/>
        <v>27.354990391362669</v>
      </c>
      <c r="N531" s="136">
        <f t="shared" si="294"/>
        <v>0</v>
      </c>
      <c r="O531" s="136">
        <f t="shared" si="295"/>
        <v>0</v>
      </c>
      <c r="P531" s="136">
        <f t="shared" si="296"/>
        <v>0</v>
      </c>
      <c r="Q531" s="136">
        <f t="shared" si="297"/>
        <v>0</v>
      </c>
      <c r="R531" s="136">
        <f t="shared" si="298"/>
        <v>0</v>
      </c>
      <c r="S531" s="136">
        <f t="shared" si="299"/>
        <v>0</v>
      </c>
      <c r="T531" s="136">
        <f t="shared" si="300"/>
        <v>0</v>
      </c>
      <c r="U531" s="136">
        <f t="shared" si="301"/>
        <v>0</v>
      </c>
      <c r="V531" s="136">
        <f t="shared" si="302"/>
        <v>0</v>
      </c>
      <c r="W531" s="136">
        <f t="shared" si="303"/>
        <v>0</v>
      </c>
      <c r="X531" s="136">
        <f t="shared" si="304"/>
        <v>0</v>
      </c>
      <c r="Y531" s="42">
        <f t="shared" si="305"/>
        <v>0</v>
      </c>
      <c r="Z531" s="42"/>
      <c r="AA531" s="42"/>
      <c r="AB531" s="42"/>
      <c r="AC531" s="42"/>
      <c r="AD531" s="42"/>
      <c r="AE531" s="42"/>
      <c r="AF531" s="42"/>
      <c r="AG531" s="42"/>
    </row>
    <row r="532" spans="1:33">
      <c r="A532" s="44">
        <f>A531+1</f>
        <v>515</v>
      </c>
      <c r="B532" s="44"/>
      <c r="C532" s="44"/>
      <c r="D532" s="44"/>
      <c r="E532" s="138"/>
      <c r="G532" s="43"/>
      <c r="H532" s="136"/>
      <c r="I532" s="42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42"/>
      <c r="Z532" s="42"/>
      <c r="AA532" s="42"/>
      <c r="AB532" s="42"/>
      <c r="AC532" s="42"/>
      <c r="AD532" s="42"/>
      <c r="AE532" s="42"/>
      <c r="AF532" s="42"/>
      <c r="AG532" s="42"/>
    </row>
    <row r="533" spans="1:33">
      <c r="A533" s="44">
        <f>A532+1</f>
        <v>516</v>
      </c>
      <c r="B533" s="44"/>
      <c r="C533" s="44"/>
      <c r="D533" s="44" t="s">
        <v>159</v>
      </c>
      <c r="E533" s="44"/>
      <c r="G533" s="43"/>
      <c r="H533" s="44"/>
      <c r="I533" s="42">
        <f>'Dep. Res. Class'!K$268</f>
        <v>1235147.0802950289</v>
      </c>
      <c r="J533" s="136">
        <f>SUM(J497:J531)</f>
        <v>667040.36522293056</v>
      </c>
      <c r="K533" s="136">
        <f t="shared" ref="K533:X533" si="306">SUM(K497:K531)</f>
        <v>372206.21858420491</v>
      </c>
      <c r="L533" s="136">
        <f t="shared" si="306"/>
        <v>0</v>
      </c>
      <c r="M533" s="136">
        <f t="shared" si="306"/>
        <v>195900.49648789325</v>
      </c>
      <c r="N533" s="136">
        <f t="shared" si="306"/>
        <v>0</v>
      </c>
      <c r="O533" s="136">
        <f t="shared" si="306"/>
        <v>0</v>
      </c>
      <c r="P533" s="136">
        <f t="shared" si="306"/>
        <v>0</v>
      </c>
      <c r="Q533" s="136">
        <f t="shared" si="306"/>
        <v>0</v>
      </c>
      <c r="R533" s="136">
        <f t="shared" si="306"/>
        <v>0</v>
      </c>
      <c r="S533" s="136">
        <f t="shared" si="306"/>
        <v>0</v>
      </c>
      <c r="T533" s="136">
        <f t="shared" si="306"/>
        <v>0</v>
      </c>
      <c r="U533" s="136">
        <f t="shared" si="306"/>
        <v>0</v>
      </c>
      <c r="V533" s="136">
        <f t="shared" si="306"/>
        <v>0</v>
      </c>
      <c r="W533" s="136">
        <f t="shared" si="306"/>
        <v>0</v>
      </c>
      <c r="X533" s="136">
        <f t="shared" si="306"/>
        <v>0</v>
      </c>
      <c r="Y533" s="42">
        <f>SUM(J533:X533)-I533</f>
        <v>0</v>
      </c>
      <c r="Z533" s="42"/>
      <c r="AA533" s="42"/>
      <c r="AB533" s="42"/>
      <c r="AC533" s="42"/>
      <c r="AD533" s="42"/>
      <c r="AE533" s="42"/>
      <c r="AF533" s="42"/>
      <c r="AG533" s="42"/>
    </row>
    <row r="534" spans="1:33">
      <c r="A534" s="44">
        <f>A533+1</f>
        <v>517</v>
      </c>
      <c r="B534" s="44"/>
      <c r="C534" s="44"/>
      <c r="D534" s="44"/>
      <c r="E534" s="44"/>
      <c r="G534" s="43"/>
      <c r="H534" s="136"/>
      <c r="I534" s="42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42"/>
      <c r="Z534" s="42"/>
      <c r="AA534" s="42"/>
      <c r="AB534" s="42"/>
      <c r="AC534" s="42"/>
      <c r="AD534" s="42"/>
      <c r="AE534" s="42"/>
      <c r="AF534" s="42"/>
      <c r="AG534" s="42"/>
    </row>
    <row r="535" spans="1:33">
      <c r="A535" s="44">
        <f>A534+1</f>
        <v>518</v>
      </c>
      <c r="B535" s="44"/>
      <c r="C535" s="44"/>
      <c r="D535" s="44" t="s">
        <v>429</v>
      </c>
      <c r="E535" s="44"/>
      <c r="G535" s="43"/>
      <c r="H535" s="44"/>
      <c r="I535" s="42">
        <f>'Dep. Res. Class'!K$270</f>
        <v>61774624.647020072</v>
      </c>
      <c r="J535" s="42">
        <f t="shared" ref="J535:X535" si="307">J399+J409+J449+J491+J533</f>
        <v>33361345.254700497</v>
      </c>
      <c r="K535" s="42">
        <f t="shared" si="307"/>
        <v>18615515.359380402</v>
      </c>
      <c r="L535" s="42">
        <f t="shared" si="307"/>
        <v>0</v>
      </c>
      <c r="M535" s="42">
        <f t="shared" si="307"/>
        <v>9797764.0329391863</v>
      </c>
      <c r="N535" s="42">
        <f t="shared" si="307"/>
        <v>0</v>
      </c>
      <c r="O535" s="42">
        <f t="shared" si="307"/>
        <v>0</v>
      </c>
      <c r="P535" s="42">
        <f t="shared" si="307"/>
        <v>0</v>
      </c>
      <c r="Q535" s="42">
        <f t="shared" si="307"/>
        <v>0</v>
      </c>
      <c r="R535" s="42">
        <f t="shared" si="307"/>
        <v>0</v>
      </c>
      <c r="S535" s="42">
        <f t="shared" si="307"/>
        <v>0</v>
      </c>
      <c r="T535" s="42">
        <f t="shared" si="307"/>
        <v>0</v>
      </c>
      <c r="U535" s="42">
        <f t="shared" si="307"/>
        <v>0</v>
      </c>
      <c r="V535" s="42">
        <f t="shared" si="307"/>
        <v>0</v>
      </c>
      <c r="W535" s="42">
        <f t="shared" si="307"/>
        <v>0</v>
      </c>
      <c r="X535" s="42">
        <f t="shared" si="307"/>
        <v>0</v>
      </c>
      <c r="Y535" s="42">
        <f>SUM(J535:X535)-I535</f>
        <v>0</v>
      </c>
      <c r="Z535" s="42"/>
      <c r="AA535" s="42"/>
      <c r="AB535" s="42"/>
      <c r="AC535" s="42"/>
      <c r="AD535" s="42"/>
      <c r="AE535" s="42"/>
      <c r="AF535" s="42"/>
      <c r="AG535" s="42"/>
    </row>
    <row r="536" spans="1:33">
      <c r="A536" s="44"/>
      <c r="B536" s="44"/>
      <c r="C536" s="44"/>
      <c r="D536" s="44"/>
      <c r="E536" s="44"/>
      <c r="F536" s="44"/>
      <c r="G536" s="43"/>
      <c r="H536" s="44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</row>
    <row r="537" spans="1:33">
      <c r="A537" s="44"/>
      <c r="B537" s="44"/>
      <c r="C537" s="44"/>
      <c r="D537" s="44"/>
      <c r="E537" s="44"/>
      <c r="F537" s="45" t="s">
        <v>61</v>
      </c>
      <c r="G537" s="43"/>
      <c r="H537" s="44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</row>
    <row r="538" spans="1:33">
      <c r="A538" s="44"/>
      <c r="B538" s="44"/>
      <c r="C538" s="44"/>
      <c r="D538" s="44"/>
      <c r="E538" s="44"/>
      <c r="F538" s="45"/>
      <c r="G538" s="43"/>
      <c r="H538" s="44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</row>
    <row r="539" spans="1:33">
      <c r="A539" s="44"/>
      <c r="B539" s="44"/>
      <c r="C539" s="44"/>
      <c r="D539" s="44"/>
      <c r="E539" s="44"/>
      <c r="G539" s="129"/>
      <c r="H539" s="44"/>
      <c r="I539" s="44"/>
      <c r="J539" s="44"/>
      <c r="K539" s="44"/>
      <c r="L539" s="44"/>
      <c r="M539" s="44"/>
      <c r="N539" s="132"/>
      <c r="O539" s="132"/>
      <c r="P539" s="44"/>
      <c r="Q539" s="45"/>
      <c r="R539" s="45"/>
      <c r="S539" s="45"/>
      <c r="T539" s="45"/>
      <c r="U539" s="45"/>
      <c r="V539" s="45"/>
      <c r="W539" s="44"/>
      <c r="X539" s="44"/>
      <c r="Y539" s="44"/>
      <c r="Z539" s="44"/>
      <c r="AB539" s="44"/>
      <c r="AC539" s="44"/>
      <c r="AD539" s="44"/>
      <c r="AE539" s="44"/>
      <c r="AF539" s="44"/>
      <c r="AG539" s="44"/>
    </row>
    <row r="540" spans="1:33">
      <c r="A540" s="132" t="s">
        <v>303</v>
      </c>
      <c r="B540" s="44"/>
      <c r="C540" s="132" t="s">
        <v>301</v>
      </c>
      <c r="D540" s="44"/>
      <c r="E540" s="44"/>
      <c r="F540" s="44"/>
      <c r="G540" s="131" t="s">
        <v>38</v>
      </c>
      <c r="H540" s="149" t="s">
        <v>38</v>
      </c>
      <c r="I540" s="45" t="s">
        <v>1</v>
      </c>
      <c r="J540" s="3" t="s">
        <v>56</v>
      </c>
      <c r="K540" s="3" t="s">
        <v>518</v>
      </c>
      <c r="L540" s="3" t="s">
        <v>518</v>
      </c>
      <c r="M540" s="69" t="s">
        <v>180</v>
      </c>
      <c r="N540" s="69" t="s">
        <v>180</v>
      </c>
      <c r="O540" s="45"/>
      <c r="P540" s="45"/>
      <c r="Q540" s="45"/>
      <c r="R540" s="45"/>
      <c r="S540" s="45"/>
      <c r="T540" s="132"/>
      <c r="U540" s="132"/>
      <c r="V540" s="132"/>
      <c r="W540" s="45"/>
      <c r="X540" s="45"/>
      <c r="Y540" s="45"/>
      <c r="Z540" s="44"/>
      <c r="AB540" s="44"/>
      <c r="AC540" s="44"/>
      <c r="AD540" s="44"/>
      <c r="AE540" s="44"/>
      <c r="AF540" s="44"/>
      <c r="AG540" s="44"/>
    </row>
    <row r="541" spans="1:33">
      <c r="A541" s="133" t="s">
        <v>302</v>
      </c>
      <c r="B541" s="134"/>
      <c r="C541" s="133" t="s">
        <v>302</v>
      </c>
      <c r="D541" s="44"/>
      <c r="E541" s="44"/>
      <c r="F541" s="44"/>
      <c r="G541" s="131" t="s">
        <v>39</v>
      </c>
      <c r="H541" s="149" t="s">
        <v>21</v>
      </c>
      <c r="I541" s="45" t="s">
        <v>2</v>
      </c>
      <c r="J541" s="3" t="s">
        <v>519</v>
      </c>
      <c r="K541" s="69" t="s">
        <v>420</v>
      </c>
      <c r="L541" s="69" t="s">
        <v>517</v>
      </c>
      <c r="M541" s="69" t="s">
        <v>420</v>
      </c>
      <c r="N541" s="69" t="s">
        <v>517</v>
      </c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4"/>
      <c r="AB541" s="44"/>
      <c r="AC541" s="44"/>
      <c r="AD541" s="44"/>
      <c r="AE541" s="44"/>
      <c r="AF541" s="44"/>
      <c r="AG541" s="44"/>
    </row>
    <row r="542" spans="1:33">
      <c r="A542" s="44">
        <f>+A535+1</f>
        <v>519</v>
      </c>
      <c r="B542" s="44"/>
      <c r="C542" s="44"/>
      <c r="D542" s="44" t="s">
        <v>335</v>
      </c>
      <c r="E542" s="44"/>
      <c r="G542" s="129"/>
      <c r="H542" s="44"/>
      <c r="I542" s="44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4"/>
      <c r="Z542" s="44"/>
      <c r="AB542" s="44"/>
      <c r="AC542" s="44"/>
      <c r="AD542" s="44"/>
      <c r="AE542" s="44"/>
      <c r="AF542" s="44"/>
      <c r="AG542" s="44"/>
    </row>
    <row r="543" spans="1:33">
      <c r="A543" s="44">
        <f t="shared" ref="A543:A606" si="308">A542+1</f>
        <v>520</v>
      </c>
      <c r="B543" s="44"/>
      <c r="C543" s="44"/>
      <c r="D543" s="44"/>
      <c r="E543" s="44"/>
      <c r="G543" s="43"/>
      <c r="H543" s="136"/>
      <c r="I543" s="42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42"/>
      <c r="Z543" s="42"/>
      <c r="AA543" s="42"/>
      <c r="AB543" s="42"/>
      <c r="AC543" s="42"/>
      <c r="AD543" s="42"/>
      <c r="AE543" s="42"/>
      <c r="AF543" s="42"/>
      <c r="AG543" s="42"/>
    </row>
    <row r="544" spans="1:33">
      <c r="A544" s="44">
        <f t="shared" si="308"/>
        <v>521</v>
      </c>
      <c r="B544" s="44"/>
      <c r="C544" s="137">
        <v>30100</v>
      </c>
      <c r="D544" s="44"/>
      <c r="E544" s="138" t="s">
        <v>336</v>
      </c>
      <c r="G544" s="43">
        <v>6.6</v>
      </c>
      <c r="H544" s="136" t="str">
        <f>VLOOKUP($G544,alloc,3)</f>
        <v>P, S, T &amp; D Plant - Commodity</v>
      </c>
      <c r="I544" s="42">
        <f>'Dep. Res. Class'!L$14</f>
        <v>1654.8206414930139</v>
      </c>
      <c r="J544" s="136">
        <f>$I544*VLOOKUP($G544,alloc,6)</f>
        <v>530.33267845108378</v>
      </c>
      <c r="K544" s="136">
        <f>$I544*VLOOKUP($G544,alloc,7)</f>
        <v>345.34716789673683</v>
      </c>
      <c r="L544" s="136">
        <f>$I544*VLOOKUP($G544,alloc,8)</f>
        <v>16.224746376866278</v>
      </c>
      <c r="M544" s="136">
        <f>$I544*VLOOKUP($G544,alloc,9)</f>
        <v>366.08098963439789</v>
      </c>
      <c r="N544" s="136">
        <f>$I544*VLOOKUP($G544,alloc,10)</f>
        <v>396.83505913392901</v>
      </c>
      <c r="O544" s="136">
        <f>$I544*VLOOKUP($G544,alloc,11)</f>
        <v>0</v>
      </c>
      <c r="P544" s="136">
        <f>$I544*VLOOKUP($G544,alloc,12)</f>
        <v>0</v>
      </c>
      <c r="Q544" s="136">
        <f>$I544*VLOOKUP($G544,alloc,13)</f>
        <v>0</v>
      </c>
      <c r="R544" s="136">
        <f>$I544*VLOOKUP($G544,alloc,14)</f>
        <v>0</v>
      </c>
      <c r="S544" s="136">
        <f>$I544*VLOOKUP($G544,alloc,15)</f>
        <v>0</v>
      </c>
      <c r="T544" s="136">
        <f>$I544*VLOOKUP($G544,alloc,16)</f>
        <v>0</v>
      </c>
      <c r="U544" s="136">
        <f>$I544*VLOOKUP($G544,alloc,17)</f>
        <v>0</v>
      </c>
      <c r="V544" s="136">
        <f>$I544*VLOOKUP($G544,alloc,18)</f>
        <v>0</v>
      </c>
      <c r="W544" s="136">
        <f>$I544*VLOOKUP($G544,alloc,19)</f>
        <v>0</v>
      </c>
      <c r="X544" s="136">
        <f>$I544*VLOOKUP($G544,alloc,20)</f>
        <v>0</v>
      </c>
      <c r="Y544" s="42">
        <f>SUM(J544:X544)-I544</f>
        <v>0</v>
      </c>
      <c r="Z544" s="42"/>
      <c r="AA544" s="42"/>
      <c r="AB544" s="42"/>
      <c r="AC544" s="42"/>
      <c r="AD544" s="42"/>
      <c r="AE544" s="42"/>
      <c r="AF544" s="42"/>
      <c r="AG544" s="42"/>
    </row>
    <row r="545" spans="1:33">
      <c r="A545" s="44">
        <f t="shared" si="308"/>
        <v>522</v>
      </c>
      <c r="B545" s="44"/>
      <c r="C545" s="137">
        <v>30200</v>
      </c>
      <c r="D545" s="44"/>
      <c r="E545" s="138" t="s">
        <v>197</v>
      </c>
      <c r="G545" s="43">
        <v>6.6</v>
      </c>
      <c r="H545" s="136" t="str">
        <f>VLOOKUP($G545,alloc,3)</f>
        <v>P, S, T &amp; D Plant - Commodity</v>
      </c>
      <c r="I545" s="42">
        <f>'Dep. Res. Class'!L$15</f>
        <v>23810.48887002964</v>
      </c>
      <c r="J545" s="136">
        <f>$I545*VLOOKUP($G545,alloc,6)</f>
        <v>7630.724454995775</v>
      </c>
      <c r="K545" s="136">
        <f>$I545*VLOOKUP($G545,alloc,7)</f>
        <v>4969.0490264145192</v>
      </c>
      <c r="L545" s="136">
        <f>$I545*VLOOKUP($G545,alloc,8)</f>
        <v>233.45076399148792</v>
      </c>
      <c r="M545" s="136">
        <f>$I545*VLOOKUP($G545,alloc,9)</f>
        <v>5267.3788993561247</v>
      </c>
      <c r="N545" s="136">
        <f>$I545*VLOOKUP($G545,alloc,10)</f>
        <v>5709.8857252717326</v>
      </c>
      <c r="O545" s="136">
        <f>$I545*VLOOKUP($G545,alloc,11)</f>
        <v>0</v>
      </c>
      <c r="P545" s="136">
        <f>$I545*VLOOKUP($G545,alloc,12)</f>
        <v>0</v>
      </c>
      <c r="Q545" s="136">
        <f>$I545*VLOOKUP($G545,alloc,13)</f>
        <v>0</v>
      </c>
      <c r="R545" s="136">
        <f>$I545*VLOOKUP($G545,alloc,14)</f>
        <v>0</v>
      </c>
      <c r="S545" s="136">
        <f>$I545*VLOOKUP($G545,alloc,15)</f>
        <v>0</v>
      </c>
      <c r="T545" s="136">
        <f>$I545*VLOOKUP($G545,alloc,16)</f>
        <v>0</v>
      </c>
      <c r="U545" s="136">
        <f>$I545*VLOOKUP($G545,alloc,17)</f>
        <v>0</v>
      </c>
      <c r="V545" s="136">
        <f>$I545*VLOOKUP($G545,alloc,18)</f>
        <v>0</v>
      </c>
      <c r="W545" s="136">
        <f>$I545*VLOOKUP($G545,alloc,19)</f>
        <v>0</v>
      </c>
      <c r="X545" s="136">
        <f>$I545*VLOOKUP($G545,alloc,20)</f>
        <v>0</v>
      </c>
      <c r="Y545" s="42">
        <f>SUM(J545:X545)-I545</f>
        <v>0</v>
      </c>
      <c r="Z545" s="42"/>
      <c r="AA545" s="42"/>
      <c r="AB545" s="42"/>
      <c r="AC545" s="42"/>
      <c r="AD545" s="42"/>
      <c r="AE545" s="42"/>
      <c r="AF545" s="42"/>
      <c r="AG545" s="42"/>
    </row>
    <row r="546" spans="1:33">
      <c r="A546" s="44">
        <f t="shared" si="308"/>
        <v>523</v>
      </c>
      <c r="B546" s="44"/>
      <c r="C546" s="139">
        <v>30300</v>
      </c>
      <c r="D546" s="44"/>
      <c r="E546" s="138" t="s">
        <v>337</v>
      </c>
      <c r="G546" s="43">
        <v>99</v>
      </c>
      <c r="H546" s="136" t="str">
        <f>VLOOKUP($G546,alloc,3)</f>
        <v>-</v>
      </c>
      <c r="I546" s="42">
        <f>'Dep. Res. Class'!L$16</f>
        <v>0</v>
      </c>
      <c r="J546" s="136">
        <f>$I546*VLOOKUP($G546,alloc,6)</f>
        <v>0</v>
      </c>
      <c r="K546" s="136">
        <f>$I546*VLOOKUP($G546,alloc,7)</f>
        <v>0</v>
      </c>
      <c r="L546" s="136">
        <f>$I546*VLOOKUP($G546,alloc,8)</f>
        <v>0</v>
      </c>
      <c r="M546" s="136">
        <f>$I546*VLOOKUP($G546,alloc,9)</f>
        <v>0</v>
      </c>
      <c r="N546" s="136">
        <f>$I546*VLOOKUP($G546,alloc,10)</f>
        <v>0</v>
      </c>
      <c r="O546" s="136">
        <f>$I546*VLOOKUP($G546,alloc,11)</f>
        <v>0</v>
      </c>
      <c r="P546" s="136">
        <f>$I546*VLOOKUP($G546,alloc,12)</f>
        <v>0</v>
      </c>
      <c r="Q546" s="136">
        <f>$I546*VLOOKUP($G546,alloc,13)</f>
        <v>0</v>
      </c>
      <c r="R546" s="136">
        <f>$I546*VLOOKUP($G546,alloc,14)</f>
        <v>0</v>
      </c>
      <c r="S546" s="136">
        <f>$I546*VLOOKUP($G546,alloc,15)</f>
        <v>0</v>
      </c>
      <c r="T546" s="136">
        <f>$I546*VLOOKUP($G546,alloc,16)</f>
        <v>0</v>
      </c>
      <c r="U546" s="136">
        <f>$I546*VLOOKUP($G546,alloc,17)</f>
        <v>0</v>
      </c>
      <c r="V546" s="136">
        <f>$I546*VLOOKUP($G546,alloc,18)</f>
        <v>0</v>
      </c>
      <c r="W546" s="136">
        <f>$I546*VLOOKUP($G546,alloc,19)</f>
        <v>0</v>
      </c>
      <c r="X546" s="136">
        <f>$I546*VLOOKUP($G546,alloc,20)</f>
        <v>0</v>
      </c>
      <c r="Y546" s="42">
        <f>SUM(J546:X546)-I546</f>
        <v>0</v>
      </c>
      <c r="Z546" s="42"/>
      <c r="AA546" s="42"/>
      <c r="AB546" s="42"/>
      <c r="AC546" s="42"/>
      <c r="AD546" s="42"/>
      <c r="AE546" s="42"/>
      <c r="AF546" s="42"/>
      <c r="AG546" s="42"/>
    </row>
    <row r="547" spans="1:33">
      <c r="A547" s="44">
        <f t="shared" si="308"/>
        <v>524</v>
      </c>
      <c r="B547" s="44"/>
      <c r="C547" s="44"/>
      <c r="D547" s="44"/>
      <c r="E547" s="44"/>
      <c r="G547" s="43"/>
      <c r="H547" s="136"/>
      <c r="I547" s="42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42"/>
      <c r="Z547" s="42"/>
      <c r="AA547" s="42"/>
      <c r="AB547" s="42"/>
      <c r="AC547" s="42"/>
      <c r="AD547" s="42"/>
      <c r="AE547" s="42"/>
      <c r="AF547" s="42"/>
      <c r="AG547" s="42"/>
    </row>
    <row r="548" spans="1:33">
      <c r="A548" s="44">
        <f t="shared" si="308"/>
        <v>525</v>
      </c>
      <c r="B548" s="44"/>
      <c r="C548" s="44"/>
      <c r="D548" s="44" t="s">
        <v>338</v>
      </c>
      <c r="E548" s="44"/>
      <c r="G548" s="43"/>
      <c r="H548" s="44"/>
      <c r="I548" s="42">
        <f>'Dep. Res. Class'!L$18</f>
        <v>25465.309511522653</v>
      </c>
      <c r="J548" s="42">
        <f>SUM(J544:J546)</f>
        <v>8161.0571334468586</v>
      </c>
      <c r="K548" s="42">
        <f t="shared" ref="K548:X548" si="309">SUM(K544:K546)</f>
        <v>5314.3961943112563</v>
      </c>
      <c r="L548" s="42">
        <f t="shared" si="309"/>
        <v>249.6755103683542</v>
      </c>
      <c r="M548" s="42">
        <f t="shared" si="309"/>
        <v>5633.4598889905228</v>
      </c>
      <c r="N548" s="42">
        <f t="shared" si="309"/>
        <v>6106.7207844056611</v>
      </c>
      <c r="O548" s="42">
        <f t="shared" si="309"/>
        <v>0</v>
      </c>
      <c r="P548" s="42">
        <f t="shared" si="309"/>
        <v>0</v>
      </c>
      <c r="Q548" s="42">
        <f t="shared" si="309"/>
        <v>0</v>
      </c>
      <c r="R548" s="42">
        <f t="shared" si="309"/>
        <v>0</v>
      </c>
      <c r="S548" s="42">
        <f t="shared" si="309"/>
        <v>0</v>
      </c>
      <c r="T548" s="42">
        <f t="shared" si="309"/>
        <v>0</v>
      </c>
      <c r="U548" s="42">
        <f t="shared" si="309"/>
        <v>0</v>
      </c>
      <c r="V548" s="42">
        <f t="shared" si="309"/>
        <v>0</v>
      </c>
      <c r="W548" s="42">
        <f t="shared" si="309"/>
        <v>0</v>
      </c>
      <c r="X548" s="42">
        <f t="shared" si="309"/>
        <v>0</v>
      </c>
      <c r="Y548" s="42">
        <f>SUM(J548:X548)-I548</f>
        <v>0</v>
      </c>
      <c r="Z548" s="42"/>
      <c r="AA548" s="42"/>
      <c r="AB548" s="42"/>
      <c r="AC548" s="42"/>
      <c r="AD548" s="42"/>
      <c r="AE548" s="42"/>
      <c r="AF548" s="42"/>
      <c r="AG548" s="42"/>
    </row>
    <row r="549" spans="1:33">
      <c r="A549" s="44">
        <f t="shared" si="308"/>
        <v>526</v>
      </c>
      <c r="B549" s="44"/>
      <c r="C549" s="44"/>
      <c r="D549" s="44"/>
      <c r="E549" s="44"/>
      <c r="G549" s="43"/>
      <c r="H549" s="136"/>
      <c r="I549" s="42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42"/>
      <c r="Z549" s="42"/>
      <c r="AA549" s="42"/>
      <c r="AB549" s="42"/>
      <c r="AC549" s="42"/>
      <c r="AD549" s="42"/>
      <c r="AE549" s="42"/>
      <c r="AF549" s="42"/>
      <c r="AG549" s="42"/>
    </row>
    <row r="550" spans="1:33">
      <c r="A550" s="44">
        <f t="shared" si="308"/>
        <v>527</v>
      </c>
      <c r="B550" s="44"/>
      <c r="C550" s="44"/>
      <c r="D550" s="44" t="s">
        <v>347</v>
      </c>
      <c r="E550" s="44"/>
      <c r="G550" s="43"/>
      <c r="H550" s="136"/>
      <c r="I550" s="42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42"/>
      <c r="Z550" s="42"/>
      <c r="AA550" s="42"/>
      <c r="AB550" s="42"/>
      <c r="AC550" s="42"/>
      <c r="AD550" s="42"/>
      <c r="AE550" s="42"/>
      <c r="AF550" s="42"/>
      <c r="AG550" s="42"/>
    </row>
    <row r="551" spans="1:33">
      <c r="A551" s="44">
        <f t="shared" si="308"/>
        <v>528</v>
      </c>
      <c r="B551" s="44"/>
      <c r="C551" s="44"/>
      <c r="D551" s="44"/>
      <c r="E551" s="44"/>
      <c r="G551" s="43"/>
      <c r="H551" s="136"/>
      <c r="I551" s="42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42"/>
      <c r="Z551" s="42"/>
      <c r="AA551" s="42"/>
      <c r="AB551" s="42"/>
      <c r="AC551" s="42"/>
      <c r="AD551" s="42"/>
      <c r="AE551" s="42"/>
      <c r="AF551" s="42"/>
      <c r="AG551" s="42"/>
    </row>
    <row r="552" spans="1:33">
      <c r="A552" s="44">
        <f t="shared" si="308"/>
        <v>529</v>
      </c>
      <c r="B552" s="44"/>
      <c r="C552" s="137">
        <v>32520</v>
      </c>
      <c r="D552" s="44"/>
      <c r="E552" s="138" t="s">
        <v>339</v>
      </c>
      <c r="G552" s="43">
        <v>99</v>
      </c>
      <c r="H552" s="136" t="str">
        <f t="shared" ref="H552:H558" si="310">VLOOKUP($G552,alloc,3)</f>
        <v>-</v>
      </c>
      <c r="I552" s="42">
        <f>'Dep. Res. Class'!L$22</f>
        <v>0</v>
      </c>
      <c r="J552" s="136">
        <f t="shared" ref="J552:J558" si="311">$I552*VLOOKUP($G552,alloc,6)</f>
        <v>0</v>
      </c>
      <c r="K552" s="136">
        <f t="shared" ref="K552:K558" si="312">$I552*VLOOKUP($G552,alloc,7)</f>
        <v>0</v>
      </c>
      <c r="L552" s="136">
        <f t="shared" ref="L552:L558" si="313">$I552*VLOOKUP($G552,alloc,8)</f>
        <v>0</v>
      </c>
      <c r="M552" s="136">
        <f t="shared" ref="M552:M558" si="314">$I552*VLOOKUP($G552,alloc,9)</f>
        <v>0</v>
      </c>
      <c r="N552" s="136">
        <f t="shared" ref="N552:N558" si="315">$I552*VLOOKUP($G552,alloc,10)</f>
        <v>0</v>
      </c>
      <c r="O552" s="136">
        <f t="shared" ref="O552:O558" si="316">$I552*VLOOKUP($G552,alloc,11)</f>
        <v>0</v>
      </c>
      <c r="P552" s="136">
        <f t="shared" ref="P552:P558" si="317">$I552*VLOOKUP($G552,alloc,12)</f>
        <v>0</v>
      </c>
      <c r="Q552" s="136">
        <f t="shared" ref="Q552:Q558" si="318">$I552*VLOOKUP($G552,alloc,13)</f>
        <v>0</v>
      </c>
      <c r="R552" s="136">
        <f t="shared" ref="R552:R558" si="319">$I552*VLOOKUP($G552,alloc,14)</f>
        <v>0</v>
      </c>
      <c r="S552" s="136">
        <f t="shared" ref="S552:S558" si="320">$I552*VLOOKUP($G552,alloc,15)</f>
        <v>0</v>
      </c>
      <c r="T552" s="136">
        <f t="shared" ref="T552:T558" si="321">$I552*VLOOKUP($G552,alloc,16)</f>
        <v>0</v>
      </c>
      <c r="U552" s="136">
        <f t="shared" ref="U552:U558" si="322">$I552*VLOOKUP($G552,alloc,17)</f>
        <v>0</v>
      </c>
      <c r="V552" s="136">
        <f t="shared" ref="V552:V558" si="323">$I552*VLOOKUP($G552,alloc,18)</f>
        <v>0</v>
      </c>
      <c r="W552" s="136">
        <f t="shared" ref="W552:W558" si="324">$I552*VLOOKUP($G552,alloc,19)</f>
        <v>0</v>
      </c>
      <c r="X552" s="136">
        <f t="shared" ref="X552:X558" si="325">$I552*VLOOKUP($G552,alloc,20)</f>
        <v>0</v>
      </c>
      <c r="Y552" s="42">
        <f t="shared" ref="Y552:Y558" si="326">SUM(J552:X552)-I552</f>
        <v>0</v>
      </c>
      <c r="Z552" s="42"/>
      <c r="AA552" s="42"/>
      <c r="AB552" s="42"/>
      <c r="AC552" s="42"/>
      <c r="AD552" s="42"/>
      <c r="AE552" s="42"/>
      <c r="AF552" s="42"/>
      <c r="AG552" s="42"/>
    </row>
    <row r="553" spans="1:33">
      <c r="A553" s="44">
        <f t="shared" si="308"/>
        <v>530</v>
      </c>
      <c r="B553" s="44"/>
      <c r="C553" s="137">
        <v>32540</v>
      </c>
      <c r="D553" s="44"/>
      <c r="E553" s="138" t="s">
        <v>340</v>
      </c>
      <c r="G553" s="43">
        <v>99</v>
      </c>
      <c r="H553" s="136" t="str">
        <f t="shared" si="310"/>
        <v>-</v>
      </c>
      <c r="I553" s="42">
        <f>'Dep. Res. Class'!L$23</f>
        <v>0</v>
      </c>
      <c r="J553" s="136">
        <f t="shared" si="311"/>
        <v>0</v>
      </c>
      <c r="K553" s="136">
        <f t="shared" si="312"/>
        <v>0</v>
      </c>
      <c r="L553" s="136">
        <f t="shared" si="313"/>
        <v>0</v>
      </c>
      <c r="M553" s="136">
        <f t="shared" si="314"/>
        <v>0</v>
      </c>
      <c r="N553" s="136">
        <f t="shared" si="315"/>
        <v>0</v>
      </c>
      <c r="O553" s="136">
        <f t="shared" si="316"/>
        <v>0</v>
      </c>
      <c r="P553" s="136">
        <f t="shared" si="317"/>
        <v>0</v>
      </c>
      <c r="Q553" s="136">
        <f t="shared" si="318"/>
        <v>0</v>
      </c>
      <c r="R553" s="136">
        <f t="shared" si="319"/>
        <v>0</v>
      </c>
      <c r="S553" s="136">
        <f t="shared" si="320"/>
        <v>0</v>
      </c>
      <c r="T553" s="136">
        <f t="shared" si="321"/>
        <v>0</v>
      </c>
      <c r="U553" s="136">
        <f t="shared" si="322"/>
        <v>0</v>
      </c>
      <c r="V553" s="136">
        <f t="shared" si="323"/>
        <v>0</v>
      </c>
      <c r="W553" s="136">
        <f t="shared" si="324"/>
        <v>0</v>
      </c>
      <c r="X553" s="136">
        <f t="shared" si="325"/>
        <v>0</v>
      </c>
      <c r="Y553" s="42">
        <f t="shared" si="326"/>
        <v>0</v>
      </c>
      <c r="Z553" s="42"/>
      <c r="AA553" s="42"/>
      <c r="AB553" s="42"/>
      <c r="AC553" s="42"/>
      <c r="AD553" s="42"/>
      <c r="AE553" s="42"/>
      <c r="AF553" s="42"/>
      <c r="AG553" s="42"/>
    </row>
    <row r="554" spans="1:33">
      <c r="A554" s="44">
        <f t="shared" si="308"/>
        <v>531</v>
      </c>
      <c r="B554" s="44"/>
      <c r="C554" s="137">
        <v>33100</v>
      </c>
      <c r="D554" s="44"/>
      <c r="E554" s="138" t="s">
        <v>341</v>
      </c>
      <c r="G554" s="43">
        <v>99</v>
      </c>
      <c r="H554" s="136" t="str">
        <f t="shared" si="310"/>
        <v>-</v>
      </c>
      <c r="I554" s="42">
        <f>'Dep. Res. Class'!L$24</f>
        <v>0</v>
      </c>
      <c r="J554" s="136">
        <f t="shared" si="311"/>
        <v>0</v>
      </c>
      <c r="K554" s="136">
        <f t="shared" si="312"/>
        <v>0</v>
      </c>
      <c r="L554" s="136">
        <f t="shared" si="313"/>
        <v>0</v>
      </c>
      <c r="M554" s="136">
        <f t="shared" si="314"/>
        <v>0</v>
      </c>
      <c r="N554" s="136">
        <f t="shared" si="315"/>
        <v>0</v>
      </c>
      <c r="O554" s="136">
        <f t="shared" si="316"/>
        <v>0</v>
      </c>
      <c r="P554" s="136">
        <f t="shared" si="317"/>
        <v>0</v>
      </c>
      <c r="Q554" s="136">
        <f t="shared" si="318"/>
        <v>0</v>
      </c>
      <c r="R554" s="136">
        <f t="shared" si="319"/>
        <v>0</v>
      </c>
      <c r="S554" s="136">
        <f t="shared" si="320"/>
        <v>0</v>
      </c>
      <c r="T554" s="136">
        <f t="shared" si="321"/>
        <v>0</v>
      </c>
      <c r="U554" s="136">
        <f t="shared" si="322"/>
        <v>0</v>
      </c>
      <c r="V554" s="136">
        <f t="shared" si="323"/>
        <v>0</v>
      </c>
      <c r="W554" s="136">
        <f t="shared" si="324"/>
        <v>0</v>
      </c>
      <c r="X554" s="136">
        <f t="shared" si="325"/>
        <v>0</v>
      </c>
      <c r="Y554" s="42">
        <f t="shared" si="326"/>
        <v>0</v>
      </c>
      <c r="Z554" s="42"/>
      <c r="AA554" s="42"/>
      <c r="AB554" s="42"/>
      <c r="AC554" s="42"/>
      <c r="AD554" s="42"/>
      <c r="AE554" s="42"/>
      <c r="AF554" s="42"/>
      <c r="AG554" s="42"/>
    </row>
    <row r="555" spans="1:33">
      <c r="A555" s="44">
        <f t="shared" si="308"/>
        <v>532</v>
      </c>
      <c r="B555" s="44"/>
      <c r="C555" s="137">
        <v>33201</v>
      </c>
      <c r="D555" s="44"/>
      <c r="E555" s="138" t="s">
        <v>342</v>
      </c>
      <c r="G555" s="43">
        <v>99</v>
      </c>
      <c r="H555" s="136" t="str">
        <f t="shared" si="310"/>
        <v>-</v>
      </c>
      <c r="I555" s="42">
        <f>'Dep. Res. Class'!L$25</f>
        <v>0</v>
      </c>
      <c r="J555" s="136">
        <f t="shared" si="311"/>
        <v>0</v>
      </c>
      <c r="K555" s="136">
        <f t="shared" si="312"/>
        <v>0</v>
      </c>
      <c r="L555" s="136">
        <f t="shared" si="313"/>
        <v>0</v>
      </c>
      <c r="M555" s="136">
        <f t="shared" si="314"/>
        <v>0</v>
      </c>
      <c r="N555" s="136">
        <f t="shared" si="315"/>
        <v>0</v>
      </c>
      <c r="O555" s="136">
        <f t="shared" si="316"/>
        <v>0</v>
      </c>
      <c r="P555" s="136">
        <f t="shared" si="317"/>
        <v>0</v>
      </c>
      <c r="Q555" s="136">
        <f t="shared" si="318"/>
        <v>0</v>
      </c>
      <c r="R555" s="136">
        <f t="shared" si="319"/>
        <v>0</v>
      </c>
      <c r="S555" s="136">
        <f t="shared" si="320"/>
        <v>0</v>
      </c>
      <c r="T555" s="136">
        <f t="shared" si="321"/>
        <v>0</v>
      </c>
      <c r="U555" s="136">
        <f t="shared" si="322"/>
        <v>0</v>
      </c>
      <c r="V555" s="136">
        <f t="shared" si="323"/>
        <v>0</v>
      </c>
      <c r="W555" s="136">
        <f t="shared" si="324"/>
        <v>0</v>
      </c>
      <c r="X555" s="136">
        <f t="shared" si="325"/>
        <v>0</v>
      </c>
      <c r="Y555" s="42">
        <f t="shared" si="326"/>
        <v>0</v>
      </c>
      <c r="Z555" s="42"/>
      <c r="AA555" s="42"/>
      <c r="AB555" s="42"/>
      <c r="AC555" s="42"/>
      <c r="AD555" s="42"/>
      <c r="AE555" s="42"/>
      <c r="AF555" s="42"/>
      <c r="AG555" s="42"/>
    </row>
    <row r="556" spans="1:33">
      <c r="A556" s="44">
        <f t="shared" si="308"/>
        <v>533</v>
      </c>
      <c r="B556" s="44"/>
      <c r="C556" s="137">
        <v>33202</v>
      </c>
      <c r="D556" s="44"/>
      <c r="E556" s="138" t="s">
        <v>343</v>
      </c>
      <c r="G556" s="43">
        <v>1.2</v>
      </c>
      <c r="H556" s="136" t="str">
        <f t="shared" si="310"/>
        <v>Sales Mcf</v>
      </c>
      <c r="I556" s="42">
        <f>'Dep. Res. Class'!L$26</f>
        <v>-28968.38</v>
      </c>
      <c r="J556" s="136">
        <f t="shared" si="311"/>
        <v>-17160.887849783532</v>
      </c>
      <c r="K556" s="136">
        <f t="shared" si="312"/>
        <v>-11261.643438388985</v>
      </c>
      <c r="L556" s="136">
        <f t="shared" si="313"/>
        <v>-545.84871182748975</v>
      </c>
      <c r="M556" s="136">
        <f t="shared" si="314"/>
        <v>0</v>
      </c>
      <c r="N556" s="136">
        <f t="shared" si="315"/>
        <v>0</v>
      </c>
      <c r="O556" s="136">
        <f t="shared" si="316"/>
        <v>0</v>
      </c>
      <c r="P556" s="136">
        <f t="shared" si="317"/>
        <v>0</v>
      </c>
      <c r="Q556" s="136">
        <f t="shared" si="318"/>
        <v>0</v>
      </c>
      <c r="R556" s="136">
        <f t="shared" si="319"/>
        <v>0</v>
      </c>
      <c r="S556" s="136">
        <f t="shared" si="320"/>
        <v>0</v>
      </c>
      <c r="T556" s="136">
        <f t="shared" si="321"/>
        <v>0</v>
      </c>
      <c r="U556" s="136">
        <f t="shared" si="322"/>
        <v>0</v>
      </c>
      <c r="V556" s="136">
        <f t="shared" si="323"/>
        <v>0</v>
      </c>
      <c r="W556" s="136">
        <f t="shared" si="324"/>
        <v>0</v>
      </c>
      <c r="X556" s="136">
        <f t="shared" si="325"/>
        <v>0</v>
      </c>
      <c r="Y556" s="42">
        <f t="shared" si="326"/>
        <v>0</v>
      </c>
      <c r="Z556" s="42"/>
      <c r="AA556" s="42"/>
      <c r="AB556" s="42"/>
      <c r="AC556" s="42"/>
      <c r="AD556" s="42"/>
      <c r="AE556" s="42"/>
      <c r="AF556" s="42"/>
      <c r="AG556" s="42"/>
    </row>
    <row r="557" spans="1:33">
      <c r="A557" s="44">
        <f t="shared" si="308"/>
        <v>534</v>
      </c>
      <c r="B557" s="44"/>
      <c r="C557" s="137">
        <v>33400</v>
      </c>
      <c r="D557" s="44"/>
      <c r="E557" s="138" t="s">
        <v>344</v>
      </c>
      <c r="G557" s="43">
        <v>1.2</v>
      </c>
      <c r="H557" s="136" t="str">
        <f t="shared" si="310"/>
        <v>Sales Mcf</v>
      </c>
      <c r="I557" s="42">
        <f>'Dep. Res. Class'!L$27</f>
        <v>1572.34</v>
      </c>
      <c r="J557" s="136">
        <f t="shared" si="311"/>
        <v>931.45527646795006</v>
      </c>
      <c r="K557" s="136">
        <f t="shared" si="312"/>
        <v>611.25725511459507</v>
      </c>
      <c r="L557" s="136">
        <f t="shared" si="313"/>
        <v>29.627468417455006</v>
      </c>
      <c r="M557" s="136">
        <f t="shared" si="314"/>
        <v>0</v>
      </c>
      <c r="N557" s="136">
        <f t="shared" si="315"/>
        <v>0</v>
      </c>
      <c r="O557" s="136">
        <f t="shared" si="316"/>
        <v>0</v>
      </c>
      <c r="P557" s="136">
        <f t="shared" si="317"/>
        <v>0</v>
      </c>
      <c r="Q557" s="136">
        <f t="shared" si="318"/>
        <v>0</v>
      </c>
      <c r="R557" s="136">
        <f t="shared" si="319"/>
        <v>0</v>
      </c>
      <c r="S557" s="136">
        <f t="shared" si="320"/>
        <v>0</v>
      </c>
      <c r="T557" s="136">
        <f t="shared" si="321"/>
        <v>0</v>
      </c>
      <c r="U557" s="136">
        <f t="shared" si="322"/>
        <v>0</v>
      </c>
      <c r="V557" s="136">
        <f t="shared" si="323"/>
        <v>0</v>
      </c>
      <c r="W557" s="136">
        <f t="shared" si="324"/>
        <v>0</v>
      </c>
      <c r="X557" s="136">
        <f t="shared" si="325"/>
        <v>0</v>
      </c>
      <c r="Y557" s="42">
        <f t="shared" si="326"/>
        <v>0</v>
      </c>
      <c r="Z557" s="42"/>
      <c r="AA557" s="42"/>
      <c r="AB557" s="42"/>
      <c r="AC557" s="42"/>
      <c r="AD557" s="42"/>
      <c r="AE557" s="42"/>
      <c r="AF557" s="42"/>
      <c r="AG557" s="42"/>
    </row>
    <row r="558" spans="1:33">
      <c r="A558" s="44">
        <f t="shared" si="308"/>
        <v>535</v>
      </c>
      <c r="B558" s="44"/>
      <c r="C558" s="137">
        <v>33600</v>
      </c>
      <c r="D558" s="44"/>
      <c r="E558" s="138" t="s">
        <v>345</v>
      </c>
      <c r="G558" s="43">
        <v>99</v>
      </c>
      <c r="H558" s="136" t="str">
        <f t="shared" si="310"/>
        <v>-</v>
      </c>
      <c r="I558" s="42">
        <f>'Dep. Res. Class'!L$28</f>
        <v>0</v>
      </c>
      <c r="J558" s="136">
        <f t="shared" si="311"/>
        <v>0</v>
      </c>
      <c r="K558" s="136">
        <f t="shared" si="312"/>
        <v>0</v>
      </c>
      <c r="L558" s="136">
        <f t="shared" si="313"/>
        <v>0</v>
      </c>
      <c r="M558" s="136">
        <f t="shared" si="314"/>
        <v>0</v>
      </c>
      <c r="N558" s="136">
        <f t="shared" si="315"/>
        <v>0</v>
      </c>
      <c r="O558" s="136">
        <f t="shared" si="316"/>
        <v>0</v>
      </c>
      <c r="P558" s="136">
        <f t="shared" si="317"/>
        <v>0</v>
      </c>
      <c r="Q558" s="136">
        <f t="shared" si="318"/>
        <v>0</v>
      </c>
      <c r="R558" s="136">
        <f t="shared" si="319"/>
        <v>0</v>
      </c>
      <c r="S558" s="136">
        <f t="shared" si="320"/>
        <v>0</v>
      </c>
      <c r="T558" s="136">
        <f t="shared" si="321"/>
        <v>0</v>
      </c>
      <c r="U558" s="136">
        <f t="shared" si="322"/>
        <v>0</v>
      </c>
      <c r="V558" s="136">
        <f t="shared" si="323"/>
        <v>0</v>
      </c>
      <c r="W558" s="136">
        <f t="shared" si="324"/>
        <v>0</v>
      </c>
      <c r="X558" s="136">
        <f t="shared" si="325"/>
        <v>0</v>
      </c>
      <c r="Y558" s="42">
        <f t="shared" si="326"/>
        <v>0</v>
      </c>
      <c r="Z558" s="42"/>
      <c r="AA558" s="42"/>
      <c r="AB558" s="42"/>
      <c r="AC558" s="42"/>
      <c r="AD558" s="42"/>
      <c r="AE558" s="42"/>
      <c r="AF558" s="42"/>
      <c r="AG558" s="42"/>
    </row>
    <row r="559" spans="1:33">
      <c r="A559" s="44">
        <f t="shared" si="308"/>
        <v>536</v>
      </c>
      <c r="B559" s="44"/>
      <c r="C559" s="44"/>
      <c r="D559" s="44"/>
      <c r="E559" s="44"/>
      <c r="G559" s="43"/>
      <c r="H559" s="44"/>
      <c r="I559" s="42"/>
      <c r="J559" s="151"/>
      <c r="K559" s="44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</row>
    <row r="560" spans="1:33">
      <c r="A560" s="44">
        <f t="shared" si="308"/>
        <v>537</v>
      </c>
      <c r="B560" s="44"/>
      <c r="C560" s="44"/>
      <c r="D560" s="44" t="s">
        <v>346</v>
      </c>
      <c r="E560" s="44"/>
      <c r="G560" s="43"/>
      <c r="H560" s="136"/>
      <c r="I560" s="42">
        <f>'Dep. Res. Class'!L$30</f>
        <v>-27396.04</v>
      </c>
      <c r="J560" s="42">
        <f t="shared" ref="J560:P560" si="327">SUM(J551:J558)</f>
        <v>-16229.432573315582</v>
      </c>
      <c r="K560" s="42">
        <f t="shared" si="327"/>
        <v>-10650.38618327439</v>
      </c>
      <c r="L560" s="42">
        <f t="shared" si="327"/>
        <v>-516.22124341003473</v>
      </c>
      <c r="M560" s="42">
        <f t="shared" si="327"/>
        <v>0</v>
      </c>
      <c r="N560" s="42">
        <f t="shared" si="327"/>
        <v>0</v>
      </c>
      <c r="O560" s="42">
        <f t="shared" si="327"/>
        <v>0</v>
      </c>
      <c r="P560" s="42">
        <f t="shared" si="327"/>
        <v>0</v>
      </c>
      <c r="Q560" s="42">
        <f t="shared" ref="Q560:X560" si="328">SUM(Q551:Q558)</f>
        <v>0</v>
      </c>
      <c r="R560" s="42">
        <f t="shared" si="328"/>
        <v>0</v>
      </c>
      <c r="S560" s="42">
        <f t="shared" si="328"/>
        <v>0</v>
      </c>
      <c r="T560" s="42">
        <f t="shared" si="328"/>
        <v>0</v>
      </c>
      <c r="U560" s="42">
        <f t="shared" si="328"/>
        <v>0</v>
      </c>
      <c r="V560" s="42">
        <f t="shared" si="328"/>
        <v>0</v>
      </c>
      <c r="W560" s="42">
        <f t="shared" si="328"/>
        <v>0</v>
      </c>
      <c r="X560" s="42">
        <f t="shared" si="328"/>
        <v>0</v>
      </c>
      <c r="Y560" s="42">
        <f>SUM(J560:X560)-I560</f>
        <v>0</v>
      </c>
      <c r="Z560" s="42"/>
      <c r="AA560" s="42"/>
      <c r="AB560" s="42"/>
      <c r="AC560" s="42"/>
      <c r="AD560" s="42"/>
      <c r="AE560" s="42"/>
      <c r="AF560" s="42"/>
      <c r="AG560" s="42"/>
    </row>
    <row r="561" spans="1:33">
      <c r="A561" s="44">
        <f t="shared" si="308"/>
        <v>538</v>
      </c>
      <c r="B561" s="44"/>
      <c r="C561" s="44"/>
      <c r="D561" s="44"/>
      <c r="E561" s="44"/>
      <c r="G561" s="43"/>
      <c r="H561" s="136"/>
      <c r="I561" s="42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42"/>
      <c r="Z561" s="42"/>
      <c r="AA561" s="42"/>
      <c r="AB561" s="42"/>
      <c r="AC561" s="42"/>
      <c r="AD561" s="42"/>
      <c r="AE561" s="42"/>
      <c r="AF561" s="42"/>
      <c r="AG561" s="42"/>
    </row>
    <row r="562" spans="1:33">
      <c r="A562" s="44">
        <f t="shared" si="308"/>
        <v>539</v>
      </c>
      <c r="B562" s="44"/>
      <c r="C562" s="44"/>
      <c r="D562" s="44" t="s">
        <v>359</v>
      </c>
      <c r="E562" s="44"/>
      <c r="G562" s="43"/>
      <c r="H562" s="136"/>
      <c r="I562" s="42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42"/>
      <c r="Z562" s="42"/>
      <c r="AA562" s="42"/>
      <c r="AB562" s="42"/>
      <c r="AC562" s="42"/>
      <c r="AD562" s="42"/>
      <c r="AE562" s="42"/>
      <c r="AF562" s="42"/>
      <c r="AG562" s="42"/>
    </row>
    <row r="563" spans="1:33">
      <c r="A563" s="44">
        <f t="shared" si="308"/>
        <v>540</v>
      </c>
      <c r="B563" s="44"/>
      <c r="C563" s="44"/>
      <c r="D563" s="44"/>
      <c r="E563" s="44"/>
      <c r="G563" s="43"/>
      <c r="H563" s="136"/>
      <c r="I563" s="42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42"/>
      <c r="Z563" s="42"/>
      <c r="AA563" s="42"/>
      <c r="AB563" s="42"/>
      <c r="AC563" s="42"/>
      <c r="AD563" s="42"/>
      <c r="AE563" s="42"/>
      <c r="AF563" s="42"/>
      <c r="AG563" s="42"/>
    </row>
    <row r="564" spans="1:33">
      <c r="A564" s="44">
        <f t="shared" si="308"/>
        <v>541</v>
      </c>
      <c r="B564" s="44"/>
      <c r="C564" s="137">
        <v>35010</v>
      </c>
      <c r="D564" s="44"/>
      <c r="E564" s="138" t="s">
        <v>287</v>
      </c>
      <c r="G564" s="43">
        <v>1.5</v>
      </c>
      <c r="H564" s="136" t="str">
        <f t="shared" ref="H564:H580" si="329">VLOOKUP($G564,alloc,3)</f>
        <v>Winter Volumes</v>
      </c>
      <c r="I564" s="42">
        <f>'Dep. Res. Class'!L$34</f>
        <v>0</v>
      </c>
      <c r="J564" s="136">
        <f t="shared" ref="J564:J580" si="330">$I564*VLOOKUP($G564,alloc,6)</f>
        <v>0</v>
      </c>
      <c r="K564" s="136">
        <f t="shared" ref="K564:K580" si="331">$I564*VLOOKUP($G564,alloc,7)</f>
        <v>0</v>
      </c>
      <c r="L564" s="136">
        <f t="shared" ref="L564:L580" si="332">$I564*VLOOKUP($G564,alloc,8)</f>
        <v>0</v>
      </c>
      <c r="M564" s="136">
        <f t="shared" ref="M564:M580" si="333">$I564*VLOOKUP($G564,alloc,9)</f>
        <v>0</v>
      </c>
      <c r="N564" s="136">
        <f t="shared" ref="N564:N580" si="334">$I564*VLOOKUP($G564,alloc,10)</f>
        <v>0</v>
      </c>
      <c r="O564" s="136">
        <f t="shared" ref="O564:O580" si="335">$I564*VLOOKUP($G564,alloc,11)</f>
        <v>0</v>
      </c>
      <c r="P564" s="136">
        <f t="shared" ref="P564:P580" si="336">$I564*VLOOKUP($G564,alloc,12)</f>
        <v>0</v>
      </c>
      <c r="Q564" s="136">
        <f t="shared" ref="Q564:Q580" si="337">$I564*VLOOKUP($G564,alloc,13)</f>
        <v>0</v>
      </c>
      <c r="R564" s="136">
        <f t="shared" ref="R564:R580" si="338">$I564*VLOOKUP($G564,alloc,14)</f>
        <v>0</v>
      </c>
      <c r="S564" s="136">
        <f t="shared" ref="S564:S580" si="339">$I564*VLOOKUP($G564,alloc,15)</f>
        <v>0</v>
      </c>
      <c r="T564" s="136">
        <f t="shared" ref="T564:T580" si="340">$I564*VLOOKUP($G564,alloc,16)</f>
        <v>0</v>
      </c>
      <c r="U564" s="136">
        <f t="shared" ref="U564:U580" si="341">$I564*VLOOKUP($G564,alloc,17)</f>
        <v>0</v>
      </c>
      <c r="V564" s="136">
        <f t="shared" ref="V564:V580" si="342">$I564*VLOOKUP($G564,alloc,18)</f>
        <v>0</v>
      </c>
      <c r="W564" s="136">
        <f t="shared" ref="W564:W580" si="343">$I564*VLOOKUP($G564,alloc,19)</f>
        <v>0</v>
      </c>
      <c r="X564" s="136">
        <f t="shared" ref="X564:X580" si="344">$I564*VLOOKUP($G564,alloc,20)</f>
        <v>0</v>
      </c>
      <c r="Y564" s="42">
        <f t="shared" ref="Y564:Y580" si="345">SUM(J564:X564)-I564</f>
        <v>0</v>
      </c>
      <c r="Z564" s="42"/>
      <c r="AA564" s="42"/>
      <c r="AB564" s="42"/>
      <c r="AC564" s="42"/>
      <c r="AD564" s="42"/>
      <c r="AE564" s="42"/>
      <c r="AF564" s="42"/>
      <c r="AG564" s="42"/>
    </row>
    <row r="565" spans="1:33">
      <c r="A565" s="44">
        <f t="shared" si="308"/>
        <v>542</v>
      </c>
      <c r="B565" s="44"/>
      <c r="C565" s="137">
        <v>35020</v>
      </c>
      <c r="D565" s="44"/>
      <c r="E565" s="138" t="s">
        <v>147</v>
      </c>
      <c r="G565" s="43">
        <v>1.5</v>
      </c>
      <c r="H565" s="136" t="str">
        <f t="shared" si="329"/>
        <v>Winter Volumes</v>
      </c>
      <c r="I565" s="42">
        <f>'Dep. Res. Class'!L$35</f>
        <v>2710.105</v>
      </c>
      <c r="J565" s="136">
        <f t="shared" si="330"/>
        <v>1061.0566216486868</v>
      </c>
      <c r="K565" s="136">
        <f t="shared" si="331"/>
        <v>639.69775245128608</v>
      </c>
      <c r="L565" s="136">
        <f t="shared" si="332"/>
        <v>20.137139850041812</v>
      </c>
      <c r="M565" s="136">
        <f t="shared" si="333"/>
        <v>499.97110267380225</v>
      </c>
      <c r="N565" s="136">
        <f t="shared" si="334"/>
        <v>489.24238337618306</v>
      </c>
      <c r="O565" s="136">
        <f t="shared" si="335"/>
        <v>0</v>
      </c>
      <c r="P565" s="136">
        <f t="shared" si="336"/>
        <v>0</v>
      </c>
      <c r="Q565" s="136">
        <f t="shared" si="337"/>
        <v>0</v>
      </c>
      <c r="R565" s="136">
        <f t="shared" si="338"/>
        <v>0</v>
      </c>
      <c r="S565" s="136">
        <f t="shared" si="339"/>
        <v>0</v>
      </c>
      <c r="T565" s="136">
        <f t="shared" si="340"/>
        <v>0</v>
      </c>
      <c r="U565" s="136">
        <f t="shared" si="341"/>
        <v>0</v>
      </c>
      <c r="V565" s="136">
        <f t="shared" si="342"/>
        <v>0</v>
      </c>
      <c r="W565" s="136">
        <f t="shared" si="343"/>
        <v>0</v>
      </c>
      <c r="X565" s="136">
        <f t="shared" si="344"/>
        <v>0</v>
      </c>
      <c r="Y565" s="42">
        <f t="shared" si="345"/>
        <v>0</v>
      </c>
      <c r="Z565" s="42"/>
      <c r="AA565" s="42"/>
      <c r="AB565" s="42"/>
      <c r="AC565" s="42"/>
      <c r="AD565" s="42"/>
      <c r="AE565" s="42"/>
      <c r="AF565" s="42"/>
      <c r="AG565" s="42"/>
    </row>
    <row r="566" spans="1:33">
      <c r="A566" s="44">
        <f t="shared" si="308"/>
        <v>543</v>
      </c>
      <c r="B566" s="44"/>
      <c r="C566" s="137">
        <v>35100</v>
      </c>
      <c r="D566" s="44"/>
      <c r="E566" s="138" t="s">
        <v>81</v>
      </c>
      <c r="G566" s="43">
        <v>1.5</v>
      </c>
      <c r="H566" s="136" t="str">
        <f t="shared" si="329"/>
        <v>Winter Volumes</v>
      </c>
      <c r="I566" s="42">
        <f>'Dep. Res. Class'!L$36</f>
        <v>2750.053375999998</v>
      </c>
      <c r="J566" s="136">
        <f t="shared" si="330"/>
        <v>1076.6971554578599</v>
      </c>
      <c r="K566" s="136">
        <f t="shared" si="331"/>
        <v>649.12723446075711</v>
      </c>
      <c r="L566" s="136">
        <f t="shared" si="332"/>
        <v>20.433971904258907</v>
      </c>
      <c r="M566" s="136">
        <f t="shared" si="333"/>
        <v>507.34094022575931</v>
      </c>
      <c r="N566" s="136">
        <f t="shared" si="334"/>
        <v>496.4540739513626</v>
      </c>
      <c r="O566" s="136">
        <f t="shared" si="335"/>
        <v>0</v>
      </c>
      <c r="P566" s="136">
        <f t="shared" si="336"/>
        <v>0</v>
      </c>
      <c r="Q566" s="136">
        <f t="shared" si="337"/>
        <v>0</v>
      </c>
      <c r="R566" s="136">
        <f t="shared" si="338"/>
        <v>0</v>
      </c>
      <c r="S566" s="136">
        <f t="shared" si="339"/>
        <v>0</v>
      </c>
      <c r="T566" s="136">
        <f t="shared" si="340"/>
        <v>0</v>
      </c>
      <c r="U566" s="136">
        <f t="shared" si="341"/>
        <v>0</v>
      </c>
      <c r="V566" s="136">
        <f t="shared" si="342"/>
        <v>0</v>
      </c>
      <c r="W566" s="136">
        <f t="shared" si="343"/>
        <v>0</v>
      </c>
      <c r="X566" s="136">
        <f t="shared" si="344"/>
        <v>0</v>
      </c>
      <c r="Y566" s="42">
        <f t="shared" si="345"/>
        <v>0</v>
      </c>
      <c r="Z566" s="42"/>
      <c r="AA566" s="42"/>
      <c r="AB566" s="42"/>
      <c r="AC566" s="42"/>
      <c r="AD566" s="42"/>
      <c r="AE566" s="42"/>
      <c r="AF566" s="42"/>
      <c r="AG566" s="42"/>
    </row>
    <row r="567" spans="1:33">
      <c r="A567" s="44">
        <f t="shared" si="308"/>
        <v>544</v>
      </c>
      <c r="B567" s="44"/>
      <c r="C567" s="137">
        <v>35102</v>
      </c>
      <c r="D567" s="44"/>
      <c r="E567" s="138" t="s">
        <v>348</v>
      </c>
      <c r="G567" s="43">
        <v>1.5</v>
      </c>
      <c r="H567" s="136" t="str">
        <f t="shared" si="329"/>
        <v>Winter Volumes</v>
      </c>
      <c r="I567" s="42">
        <f>'Dep. Res. Class'!L$37</f>
        <v>54939.902853749998</v>
      </c>
      <c r="J567" s="136">
        <f t="shared" si="330"/>
        <v>21509.996002260807</v>
      </c>
      <c r="K567" s="136">
        <f t="shared" si="331"/>
        <v>12968.10727829212</v>
      </c>
      <c r="L567" s="136">
        <f t="shared" si="332"/>
        <v>408.22496069845079</v>
      </c>
      <c r="M567" s="136">
        <f t="shared" si="333"/>
        <v>10135.534900153669</v>
      </c>
      <c r="N567" s="136">
        <f t="shared" si="334"/>
        <v>9918.0397123449493</v>
      </c>
      <c r="O567" s="136">
        <f t="shared" si="335"/>
        <v>0</v>
      </c>
      <c r="P567" s="136">
        <f t="shared" si="336"/>
        <v>0</v>
      </c>
      <c r="Q567" s="136">
        <f t="shared" si="337"/>
        <v>0</v>
      </c>
      <c r="R567" s="136">
        <f t="shared" si="338"/>
        <v>0</v>
      </c>
      <c r="S567" s="136">
        <f t="shared" si="339"/>
        <v>0</v>
      </c>
      <c r="T567" s="136">
        <f t="shared" si="340"/>
        <v>0</v>
      </c>
      <c r="U567" s="136">
        <f t="shared" si="341"/>
        <v>0</v>
      </c>
      <c r="V567" s="136">
        <f t="shared" si="342"/>
        <v>0</v>
      </c>
      <c r="W567" s="136">
        <f t="shared" si="343"/>
        <v>0</v>
      </c>
      <c r="X567" s="136">
        <f t="shared" si="344"/>
        <v>0</v>
      </c>
      <c r="Y567" s="42">
        <f t="shared" si="345"/>
        <v>0</v>
      </c>
      <c r="Z567" s="42"/>
      <c r="AA567" s="42"/>
      <c r="AB567" s="42"/>
      <c r="AC567" s="42"/>
      <c r="AD567" s="42"/>
      <c r="AE567" s="42"/>
      <c r="AF567" s="42"/>
      <c r="AG567" s="42"/>
    </row>
    <row r="568" spans="1:33">
      <c r="A568" s="44">
        <f t="shared" si="308"/>
        <v>545</v>
      </c>
      <c r="B568" s="44"/>
      <c r="C568" s="137">
        <v>35103</v>
      </c>
      <c r="D568" s="44"/>
      <c r="E568" s="138" t="s">
        <v>349</v>
      </c>
      <c r="G568" s="43">
        <v>1.5</v>
      </c>
      <c r="H568" s="136" t="str">
        <f t="shared" si="329"/>
        <v>Winter Volumes</v>
      </c>
      <c r="I568" s="42">
        <f>'Dep. Res. Class'!L$38</f>
        <v>10027.391521500003</v>
      </c>
      <c r="J568" s="136">
        <f t="shared" si="330"/>
        <v>3925.910683073711</v>
      </c>
      <c r="K568" s="136">
        <f t="shared" si="331"/>
        <v>2366.8823972697123</v>
      </c>
      <c r="L568" s="136">
        <f t="shared" si="332"/>
        <v>74.507439896081195</v>
      </c>
      <c r="M568" s="136">
        <f t="shared" si="333"/>
        <v>1849.8936373115773</v>
      </c>
      <c r="N568" s="136">
        <f t="shared" si="334"/>
        <v>1810.1973639489215</v>
      </c>
      <c r="O568" s="136">
        <f t="shared" si="335"/>
        <v>0</v>
      </c>
      <c r="P568" s="136">
        <f t="shared" si="336"/>
        <v>0</v>
      </c>
      <c r="Q568" s="136">
        <f t="shared" si="337"/>
        <v>0</v>
      </c>
      <c r="R568" s="136">
        <f t="shared" si="338"/>
        <v>0</v>
      </c>
      <c r="S568" s="136">
        <f t="shared" si="339"/>
        <v>0</v>
      </c>
      <c r="T568" s="136">
        <f t="shared" si="340"/>
        <v>0</v>
      </c>
      <c r="U568" s="136">
        <f t="shared" si="341"/>
        <v>0</v>
      </c>
      <c r="V568" s="136">
        <f t="shared" si="342"/>
        <v>0</v>
      </c>
      <c r="W568" s="136">
        <f t="shared" si="343"/>
        <v>0</v>
      </c>
      <c r="X568" s="136">
        <f t="shared" si="344"/>
        <v>0</v>
      </c>
      <c r="Y568" s="42">
        <f t="shared" si="345"/>
        <v>0</v>
      </c>
      <c r="Z568" s="42"/>
      <c r="AA568" s="42"/>
      <c r="AB568" s="42"/>
      <c r="AC568" s="42"/>
      <c r="AD568" s="42"/>
      <c r="AE568" s="42"/>
      <c r="AF568" s="42"/>
      <c r="AG568" s="42"/>
    </row>
    <row r="569" spans="1:33">
      <c r="A569" s="44">
        <f t="shared" si="308"/>
        <v>546</v>
      </c>
      <c r="B569" s="44"/>
      <c r="C569" s="137">
        <v>35104</v>
      </c>
      <c r="D569" s="44"/>
      <c r="E569" s="138" t="s">
        <v>350</v>
      </c>
      <c r="G569" s="43">
        <v>1.5</v>
      </c>
      <c r="H569" s="136" t="str">
        <f t="shared" si="329"/>
        <v>Winter Volumes</v>
      </c>
      <c r="I569" s="42">
        <f>'Dep. Res. Class'!L$39</f>
        <v>48112.801417749994</v>
      </c>
      <c r="J569" s="136">
        <f t="shared" si="330"/>
        <v>18837.058538459565</v>
      </c>
      <c r="K569" s="136">
        <f t="shared" si="331"/>
        <v>11356.626747328874</v>
      </c>
      <c r="L569" s="136">
        <f t="shared" si="332"/>
        <v>357.49692750890523</v>
      </c>
      <c r="M569" s="136">
        <f t="shared" si="333"/>
        <v>8876.043687443158</v>
      </c>
      <c r="N569" s="136">
        <f t="shared" si="334"/>
        <v>8685.5755170094908</v>
      </c>
      <c r="O569" s="136">
        <f t="shared" si="335"/>
        <v>0</v>
      </c>
      <c r="P569" s="136">
        <f t="shared" si="336"/>
        <v>0</v>
      </c>
      <c r="Q569" s="136">
        <f t="shared" si="337"/>
        <v>0</v>
      </c>
      <c r="R569" s="136">
        <f t="shared" si="338"/>
        <v>0</v>
      </c>
      <c r="S569" s="136">
        <f t="shared" si="339"/>
        <v>0</v>
      </c>
      <c r="T569" s="136">
        <f t="shared" si="340"/>
        <v>0</v>
      </c>
      <c r="U569" s="136">
        <f t="shared" si="341"/>
        <v>0</v>
      </c>
      <c r="V569" s="136">
        <f t="shared" si="342"/>
        <v>0</v>
      </c>
      <c r="W569" s="136">
        <f t="shared" si="343"/>
        <v>0</v>
      </c>
      <c r="X569" s="136">
        <f t="shared" si="344"/>
        <v>0</v>
      </c>
      <c r="Y569" s="42">
        <f t="shared" si="345"/>
        <v>0</v>
      </c>
      <c r="Z569" s="42"/>
      <c r="AA569" s="42"/>
      <c r="AB569" s="42"/>
      <c r="AC569" s="42"/>
      <c r="AD569" s="42"/>
      <c r="AE569" s="42"/>
      <c r="AF569" s="42"/>
      <c r="AG569" s="42"/>
    </row>
    <row r="570" spans="1:33">
      <c r="A570" s="44">
        <f t="shared" si="308"/>
        <v>547</v>
      </c>
      <c r="B570" s="44"/>
      <c r="C570" s="137">
        <v>35200</v>
      </c>
      <c r="D570" s="44"/>
      <c r="E570" s="138" t="s">
        <v>351</v>
      </c>
      <c r="G570" s="43">
        <v>1.5</v>
      </c>
      <c r="H570" s="136" t="str">
        <f t="shared" si="329"/>
        <v>Winter Volumes</v>
      </c>
      <c r="I570" s="42">
        <f>'Dep. Res. Class'!L$40</f>
        <v>508287.91327548242</v>
      </c>
      <c r="J570" s="136">
        <f t="shared" si="330"/>
        <v>199004.1921198419</v>
      </c>
      <c r="K570" s="136">
        <f t="shared" si="331"/>
        <v>119977.13583808756</v>
      </c>
      <c r="L570" s="136">
        <f t="shared" si="332"/>
        <v>3776.7779453985413</v>
      </c>
      <c r="M570" s="136">
        <f t="shared" si="333"/>
        <v>93771.004620156382</v>
      </c>
      <c r="N570" s="136">
        <f t="shared" si="334"/>
        <v>91758.802751998039</v>
      </c>
      <c r="O570" s="136">
        <f t="shared" si="335"/>
        <v>0</v>
      </c>
      <c r="P570" s="136">
        <f t="shared" si="336"/>
        <v>0</v>
      </c>
      <c r="Q570" s="136">
        <f t="shared" si="337"/>
        <v>0</v>
      </c>
      <c r="R570" s="136">
        <f t="shared" si="338"/>
        <v>0</v>
      </c>
      <c r="S570" s="136">
        <f t="shared" si="339"/>
        <v>0</v>
      </c>
      <c r="T570" s="136">
        <f t="shared" si="340"/>
        <v>0</v>
      </c>
      <c r="U570" s="136">
        <f t="shared" si="341"/>
        <v>0</v>
      </c>
      <c r="V570" s="136">
        <f t="shared" si="342"/>
        <v>0</v>
      </c>
      <c r="W570" s="136">
        <f t="shared" si="343"/>
        <v>0</v>
      </c>
      <c r="X570" s="136">
        <f t="shared" si="344"/>
        <v>0</v>
      </c>
      <c r="Y570" s="42">
        <f t="shared" si="345"/>
        <v>0</v>
      </c>
      <c r="Z570" s="42"/>
      <c r="AA570" s="42"/>
      <c r="AB570" s="42"/>
      <c r="AC570" s="42"/>
      <c r="AD570" s="42"/>
      <c r="AE570" s="42"/>
      <c r="AF570" s="42"/>
      <c r="AG570" s="42"/>
    </row>
    <row r="571" spans="1:33">
      <c r="A571" s="44">
        <f t="shared" si="308"/>
        <v>548</v>
      </c>
      <c r="B571" s="44"/>
      <c r="C571" s="137">
        <v>35201</v>
      </c>
      <c r="D571" s="44"/>
      <c r="E571" s="138" t="s">
        <v>352</v>
      </c>
      <c r="G571" s="43">
        <v>1.5</v>
      </c>
      <c r="H571" s="136" t="str">
        <f t="shared" si="329"/>
        <v>Winter Volumes</v>
      </c>
      <c r="I571" s="42">
        <f>'Dep. Res. Class'!L$41</f>
        <v>683773.61665925023</v>
      </c>
      <c r="J571" s="136">
        <f t="shared" si="330"/>
        <v>267710.11590509163</v>
      </c>
      <c r="K571" s="136">
        <f t="shared" si="331"/>
        <v>161399.07706985876</v>
      </c>
      <c r="L571" s="136">
        <f t="shared" si="332"/>
        <v>5080.7053396219717</v>
      </c>
      <c r="M571" s="136">
        <f t="shared" si="333"/>
        <v>126145.31507095817</v>
      </c>
      <c r="N571" s="136">
        <f t="shared" si="334"/>
        <v>123438.4032737197</v>
      </c>
      <c r="O571" s="136">
        <f t="shared" si="335"/>
        <v>0</v>
      </c>
      <c r="P571" s="136">
        <f t="shared" si="336"/>
        <v>0</v>
      </c>
      <c r="Q571" s="136">
        <f t="shared" si="337"/>
        <v>0</v>
      </c>
      <c r="R571" s="136">
        <f t="shared" si="338"/>
        <v>0</v>
      </c>
      <c r="S571" s="136">
        <f t="shared" si="339"/>
        <v>0</v>
      </c>
      <c r="T571" s="136">
        <f t="shared" si="340"/>
        <v>0</v>
      </c>
      <c r="U571" s="136">
        <f t="shared" si="341"/>
        <v>0</v>
      </c>
      <c r="V571" s="136">
        <f t="shared" si="342"/>
        <v>0</v>
      </c>
      <c r="W571" s="136">
        <f t="shared" si="343"/>
        <v>0</v>
      </c>
      <c r="X571" s="136">
        <f t="shared" si="344"/>
        <v>0</v>
      </c>
      <c r="Y571" s="42">
        <f t="shared" si="345"/>
        <v>0</v>
      </c>
      <c r="Z571" s="42"/>
      <c r="AA571" s="42"/>
      <c r="AB571" s="42"/>
      <c r="AC571" s="42"/>
      <c r="AD571" s="42"/>
      <c r="AE571" s="42"/>
      <c r="AF571" s="42"/>
      <c r="AG571" s="42"/>
    </row>
    <row r="572" spans="1:33">
      <c r="A572" s="44">
        <f t="shared" si="308"/>
        <v>549</v>
      </c>
      <c r="B572" s="44"/>
      <c r="C572" s="137">
        <v>35202</v>
      </c>
      <c r="D572" s="44"/>
      <c r="E572" s="138" t="s">
        <v>353</v>
      </c>
      <c r="G572" s="43">
        <v>1.5</v>
      </c>
      <c r="H572" s="136" t="str">
        <f t="shared" si="329"/>
        <v>Winter Volumes</v>
      </c>
      <c r="I572" s="42">
        <f>'Dep. Res. Class'!L$42</f>
        <v>189532.71411349997</v>
      </c>
      <c r="J572" s="136">
        <f t="shared" si="330"/>
        <v>74205.590310772706</v>
      </c>
      <c r="K572" s="136">
        <f t="shared" si="331"/>
        <v>44737.621322567968</v>
      </c>
      <c r="L572" s="136">
        <f t="shared" si="332"/>
        <v>1408.3021765804435</v>
      </c>
      <c r="M572" s="136">
        <f t="shared" si="333"/>
        <v>34965.75965436214</v>
      </c>
      <c r="N572" s="136">
        <f t="shared" si="334"/>
        <v>34215.440649216711</v>
      </c>
      <c r="O572" s="136">
        <f t="shared" si="335"/>
        <v>0</v>
      </c>
      <c r="P572" s="136">
        <f t="shared" si="336"/>
        <v>0</v>
      </c>
      <c r="Q572" s="136">
        <f t="shared" si="337"/>
        <v>0</v>
      </c>
      <c r="R572" s="136">
        <f t="shared" si="338"/>
        <v>0</v>
      </c>
      <c r="S572" s="136">
        <f t="shared" si="339"/>
        <v>0</v>
      </c>
      <c r="T572" s="136">
        <f t="shared" si="340"/>
        <v>0</v>
      </c>
      <c r="U572" s="136">
        <f t="shared" si="341"/>
        <v>0</v>
      </c>
      <c r="V572" s="136">
        <f t="shared" si="342"/>
        <v>0</v>
      </c>
      <c r="W572" s="136">
        <f t="shared" si="343"/>
        <v>0</v>
      </c>
      <c r="X572" s="136">
        <f t="shared" si="344"/>
        <v>0</v>
      </c>
      <c r="Y572" s="42">
        <f t="shared" si="345"/>
        <v>0</v>
      </c>
      <c r="Z572" s="42"/>
      <c r="AA572" s="42"/>
      <c r="AB572" s="42"/>
      <c r="AC572" s="42"/>
      <c r="AD572" s="42"/>
      <c r="AE572" s="42"/>
      <c r="AF572" s="42"/>
      <c r="AG572" s="42"/>
    </row>
    <row r="573" spans="1:33">
      <c r="A573" s="44">
        <f t="shared" si="308"/>
        <v>550</v>
      </c>
      <c r="B573" s="44"/>
      <c r="C573" s="137">
        <v>35203</v>
      </c>
      <c r="D573" s="44"/>
      <c r="E573" s="138" t="s">
        <v>354</v>
      </c>
      <c r="G573" s="43">
        <v>1.5</v>
      </c>
      <c r="H573" s="136" t="str">
        <f t="shared" si="329"/>
        <v>Winter Volumes</v>
      </c>
      <c r="I573" s="42">
        <f>'Dep. Res. Class'!L$43</f>
        <v>340742.53085599991</v>
      </c>
      <c r="J573" s="136">
        <f t="shared" si="330"/>
        <v>133407.05199322192</v>
      </c>
      <c r="K573" s="136">
        <f t="shared" si="331"/>
        <v>80429.44135121927</v>
      </c>
      <c r="L573" s="136">
        <f t="shared" si="332"/>
        <v>2531.8502407487745</v>
      </c>
      <c r="M573" s="136">
        <f t="shared" si="333"/>
        <v>62861.556611251726</v>
      </c>
      <c r="N573" s="136">
        <f t="shared" si="334"/>
        <v>61512.630659558206</v>
      </c>
      <c r="O573" s="136">
        <f t="shared" si="335"/>
        <v>0</v>
      </c>
      <c r="P573" s="136">
        <f t="shared" si="336"/>
        <v>0</v>
      </c>
      <c r="Q573" s="136">
        <f t="shared" si="337"/>
        <v>0</v>
      </c>
      <c r="R573" s="136">
        <f t="shared" si="338"/>
        <v>0</v>
      </c>
      <c r="S573" s="136">
        <f t="shared" si="339"/>
        <v>0</v>
      </c>
      <c r="T573" s="136">
        <f t="shared" si="340"/>
        <v>0</v>
      </c>
      <c r="U573" s="136">
        <f t="shared" si="341"/>
        <v>0</v>
      </c>
      <c r="V573" s="136">
        <f t="shared" si="342"/>
        <v>0</v>
      </c>
      <c r="W573" s="136">
        <f t="shared" si="343"/>
        <v>0</v>
      </c>
      <c r="X573" s="136">
        <f t="shared" si="344"/>
        <v>0</v>
      </c>
      <c r="Y573" s="42">
        <f t="shared" si="345"/>
        <v>0</v>
      </c>
      <c r="Z573" s="42"/>
      <c r="AA573" s="42"/>
      <c r="AB573" s="42"/>
      <c r="AC573" s="42"/>
      <c r="AD573" s="42"/>
      <c r="AE573" s="42"/>
      <c r="AF573" s="42"/>
      <c r="AG573" s="42"/>
    </row>
    <row r="574" spans="1:33">
      <c r="A574" s="44">
        <f t="shared" si="308"/>
        <v>551</v>
      </c>
      <c r="B574" s="44"/>
      <c r="C574" s="137">
        <v>35210</v>
      </c>
      <c r="D574" s="44"/>
      <c r="E574" s="138" t="s">
        <v>355</v>
      </c>
      <c r="G574" s="43">
        <v>1.5</v>
      </c>
      <c r="H574" s="136" t="str">
        <f t="shared" si="329"/>
        <v>Winter Volumes</v>
      </c>
      <c r="I574" s="42">
        <f>'Dep. Res. Class'!L$44</f>
        <v>83193.957977375088</v>
      </c>
      <c r="J574" s="136">
        <f t="shared" si="330"/>
        <v>32571.985215722798</v>
      </c>
      <c r="K574" s="136">
        <f t="shared" si="331"/>
        <v>19637.242075732705</v>
      </c>
      <c r="L574" s="136">
        <f t="shared" si="332"/>
        <v>618.163638113248</v>
      </c>
      <c r="M574" s="136">
        <f t="shared" si="333"/>
        <v>15347.956963197437</v>
      </c>
      <c r="N574" s="136">
        <f t="shared" si="334"/>
        <v>15018.610084608901</v>
      </c>
      <c r="O574" s="136">
        <f t="shared" si="335"/>
        <v>0</v>
      </c>
      <c r="P574" s="136">
        <f t="shared" si="336"/>
        <v>0</v>
      </c>
      <c r="Q574" s="136">
        <f t="shared" si="337"/>
        <v>0</v>
      </c>
      <c r="R574" s="136">
        <f t="shared" si="338"/>
        <v>0</v>
      </c>
      <c r="S574" s="136">
        <f t="shared" si="339"/>
        <v>0</v>
      </c>
      <c r="T574" s="136">
        <f t="shared" si="340"/>
        <v>0</v>
      </c>
      <c r="U574" s="136">
        <f t="shared" si="341"/>
        <v>0</v>
      </c>
      <c r="V574" s="136">
        <f t="shared" si="342"/>
        <v>0</v>
      </c>
      <c r="W574" s="136">
        <f t="shared" si="343"/>
        <v>0</v>
      </c>
      <c r="X574" s="136">
        <f t="shared" si="344"/>
        <v>0</v>
      </c>
      <c r="Y574" s="42">
        <f t="shared" si="345"/>
        <v>0</v>
      </c>
      <c r="Z574" s="42"/>
      <c r="AA574" s="42"/>
      <c r="AB574" s="42"/>
      <c r="AC574" s="42"/>
      <c r="AD574" s="42"/>
      <c r="AE574" s="42"/>
      <c r="AF574" s="42"/>
      <c r="AG574" s="42"/>
    </row>
    <row r="575" spans="1:33">
      <c r="A575" s="44">
        <f t="shared" si="308"/>
        <v>552</v>
      </c>
      <c r="B575" s="44"/>
      <c r="C575" s="137">
        <v>35211</v>
      </c>
      <c r="D575" s="44"/>
      <c r="E575" s="138" t="s">
        <v>356</v>
      </c>
      <c r="G575" s="43">
        <v>1.5</v>
      </c>
      <c r="H575" s="136" t="str">
        <f t="shared" si="329"/>
        <v>Winter Volumes</v>
      </c>
      <c r="I575" s="42">
        <f>'Dep. Res. Class'!L$45</f>
        <v>21538.126887874976</v>
      </c>
      <c r="J575" s="136">
        <f t="shared" si="330"/>
        <v>8432.5781297364374</v>
      </c>
      <c r="K575" s="136">
        <f t="shared" si="331"/>
        <v>5083.8957760618996</v>
      </c>
      <c r="L575" s="136">
        <f t="shared" si="332"/>
        <v>160.0367045738391</v>
      </c>
      <c r="M575" s="136">
        <f t="shared" si="333"/>
        <v>3973.4405307761581</v>
      </c>
      <c r="N575" s="136">
        <f t="shared" si="334"/>
        <v>3888.1757467266416</v>
      </c>
      <c r="O575" s="136">
        <f t="shared" si="335"/>
        <v>0</v>
      </c>
      <c r="P575" s="136">
        <f t="shared" si="336"/>
        <v>0</v>
      </c>
      <c r="Q575" s="136">
        <f t="shared" si="337"/>
        <v>0</v>
      </c>
      <c r="R575" s="136">
        <f t="shared" si="338"/>
        <v>0</v>
      </c>
      <c r="S575" s="136">
        <f t="shared" si="339"/>
        <v>0</v>
      </c>
      <c r="T575" s="136">
        <f t="shared" si="340"/>
        <v>0</v>
      </c>
      <c r="U575" s="136">
        <f t="shared" si="341"/>
        <v>0</v>
      </c>
      <c r="V575" s="136">
        <f t="shared" si="342"/>
        <v>0</v>
      </c>
      <c r="W575" s="136">
        <f t="shared" si="343"/>
        <v>0</v>
      </c>
      <c r="X575" s="136">
        <f t="shared" si="344"/>
        <v>0</v>
      </c>
      <c r="Y575" s="42">
        <f t="shared" si="345"/>
        <v>0</v>
      </c>
      <c r="Z575" s="42"/>
      <c r="AA575" s="42"/>
      <c r="AB575" s="42"/>
      <c r="AC575" s="42"/>
      <c r="AD575" s="42"/>
      <c r="AE575" s="42"/>
      <c r="AF575" s="42"/>
      <c r="AG575" s="42"/>
    </row>
    <row r="576" spans="1:33">
      <c r="A576" s="44">
        <f t="shared" si="308"/>
        <v>553</v>
      </c>
      <c r="B576" s="44"/>
      <c r="C576" s="137">
        <v>35301</v>
      </c>
      <c r="D576" s="44"/>
      <c r="E576" s="141" t="s">
        <v>342</v>
      </c>
      <c r="G576" s="43">
        <v>1.5</v>
      </c>
      <c r="H576" s="136" t="str">
        <f t="shared" si="329"/>
        <v>Winter Volumes</v>
      </c>
      <c r="I576" s="42">
        <f>'Dep. Res. Class'!L$46</f>
        <v>77071.011164999989</v>
      </c>
      <c r="J576" s="136">
        <f t="shared" si="330"/>
        <v>30174.737411939062</v>
      </c>
      <c r="K576" s="136">
        <f t="shared" si="331"/>
        <v>18191.971389078455</v>
      </c>
      <c r="L576" s="136">
        <f t="shared" si="332"/>
        <v>572.66774911442133</v>
      </c>
      <c r="M576" s="136">
        <f t="shared" si="333"/>
        <v>14218.371035937711</v>
      </c>
      <c r="N576" s="136">
        <f t="shared" si="334"/>
        <v>13913.26357893034</v>
      </c>
      <c r="O576" s="136">
        <f t="shared" si="335"/>
        <v>0</v>
      </c>
      <c r="P576" s="136">
        <f t="shared" si="336"/>
        <v>0</v>
      </c>
      <c r="Q576" s="136">
        <f t="shared" si="337"/>
        <v>0</v>
      </c>
      <c r="R576" s="136">
        <f t="shared" si="338"/>
        <v>0</v>
      </c>
      <c r="S576" s="136">
        <f t="shared" si="339"/>
        <v>0</v>
      </c>
      <c r="T576" s="136">
        <f t="shared" si="340"/>
        <v>0</v>
      </c>
      <c r="U576" s="136">
        <f t="shared" si="341"/>
        <v>0</v>
      </c>
      <c r="V576" s="136">
        <f t="shared" si="342"/>
        <v>0</v>
      </c>
      <c r="W576" s="136">
        <f t="shared" si="343"/>
        <v>0</v>
      </c>
      <c r="X576" s="136">
        <f t="shared" si="344"/>
        <v>0</v>
      </c>
      <c r="Y576" s="42">
        <f t="shared" si="345"/>
        <v>0</v>
      </c>
      <c r="Z576" s="42"/>
      <c r="AA576" s="42"/>
      <c r="AB576" s="42"/>
      <c r="AC576" s="42"/>
      <c r="AD576" s="42"/>
      <c r="AE576" s="42"/>
      <c r="AF576" s="42"/>
      <c r="AG576" s="42"/>
    </row>
    <row r="577" spans="1:33">
      <c r="A577" s="44">
        <f t="shared" si="308"/>
        <v>554</v>
      </c>
      <c r="B577" s="44"/>
      <c r="C577" s="137">
        <v>35302</v>
      </c>
      <c r="D577" s="44"/>
      <c r="E577" s="138" t="s">
        <v>343</v>
      </c>
      <c r="G577" s="43">
        <v>1.5</v>
      </c>
      <c r="H577" s="136" t="str">
        <f t="shared" si="329"/>
        <v>Winter Volumes</v>
      </c>
      <c r="I577" s="42">
        <f>'Dep. Res. Class'!L$47</f>
        <v>106590.94999999997</v>
      </c>
      <c r="J577" s="136">
        <f t="shared" si="330"/>
        <v>41732.343693445109</v>
      </c>
      <c r="K577" s="136">
        <f t="shared" si="331"/>
        <v>25159.907511571466</v>
      </c>
      <c r="L577" s="136">
        <f t="shared" si="332"/>
        <v>792.0124374881467</v>
      </c>
      <c r="M577" s="136">
        <f t="shared" si="333"/>
        <v>19664.328432495458</v>
      </c>
      <c r="N577" s="136">
        <f t="shared" si="334"/>
        <v>19242.357924999786</v>
      </c>
      <c r="O577" s="136">
        <f t="shared" si="335"/>
        <v>0</v>
      </c>
      <c r="P577" s="136">
        <f t="shared" si="336"/>
        <v>0</v>
      </c>
      <c r="Q577" s="136">
        <f t="shared" si="337"/>
        <v>0</v>
      </c>
      <c r="R577" s="136">
        <f t="shared" si="338"/>
        <v>0</v>
      </c>
      <c r="S577" s="136">
        <f t="shared" si="339"/>
        <v>0</v>
      </c>
      <c r="T577" s="136">
        <f t="shared" si="340"/>
        <v>0</v>
      </c>
      <c r="U577" s="136">
        <f t="shared" si="341"/>
        <v>0</v>
      </c>
      <c r="V577" s="136">
        <f t="shared" si="342"/>
        <v>0</v>
      </c>
      <c r="W577" s="136">
        <f t="shared" si="343"/>
        <v>0</v>
      </c>
      <c r="X577" s="136">
        <f t="shared" si="344"/>
        <v>0</v>
      </c>
      <c r="Y577" s="42">
        <f t="shared" si="345"/>
        <v>0</v>
      </c>
      <c r="Z577" s="42"/>
      <c r="AA577" s="42"/>
      <c r="AB577" s="42"/>
      <c r="AC577" s="42"/>
      <c r="AD577" s="42"/>
      <c r="AE577" s="42"/>
      <c r="AF577" s="42"/>
      <c r="AG577" s="42"/>
    </row>
    <row r="578" spans="1:33">
      <c r="A578" s="44">
        <f t="shared" si="308"/>
        <v>555</v>
      </c>
      <c r="B578" s="44"/>
      <c r="C578" s="137">
        <v>35400</v>
      </c>
      <c r="D578" s="44"/>
      <c r="E578" s="138" t="s">
        <v>126</v>
      </c>
      <c r="G578" s="43">
        <v>1.5</v>
      </c>
      <c r="H578" s="136" t="str">
        <f t="shared" si="329"/>
        <v>Winter Volumes</v>
      </c>
      <c r="I578" s="42">
        <f>'Dep. Res. Class'!L$48</f>
        <v>240302.81888625</v>
      </c>
      <c r="J578" s="136">
        <f t="shared" si="330"/>
        <v>94083.032642683829</v>
      </c>
      <c r="K578" s="136">
        <f t="shared" si="331"/>
        <v>56721.482433057972</v>
      </c>
      <c r="L578" s="136">
        <f t="shared" si="332"/>
        <v>1785.5439070706432</v>
      </c>
      <c r="M578" s="136">
        <f t="shared" si="333"/>
        <v>44332.03338401331</v>
      </c>
      <c r="N578" s="136">
        <f t="shared" si="334"/>
        <v>43380.726519424228</v>
      </c>
      <c r="O578" s="136">
        <f t="shared" si="335"/>
        <v>0</v>
      </c>
      <c r="P578" s="136">
        <f t="shared" si="336"/>
        <v>0</v>
      </c>
      <c r="Q578" s="136">
        <f t="shared" si="337"/>
        <v>0</v>
      </c>
      <c r="R578" s="136">
        <f t="shared" si="338"/>
        <v>0</v>
      </c>
      <c r="S578" s="136">
        <f t="shared" si="339"/>
        <v>0</v>
      </c>
      <c r="T578" s="136">
        <f t="shared" si="340"/>
        <v>0</v>
      </c>
      <c r="U578" s="136">
        <f t="shared" si="341"/>
        <v>0</v>
      </c>
      <c r="V578" s="136">
        <f t="shared" si="342"/>
        <v>0</v>
      </c>
      <c r="W578" s="136">
        <f t="shared" si="343"/>
        <v>0</v>
      </c>
      <c r="X578" s="136">
        <f t="shared" si="344"/>
        <v>0</v>
      </c>
      <c r="Y578" s="42">
        <f t="shared" si="345"/>
        <v>0</v>
      </c>
      <c r="Z578" s="42"/>
      <c r="AA578" s="42"/>
      <c r="AB578" s="42"/>
      <c r="AC578" s="42"/>
      <c r="AD578" s="42"/>
      <c r="AE578" s="42"/>
      <c r="AF578" s="42"/>
      <c r="AG578" s="42"/>
    </row>
    <row r="579" spans="1:33">
      <c r="A579" s="44">
        <f t="shared" si="308"/>
        <v>556</v>
      </c>
      <c r="B579" s="44"/>
      <c r="C579" s="137">
        <v>35500</v>
      </c>
      <c r="D579" s="44"/>
      <c r="E579" s="138" t="s">
        <v>357</v>
      </c>
      <c r="G579" s="43">
        <v>1.5</v>
      </c>
      <c r="H579" s="136" t="str">
        <f t="shared" si="329"/>
        <v>Winter Volumes</v>
      </c>
      <c r="I579" s="42">
        <f>'Dep. Res. Class'!L$49</f>
        <v>103295.89099850004</v>
      </c>
      <c r="J579" s="136">
        <f t="shared" si="330"/>
        <v>40442.2666771433</v>
      </c>
      <c r="K579" s="136">
        <f t="shared" si="331"/>
        <v>24382.136230586453</v>
      </c>
      <c r="L579" s="136">
        <f t="shared" si="332"/>
        <v>767.52886067937243</v>
      </c>
      <c r="M579" s="136">
        <f t="shared" si="333"/>
        <v>19056.44265598305</v>
      </c>
      <c r="N579" s="136">
        <f t="shared" si="334"/>
        <v>18647.516574107856</v>
      </c>
      <c r="O579" s="136">
        <f t="shared" si="335"/>
        <v>0</v>
      </c>
      <c r="P579" s="136">
        <f t="shared" si="336"/>
        <v>0</v>
      </c>
      <c r="Q579" s="136">
        <f t="shared" si="337"/>
        <v>0</v>
      </c>
      <c r="R579" s="136">
        <f t="shared" si="338"/>
        <v>0</v>
      </c>
      <c r="S579" s="136">
        <f t="shared" si="339"/>
        <v>0</v>
      </c>
      <c r="T579" s="136">
        <f t="shared" si="340"/>
        <v>0</v>
      </c>
      <c r="U579" s="136">
        <f t="shared" si="341"/>
        <v>0</v>
      </c>
      <c r="V579" s="136">
        <f t="shared" si="342"/>
        <v>0</v>
      </c>
      <c r="W579" s="136">
        <f t="shared" si="343"/>
        <v>0</v>
      </c>
      <c r="X579" s="136">
        <f t="shared" si="344"/>
        <v>0</v>
      </c>
      <c r="Y579" s="42">
        <f t="shared" si="345"/>
        <v>0</v>
      </c>
      <c r="Z579" s="42"/>
      <c r="AA579" s="42"/>
      <c r="AB579" s="42"/>
      <c r="AC579" s="42"/>
      <c r="AD579" s="42"/>
      <c r="AE579" s="42"/>
      <c r="AF579" s="42"/>
      <c r="AG579" s="42"/>
    </row>
    <row r="580" spans="1:33">
      <c r="A580" s="44">
        <f t="shared" si="308"/>
        <v>557</v>
      </c>
      <c r="B580" s="44"/>
      <c r="C580" s="137">
        <v>35600</v>
      </c>
      <c r="D580" s="44"/>
      <c r="E580" s="138" t="s">
        <v>345</v>
      </c>
      <c r="G580" s="43">
        <v>1.5</v>
      </c>
      <c r="H580" s="136" t="str">
        <f t="shared" si="329"/>
        <v>Winter Volumes</v>
      </c>
      <c r="I580" s="42">
        <f>'Dep. Res. Class'!L$50</f>
        <v>78850.310235624958</v>
      </c>
      <c r="J580" s="136">
        <f t="shared" si="330"/>
        <v>30871.366162773433</v>
      </c>
      <c r="K580" s="136">
        <f t="shared" si="331"/>
        <v>18611.960140959822</v>
      </c>
      <c r="L580" s="136">
        <f t="shared" si="332"/>
        <v>585.88863694726342</v>
      </c>
      <c r="M580" s="136">
        <f t="shared" si="333"/>
        <v>14546.623305988811</v>
      </c>
      <c r="N580" s="136">
        <f t="shared" si="334"/>
        <v>14234.471988955629</v>
      </c>
      <c r="O580" s="136">
        <f t="shared" si="335"/>
        <v>0</v>
      </c>
      <c r="P580" s="136">
        <f t="shared" si="336"/>
        <v>0</v>
      </c>
      <c r="Q580" s="136">
        <f t="shared" si="337"/>
        <v>0</v>
      </c>
      <c r="R580" s="136">
        <f t="shared" si="338"/>
        <v>0</v>
      </c>
      <c r="S580" s="136">
        <f t="shared" si="339"/>
        <v>0</v>
      </c>
      <c r="T580" s="136">
        <f t="shared" si="340"/>
        <v>0</v>
      </c>
      <c r="U580" s="136">
        <f t="shared" si="341"/>
        <v>0</v>
      </c>
      <c r="V580" s="136">
        <f t="shared" si="342"/>
        <v>0</v>
      </c>
      <c r="W580" s="136">
        <f t="shared" si="343"/>
        <v>0</v>
      </c>
      <c r="X580" s="136">
        <f t="shared" si="344"/>
        <v>0</v>
      </c>
      <c r="Y580" s="42">
        <f t="shared" si="345"/>
        <v>0</v>
      </c>
      <c r="Z580" s="42"/>
      <c r="AA580" s="42"/>
      <c r="AB580" s="42"/>
      <c r="AC580" s="42"/>
      <c r="AD580" s="42"/>
      <c r="AE580" s="42"/>
      <c r="AF580" s="42"/>
      <c r="AG580" s="42"/>
    </row>
    <row r="581" spans="1:33">
      <c r="A581" s="44">
        <f t="shared" si="308"/>
        <v>558</v>
      </c>
      <c r="B581" s="44"/>
      <c r="C581" s="44"/>
      <c r="D581" s="44"/>
      <c r="E581" s="44"/>
      <c r="G581" s="43"/>
      <c r="H581" s="136"/>
      <c r="I581" s="42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42"/>
      <c r="Z581" s="42"/>
      <c r="AA581" s="42"/>
      <c r="AB581" s="42"/>
      <c r="AC581" s="42"/>
      <c r="AD581" s="42"/>
      <c r="AE581" s="42"/>
      <c r="AF581" s="42"/>
      <c r="AG581" s="42"/>
    </row>
    <row r="582" spans="1:33">
      <c r="A582" s="44">
        <f t="shared" si="308"/>
        <v>559</v>
      </c>
      <c r="B582" s="44"/>
      <c r="C582" s="44"/>
      <c r="D582" s="44" t="s">
        <v>358</v>
      </c>
      <c r="E582" s="44"/>
      <c r="G582" s="43"/>
      <c r="H582" s="136"/>
      <c r="I582" s="42">
        <f>'Dep. Res. Class'!L$52</f>
        <v>2551720.0952238571</v>
      </c>
      <c r="J582" s="136">
        <f>SUM(J564:J580)</f>
        <v>999045.97926327283</v>
      </c>
      <c r="K582" s="136">
        <f t="shared" ref="K582:X582" si="346">SUM(K564:K580)</f>
        <v>602312.31254858512</v>
      </c>
      <c r="L582" s="136">
        <f t="shared" si="346"/>
        <v>18960.278076194405</v>
      </c>
      <c r="M582" s="136">
        <f t="shared" si="346"/>
        <v>470751.61653292825</v>
      </c>
      <c r="N582" s="136">
        <f t="shared" si="346"/>
        <v>460649.90880287695</v>
      </c>
      <c r="O582" s="136">
        <f t="shared" si="346"/>
        <v>0</v>
      </c>
      <c r="P582" s="136">
        <f t="shared" si="346"/>
        <v>0</v>
      </c>
      <c r="Q582" s="136">
        <f t="shared" si="346"/>
        <v>0</v>
      </c>
      <c r="R582" s="136">
        <f t="shared" si="346"/>
        <v>0</v>
      </c>
      <c r="S582" s="136">
        <f t="shared" si="346"/>
        <v>0</v>
      </c>
      <c r="T582" s="136">
        <f t="shared" si="346"/>
        <v>0</v>
      </c>
      <c r="U582" s="136">
        <f t="shared" si="346"/>
        <v>0</v>
      </c>
      <c r="V582" s="136">
        <f t="shared" si="346"/>
        <v>0</v>
      </c>
      <c r="W582" s="136">
        <f t="shared" si="346"/>
        <v>0</v>
      </c>
      <c r="X582" s="136">
        <f t="shared" si="346"/>
        <v>0</v>
      </c>
      <c r="Y582" s="42">
        <f>SUM(J582:X582)-I582</f>
        <v>0</v>
      </c>
      <c r="Z582" s="42"/>
      <c r="AA582" s="42"/>
      <c r="AB582" s="42"/>
      <c r="AC582" s="42"/>
      <c r="AD582" s="42"/>
      <c r="AE582" s="42"/>
      <c r="AF582" s="42"/>
      <c r="AG582" s="42"/>
    </row>
    <row r="583" spans="1:33">
      <c r="A583" s="44">
        <f t="shared" si="308"/>
        <v>560</v>
      </c>
      <c r="B583" s="44"/>
      <c r="C583" s="44"/>
      <c r="D583" s="44"/>
      <c r="E583" s="44"/>
      <c r="G583" s="43"/>
      <c r="H583" s="136"/>
      <c r="I583" s="42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42"/>
      <c r="Z583" s="42"/>
      <c r="AA583" s="42"/>
      <c r="AB583" s="42"/>
      <c r="AC583" s="42"/>
      <c r="AD583" s="42"/>
      <c r="AE583" s="42"/>
      <c r="AF583" s="42"/>
      <c r="AG583" s="42"/>
    </row>
    <row r="584" spans="1:33">
      <c r="A584" s="44">
        <f t="shared" si="308"/>
        <v>561</v>
      </c>
      <c r="B584" s="44"/>
      <c r="C584" s="44"/>
      <c r="D584" s="44" t="s">
        <v>64</v>
      </c>
      <c r="E584" s="44"/>
      <c r="G584" s="43"/>
      <c r="H584" s="136"/>
      <c r="I584" s="42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42"/>
      <c r="Z584" s="42"/>
      <c r="AA584" s="42"/>
      <c r="AB584" s="42"/>
      <c r="AC584" s="42"/>
      <c r="AD584" s="42"/>
      <c r="AE584" s="42"/>
      <c r="AF584" s="42"/>
      <c r="AG584" s="42"/>
    </row>
    <row r="585" spans="1:33">
      <c r="A585" s="44">
        <f t="shared" si="308"/>
        <v>562</v>
      </c>
      <c r="B585" s="44"/>
      <c r="C585" s="44"/>
      <c r="D585" s="44"/>
      <c r="E585" s="44"/>
      <c r="G585" s="43"/>
      <c r="H585" s="136"/>
      <c r="I585" s="42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42"/>
      <c r="Z585" s="42"/>
      <c r="AA585" s="42"/>
      <c r="AB585" s="42"/>
      <c r="AC585" s="42"/>
      <c r="AD585" s="42"/>
      <c r="AE585" s="42"/>
      <c r="AF585" s="42"/>
      <c r="AG585" s="42"/>
    </row>
    <row r="586" spans="1:33">
      <c r="A586" s="44">
        <f t="shared" si="308"/>
        <v>563</v>
      </c>
      <c r="B586" s="44"/>
      <c r="C586" s="137">
        <v>36510</v>
      </c>
      <c r="E586" s="44" t="s">
        <v>125</v>
      </c>
      <c r="G586" s="43">
        <v>99</v>
      </c>
      <c r="H586" s="136" t="str">
        <f t="shared" ref="H586:H593" si="347">VLOOKUP($G586,alloc,3)</f>
        <v>-</v>
      </c>
      <c r="I586" s="42">
        <f>'Dep. Res. Class'!L$56</f>
        <v>0</v>
      </c>
      <c r="J586" s="136">
        <f t="shared" ref="J586:J593" si="348">$I586*VLOOKUP($G586,alloc,6)</f>
        <v>0</v>
      </c>
      <c r="K586" s="136">
        <f t="shared" ref="K586:K593" si="349">$I586*VLOOKUP($G586,alloc,7)</f>
        <v>0</v>
      </c>
      <c r="L586" s="136">
        <f t="shared" ref="L586:L593" si="350">$I586*VLOOKUP($G586,alloc,8)</f>
        <v>0</v>
      </c>
      <c r="M586" s="136">
        <f t="shared" ref="M586:M593" si="351">$I586*VLOOKUP($G586,alloc,9)</f>
        <v>0</v>
      </c>
      <c r="N586" s="136">
        <f t="shared" ref="N586:N593" si="352">$I586*VLOOKUP($G586,alloc,10)</f>
        <v>0</v>
      </c>
      <c r="O586" s="136">
        <f t="shared" ref="O586:O593" si="353">$I586*VLOOKUP($G586,alloc,11)</f>
        <v>0</v>
      </c>
      <c r="P586" s="136">
        <f t="shared" ref="P586:P593" si="354">$I586*VLOOKUP($G586,alloc,12)</f>
        <v>0</v>
      </c>
      <c r="Q586" s="136">
        <f t="shared" ref="Q586:Q593" si="355">$I586*VLOOKUP($G586,alloc,13)</f>
        <v>0</v>
      </c>
      <c r="R586" s="136">
        <f t="shared" ref="R586:R593" si="356">$I586*VLOOKUP($G586,alloc,14)</f>
        <v>0</v>
      </c>
      <c r="S586" s="136">
        <f t="shared" ref="S586:S593" si="357">$I586*VLOOKUP($G586,alloc,15)</f>
        <v>0</v>
      </c>
      <c r="T586" s="136">
        <f t="shared" ref="T586:T593" si="358">$I586*VLOOKUP($G586,alloc,16)</f>
        <v>0</v>
      </c>
      <c r="U586" s="136">
        <f t="shared" ref="U586:U593" si="359">$I586*VLOOKUP($G586,alloc,17)</f>
        <v>0</v>
      </c>
      <c r="V586" s="136">
        <f t="shared" ref="V586:V593" si="360">$I586*VLOOKUP($G586,alloc,18)</f>
        <v>0</v>
      </c>
      <c r="W586" s="136">
        <f t="shared" ref="W586:W593" si="361">$I586*VLOOKUP($G586,alloc,19)</f>
        <v>0</v>
      </c>
      <c r="X586" s="136">
        <f t="shared" ref="X586:X593" si="362">$I586*VLOOKUP($G586,alloc,20)</f>
        <v>0</v>
      </c>
      <c r="Y586" s="42">
        <f t="shared" ref="Y586:Y593" si="363">SUM(J586:X586)-I586</f>
        <v>0</v>
      </c>
      <c r="Z586" s="42"/>
      <c r="AA586" s="42"/>
      <c r="AB586" s="42"/>
      <c r="AC586" s="42"/>
      <c r="AD586" s="42"/>
      <c r="AE586" s="42"/>
      <c r="AF586" s="42"/>
      <c r="AG586" s="42"/>
    </row>
    <row r="587" spans="1:33">
      <c r="A587" s="44">
        <f t="shared" si="308"/>
        <v>564</v>
      </c>
      <c r="B587" s="44"/>
      <c r="C587" s="137">
        <v>36520</v>
      </c>
      <c r="E587" s="44" t="s">
        <v>147</v>
      </c>
      <c r="G587" s="43">
        <v>99</v>
      </c>
      <c r="H587" s="136" t="str">
        <f t="shared" si="347"/>
        <v>-</v>
      </c>
      <c r="I587" s="42">
        <f>'Dep. Res. Class'!L$57</f>
        <v>0</v>
      </c>
      <c r="J587" s="136">
        <f t="shared" si="348"/>
        <v>0</v>
      </c>
      <c r="K587" s="136">
        <f t="shared" si="349"/>
        <v>0</v>
      </c>
      <c r="L587" s="136">
        <f t="shared" si="350"/>
        <v>0</v>
      </c>
      <c r="M587" s="136">
        <f t="shared" si="351"/>
        <v>0</v>
      </c>
      <c r="N587" s="136">
        <f t="shared" si="352"/>
        <v>0</v>
      </c>
      <c r="O587" s="136">
        <f t="shared" si="353"/>
        <v>0</v>
      </c>
      <c r="P587" s="136">
        <f t="shared" si="354"/>
        <v>0</v>
      </c>
      <c r="Q587" s="136">
        <f t="shared" si="355"/>
        <v>0</v>
      </c>
      <c r="R587" s="136">
        <f t="shared" si="356"/>
        <v>0</v>
      </c>
      <c r="S587" s="136">
        <f t="shared" si="357"/>
        <v>0</v>
      </c>
      <c r="T587" s="136">
        <f t="shared" si="358"/>
        <v>0</v>
      </c>
      <c r="U587" s="136">
        <f t="shared" si="359"/>
        <v>0</v>
      </c>
      <c r="V587" s="136">
        <f t="shared" si="360"/>
        <v>0</v>
      </c>
      <c r="W587" s="136">
        <f t="shared" si="361"/>
        <v>0</v>
      </c>
      <c r="X587" s="136">
        <f t="shared" si="362"/>
        <v>0</v>
      </c>
      <c r="Y587" s="42">
        <f t="shared" si="363"/>
        <v>0</v>
      </c>
      <c r="Z587" s="42"/>
      <c r="AA587" s="42"/>
      <c r="AB587" s="42"/>
      <c r="AC587" s="42"/>
      <c r="AD587" s="42"/>
      <c r="AE587" s="42"/>
      <c r="AF587" s="42"/>
      <c r="AG587" s="42"/>
    </row>
    <row r="588" spans="1:33">
      <c r="A588" s="44">
        <f t="shared" si="308"/>
        <v>565</v>
      </c>
      <c r="B588" s="44"/>
      <c r="C588" s="137">
        <v>36602</v>
      </c>
      <c r="E588" s="138" t="s">
        <v>149</v>
      </c>
      <c r="G588" s="43">
        <v>99</v>
      </c>
      <c r="H588" s="136" t="str">
        <f t="shared" si="347"/>
        <v>-</v>
      </c>
      <c r="I588" s="42">
        <f>'Dep. Res. Class'!L$58</f>
        <v>0</v>
      </c>
      <c r="J588" s="136">
        <f t="shared" si="348"/>
        <v>0</v>
      </c>
      <c r="K588" s="136">
        <f t="shared" si="349"/>
        <v>0</v>
      </c>
      <c r="L588" s="136">
        <f t="shared" si="350"/>
        <v>0</v>
      </c>
      <c r="M588" s="136">
        <f t="shared" si="351"/>
        <v>0</v>
      </c>
      <c r="N588" s="136">
        <f t="shared" si="352"/>
        <v>0</v>
      </c>
      <c r="O588" s="136">
        <f t="shared" si="353"/>
        <v>0</v>
      </c>
      <c r="P588" s="136">
        <f t="shared" si="354"/>
        <v>0</v>
      </c>
      <c r="Q588" s="136">
        <f t="shared" si="355"/>
        <v>0</v>
      </c>
      <c r="R588" s="136">
        <f t="shared" si="356"/>
        <v>0</v>
      </c>
      <c r="S588" s="136">
        <f t="shared" si="357"/>
        <v>0</v>
      </c>
      <c r="T588" s="136">
        <f t="shared" si="358"/>
        <v>0</v>
      </c>
      <c r="U588" s="136">
        <f t="shared" si="359"/>
        <v>0</v>
      </c>
      <c r="V588" s="136">
        <f t="shared" si="360"/>
        <v>0</v>
      </c>
      <c r="W588" s="136">
        <f t="shared" si="361"/>
        <v>0</v>
      </c>
      <c r="X588" s="136">
        <f t="shared" si="362"/>
        <v>0</v>
      </c>
      <c r="Y588" s="42">
        <f t="shared" si="363"/>
        <v>0</v>
      </c>
      <c r="Z588" s="42"/>
      <c r="AA588" s="42"/>
      <c r="AB588" s="42"/>
      <c r="AC588" s="42"/>
      <c r="AD588" s="42"/>
      <c r="AE588" s="42"/>
      <c r="AF588" s="42"/>
      <c r="AG588" s="42"/>
    </row>
    <row r="589" spans="1:33">
      <c r="A589" s="44">
        <f t="shared" si="308"/>
        <v>566</v>
      </c>
      <c r="B589" s="44"/>
      <c r="C589" s="137">
        <v>36603</v>
      </c>
      <c r="E589" s="138" t="s">
        <v>283</v>
      </c>
      <c r="G589" s="43">
        <v>99</v>
      </c>
      <c r="H589" s="136" t="str">
        <f t="shared" si="347"/>
        <v>-</v>
      </c>
      <c r="I589" s="42">
        <f>'Dep. Res. Class'!L$59</f>
        <v>0</v>
      </c>
      <c r="J589" s="136">
        <f t="shared" si="348"/>
        <v>0</v>
      </c>
      <c r="K589" s="136">
        <f t="shared" si="349"/>
        <v>0</v>
      </c>
      <c r="L589" s="136">
        <f t="shared" si="350"/>
        <v>0</v>
      </c>
      <c r="M589" s="136">
        <f t="shared" si="351"/>
        <v>0</v>
      </c>
      <c r="N589" s="136">
        <f t="shared" si="352"/>
        <v>0</v>
      </c>
      <c r="O589" s="136">
        <f t="shared" si="353"/>
        <v>0</v>
      </c>
      <c r="P589" s="136">
        <f t="shared" si="354"/>
        <v>0</v>
      </c>
      <c r="Q589" s="136">
        <f t="shared" si="355"/>
        <v>0</v>
      </c>
      <c r="R589" s="136">
        <f t="shared" si="356"/>
        <v>0</v>
      </c>
      <c r="S589" s="136">
        <f t="shared" si="357"/>
        <v>0</v>
      </c>
      <c r="T589" s="136">
        <f t="shared" si="358"/>
        <v>0</v>
      </c>
      <c r="U589" s="136">
        <f t="shared" si="359"/>
        <v>0</v>
      </c>
      <c r="V589" s="136">
        <f t="shared" si="360"/>
        <v>0</v>
      </c>
      <c r="W589" s="136">
        <f t="shared" si="361"/>
        <v>0</v>
      </c>
      <c r="X589" s="136">
        <f t="shared" si="362"/>
        <v>0</v>
      </c>
      <c r="Y589" s="42">
        <f t="shared" si="363"/>
        <v>0</v>
      </c>
      <c r="Z589" s="42"/>
      <c r="AA589" s="42"/>
      <c r="AB589" s="42"/>
      <c r="AC589" s="42"/>
      <c r="AD589" s="42"/>
      <c r="AE589" s="42"/>
      <c r="AF589" s="42"/>
      <c r="AG589" s="42"/>
    </row>
    <row r="590" spans="1:33">
      <c r="A590" s="44">
        <f t="shared" si="308"/>
        <v>567</v>
      </c>
      <c r="B590" s="44"/>
      <c r="C590" s="137">
        <v>36700</v>
      </c>
      <c r="E590" s="138" t="s">
        <v>284</v>
      </c>
      <c r="G590" s="43">
        <v>99</v>
      </c>
      <c r="H590" s="136" t="str">
        <f t="shared" si="347"/>
        <v>-</v>
      </c>
      <c r="I590" s="42">
        <f>'Dep. Res. Class'!L$60</f>
        <v>0</v>
      </c>
      <c r="J590" s="136">
        <f t="shared" si="348"/>
        <v>0</v>
      </c>
      <c r="K590" s="136">
        <f t="shared" si="349"/>
        <v>0</v>
      </c>
      <c r="L590" s="136">
        <f t="shared" si="350"/>
        <v>0</v>
      </c>
      <c r="M590" s="136">
        <f t="shared" si="351"/>
        <v>0</v>
      </c>
      <c r="N590" s="136">
        <f t="shared" si="352"/>
        <v>0</v>
      </c>
      <c r="O590" s="136">
        <f t="shared" si="353"/>
        <v>0</v>
      </c>
      <c r="P590" s="136">
        <f t="shared" si="354"/>
        <v>0</v>
      </c>
      <c r="Q590" s="136">
        <f t="shared" si="355"/>
        <v>0</v>
      </c>
      <c r="R590" s="136">
        <f t="shared" si="356"/>
        <v>0</v>
      </c>
      <c r="S590" s="136">
        <f t="shared" si="357"/>
        <v>0</v>
      </c>
      <c r="T590" s="136">
        <f t="shared" si="358"/>
        <v>0</v>
      </c>
      <c r="U590" s="136">
        <f t="shared" si="359"/>
        <v>0</v>
      </c>
      <c r="V590" s="136">
        <f t="shared" si="360"/>
        <v>0</v>
      </c>
      <c r="W590" s="136">
        <f t="shared" si="361"/>
        <v>0</v>
      </c>
      <c r="X590" s="136">
        <f t="shared" si="362"/>
        <v>0</v>
      </c>
      <c r="Y590" s="42">
        <f t="shared" si="363"/>
        <v>0</v>
      </c>
      <c r="Z590" s="42"/>
      <c r="AA590" s="42"/>
      <c r="AB590" s="42"/>
      <c r="AC590" s="42"/>
      <c r="AD590" s="42"/>
      <c r="AE590" s="42"/>
      <c r="AF590" s="42"/>
      <c r="AG590" s="42"/>
    </row>
    <row r="591" spans="1:33">
      <c r="A591" s="44">
        <f t="shared" si="308"/>
        <v>568</v>
      </c>
      <c r="B591" s="44"/>
      <c r="C591" s="137">
        <v>36701</v>
      </c>
      <c r="E591" s="138" t="s">
        <v>285</v>
      </c>
      <c r="G591" s="43">
        <v>99</v>
      </c>
      <c r="H591" s="136" t="str">
        <f t="shared" si="347"/>
        <v>-</v>
      </c>
      <c r="I591" s="42">
        <f>'Dep. Res. Class'!L$61</f>
        <v>0</v>
      </c>
      <c r="J591" s="136">
        <f t="shared" si="348"/>
        <v>0</v>
      </c>
      <c r="K591" s="136">
        <f t="shared" si="349"/>
        <v>0</v>
      </c>
      <c r="L591" s="136">
        <f t="shared" si="350"/>
        <v>0</v>
      </c>
      <c r="M591" s="136">
        <f t="shared" si="351"/>
        <v>0</v>
      </c>
      <c r="N591" s="136">
        <f t="shared" si="352"/>
        <v>0</v>
      </c>
      <c r="O591" s="136">
        <f t="shared" si="353"/>
        <v>0</v>
      </c>
      <c r="P591" s="136">
        <f t="shared" si="354"/>
        <v>0</v>
      </c>
      <c r="Q591" s="136">
        <f t="shared" si="355"/>
        <v>0</v>
      </c>
      <c r="R591" s="136">
        <f t="shared" si="356"/>
        <v>0</v>
      </c>
      <c r="S591" s="136">
        <f t="shared" si="357"/>
        <v>0</v>
      </c>
      <c r="T591" s="136">
        <f t="shared" si="358"/>
        <v>0</v>
      </c>
      <c r="U591" s="136">
        <f t="shared" si="359"/>
        <v>0</v>
      </c>
      <c r="V591" s="136">
        <f t="shared" si="360"/>
        <v>0</v>
      </c>
      <c r="W591" s="136">
        <f t="shared" si="361"/>
        <v>0</v>
      </c>
      <c r="X591" s="136">
        <f t="shared" si="362"/>
        <v>0</v>
      </c>
      <c r="Y591" s="42">
        <f t="shared" si="363"/>
        <v>0</v>
      </c>
      <c r="Z591" s="42"/>
      <c r="AA591" s="42"/>
      <c r="AB591" s="42"/>
      <c r="AC591" s="42"/>
      <c r="AD591" s="42"/>
      <c r="AE591" s="42"/>
      <c r="AF591" s="42"/>
      <c r="AG591" s="42"/>
    </row>
    <row r="592" spans="1:33">
      <c r="A592" s="44">
        <f t="shared" si="308"/>
        <v>569</v>
      </c>
      <c r="B592" s="44"/>
      <c r="C592" s="137">
        <v>36900</v>
      </c>
      <c r="E592" s="138" t="s">
        <v>286</v>
      </c>
      <c r="G592" s="43">
        <v>99</v>
      </c>
      <c r="H592" s="136" t="str">
        <f t="shared" si="347"/>
        <v>-</v>
      </c>
      <c r="I592" s="42">
        <f>'Dep. Res. Class'!L$62</f>
        <v>0</v>
      </c>
      <c r="J592" s="136">
        <f t="shared" si="348"/>
        <v>0</v>
      </c>
      <c r="K592" s="136">
        <f t="shared" si="349"/>
        <v>0</v>
      </c>
      <c r="L592" s="136">
        <f t="shared" si="350"/>
        <v>0</v>
      </c>
      <c r="M592" s="136">
        <f t="shared" si="351"/>
        <v>0</v>
      </c>
      <c r="N592" s="136">
        <f t="shared" si="352"/>
        <v>0</v>
      </c>
      <c r="O592" s="136">
        <f t="shared" si="353"/>
        <v>0</v>
      </c>
      <c r="P592" s="136">
        <f t="shared" si="354"/>
        <v>0</v>
      </c>
      <c r="Q592" s="136">
        <f t="shared" si="355"/>
        <v>0</v>
      </c>
      <c r="R592" s="136">
        <f t="shared" si="356"/>
        <v>0</v>
      </c>
      <c r="S592" s="136">
        <f t="shared" si="357"/>
        <v>0</v>
      </c>
      <c r="T592" s="136">
        <f t="shared" si="358"/>
        <v>0</v>
      </c>
      <c r="U592" s="136">
        <f t="shared" si="359"/>
        <v>0</v>
      </c>
      <c r="V592" s="136">
        <f t="shared" si="360"/>
        <v>0</v>
      </c>
      <c r="W592" s="136">
        <f t="shared" si="361"/>
        <v>0</v>
      </c>
      <c r="X592" s="136">
        <f t="shared" si="362"/>
        <v>0</v>
      </c>
      <c r="Y592" s="42">
        <f t="shared" si="363"/>
        <v>0</v>
      </c>
      <c r="Z592" s="42"/>
      <c r="AA592" s="42"/>
      <c r="AB592" s="42"/>
      <c r="AC592" s="42"/>
      <c r="AD592" s="42"/>
      <c r="AE592" s="42"/>
      <c r="AF592" s="42"/>
      <c r="AG592" s="42"/>
    </row>
    <row r="593" spans="1:33">
      <c r="A593" s="44">
        <f t="shared" si="308"/>
        <v>570</v>
      </c>
      <c r="B593" s="44"/>
      <c r="C593" s="137">
        <v>36901</v>
      </c>
      <c r="E593" s="138" t="s">
        <v>286</v>
      </c>
      <c r="G593" s="43">
        <v>99</v>
      </c>
      <c r="H593" s="136" t="str">
        <f t="shared" si="347"/>
        <v>-</v>
      </c>
      <c r="I593" s="42">
        <f>'Dep. Res. Class'!L$63</f>
        <v>0</v>
      </c>
      <c r="J593" s="136">
        <f t="shared" si="348"/>
        <v>0</v>
      </c>
      <c r="K593" s="136">
        <f t="shared" si="349"/>
        <v>0</v>
      </c>
      <c r="L593" s="136">
        <f t="shared" si="350"/>
        <v>0</v>
      </c>
      <c r="M593" s="136">
        <f t="shared" si="351"/>
        <v>0</v>
      </c>
      <c r="N593" s="136">
        <f t="shared" si="352"/>
        <v>0</v>
      </c>
      <c r="O593" s="136">
        <f t="shared" si="353"/>
        <v>0</v>
      </c>
      <c r="P593" s="136">
        <f t="shared" si="354"/>
        <v>0</v>
      </c>
      <c r="Q593" s="136">
        <f t="shared" si="355"/>
        <v>0</v>
      </c>
      <c r="R593" s="136">
        <f t="shared" si="356"/>
        <v>0</v>
      </c>
      <c r="S593" s="136">
        <f t="shared" si="357"/>
        <v>0</v>
      </c>
      <c r="T593" s="136">
        <f t="shared" si="358"/>
        <v>0</v>
      </c>
      <c r="U593" s="136">
        <f t="shared" si="359"/>
        <v>0</v>
      </c>
      <c r="V593" s="136">
        <f t="shared" si="360"/>
        <v>0</v>
      </c>
      <c r="W593" s="136">
        <f t="shared" si="361"/>
        <v>0</v>
      </c>
      <c r="X593" s="136">
        <f t="shared" si="362"/>
        <v>0</v>
      </c>
      <c r="Y593" s="42">
        <f t="shared" si="363"/>
        <v>0</v>
      </c>
      <c r="Z593" s="42"/>
      <c r="AA593" s="42"/>
      <c r="AB593" s="42"/>
      <c r="AC593" s="42"/>
      <c r="AD593" s="42"/>
      <c r="AE593" s="42"/>
      <c r="AF593" s="42"/>
      <c r="AG593" s="42"/>
    </row>
    <row r="594" spans="1:33">
      <c r="A594" s="44">
        <f t="shared" si="308"/>
        <v>571</v>
      </c>
      <c r="B594" s="44"/>
      <c r="C594" s="44"/>
      <c r="D594" s="44"/>
      <c r="E594" s="44"/>
      <c r="G594" s="43"/>
      <c r="H594" s="44"/>
      <c r="I594" s="42"/>
      <c r="J594" s="15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</row>
    <row r="595" spans="1:33">
      <c r="A595" s="44">
        <f t="shared" si="308"/>
        <v>572</v>
      </c>
      <c r="B595" s="44"/>
      <c r="C595" s="44"/>
      <c r="D595" s="44" t="s">
        <v>65</v>
      </c>
      <c r="E595" s="44"/>
      <c r="G595" s="43"/>
      <c r="H595" s="136"/>
      <c r="I595" s="42">
        <f>'Dep. Res. Class'!L$65</f>
        <v>0</v>
      </c>
      <c r="J595" s="136">
        <f>SUM(J586:J593)</f>
        <v>0</v>
      </c>
      <c r="K595" s="136">
        <f t="shared" ref="K595:X595" si="364">SUM(K586:K593)</f>
        <v>0</v>
      </c>
      <c r="L595" s="136">
        <f t="shared" si="364"/>
        <v>0</v>
      </c>
      <c r="M595" s="136">
        <f t="shared" si="364"/>
        <v>0</v>
      </c>
      <c r="N595" s="136">
        <f t="shared" si="364"/>
        <v>0</v>
      </c>
      <c r="O595" s="136">
        <f t="shared" si="364"/>
        <v>0</v>
      </c>
      <c r="P595" s="136">
        <f t="shared" si="364"/>
        <v>0</v>
      </c>
      <c r="Q595" s="136">
        <f t="shared" si="364"/>
        <v>0</v>
      </c>
      <c r="R595" s="136">
        <f t="shared" si="364"/>
        <v>0</v>
      </c>
      <c r="S595" s="136">
        <f t="shared" si="364"/>
        <v>0</v>
      </c>
      <c r="T595" s="136">
        <f t="shared" si="364"/>
        <v>0</v>
      </c>
      <c r="U595" s="136">
        <f t="shared" si="364"/>
        <v>0</v>
      </c>
      <c r="V595" s="136">
        <f t="shared" si="364"/>
        <v>0</v>
      </c>
      <c r="W595" s="136">
        <f t="shared" si="364"/>
        <v>0</v>
      </c>
      <c r="X595" s="136">
        <f t="shared" si="364"/>
        <v>0</v>
      </c>
      <c r="Y595" s="42">
        <f>SUM(J595:X595)-I595</f>
        <v>0</v>
      </c>
      <c r="Z595" s="42"/>
      <c r="AA595" s="42"/>
      <c r="AB595" s="42"/>
      <c r="AC595" s="42"/>
      <c r="AD595" s="42"/>
      <c r="AE595" s="42"/>
      <c r="AF595" s="42"/>
      <c r="AG595" s="42"/>
    </row>
    <row r="596" spans="1:33">
      <c r="A596" s="44">
        <f t="shared" si="308"/>
        <v>573</v>
      </c>
      <c r="B596" s="44"/>
      <c r="C596" s="44"/>
      <c r="D596" s="44"/>
      <c r="E596" s="44"/>
      <c r="G596" s="43"/>
      <c r="H596" s="44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</row>
    <row r="597" spans="1:33">
      <c r="A597" s="44">
        <f t="shared" si="308"/>
        <v>574</v>
      </c>
      <c r="B597" s="44"/>
      <c r="C597" s="44"/>
      <c r="D597" s="44" t="s">
        <v>24</v>
      </c>
      <c r="E597" s="44"/>
      <c r="G597" s="43"/>
      <c r="H597" s="44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</row>
    <row r="598" spans="1:33">
      <c r="A598" s="44">
        <f t="shared" si="308"/>
        <v>575</v>
      </c>
      <c r="B598" s="44"/>
      <c r="C598" s="44"/>
      <c r="D598" s="44"/>
      <c r="E598" s="44"/>
      <c r="G598" s="43"/>
      <c r="H598" s="44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</row>
    <row r="599" spans="1:33">
      <c r="A599" s="44">
        <f t="shared" si="308"/>
        <v>576</v>
      </c>
      <c r="B599" s="44"/>
      <c r="C599" s="137">
        <v>37400</v>
      </c>
      <c r="E599" s="138" t="s">
        <v>125</v>
      </c>
      <c r="G599" s="170">
        <v>1</v>
      </c>
      <c r="H599" s="136" t="str">
        <f t="shared" ref="H599:H619" si="365">VLOOKUP($G599,alloc,3)</f>
        <v>Mcf</v>
      </c>
      <c r="I599" s="42">
        <f>'Dep. Res. Class'!L$69</f>
        <v>-3.8304755728773622E-3</v>
      </c>
      <c r="J599" s="136">
        <f t="shared" ref="J599:J619" si="366">$I599*VLOOKUP($G599,alloc,6)</f>
        <v>-1.2047296855797703E-3</v>
      </c>
      <c r="K599" s="136">
        <f t="shared" ref="K599:K619" si="367">$I599*VLOOKUP($G599,alloc,7)</f>
        <v>-7.905905730170588E-4</v>
      </c>
      <c r="L599" s="136">
        <f t="shared" ref="L599:L619" si="368">$I599*VLOOKUP($G599,alloc,8)</f>
        <v>-3.831970424434359E-5</v>
      </c>
      <c r="M599" s="136">
        <f t="shared" ref="M599:M619" si="369">$I599*VLOOKUP($G599,alloc,9)</f>
        <v>-8.5919833147689035E-4</v>
      </c>
      <c r="N599" s="136">
        <f t="shared" ref="N599:N619" si="370">$I599*VLOOKUP($G599,alloc,10)</f>
        <v>-9.3763727855929982E-4</v>
      </c>
      <c r="O599" s="136">
        <f t="shared" ref="O599:O619" si="371">$I599*VLOOKUP($G599,alloc,11)</f>
        <v>0</v>
      </c>
      <c r="P599" s="136">
        <f t="shared" ref="P599:P619" si="372">$I599*VLOOKUP($G599,alloc,12)</f>
        <v>0</v>
      </c>
      <c r="Q599" s="136">
        <f t="shared" ref="Q599:Q619" si="373">$I599*VLOOKUP($G599,alloc,13)</f>
        <v>0</v>
      </c>
      <c r="R599" s="136">
        <f t="shared" ref="R599:R619" si="374">$I599*VLOOKUP($G599,alloc,14)</f>
        <v>0</v>
      </c>
      <c r="S599" s="136">
        <f t="shared" ref="S599:S619" si="375">$I599*VLOOKUP($G599,alloc,15)</f>
        <v>0</v>
      </c>
      <c r="T599" s="136">
        <f t="shared" ref="T599:T619" si="376">$I599*VLOOKUP($G599,alloc,16)</f>
        <v>0</v>
      </c>
      <c r="U599" s="136">
        <f t="shared" ref="U599:U619" si="377">$I599*VLOOKUP($G599,alloc,17)</f>
        <v>0</v>
      </c>
      <c r="V599" s="136">
        <f t="shared" ref="V599:V619" si="378">$I599*VLOOKUP($G599,alloc,18)</f>
        <v>0</v>
      </c>
      <c r="W599" s="136">
        <f t="shared" ref="W599:W619" si="379">$I599*VLOOKUP($G599,alloc,19)</f>
        <v>0</v>
      </c>
      <c r="X599" s="136">
        <f t="shared" ref="X599:X619" si="380">$I599*VLOOKUP($G599,alloc,20)</f>
        <v>0</v>
      </c>
      <c r="Y599" s="42">
        <f t="shared" ref="Y599:Y619" si="381">SUM(J599:X599)-I599</f>
        <v>0</v>
      </c>
      <c r="Z599" s="42"/>
      <c r="AA599" s="42"/>
      <c r="AB599" s="42"/>
      <c r="AC599" s="42"/>
      <c r="AD599" s="42"/>
      <c r="AE599" s="42"/>
      <c r="AF599" s="42"/>
      <c r="AG599" s="42"/>
    </row>
    <row r="600" spans="1:33">
      <c r="A600" s="44">
        <f t="shared" si="308"/>
        <v>577</v>
      </c>
      <c r="B600" s="44"/>
      <c r="C600" s="137">
        <v>37401</v>
      </c>
      <c r="E600" s="138" t="s">
        <v>287</v>
      </c>
      <c r="G600" s="170">
        <v>1</v>
      </c>
      <c r="H600" s="136" t="str">
        <f t="shared" si="365"/>
        <v>Mcf</v>
      </c>
      <c r="I600" s="42">
        <f>'Dep. Res. Class'!L$70</f>
        <v>0</v>
      </c>
      <c r="J600" s="136">
        <f t="shared" si="366"/>
        <v>0</v>
      </c>
      <c r="K600" s="136">
        <f t="shared" si="367"/>
        <v>0</v>
      </c>
      <c r="L600" s="136">
        <f t="shared" si="368"/>
        <v>0</v>
      </c>
      <c r="M600" s="136">
        <f t="shared" si="369"/>
        <v>0</v>
      </c>
      <c r="N600" s="136">
        <f t="shared" si="370"/>
        <v>0</v>
      </c>
      <c r="O600" s="136">
        <f t="shared" si="371"/>
        <v>0</v>
      </c>
      <c r="P600" s="136">
        <f t="shared" si="372"/>
        <v>0</v>
      </c>
      <c r="Q600" s="136">
        <f t="shared" si="373"/>
        <v>0</v>
      </c>
      <c r="R600" s="136">
        <f t="shared" si="374"/>
        <v>0</v>
      </c>
      <c r="S600" s="136">
        <f t="shared" si="375"/>
        <v>0</v>
      </c>
      <c r="T600" s="136">
        <f t="shared" si="376"/>
        <v>0</v>
      </c>
      <c r="U600" s="136">
        <f t="shared" si="377"/>
        <v>0</v>
      </c>
      <c r="V600" s="136">
        <f t="shared" si="378"/>
        <v>0</v>
      </c>
      <c r="W600" s="136">
        <f t="shared" si="379"/>
        <v>0</v>
      </c>
      <c r="X600" s="136">
        <f t="shared" si="380"/>
        <v>0</v>
      </c>
      <c r="Y600" s="42">
        <f t="shared" si="381"/>
        <v>0</v>
      </c>
      <c r="Z600" s="42"/>
      <c r="AA600" s="42"/>
      <c r="AB600" s="42"/>
      <c r="AC600" s="42"/>
      <c r="AD600" s="42"/>
      <c r="AE600" s="42"/>
      <c r="AF600" s="42"/>
      <c r="AG600" s="42"/>
    </row>
    <row r="601" spans="1:33">
      <c r="A601" s="44">
        <f t="shared" si="308"/>
        <v>578</v>
      </c>
      <c r="B601" s="44"/>
      <c r="C601" s="137">
        <v>37402</v>
      </c>
      <c r="E601" s="138" t="s">
        <v>288</v>
      </c>
      <c r="G601" s="170">
        <v>1</v>
      </c>
      <c r="H601" s="136" t="str">
        <f t="shared" si="365"/>
        <v>Mcf</v>
      </c>
      <c r="I601" s="42">
        <f>'Dep. Res. Class'!L$71</f>
        <v>46060.825111335987</v>
      </c>
      <c r="J601" s="136">
        <f t="shared" si="366"/>
        <v>14486.672032799621</v>
      </c>
      <c r="K601" s="136">
        <f t="shared" si="367"/>
        <v>9506.7187939421783</v>
      </c>
      <c r="L601" s="136">
        <f t="shared" si="368"/>
        <v>460.7880045012206</v>
      </c>
      <c r="M601" s="136">
        <f t="shared" si="369"/>
        <v>10331.715560942906</v>
      </c>
      <c r="N601" s="136">
        <f t="shared" si="370"/>
        <v>11274.93071915007</v>
      </c>
      <c r="O601" s="136">
        <f t="shared" si="371"/>
        <v>0</v>
      </c>
      <c r="P601" s="136">
        <f t="shared" si="372"/>
        <v>0</v>
      </c>
      <c r="Q601" s="136">
        <f t="shared" si="373"/>
        <v>0</v>
      </c>
      <c r="R601" s="136">
        <f t="shared" si="374"/>
        <v>0</v>
      </c>
      <c r="S601" s="136">
        <f t="shared" si="375"/>
        <v>0</v>
      </c>
      <c r="T601" s="136">
        <f t="shared" si="376"/>
        <v>0</v>
      </c>
      <c r="U601" s="136">
        <f t="shared" si="377"/>
        <v>0</v>
      </c>
      <c r="V601" s="136">
        <f t="shared" si="378"/>
        <v>0</v>
      </c>
      <c r="W601" s="136">
        <f t="shared" si="379"/>
        <v>0</v>
      </c>
      <c r="X601" s="136">
        <f t="shared" si="380"/>
        <v>0</v>
      </c>
      <c r="Y601" s="42">
        <f t="shared" si="381"/>
        <v>0</v>
      </c>
      <c r="Z601" s="42"/>
      <c r="AA601" s="42"/>
      <c r="AB601" s="42"/>
      <c r="AC601" s="42"/>
      <c r="AD601" s="42"/>
      <c r="AE601" s="42"/>
      <c r="AF601" s="42"/>
      <c r="AG601" s="42"/>
    </row>
    <row r="602" spans="1:33">
      <c r="A602" s="44">
        <f t="shared" si="308"/>
        <v>579</v>
      </c>
      <c r="B602" s="44"/>
      <c r="C602" s="137">
        <v>37403</v>
      </c>
      <c r="E602" s="138" t="s">
        <v>289</v>
      </c>
      <c r="G602" s="170">
        <v>1</v>
      </c>
      <c r="H602" s="136" t="str">
        <f t="shared" si="365"/>
        <v>Mcf</v>
      </c>
      <c r="I602" s="42">
        <f>'Dep. Res. Class'!L$72</f>
        <v>0</v>
      </c>
      <c r="J602" s="136">
        <f t="shared" si="366"/>
        <v>0</v>
      </c>
      <c r="K602" s="136">
        <f t="shared" si="367"/>
        <v>0</v>
      </c>
      <c r="L602" s="136">
        <f t="shared" si="368"/>
        <v>0</v>
      </c>
      <c r="M602" s="136">
        <f t="shared" si="369"/>
        <v>0</v>
      </c>
      <c r="N602" s="136">
        <f t="shared" si="370"/>
        <v>0</v>
      </c>
      <c r="O602" s="136">
        <f t="shared" si="371"/>
        <v>0</v>
      </c>
      <c r="P602" s="136">
        <f t="shared" si="372"/>
        <v>0</v>
      </c>
      <c r="Q602" s="136">
        <f t="shared" si="373"/>
        <v>0</v>
      </c>
      <c r="R602" s="136">
        <f t="shared" si="374"/>
        <v>0</v>
      </c>
      <c r="S602" s="136">
        <f t="shared" si="375"/>
        <v>0</v>
      </c>
      <c r="T602" s="136">
        <f t="shared" si="376"/>
        <v>0</v>
      </c>
      <c r="U602" s="136">
        <f t="shared" si="377"/>
        <v>0</v>
      </c>
      <c r="V602" s="136">
        <f t="shared" si="378"/>
        <v>0</v>
      </c>
      <c r="W602" s="136">
        <f t="shared" si="379"/>
        <v>0</v>
      </c>
      <c r="X602" s="136">
        <f t="shared" si="380"/>
        <v>0</v>
      </c>
      <c r="Y602" s="42">
        <f t="shared" si="381"/>
        <v>0</v>
      </c>
      <c r="Z602" s="42"/>
      <c r="AA602" s="42"/>
      <c r="AB602" s="42"/>
      <c r="AC602" s="42"/>
      <c r="AD602" s="42"/>
      <c r="AE602" s="42"/>
      <c r="AF602" s="42"/>
      <c r="AG602" s="42"/>
    </row>
    <row r="603" spans="1:33">
      <c r="A603" s="44">
        <f t="shared" si="308"/>
        <v>580</v>
      </c>
      <c r="B603" s="44"/>
      <c r="C603" s="137">
        <v>37500</v>
      </c>
      <c r="E603" s="138" t="s">
        <v>149</v>
      </c>
      <c r="G603" s="170">
        <v>1</v>
      </c>
      <c r="H603" s="136" t="str">
        <f t="shared" si="365"/>
        <v>Mcf</v>
      </c>
      <c r="I603" s="42">
        <f>'Dep. Res. Class'!L$73</f>
        <v>35653.941136578076</v>
      </c>
      <c r="J603" s="136">
        <f t="shared" si="366"/>
        <v>11213.58444348042</v>
      </c>
      <c r="K603" s="136">
        <f t="shared" si="367"/>
        <v>7358.7911519586687</v>
      </c>
      <c r="L603" s="136">
        <f t="shared" si="368"/>
        <v>356.67855165895605</v>
      </c>
      <c r="M603" s="136">
        <f t="shared" si="369"/>
        <v>7997.3899199445259</v>
      </c>
      <c r="N603" s="136">
        <f t="shared" si="370"/>
        <v>8727.4970695355114</v>
      </c>
      <c r="O603" s="136">
        <f t="shared" si="371"/>
        <v>0</v>
      </c>
      <c r="P603" s="136">
        <f t="shared" si="372"/>
        <v>0</v>
      </c>
      <c r="Q603" s="136">
        <f t="shared" si="373"/>
        <v>0</v>
      </c>
      <c r="R603" s="136">
        <f t="shared" si="374"/>
        <v>0</v>
      </c>
      <c r="S603" s="136">
        <f t="shared" si="375"/>
        <v>0</v>
      </c>
      <c r="T603" s="136">
        <f t="shared" si="376"/>
        <v>0</v>
      </c>
      <c r="U603" s="136">
        <f t="shared" si="377"/>
        <v>0</v>
      </c>
      <c r="V603" s="136">
        <f t="shared" si="378"/>
        <v>0</v>
      </c>
      <c r="W603" s="136">
        <f t="shared" si="379"/>
        <v>0</v>
      </c>
      <c r="X603" s="136">
        <f t="shared" si="380"/>
        <v>0</v>
      </c>
      <c r="Y603" s="42">
        <f t="shared" si="381"/>
        <v>0</v>
      </c>
      <c r="Z603" s="42"/>
      <c r="AA603" s="42"/>
      <c r="AB603" s="42"/>
      <c r="AC603" s="42"/>
      <c r="AD603" s="42"/>
      <c r="AE603" s="42"/>
      <c r="AF603" s="42"/>
      <c r="AG603" s="42"/>
    </row>
    <row r="604" spans="1:33">
      <c r="A604" s="44">
        <f t="shared" si="308"/>
        <v>581</v>
      </c>
      <c r="B604" s="44"/>
      <c r="C604" s="137">
        <v>37501</v>
      </c>
      <c r="E604" s="138" t="s">
        <v>290</v>
      </c>
      <c r="G604" s="170">
        <v>1</v>
      </c>
      <c r="H604" s="136" t="str">
        <f t="shared" si="365"/>
        <v>Mcf</v>
      </c>
      <c r="I604" s="42">
        <f>'Dep. Res. Class'!L$74</f>
        <v>24081.187457196025</v>
      </c>
      <c r="J604" s="136">
        <f t="shared" si="366"/>
        <v>7573.8170996617682</v>
      </c>
      <c r="K604" s="136">
        <f t="shared" si="367"/>
        <v>4970.2339640335185</v>
      </c>
      <c r="L604" s="136">
        <f t="shared" si="368"/>
        <v>240.90585193816412</v>
      </c>
      <c r="M604" s="136">
        <f t="shared" si="369"/>
        <v>5401.5528071003519</v>
      </c>
      <c r="N604" s="136">
        <f t="shared" si="370"/>
        <v>5894.677734462226</v>
      </c>
      <c r="O604" s="136">
        <f t="shared" si="371"/>
        <v>0</v>
      </c>
      <c r="P604" s="136">
        <f t="shared" si="372"/>
        <v>0</v>
      </c>
      <c r="Q604" s="136">
        <f t="shared" si="373"/>
        <v>0</v>
      </c>
      <c r="R604" s="136">
        <f t="shared" si="374"/>
        <v>0</v>
      </c>
      <c r="S604" s="136">
        <f t="shared" si="375"/>
        <v>0</v>
      </c>
      <c r="T604" s="136">
        <f t="shared" si="376"/>
        <v>0</v>
      </c>
      <c r="U604" s="136">
        <f t="shared" si="377"/>
        <v>0</v>
      </c>
      <c r="V604" s="136">
        <f t="shared" si="378"/>
        <v>0</v>
      </c>
      <c r="W604" s="136">
        <f t="shared" si="379"/>
        <v>0</v>
      </c>
      <c r="X604" s="136">
        <f t="shared" si="380"/>
        <v>0</v>
      </c>
      <c r="Y604" s="42">
        <f t="shared" si="381"/>
        <v>0</v>
      </c>
      <c r="Z604" s="42"/>
      <c r="AA604" s="42"/>
      <c r="AB604" s="42"/>
      <c r="AC604" s="42"/>
      <c r="AD604" s="42"/>
      <c r="AE604" s="42"/>
      <c r="AF604" s="42"/>
      <c r="AG604" s="42"/>
    </row>
    <row r="605" spans="1:33">
      <c r="A605" s="44">
        <f t="shared" si="308"/>
        <v>582</v>
      </c>
      <c r="B605" s="44"/>
      <c r="C605" s="137">
        <v>37502</v>
      </c>
      <c r="E605" s="138" t="s">
        <v>288</v>
      </c>
      <c r="G605" s="170">
        <v>1</v>
      </c>
      <c r="H605" s="136" t="str">
        <f t="shared" si="365"/>
        <v>Mcf</v>
      </c>
      <c r="I605" s="42">
        <f>'Dep. Res. Class'!L$75</f>
        <v>12148.954989348636</v>
      </c>
      <c r="J605" s="136">
        <f t="shared" si="366"/>
        <v>3820.9894426885467</v>
      </c>
      <c r="K605" s="136">
        <f t="shared" si="367"/>
        <v>2507.4821921844705</v>
      </c>
      <c r="L605" s="136">
        <f t="shared" si="368"/>
        <v>121.53696145880296</v>
      </c>
      <c r="M605" s="136">
        <f t="shared" si="369"/>
        <v>2725.0824753844186</v>
      </c>
      <c r="N605" s="136">
        <f t="shared" si="370"/>
        <v>2973.8639176323995</v>
      </c>
      <c r="O605" s="136">
        <f t="shared" si="371"/>
        <v>0</v>
      </c>
      <c r="P605" s="136">
        <f t="shared" si="372"/>
        <v>0</v>
      </c>
      <c r="Q605" s="136">
        <f t="shared" si="373"/>
        <v>0</v>
      </c>
      <c r="R605" s="136">
        <f t="shared" si="374"/>
        <v>0</v>
      </c>
      <c r="S605" s="136">
        <f t="shared" si="375"/>
        <v>0</v>
      </c>
      <c r="T605" s="136">
        <f t="shared" si="376"/>
        <v>0</v>
      </c>
      <c r="U605" s="136">
        <f t="shared" si="377"/>
        <v>0</v>
      </c>
      <c r="V605" s="136">
        <f t="shared" si="378"/>
        <v>0</v>
      </c>
      <c r="W605" s="136">
        <f t="shared" si="379"/>
        <v>0</v>
      </c>
      <c r="X605" s="136">
        <f t="shared" si="380"/>
        <v>0</v>
      </c>
      <c r="Y605" s="42">
        <f t="shared" si="381"/>
        <v>0</v>
      </c>
      <c r="Z605" s="42"/>
      <c r="AA605" s="42"/>
      <c r="AB605" s="42"/>
      <c r="AC605" s="42"/>
      <c r="AD605" s="42"/>
      <c r="AE605" s="42"/>
      <c r="AF605" s="42"/>
      <c r="AG605" s="42"/>
    </row>
    <row r="606" spans="1:33">
      <c r="A606" s="44">
        <f t="shared" si="308"/>
        <v>583</v>
      </c>
      <c r="B606" s="44"/>
      <c r="C606" s="137">
        <v>37503</v>
      </c>
      <c r="E606" s="138" t="s">
        <v>291</v>
      </c>
      <c r="G606" s="170">
        <v>1</v>
      </c>
      <c r="H606" s="136" t="str">
        <f t="shared" si="365"/>
        <v>Mcf</v>
      </c>
      <c r="I606" s="42">
        <f>'Dep. Res. Class'!L$76</f>
        <v>631.36388239591759</v>
      </c>
      <c r="J606" s="136">
        <f t="shared" si="366"/>
        <v>198.57137764068682</v>
      </c>
      <c r="K606" s="136">
        <f t="shared" si="367"/>
        <v>130.31027716245521</v>
      </c>
      <c r="L606" s="136">
        <f t="shared" si="368"/>
        <v>6.3161027354622643</v>
      </c>
      <c r="M606" s="136">
        <f t="shared" si="369"/>
        <v>141.6186538690954</v>
      </c>
      <c r="N606" s="136">
        <f t="shared" si="370"/>
        <v>154.54747098821804</v>
      </c>
      <c r="O606" s="136">
        <f t="shared" si="371"/>
        <v>0</v>
      </c>
      <c r="P606" s="136">
        <f t="shared" si="372"/>
        <v>0</v>
      </c>
      <c r="Q606" s="136">
        <f t="shared" si="373"/>
        <v>0</v>
      </c>
      <c r="R606" s="136">
        <f t="shared" si="374"/>
        <v>0</v>
      </c>
      <c r="S606" s="136">
        <f t="shared" si="375"/>
        <v>0</v>
      </c>
      <c r="T606" s="136">
        <f t="shared" si="376"/>
        <v>0</v>
      </c>
      <c r="U606" s="136">
        <f t="shared" si="377"/>
        <v>0</v>
      </c>
      <c r="V606" s="136">
        <f t="shared" si="378"/>
        <v>0</v>
      </c>
      <c r="W606" s="136">
        <f t="shared" si="379"/>
        <v>0</v>
      </c>
      <c r="X606" s="136">
        <f t="shared" si="380"/>
        <v>0</v>
      </c>
      <c r="Y606" s="42">
        <f t="shared" si="381"/>
        <v>0</v>
      </c>
      <c r="Z606" s="42"/>
      <c r="AA606" s="42"/>
      <c r="AB606" s="42"/>
      <c r="AC606" s="42"/>
      <c r="AD606" s="42"/>
      <c r="AE606" s="42"/>
      <c r="AF606" s="42"/>
      <c r="AG606" s="42"/>
    </row>
    <row r="607" spans="1:33">
      <c r="A607" s="44">
        <f t="shared" ref="A607:A671" si="382">A606+1</f>
        <v>584</v>
      </c>
      <c r="B607" s="44"/>
      <c r="C607" s="137">
        <v>37600</v>
      </c>
      <c r="E607" s="138" t="s">
        <v>284</v>
      </c>
      <c r="G607" s="170">
        <v>1</v>
      </c>
      <c r="H607" s="136" t="str">
        <f t="shared" si="365"/>
        <v>Mcf</v>
      </c>
      <c r="I607" s="42">
        <f>'Dep. Res. Class'!L$77</f>
        <v>4812504.557479023</v>
      </c>
      <c r="J607" s="136">
        <f t="shared" si="366"/>
        <v>1513589.3682328772</v>
      </c>
      <c r="K607" s="136">
        <f t="shared" si="367"/>
        <v>993276.3343238167</v>
      </c>
      <c r="L607" s="136">
        <f t="shared" si="368"/>
        <v>48143.826480173731</v>
      </c>
      <c r="M607" s="136">
        <f t="shared" si="369"/>
        <v>1079473.2422493617</v>
      </c>
      <c r="N607" s="136">
        <f t="shared" si="370"/>
        <v>1178021.7861927946</v>
      </c>
      <c r="O607" s="136">
        <f t="shared" si="371"/>
        <v>0</v>
      </c>
      <c r="P607" s="136">
        <f t="shared" si="372"/>
        <v>0</v>
      </c>
      <c r="Q607" s="136">
        <f t="shared" si="373"/>
        <v>0</v>
      </c>
      <c r="R607" s="136">
        <f t="shared" si="374"/>
        <v>0</v>
      </c>
      <c r="S607" s="136">
        <f t="shared" si="375"/>
        <v>0</v>
      </c>
      <c r="T607" s="136">
        <f t="shared" si="376"/>
        <v>0</v>
      </c>
      <c r="U607" s="136">
        <f t="shared" si="377"/>
        <v>0</v>
      </c>
      <c r="V607" s="136">
        <f t="shared" si="378"/>
        <v>0</v>
      </c>
      <c r="W607" s="136">
        <f t="shared" si="379"/>
        <v>0</v>
      </c>
      <c r="X607" s="136">
        <f t="shared" si="380"/>
        <v>0</v>
      </c>
      <c r="Y607" s="42">
        <f t="shared" si="381"/>
        <v>0</v>
      </c>
      <c r="Z607" s="42"/>
      <c r="AA607" s="42"/>
      <c r="AB607" s="42"/>
      <c r="AC607" s="42"/>
      <c r="AD607" s="42"/>
      <c r="AE607" s="42"/>
      <c r="AF607" s="42"/>
      <c r="AG607" s="42"/>
    </row>
    <row r="608" spans="1:33">
      <c r="A608" s="44">
        <f t="shared" si="382"/>
        <v>585</v>
      </c>
      <c r="B608" s="44"/>
      <c r="C608" s="137">
        <v>37601</v>
      </c>
      <c r="E608" s="138" t="s">
        <v>285</v>
      </c>
      <c r="G608" s="170">
        <v>1</v>
      </c>
      <c r="H608" s="136" t="str">
        <f t="shared" si="365"/>
        <v>Mcf</v>
      </c>
      <c r="I608" s="42">
        <f>'Dep. Res. Class'!L$78</f>
        <v>9769188.1741347872</v>
      </c>
      <c r="J608" s="136">
        <f t="shared" si="366"/>
        <v>3072524.7488144781</v>
      </c>
      <c r="K608" s="136">
        <f t="shared" si="367"/>
        <v>2016310.4892740618</v>
      </c>
      <c r="L608" s="136">
        <f t="shared" si="368"/>
        <v>97730.006214079418</v>
      </c>
      <c r="M608" s="136">
        <f t="shared" si="369"/>
        <v>2191286.7004123074</v>
      </c>
      <c r="N608" s="136">
        <f t="shared" si="370"/>
        <v>2391336.2294198619</v>
      </c>
      <c r="O608" s="136">
        <f t="shared" si="371"/>
        <v>0</v>
      </c>
      <c r="P608" s="136">
        <f t="shared" si="372"/>
        <v>0</v>
      </c>
      <c r="Q608" s="136">
        <f t="shared" si="373"/>
        <v>0</v>
      </c>
      <c r="R608" s="136">
        <f t="shared" si="374"/>
        <v>0</v>
      </c>
      <c r="S608" s="136">
        <f t="shared" si="375"/>
        <v>0</v>
      </c>
      <c r="T608" s="136">
        <f t="shared" si="376"/>
        <v>0</v>
      </c>
      <c r="U608" s="136">
        <f t="shared" si="377"/>
        <v>0</v>
      </c>
      <c r="V608" s="136">
        <f t="shared" si="378"/>
        <v>0</v>
      </c>
      <c r="W608" s="136">
        <f t="shared" si="379"/>
        <v>0</v>
      </c>
      <c r="X608" s="136">
        <f t="shared" si="380"/>
        <v>0</v>
      </c>
      <c r="Y608" s="42">
        <f t="shared" si="381"/>
        <v>0</v>
      </c>
      <c r="Z608" s="42"/>
      <c r="AA608" s="42"/>
      <c r="AB608" s="42"/>
      <c r="AC608" s="42"/>
      <c r="AD608" s="42"/>
      <c r="AE608" s="42"/>
      <c r="AF608" s="42"/>
      <c r="AG608" s="42"/>
    </row>
    <row r="609" spans="1:33">
      <c r="A609" s="44">
        <f t="shared" si="382"/>
        <v>586</v>
      </c>
      <c r="B609" s="44"/>
      <c r="C609" s="137">
        <v>37602</v>
      </c>
      <c r="E609" s="138" t="s">
        <v>292</v>
      </c>
      <c r="G609" s="170">
        <v>1</v>
      </c>
      <c r="H609" s="136" t="str">
        <f t="shared" si="365"/>
        <v>Mcf</v>
      </c>
      <c r="I609" s="42">
        <f>'Dep. Res. Class'!L$79</f>
        <v>5489251.4364158195</v>
      </c>
      <c r="J609" s="136">
        <f t="shared" si="366"/>
        <v>1726434.2328370353</v>
      </c>
      <c r="K609" s="136">
        <f t="shared" si="367"/>
        <v>1132953.4299290096</v>
      </c>
      <c r="L609" s="136">
        <f t="shared" si="368"/>
        <v>54913.936289191668</v>
      </c>
      <c r="M609" s="136">
        <f t="shared" si="369"/>
        <v>1231271.570721121</v>
      </c>
      <c r="N609" s="136">
        <f t="shared" si="370"/>
        <v>1343678.2666394627</v>
      </c>
      <c r="O609" s="136">
        <f t="shared" si="371"/>
        <v>0</v>
      </c>
      <c r="P609" s="136">
        <f t="shared" si="372"/>
        <v>0</v>
      </c>
      <c r="Q609" s="136">
        <f t="shared" si="373"/>
        <v>0</v>
      </c>
      <c r="R609" s="136">
        <f t="shared" si="374"/>
        <v>0</v>
      </c>
      <c r="S609" s="136">
        <f t="shared" si="375"/>
        <v>0</v>
      </c>
      <c r="T609" s="136">
        <f t="shared" si="376"/>
        <v>0</v>
      </c>
      <c r="U609" s="136">
        <f t="shared" si="377"/>
        <v>0</v>
      </c>
      <c r="V609" s="136">
        <f t="shared" si="378"/>
        <v>0</v>
      </c>
      <c r="W609" s="136">
        <f t="shared" si="379"/>
        <v>0</v>
      </c>
      <c r="X609" s="136">
        <f t="shared" si="380"/>
        <v>0</v>
      </c>
      <c r="Y609" s="42">
        <f t="shared" si="381"/>
        <v>0</v>
      </c>
      <c r="Z609" s="44"/>
      <c r="AB609" s="44"/>
      <c r="AC609" s="44"/>
      <c r="AD609" s="44"/>
      <c r="AE609" s="44"/>
      <c r="AF609" s="44"/>
      <c r="AG609" s="44"/>
    </row>
    <row r="610" spans="1:33">
      <c r="A610" s="44">
        <f t="shared" si="382"/>
        <v>587</v>
      </c>
      <c r="B610" s="44"/>
      <c r="C610" s="137">
        <v>37800</v>
      </c>
      <c r="E610" s="138" t="s">
        <v>293</v>
      </c>
      <c r="G610" s="170">
        <v>1</v>
      </c>
      <c r="H610" s="136" t="str">
        <f t="shared" si="365"/>
        <v>Mcf</v>
      </c>
      <c r="I610" s="42">
        <f>'Dep. Res. Class'!L$80</f>
        <v>780953.63808606856</v>
      </c>
      <c r="J610" s="136">
        <f t="shared" si="366"/>
        <v>245619.11777368988</v>
      </c>
      <c r="K610" s="136">
        <f t="shared" si="367"/>
        <v>161184.8378843556</v>
      </c>
      <c r="L610" s="136">
        <f t="shared" si="368"/>
        <v>7812.5840696910273</v>
      </c>
      <c r="M610" s="136">
        <f t="shared" si="369"/>
        <v>175172.52101945208</v>
      </c>
      <c r="N610" s="136">
        <f t="shared" si="370"/>
        <v>191164.57733888013</v>
      </c>
      <c r="O610" s="136">
        <f t="shared" si="371"/>
        <v>0</v>
      </c>
      <c r="P610" s="136">
        <f t="shared" si="372"/>
        <v>0</v>
      </c>
      <c r="Q610" s="136">
        <f t="shared" si="373"/>
        <v>0</v>
      </c>
      <c r="R610" s="136">
        <f t="shared" si="374"/>
        <v>0</v>
      </c>
      <c r="S610" s="136">
        <f t="shared" si="375"/>
        <v>0</v>
      </c>
      <c r="T610" s="136">
        <f t="shared" si="376"/>
        <v>0</v>
      </c>
      <c r="U610" s="136">
        <f t="shared" si="377"/>
        <v>0</v>
      </c>
      <c r="V610" s="136">
        <f t="shared" si="378"/>
        <v>0</v>
      </c>
      <c r="W610" s="136">
        <f t="shared" si="379"/>
        <v>0</v>
      </c>
      <c r="X610" s="136">
        <f t="shared" si="380"/>
        <v>0</v>
      </c>
      <c r="Y610" s="42">
        <f t="shared" si="381"/>
        <v>0</v>
      </c>
      <c r="Z610" s="44"/>
      <c r="AB610" s="44"/>
      <c r="AC610" s="44"/>
      <c r="AD610" s="44"/>
      <c r="AE610" s="44"/>
      <c r="AF610" s="44"/>
      <c r="AG610" s="44"/>
    </row>
    <row r="611" spans="1:33">
      <c r="A611" s="44">
        <f t="shared" si="382"/>
        <v>588</v>
      </c>
      <c r="B611" s="44"/>
      <c r="C611" s="137">
        <v>37900</v>
      </c>
      <c r="E611" s="138" t="s">
        <v>294</v>
      </c>
      <c r="G611" s="170">
        <v>1</v>
      </c>
      <c r="H611" s="136" t="str">
        <f t="shared" si="365"/>
        <v>Mcf</v>
      </c>
      <c r="I611" s="42">
        <f>'Dep. Res. Class'!L$81</f>
        <v>243931.2818076</v>
      </c>
      <c r="J611" s="136">
        <f t="shared" si="366"/>
        <v>76719.261314696545</v>
      </c>
      <c r="K611" s="136">
        <f t="shared" si="367"/>
        <v>50346.16934423941</v>
      </c>
      <c r="L611" s="136">
        <f t="shared" si="368"/>
        <v>2440.2647652937089</v>
      </c>
      <c r="M611" s="136">
        <f t="shared" si="369"/>
        <v>54715.229567871524</v>
      </c>
      <c r="N611" s="136">
        <f t="shared" si="370"/>
        <v>59710.356815498861</v>
      </c>
      <c r="O611" s="136">
        <f t="shared" si="371"/>
        <v>0</v>
      </c>
      <c r="P611" s="136">
        <f t="shared" si="372"/>
        <v>0</v>
      </c>
      <c r="Q611" s="136">
        <f t="shared" si="373"/>
        <v>0</v>
      </c>
      <c r="R611" s="136">
        <f t="shared" si="374"/>
        <v>0</v>
      </c>
      <c r="S611" s="136">
        <f t="shared" si="375"/>
        <v>0</v>
      </c>
      <c r="T611" s="136">
        <f t="shared" si="376"/>
        <v>0</v>
      </c>
      <c r="U611" s="136">
        <f t="shared" si="377"/>
        <v>0</v>
      </c>
      <c r="V611" s="136">
        <f t="shared" si="378"/>
        <v>0</v>
      </c>
      <c r="W611" s="136">
        <f t="shared" si="379"/>
        <v>0</v>
      </c>
      <c r="X611" s="136">
        <f t="shared" si="380"/>
        <v>0</v>
      </c>
      <c r="Y611" s="42">
        <f t="shared" si="381"/>
        <v>0</v>
      </c>
      <c r="Z611" s="44"/>
      <c r="AB611" s="44"/>
      <c r="AC611" s="44"/>
      <c r="AD611" s="44"/>
      <c r="AE611" s="44"/>
      <c r="AF611" s="44"/>
      <c r="AG611" s="44"/>
    </row>
    <row r="612" spans="1:33">
      <c r="A612" s="44">
        <f t="shared" si="382"/>
        <v>589</v>
      </c>
      <c r="B612" s="44"/>
      <c r="C612" s="137">
        <v>37905</v>
      </c>
      <c r="E612" s="138" t="s">
        <v>295</v>
      </c>
      <c r="G612" s="170">
        <v>1</v>
      </c>
      <c r="H612" s="136" t="str">
        <f t="shared" si="365"/>
        <v>Mcf</v>
      </c>
      <c r="I612" s="42">
        <f>'Dep. Res. Class'!L$82</f>
        <v>334195.23190773255</v>
      </c>
      <c r="J612" s="136">
        <f t="shared" si="366"/>
        <v>105108.33681051939</v>
      </c>
      <c r="K612" s="136">
        <f t="shared" si="367"/>
        <v>68976.187125253913</v>
      </c>
      <c r="L612" s="136">
        <f t="shared" si="368"/>
        <v>3343.2565233549758</v>
      </c>
      <c r="M612" s="136">
        <f t="shared" si="369"/>
        <v>74961.967562415113</v>
      </c>
      <c r="N612" s="136">
        <f t="shared" si="370"/>
        <v>81805.483886189206</v>
      </c>
      <c r="O612" s="136">
        <f t="shared" si="371"/>
        <v>0</v>
      </c>
      <c r="P612" s="136">
        <f t="shared" si="372"/>
        <v>0</v>
      </c>
      <c r="Q612" s="136">
        <f t="shared" si="373"/>
        <v>0</v>
      </c>
      <c r="R612" s="136">
        <f t="shared" si="374"/>
        <v>0</v>
      </c>
      <c r="S612" s="136">
        <f t="shared" si="375"/>
        <v>0</v>
      </c>
      <c r="T612" s="136">
        <f t="shared" si="376"/>
        <v>0</v>
      </c>
      <c r="U612" s="136">
        <f t="shared" si="377"/>
        <v>0</v>
      </c>
      <c r="V612" s="136">
        <f t="shared" si="378"/>
        <v>0</v>
      </c>
      <c r="W612" s="136">
        <f t="shared" si="379"/>
        <v>0</v>
      </c>
      <c r="X612" s="136">
        <f t="shared" si="380"/>
        <v>0</v>
      </c>
      <c r="Y612" s="42">
        <f t="shared" si="381"/>
        <v>0</v>
      </c>
      <c r="Z612" s="44"/>
      <c r="AB612" s="44"/>
      <c r="AC612" s="44"/>
      <c r="AD612" s="44"/>
      <c r="AE612" s="44"/>
      <c r="AF612" s="44"/>
      <c r="AG612" s="44"/>
    </row>
    <row r="613" spans="1:33">
      <c r="A613" s="44">
        <f t="shared" si="382"/>
        <v>590</v>
      </c>
      <c r="B613" s="44"/>
      <c r="C613" s="137">
        <v>38000</v>
      </c>
      <c r="E613" s="138" t="s">
        <v>52</v>
      </c>
      <c r="G613" s="43">
        <v>99</v>
      </c>
      <c r="H613" s="136" t="str">
        <f t="shared" si="365"/>
        <v>-</v>
      </c>
      <c r="I613" s="42">
        <f>'Dep. Res. Class'!L$83</f>
        <v>0</v>
      </c>
      <c r="J613" s="136">
        <f t="shared" si="366"/>
        <v>0</v>
      </c>
      <c r="K613" s="136">
        <f t="shared" si="367"/>
        <v>0</v>
      </c>
      <c r="L613" s="136">
        <f t="shared" si="368"/>
        <v>0</v>
      </c>
      <c r="M613" s="136">
        <f t="shared" si="369"/>
        <v>0</v>
      </c>
      <c r="N613" s="136">
        <f t="shared" si="370"/>
        <v>0</v>
      </c>
      <c r="O613" s="136">
        <f t="shared" si="371"/>
        <v>0</v>
      </c>
      <c r="P613" s="136">
        <f t="shared" si="372"/>
        <v>0</v>
      </c>
      <c r="Q613" s="136">
        <f t="shared" si="373"/>
        <v>0</v>
      </c>
      <c r="R613" s="136">
        <f t="shared" si="374"/>
        <v>0</v>
      </c>
      <c r="S613" s="136">
        <f t="shared" si="375"/>
        <v>0</v>
      </c>
      <c r="T613" s="136">
        <f t="shared" si="376"/>
        <v>0</v>
      </c>
      <c r="U613" s="136">
        <f t="shared" si="377"/>
        <v>0</v>
      </c>
      <c r="V613" s="136">
        <f t="shared" si="378"/>
        <v>0</v>
      </c>
      <c r="W613" s="136">
        <f t="shared" si="379"/>
        <v>0</v>
      </c>
      <c r="X613" s="136">
        <f t="shared" si="380"/>
        <v>0</v>
      </c>
      <c r="Y613" s="42">
        <f t="shared" si="381"/>
        <v>0</v>
      </c>
      <c r="Z613" s="44"/>
      <c r="AB613" s="44"/>
      <c r="AC613" s="44"/>
      <c r="AD613" s="44"/>
      <c r="AE613" s="44"/>
      <c r="AF613" s="44"/>
      <c r="AG613" s="44"/>
    </row>
    <row r="614" spans="1:33">
      <c r="A614" s="44">
        <f t="shared" si="382"/>
        <v>591</v>
      </c>
      <c r="B614" s="44"/>
      <c r="C614" s="137">
        <v>38100</v>
      </c>
      <c r="E614" s="138" t="s">
        <v>51</v>
      </c>
      <c r="G614" s="43">
        <v>99</v>
      </c>
      <c r="H614" s="136" t="str">
        <f t="shared" si="365"/>
        <v>-</v>
      </c>
      <c r="I614" s="42">
        <f>'Dep. Res. Class'!L$84</f>
        <v>0</v>
      </c>
      <c r="J614" s="136">
        <f t="shared" si="366"/>
        <v>0</v>
      </c>
      <c r="K614" s="136">
        <f t="shared" si="367"/>
        <v>0</v>
      </c>
      <c r="L614" s="136">
        <f t="shared" si="368"/>
        <v>0</v>
      </c>
      <c r="M614" s="136">
        <f t="shared" si="369"/>
        <v>0</v>
      </c>
      <c r="N614" s="136">
        <f t="shared" si="370"/>
        <v>0</v>
      </c>
      <c r="O614" s="136">
        <f t="shared" si="371"/>
        <v>0</v>
      </c>
      <c r="P614" s="136">
        <f t="shared" si="372"/>
        <v>0</v>
      </c>
      <c r="Q614" s="136">
        <f t="shared" si="373"/>
        <v>0</v>
      </c>
      <c r="R614" s="136">
        <f t="shared" si="374"/>
        <v>0</v>
      </c>
      <c r="S614" s="136">
        <f t="shared" si="375"/>
        <v>0</v>
      </c>
      <c r="T614" s="136">
        <f t="shared" si="376"/>
        <v>0</v>
      </c>
      <c r="U614" s="136">
        <f t="shared" si="377"/>
        <v>0</v>
      </c>
      <c r="V614" s="136">
        <f t="shared" si="378"/>
        <v>0</v>
      </c>
      <c r="W614" s="136">
        <f t="shared" si="379"/>
        <v>0</v>
      </c>
      <c r="X614" s="136">
        <f t="shared" si="380"/>
        <v>0</v>
      </c>
      <c r="Y614" s="42">
        <f t="shared" si="381"/>
        <v>0</v>
      </c>
      <c r="Z614" s="42"/>
      <c r="AA614" s="42"/>
      <c r="AB614" s="42"/>
      <c r="AC614" s="42"/>
      <c r="AD614" s="42"/>
      <c r="AE614" s="42"/>
      <c r="AF614" s="42"/>
      <c r="AG614" s="42"/>
    </row>
    <row r="615" spans="1:33">
      <c r="A615" s="44">
        <f t="shared" si="382"/>
        <v>592</v>
      </c>
      <c r="B615" s="44"/>
      <c r="C615" s="137">
        <v>38200</v>
      </c>
      <c r="E615" s="138" t="s">
        <v>296</v>
      </c>
      <c r="G615" s="43">
        <v>99</v>
      </c>
      <c r="H615" s="136" t="str">
        <f t="shared" si="365"/>
        <v>-</v>
      </c>
      <c r="I615" s="42">
        <f>'Dep. Res. Class'!L$85</f>
        <v>0</v>
      </c>
      <c r="J615" s="136">
        <f t="shared" si="366"/>
        <v>0</v>
      </c>
      <c r="K615" s="136">
        <f t="shared" si="367"/>
        <v>0</v>
      </c>
      <c r="L615" s="136">
        <f t="shared" si="368"/>
        <v>0</v>
      </c>
      <c r="M615" s="136">
        <f t="shared" si="369"/>
        <v>0</v>
      </c>
      <c r="N615" s="136">
        <f t="shared" si="370"/>
        <v>0</v>
      </c>
      <c r="O615" s="136">
        <f t="shared" si="371"/>
        <v>0</v>
      </c>
      <c r="P615" s="136">
        <f t="shared" si="372"/>
        <v>0</v>
      </c>
      <c r="Q615" s="136">
        <f t="shared" si="373"/>
        <v>0</v>
      </c>
      <c r="R615" s="136">
        <f t="shared" si="374"/>
        <v>0</v>
      </c>
      <c r="S615" s="136">
        <f t="shared" si="375"/>
        <v>0</v>
      </c>
      <c r="T615" s="136">
        <f t="shared" si="376"/>
        <v>0</v>
      </c>
      <c r="U615" s="136">
        <f t="shared" si="377"/>
        <v>0</v>
      </c>
      <c r="V615" s="136">
        <f t="shared" si="378"/>
        <v>0</v>
      </c>
      <c r="W615" s="136">
        <f t="shared" si="379"/>
        <v>0</v>
      </c>
      <c r="X615" s="136">
        <f t="shared" si="380"/>
        <v>0</v>
      </c>
      <c r="Y615" s="42">
        <f t="shared" si="381"/>
        <v>0</v>
      </c>
      <c r="Z615" s="42"/>
      <c r="AA615" s="42"/>
      <c r="AB615" s="42"/>
      <c r="AC615" s="42"/>
      <c r="AD615" s="42"/>
      <c r="AE615" s="42"/>
      <c r="AF615" s="42"/>
      <c r="AG615" s="42"/>
    </row>
    <row r="616" spans="1:33">
      <c r="A616" s="44">
        <f t="shared" si="382"/>
        <v>593</v>
      </c>
      <c r="B616" s="44"/>
      <c r="C616" s="137">
        <v>38300</v>
      </c>
      <c r="E616" s="138" t="s">
        <v>297</v>
      </c>
      <c r="G616" s="43">
        <v>99</v>
      </c>
      <c r="H616" s="136" t="str">
        <f t="shared" si="365"/>
        <v>-</v>
      </c>
      <c r="I616" s="42">
        <f>'Dep. Res. Class'!L$86</f>
        <v>0</v>
      </c>
      <c r="J616" s="136">
        <f t="shared" si="366"/>
        <v>0</v>
      </c>
      <c r="K616" s="136">
        <f t="shared" si="367"/>
        <v>0</v>
      </c>
      <c r="L616" s="136">
        <f t="shared" si="368"/>
        <v>0</v>
      </c>
      <c r="M616" s="136">
        <f t="shared" si="369"/>
        <v>0</v>
      </c>
      <c r="N616" s="136">
        <f t="shared" si="370"/>
        <v>0</v>
      </c>
      <c r="O616" s="136">
        <f t="shared" si="371"/>
        <v>0</v>
      </c>
      <c r="P616" s="136">
        <f t="shared" si="372"/>
        <v>0</v>
      </c>
      <c r="Q616" s="136">
        <f t="shared" si="373"/>
        <v>0</v>
      </c>
      <c r="R616" s="136">
        <f t="shared" si="374"/>
        <v>0</v>
      </c>
      <c r="S616" s="136">
        <f t="shared" si="375"/>
        <v>0</v>
      </c>
      <c r="T616" s="136">
        <f t="shared" si="376"/>
        <v>0</v>
      </c>
      <c r="U616" s="136">
        <f t="shared" si="377"/>
        <v>0</v>
      </c>
      <c r="V616" s="136">
        <f t="shared" si="378"/>
        <v>0</v>
      </c>
      <c r="W616" s="136">
        <f t="shared" si="379"/>
        <v>0</v>
      </c>
      <c r="X616" s="136">
        <f t="shared" si="380"/>
        <v>0</v>
      </c>
      <c r="Y616" s="42">
        <f t="shared" si="381"/>
        <v>0</v>
      </c>
      <c r="Z616" s="42"/>
      <c r="AA616" s="42"/>
      <c r="AB616" s="42"/>
      <c r="AC616" s="42"/>
      <c r="AD616" s="42"/>
      <c r="AE616" s="42"/>
      <c r="AF616" s="42"/>
      <c r="AG616" s="42"/>
    </row>
    <row r="617" spans="1:33">
      <c r="A617" s="44">
        <f t="shared" si="382"/>
        <v>594</v>
      </c>
      <c r="B617" s="44"/>
      <c r="C617" s="137">
        <v>38400</v>
      </c>
      <c r="E617" s="138" t="s">
        <v>298</v>
      </c>
      <c r="G617" s="43">
        <v>99</v>
      </c>
      <c r="H617" s="136" t="str">
        <f t="shared" si="365"/>
        <v>-</v>
      </c>
      <c r="I617" s="42">
        <f>'Dep. Res. Class'!L$87</f>
        <v>0</v>
      </c>
      <c r="J617" s="136">
        <f t="shared" si="366"/>
        <v>0</v>
      </c>
      <c r="K617" s="136">
        <f t="shared" si="367"/>
        <v>0</v>
      </c>
      <c r="L617" s="136">
        <f t="shared" si="368"/>
        <v>0</v>
      </c>
      <c r="M617" s="136">
        <f t="shared" si="369"/>
        <v>0</v>
      </c>
      <c r="N617" s="136">
        <f t="shared" si="370"/>
        <v>0</v>
      </c>
      <c r="O617" s="136">
        <f t="shared" si="371"/>
        <v>0</v>
      </c>
      <c r="P617" s="136">
        <f t="shared" si="372"/>
        <v>0</v>
      </c>
      <c r="Q617" s="136">
        <f t="shared" si="373"/>
        <v>0</v>
      </c>
      <c r="R617" s="136">
        <f t="shared" si="374"/>
        <v>0</v>
      </c>
      <c r="S617" s="136">
        <f t="shared" si="375"/>
        <v>0</v>
      </c>
      <c r="T617" s="136">
        <f t="shared" si="376"/>
        <v>0</v>
      </c>
      <c r="U617" s="136">
        <f t="shared" si="377"/>
        <v>0</v>
      </c>
      <c r="V617" s="136">
        <f t="shared" si="378"/>
        <v>0</v>
      </c>
      <c r="W617" s="136">
        <f t="shared" si="379"/>
        <v>0</v>
      </c>
      <c r="X617" s="136">
        <f t="shared" si="380"/>
        <v>0</v>
      </c>
      <c r="Y617" s="42">
        <f t="shared" si="381"/>
        <v>0</v>
      </c>
      <c r="Z617" s="42"/>
      <c r="AA617" s="42"/>
      <c r="AB617" s="42"/>
      <c r="AC617" s="42"/>
      <c r="AD617" s="42"/>
      <c r="AE617" s="42"/>
      <c r="AF617" s="42"/>
      <c r="AG617" s="42"/>
    </row>
    <row r="618" spans="1:33">
      <c r="A618" s="44">
        <f t="shared" si="382"/>
        <v>595</v>
      </c>
      <c r="B618" s="44"/>
      <c r="C618" s="137">
        <v>38500</v>
      </c>
      <c r="E618" s="138" t="s">
        <v>299</v>
      </c>
      <c r="G618" s="43">
        <v>99</v>
      </c>
      <c r="H618" s="136" t="str">
        <f t="shared" si="365"/>
        <v>-</v>
      </c>
      <c r="I618" s="42">
        <f>'Dep. Res. Class'!L$88</f>
        <v>0</v>
      </c>
      <c r="J618" s="136">
        <f t="shared" si="366"/>
        <v>0</v>
      </c>
      <c r="K618" s="136">
        <f t="shared" si="367"/>
        <v>0</v>
      </c>
      <c r="L618" s="136">
        <f t="shared" si="368"/>
        <v>0</v>
      </c>
      <c r="M618" s="136">
        <f t="shared" si="369"/>
        <v>0</v>
      </c>
      <c r="N618" s="136">
        <f t="shared" si="370"/>
        <v>0</v>
      </c>
      <c r="O618" s="136">
        <f t="shared" si="371"/>
        <v>0</v>
      </c>
      <c r="P618" s="136">
        <f t="shared" si="372"/>
        <v>0</v>
      </c>
      <c r="Q618" s="136">
        <f t="shared" si="373"/>
        <v>0</v>
      </c>
      <c r="R618" s="136">
        <f t="shared" si="374"/>
        <v>0</v>
      </c>
      <c r="S618" s="136">
        <f t="shared" si="375"/>
        <v>0</v>
      </c>
      <c r="T618" s="136">
        <f t="shared" si="376"/>
        <v>0</v>
      </c>
      <c r="U618" s="136">
        <f t="shared" si="377"/>
        <v>0</v>
      </c>
      <c r="V618" s="136">
        <f t="shared" si="378"/>
        <v>0</v>
      </c>
      <c r="W618" s="136">
        <f t="shared" si="379"/>
        <v>0</v>
      </c>
      <c r="X618" s="136">
        <f t="shared" si="380"/>
        <v>0</v>
      </c>
      <c r="Y618" s="42">
        <f t="shared" si="381"/>
        <v>0</v>
      </c>
      <c r="Z618" s="42"/>
      <c r="AA618" s="42"/>
      <c r="AB618" s="42"/>
      <c r="AC618" s="42"/>
      <c r="AD618" s="42"/>
      <c r="AE618" s="42"/>
      <c r="AF618" s="42"/>
      <c r="AG618" s="42"/>
    </row>
    <row r="619" spans="1:33">
      <c r="A619" s="44">
        <f t="shared" si="382"/>
        <v>596</v>
      </c>
      <c r="B619" s="44"/>
      <c r="C619" s="137">
        <v>38600</v>
      </c>
      <c r="E619" s="138" t="s">
        <v>300</v>
      </c>
      <c r="G619" s="43">
        <v>99</v>
      </c>
      <c r="H619" s="136" t="str">
        <f t="shared" si="365"/>
        <v>-</v>
      </c>
      <c r="I619" s="42">
        <f>'Dep. Res. Class'!L$89</f>
        <v>0</v>
      </c>
      <c r="J619" s="136">
        <f t="shared" si="366"/>
        <v>0</v>
      </c>
      <c r="K619" s="136">
        <f t="shared" si="367"/>
        <v>0</v>
      </c>
      <c r="L619" s="136">
        <f t="shared" si="368"/>
        <v>0</v>
      </c>
      <c r="M619" s="136">
        <f t="shared" si="369"/>
        <v>0</v>
      </c>
      <c r="N619" s="136">
        <f t="shared" si="370"/>
        <v>0</v>
      </c>
      <c r="O619" s="136">
        <f t="shared" si="371"/>
        <v>0</v>
      </c>
      <c r="P619" s="136">
        <f t="shared" si="372"/>
        <v>0</v>
      </c>
      <c r="Q619" s="136">
        <f t="shared" si="373"/>
        <v>0</v>
      </c>
      <c r="R619" s="136">
        <f t="shared" si="374"/>
        <v>0</v>
      </c>
      <c r="S619" s="136">
        <f t="shared" si="375"/>
        <v>0</v>
      </c>
      <c r="T619" s="136">
        <f t="shared" si="376"/>
        <v>0</v>
      </c>
      <c r="U619" s="136">
        <f t="shared" si="377"/>
        <v>0</v>
      </c>
      <c r="V619" s="136">
        <f t="shared" si="378"/>
        <v>0</v>
      </c>
      <c r="W619" s="136">
        <f t="shared" si="379"/>
        <v>0</v>
      </c>
      <c r="X619" s="136">
        <f t="shared" si="380"/>
        <v>0</v>
      </c>
      <c r="Y619" s="42">
        <f t="shared" si="381"/>
        <v>0</v>
      </c>
      <c r="Z619" s="42"/>
      <c r="AA619" s="42"/>
      <c r="AB619" s="42"/>
      <c r="AC619" s="42"/>
      <c r="AD619" s="42"/>
      <c r="AE619" s="42"/>
      <c r="AF619" s="42"/>
      <c r="AG619" s="42"/>
    </row>
    <row r="620" spans="1:33">
      <c r="A620" s="44">
        <f t="shared" si="382"/>
        <v>597</v>
      </c>
      <c r="B620" s="44"/>
      <c r="C620" s="44"/>
      <c r="D620" s="44"/>
      <c r="E620" s="44"/>
      <c r="G620" s="43"/>
      <c r="H620" s="136"/>
      <c r="I620" s="42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42"/>
      <c r="Z620" s="42"/>
      <c r="AA620" s="42"/>
      <c r="AB620" s="42"/>
      <c r="AC620" s="42"/>
      <c r="AD620" s="42"/>
      <c r="AE620" s="42"/>
      <c r="AF620" s="42"/>
      <c r="AG620" s="42"/>
    </row>
    <row r="621" spans="1:33">
      <c r="A621" s="44">
        <f t="shared" si="382"/>
        <v>598</v>
      </c>
      <c r="B621" s="44"/>
      <c r="C621" s="44"/>
      <c r="D621" s="44" t="s">
        <v>66</v>
      </c>
      <c r="E621" s="44"/>
      <c r="G621" s="43"/>
      <c r="H621" s="136"/>
      <c r="I621" s="42">
        <f>'Dep. Res. Class'!L$91</f>
        <v>21548600.588577412</v>
      </c>
      <c r="J621" s="136">
        <f>SUM(J599:J619)</f>
        <v>6777288.6989748375</v>
      </c>
      <c r="K621" s="136">
        <f t="shared" ref="K621:X621" si="383">SUM(K599:K619)</f>
        <v>4447520.9834694276</v>
      </c>
      <c r="L621" s="136">
        <f t="shared" si="383"/>
        <v>215570.09977575744</v>
      </c>
      <c r="M621" s="136">
        <f t="shared" si="383"/>
        <v>4833478.590090571</v>
      </c>
      <c r="N621" s="136">
        <f t="shared" si="383"/>
        <v>5274742.2162668183</v>
      </c>
      <c r="O621" s="136">
        <f t="shared" si="383"/>
        <v>0</v>
      </c>
      <c r="P621" s="136">
        <f t="shared" si="383"/>
        <v>0</v>
      </c>
      <c r="Q621" s="136">
        <f t="shared" si="383"/>
        <v>0</v>
      </c>
      <c r="R621" s="136">
        <f t="shared" si="383"/>
        <v>0</v>
      </c>
      <c r="S621" s="136">
        <f t="shared" si="383"/>
        <v>0</v>
      </c>
      <c r="T621" s="136">
        <f t="shared" si="383"/>
        <v>0</v>
      </c>
      <c r="U621" s="136">
        <f t="shared" si="383"/>
        <v>0</v>
      </c>
      <c r="V621" s="136">
        <f t="shared" si="383"/>
        <v>0</v>
      </c>
      <c r="W621" s="136">
        <f t="shared" si="383"/>
        <v>0</v>
      </c>
      <c r="X621" s="136">
        <f t="shared" si="383"/>
        <v>0</v>
      </c>
      <c r="Y621" s="42">
        <f>SUM(J621:X621)-I621</f>
        <v>0</v>
      </c>
      <c r="Z621" s="42"/>
      <c r="AA621" s="42"/>
      <c r="AB621" s="42"/>
      <c r="AC621" s="42"/>
      <c r="AD621" s="42"/>
      <c r="AE621" s="42"/>
      <c r="AF621" s="42"/>
      <c r="AG621" s="42"/>
    </row>
    <row r="622" spans="1:33">
      <c r="A622" s="44">
        <f t="shared" si="382"/>
        <v>599</v>
      </c>
      <c r="B622" s="44"/>
      <c r="C622" s="44"/>
      <c r="D622" s="44"/>
      <c r="E622" s="44"/>
      <c r="G622" s="43"/>
      <c r="H622" s="136"/>
      <c r="I622" s="42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42"/>
      <c r="Z622" s="42"/>
      <c r="AA622" s="42"/>
      <c r="AB622" s="42"/>
      <c r="AC622" s="42"/>
      <c r="AD622" s="42"/>
      <c r="AE622" s="42"/>
      <c r="AF622" s="42"/>
      <c r="AG622" s="42"/>
    </row>
    <row r="623" spans="1:33">
      <c r="A623" s="44">
        <f t="shared" si="382"/>
        <v>600</v>
      </c>
      <c r="B623" s="44"/>
      <c r="C623" s="44"/>
      <c r="D623" s="44" t="s">
        <v>158</v>
      </c>
      <c r="E623" s="44"/>
      <c r="G623" s="43"/>
      <c r="H623" s="136"/>
      <c r="I623" s="42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42"/>
      <c r="Z623" s="42"/>
      <c r="AA623" s="42"/>
      <c r="AB623" s="42"/>
      <c r="AC623" s="42"/>
      <c r="AD623" s="42"/>
      <c r="AE623" s="42"/>
      <c r="AF623" s="42"/>
      <c r="AG623" s="42"/>
    </row>
    <row r="624" spans="1:33">
      <c r="A624" s="44">
        <f t="shared" si="382"/>
        <v>601</v>
      </c>
      <c r="B624" s="44"/>
      <c r="C624" s="44"/>
      <c r="D624" s="44"/>
      <c r="E624" s="44"/>
      <c r="G624" s="43"/>
      <c r="H624" s="136"/>
      <c r="I624" s="42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42"/>
      <c r="Z624" s="42"/>
      <c r="AA624" s="42"/>
      <c r="AB624" s="42"/>
      <c r="AC624" s="42"/>
      <c r="AD624" s="42"/>
      <c r="AE624" s="42"/>
      <c r="AF624" s="42"/>
      <c r="AG624" s="42"/>
    </row>
    <row r="625" spans="1:33">
      <c r="A625" s="44">
        <f t="shared" si="382"/>
        <v>602</v>
      </c>
      <c r="B625" s="44"/>
      <c r="C625" s="139">
        <v>38900</v>
      </c>
      <c r="E625" s="138" t="s">
        <v>125</v>
      </c>
      <c r="G625" s="43">
        <v>6.6</v>
      </c>
      <c r="H625" s="136" t="str">
        <f t="shared" ref="H625:H660" si="384">VLOOKUP($G625,alloc,3)</f>
        <v>P, S, T &amp; D Plant - Commodity</v>
      </c>
      <c r="I625" s="42">
        <f>'Dep. Res. Class'!L$95</f>
        <v>0</v>
      </c>
      <c r="J625" s="136">
        <f t="shared" ref="J625:J660" si="385">$I625*VLOOKUP($G625,alloc,6)</f>
        <v>0</v>
      </c>
      <c r="K625" s="136">
        <f t="shared" ref="K625:K660" si="386">$I625*VLOOKUP($G625,alloc,7)</f>
        <v>0</v>
      </c>
      <c r="L625" s="136">
        <f t="shared" ref="L625:L660" si="387">$I625*VLOOKUP($G625,alloc,8)</f>
        <v>0</v>
      </c>
      <c r="M625" s="136">
        <f t="shared" ref="M625:M660" si="388">$I625*VLOOKUP($G625,alloc,9)</f>
        <v>0</v>
      </c>
      <c r="N625" s="136">
        <f t="shared" ref="N625:N660" si="389">$I625*VLOOKUP($G625,alloc,10)</f>
        <v>0</v>
      </c>
      <c r="O625" s="136">
        <f t="shared" ref="O625:O660" si="390">$I625*VLOOKUP($G625,alloc,11)</f>
        <v>0</v>
      </c>
      <c r="P625" s="136">
        <f t="shared" ref="P625:P660" si="391">$I625*VLOOKUP($G625,alloc,12)</f>
        <v>0</v>
      </c>
      <c r="Q625" s="136">
        <f t="shared" ref="Q625:Q660" si="392">$I625*VLOOKUP($G625,alloc,13)</f>
        <v>0</v>
      </c>
      <c r="R625" s="136">
        <f t="shared" ref="R625:R660" si="393">$I625*VLOOKUP($G625,alloc,14)</f>
        <v>0</v>
      </c>
      <c r="S625" s="136">
        <f t="shared" ref="S625:S660" si="394">$I625*VLOOKUP($G625,alloc,15)</f>
        <v>0</v>
      </c>
      <c r="T625" s="136">
        <f t="shared" ref="T625:T660" si="395">$I625*VLOOKUP($G625,alloc,16)</f>
        <v>0</v>
      </c>
      <c r="U625" s="136">
        <f t="shared" ref="U625:U660" si="396">$I625*VLOOKUP($G625,alloc,17)</f>
        <v>0</v>
      </c>
      <c r="V625" s="136">
        <f t="shared" ref="V625:V660" si="397">$I625*VLOOKUP($G625,alloc,18)</f>
        <v>0</v>
      </c>
      <c r="W625" s="136">
        <f t="shared" ref="W625:W660" si="398">$I625*VLOOKUP($G625,alloc,19)</f>
        <v>0</v>
      </c>
      <c r="X625" s="136">
        <f t="shared" ref="X625:X660" si="399">$I625*VLOOKUP($G625,alloc,20)</f>
        <v>0</v>
      </c>
      <c r="Y625" s="42">
        <f t="shared" ref="Y625:Y660" si="400">SUM(J625:X625)-I625</f>
        <v>0</v>
      </c>
      <c r="Z625" s="42"/>
      <c r="AA625" s="42"/>
      <c r="AB625" s="42"/>
      <c r="AC625" s="42"/>
      <c r="AD625" s="42"/>
      <c r="AE625" s="42"/>
      <c r="AF625" s="42"/>
      <c r="AG625" s="42"/>
    </row>
    <row r="626" spans="1:33">
      <c r="A626" s="44">
        <f t="shared" si="382"/>
        <v>603</v>
      </c>
      <c r="B626" s="44"/>
      <c r="C626" s="139">
        <v>39000</v>
      </c>
      <c r="E626" s="138" t="s">
        <v>304</v>
      </c>
      <c r="G626" s="43">
        <v>6.6</v>
      </c>
      <c r="H626" s="136" t="str">
        <f t="shared" si="384"/>
        <v>P, S, T &amp; D Plant - Commodity</v>
      </c>
      <c r="I626" s="42">
        <f>'Dep. Res. Class'!L$96</f>
        <v>37630.780943236823</v>
      </c>
      <c r="J626" s="136">
        <f t="shared" si="385"/>
        <v>12059.816241974908</v>
      </c>
      <c r="K626" s="136">
        <f t="shared" si="386"/>
        <v>7853.227895903181</v>
      </c>
      <c r="L626" s="136">
        <f t="shared" si="387"/>
        <v>368.95229697919365</v>
      </c>
      <c r="M626" s="136">
        <f t="shared" si="388"/>
        <v>8324.7170013461164</v>
      </c>
      <c r="N626" s="136">
        <f t="shared" si="389"/>
        <v>9024.0675070334237</v>
      </c>
      <c r="O626" s="136">
        <f t="shared" si="390"/>
        <v>0</v>
      </c>
      <c r="P626" s="136">
        <f t="shared" si="391"/>
        <v>0</v>
      </c>
      <c r="Q626" s="136">
        <f t="shared" si="392"/>
        <v>0</v>
      </c>
      <c r="R626" s="136">
        <f t="shared" si="393"/>
        <v>0</v>
      </c>
      <c r="S626" s="136">
        <f t="shared" si="394"/>
        <v>0</v>
      </c>
      <c r="T626" s="136">
        <f t="shared" si="395"/>
        <v>0</v>
      </c>
      <c r="U626" s="136">
        <f t="shared" si="396"/>
        <v>0</v>
      </c>
      <c r="V626" s="136">
        <f t="shared" si="397"/>
        <v>0</v>
      </c>
      <c r="W626" s="136">
        <f t="shared" si="398"/>
        <v>0</v>
      </c>
      <c r="X626" s="136">
        <f t="shared" si="399"/>
        <v>0</v>
      </c>
      <c r="Y626" s="42">
        <f t="shared" si="400"/>
        <v>0</v>
      </c>
      <c r="Z626" s="42"/>
      <c r="AA626" s="42"/>
      <c r="AB626" s="42"/>
      <c r="AC626" s="42"/>
      <c r="AD626" s="42"/>
      <c r="AE626" s="42"/>
      <c r="AF626" s="42"/>
      <c r="AG626" s="42"/>
    </row>
    <row r="627" spans="1:33">
      <c r="A627" s="44">
        <f t="shared" si="382"/>
        <v>604</v>
      </c>
      <c r="B627" s="44"/>
      <c r="C627" s="139">
        <v>39001</v>
      </c>
      <c r="E627" s="138" t="s">
        <v>149</v>
      </c>
      <c r="G627" s="43">
        <v>6.6</v>
      </c>
      <c r="H627" s="136" t="str">
        <f t="shared" si="384"/>
        <v>P, S, T &amp; D Plant - Commodity</v>
      </c>
      <c r="I627" s="42">
        <f>'Dep. Res. Class'!L$97</f>
        <v>0</v>
      </c>
      <c r="J627" s="136">
        <f t="shared" si="385"/>
        <v>0</v>
      </c>
      <c r="K627" s="136">
        <f t="shared" si="386"/>
        <v>0</v>
      </c>
      <c r="L627" s="136">
        <f t="shared" si="387"/>
        <v>0</v>
      </c>
      <c r="M627" s="136">
        <f t="shared" si="388"/>
        <v>0</v>
      </c>
      <c r="N627" s="136">
        <f t="shared" si="389"/>
        <v>0</v>
      </c>
      <c r="O627" s="136">
        <f t="shared" si="390"/>
        <v>0</v>
      </c>
      <c r="P627" s="136">
        <f t="shared" si="391"/>
        <v>0</v>
      </c>
      <c r="Q627" s="136">
        <f t="shared" si="392"/>
        <v>0</v>
      </c>
      <c r="R627" s="136">
        <f t="shared" si="393"/>
        <v>0</v>
      </c>
      <c r="S627" s="136">
        <f t="shared" si="394"/>
        <v>0</v>
      </c>
      <c r="T627" s="136">
        <f t="shared" si="395"/>
        <v>0</v>
      </c>
      <c r="U627" s="136">
        <f t="shared" si="396"/>
        <v>0</v>
      </c>
      <c r="V627" s="136">
        <f t="shared" si="397"/>
        <v>0</v>
      </c>
      <c r="W627" s="136">
        <f t="shared" si="398"/>
        <v>0</v>
      </c>
      <c r="X627" s="136">
        <f t="shared" si="399"/>
        <v>0</v>
      </c>
      <c r="Y627" s="42">
        <f t="shared" si="400"/>
        <v>0</v>
      </c>
      <c r="Z627" s="42"/>
      <c r="AA627" s="42"/>
      <c r="AB627" s="42"/>
      <c r="AC627" s="42"/>
      <c r="AD627" s="42"/>
      <c r="AE627" s="42"/>
      <c r="AF627" s="42"/>
      <c r="AG627" s="42"/>
    </row>
    <row r="628" spans="1:33">
      <c r="A628" s="44">
        <f t="shared" si="382"/>
        <v>605</v>
      </c>
      <c r="B628" s="44"/>
      <c r="C628" s="139">
        <v>39002</v>
      </c>
      <c r="E628" s="138" t="s">
        <v>291</v>
      </c>
      <c r="G628" s="43">
        <v>6.6</v>
      </c>
      <c r="H628" s="136" t="str">
        <f t="shared" si="384"/>
        <v>P, S, T &amp; D Plant - Commodity</v>
      </c>
      <c r="I628" s="42">
        <f>'Dep. Res. Class'!L$98</f>
        <v>13172.370391902465</v>
      </c>
      <c r="J628" s="136">
        <f t="shared" si="385"/>
        <v>4221.4475069544133</v>
      </c>
      <c r="K628" s="136">
        <f t="shared" si="386"/>
        <v>2748.9630569425976</v>
      </c>
      <c r="L628" s="136">
        <f t="shared" si="387"/>
        <v>129.14896239023156</v>
      </c>
      <c r="M628" s="136">
        <f t="shared" si="388"/>
        <v>2914.0042539884248</v>
      </c>
      <c r="N628" s="136">
        <f t="shared" si="389"/>
        <v>3158.8066116267973</v>
      </c>
      <c r="O628" s="136">
        <f t="shared" si="390"/>
        <v>0</v>
      </c>
      <c r="P628" s="136">
        <f t="shared" si="391"/>
        <v>0</v>
      </c>
      <c r="Q628" s="136">
        <f t="shared" si="392"/>
        <v>0</v>
      </c>
      <c r="R628" s="136">
        <f t="shared" si="393"/>
        <v>0</v>
      </c>
      <c r="S628" s="136">
        <f t="shared" si="394"/>
        <v>0</v>
      </c>
      <c r="T628" s="136">
        <f t="shared" si="395"/>
        <v>0</v>
      </c>
      <c r="U628" s="136">
        <f t="shared" si="396"/>
        <v>0</v>
      </c>
      <c r="V628" s="136">
        <f t="shared" si="397"/>
        <v>0</v>
      </c>
      <c r="W628" s="136">
        <f t="shared" si="398"/>
        <v>0</v>
      </c>
      <c r="X628" s="136">
        <f t="shared" si="399"/>
        <v>0</v>
      </c>
      <c r="Y628" s="42">
        <f t="shared" si="400"/>
        <v>0</v>
      </c>
      <c r="Z628" s="42"/>
      <c r="AA628" s="42"/>
      <c r="AB628" s="42"/>
      <c r="AC628" s="42"/>
      <c r="AD628" s="42"/>
      <c r="AE628" s="42"/>
      <c r="AF628" s="42"/>
      <c r="AG628" s="42"/>
    </row>
    <row r="629" spans="1:33">
      <c r="A629" s="44">
        <f t="shared" si="382"/>
        <v>606</v>
      </c>
      <c r="B629" s="44"/>
      <c r="C629" s="139">
        <v>39003</v>
      </c>
      <c r="E629" s="138" t="s">
        <v>306</v>
      </c>
      <c r="G629" s="43">
        <v>6.6</v>
      </c>
      <c r="H629" s="136" t="str">
        <f t="shared" si="384"/>
        <v>P, S, T &amp; D Plant - Commodity</v>
      </c>
      <c r="I629" s="42">
        <f>'Dep. Res. Class'!L$99</f>
        <v>33114.112138506585</v>
      </c>
      <c r="J629" s="136">
        <f t="shared" si="385"/>
        <v>10612.32579809942</v>
      </c>
      <c r="K629" s="136">
        <f t="shared" si="386"/>
        <v>6910.6370549804897</v>
      </c>
      <c r="L629" s="136">
        <f t="shared" si="387"/>
        <v>324.66846102284762</v>
      </c>
      <c r="M629" s="136">
        <f t="shared" si="388"/>
        <v>7325.5352505101664</v>
      </c>
      <c r="N629" s="136">
        <f t="shared" si="389"/>
        <v>7940.9455738936613</v>
      </c>
      <c r="O629" s="136">
        <f t="shared" si="390"/>
        <v>0</v>
      </c>
      <c r="P629" s="136">
        <f t="shared" si="391"/>
        <v>0</v>
      </c>
      <c r="Q629" s="136">
        <f t="shared" si="392"/>
        <v>0</v>
      </c>
      <c r="R629" s="136">
        <f t="shared" si="393"/>
        <v>0</v>
      </c>
      <c r="S629" s="136">
        <f t="shared" si="394"/>
        <v>0</v>
      </c>
      <c r="T629" s="136">
        <f t="shared" si="395"/>
        <v>0</v>
      </c>
      <c r="U629" s="136">
        <f t="shared" si="396"/>
        <v>0</v>
      </c>
      <c r="V629" s="136">
        <f t="shared" si="397"/>
        <v>0</v>
      </c>
      <c r="W629" s="136">
        <f t="shared" si="398"/>
        <v>0</v>
      </c>
      <c r="X629" s="136">
        <f t="shared" si="399"/>
        <v>0</v>
      </c>
      <c r="Y629" s="42">
        <f t="shared" si="400"/>
        <v>0</v>
      </c>
      <c r="Z629" s="42"/>
      <c r="AA629" s="42"/>
      <c r="AB629" s="42"/>
      <c r="AC629" s="42"/>
      <c r="AD629" s="42"/>
      <c r="AE629" s="42"/>
      <c r="AF629" s="42"/>
      <c r="AG629" s="42"/>
    </row>
    <row r="630" spans="1:33">
      <c r="A630" s="44">
        <f t="shared" si="382"/>
        <v>607</v>
      </c>
      <c r="B630" s="44"/>
      <c r="C630" s="139">
        <v>39004</v>
      </c>
      <c r="E630" s="138" t="s">
        <v>307</v>
      </c>
      <c r="G630" s="43">
        <v>6.6</v>
      </c>
      <c r="H630" s="136" t="str">
        <f t="shared" si="384"/>
        <v>P, S, T &amp; D Plant - Commodity</v>
      </c>
      <c r="I630" s="42">
        <f>'Dep. Res. Class'!L$100</f>
        <v>510.65540941109759</v>
      </c>
      <c r="J630" s="136">
        <f t="shared" si="385"/>
        <v>163.65353697436669</v>
      </c>
      <c r="K630" s="136">
        <f t="shared" si="386"/>
        <v>106.56949459620076</v>
      </c>
      <c r="L630" s="136">
        <f t="shared" si="387"/>
        <v>5.0067386736212942</v>
      </c>
      <c r="M630" s="136">
        <f t="shared" si="388"/>
        <v>112.96767332483292</v>
      </c>
      <c r="N630" s="136">
        <f t="shared" si="389"/>
        <v>122.45796584207591</v>
      </c>
      <c r="O630" s="136">
        <f t="shared" si="390"/>
        <v>0</v>
      </c>
      <c r="P630" s="136">
        <f t="shared" si="391"/>
        <v>0</v>
      </c>
      <c r="Q630" s="136">
        <f t="shared" si="392"/>
        <v>0</v>
      </c>
      <c r="R630" s="136">
        <f t="shared" si="393"/>
        <v>0</v>
      </c>
      <c r="S630" s="136">
        <f t="shared" si="394"/>
        <v>0</v>
      </c>
      <c r="T630" s="136">
        <f t="shared" si="395"/>
        <v>0</v>
      </c>
      <c r="U630" s="136">
        <f t="shared" si="396"/>
        <v>0</v>
      </c>
      <c r="V630" s="136">
        <f t="shared" si="397"/>
        <v>0</v>
      </c>
      <c r="W630" s="136">
        <f t="shared" si="398"/>
        <v>0</v>
      </c>
      <c r="X630" s="136">
        <f t="shared" si="399"/>
        <v>0</v>
      </c>
      <c r="Y630" s="42">
        <f t="shared" si="400"/>
        <v>0</v>
      </c>
      <c r="Z630" s="42"/>
      <c r="AA630" s="42"/>
      <c r="AB630" s="42"/>
      <c r="AC630" s="42"/>
      <c r="AD630" s="42"/>
      <c r="AE630" s="42"/>
      <c r="AF630" s="42"/>
      <c r="AG630" s="42"/>
    </row>
    <row r="631" spans="1:33">
      <c r="A631" s="44">
        <f t="shared" si="382"/>
        <v>608</v>
      </c>
      <c r="B631" s="44"/>
      <c r="C631" s="139">
        <v>39009</v>
      </c>
      <c r="E631" s="138" t="s">
        <v>308</v>
      </c>
      <c r="G631" s="43">
        <v>6.6</v>
      </c>
      <c r="H631" s="136" t="str">
        <f t="shared" si="384"/>
        <v>P, S, T &amp; D Plant - Commodity</v>
      </c>
      <c r="I631" s="42">
        <f>'Dep. Res. Class'!L$101</f>
        <v>180332.80488228795</v>
      </c>
      <c r="J631" s="136">
        <f t="shared" si="385"/>
        <v>57792.595177889067</v>
      </c>
      <c r="K631" s="136">
        <f t="shared" si="386"/>
        <v>37633.941639007469</v>
      </c>
      <c r="L631" s="136">
        <f t="shared" si="387"/>
        <v>1768.079240300186</v>
      </c>
      <c r="M631" s="136">
        <f t="shared" si="388"/>
        <v>39893.393893910681</v>
      </c>
      <c r="N631" s="136">
        <f t="shared" si="389"/>
        <v>43244.794931180542</v>
      </c>
      <c r="O631" s="136">
        <f t="shared" si="390"/>
        <v>0</v>
      </c>
      <c r="P631" s="136">
        <f t="shared" si="391"/>
        <v>0</v>
      </c>
      <c r="Q631" s="136">
        <f t="shared" si="392"/>
        <v>0</v>
      </c>
      <c r="R631" s="136">
        <f t="shared" si="393"/>
        <v>0</v>
      </c>
      <c r="S631" s="136">
        <f t="shared" si="394"/>
        <v>0</v>
      </c>
      <c r="T631" s="136">
        <f t="shared" si="395"/>
        <v>0</v>
      </c>
      <c r="U631" s="136">
        <f t="shared" si="396"/>
        <v>0</v>
      </c>
      <c r="V631" s="136">
        <f t="shared" si="397"/>
        <v>0</v>
      </c>
      <c r="W631" s="136">
        <f t="shared" si="398"/>
        <v>0</v>
      </c>
      <c r="X631" s="136">
        <f t="shared" si="399"/>
        <v>0</v>
      </c>
      <c r="Y631" s="42">
        <f t="shared" si="400"/>
        <v>0</v>
      </c>
      <c r="Z631" s="42"/>
      <c r="AA631" s="42"/>
      <c r="AB631" s="42"/>
      <c r="AC631" s="42"/>
      <c r="AD631" s="42"/>
      <c r="AE631" s="42"/>
      <c r="AF631" s="42"/>
      <c r="AG631" s="42"/>
    </row>
    <row r="632" spans="1:33">
      <c r="A632" s="44">
        <f t="shared" si="382"/>
        <v>609</v>
      </c>
      <c r="B632" s="44"/>
      <c r="C632" s="139">
        <v>39100</v>
      </c>
      <c r="E632" s="138" t="s">
        <v>309</v>
      </c>
      <c r="G632" s="43">
        <v>6.6</v>
      </c>
      <c r="H632" s="136" t="str">
        <f t="shared" si="384"/>
        <v>P, S, T &amp; D Plant - Commodity</v>
      </c>
      <c r="I632" s="42">
        <f>'Dep. Res. Class'!L$102</f>
        <v>136012.84125669787</v>
      </c>
      <c r="J632" s="136">
        <f t="shared" si="385"/>
        <v>43589.046811941866</v>
      </c>
      <c r="K632" s="136">
        <f t="shared" si="386"/>
        <v>28384.737504367997</v>
      </c>
      <c r="L632" s="136">
        <f t="shared" si="387"/>
        <v>1333.5426196979868</v>
      </c>
      <c r="M632" s="136">
        <f t="shared" si="388"/>
        <v>30088.889564076919</v>
      </c>
      <c r="N632" s="136">
        <f t="shared" si="389"/>
        <v>32616.624756613095</v>
      </c>
      <c r="O632" s="136">
        <f t="shared" si="390"/>
        <v>0</v>
      </c>
      <c r="P632" s="136">
        <f t="shared" si="391"/>
        <v>0</v>
      </c>
      <c r="Q632" s="136">
        <f t="shared" si="392"/>
        <v>0</v>
      </c>
      <c r="R632" s="136">
        <f t="shared" si="393"/>
        <v>0</v>
      </c>
      <c r="S632" s="136">
        <f t="shared" si="394"/>
        <v>0</v>
      </c>
      <c r="T632" s="136">
        <f t="shared" si="395"/>
        <v>0</v>
      </c>
      <c r="U632" s="136">
        <f t="shared" si="396"/>
        <v>0</v>
      </c>
      <c r="V632" s="136">
        <f t="shared" si="397"/>
        <v>0</v>
      </c>
      <c r="W632" s="136">
        <f t="shared" si="398"/>
        <v>0</v>
      </c>
      <c r="X632" s="136">
        <f t="shared" si="399"/>
        <v>0</v>
      </c>
      <c r="Y632" s="42">
        <f t="shared" si="400"/>
        <v>0</v>
      </c>
      <c r="Z632" s="42"/>
      <c r="AA632" s="42"/>
      <c r="AB632" s="42"/>
      <c r="AC632" s="42"/>
      <c r="AD632" s="42"/>
      <c r="AE632" s="42"/>
      <c r="AF632" s="42"/>
      <c r="AG632" s="42"/>
    </row>
    <row r="633" spans="1:33">
      <c r="A633" s="44">
        <f t="shared" si="382"/>
        <v>610</v>
      </c>
      <c r="B633" s="44"/>
      <c r="C633" s="146">
        <v>39102</v>
      </c>
      <c r="E633" s="138" t="s">
        <v>310</v>
      </c>
      <c r="G633" s="43">
        <v>6.6</v>
      </c>
      <c r="H633" s="136" t="str">
        <f t="shared" si="384"/>
        <v>P, S, T &amp; D Plant - Commodity</v>
      </c>
      <c r="I633" s="42">
        <f>'Dep. Res. Class'!L$103</f>
        <v>0</v>
      </c>
      <c r="J633" s="136">
        <f t="shared" si="385"/>
        <v>0</v>
      </c>
      <c r="K633" s="136">
        <f t="shared" si="386"/>
        <v>0</v>
      </c>
      <c r="L633" s="136">
        <f t="shared" si="387"/>
        <v>0</v>
      </c>
      <c r="M633" s="136">
        <f t="shared" si="388"/>
        <v>0</v>
      </c>
      <c r="N633" s="136">
        <f t="shared" si="389"/>
        <v>0</v>
      </c>
      <c r="O633" s="136">
        <f t="shared" si="390"/>
        <v>0</v>
      </c>
      <c r="P633" s="136">
        <f t="shared" si="391"/>
        <v>0</v>
      </c>
      <c r="Q633" s="136">
        <f t="shared" si="392"/>
        <v>0</v>
      </c>
      <c r="R633" s="136">
        <f t="shared" si="393"/>
        <v>0</v>
      </c>
      <c r="S633" s="136">
        <f t="shared" si="394"/>
        <v>0</v>
      </c>
      <c r="T633" s="136">
        <f t="shared" si="395"/>
        <v>0</v>
      </c>
      <c r="U633" s="136">
        <f t="shared" si="396"/>
        <v>0</v>
      </c>
      <c r="V633" s="136">
        <f t="shared" si="397"/>
        <v>0</v>
      </c>
      <c r="W633" s="136">
        <f t="shared" si="398"/>
        <v>0</v>
      </c>
      <c r="X633" s="136">
        <f t="shared" si="399"/>
        <v>0</v>
      </c>
      <c r="Y633" s="42">
        <f t="shared" si="400"/>
        <v>0</v>
      </c>
      <c r="Z633" s="42"/>
      <c r="AA633" s="42"/>
      <c r="AB633" s="42"/>
      <c r="AC633" s="42"/>
      <c r="AD633" s="42"/>
      <c r="AE633" s="42"/>
      <c r="AF633" s="42"/>
      <c r="AG633" s="42"/>
    </row>
    <row r="634" spans="1:33">
      <c r="A634" s="44">
        <f t="shared" si="382"/>
        <v>611</v>
      </c>
      <c r="B634" s="44"/>
      <c r="C634" s="139">
        <v>39103</v>
      </c>
      <c r="E634" s="138" t="s">
        <v>311</v>
      </c>
      <c r="G634" s="43">
        <v>6.6</v>
      </c>
      <c r="H634" s="136" t="str">
        <f t="shared" si="384"/>
        <v>P, S, T &amp; D Plant - Commodity</v>
      </c>
      <c r="I634" s="42">
        <f>'Dep. Res. Class'!L$104</f>
        <v>0</v>
      </c>
      <c r="J634" s="136">
        <f t="shared" si="385"/>
        <v>0</v>
      </c>
      <c r="K634" s="136">
        <f t="shared" si="386"/>
        <v>0</v>
      </c>
      <c r="L634" s="136">
        <f t="shared" si="387"/>
        <v>0</v>
      </c>
      <c r="M634" s="136">
        <f t="shared" si="388"/>
        <v>0</v>
      </c>
      <c r="N634" s="136">
        <f t="shared" si="389"/>
        <v>0</v>
      </c>
      <c r="O634" s="136">
        <f t="shared" si="390"/>
        <v>0</v>
      </c>
      <c r="P634" s="136">
        <f t="shared" si="391"/>
        <v>0</v>
      </c>
      <c r="Q634" s="136">
        <f t="shared" si="392"/>
        <v>0</v>
      </c>
      <c r="R634" s="136">
        <f t="shared" si="393"/>
        <v>0</v>
      </c>
      <c r="S634" s="136">
        <f t="shared" si="394"/>
        <v>0</v>
      </c>
      <c r="T634" s="136">
        <f t="shared" si="395"/>
        <v>0</v>
      </c>
      <c r="U634" s="136">
        <f t="shared" si="396"/>
        <v>0</v>
      </c>
      <c r="V634" s="136">
        <f t="shared" si="397"/>
        <v>0</v>
      </c>
      <c r="W634" s="136">
        <f t="shared" si="398"/>
        <v>0</v>
      </c>
      <c r="X634" s="136">
        <f t="shared" si="399"/>
        <v>0</v>
      </c>
      <c r="Y634" s="42">
        <f t="shared" si="400"/>
        <v>0</v>
      </c>
      <c r="Z634" s="42"/>
      <c r="AA634" s="42"/>
      <c r="AB634" s="42"/>
      <c r="AC634" s="42"/>
      <c r="AD634" s="42"/>
      <c r="AE634" s="42"/>
      <c r="AF634" s="42"/>
      <c r="AG634" s="42"/>
    </row>
    <row r="635" spans="1:33">
      <c r="A635" s="44">
        <f t="shared" si="382"/>
        <v>612</v>
      </c>
      <c r="B635" s="44"/>
      <c r="C635" s="139">
        <v>39200</v>
      </c>
      <c r="E635" s="138" t="s">
        <v>312</v>
      </c>
      <c r="G635" s="43">
        <v>6.6</v>
      </c>
      <c r="H635" s="136" t="str">
        <f t="shared" si="384"/>
        <v>P, S, T &amp; D Plant - Commodity</v>
      </c>
      <c r="I635" s="42">
        <f>'Dep. Res. Class'!L$105</f>
        <v>34888.049154276152</v>
      </c>
      <c r="J635" s="136">
        <f t="shared" si="385"/>
        <v>11180.832586924465</v>
      </c>
      <c r="K635" s="136">
        <f t="shared" si="386"/>
        <v>7280.8428096479474</v>
      </c>
      <c r="L635" s="136">
        <f t="shared" si="387"/>
        <v>342.06108802285223</v>
      </c>
      <c r="M635" s="136">
        <f t="shared" si="388"/>
        <v>7717.9672772802132</v>
      </c>
      <c r="N635" s="136">
        <f t="shared" si="389"/>
        <v>8366.3453924006699</v>
      </c>
      <c r="O635" s="136">
        <f t="shared" si="390"/>
        <v>0</v>
      </c>
      <c r="P635" s="136">
        <f t="shared" si="391"/>
        <v>0</v>
      </c>
      <c r="Q635" s="136">
        <f t="shared" si="392"/>
        <v>0</v>
      </c>
      <c r="R635" s="136">
        <f t="shared" si="393"/>
        <v>0</v>
      </c>
      <c r="S635" s="136">
        <f t="shared" si="394"/>
        <v>0</v>
      </c>
      <c r="T635" s="136">
        <f t="shared" si="395"/>
        <v>0</v>
      </c>
      <c r="U635" s="136">
        <f t="shared" si="396"/>
        <v>0</v>
      </c>
      <c r="V635" s="136">
        <f t="shared" si="397"/>
        <v>0</v>
      </c>
      <c r="W635" s="136">
        <f t="shared" si="398"/>
        <v>0</v>
      </c>
      <c r="X635" s="136">
        <f t="shared" si="399"/>
        <v>0</v>
      </c>
      <c r="Y635" s="42">
        <f t="shared" si="400"/>
        <v>0</v>
      </c>
      <c r="Z635" s="42"/>
      <c r="AA635" s="42"/>
      <c r="AB635" s="42"/>
      <c r="AC635" s="42"/>
      <c r="AD635" s="42"/>
      <c r="AE635" s="42"/>
      <c r="AF635" s="42"/>
      <c r="AG635" s="42"/>
    </row>
    <row r="636" spans="1:33">
      <c r="A636" s="44">
        <f t="shared" si="382"/>
        <v>613</v>
      </c>
      <c r="B636" s="44"/>
      <c r="C636" s="139">
        <v>39201</v>
      </c>
      <c r="E636" s="138" t="s">
        <v>313</v>
      </c>
      <c r="G636" s="43">
        <v>6.6</v>
      </c>
      <c r="H636" s="136" t="str">
        <f t="shared" si="384"/>
        <v>P, S, T &amp; D Plant - Commodity</v>
      </c>
      <c r="I636" s="42">
        <f>'Dep. Res. Class'!L$106</f>
        <v>6025.2847458776323</v>
      </c>
      <c r="J636" s="136">
        <f t="shared" si="385"/>
        <v>1930.9678146320321</v>
      </c>
      <c r="K636" s="136">
        <f t="shared" si="386"/>
        <v>1257.4263159316743</v>
      </c>
      <c r="L636" s="136">
        <f t="shared" si="387"/>
        <v>59.075113277572967</v>
      </c>
      <c r="M636" s="136">
        <f t="shared" si="388"/>
        <v>1332.9191981856466</v>
      </c>
      <c r="N636" s="136">
        <f t="shared" si="389"/>
        <v>1444.8963038507063</v>
      </c>
      <c r="O636" s="136">
        <f t="shared" si="390"/>
        <v>0</v>
      </c>
      <c r="P636" s="136">
        <f t="shared" si="391"/>
        <v>0</v>
      </c>
      <c r="Q636" s="136">
        <f t="shared" si="392"/>
        <v>0</v>
      </c>
      <c r="R636" s="136">
        <f t="shared" si="393"/>
        <v>0</v>
      </c>
      <c r="S636" s="136">
        <f t="shared" si="394"/>
        <v>0</v>
      </c>
      <c r="T636" s="136">
        <f t="shared" si="395"/>
        <v>0</v>
      </c>
      <c r="U636" s="136">
        <f t="shared" si="396"/>
        <v>0</v>
      </c>
      <c r="V636" s="136">
        <f t="shared" si="397"/>
        <v>0</v>
      </c>
      <c r="W636" s="136">
        <f t="shared" si="398"/>
        <v>0</v>
      </c>
      <c r="X636" s="136">
        <f t="shared" si="399"/>
        <v>0</v>
      </c>
      <c r="Y636" s="42">
        <f t="shared" si="400"/>
        <v>0</v>
      </c>
      <c r="Z636" s="42"/>
      <c r="AA636" s="42"/>
      <c r="AB636" s="42"/>
      <c r="AC636" s="42"/>
      <c r="AD636" s="42"/>
      <c r="AE636" s="42"/>
      <c r="AF636" s="42"/>
      <c r="AG636" s="42"/>
    </row>
    <row r="637" spans="1:33">
      <c r="A637" s="44">
        <f t="shared" si="382"/>
        <v>614</v>
      </c>
      <c r="B637" s="44"/>
      <c r="C637" s="139">
        <v>39202</v>
      </c>
      <c r="E637" s="138" t="s">
        <v>198</v>
      </c>
      <c r="G637" s="43">
        <v>6.6</v>
      </c>
      <c r="H637" s="136" t="str">
        <f t="shared" si="384"/>
        <v>P, S, T &amp; D Plant - Commodity</v>
      </c>
      <c r="I637" s="42">
        <f>'Dep. Res. Class'!L$107</f>
        <v>0</v>
      </c>
      <c r="J637" s="136">
        <f t="shared" si="385"/>
        <v>0</v>
      </c>
      <c r="K637" s="136">
        <f t="shared" si="386"/>
        <v>0</v>
      </c>
      <c r="L637" s="136">
        <f t="shared" si="387"/>
        <v>0</v>
      </c>
      <c r="M637" s="136">
        <f t="shared" si="388"/>
        <v>0</v>
      </c>
      <c r="N637" s="136">
        <f t="shared" si="389"/>
        <v>0</v>
      </c>
      <c r="O637" s="136">
        <f t="shared" si="390"/>
        <v>0</v>
      </c>
      <c r="P637" s="136">
        <f t="shared" si="391"/>
        <v>0</v>
      </c>
      <c r="Q637" s="136">
        <f t="shared" si="392"/>
        <v>0</v>
      </c>
      <c r="R637" s="136">
        <f t="shared" si="393"/>
        <v>0</v>
      </c>
      <c r="S637" s="136">
        <f t="shared" si="394"/>
        <v>0</v>
      </c>
      <c r="T637" s="136">
        <f t="shared" si="395"/>
        <v>0</v>
      </c>
      <c r="U637" s="136">
        <f t="shared" si="396"/>
        <v>0</v>
      </c>
      <c r="V637" s="136">
        <f t="shared" si="397"/>
        <v>0</v>
      </c>
      <c r="W637" s="136">
        <f t="shared" si="398"/>
        <v>0</v>
      </c>
      <c r="X637" s="136">
        <f t="shared" si="399"/>
        <v>0</v>
      </c>
      <c r="Y637" s="42">
        <f t="shared" si="400"/>
        <v>0</v>
      </c>
      <c r="Z637" s="42"/>
      <c r="AA637" s="42"/>
      <c r="AB637" s="42"/>
      <c r="AC637" s="42"/>
      <c r="AD637" s="42"/>
      <c r="AE637" s="42"/>
      <c r="AF637" s="42"/>
      <c r="AG637" s="42"/>
    </row>
    <row r="638" spans="1:33">
      <c r="A638" s="44">
        <f t="shared" si="382"/>
        <v>615</v>
      </c>
      <c r="B638" s="44"/>
      <c r="C638" s="139">
        <v>39300</v>
      </c>
      <c r="E638" s="138" t="s">
        <v>314</v>
      </c>
      <c r="G638" s="43">
        <v>6.6</v>
      </c>
      <c r="H638" s="136" t="str">
        <f t="shared" si="384"/>
        <v>P, S, T &amp; D Plant - Commodity</v>
      </c>
      <c r="I638" s="42">
        <f>'Dep. Res. Class'!L$108</f>
        <v>0</v>
      </c>
      <c r="J638" s="136">
        <f t="shared" si="385"/>
        <v>0</v>
      </c>
      <c r="K638" s="136">
        <f t="shared" si="386"/>
        <v>0</v>
      </c>
      <c r="L638" s="136">
        <f t="shared" si="387"/>
        <v>0</v>
      </c>
      <c r="M638" s="136">
        <f t="shared" si="388"/>
        <v>0</v>
      </c>
      <c r="N638" s="136">
        <f t="shared" si="389"/>
        <v>0</v>
      </c>
      <c r="O638" s="136">
        <f t="shared" si="390"/>
        <v>0</v>
      </c>
      <c r="P638" s="136">
        <f t="shared" si="391"/>
        <v>0</v>
      </c>
      <c r="Q638" s="136">
        <f t="shared" si="392"/>
        <v>0</v>
      </c>
      <c r="R638" s="136">
        <f t="shared" si="393"/>
        <v>0</v>
      </c>
      <c r="S638" s="136">
        <f t="shared" si="394"/>
        <v>0</v>
      </c>
      <c r="T638" s="136">
        <f t="shared" si="395"/>
        <v>0</v>
      </c>
      <c r="U638" s="136">
        <f t="shared" si="396"/>
        <v>0</v>
      </c>
      <c r="V638" s="136">
        <f t="shared" si="397"/>
        <v>0</v>
      </c>
      <c r="W638" s="136">
        <f t="shared" si="398"/>
        <v>0</v>
      </c>
      <c r="X638" s="136">
        <f t="shared" si="399"/>
        <v>0</v>
      </c>
      <c r="Y638" s="42">
        <f t="shared" si="400"/>
        <v>0</v>
      </c>
      <c r="Z638" s="42"/>
      <c r="AA638" s="42"/>
      <c r="AB638" s="42"/>
      <c r="AC638" s="42"/>
      <c r="AD638" s="42"/>
      <c r="AE638" s="42"/>
      <c r="AF638" s="42"/>
      <c r="AG638" s="42"/>
    </row>
    <row r="639" spans="1:33">
      <c r="A639" s="44">
        <f t="shared" si="382"/>
        <v>616</v>
      </c>
      <c r="B639" s="44"/>
      <c r="C639" s="139">
        <v>39400</v>
      </c>
      <c r="E639" s="138" t="s">
        <v>315</v>
      </c>
      <c r="G639" s="43">
        <v>6.6</v>
      </c>
      <c r="H639" s="136" t="str">
        <f t="shared" si="384"/>
        <v>P, S, T &amp; D Plant - Commodity</v>
      </c>
      <c r="I639" s="42">
        <f>'Dep. Res. Class'!L$109</f>
        <v>123109.21633562341</v>
      </c>
      <c r="J639" s="136">
        <f t="shared" si="385"/>
        <v>39453.726164776454</v>
      </c>
      <c r="K639" s="136">
        <f t="shared" si="386"/>
        <v>25691.85936980816</v>
      </c>
      <c r="L639" s="136">
        <f t="shared" si="387"/>
        <v>1207.028581597908</v>
      </c>
      <c r="M639" s="136">
        <f t="shared" si="388"/>
        <v>27234.337437680835</v>
      </c>
      <c r="N639" s="136">
        <f t="shared" si="389"/>
        <v>29522.264781760048</v>
      </c>
      <c r="O639" s="136">
        <f t="shared" si="390"/>
        <v>0</v>
      </c>
      <c r="P639" s="136">
        <f t="shared" si="391"/>
        <v>0</v>
      </c>
      <c r="Q639" s="136">
        <f t="shared" si="392"/>
        <v>0</v>
      </c>
      <c r="R639" s="136">
        <f t="shared" si="393"/>
        <v>0</v>
      </c>
      <c r="S639" s="136">
        <f t="shared" si="394"/>
        <v>0</v>
      </c>
      <c r="T639" s="136">
        <f t="shared" si="395"/>
        <v>0</v>
      </c>
      <c r="U639" s="136">
        <f t="shared" si="396"/>
        <v>0</v>
      </c>
      <c r="V639" s="136">
        <f t="shared" si="397"/>
        <v>0</v>
      </c>
      <c r="W639" s="136">
        <f t="shared" si="398"/>
        <v>0</v>
      </c>
      <c r="X639" s="136">
        <f t="shared" si="399"/>
        <v>0</v>
      </c>
      <c r="Y639" s="42">
        <f t="shared" si="400"/>
        <v>0</v>
      </c>
      <c r="Z639" s="42"/>
      <c r="AA639" s="42"/>
      <c r="AB639" s="42"/>
      <c r="AC639" s="42"/>
      <c r="AD639" s="42"/>
      <c r="AE639" s="42"/>
      <c r="AF639" s="42"/>
      <c r="AG639" s="42"/>
    </row>
    <row r="640" spans="1:33">
      <c r="A640" s="44">
        <f t="shared" si="382"/>
        <v>617</v>
      </c>
      <c r="B640" s="44"/>
      <c r="C640" s="139">
        <v>39600</v>
      </c>
      <c r="E640" s="138" t="s">
        <v>316</v>
      </c>
      <c r="G640" s="43">
        <v>6.6</v>
      </c>
      <c r="H640" s="136" t="str">
        <f t="shared" si="384"/>
        <v>P, S, T &amp; D Plant - Commodity</v>
      </c>
      <c r="I640" s="42">
        <f>'Dep. Res. Class'!L$110</f>
        <v>0</v>
      </c>
      <c r="J640" s="136">
        <f t="shared" si="385"/>
        <v>0</v>
      </c>
      <c r="K640" s="136">
        <f t="shared" si="386"/>
        <v>0</v>
      </c>
      <c r="L640" s="136">
        <f t="shared" si="387"/>
        <v>0</v>
      </c>
      <c r="M640" s="136">
        <f t="shared" si="388"/>
        <v>0</v>
      </c>
      <c r="N640" s="136">
        <f t="shared" si="389"/>
        <v>0</v>
      </c>
      <c r="O640" s="136">
        <f t="shared" si="390"/>
        <v>0</v>
      </c>
      <c r="P640" s="136">
        <f t="shared" si="391"/>
        <v>0</v>
      </c>
      <c r="Q640" s="136">
        <f t="shared" si="392"/>
        <v>0</v>
      </c>
      <c r="R640" s="136">
        <f t="shared" si="393"/>
        <v>0</v>
      </c>
      <c r="S640" s="136">
        <f t="shared" si="394"/>
        <v>0</v>
      </c>
      <c r="T640" s="136">
        <f t="shared" si="395"/>
        <v>0</v>
      </c>
      <c r="U640" s="136">
        <f t="shared" si="396"/>
        <v>0</v>
      </c>
      <c r="V640" s="136">
        <f t="shared" si="397"/>
        <v>0</v>
      </c>
      <c r="W640" s="136">
        <f t="shared" si="398"/>
        <v>0</v>
      </c>
      <c r="X640" s="136">
        <f t="shared" si="399"/>
        <v>0</v>
      </c>
      <c r="Y640" s="42">
        <f t="shared" si="400"/>
        <v>0</v>
      </c>
      <c r="Z640" s="42"/>
      <c r="AA640" s="42"/>
      <c r="AB640" s="42"/>
      <c r="AC640" s="42"/>
      <c r="AD640" s="42"/>
      <c r="AE640" s="42"/>
      <c r="AF640" s="42"/>
      <c r="AG640" s="42"/>
    </row>
    <row r="641" spans="1:33">
      <c r="A641" s="44">
        <f t="shared" si="382"/>
        <v>618</v>
      </c>
      <c r="B641" s="44"/>
      <c r="C641" s="137">
        <v>39603</v>
      </c>
      <c r="E641" s="138" t="s">
        <v>317</v>
      </c>
      <c r="G641" s="43">
        <v>6.6</v>
      </c>
      <c r="H641" s="136" t="str">
        <f t="shared" si="384"/>
        <v>P, S, T &amp; D Plant - Commodity</v>
      </c>
      <c r="I641" s="42">
        <f>'Dep. Res. Class'!L$111</f>
        <v>6471.7331685845775</v>
      </c>
      <c r="J641" s="136">
        <f t="shared" si="385"/>
        <v>2074.0444610478153</v>
      </c>
      <c r="K641" s="136">
        <f t="shared" si="386"/>
        <v>1350.596351721598</v>
      </c>
      <c r="L641" s="136">
        <f t="shared" si="387"/>
        <v>63.452332323038178</v>
      </c>
      <c r="M641" s="136">
        <f t="shared" si="388"/>
        <v>1431.6829410996936</v>
      </c>
      <c r="N641" s="136">
        <f t="shared" si="389"/>
        <v>1551.9570823924321</v>
      </c>
      <c r="O641" s="136">
        <f t="shared" si="390"/>
        <v>0</v>
      </c>
      <c r="P641" s="136">
        <f t="shared" si="391"/>
        <v>0</v>
      </c>
      <c r="Q641" s="136">
        <f t="shared" si="392"/>
        <v>0</v>
      </c>
      <c r="R641" s="136">
        <f t="shared" si="393"/>
        <v>0</v>
      </c>
      <c r="S641" s="136">
        <f t="shared" si="394"/>
        <v>0</v>
      </c>
      <c r="T641" s="136">
        <f t="shared" si="395"/>
        <v>0</v>
      </c>
      <c r="U641" s="136">
        <f t="shared" si="396"/>
        <v>0</v>
      </c>
      <c r="V641" s="136">
        <f t="shared" si="397"/>
        <v>0</v>
      </c>
      <c r="W641" s="136">
        <f t="shared" si="398"/>
        <v>0</v>
      </c>
      <c r="X641" s="136">
        <f t="shared" si="399"/>
        <v>0</v>
      </c>
      <c r="Y641" s="42">
        <f t="shared" si="400"/>
        <v>0</v>
      </c>
      <c r="Z641" s="42"/>
      <c r="AA641" s="42"/>
      <c r="AB641" s="42"/>
      <c r="AC641" s="42"/>
      <c r="AD641" s="42"/>
      <c r="AE641" s="42"/>
      <c r="AF641" s="42"/>
      <c r="AG641" s="42"/>
    </row>
    <row r="642" spans="1:33">
      <c r="A642" s="44">
        <f t="shared" si="382"/>
        <v>619</v>
      </c>
      <c r="B642" s="44"/>
      <c r="C642" s="137">
        <v>39604</v>
      </c>
      <c r="E642" s="141" t="s">
        <v>318</v>
      </c>
      <c r="G642" s="43">
        <v>6.6</v>
      </c>
      <c r="H642" s="136" t="str">
        <f t="shared" si="384"/>
        <v>P, S, T &amp; D Plant - Commodity</v>
      </c>
      <c r="I642" s="42">
        <f>'Dep. Res. Class'!L$112</f>
        <v>9583.6327273145052</v>
      </c>
      <c r="J642" s="136">
        <f t="shared" si="385"/>
        <v>3071.3380569042311</v>
      </c>
      <c r="K642" s="136">
        <f t="shared" si="386"/>
        <v>2000.0236506323015</v>
      </c>
      <c r="L642" s="136">
        <f t="shared" si="387"/>
        <v>93.963059482642748</v>
      </c>
      <c r="M642" s="136">
        <f t="shared" si="388"/>
        <v>2120.1003088422676</v>
      </c>
      <c r="N642" s="136">
        <f t="shared" si="389"/>
        <v>2298.2076514530622</v>
      </c>
      <c r="O642" s="136">
        <f t="shared" si="390"/>
        <v>0</v>
      </c>
      <c r="P642" s="136">
        <f t="shared" si="391"/>
        <v>0</v>
      </c>
      <c r="Q642" s="136">
        <f t="shared" si="392"/>
        <v>0</v>
      </c>
      <c r="R642" s="136">
        <f t="shared" si="393"/>
        <v>0</v>
      </c>
      <c r="S642" s="136">
        <f t="shared" si="394"/>
        <v>0</v>
      </c>
      <c r="T642" s="136">
        <f t="shared" si="395"/>
        <v>0</v>
      </c>
      <c r="U642" s="136">
        <f t="shared" si="396"/>
        <v>0</v>
      </c>
      <c r="V642" s="136">
        <f t="shared" si="397"/>
        <v>0</v>
      </c>
      <c r="W642" s="136">
        <f t="shared" si="398"/>
        <v>0</v>
      </c>
      <c r="X642" s="136">
        <f t="shared" si="399"/>
        <v>0</v>
      </c>
      <c r="Y642" s="42">
        <f t="shared" si="400"/>
        <v>0</v>
      </c>
      <c r="Z642" s="42"/>
      <c r="AA642" s="42"/>
      <c r="AB642" s="42"/>
      <c r="AC642" s="42"/>
      <c r="AD642" s="42"/>
      <c r="AE642" s="42"/>
      <c r="AF642" s="42"/>
      <c r="AG642" s="42"/>
    </row>
    <row r="643" spans="1:33">
      <c r="A643" s="44">
        <f t="shared" si="382"/>
        <v>620</v>
      </c>
      <c r="B643" s="44"/>
      <c r="C643" s="137">
        <v>39605</v>
      </c>
      <c r="E643" s="138" t="s">
        <v>319</v>
      </c>
      <c r="G643" s="43">
        <v>6.6</v>
      </c>
      <c r="H643" s="136" t="str">
        <f t="shared" si="384"/>
        <v>P, S, T &amp; D Plant - Commodity</v>
      </c>
      <c r="I643" s="42">
        <f>'Dep. Res. Class'!L$113</f>
        <v>4412.9845100044895</v>
      </c>
      <c r="J643" s="136">
        <f t="shared" si="385"/>
        <v>1414.2619668088691</v>
      </c>
      <c r="K643" s="136">
        <f t="shared" si="386"/>
        <v>920.95279952951523</v>
      </c>
      <c r="L643" s="136">
        <f t="shared" si="387"/>
        <v>43.267259692424261</v>
      </c>
      <c r="M643" s="136">
        <f t="shared" si="388"/>
        <v>976.24461295464948</v>
      </c>
      <c r="N643" s="136">
        <f t="shared" si="389"/>
        <v>1058.2578710190312</v>
      </c>
      <c r="O643" s="136">
        <f t="shared" si="390"/>
        <v>0</v>
      </c>
      <c r="P643" s="136">
        <f t="shared" si="391"/>
        <v>0</v>
      </c>
      <c r="Q643" s="136">
        <f t="shared" si="392"/>
        <v>0</v>
      </c>
      <c r="R643" s="136">
        <f t="shared" si="393"/>
        <v>0</v>
      </c>
      <c r="S643" s="136">
        <f t="shared" si="394"/>
        <v>0</v>
      </c>
      <c r="T643" s="136">
        <f t="shared" si="395"/>
        <v>0</v>
      </c>
      <c r="U643" s="136">
        <f t="shared" si="396"/>
        <v>0</v>
      </c>
      <c r="V643" s="136">
        <f t="shared" si="397"/>
        <v>0</v>
      </c>
      <c r="W643" s="136">
        <f t="shared" si="398"/>
        <v>0</v>
      </c>
      <c r="X643" s="136">
        <f t="shared" si="399"/>
        <v>0</v>
      </c>
      <c r="Y643" s="42">
        <f t="shared" si="400"/>
        <v>0</v>
      </c>
      <c r="Z643" s="42"/>
      <c r="AA643" s="42"/>
      <c r="AB643" s="42"/>
      <c r="AC643" s="42"/>
      <c r="AD643" s="42"/>
      <c r="AE643" s="42"/>
      <c r="AF643" s="42"/>
      <c r="AG643" s="42"/>
    </row>
    <row r="644" spans="1:33">
      <c r="A644" s="44">
        <f t="shared" si="382"/>
        <v>621</v>
      </c>
      <c r="B644" s="44"/>
      <c r="C644" s="137">
        <v>39700</v>
      </c>
      <c r="E644" s="138" t="s">
        <v>320</v>
      </c>
      <c r="G644" s="43">
        <v>6.6</v>
      </c>
      <c r="H644" s="136" t="str">
        <f t="shared" si="384"/>
        <v>P, S, T &amp; D Plant - Commodity</v>
      </c>
      <c r="I644" s="42">
        <f>'Dep. Res. Class'!L$114</f>
        <v>28548.814219352513</v>
      </c>
      <c r="J644" s="136">
        <f t="shared" si="385"/>
        <v>9149.2508202530298</v>
      </c>
      <c r="K644" s="136">
        <f t="shared" si="386"/>
        <v>5957.8977263471024</v>
      </c>
      <c r="L644" s="136">
        <f t="shared" si="387"/>
        <v>279.90783922743543</v>
      </c>
      <c r="M644" s="136">
        <f t="shared" si="388"/>
        <v>6315.5957209234875</v>
      </c>
      <c r="N644" s="136">
        <f t="shared" si="389"/>
        <v>6846.1621126014552</v>
      </c>
      <c r="O644" s="136">
        <f t="shared" si="390"/>
        <v>0</v>
      </c>
      <c r="P644" s="136">
        <f t="shared" si="391"/>
        <v>0</v>
      </c>
      <c r="Q644" s="136">
        <f t="shared" si="392"/>
        <v>0</v>
      </c>
      <c r="R644" s="136">
        <f t="shared" si="393"/>
        <v>0</v>
      </c>
      <c r="S644" s="136">
        <f t="shared" si="394"/>
        <v>0</v>
      </c>
      <c r="T644" s="136">
        <f t="shared" si="395"/>
        <v>0</v>
      </c>
      <c r="U644" s="136">
        <f t="shared" si="396"/>
        <v>0</v>
      </c>
      <c r="V644" s="136">
        <f t="shared" si="397"/>
        <v>0</v>
      </c>
      <c r="W644" s="136">
        <f t="shared" si="398"/>
        <v>0</v>
      </c>
      <c r="X644" s="136">
        <f t="shared" si="399"/>
        <v>0</v>
      </c>
      <c r="Y644" s="42">
        <f t="shared" si="400"/>
        <v>0</v>
      </c>
      <c r="Z644" s="42"/>
      <c r="AA644" s="42"/>
      <c r="AB644" s="42"/>
      <c r="AC644" s="42"/>
      <c r="AD644" s="42"/>
      <c r="AE644" s="42"/>
      <c r="AF644" s="42"/>
      <c r="AG644" s="42"/>
    </row>
    <row r="645" spans="1:33">
      <c r="A645" s="44">
        <f t="shared" si="382"/>
        <v>622</v>
      </c>
      <c r="B645" s="44"/>
      <c r="C645" s="137">
        <v>39701</v>
      </c>
      <c r="E645" s="138" t="s">
        <v>321</v>
      </c>
      <c r="G645" s="43">
        <v>6.6</v>
      </c>
      <c r="H645" s="136" t="str">
        <f t="shared" si="384"/>
        <v>P, S, T &amp; D Plant - Commodity</v>
      </c>
      <c r="I645" s="42">
        <f>'Dep. Res. Class'!L$115</f>
        <v>0</v>
      </c>
      <c r="J645" s="136">
        <f t="shared" si="385"/>
        <v>0</v>
      </c>
      <c r="K645" s="136">
        <f t="shared" si="386"/>
        <v>0</v>
      </c>
      <c r="L645" s="136">
        <f t="shared" si="387"/>
        <v>0</v>
      </c>
      <c r="M645" s="136">
        <f t="shared" si="388"/>
        <v>0</v>
      </c>
      <c r="N645" s="136">
        <f t="shared" si="389"/>
        <v>0</v>
      </c>
      <c r="O645" s="136">
        <f t="shared" si="390"/>
        <v>0</v>
      </c>
      <c r="P645" s="136">
        <f t="shared" si="391"/>
        <v>0</v>
      </c>
      <c r="Q645" s="136">
        <f t="shared" si="392"/>
        <v>0</v>
      </c>
      <c r="R645" s="136">
        <f t="shared" si="393"/>
        <v>0</v>
      </c>
      <c r="S645" s="136">
        <f t="shared" si="394"/>
        <v>0</v>
      </c>
      <c r="T645" s="136">
        <f t="shared" si="395"/>
        <v>0</v>
      </c>
      <c r="U645" s="136">
        <f t="shared" si="396"/>
        <v>0</v>
      </c>
      <c r="V645" s="136">
        <f t="shared" si="397"/>
        <v>0</v>
      </c>
      <c r="W645" s="136">
        <f t="shared" si="398"/>
        <v>0</v>
      </c>
      <c r="X645" s="136">
        <f t="shared" si="399"/>
        <v>0</v>
      </c>
      <c r="Y645" s="42">
        <f t="shared" si="400"/>
        <v>0</v>
      </c>
      <c r="Z645" s="42"/>
      <c r="AA645" s="42"/>
      <c r="AB645" s="42"/>
      <c r="AC645" s="42"/>
      <c r="AD645" s="42"/>
      <c r="AE645" s="42"/>
      <c r="AF645" s="42"/>
      <c r="AG645" s="42"/>
    </row>
    <row r="646" spans="1:33">
      <c r="A646" s="44">
        <f t="shared" si="382"/>
        <v>623</v>
      </c>
      <c r="B646" s="44"/>
      <c r="C646" s="137">
        <v>39702</v>
      </c>
      <c r="E646" s="138" t="s">
        <v>322</v>
      </c>
      <c r="G646" s="43">
        <v>6.6</v>
      </c>
      <c r="H646" s="136" t="str">
        <f t="shared" si="384"/>
        <v>P, S, T &amp; D Plant - Commodity</v>
      </c>
      <c r="I646" s="42">
        <f>'Dep. Res. Class'!L$116</f>
        <v>0</v>
      </c>
      <c r="J646" s="136">
        <f t="shared" si="385"/>
        <v>0</v>
      </c>
      <c r="K646" s="136">
        <f t="shared" si="386"/>
        <v>0</v>
      </c>
      <c r="L646" s="136">
        <f t="shared" si="387"/>
        <v>0</v>
      </c>
      <c r="M646" s="136">
        <f t="shared" si="388"/>
        <v>0</v>
      </c>
      <c r="N646" s="136">
        <f t="shared" si="389"/>
        <v>0</v>
      </c>
      <c r="O646" s="136">
        <f t="shared" si="390"/>
        <v>0</v>
      </c>
      <c r="P646" s="136">
        <f t="shared" si="391"/>
        <v>0</v>
      </c>
      <c r="Q646" s="136">
        <f t="shared" si="392"/>
        <v>0</v>
      </c>
      <c r="R646" s="136">
        <f t="shared" si="393"/>
        <v>0</v>
      </c>
      <c r="S646" s="136">
        <f t="shared" si="394"/>
        <v>0</v>
      </c>
      <c r="T646" s="136">
        <f t="shared" si="395"/>
        <v>0</v>
      </c>
      <c r="U646" s="136">
        <f t="shared" si="396"/>
        <v>0</v>
      </c>
      <c r="V646" s="136">
        <f t="shared" si="397"/>
        <v>0</v>
      </c>
      <c r="W646" s="136">
        <f t="shared" si="398"/>
        <v>0</v>
      </c>
      <c r="X646" s="136">
        <f t="shared" si="399"/>
        <v>0</v>
      </c>
      <c r="Y646" s="42">
        <f t="shared" si="400"/>
        <v>0</v>
      </c>
      <c r="Z646" s="42"/>
      <c r="AA646" s="42"/>
      <c r="AB646" s="42"/>
      <c r="AC646" s="42"/>
      <c r="AD646" s="42"/>
      <c r="AE646" s="42"/>
      <c r="AF646" s="42"/>
      <c r="AG646" s="42"/>
    </row>
    <row r="647" spans="1:33">
      <c r="A647" s="44">
        <f t="shared" si="382"/>
        <v>624</v>
      </c>
      <c r="B647" s="44"/>
      <c r="C647" s="137">
        <v>39705</v>
      </c>
      <c r="E647" s="138" t="s">
        <v>323</v>
      </c>
      <c r="G647" s="43">
        <v>6.6</v>
      </c>
      <c r="H647" s="136" t="str">
        <f t="shared" si="384"/>
        <v>P, S, T &amp; D Plant - Commodity</v>
      </c>
      <c r="I647" s="42">
        <f>'Dep. Res. Class'!L$117</f>
        <v>-6933.9295745393356</v>
      </c>
      <c r="J647" s="136">
        <f t="shared" si="385"/>
        <v>-2222.1679807782079</v>
      </c>
      <c r="K647" s="136">
        <f t="shared" si="386"/>
        <v>-1447.0528593371394</v>
      </c>
      <c r="L647" s="136">
        <f t="shared" si="387"/>
        <v>-67.983953016474359</v>
      </c>
      <c r="M647" s="136">
        <f t="shared" si="388"/>
        <v>-1533.9304677831431</v>
      </c>
      <c r="N647" s="136">
        <f t="shared" si="389"/>
        <v>-1662.7943136243705</v>
      </c>
      <c r="O647" s="136">
        <f t="shared" si="390"/>
        <v>0</v>
      </c>
      <c r="P647" s="136">
        <f t="shared" si="391"/>
        <v>0</v>
      </c>
      <c r="Q647" s="136">
        <f t="shared" si="392"/>
        <v>0</v>
      </c>
      <c r="R647" s="136">
        <f t="shared" si="393"/>
        <v>0</v>
      </c>
      <c r="S647" s="136">
        <f t="shared" si="394"/>
        <v>0</v>
      </c>
      <c r="T647" s="136">
        <f t="shared" si="395"/>
        <v>0</v>
      </c>
      <c r="U647" s="136">
        <f t="shared" si="396"/>
        <v>0</v>
      </c>
      <c r="V647" s="136">
        <f t="shared" si="397"/>
        <v>0</v>
      </c>
      <c r="W647" s="136">
        <f t="shared" si="398"/>
        <v>0</v>
      </c>
      <c r="X647" s="136">
        <f t="shared" si="399"/>
        <v>0</v>
      </c>
      <c r="Y647" s="42">
        <f t="shared" si="400"/>
        <v>0</v>
      </c>
      <c r="Z647" s="42"/>
      <c r="AA647" s="42"/>
      <c r="AB647" s="42"/>
      <c r="AC647" s="42"/>
      <c r="AD647" s="42"/>
      <c r="AE647" s="42"/>
      <c r="AF647" s="42"/>
      <c r="AG647" s="42"/>
    </row>
    <row r="648" spans="1:33">
      <c r="A648" s="44">
        <f t="shared" si="382"/>
        <v>625</v>
      </c>
      <c r="B648" s="44"/>
      <c r="C648" s="137">
        <v>39800</v>
      </c>
      <c r="E648" s="138" t="s">
        <v>324</v>
      </c>
      <c r="G648" s="43">
        <v>6.6</v>
      </c>
      <c r="H648" s="136" t="str">
        <f t="shared" si="384"/>
        <v>P, S, T &amp; D Plant - Commodity</v>
      </c>
      <c r="I648" s="42">
        <f>'Dep. Res. Class'!L$118</f>
        <v>240961.89080091924</v>
      </c>
      <c r="J648" s="136">
        <f t="shared" si="385"/>
        <v>77222.849261654279</v>
      </c>
      <c r="K648" s="136">
        <f t="shared" si="386"/>
        <v>50286.722604608949</v>
      </c>
      <c r="L648" s="136">
        <f t="shared" si="387"/>
        <v>2362.5192161053706</v>
      </c>
      <c r="M648" s="136">
        <f t="shared" si="388"/>
        <v>53305.817704201414</v>
      </c>
      <c r="N648" s="136">
        <f t="shared" si="389"/>
        <v>57783.982014349211</v>
      </c>
      <c r="O648" s="136">
        <f t="shared" si="390"/>
        <v>0</v>
      </c>
      <c r="P648" s="136">
        <f t="shared" si="391"/>
        <v>0</v>
      </c>
      <c r="Q648" s="136">
        <f t="shared" si="392"/>
        <v>0</v>
      </c>
      <c r="R648" s="136">
        <f t="shared" si="393"/>
        <v>0</v>
      </c>
      <c r="S648" s="136">
        <f t="shared" si="394"/>
        <v>0</v>
      </c>
      <c r="T648" s="136">
        <f t="shared" si="395"/>
        <v>0</v>
      </c>
      <c r="U648" s="136">
        <f t="shared" si="396"/>
        <v>0</v>
      </c>
      <c r="V648" s="136">
        <f t="shared" si="397"/>
        <v>0</v>
      </c>
      <c r="W648" s="136">
        <f t="shared" si="398"/>
        <v>0</v>
      </c>
      <c r="X648" s="136">
        <f t="shared" si="399"/>
        <v>0</v>
      </c>
      <c r="Y648" s="42">
        <f t="shared" si="400"/>
        <v>0</v>
      </c>
      <c r="Z648" s="42"/>
      <c r="AA648" s="42"/>
      <c r="AB648" s="42"/>
      <c r="AC648" s="42"/>
      <c r="AD648" s="42"/>
      <c r="AE648" s="42"/>
      <c r="AF648" s="42"/>
      <c r="AG648" s="42"/>
    </row>
    <row r="649" spans="1:33">
      <c r="A649" s="44">
        <f t="shared" si="382"/>
        <v>626</v>
      </c>
      <c r="B649" s="44"/>
      <c r="C649" s="137">
        <v>39900</v>
      </c>
      <c r="E649" s="138" t="s">
        <v>325</v>
      </c>
      <c r="G649" s="43">
        <v>6.6</v>
      </c>
      <c r="H649" s="136" t="str">
        <f t="shared" si="384"/>
        <v>P, S, T &amp; D Plant - Commodity</v>
      </c>
      <c r="I649" s="42">
        <f>'Dep. Res. Class'!L$119</f>
        <v>0</v>
      </c>
      <c r="J649" s="136">
        <f t="shared" si="385"/>
        <v>0</v>
      </c>
      <c r="K649" s="136">
        <f t="shared" si="386"/>
        <v>0</v>
      </c>
      <c r="L649" s="136">
        <f t="shared" si="387"/>
        <v>0</v>
      </c>
      <c r="M649" s="136">
        <f t="shared" si="388"/>
        <v>0</v>
      </c>
      <c r="N649" s="136">
        <f t="shared" si="389"/>
        <v>0</v>
      </c>
      <c r="O649" s="136">
        <f t="shared" si="390"/>
        <v>0</v>
      </c>
      <c r="P649" s="136">
        <f t="shared" si="391"/>
        <v>0</v>
      </c>
      <c r="Q649" s="136">
        <f t="shared" si="392"/>
        <v>0</v>
      </c>
      <c r="R649" s="136">
        <f t="shared" si="393"/>
        <v>0</v>
      </c>
      <c r="S649" s="136">
        <f t="shared" si="394"/>
        <v>0</v>
      </c>
      <c r="T649" s="136">
        <f t="shared" si="395"/>
        <v>0</v>
      </c>
      <c r="U649" s="136">
        <f t="shared" si="396"/>
        <v>0</v>
      </c>
      <c r="V649" s="136">
        <f t="shared" si="397"/>
        <v>0</v>
      </c>
      <c r="W649" s="136">
        <f t="shared" si="398"/>
        <v>0</v>
      </c>
      <c r="X649" s="136">
        <f t="shared" si="399"/>
        <v>0</v>
      </c>
      <c r="Y649" s="42">
        <f t="shared" si="400"/>
        <v>0</v>
      </c>
      <c r="Z649" s="42"/>
      <c r="AA649" s="42"/>
      <c r="AB649" s="42"/>
      <c r="AC649" s="42"/>
      <c r="AD649" s="42"/>
      <c r="AE649" s="42"/>
      <c r="AF649" s="42"/>
      <c r="AG649" s="42"/>
    </row>
    <row r="650" spans="1:33">
      <c r="A650" s="44">
        <f t="shared" si="382"/>
        <v>627</v>
      </c>
      <c r="B650" s="44"/>
      <c r="C650" s="137">
        <v>39901</v>
      </c>
      <c r="E650" s="138" t="s">
        <v>326</v>
      </c>
      <c r="G650" s="43">
        <v>6.6</v>
      </c>
      <c r="H650" s="136" t="str">
        <f t="shared" si="384"/>
        <v>P, S, T &amp; D Plant - Commodity</v>
      </c>
      <c r="I650" s="42">
        <f>'Dep. Res. Class'!L$120</f>
        <v>0</v>
      </c>
      <c r="J650" s="136">
        <f t="shared" si="385"/>
        <v>0</v>
      </c>
      <c r="K650" s="136">
        <f t="shared" si="386"/>
        <v>0</v>
      </c>
      <c r="L650" s="136">
        <f t="shared" si="387"/>
        <v>0</v>
      </c>
      <c r="M650" s="136">
        <f t="shared" si="388"/>
        <v>0</v>
      </c>
      <c r="N650" s="136">
        <f t="shared" si="389"/>
        <v>0</v>
      </c>
      <c r="O650" s="136">
        <f t="shared" si="390"/>
        <v>0</v>
      </c>
      <c r="P650" s="136">
        <f t="shared" si="391"/>
        <v>0</v>
      </c>
      <c r="Q650" s="136">
        <f t="shared" si="392"/>
        <v>0</v>
      </c>
      <c r="R650" s="136">
        <f t="shared" si="393"/>
        <v>0</v>
      </c>
      <c r="S650" s="136">
        <f t="shared" si="394"/>
        <v>0</v>
      </c>
      <c r="T650" s="136">
        <f t="shared" si="395"/>
        <v>0</v>
      </c>
      <c r="U650" s="136">
        <f t="shared" si="396"/>
        <v>0</v>
      </c>
      <c r="V650" s="136">
        <f t="shared" si="397"/>
        <v>0</v>
      </c>
      <c r="W650" s="136">
        <f t="shared" si="398"/>
        <v>0</v>
      </c>
      <c r="X650" s="136">
        <f t="shared" si="399"/>
        <v>0</v>
      </c>
      <c r="Y650" s="42">
        <f t="shared" si="400"/>
        <v>0</v>
      </c>
      <c r="Z650" s="42"/>
      <c r="AA650" s="42"/>
      <c r="AB650" s="42"/>
      <c r="AC650" s="42"/>
      <c r="AD650" s="42"/>
      <c r="AE650" s="42"/>
      <c r="AF650" s="42"/>
      <c r="AG650" s="42"/>
    </row>
    <row r="651" spans="1:33">
      <c r="A651" s="44">
        <f t="shared" si="382"/>
        <v>628</v>
      </c>
      <c r="B651" s="44"/>
      <c r="C651" s="137">
        <v>39902</v>
      </c>
      <c r="E651" s="138" t="s">
        <v>327</v>
      </c>
      <c r="G651" s="43">
        <v>6.6</v>
      </c>
      <c r="H651" s="136" t="str">
        <f t="shared" si="384"/>
        <v>P, S, T &amp; D Plant - Commodity</v>
      </c>
      <c r="I651" s="42">
        <f>'Dep. Res. Class'!L$121</f>
        <v>0</v>
      </c>
      <c r="J651" s="136">
        <f t="shared" si="385"/>
        <v>0</v>
      </c>
      <c r="K651" s="136">
        <f t="shared" si="386"/>
        <v>0</v>
      </c>
      <c r="L651" s="136">
        <f t="shared" si="387"/>
        <v>0</v>
      </c>
      <c r="M651" s="136">
        <f t="shared" si="388"/>
        <v>0</v>
      </c>
      <c r="N651" s="136">
        <f t="shared" si="389"/>
        <v>0</v>
      </c>
      <c r="O651" s="136">
        <f t="shared" si="390"/>
        <v>0</v>
      </c>
      <c r="P651" s="136">
        <f t="shared" si="391"/>
        <v>0</v>
      </c>
      <c r="Q651" s="136">
        <f t="shared" si="392"/>
        <v>0</v>
      </c>
      <c r="R651" s="136">
        <f t="shared" si="393"/>
        <v>0</v>
      </c>
      <c r="S651" s="136">
        <f t="shared" si="394"/>
        <v>0</v>
      </c>
      <c r="T651" s="136">
        <f t="shared" si="395"/>
        <v>0</v>
      </c>
      <c r="U651" s="136">
        <f t="shared" si="396"/>
        <v>0</v>
      </c>
      <c r="V651" s="136">
        <f t="shared" si="397"/>
        <v>0</v>
      </c>
      <c r="W651" s="136">
        <f t="shared" si="398"/>
        <v>0</v>
      </c>
      <c r="X651" s="136">
        <f t="shared" si="399"/>
        <v>0</v>
      </c>
      <c r="Y651" s="42">
        <f t="shared" si="400"/>
        <v>0</v>
      </c>
      <c r="Z651" s="42"/>
      <c r="AA651" s="42"/>
      <c r="AB651" s="42"/>
      <c r="AC651" s="42"/>
      <c r="AD651" s="42"/>
      <c r="AE651" s="42"/>
      <c r="AF651" s="42"/>
      <c r="AG651" s="42"/>
    </row>
    <row r="652" spans="1:33">
      <c r="A652" s="44">
        <f t="shared" si="382"/>
        <v>629</v>
      </c>
      <c r="B652" s="44"/>
      <c r="C652" s="137">
        <v>39903</v>
      </c>
      <c r="E652" s="138" t="s">
        <v>328</v>
      </c>
      <c r="G652" s="43">
        <v>6.6</v>
      </c>
      <c r="H652" s="136" t="str">
        <f t="shared" si="384"/>
        <v>P, S, T &amp; D Plant - Commodity</v>
      </c>
      <c r="I652" s="42">
        <f>'Dep. Res. Class'!L$122</f>
        <v>4342.0473368510102</v>
      </c>
      <c r="J652" s="136">
        <f t="shared" si="385"/>
        <v>1391.5282033441524</v>
      </c>
      <c r="K652" s="136">
        <f t="shared" si="386"/>
        <v>906.14880734275357</v>
      </c>
      <c r="L652" s="136">
        <f t="shared" si="387"/>
        <v>42.571753717789669</v>
      </c>
      <c r="M652" s="136">
        <f t="shared" si="388"/>
        <v>960.55182432321033</v>
      </c>
      <c r="N652" s="136">
        <f t="shared" si="389"/>
        <v>1041.246748123104</v>
      </c>
      <c r="O652" s="136">
        <f t="shared" si="390"/>
        <v>0</v>
      </c>
      <c r="P652" s="136">
        <f t="shared" si="391"/>
        <v>0</v>
      </c>
      <c r="Q652" s="136">
        <f t="shared" si="392"/>
        <v>0</v>
      </c>
      <c r="R652" s="136">
        <f t="shared" si="393"/>
        <v>0</v>
      </c>
      <c r="S652" s="136">
        <f t="shared" si="394"/>
        <v>0</v>
      </c>
      <c r="T652" s="136">
        <f t="shared" si="395"/>
        <v>0</v>
      </c>
      <c r="U652" s="136">
        <f t="shared" si="396"/>
        <v>0</v>
      </c>
      <c r="V652" s="136">
        <f t="shared" si="397"/>
        <v>0</v>
      </c>
      <c r="W652" s="136">
        <f t="shared" si="398"/>
        <v>0</v>
      </c>
      <c r="X652" s="136">
        <f t="shared" si="399"/>
        <v>0</v>
      </c>
      <c r="Y652" s="42">
        <f t="shared" si="400"/>
        <v>0</v>
      </c>
      <c r="Z652" s="42"/>
      <c r="AA652" s="42"/>
      <c r="AB652" s="42"/>
      <c r="AC652" s="42"/>
      <c r="AD652" s="42"/>
      <c r="AE652" s="42"/>
      <c r="AF652" s="42"/>
      <c r="AG652" s="42"/>
    </row>
    <row r="653" spans="1:33">
      <c r="A653" s="44">
        <f t="shared" si="382"/>
        <v>630</v>
      </c>
      <c r="B653" s="44"/>
      <c r="C653" s="137">
        <v>39904</v>
      </c>
      <c r="E653" s="138" t="s">
        <v>329</v>
      </c>
      <c r="G653" s="43">
        <v>6.6</v>
      </c>
      <c r="H653" s="136" t="str">
        <f t="shared" si="384"/>
        <v>P, S, T &amp; D Plant - Commodity</v>
      </c>
      <c r="I653" s="42">
        <f>'Dep. Res. Class'!L$123</f>
        <v>0</v>
      </c>
      <c r="J653" s="136">
        <f t="shared" si="385"/>
        <v>0</v>
      </c>
      <c r="K653" s="136">
        <f t="shared" si="386"/>
        <v>0</v>
      </c>
      <c r="L653" s="136">
        <f t="shared" si="387"/>
        <v>0</v>
      </c>
      <c r="M653" s="136">
        <f t="shared" si="388"/>
        <v>0</v>
      </c>
      <c r="N653" s="136">
        <f t="shared" si="389"/>
        <v>0</v>
      </c>
      <c r="O653" s="136">
        <f t="shared" si="390"/>
        <v>0</v>
      </c>
      <c r="P653" s="136">
        <f t="shared" si="391"/>
        <v>0</v>
      </c>
      <c r="Q653" s="136">
        <f t="shared" si="392"/>
        <v>0</v>
      </c>
      <c r="R653" s="136">
        <f t="shared" si="393"/>
        <v>0</v>
      </c>
      <c r="S653" s="136">
        <f t="shared" si="394"/>
        <v>0</v>
      </c>
      <c r="T653" s="136">
        <f t="shared" si="395"/>
        <v>0</v>
      </c>
      <c r="U653" s="136">
        <f t="shared" si="396"/>
        <v>0</v>
      </c>
      <c r="V653" s="136">
        <f t="shared" si="397"/>
        <v>0</v>
      </c>
      <c r="W653" s="136">
        <f t="shared" si="398"/>
        <v>0</v>
      </c>
      <c r="X653" s="136">
        <f t="shared" si="399"/>
        <v>0</v>
      </c>
      <c r="Y653" s="42">
        <f t="shared" si="400"/>
        <v>0</v>
      </c>
      <c r="Z653" s="42"/>
      <c r="AA653" s="42"/>
      <c r="AB653" s="42"/>
      <c r="AC653" s="42"/>
      <c r="AD653" s="42"/>
      <c r="AE653" s="42"/>
      <c r="AF653" s="42"/>
      <c r="AG653" s="42"/>
    </row>
    <row r="654" spans="1:33">
      <c r="A654" s="44">
        <f t="shared" si="382"/>
        <v>631</v>
      </c>
      <c r="B654" s="44"/>
      <c r="C654" s="137">
        <v>39905</v>
      </c>
      <c r="E654" s="138" t="s">
        <v>330</v>
      </c>
      <c r="G654" s="43">
        <v>6.6</v>
      </c>
      <c r="H654" s="136" t="str">
        <f t="shared" si="384"/>
        <v>P, S, T &amp; D Plant - Commodity</v>
      </c>
      <c r="I654" s="42">
        <f>'Dep. Res. Class'!L$124</f>
        <v>0</v>
      </c>
      <c r="J654" s="136">
        <f t="shared" si="385"/>
        <v>0</v>
      </c>
      <c r="K654" s="136">
        <f t="shared" si="386"/>
        <v>0</v>
      </c>
      <c r="L654" s="136">
        <f t="shared" si="387"/>
        <v>0</v>
      </c>
      <c r="M654" s="136">
        <f t="shared" si="388"/>
        <v>0</v>
      </c>
      <c r="N654" s="136">
        <f t="shared" si="389"/>
        <v>0</v>
      </c>
      <c r="O654" s="136">
        <f t="shared" si="390"/>
        <v>0</v>
      </c>
      <c r="P654" s="136">
        <f t="shared" si="391"/>
        <v>0</v>
      </c>
      <c r="Q654" s="136">
        <f t="shared" si="392"/>
        <v>0</v>
      </c>
      <c r="R654" s="136">
        <f t="shared" si="393"/>
        <v>0</v>
      </c>
      <c r="S654" s="136">
        <f t="shared" si="394"/>
        <v>0</v>
      </c>
      <c r="T654" s="136">
        <f t="shared" si="395"/>
        <v>0</v>
      </c>
      <c r="U654" s="136">
        <f t="shared" si="396"/>
        <v>0</v>
      </c>
      <c r="V654" s="136">
        <f t="shared" si="397"/>
        <v>0</v>
      </c>
      <c r="W654" s="136">
        <f t="shared" si="398"/>
        <v>0</v>
      </c>
      <c r="X654" s="136">
        <f t="shared" si="399"/>
        <v>0</v>
      </c>
      <c r="Y654" s="42">
        <f t="shared" si="400"/>
        <v>0</v>
      </c>
      <c r="Z654" s="42"/>
      <c r="AA654" s="42"/>
      <c r="AB654" s="42"/>
      <c r="AC654" s="42"/>
      <c r="AD654" s="42"/>
      <c r="AE654" s="42"/>
      <c r="AF654" s="42"/>
      <c r="AG654" s="42"/>
    </row>
    <row r="655" spans="1:33">
      <c r="A655" s="44">
        <f t="shared" si="382"/>
        <v>632</v>
      </c>
      <c r="B655" s="44"/>
      <c r="C655" s="137">
        <v>39906</v>
      </c>
      <c r="E655" s="138" t="s">
        <v>331</v>
      </c>
      <c r="G655" s="43">
        <v>6.6</v>
      </c>
      <c r="H655" s="136" t="str">
        <f t="shared" si="384"/>
        <v>P, S, T &amp; D Plant - Commodity</v>
      </c>
      <c r="I655" s="42">
        <f>'Dep. Res. Class'!L$125</f>
        <v>96986.593591930316</v>
      </c>
      <c r="J655" s="136">
        <f t="shared" si="385"/>
        <v>31082.014971150733</v>
      </c>
      <c r="K655" s="136">
        <f t="shared" si="386"/>
        <v>20240.287425171293</v>
      </c>
      <c r="L655" s="136">
        <f t="shared" si="387"/>
        <v>950.90842084587121</v>
      </c>
      <c r="M655" s="136">
        <f t="shared" si="388"/>
        <v>21455.466092911251</v>
      </c>
      <c r="N655" s="136">
        <f t="shared" si="389"/>
        <v>23257.916681851162</v>
      </c>
      <c r="O655" s="136">
        <f t="shared" si="390"/>
        <v>0</v>
      </c>
      <c r="P655" s="136">
        <f t="shared" si="391"/>
        <v>0</v>
      </c>
      <c r="Q655" s="136">
        <f t="shared" si="392"/>
        <v>0</v>
      </c>
      <c r="R655" s="136">
        <f t="shared" si="393"/>
        <v>0</v>
      </c>
      <c r="S655" s="136">
        <f t="shared" si="394"/>
        <v>0</v>
      </c>
      <c r="T655" s="136">
        <f t="shared" si="395"/>
        <v>0</v>
      </c>
      <c r="U655" s="136">
        <f t="shared" si="396"/>
        <v>0</v>
      </c>
      <c r="V655" s="136">
        <f t="shared" si="397"/>
        <v>0</v>
      </c>
      <c r="W655" s="136">
        <f t="shared" si="398"/>
        <v>0</v>
      </c>
      <c r="X655" s="136">
        <f t="shared" si="399"/>
        <v>0</v>
      </c>
      <c r="Y655" s="42">
        <f t="shared" si="400"/>
        <v>0</v>
      </c>
      <c r="Z655" s="42"/>
      <c r="AA655" s="42"/>
      <c r="AB655" s="42"/>
      <c r="AC655" s="42"/>
      <c r="AD655" s="42"/>
      <c r="AE655" s="42"/>
      <c r="AF655" s="42"/>
      <c r="AG655" s="42"/>
    </row>
    <row r="656" spans="1:33">
      <c r="A656" s="44">
        <f t="shared" si="382"/>
        <v>633</v>
      </c>
      <c r="B656" s="44"/>
      <c r="C656" s="137">
        <v>39907</v>
      </c>
      <c r="E656" s="138" t="s">
        <v>332</v>
      </c>
      <c r="G656" s="43">
        <v>6.6</v>
      </c>
      <c r="H656" s="136" t="str">
        <f t="shared" si="384"/>
        <v>P, S, T &amp; D Plant - Commodity</v>
      </c>
      <c r="I656" s="42">
        <f>'Dep. Res. Class'!L$126</f>
        <v>2731.9901332895201</v>
      </c>
      <c r="J656" s="136">
        <f t="shared" si="385"/>
        <v>875.54119676810978</v>
      </c>
      <c r="K656" s="136">
        <f t="shared" si="386"/>
        <v>570.14339294325725</v>
      </c>
      <c r="L656" s="136">
        <f t="shared" si="387"/>
        <v>26.785892020739993</v>
      </c>
      <c r="M656" s="136">
        <f t="shared" si="388"/>
        <v>604.37344482463084</v>
      </c>
      <c r="N656" s="136">
        <f t="shared" si="389"/>
        <v>655.14620673278216</v>
      </c>
      <c r="O656" s="136">
        <f t="shared" si="390"/>
        <v>0</v>
      </c>
      <c r="P656" s="136">
        <f t="shared" si="391"/>
        <v>0</v>
      </c>
      <c r="Q656" s="136">
        <f t="shared" si="392"/>
        <v>0</v>
      </c>
      <c r="R656" s="136">
        <f t="shared" si="393"/>
        <v>0</v>
      </c>
      <c r="S656" s="136">
        <f t="shared" si="394"/>
        <v>0</v>
      </c>
      <c r="T656" s="136">
        <f t="shared" si="395"/>
        <v>0</v>
      </c>
      <c r="U656" s="136">
        <f t="shared" si="396"/>
        <v>0</v>
      </c>
      <c r="V656" s="136">
        <f t="shared" si="397"/>
        <v>0</v>
      </c>
      <c r="W656" s="136">
        <f t="shared" si="398"/>
        <v>0</v>
      </c>
      <c r="X656" s="136">
        <f t="shared" si="399"/>
        <v>0</v>
      </c>
      <c r="Y656" s="42">
        <f t="shared" si="400"/>
        <v>0</v>
      </c>
      <c r="Z656" s="42"/>
      <c r="AA656" s="42"/>
      <c r="AB656" s="42"/>
      <c r="AC656" s="42"/>
      <c r="AD656" s="42"/>
      <c r="AE656" s="42"/>
      <c r="AF656" s="42"/>
      <c r="AG656" s="42"/>
    </row>
    <row r="657" spans="1:33">
      <c r="A657" s="44">
        <f t="shared" si="382"/>
        <v>634</v>
      </c>
      <c r="B657" s="44"/>
      <c r="C657" s="137">
        <v>39908</v>
      </c>
      <c r="E657" s="138" t="s">
        <v>333</v>
      </c>
      <c r="G657" s="43">
        <v>6.6</v>
      </c>
      <c r="H657" s="136" t="str">
        <f t="shared" si="384"/>
        <v>P, S, T &amp; D Plant - Commodity</v>
      </c>
      <c r="I657" s="42">
        <f>'Dep. Res. Class'!L$127</f>
        <v>24538.026514036559</v>
      </c>
      <c r="J657" s="136">
        <f t="shared" si="385"/>
        <v>7863.8838547190408</v>
      </c>
      <c r="K657" s="136">
        <f t="shared" si="386"/>
        <v>5120.8800216270083</v>
      </c>
      <c r="L657" s="136">
        <f t="shared" si="387"/>
        <v>240.58393205675037</v>
      </c>
      <c r="M657" s="136">
        <f t="shared" si="388"/>
        <v>5428.325466033004</v>
      </c>
      <c r="N657" s="136">
        <f t="shared" si="389"/>
        <v>5884.3532396007549</v>
      </c>
      <c r="O657" s="136">
        <f t="shared" si="390"/>
        <v>0</v>
      </c>
      <c r="P657" s="136">
        <f t="shared" si="391"/>
        <v>0</v>
      </c>
      <c r="Q657" s="136">
        <f t="shared" si="392"/>
        <v>0</v>
      </c>
      <c r="R657" s="136">
        <f t="shared" si="393"/>
        <v>0</v>
      </c>
      <c r="S657" s="136">
        <f t="shared" si="394"/>
        <v>0</v>
      </c>
      <c r="T657" s="136">
        <f t="shared" si="395"/>
        <v>0</v>
      </c>
      <c r="U657" s="136">
        <f t="shared" si="396"/>
        <v>0</v>
      </c>
      <c r="V657" s="136">
        <f t="shared" si="397"/>
        <v>0</v>
      </c>
      <c r="W657" s="136">
        <f t="shared" si="398"/>
        <v>0</v>
      </c>
      <c r="X657" s="136">
        <f t="shared" si="399"/>
        <v>0</v>
      </c>
      <c r="Y657" s="42">
        <f t="shared" si="400"/>
        <v>0</v>
      </c>
      <c r="Z657" s="42"/>
      <c r="AA657" s="42"/>
      <c r="AB657" s="42"/>
      <c r="AC657" s="42"/>
      <c r="AD657" s="42"/>
      <c r="AE657" s="42"/>
      <c r="AF657" s="42"/>
      <c r="AG657" s="42"/>
    </row>
    <row r="658" spans="1:33">
      <c r="A658" s="44">
        <f t="shared" si="382"/>
        <v>635</v>
      </c>
      <c r="B658" s="44"/>
      <c r="C658" s="137">
        <v>39909</v>
      </c>
      <c r="E658" s="138" t="s">
        <v>334</v>
      </c>
      <c r="G658" s="43">
        <v>6.6</v>
      </c>
      <c r="H658" s="136" t="str">
        <f t="shared" si="384"/>
        <v>P, S, T &amp; D Plant - Commodity</v>
      </c>
      <c r="I658" s="42">
        <f>'Dep. Res. Class'!L$128</f>
        <v>0</v>
      </c>
      <c r="J658" s="136">
        <f t="shared" si="385"/>
        <v>0</v>
      </c>
      <c r="K658" s="136">
        <f t="shared" si="386"/>
        <v>0</v>
      </c>
      <c r="L658" s="136">
        <f t="shared" si="387"/>
        <v>0</v>
      </c>
      <c r="M658" s="136">
        <f t="shared" si="388"/>
        <v>0</v>
      </c>
      <c r="N658" s="136">
        <f t="shared" si="389"/>
        <v>0</v>
      </c>
      <c r="O658" s="136">
        <f t="shared" si="390"/>
        <v>0</v>
      </c>
      <c r="P658" s="136">
        <f t="shared" si="391"/>
        <v>0</v>
      </c>
      <c r="Q658" s="136">
        <f t="shared" si="392"/>
        <v>0</v>
      </c>
      <c r="R658" s="136">
        <f t="shared" si="393"/>
        <v>0</v>
      </c>
      <c r="S658" s="136">
        <f t="shared" si="394"/>
        <v>0</v>
      </c>
      <c r="T658" s="136">
        <f t="shared" si="395"/>
        <v>0</v>
      </c>
      <c r="U658" s="136">
        <f t="shared" si="396"/>
        <v>0</v>
      </c>
      <c r="V658" s="136">
        <f t="shared" si="397"/>
        <v>0</v>
      </c>
      <c r="W658" s="136">
        <f t="shared" si="398"/>
        <v>0</v>
      </c>
      <c r="X658" s="136">
        <f t="shared" si="399"/>
        <v>0</v>
      </c>
      <c r="Y658" s="42">
        <f t="shared" si="400"/>
        <v>0</v>
      </c>
      <c r="Z658" s="42"/>
      <c r="AA658" s="42"/>
      <c r="AB658" s="42"/>
      <c r="AC658" s="42"/>
      <c r="AD658" s="42"/>
      <c r="AE658" s="42"/>
      <c r="AF658" s="42"/>
      <c r="AG658" s="42"/>
    </row>
    <row r="659" spans="1:33">
      <c r="A659" s="44">
        <f t="shared" si="382"/>
        <v>636</v>
      </c>
      <c r="B659" s="44"/>
      <c r="C659" s="147"/>
      <c r="E659" s="138" t="s">
        <v>368</v>
      </c>
      <c r="G659" s="43">
        <v>6.6</v>
      </c>
      <c r="H659" s="136" t="str">
        <f t="shared" si="384"/>
        <v>P, S, T &amp; D Plant - Commodity</v>
      </c>
      <c r="I659" s="42">
        <f>'Dep. Res. Class'!L$129</f>
        <v>-1377833.1177393664</v>
      </c>
      <c r="J659" s="136">
        <f t="shared" si="385"/>
        <v>-441564.426662012</v>
      </c>
      <c r="K659" s="136">
        <f t="shared" si="386"/>
        <v>-287542.19829909597</v>
      </c>
      <c r="L659" s="136">
        <f t="shared" si="387"/>
        <v>-13509.012592929108</v>
      </c>
      <c r="M659" s="136">
        <f t="shared" si="388"/>
        <v>-304805.54728758777</v>
      </c>
      <c r="N659" s="136">
        <f t="shared" si="389"/>
        <v>-330411.9328977415</v>
      </c>
      <c r="O659" s="136">
        <f t="shared" si="390"/>
        <v>0</v>
      </c>
      <c r="P659" s="136">
        <f t="shared" si="391"/>
        <v>0</v>
      </c>
      <c r="Q659" s="136">
        <f t="shared" si="392"/>
        <v>0</v>
      </c>
      <c r="R659" s="136">
        <f t="shared" si="393"/>
        <v>0</v>
      </c>
      <c r="S659" s="136">
        <f t="shared" si="394"/>
        <v>0</v>
      </c>
      <c r="T659" s="136">
        <f t="shared" si="395"/>
        <v>0</v>
      </c>
      <c r="U659" s="136">
        <f t="shared" si="396"/>
        <v>0</v>
      </c>
      <c r="V659" s="136">
        <f t="shared" si="397"/>
        <v>0</v>
      </c>
      <c r="W659" s="136">
        <f t="shared" si="398"/>
        <v>0</v>
      </c>
      <c r="X659" s="136">
        <f t="shared" si="399"/>
        <v>0</v>
      </c>
      <c r="Y659" s="42">
        <f t="shared" ref="Y659" si="401">SUM(J659:X659)-I659</f>
        <v>0</v>
      </c>
      <c r="Z659" s="42"/>
      <c r="AA659" s="42"/>
      <c r="AB659" s="42"/>
      <c r="AC659" s="42"/>
      <c r="AD659" s="42"/>
      <c r="AE659" s="42"/>
      <c r="AF659" s="42"/>
      <c r="AG659" s="42"/>
    </row>
    <row r="660" spans="1:33">
      <c r="A660" s="44">
        <f t="shared" si="382"/>
        <v>637</v>
      </c>
      <c r="B660" s="44"/>
      <c r="C660" s="147"/>
      <c r="E660" s="154" t="s">
        <v>476</v>
      </c>
      <c r="G660" s="43">
        <v>6.6</v>
      </c>
      <c r="H660" s="136" t="str">
        <f t="shared" si="384"/>
        <v>P, S, T &amp; D Plant - Commodity</v>
      </c>
      <c r="I660" s="42">
        <f>'Dep. Res. Class'!L$130</f>
        <v>116825.6543670323</v>
      </c>
      <c r="J660" s="136">
        <f t="shared" si="385"/>
        <v>37439.986327684652</v>
      </c>
      <c r="K660" s="136">
        <f t="shared" si="386"/>
        <v>24380.532766945173</v>
      </c>
      <c r="L660" s="136">
        <f t="shared" si="387"/>
        <v>1145.4211803319117</v>
      </c>
      <c r="M660" s="136">
        <f t="shared" si="388"/>
        <v>25844.281907665492</v>
      </c>
      <c r="N660" s="136">
        <f t="shared" si="389"/>
        <v>28015.432184405065</v>
      </c>
      <c r="O660" s="136">
        <f t="shared" si="390"/>
        <v>0</v>
      </c>
      <c r="P660" s="136">
        <f t="shared" si="391"/>
        <v>0</v>
      </c>
      <c r="Q660" s="136">
        <f t="shared" si="392"/>
        <v>0</v>
      </c>
      <c r="R660" s="136">
        <f t="shared" si="393"/>
        <v>0</v>
      </c>
      <c r="S660" s="136">
        <f t="shared" si="394"/>
        <v>0</v>
      </c>
      <c r="T660" s="136">
        <f t="shared" si="395"/>
        <v>0</v>
      </c>
      <c r="U660" s="136">
        <f t="shared" si="396"/>
        <v>0</v>
      </c>
      <c r="V660" s="136">
        <f t="shared" si="397"/>
        <v>0</v>
      </c>
      <c r="W660" s="136">
        <f t="shared" si="398"/>
        <v>0</v>
      </c>
      <c r="X660" s="136">
        <f t="shared" si="399"/>
        <v>0</v>
      </c>
      <c r="Y660" s="42">
        <f t="shared" si="400"/>
        <v>0</v>
      </c>
      <c r="Z660" s="42"/>
      <c r="AA660" s="42"/>
      <c r="AB660" s="42"/>
      <c r="AC660" s="42"/>
      <c r="AD660" s="42"/>
      <c r="AE660" s="42"/>
      <c r="AF660" s="42"/>
      <c r="AG660" s="42"/>
    </row>
    <row r="661" spans="1:33">
      <c r="A661" s="44">
        <f t="shared" si="382"/>
        <v>638</v>
      </c>
      <c r="B661" s="44"/>
      <c r="C661" s="44"/>
      <c r="D661" s="44"/>
      <c r="E661" s="44"/>
      <c r="G661" s="43"/>
      <c r="H661" s="44"/>
      <c r="I661" s="42"/>
      <c r="J661" s="151"/>
      <c r="K661" s="44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  <c r="AC661" s="42"/>
      <c r="AD661" s="42"/>
      <c r="AE661" s="42"/>
      <c r="AF661" s="42"/>
      <c r="AG661" s="42"/>
    </row>
    <row r="662" spans="1:33">
      <c r="A662" s="44">
        <f t="shared" si="382"/>
        <v>639</v>
      </c>
      <c r="B662" s="44"/>
      <c r="C662" s="44"/>
      <c r="D662" s="44" t="s">
        <v>159</v>
      </c>
      <c r="E662" s="44"/>
      <c r="G662" s="43"/>
      <c r="H662" s="44"/>
      <c r="I662" s="42">
        <f>'Dep. Res. Class'!L$132</f>
        <v>-284567.56468677061</v>
      </c>
      <c r="J662" s="136">
        <f>SUM(J625:J660)</f>
        <v>-91197.483882288274</v>
      </c>
      <c r="K662" s="136">
        <f t="shared" ref="K662:X662" si="402">SUM(K625:K660)</f>
        <v>-59386.860470378444</v>
      </c>
      <c r="L662" s="136">
        <f t="shared" si="402"/>
        <v>-2790.0525581792085</v>
      </c>
      <c r="M662" s="136">
        <f t="shared" si="402"/>
        <v>-62952.306181287997</v>
      </c>
      <c r="N662" s="136">
        <f t="shared" si="402"/>
        <v>-68240.86159463675</v>
      </c>
      <c r="O662" s="136">
        <f t="shared" si="402"/>
        <v>0</v>
      </c>
      <c r="P662" s="136">
        <f t="shared" si="402"/>
        <v>0</v>
      </c>
      <c r="Q662" s="136">
        <f t="shared" si="402"/>
        <v>0</v>
      </c>
      <c r="R662" s="136">
        <f t="shared" si="402"/>
        <v>0</v>
      </c>
      <c r="S662" s="136">
        <f t="shared" si="402"/>
        <v>0</v>
      </c>
      <c r="T662" s="136">
        <f t="shared" si="402"/>
        <v>0</v>
      </c>
      <c r="U662" s="136">
        <f t="shared" si="402"/>
        <v>0</v>
      </c>
      <c r="V662" s="136">
        <f t="shared" si="402"/>
        <v>0</v>
      </c>
      <c r="W662" s="136">
        <f t="shared" si="402"/>
        <v>0</v>
      </c>
      <c r="X662" s="136">
        <f t="shared" si="402"/>
        <v>0</v>
      </c>
      <c r="Y662" s="42">
        <f>SUM(J662:X662)-I662</f>
        <v>0</v>
      </c>
      <c r="Z662" s="42"/>
      <c r="AA662" s="42"/>
      <c r="AB662" s="42"/>
      <c r="AC662" s="42"/>
      <c r="AD662" s="42"/>
      <c r="AE662" s="42"/>
      <c r="AF662" s="42"/>
      <c r="AG662" s="42"/>
    </row>
    <row r="663" spans="1:33">
      <c r="A663" s="44">
        <f t="shared" si="382"/>
        <v>640</v>
      </c>
      <c r="B663" s="44"/>
      <c r="C663" s="44"/>
      <c r="D663" s="44"/>
      <c r="E663" s="44"/>
      <c r="G663" s="43"/>
      <c r="H663" s="44"/>
      <c r="I663" s="42"/>
      <c r="J663" s="151"/>
      <c r="K663" s="44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  <c r="AC663" s="42"/>
      <c r="AD663" s="42"/>
      <c r="AE663" s="42"/>
      <c r="AF663" s="42"/>
      <c r="AG663" s="42"/>
    </row>
    <row r="664" spans="1:33">
      <c r="A664" s="44">
        <f t="shared" si="382"/>
        <v>641</v>
      </c>
      <c r="B664" s="44"/>
      <c r="C664" s="44"/>
      <c r="D664" s="44" t="s">
        <v>367</v>
      </c>
      <c r="E664" s="44"/>
      <c r="G664" s="43"/>
      <c r="H664" s="44"/>
      <c r="I664" s="42">
        <f>'Dep. Res. Class'!L$134</f>
        <v>23813822.38862602</v>
      </c>
      <c r="J664" s="42">
        <f>J662+J621+J595+J582+J560+J548</f>
        <v>7677068.8189159529</v>
      </c>
      <c r="K664" s="42">
        <f t="shared" ref="K664:X664" si="403">K662+K621+K595+K582+K560+K548</f>
        <v>4985110.4455586709</v>
      </c>
      <c r="L664" s="42">
        <f t="shared" si="403"/>
        <v>231473.77956073097</v>
      </c>
      <c r="M664" s="42">
        <f t="shared" si="403"/>
        <v>5246911.3603312019</v>
      </c>
      <c r="N664" s="42">
        <f t="shared" si="403"/>
        <v>5673257.9842594638</v>
      </c>
      <c r="O664" s="42">
        <f t="shared" si="403"/>
        <v>0</v>
      </c>
      <c r="P664" s="42">
        <f t="shared" si="403"/>
        <v>0</v>
      </c>
      <c r="Q664" s="42">
        <f t="shared" si="403"/>
        <v>0</v>
      </c>
      <c r="R664" s="42">
        <f t="shared" si="403"/>
        <v>0</v>
      </c>
      <c r="S664" s="42">
        <f t="shared" si="403"/>
        <v>0</v>
      </c>
      <c r="T664" s="42">
        <f t="shared" si="403"/>
        <v>0</v>
      </c>
      <c r="U664" s="42">
        <f t="shared" si="403"/>
        <v>0</v>
      </c>
      <c r="V664" s="42">
        <f t="shared" si="403"/>
        <v>0</v>
      </c>
      <c r="W664" s="42">
        <f t="shared" si="403"/>
        <v>0</v>
      </c>
      <c r="X664" s="42">
        <f t="shared" si="403"/>
        <v>0</v>
      </c>
      <c r="Y664" s="42">
        <f>SUM(J664:X664)-I664</f>
        <v>0</v>
      </c>
      <c r="Z664" s="42"/>
      <c r="AA664" s="42"/>
      <c r="AB664" s="42"/>
      <c r="AC664" s="42"/>
      <c r="AD664" s="42"/>
      <c r="AE664" s="42"/>
      <c r="AF664" s="42"/>
      <c r="AG664" s="42"/>
    </row>
    <row r="665" spans="1:33">
      <c r="A665" s="44">
        <f t="shared" si="382"/>
        <v>642</v>
      </c>
      <c r="B665" s="44"/>
      <c r="C665" s="44"/>
      <c r="D665" s="44"/>
      <c r="E665" s="44"/>
      <c r="G665" s="43"/>
      <c r="H665" s="44"/>
      <c r="I665" s="42"/>
      <c r="J665" s="151"/>
      <c r="K665" s="44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F665" s="42"/>
      <c r="AG665" s="42"/>
    </row>
    <row r="666" spans="1:33">
      <c r="A666" s="44">
        <f t="shared" si="382"/>
        <v>643</v>
      </c>
      <c r="B666" s="44"/>
      <c r="C666" s="44"/>
      <c r="D666" s="44" t="s">
        <v>360</v>
      </c>
      <c r="E666" s="44"/>
      <c r="G666" s="43"/>
      <c r="H666" s="44"/>
      <c r="I666" s="42"/>
      <c r="J666" s="151"/>
      <c r="K666" s="44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42"/>
      <c r="AD666" s="42"/>
      <c r="AE666" s="42"/>
      <c r="AF666" s="42"/>
      <c r="AG666" s="42"/>
    </row>
    <row r="667" spans="1:33">
      <c r="A667" s="44">
        <f t="shared" si="382"/>
        <v>644</v>
      </c>
      <c r="B667" s="44"/>
      <c r="C667" s="44"/>
      <c r="D667" s="44"/>
      <c r="E667" s="44"/>
      <c r="G667" s="43"/>
      <c r="H667" s="44"/>
      <c r="I667" s="42"/>
      <c r="J667" s="151"/>
      <c r="K667" s="44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42"/>
      <c r="AD667" s="42"/>
      <c r="AE667" s="42"/>
      <c r="AF667" s="42"/>
      <c r="AG667" s="42"/>
    </row>
    <row r="668" spans="1:33">
      <c r="A668" s="44">
        <f t="shared" si="382"/>
        <v>645</v>
      </c>
      <c r="B668" s="44"/>
      <c r="C668" s="44"/>
      <c r="D668" s="44" t="s">
        <v>335</v>
      </c>
      <c r="E668" s="44"/>
      <c r="G668" s="43"/>
      <c r="H668" s="44"/>
      <c r="I668" s="42"/>
      <c r="J668" s="151"/>
      <c r="K668" s="44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F668" s="42"/>
      <c r="AG668" s="42"/>
    </row>
    <row r="669" spans="1:33">
      <c r="A669" s="44">
        <f t="shared" si="382"/>
        <v>646</v>
      </c>
      <c r="B669" s="44"/>
      <c r="C669" s="44"/>
      <c r="D669" s="44"/>
      <c r="E669" s="44"/>
      <c r="G669" s="43"/>
      <c r="H669" s="44"/>
      <c r="I669" s="42"/>
      <c r="J669" s="151"/>
      <c r="K669" s="44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F669" s="42"/>
      <c r="AG669" s="42"/>
    </row>
    <row r="670" spans="1:33">
      <c r="A670" s="44">
        <f t="shared" si="382"/>
        <v>647</v>
      </c>
      <c r="B670" s="44"/>
      <c r="C670" s="137">
        <v>30100</v>
      </c>
      <c r="D670" s="44"/>
      <c r="E670" s="138" t="s">
        <v>336</v>
      </c>
      <c r="G670" s="43">
        <v>99</v>
      </c>
      <c r="H670" s="136" t="str">
        <f>VLOOKUP($G670,alloc,3)</f>
        <v>-</v>
      </c>
      <c r="I670" s="42">
        <f>'Dep. Res. Class'!L$140</f>
        <v>0</v>
      </c>
      <c r="J670" s="136">
        <f>$I670*VLOOKUP($G670,alloc,6)</f>
        <v>0</v>
      </c>
      <c r="K670" s="136">
        <f>$I670*VLOOKUP($G670,alloc,7)</f>
        <v>0</v>
      </c>
      <c r="L670" s="136">
        <f>$I670*VLOOKUP($G670,alloc,8)</f>
        <v>0</v>
      </c>
      <c r="M670" s="136">
        <f>$I670*VLOOKUP($G670,alloc,9)</f>
        <v>0</v>
      </c>
      <c r="N670" s="136">
        <f>$I670*VLOOKUP($G670,alloc,10)</f>
        <v>0</v>
      </c>
      <c r="O670" s="136">
        <f>$I670*VLOOKUP($G670,alloc,11)</f>
        <v>0</v>
      </c>
      <c r="P670" s="136">
        <f>$I670*VLOOKUP($G670,alloc,12)</f>
        <v>0</v>
      </c>
      <c r="Q670" s="136">
        <f>$I670*VLOOKUP($G670,alloc,13)</f>
        <v>0</v>
      </c>
      <c r="R670" s="136">
        <f>$I670*VLOOKUP($G670,alloc,14)</f>
        <v>0</v>
      </c>
      <c r="S670" s="136">
        <f>$I670*VLOOKUP($G670,alloc,15)</f>
        <v>0</v>
      </c>
      <c r="T670" s="136">
        <f>$I670*VLOOKUP($G670,alloc,16)</f>
        <v>0</v>
      </c>
      <c r="U670" s="136">
        <f>$I670*VLOOKUP($G670,alloc,17)</f>
        <v>0</v>
      </c>
      <c r="V670" s="136">
        <f>$I670*VLOOKUP($G670,alloc,18)</f>
        <v>0</v>
      </c>
      <c r="W670" s="136">
        <f>$I670*VLOOKUP($G670,alloc,19)</f>
        <v>0</v>
      </c>
      <c r="X670" s="136">
        <f>$I670*VLOOKUP($G670,alloc,20)</f>
        <v>0</v>
      </c>
      <c r="Y670" s="42">
        <f>SUM(J670:X670)-I670</f>
        <v>0</v>
      </c>
      <c r="Z670" s="42"/>
      <c r="AA670" s="42"/>
      <c r="AB670" s="42"/>
      <c r="AC670" s="42"/>
      <c r="AD670" s="42"/>
      <c r="AE670" s="42"/>
      <c r="AF670" s="42"/>
      <c r="AG670" s="42"/>
    </row>
    <row r="671" spans="1:33">
      <c r="A671" s="44">
        <f t="shared" si="382"/>
        <v>648</v>
      </c>
      <c r="B671" s="44"/>
      <c r="C671" s="137">
        <v>30200</v>
      </c>
      <c r="D671" s="44"/>
      <c r="E671" s="138" t="s">
        <v>197</v>
      </c>
      <c r="G671" s="43">
        <v>99</v>
      </c>
      <c r="H671" s="136" t="str">
        <f>VLOOKUP($G671,alloc,3)</f>
        <v>-</v>
      </c>
      <c r="I671" s="42">
        <f>'Dep. Res. Class'!L$141</f>
        <v>0</v>
      </c>
      <c r="J671" s="136">
        <f>$I671*VLOOKUP($G671,alloc,6)</f>
        <v>0</v>
      </c>
      <c r="K671" s="136">
        <f>$I671*VLOOKUP($G671,alloc,7)</f>
        <v>0</v>
      </c>
      <c r="L671" s="136">
        <f>$I671*VLOOKUP($G671,alloc,8)</f>
        <v>0</v>
      </c>
      <c r="M671" s="136">
        <f>$I671*VLOOKUP($G671,alloc,9)</f>
        <v>0</v>
      </c>
      <c r="N671" s="136">
        <f>$I671*VLOOKUP($G671,alloc,10)</f>
        <v>0</v>
      </c>
      <c r="O671" s="136">
        <f>$I671*VLOOKUP($G671,alloc,11)</f>
        <v>0</v>
      </c>
      <c r="P671" s="136">
        <f>$I671*VLOOKUP($G671,alloc,12)</f>
        <v>0</v>
      </c>
      <c r="Q671" s="136">
        <f>$I671*VLOOKUP($G671,alloc,13)</f>
        <v>0</v>
      </c>
      <c r="R671" s="136">
        <f>$I671*VLOOKUP($G671,alloc,14)</f>
        <v>0</v>
      </c>
      <c r="S671" s="136">
        <f>$I671*VLOOKUP($G671,alloc,15)</f>
        <v>0</v>
      </c>
      <c r="T671" s="136">
        <f>$I671*VLOOKUP($G671,alloc,16)</f>
        <v>0</v>
      </c>
      <c r="U671" s="136">
        <f>$I671*VLOOKUP($G671,alloc,17)</f>
        <v>0</v>
      </c>
      <c r="V671" s="136">
        <f>$I671*VLOOKUP($G671,alloc,18)</f>
        <v>0</v>
      </c>
      <c r="W671" s="136">
        <f>$I671*VLOOKUP($G671,alloc,19)</f>
        <v>0</v>
      </c>
      <c r="X671" s="136">
        <f>$I671*VLOOKUP($G671,alloc,20)</f>
        <v>0</v>
      </c>
      <c r="Y671" s="42">
        <f>SUM(J671:X671)-I671</f>
        <v>0</v>
      </c>
      <c r="Z671" s="42"/>
      <c r="AA671" s="42"/>
      <c r="AB671" s="42"/>
      <c r="AC671" s="42"/>
      <c r="AD671" s="42"/>
      <c r="AE671" s="42"/>
      <c r="AF671" s="42"/>
      <c r="AG671" s="42"/>
    </row>
    <row r="672" spans="1:33">
      <c r="A672" s="44">
        <f t="shared" ref="A672:A735" si="404">A671+1</f>
        <v>649</v>
      </c>
      <c r="B672" s="44"/>
      <c r="C672" s="139">
        <v>30300</v>
      </c>
      <c r="D672" s="44"/>
      <c r="E672" s="138" t="s">
        <v>337</v>
      </c>
      <c r="G672" s="43">
        <v>99</v>
      </c>
      <c r="H672" s="136" t="str">
        <f>VLOOKUP($G672,alloc,3)</f>
        <v>-</v>
      </c>
      <c r="I672" s="42">
        <f>'Dep. Res. Class'!L$142</f>
        <v>0</v>
      </c>
      <c r="J672" s="136">
        <f>$I672*VLOOKUP($G672,alloc,6)</f>
        <v>0</v>
      </c>
      <c r="K672" s="136">
        <f>$I672*VLOOKUP($G672,alloc,7)</f>
        <v>0</v>
      </c>
      <c r="L672" s="136">
        <f>$I672*VLOOKUP($G672,alloc,8)</f>
        <v>0</v>
      </c>
      <c r="M672" s="136">
        <f>$I672*VLOOKUP($G672,alloc,9)</f>
        <v>0</v>
      </c>
      <c r="N672" s="136">
        <f>$I672*VLOOKUP($G672,alloc,10)</f>
        <v>0</v>
      </c>
      <c r="O672" s="136">
        <f>$I672*VLOOKUP($G672,alloc,11)</f>
        <v>0</v>
      </c>
      <c r="P672" s="136">
        <f>$I672*VLOOKUP($G672,alloc,12)</f>
        <v>0</v>
      </c>
      <c r="Q672" s="136">
        <f>$I672*VLOOKUP($G672,alloc,13)</f>
        <v>0</v>
      </c>
      <c r="R672" s="136">
        <f>$I672*VLOOKUP($G672,alloc,14)</f>
        <v>0</v>
      </c>
      <c r="S672" s="136">
        <f>$I672*VLOOKUP($G672,alloc,15)</f>
        <v>0</v>
      </c>
      <c r="T672" s="136">
        <f>$I672*VLOOKUP($G672,alloc,16)</f>
        <v>0</v>
      </c>
      <c r="U672" s="136">
        <f>$I672*VLOOKUP($G672,alloc,17)</f>
        <v>0</v>
      </c>
      <c r="V672" s="136">
        <f>$I672*VLOOKUP($G672,alloc,18)</f>
        <v>0</v>
      </c>
      <c r="W672" s="136">
        <f>$I672*VLOOKUP($G672,alloc,19)</f>
        <v>0</v>
      </c>
      <c r="X672" s="136">
        <f>$I672*VLOOKUP($G672,alloc,20)</f>
        <v>0</v>
      </c>
      <c r="Y672" s="42">
        <f>SUM(J672:X672)-I672</f>
        <v>0</v>
      </c>
      <c r="Z672" s="42"/>
      <c r="AA672" s="42"/>
      <c r="AB672" s="42"/>
      <c r="AC672" s="42"/>
      <c r="AD672" s="42"/>
      <c r="AE672" s="42"/>
      <c r="AF672" s="42"/>
      <c r="AG672" s="42"/>
    </row>
    <row r="673" spans="1:33">
      <c r="A673" s="44">
        <f t="shared" si="404"/>
        <v>650</v>
      </c>
      <c r="B673" s="44"/>
      <c r="C673" s="44"/>
      <c r="D673" s="44"/>
      <c r="E673" s="44"/>
      <c r="G673" s="43"/>
      <c r="H673" s="44"/>
      <c r="I673" s="42"/>
      <c r="J673" s="151"/>
      <c r="K673" s="44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42"/>
      <c r="AD673" s="42"/>
      <c r="AE673" s="42"/>
      <c r="AF673" s="42"/>
      <c r="AG673" s="42"/>
    </row>
    <row r="674" spans="1:33">
      <c r="A674" s="44">
        <f t="shared" si="404"/>
        <v>651</v>
      </c>
      <c r="B674" s="44"/>
      <c r="C674" s="44"/>
      <c r="D674" s="44" t="s">
        <v>338</v>
      </c>
      <c r="E674" s="44"/>
      <c r="G674" s="43"/>
      <c r="H674" s="44"/>
      <c r="I674" s="42"/>
      <c r="J674" s="151"/>
      <c r="K674" s="44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</row>
    <row r="675" spans="1:33">
      <c r="A675" s="44">
        <f t="shared" si="404"/>
        <v>652</v>
      </c>
      <c r="B675" s="44"/>
      <c r="C675" s="44"/>
      <c r="D675" s="44"/>
      <c r="E675" s="44"/>
      <c r="G675" s="43"/>
      <c r="H675" s="44"/>
      <c r="I675" s="42"/>
      <c r="J675" s="151"/>
      <c r="K675" s="44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  <c r="AC675" s="42"/>
      <c r="AD675" s="42"/>
      <c r="AE675" s="42"/>
      <c r="AF675" s="42"/>
      <c r="AG675" s="42"/>
    </row>
    <row r="676" spans="1:33">
      <c r="A676" s="44">
        <f t="shared" si="404"/>
        <v>653</v>
      </c>
      <c r="B676" s="44"/>
      <c r="C676" s="44"/>
      <c r="D676" s="44" t="s">
        <v>158</v>
      </c>
      <c r="E676" s="44"/>
      <c r="G676" s="43"/>
      <c r="H676" s="44"/>
      <c r="I676" s="42"/>
      <c r="J676" s="151"/>
      <c r="K676" s="44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</row>
    <row r="677" spans="1:33">
      <c r="A677" s="44">
        <f t="shared" si="404"/>
        <v>654</v>
      </c>
      <c r="B677" s="44"/>
      <c r="C677" s="44"/>
      <c r="D677" s="44"/>
      <c r="E677" s="44"/>
      <c r="G677" s="43"/>
      <c r="H677" s="44"/>
      <c r="I677" s="42"/>
      <c r="J677" s="151"/>
      <c r="K677" s="44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F677" s="42"/>
      <c r="AG677" s="42"/>
    </row>
    <row r="678" spans="1:33">
      <c r="A678" s="44">
        <f t="shared" si="404"/>
        <v>655</v>
      </c>
      <c r="B678" s="44"/>
      <c r="C678" s="142">
        <v>37400</v>
      </c>
      <c r="E678" s="138" t="s">
        <v>125</v>
      </c>
      <c r="G678" s="43">
        <v>6.6</v>
      </c>
      <c r="H678" s="136" t="str">
        <f t="shared" ref="H678:H712" si="405">VLOOKUP($G678,alloc,3)</f>
        <v>P, S, T &amp; D Plant - Commodity</v>
      </c>
      <c r="I678" s="42">
        <f>'Dep. Res. Class'!L$148</f>
        <v>0</v>
      </c>
      <c r="J678" s="136">
        <f t="shared" ref="J678:J712" si="406">$I678*VLOOKUP($G678,alloc,6)</f>
        <v>0</v>
      </c>
      <c r="K678" s="136">
        <f t="shared" ref="K678:K712" si="407">$I678*VLOOKUP($G678,alloc,7)</f>
        <v>0</v>
      </c>
      <c r="L678" s="136">
        <f t="shared" ref="L678:L712" si="408">$I678*VLOOKUP($G678,alloc,8)</f>
        <v>0</v>
      </c>
      <c r="M678" s="136">
        <f t="shared" ref="M678:M712" si="409">$I678*VLOOKUP($G678,alloc,9)</f>
        <v>0</v>
      </c>
      <c r="N678" s="136">
        <f t="shared" ref="N678:N712" si="410">$I678*VLOOKUP($G678,alloc,10)</f>
        <v>0</v>
      </c>
      <c r="O678" s="136">
        <f t="shared" ref="O678:O712" si="411">$I678*VLOOKUP($G678,alloc,11)</f>
        <v>0</v>
      </c>
      <c r="P678" s="136">
        <f t="shared" ref="P678:P712" si="412">$I678*VLOOKUP($G678,alloc,12)</f>
        <v>0</v>
      </c>
      <c r="Q678" s="136">
        <f t="shared" ref="Q678:Q712" si="413">$I678*VLOOKUP($G678,alloc,13)</f>
        <v>0</v>
      </c>
      <c r="R678" s="136">
        <f t="shared" ref="R678:R712" si="414">$I678*VLOOKUP($G678,alloc,14)</f>
        <v>0</v>
      </c>
      <c r="S678" s="136">
        <f t="shared" ref="S678:S712" si="415">$I678*VLOOKUP($G678,alloc,15)</f>
        <v>0</v>
      </c>
      <c r="T678" s="136">
        <f t="shared" ref="T678:T712" si="416">$I678*VLOOKUP($G678,alloc,16)</f>
        <v>0</v>
      </c>
      <c r="U678" s="136">
        <f t="shared" ref="U678:U712" si="417">$I678*VLOOKUP($G678,alloc,17)</f>
        <v>0</v>
      </c>
      <c r="V678" s="136">
        <f t="shared" ref="V678:V712" si="418">$I678*VLOOKUP($G678,alloc,18)</f>
        <v>0</v>
      </c>
      <c r="W678" s="136">
        <f t="shared" ref="W678:W712" si="419">$I678*VLOOKUP($G678,alloc,19)</f>
        <v>0</v>
      </c>
      <c r="X678" s="136">
        <f t="shared" ref="X678:X712" si="420">$I678*VLOOKUP($G678,alloc,20)</f>
        <v>0</v>
      </c>
      <c r="Y678" s="42">
        <f t="shared" ref="Y678:Y712" si="421">SUM(J678:X678)-I678</f>
        <v>0</v>
      </c>
      <c r="Z678" s="42"/>
      <c r="AA678" s="42"/>
      <c r="AB678" s="42"/>
      <c r="AC678" s="42"/>
      <c r="AD678" s="42"/>
      <c r="AE678" s="42"/>
      <c r="AF678" s="42"/>
      <c r="AG678" s="42"/>
    </row>
    <row r="679" spans="1:33">
      <c r="A679" s="44">
        <f t="shared" si="404"/>
        <v>656</v>
      </c>
      <c r="B679" s="44"/>
      <c r="C679" s="142">
        <v>39001</v>
      </c>
      <c r="E679" s="138" t="s">
        <v>304</v>
      </c>
      <c r="G679" s="43">
        <v>6.6</v>
      </c>
      <c r="H679" s="136" t="str">
        <f t="shared" si="405"/>
        <v>P, S, T &amp; D Plant - Commodity</v>
      </c>
      <c r="I679" s="42">
        <f>'Dep. Res. Class'!L$149</f>
        <v>9020.32991331829</v>
      </c>
      <c r="J679" s="136">
        <f t="shared" si="406"/>
        <v>2890.8122146255669</v>
      </c>
      <c r="K679" s="136">
        <f t="shared" si="407"/>
        <v>1882.4670849211427</v>
      </c>
      <c r="L679" s="136">
        <f t="shared" si="408"/>
        <v>88.440137504694817</v>
      </c>
      <c r="M679" s="136">
        <f t="shared" si="409"/>
        <v>1995.4859268114001</v>
      </c>
      <c r="N679" s="136">
        <f t="shared" si="410"/>
        <v>2163.1245494554851</v>
      </c>
      <c r="O679" s="136">
        <f t="shared" si="411"/>
        <v>0</v>
      </c>
      <c r="P679" s="136">
        <f t="shared" si="412"/>
        <v>0</v>
      </c>
      <c r="Q679" s="136">
        <f t="shared" si="413"/>
        <v>0</v>
      </c>
      <c r="R679" s="136">
        <f t="shared" si="414"/>
        <v>0</v>
      </c>
      <c r="S679" s="136">
        <f t="shared" si="415"/>
        <v>0</v>
      </c>
      <c r="T679" s="136">
        <f t="shared" si="416"/>
        <v>0</v>
      </c>
      <c r="U679" s="136">
        <f t="shared" si="417"/>
        <v>0</v>
      </c>
      <c r="V679" s="136">
        <f t="shared" si="418"/>
        <v>0</v>
      </c>
      <c r="W679" s="136">
        <f t="shared" si="419"/>
        <v>0</v>
      </c>
      <c r="X679" s="136">
        <f t="shared" si="420"/>
        <v>0</v>
      </c>
      <c r="Y679" s="42">
        <f t="shared" si="421"/>
        <v>0</v>
      </c>
      <c r="Z679" s="42"/>
      <c r="AA679" s="42"/>
      <c r="AB679" s="42"/>
      <c r="AC679" s="42"/>
      <c r="AD679" s="42"/>
      <c r="AE679" s="42"/>
      <c r="AF679" s="42"/>
      <c r="AG679" s="42"/>
    </row>
    <row r="680" spans="1:33">
      <c r="A680" s="44">
        <f t="shared" si="404"/>
        <v>657</v>
      </c>
      <c r="B680" s="44"/>
      <c r="C680" s="142">
        <v>36602</v>
      </c>
      <c r="E680" s="138" t="s">
        <v>149</v>
      </c>
      <c r="G680" s="43">
        <v>6.6</v>
      </c>
      <c r="H680" s="136" t="str">
        <f t="shared" si="405"/>
        <v>P, S, T &amp; D Plant - Commodity</v>
      </c>
      <c r="I680" s="42">
        <f>'Dep. Res. Class'!L$150</f>
        <v>0</v>
      </c>
      <c r="J680" s="136">
        <f t="shared" si="406"/>
        <v>0</v>
      </c>
      <c r="K680" s="136">
        <f t="shared" si="407"/>
        <v>0</v>
      </c>
      <c r="L680" s="136">
        <f t="shared" si="408"/>
        <v>0</v>
      </c>
      <c r="M680" s="136">
        <f t="shared" si="409"/>
        <v>0</v>
      </c>
      <c r="N680" s="136">
        <f t="shared" si="410"/>
        <v>0</v>
      </c>
      <c r="O680" s="136">
        <f t="shared" si="411"/>
        <v>0</v>
      </c>
      <c r="P680" s="136">
        <f t="shared" si="412"/>
        <v>0</v>
      </c>
      <c r="Q680" s="136">
        <f t="shared" si="413"/>
        <v>0</v>
      </c>
      <c r="R680" s="136">
        <f t="shared" si="414"/>
        <v>0</v>
      </c>
      <c r="S680" s="136">
        <f t="shared" si="415"/>
        <v>0</v>
      </c>
      <c r="T680" s="136">
        <f t="shared" si="416"/>
        <v>0</v>
      </c>
      <c r="U680" s="136">
        <f t="shared" si="417"/>
        <v>0</v>
      </c>
      <c r="V680" s="136">
        <f t="shared" si="418"/>
        <v>0</v>
      </c>
      <c r="W680" s="136">
        <f t="shared" si="419"/>
        <v>0</v>
      </c>
      <c r="X680" s="136">
        <f t="shared" si="420"/>
        <v>0</v>
      </c>
      <c r="Y680" s="42">
        <f t="shared" si="421"/>
        <v>0</v>
      </c>
      <c r="Z680" s="42"/>
      <c r="AA680" s="42"/>
      <c r="AB680" s="42"/>
      <c r="AC680" s="42"/>
      <c r="AD680" s="42"/>
      <c r="AE680" s="42"/>
      <c r="AF680" s="42"/>
      <c r="AG680" s="42"/>
    </row>
    <row r="681" spans="1:33">
      <c r="A681" s="44">
        <f t="shared" si="404"/>
        <v>658</v>
      </c>
      <c r="B681" s="44"/>
      <c r="C681" s="142">
        <v>38900</v>
      </c>
      <c r="E681" s="138" t="s">
        <v>125</v>
      </c>
      <c r="G681" s="43">
        <v>6.6</v>
      </c>
      <c r="H681" s="136" t="str">
        <f t="shared" si="405"/>
        <v>P, S, T &amp; D Plant - Commodity</v>
      </c>
      <c r="I681" s="42">
        <f>'Dep. Res. Class'!L$151</f>
        <v>0</v>
      </c>
      <c r="J681" s="136">
        <f t="shared" si="406"/>
        <v>0</v>
      </c>
      <c r="K681" s="136">
        <f t="shared" si="407"/>
        <v>0</v>
      </c>
      <c r="L681" s="136">
        <f t="shared" si="408"/>
        <v>0</v>
      </c>
      <c r="M681" s="136">
        <f t="shared" si="409"/>
        <v>0</v>
      </c>
      <c r="N681" s="136">
        <f t="shared" si="410"/>
        <v>0</v>
      </c>
      <c r="O681" s="136">
        <f t="shared" si="411"/>
        <v>0</v>
      </c>
      <c r="P681" s="136">
        <f t="shared" si="412"/>
        <v>0</v>
      </c>
      <c r="Q681" s="136">
        <f t="shared" si="413"/>
        <v>0</v>
      </c>
      <c r="R681" s="136">
        <f t="shared" si="414"/>
        <v>0</v>
      </c>
      <c r="S681" s="136">
        <f t="shared" si="415"/>
        <v>0</v>
      </c>
      <c r="T681" s="136">
        <f t="shared" si="416"/>
        <v>0</v>
      </c>
      <c r="U681" s="136">
        <f t="shared" si="417"/>
        <v>0</v>
      </c>
      <c r="V681" s="136">
        <f t="shared" si="418"/>
        <v>0</v>
      </c>
      <c r="W681" s="136">
        <f t="shared" si="419"/>
        <v>0</v>
      </c>
      <c r="X681" s="136">
        <f t="shared" si="420"/>
        <v>0</v>
      </c>
      <c r="Y681" s="42">
        <f t="shared" si="421"/>
        <v>0</v>
      </c>
      <c r="Z681" s="42"/>
      <c r="AA681" s="42"/>
      <c r="AB681" s="42"/>
      <c r="AC681" s="42"/>
      <c r="AD681" s="42"/>
      <c r="AE681" s="42"/>
      <c r="AF681" s="42"/>
      <c r="AG681" s="42"/>
    </row>
    <row r="682" spans="1:33">
      <c r="A682" s="44">
        <f t="shared" si="404"/>
        <v>659</v>
      </c>
      <c r="B682" s="44"/>
      <c r="C682" s="142">
        <v>39004</v>
      </c>
      <c r="E682" s="138" t="s">
        <v>306</v>
      </c>
      <c r="G682" s="43">
        <v>6.6</v>
      </c>
      <c r="H682" s="136" t="str">
        <f t="shared" si="405"/>
        <v>P, S, T &amp; D Plant - Commodity</v>
      </c>
      <c r="I682" s="42">
        <f>'Dep. Res. Class'!L$152</f>
        <v>619.10079718525265</v>
      </c>
      <c r="J682" s="136">
        <f t="shared" si="406"/>
        <v>198.40783694009917</v>
      </c>
      <c r="K682" s="136">
        <f t="shared" si="407"/>
        <v>129.20113611686642</v>
      </c>
      <c r="L682" s="136">
        <f t="shared" si="408"/>
        <v>6.0699952394743306</v>
      </c>
      <c r="M682" s="136">
        <f t="shared" si="409"/>
        <v>136.95806471965545</v>
      </c>
      <c r="N682" s="136">
        <f t="shared" si="410"/>
        <v>148.46376416915726</v>
      </c>
      <c r="O682" s="136">
        <f t="shared" si="411"/>
        <v>0</v>
      </c>
      <c r="P682" s="136">
        <f t="shared" si="412"/>
        <v>0</v>
      </c>
      <c r="Q682" s="136">
        <f t="shared" si="413"/>
        <v>0</v>
      </c>
      <c r="R682" s="136">
        <f t="shared" si="414"/>
        <v>0</v>
      </c>
      <c r="S682" s="136">
        <f t="shared" si="415"/>
        <v>0</v>
      </c>
      <c r="T682" s="136">
        <f t="shared" si="416"/>
        <v>0</v>
      </c>
      <c r="U682" s="136">
        <f t="shared" si="417"/>
        <v>0</v>
      </c>
      <c r="V682" s="136">
        <f t="shared" si="418"/>
        <v>0</v>
      </c>
      <c r="W682" s="136">
        <f t="shared" si="419"/>
        <v>0</v>
      </c>
      <c r="X682" s="136">
        <f t="shared" si="420"/>
        <v>0</v>
      </c>
      <c r="Y682" s="42">
        <f t="shared" si="421"/>
        <v>0</v>
      </c>
      <c r="Z682" s="42"/>
      <c r="AA682" s="42"/>
      <c r="AB682" s="42"/>
      <c r="AC682" s="42"/>
      <c r="AD682" s="42"/>
      <c r="AE682" s="42"/>
      <c r="AF682" s="42"/>
      <c r="AG682" s="42"/>
    </row>
    <row r="683" spans="1:33">
      <c r="A683" s="44">
        <f t="shared" si="404"/>
        <v>660</v>
      </c>
      <c r="B683" s="44"/>
      <c r="C683" s="142">
        <v>39009</v>
      </c>
      <c r="E683" s="138" t="s">
        <v>307</v>
      </c>
      <c r="G683" s="43">
        <v>6.6</v>
      </c>
      <c r="H683" s="136" t="str">
        <f t="shared" si="405"/>
        <v>P, S, T &amp; D Plant - Commodity</v>
      </c>
      <c r="I683" s="42">
        <f>'Dep. Res. Class'!L$153</f>
        <v>4096.314014939112</v>
      </c>
      <c r="J683" s="136">
        <f t="shared" si="406"/>
        <v>1312.7762180675838</v>
      </c>
      <c r="K683" s="136">
        <f t="shared" si="407"/>
        <v>854.86632714383256</v>
      </c>
      <c r="L683" s="136">
        <f t="shared" si="408"/>
        <v>40.162452839859917</v>
      </c>
      <c r="M683" s="136">
        <f t="shared" si="409"/>
        <v>906.19046610949272</v>
      </c>
      <c r="N683" s="136">
        <f t="shared" si="410"/>
        <v>982.31855077834268</v>
      </c>
      <c r="O683" s="136">
        <f t="shared" si="411"/>
        <v>0</v>
      </c>
      <c r="P683" s="136">
        <f t="shared" si="412"/>
        <v>0</v>
      </c>
      <c r="Q683" s="136">
        <f t="shared" si="413"/>
        <v>0</v>
      </c>
      <c r="R683" s="136">
        <f t="shared" si="414"/>
        <v>0</v>
      </c>
      <c r="S683" s="136">
        <f t="shared" si="415"/>
        <v>0</v>
      </c>
      <c r="T683" s="136">
        <f t="shared" si="416"/>
        <v>0</v>
      </c>
      <c r="U683" s="136">
        <f t="shared" si="417"/>
        <v>0</v>
      </c>
      <c r="V683" s="136">
        <f t="shared" si="418"/>
        <v>0</v>
      </c>
      <c r="W683" s="136">
        <f t="shared" si="419"/>
        <v>0</v>
      </c>
      <c r="X683" s="136">
        <f t="shared" si="420"/>
        <v>0</v>
      </c>
      <c r="Y683" s="42">
        <f t="shared" si="421"/>
        <v>0</v>
      </c>
      <c r="Z683" s="42"/>
      <c r="AA683" s="42"/>
      <c r="AB683" s="42"/>
      <c r="AC683" s="42"/>
      <c r="AD683" s="42"/>
      <c r="AE683" s="42"/>
      <c r="AF683" s="42"/>
      <c r="AG683" s="42"/>
    </row>
    <row r="684" spans="1:33">
      <c r="A684" s="44">
        <f t="shared" si="404"/>
        <v>661</v>
      </c>
      <c r="B684" s="44"/>
      <c r="C684" s="142">
        <v>39100</v>
      </c>
      <c r="E684" s="138" t="s">
        <v>308</v>
      </c>
      <c r="G684" s="43">
        <v>6.6</v>
      </c>
      <c r="H684" s="136" t="str">
        <f t="shared" si="405"/>
        <v>P, S, T &amp; D Plant - Commodity</v>
      </c>
      <c r="I684" s="42">
        <f>'Dep. Res. Class'!L$154</f>
        <v>4134.9429885248901</v>
      </c>
      <c r="J684" s="136">
        <f t="shared" si="406"/>
        <v>1325.1559325296171</v>
      </c>
      <c r="K684" s="136">
        <f t="shared" si="407"/>
        <v>862.92786945972398</v>
      </c>
      <c r="L684" s="136">
        <f t="shared" si="408"/>
        <v>40.541191951225159</v>
      </c>
      <c r="M684" s="136">
        <f t="shared" si="409"/>
        <v>914.73600423263576</v>
      </c>
      <c r="N684" s="136">
        <f t="shared" si="410"/>
        <v>991.58199035168809</v>
      </c>
      <c r="O684" s="136">
        <f t="shared" si="411"/>
        <v>0</v>
      </c>
      <c r="P684" s="136">
        <f t="shared" si="412"/>
        <v>0</v>
      </c>
      <c r="Q684" s="136">
        <f t="shared" si="413"/>
        <v>0</v>
      </c>
      <c r="R684" s="136">
        <f t="shared" si="414"/>
        <v>0</v>
      </c>
      <c r="S684" s="136">
        <f t="shared" si="415"/>
        <v>0</v>
      </c>
      <c r="T684" s="136">
        <f t="shared" si="416"/>
        <v>0</v>
      </c>
      <c r="U684" s="136">
        <f t="shared" si="417"/>
        <v>0</v>
      </c>
      <c r="V684" s="136">
        <f t="shared" si="418"/>
        <v>0</v>
      </c>
      <c r="W684" s="136">
        <f t="shared" si="419"/>
        <v>0</v>
      </c>
      <c r="X684" s="136">
        <f t="shared" si="420"/>
        <v>0</v>
      </c>
      <c r="Y684" s="42">
        <f t="shared" si="421"/>
        <v>0</v>
      </c>
      <c r="Z684" s="42"/>
      <c r="AA684" s="42"/>
      <c r="AB684" s="42"/>
      <c r="AC684" s="42"/>
      <c r="AD684" s="42"/>
      <c r="AE684" s="42"/>
      <c r="AF684" s="42"/>
      <c r="AG684" s="42"/>
    </row>
    <row r="685" spans="1:33">
      <c r="A685" s="44">
        <f t="shared" si="404"/>
        <v>662</v>
      </c>
      <c r="B685" s="44"/>
      <c r="C685" s="142">
        <v>39102</v>
      </c>
      <c r="E685" s="138" t="s">
        <v>309</v>
      </c>
      <c r="G685" s="43">
        <v>6.6</v>
      </c>
      <c r="H685" s="136" t="str">
        <f t="shared" si="405"/>
        <v>P, S, T &amp; D Plant - Commodity</v>
      </c>
      <c r="I685" s="42">
        <f>'Dep. Res. Class'!L$155</f>
        <v>0</v>
      </c>
      <c r="J685" s="136">
        <f t="shared" si="406"/>
        <v>0</v>
      </c>
      <c r="K685" s="136">
        <f t="shared" si="407"/>
        <v>0</v>
      </c>
      <c r="L685" s="136">
        <f t="shared" si="408"/>
        <v>0</v>
      </c>
      <c r="M685" s="136">
        <f t="shared" si="409"/>
        <v>0</v>
      </c>
      <c r="N685" s="136">
        <f t="shared" si="410"/>
        <v>0</v>
      </c>
      <c r="O685" s="136">
        <f t="shared" si="411"/>
        <v>0</v>
      </c>
      <c r="P685" s="136">
        <f t="shared" si="412"/>
        <v>0</v>
      </c>
      <c r="Q685" s="136">
        <f t="shared" si="413"/>
        <v>0</v>
      </c>
      <c r="R685" s="136">
        <f t="shared" si="414"/>
        <v>0</v>
      </c>
      <c r="S685" s="136">
        <f t="shared" si="415"/>
        <v>0</v>
      </c>
      <c r="T685" s="136">
        <f t="shared" si="416"/>
        <v>0</v>
      </c>
      <c r="U685" s="136">
        <f t="shared" si="417"/>
        <v>0</v>
      </c>
      <c r="V685" s="136">
        <f t="shared" si="418"/>
        <v>0</v>
      </c>
      <c r="W685" s="136">
        <f t="shared" si="419"/>
        <v>0</v>
      </c>
      <c r="X685" s="136">
        <f t="shared" si="420"/>
        <v>0</v>
      </c>
      <c r="Y685" s="42">
        <f t="shared" si="421"/>
        <v>0</v>
      </c>
      <c r="Z685" s="42"/>
      <c r="AA685" s="42"/>
      <c r="AB685" s="42"/>
      <c r="AC685" s="42"/>
      <c r="AD685" s="42"/>
      <c r="AE685" s="42"/>
      <c r="AF685" s="42"/>
      <c r="AG685" s="42"/>
    </row>
    <row r="686" spans="1:33">
      <c r="A686" s="44">
        <f t="shared" si="404"/>
        <v>663</v>
      </c>
      <c r="B686" s="44"/>
      <c r="C686" s="142">
        <v>39103</v>
      </c>
      <c r="E686" s="138" t="s">
        <v>310</v>
      </c>
      <c r="G686" s="43">
        <v>6.6</v>
      </c>
      <c r="H686" s="136" t="str">
        <f t="shared" si="405"/>
        <v>P, S, T &amp; D Plant - Commodity</v>
      </c>
      <c r="I686" s="42">
        <f>'Dep. Res. Class'!L$156</f>
        <v>0</v>
      </c>
      <c r="J686" s="136">
        <f t="shared" si="406"/>
        <v>0</v>
      </c>
      <c r="K686" s="136">
        <f t="shared" si="407"/>
        <v>0</v>
      </c>
      <c r="L686" s="136">
        <f t="shared" si="408"/>
        <v>0</v>
      </c>
      <c r="M686" s="136">
        <f t="shared" si="409"/>
        <v>0</v>
      </c>
      <c r="N686" s="136">
        <f t="shared" si="410"/>
        <v>0</v>
      </c>
      <c r="O686" s="136">
        <f t="shared" si="411"/>
        <v>0</v>
      </c>
      <c r="P686" s="136">
        <f t="shared" si="412"/>
        <v>0</v>
      </c>
      <c r="Q686" s="136">
        <f t="shared" si="413"/>
        <v>0</v>
      </c>
      <c r="R686" s="136">
        <f t="shared" si="414"/>
        <v>0</v>
      </c>
      <c r="S686" s="136">
        <f t="shared" si="415"/>
        <v>0</v>
      </c>
      <c r="T686" s="136">
        <f t="shared" si="416"/>
        <v>0</v>
      </c>
      <c r="U686" s="136">
        <f t="shared" si="417"/>
        <v>0</v>
      </c>
      <c r="V686" s="136">
        <f t="shared" si="418"/>
        <v>0</v>
      </c>
      <c r="W686" s="136">
        <f t="shared" si="419"/>
        <v>0</v>
      </c>
      <c r="X686" s="136">
        <f t="shared" si="420"/>
        <v>0</v>
      </c>
      <c r="Y686" s="42">
        <f t="shared" si="421"/>
        <v>0</v>
      </c>
      <c r="Z686" s="42"/>
      <c r="AA686" s="42"/>
      <c r="AB686" s="42"/>
      <c r="AC686" s="42"/>
      <c r="AD686" s="42"/>
      <c r="AE686" s="42"/>
      <c r="AF686" s="42"/>
      <c r="AG686" s="42"/>
    </row>
    <row r="687" spans="1:33">
      <c r="A687" s="44">
        <f t="shared" si="404"/>
        <v>664</v>
      </c>
      <c r="B687" s="44"/>
      <c r="C687" s="142">
        <v>39200</v>
      </c>
      <c r="E687" s="138" t="s">
        <v>311</v>
      </c>
      <c r="G687" s="43">
        <v>6.6</v>
      </c>
      <c r="H687" s="136" t="str">
        <f t="shared" si="405"/>
        <v>P, S, T &amp; D Plant - Commodity</v>
      </c>
      <c r="I687" s="42">
        <f>'Dep. Res. Class'!L$157</f>
        <v>400.80949401344157</v>
      </c>
      <c r="J687" s="136">
        <f t="shared" si="406"/>
        <v>128.45039950492389</v>
      </c>
      <c r="K687" s="136">
        <f t="shared" si="407"/>
        <v>83.645574724510411</v>
      </c>
      <c r="L687" s="136">
        <f t="shared" si="408"/>
        <v>3.9297505861064312</v>
      </c>
      <c r="M687" s="136">
        <f t="shared" si="409"/>
        <v>88.66745588266366</v>
      </c>
      <c r="N687" s="136">
        <f t="shared" si="410"/>
        <v>96.11631331523715</v>
      </c>
      <c r="O687" s="136">
        <f t="shared" si="411"/>
        <v>0</v>
      </c>
      <c r="P687" s="136">
        <f t="shared" si="412"/>
        <v>0</v>
      </c>
      <c r="Q687" s="136">
        <f t="shared" si="413"/>
        <v>0</v>
      </c>
      <c r="R687" s="136">
        <f t="shared" si="414"/>
        <v>0</v>
      </c>
      <c r="S687" s="136">
        <f t="shared" si="415"/>
        <v>0</v>
      </c>
      <c r="T687" s="136">
        <f t="shared" si="416"/>
        <v>0</v>
      </c>
      <c r="U687" s="136">
        <f t="shared" si="417"/>
        <v>0</v>
      </c>
      <c r="V687" s="136">
        <f t="shared" si="418"/>
        <v>0</v>
      </c>
      <c r="W687" s="136">
        <f t="shared" si="419"/>
        <v>0</v>
      </c>
      <c r="X687" s="136">
        <f t="shared" si="420"/>
        <v>0</v>
      </c>
      <c r="Y687" s="42">
        <f t="shared" si="421"/>
        <v>0</v>
      </c>
      <c r="Z687" s="42"/>
      <c r="AA687" s="42"/>
      <c r="AB687" s="42"/>
      <c r="AC687" s="42"/>
      <c r="AD687" s="42"/>
      <c r="AE687" s="42"/>
      <c r="AF687" s="42"/>
      <c r="AG687" s="42"/>
    </row>
    <row r="688" spans="1:33">
      <c r="A688" s="44">
        <f t="shared" si="404"/>
        <v>665</v>
      </c>
      <c r="B688" s="44"/>
      <c r="C688" s="142">
        <v>39201</v>
      </c>
      <c r="E688" s="138" t="s">
        <v>312</v>
      </c>
      <c r="G688" s="43">
        <v>6.6</v>
      </c>
      <c r="H688" s="136" t="str">
        <f t="shared" si="405"/>
        <v>P, S, T &amp; D Plant - Commodity</v>
      </c>
      <c r="I688" s="42">
        <f>'Dep. Res. Class'!L$158</f>
        <v>0</v>
      </c>
      <c r="J688" s="136">
        <f t="shared" si="406"/>
        <v>0</v>
      </c>
      <c r="K688" s="136">
        <f t="shared" si="407"/>
        <v>0</v>
      </c>
      <c r="L688" s="136">
        <f t="shared" si="408"/>
        <v>0</v>
      </c>
      <c r="M688" s="136">
        <f t="shared" si="409"/>
        <v>0</v>
      </c>
      <c r="N688" s="136">
        <f t="shared" si="410"/>
        <v>0</v>
      </c>
      <c r="O688" s="136">
        <f t="shared" si="411"/>
        <v>0</v>
      </c>
      <c r="P688" s="136">
        <f t="shared" si="412"/>
        <v>0</v>
      </c>
      <c r="Q688" s="136">
        <f t="shared" si="413"/>
        <v>0</v>
      </c>
      <c r="R688" s="136">
        <f t="shared" si="414"/>
        <v>0</v>
      </c>
      <c r="S688" s="136">
        <f t="shared" si="415"/>
        <v>0</v>
      </c>
      <c r="T688" s="136">
        <f t="shared" si="416"/>
        <v>0</v>
      </c>
      <c r="U688" s="136">
        <f t="shared" si="417"/>
        <v>0</v>
      </c>
      <c r="V688" s="136">
        <f t="shared" si="418"/>
        <v>0</v>
      </c>
      <c r="W688" s="136">
        <f t="shared" si="419"/>
        <v>0</v>
      </c>
      <c r="X688" s="136">
        <f t="shared" si="420"/>
        <v>0</v>
      </c>
      <c r="Y688" s="42">
        <f t="shared" si="421"/>
        <v>0</v>
      </c>
      <c r="Z688" s="42"/>
      <c r="AA688" s="42"/>
      <c r="AB688" s="42"/>
      <c r="AC688" s="42"/>
      <c r="AD688" s="42"/>
      <c r="AE688" s="42"/>
      <c r="AF688" s="42"/>
      <c r="AG688" s="42"/>
    </row>
    <row r="689" spans="1:33">
      <c r="A689" s="44">
        <f t="shared" si="404"/>
        <v>666</v>
      </c>
      <c r="B689" s="44"/>
      <c r="C689" s="142">
        <v>39202</v>
      </c>
      <c r="E689" s="138" t="s">
        <v>313</v>
      </c>
      <c r="G689" s="43">
        <v>6.6</v>
      </c>
      <c r="H689" s="136" t="str">
        <f t="shared" si="405"/>
        <v>P, S, T &amp; D Plant - Commodity</v>
      </c>
      <c r="I689" s="42">
        <f>'Dep. Res. Class'!L$159</f>
        <v>0</v>
      </c>
      <c r="J689" s="136">
        <f t="shared" si="406"/>
        <v>0</v>
      </c>
      <c r="K689" s="136">
        <f t="shared" si="407"/>
        <v>0</v>
      </c>
      <c r="L689" s="136">
        <f t="shared" si="408"/>
        <v>0</v>
      </c>
      <c r="M689" s="136">
        <f t="shared" si="409"/>
        <v>0</v>
      </c>
      <c r="N689" s="136">
        <f t="shared" si="410"/>
        <v>0</v>
      </c>
      <c r="O689" s="136">
        <f t="shared" si="411"/>
        <v>0</v>
      </c>
      <c r="P689" s="136">
        <f t="shared" si="412"/>
        <v>0</v>
      </c>
      <c r="Q689" s="136">
        <f t="shared" si="413"/>
        <v>0</v>
      </c>
      <c r="R689" s="136">
        <f t="shared" si="414"/>
        <v>0</v>
      </c>
      <c r="S689" s="136">
        <f t="shared" si="415"/>
        <v>0</v>
      </c>
      <c r="T689" s="136">
        <f t="shared" si="416"/>
        <v>0</v>
      </c>
      <c r="U689" s="136">
        <f t="shared" si="417"/>
        <v>0</v>
      </c>
      <c r="V689" s="136">
        <f t="shared" si="418"/>
        <v>0</v>
      </c>
      <c r="W689" s="136">
        <f t="shared" si="419"/>
        <v>0</v>
      </c>
      <c r="X689" s="136">
        <f t="shared" si="420"/>
        <v>0</v>
      </c>
      <c r="Y689" s="42">
        <f t="shared" si="421"/>
        <v>0</v>
      </c>
      <c r="Z689" s="42"/>
      <c r="AA689" s="42"/>
      <c r="AB689" s="42"/>
      <c r="AC689" s="42"/>
      <c r="AD689" s="42"/>
      <c r="AE689" s="42"/>
      <c r="AF689" s="42"/>
      <c r="AG689" s="42"/>
    </row>
    <row r="690" spans="1:33">
      <c r="A690" s="44">
        <f t="shared" si="404"/>
        <v>667</v>
      </c>
      <c r="B690" s="44"/>
      <c r="C690" s="142">
        <v>39300</v>
      </c>
      <c r="E690" s="138" t="s">
        <v>198</v>
      </c>
      <c r="G690" s="43">
        <v>6.6</v>
      </c>
      <c r="H690" s="136" t="str">
        <f t="shared" si="405"/>
        <v>P, S, T &amp; D Plant - Commodity</v>
      </c>
      <c r="I690" s="42">
        <f>'Dep. Res. Class'!L$160</f>
        <v>0</v>
      </c>
      <c r="J690" s="136">
        <f t="shared" si="406"/>
        <v>0</v>
      </c>
      <c r="K690" s="136">
        <f t="shared" si="407"/>
        <v>0</v>
      </c>
      <c r="L690" s="136">
        <f t="shared" si="408"/>
        <v>0</v>
      </c>
      <c r="M690" s="136">
        <f t="shared" si="409"/>
        <v>0</v>
      </c>
      <c r="N690" s="136">
        <f t="shared" si="410"/>
        <v>0</v>
      </c>
      <c r="O690" s="136">
        <f t="shared" si="411"/>
        <v>0</v>
      </c>
      <c r="P690" s="136">
        <f t="shared" si="412"/>
        <v>0</v>
      </c>
      <c r="Q690" s="136">
        <f t="shared" si="413"/>
        <v>0</v>
      </c>
      <c r="R690" s="136">
        <f t="shared" si="414"/>
        <v>0</v>
      </c>
      <c r="S690" s="136">
        <f t="shared" si="415"/>
        <v>0</v>
      </c>
      <c r="T690" s="136">
        <f t="shared" si="416"/>
        <v>0</v>
      </c>
      <c r="U690" s="136">
        <f t="shared" si="417"/>
        <v>0</v>
      </c>
      <c r="V690" s="136">
        <f t="shared" si="418"/>
        <v>0</v>
      </c>
      <c r="W690" s="136">
        <f t="shared" si="419"/>
        <v>0</v>
      </c>
      <c r="X690" s="136">
        <f t="shared" si="420"/>
        <v>0</v>
      </c>
      <c r="Y690" s="42">
        <f t="shared" si="421"/>
        <v>0</v>
      </c>
      <c r="Z690" s="42"/>
      <c r="AA690" s="42"/>
      <c r="AB690" s="42"/>
      <c r="AC690" s="42"/>
      <c r="AD690" s="42"/>
      <c r="AE690" s="42"/>
      <c r="AF690" s="42"/>
      <c r="AG690" s="42"/>
    </row>
    <row r="691" spans="1:33">
      <c r="A691" s="44">
        <f t="shared" si="404"/>
        <v>668</v>
      </c>
      <c r="B691" s="44"/>
      <c r="C691" s="142">
        <v>39400</v>
      </c>
      <c r="E691" s="138" t="s">
        <v>314</v>
      </c>
      <c r="G691" s="43">
        <v>6.6</v>
      </c>
      <c r="H691" s="136" t="str">
        <f t="shared" si="405"/>
        <v>P, S, T &amp; D Plant - Commodity</v>
      </c>
      <c r="I691" s="42">
        <f>'Dep. Res. Class'!L$161</f>
        <v>13987.659167170259</v>
      </c>
      <c r="J691" s="136">
        <f t="shared" si="406"/>
        <v>4482.7291643482777</v>
      </c>
      <c r="K691" s="136">
        <f t="shared" si="407"/>
        <v>2919.1069761668014</v>
      </c>
      <c r="L691" s="136">
        <f t="shared" si="408"/>
        <v>137.14248946558365</v>
      </c>
      <c r="M691" s="136">
        <f t="shared" si="409"/>
        <v>3094.3632090341944</v>
      </c>
      <c r="N691" s="136">
        <f t="shared" si="410"/>
        <v>3354.3173281554018</v>
      </c>
      <c r="O691" s="136">
        <f t="shared" si="411"/>
        <v>0</v>
      </c>
      <c r="P691" s="136">
        <f t="shared" si="412"/>
        <v>0</v>
      </c>
      <c r="Q691" s="136">
        <f t="shared" si="413"/>
        <v>0</v>
      </c>
      <c r="R691" s="136">
        <f t="shared" si="414"/>
        <v>0</v>
      </c>
      <c r="S691" s="136">
        <f t="shared" si="415"/>
        <v>0</v>
      </c>
      <c r="T691" s="136">
        <f t="shared" si="416"/>
        <v>0</v>
      </c>
      <c r="U691" s="136">
        <f t="shared" si="417"/>
        <v>0</v>
      </c>
      <c r="V691" s="136">
        <f t="shared" si="418"/>
        <v>0</v>
      </c>
      <c r="W691" s="136">
        <f t="shared" si="419"/>
        <v>0</v>
      </c>
      <c r="X691" s="136">
        <f t="shared" si="420"/>
        <v>0</v>
      </c>
      <c r="Y691" s="42">
        <f t="shared" si="421"/>
        <v>0</v>
      </c>
      <c r="Z691" s="42"/>
      <c r="AA691" s="42"/>
      <c r="AB691" s="42"/>
      <c r="AC691" s="42"/>
      <c r="AD691" s="42"/>
      <c r="AE691" s="42"/>
      <c r="AF691" s="42"/>
      <c r="AG691" s="42"/>
    </row>
    <row r="692" spans="1:33">
      <c r="A692" s="44">
        <f t="shared" si="404"/>
        <v>669</v>
      </c>
      <c r="B692" s="44"/>
      <c r="C692" s="142">
        <v>39600</v>
      </c>
      <c r="E692" s="138" t="s">
        <v>315</v>
      </c>
      <c r="G692" s="43">
        <v>6.6</v>
      </c>
      <c r="H692" s="136" t="str">
        <f t="shared" si="405"/>
        <v>P, S, T &amp; D Plant - Commodity</v>
      </c>
      <c r="I692" s="42">
        <f>'Dep. Res. Class'!L$162</f>
        <v>550.81971713644384</v>
      </c>
      <c r="J692" s="136">
        <f t="shared" si="406"/>
        <v>176.52529138691662</v>
      </c>
      <c r="K692" s="136">
        <f t="shared" si="407"/>
        <v>114.95144825068684</v>
      </c>
      <c r="L692" s="136">
        <f t="shared" si="408"/>
        <v>5.4005310218108935</v>
      </c>
      <c r="M692" s="136">
        <f t="shared" si="409"/>
        <v>121.85285952048585</v>
      </c>
      <c r="N692" s="136">
        <f t="shared" si="410"/>
        <v>132.08958695654363</v>
      </c>
      <c r="O692" s="136">
        <f t="shared" si="411"/>
        <v>0</v>
      </c>
      <c r="P692" s="136">
        <f t="shared" si="412"/>
        <v>0</v>
      </c>
      <c r="Q692" s="136">
        <f t="shared" si="413"/>
        <v>0</v>
      </c>
      <c r="R692" s="136">
        <f t="shared" si="414"/>
        <v>0</v>
      </c>
      <c r="S692" s="136">
        <f t="shared" si="415"/>
        <v>0</v>
      </c>
      <c r="T692" s="136">
        <f t="shared" si="416"/>
        <v>0</v>
      </c>
      <c r="U692" s="136">
        <f t="shared" si="417"/>
        <v>0</v>
      </c>
      <c r="V692" s="136">
        <f t="shared" si="418"/>
        <v>0</v>
      </c>
      <c r="W692" s="136">
        <f t="shared" si="419"/>
        <v>0</v>
      </c>
      <c r="X692" s="136">
        <f t="shared" si="420"/>
        <v>0</v>
      </c>
      <c r="Y692" s="42">
        <f t="shared" si="421"/>
        <v>0</v>
      </c>
      <c r="Z692" s="42"/>
      <c r="AA692" s="42"/>
      <c r="AB692" s="42"/>
      <c r="AC692" s="42"/>
      <c r="AD692" s="42"/>
      <c r="AE692" s="42"/>
      <c r="AF692" s="42"/>
      <c r="AG692" s="42"/>
    </row>
    <row r="693" spans="1:33">
      <c r="A693" s="44">
        <f t="shared" si="404"/>
        <v>670</v>
      </c>
      <c r="B693" s="44"/>
      <c r="C693" s="142">
        <v>39603</v>
      </c>
      <c r="E693" s="138" t="s">
        <v>316</v>
      </c>
      <c r="G693" s="43">
        <v>6.6</v>
      </c>
      <c r="H693" s="136" t="str">
        <f t="shared" si="405"/>
        <v>P, S, T &amp; D Plant - Commodity</v>
      </c>
      <c r="I693" s="42">
        <f>'Dep. Res. Class'!L$163</f>
        <v>0</v>
      </c>
      <c r="J693" s="136">
        <f t="shared" si="406"/>
        <v>0</v>
      </c>
      <c r="K693" s="136">
        <f t="shared" si="407"/>
        <v>0</v>
      </c>
      <c r="L693" s="136">
        <f t="shared" si="408"/>
        <v>0</v>
      </c>
      <c r="M693" s="136">
        <f t="shared" si="409"/>
        <v>0</v>
      </c>
      <c r="N693" s="136">
        <f t="shared" si="410"/>
        <v>0</v>
      </c>
      <c r="O693" s="136">
        <f t="shared" si="411"/>
        <v>0</v>
      </c>
      <c r="P693" s="136">
        <f t="shared" si="412"/>
        <v>0</v>
      </c>
      <c r="Q693" s="136">
        <f t="shared" si="413"/>
        <v>0</v>
      </c>
      <c r="R693" s="136">
        <f t="shared" si="414"/>
        <v>0</v>
      </c>
      <c r="S693" s="136">
        <f t="shared" si="415"/>
        <v>0</v>
      </c>
      <c r="T693" s="136">
        <f t="shared" si="416"/>
        <v>0</v>
      </c>
      <c r="U693" s="136">
        <f t="shared" si="417"/>
        <v>0</v>
      </c>
      <c r="V693" s="136">
        <f t="shared" si="418"/>
        <v>0</v>
      </c>
      <c r="W693" s="136">
        <f t="shared" si="419"/>
        <v>0</v>
      </c>
      <c r="X693" s="136">
        <f t="shared" si="420"/>
        <v>0</v>
      </c>
      <c r="Y693" s="42">
        <f t="shared" si="421"/>
        <v>0</v>
      </c>
      <c r="Z693" s="42"/>
      <c r="AA693" s="42"/>
      <c r="AB693" s="42"/>
      <c r="AC693" s="42"/>
      <c r="AD693" s="42"/>
      <c r="AE693" s="42"/>
      <c r="AF693" s="42"/>
      <c r="AG693" s="42"/>
    </row>
    <row r="694" spans="1:33">
      <c r="A694" s="44">
        <f t="shared" si="404"/>
        <v>671</v>
      </c>
      <c r="B694" s="44"/>
      <c r="C694" s="142">
        <v>39604</v>
      </c>
      <c r="E694" s="138" t="s">
        <v>317</v>
      </c>
      <c r="G694" s="43">
        <v>6.6</v>
      </c>
      <c r="H694" s="136" t="str">
        <f t="shared" si="405"/>
        <v>P, S, T &amp; D Plant - Commodity</v>
      </c>
      <c r="I694" s="42">
        <f>'Dep. Res. Class'!L$164</f>
        <v>0</v>
      </c>
      <c r="J694" s="136">
        <f t="shared" si="406"/>
        <v>0</v>
      </c>
      <c r="K694" s="136">
        <f t="shared" si="407"/>
        <v>0</v>
      </c>
      <c r="L694" s="136">
        <f t="shared" si="408"/>
        <v>0</v>
      </c>
      <c r="M694" s="136">
        <f t="shared" si="409"/>
        <v>0</v>
      </c>
      <c r="N694" s="136">
        <f t="shared" si="410"/>
        <v>0</v>
      </c>
      <c r="O694" s="136">
        <f t="shared" si="411"/>
        <v>0</v>
      </c>
      <c r="P694" s="136">
        <f t="shared" si="412"/>
        <v>0</v>
      </c>
      <c r="Q694" s="136">
        <f t="shared" si="413"/>
        <v>0</v>
      </c>
      <c r="R694" s="136">
        <f t="shared" si="414"/>
        <v>0</v>
      </c>
      <c r="S694" s="136">
        <f t="shared" si="415"/>
        <v>0</v>
      </c>
      <c r="T694" s="136">
        <f t="shared" si="416"/>
        <v>0</v>
      </c>
      <c r="U694" s="136">
        <f t="shared" si="417"/>
        <v>0</v>
      </c>
      <c r="V694" s="136">
        <f t="shared" si="418"/>
        <v>0</v>
      </c>
      <c r="W694" s="136">
        <f t="shared" si="419"/>
        <v>0</v>
      </c>
      <c r="X694" s="136">
        <f t="shared" si="420"/>
        <v>0</v>
      </c>
      <c r="Y694" s="42">
        <f t="shared" si="421"/>
        <v>0</v>
      </c>
      <c r="Z694" s="42"/>
      <c r="AA694" s="42"/>
      <c r="AB694" s="42"/>
      <c r="AC694" s="42"/>
      <c r="AD694" s="42"/>
      <c r="AE694" s="42"/>
      <c r="AF694" s="42"/>
      <c r="AG694" s="42"/>
    </row>
    <row r="695" spans="1:33">
      <c r="A695" s="44">
        <f t="shared" si="404"/>
        <v>672</v>
      </c>
      <c r="B695" s="44"/>
      <c r="C695" s="142">
        <v>39605</v>
      </c>
      <c r="E695" s="141" t="s">
        <v>318</v>
      </c>
      <c r="G695" s="43">
        <v>6.6</v>
      </c>
      <c r="H695" s="136" t="str">
        <f t="shared" si="405"/>
        <v>P, S, T &amp; D Plant - Commodity</v>
      </c>
      <c r="I695" s="42">
        <f>'Dep. Res. Class'!L$165</f>
        <v>0</v>
      </c>
      <c r="J695" s="136">
        <f t="shared" si="406"/>
        <v>0</v>
      </c>
      <c r="K695" s="136">
        <f t="shared" si="407"/>
        <v>0</v>
      </c>
      <c r="L695" s="136">
        <f t="shared" si="408"/>
        <v>0</v>
      </c>
      <c r="M695" s="136">
        <f t="shared" si="409"/>
        <v>0</v>
      </c>
      <c r="N695" s="136">
        <f t="shared" si="410"/>
        <v>0</v>
      </c>
      <c r="O695" s="136">
        <f t="shared" si="411"/>
        <v>0</v>
      </c>
      <c r="P695" s="136">
        <f t="shared" si="412"/>
        <v>0</v>
      </c>
      <c r="Q695" s="136">
        <f t="shared" si="413"/>
        <v>0</v>
      </c>
      <c r="R695" s="136">
        <f t="shared" si="414"/>
        <v>0</v>
      </c>
      <c r="S695" s="136">
        <f t="shared" si="415"/>
        <v>0</v>
      </c>
      <c r="T695" s="136">
        <f t="shared" si="416"/>
        <v>0</v>
      </c>
      <c r="U695" s="136">
        <f t="shared" si="417"/>
        <v>0</v>
      </c>
      <c r="V695" s="136">
        <f t="shared" si="418"/>
        <v>0</v>
      </c>
      <c r="W695" s="136">
        <f t="shared" si="419"/>
        <v>0</v>
      </c>
      <c r="X695" s="136">
        <f t="shared" si="420"/>
        <v>0</v>
      </c>
      <c r="Y695" s="42">
        <f t="shared" si="421"/>
        <v>0</v>
      </c>
      <c r="Z695" s="42"/>
      <c r="AA695" s="42"/>
      <c r="AB695" s="42"/>
      <c r="AC695" s="42"/>
      <c r="AD695" s="42"/>
      <c r="AE695" s="42"/>
      <c r="AF695" s="42"/>
      <c r="AG695" s="42"/>
    </row>
    <row r="696" spans="1:33">
      <c r="A696" s="44">
        <f t="shared" si="404"/>
        <v>673</v>
      </c>
      <c r="B696" s="44"/>
      <c r="C696" s="142">
        <v>39700</v>
      </c>
      <c r="E696" s="138" t="s">
        <v>319</v>
      </c>
      <c r="G696" s="43">
        <v>6.6</v>
      </c>
      <c r="H696" s="136" t="str">
        <f t="shared" si="405"/>
        <v>P, S, T &amp; D Plant - Commodity</v>
      </c>
      <c r="I696" s="42">
        <f>'Dep. Res. Class'!L$166</f>
        <v>21848.792263725249</v>
      </c>
      <c r="J696" s="136">
        <f t="shared" si="406"/>
        <v>7002.0449537592049</v>
      </c>
      <c r="K696" s="136">
        <f t="shared" si="407"/>
        <v>4559.6594223250768</v>
      </c>
      <c r="L696" s="136">
        <f t="shared" si="408"/>
        <v>214.21724157365529</v>
      </c>
      <c r="M696" s="136">
        <f t="shared" si="409"/>
        <v>4833.4105181360119</v>
      </c>
      <c r="N696" s="136">
        <f t="shared" si="410"/>
        <v>5239.4601279312983</v>
      </c>
      <c r="O696" s="136">
        <f t="shared" si="411"/>
        <v>0</v>
      </c>
      <c r="P696" s="136">
        <f t="shared" si="412"/>
        <v>0</v>
      </c>
      <c r="Q696" s="136">
        <f t="shared" si="413"/>
        <v>0</v>
      </c>
      <c r="R696" s="136">
        <f t="shared" si="414"/>
        <v>0</v>
      </c>
      <c r="S696" s="136">
        <f t="shared" si="415"/>
        <v>0</v>
      </c>
      <c r="T696" s="136">
        <f t="shared" si="416"/>
        <v>0</v>
      </c>
      <c r="U696" s="136">
        <f t="shared" si="417"/>
        <v>0</v>
      </c>
      <c r="V696" s="136">
        <f t="shared" si="418"/>
        <v>0</v>
      </c>
      <c r="W696" s="136">
        <f t="shared" si="419"/>
        <v>0</v>
      </c>
      <c r="X696" s="136">
        <f t="shared" si="420"/>
        <v>0</v>
      </c>
      <c r="Y696" s="42">
        <f t="shared" si="421"/>
        <v>0</v>
      </c>
      <c r="Z696" s="42"/>
      <c r="AA696" s="42"/>
      <c r="AB696" s="42"/>
      <c r="AC696" s="42"/>
      <c r="AD696" s="42"/>
      <c r="AE696" s="42"/>
      <c r="AF696" s="42"/>
      <c r="AG696" s="42"/>
    </row>
    <row r="697" spans="1:33">
      <c r="A697" s="44">
        <f t="shared" si="404"/>
        <v>674</v>
      </c>
      <c r="B697" s="44"/>
      <c r="C697" s="142">
        <v>39701</v>
      </c>
      <c r="E697" s="138" t="s">
        <v>320</v>
      </c>
      <c r="G697" s="43">
        <v>6.6</v>
      </c>
      <c r="H697" s="136" t="str">
        <f t="shared" si="405"/>
        <v>P, S, T &amp; D Plant - Commodity</v>
      </c>
      <c r="I697" s="42">
        <f>'Dep. Res. Class'!L$167</f>
        <v>0</v>
      </c>
      <c r="J697" s="136">
        <f t="shared" si="406"/>
        <v>0</v>
      </c>
      <c r="K697" s="136">
        <f t="shared" si="407"/>
        <v>0</v>
      </c>
      <c r="L697" s="136">
        <f t="shared" si="408"/>
        <v>0</v>
      </c>
      <c r="M697" s="136">
        <f t="shared" si="409"/>
        <v>0</v>
      </c>
      <c r="N697" s="136">
        <f t="shared" si="410"/>
        <v>0</v>
      </c>
      <c r="O697" s="136">
        <f t="shared" si="411"/>
        <v>0</v>
      </c>
      <c r="P697" s="136">
        <f t="shared" si="412"/>
        <v>0</v>
      </c>
      <c r="Q697" s="136">
        <f t="shared" si="413"/>
        <v>0</v>
      </c>
      <c r="R697" s="136">
        <f t="shared" si="414"/>
        <v>0</v>
      </c>
      <c r="S697" s="136">
        <f t="shared" si="415"/>
        <v>0</v>
      </c>
      <c r="T697" s="136">
        <f t="shared" si="416"/>
        <v>0</v>
      </c>
      <c r="U697" s="136">
        <f t="shared" si="417"/>
        <v>0</v>
      </c>
      <c r="V697" s="136">
        <f t="shared" si="418"/>
        <v>0</v>
      </c>
      <c r="W697" s="136">
        <f t="shared" si="419"/>
        <v>0</v>
      </c>
      <c r="X697" s="136">
        <f t="shared" si="420"/>
        <v>0</v>
      </c>
      <c r="Y697" s="42">
        <f t="shared" si="421"/>
        <v>0</v>
      </c>
      <c r="Z697" s="42"/>
      <c r="AA697" s="42"/>
      <c r="AB697" s="42"/>
      <c r="AC697" s="42"/>
      <c r="AD697" s="42"/>
      <c r="AE697" s="42"/>
      <c r="AF697" s="42"/>
      <c r="AG697" s="42"/>
    </row>
    <row r="698" spans="1:33">
      <c r="A698" s="44">
        <f t="shared" si="404"/>
        <v>675</v>
      </c>
      <c r="B698" s="44"/>
      <c r="C698" s="142">
        <v>39702</v>
      </c>
      <c r="E698" s="138" t="s">
        <v>321</v>
      </c>
      <c r="G698" s="43">
        <v>6.6</v>
      </c>
      <c r="H698" s="136" t="str">
        <f t="shared" si="405"/>
        <v>P, S, T &amp; D Plant - Commodity</v>
      </c>
      <c r="I698" s="42">
        <f>'Dep. Res. Class'!L$168</f>
        <v>0</v>
      </c>
      <c r="J698" s="136">
        <f t="shared" si="406"/>
        <v>0</v>
      </c>
      <c r="K698" s="136">
        <f t="shared" si="407"/>
        <v>0</v>
      </c>
      <c r="L698" s="136">
        <f t="shared" si="408"/>
        <v>0</v>
      </c>
      <c r="M698" s="136">
        <f t="shared" si="409"/>
        <v>0</v>
      </c>
      <c r="N698" s="136">
        <f t="shared" si="410"/>
        <v>0</v>
      </c>
      <c r="O698" s="136">
        <f t="shared" si="411"/>
        <v>0</v>
      </c>
      <c r="P698" s="136">
        <f t="shared" si="412"/>
        <v>0</v>
      </c>
      <c r="Q698" s="136">
        <f t="shared" si="413"/>
        <v>0</v>
      </c>
      <c r="R698" s="136">
        <f t="shared" si="414"/>
        <v>0</v>
      </c>
      <c r="S698" s="136">
        <f t="shared" si="415"/>
        <v>0</v>
      </c>
      <c r="T698" s="136">
        <f t="shared" si="416"/>
        <v>0</v>
      </c>
      <c r="U698" s="136">
        <f t="shared" si="417"/>
        <v>0</v>
      </c>
      <c r="V698" s="136">
        <f t="shared" si="418"/>
        <v>0</v>
      </c>
      <c r="W698" s="136">
        <f t="shared" si="419"/>
        <v>0</v>
      </c>
      <c r="X698" s="136">
        <f t="shared" si="420"/>
        <v>0</v>
      </c>
      <c r="Y698" s="42">
        <f t="shared" si="421"/>
        <v>0</v>
      </c>
      <c r="Z698" s="42"/>
      <c r="AA698" s="42"/>
      <c r="AB698" s="42"/>
      <c r="AC698" s="42"/>
      <c r="AD698" s="42"/>
      <c r="AE698" s="42"/>
      <c r="AF698" s="42"/>
      <c r="AG698" s="42"/>
    </row>
    <row r="699" spans="1:33">
      <c r="A699" s="44">
        <f t="shared" si="404"/>
        <v>676</v>
      </c>
      <c r="B699" s="44"/>
      <c r="C699" s="142">
        <v>39705</v>
      </c>
      <c r="E699" s="138" t="s">
        <v>322</v>
      </c>
      <c r="G699" s="43">
        <v>6.6</v>
      </c>
      <c r="H699" s="136" t="str">
        <f t="shared" si="405"/>
        <v>P, S, T &amp; D Plant - Commodity</v>
      </c>
      <c r="I699" s="42">
        <f>'Dep. Res. Class'!L$169</f>
        <v>0</v>
      </c>
      <c r="J699" s="136">
        <f t="shared" si="406"/>
        <v>0</v>
      </c>
      <c r="K699" s="136">
        <f t="shared" si="407"/>
        <v>0</v>
      </c>
      <c r="L699" s="136">
        <f t="shared" si="408"/>
        <v>0</v>
      </c>
      <c r="M699" s="136">
        <f t="shared" si="409"/>
        <v>0</v>
      </c>
      <c r="N699" s="136">
        <f t="shared" si="410"/>
        <v>0</v>
      </c>
      <c r="O699" s="136">
        <f t="shared" si="411"/>
        <v>0</v>
      </c>
      <c r="P699" s="136">
        <f t="shared" si="412"/>
        <v>0</v>
      </c>
      <c r="Q699" s="136">
        <f t="shared" si="413"/>
        <v>0</v>
      </c>
      <c r="R699" s="136">
        <f t="shared" si="414"/>
        <v>0</v>
      </c>
      <c r="S699" s="136">
        <f t="shared" si="415"/>
        <v>0</v>
      </c>
      <c r="T699" s="136">
        <f t="shared" si="416"/>
        <v>0</v>
      </c>
      <c r="U699" s="136">
        <f t="shared" si="417"/>
        <v>0</v>
      </c>
      <c r="V699" s="136">
        <f t="shared" si="418"/>
        <v>0</v>
      </c>
      <c r="W699" s="136">
        <f t="shared" si="419"/>
        <v>0</v>
      </c>
      <c r="X699" s="136">
        <f t="shared" si="420"/>
        <v>0</v>
      </c>
      <c r="Y699" s="42">
        <f t="shared" si="421"/>
        <v>0</v>
      </c>
      <c r="Z699" s="42"/>
      <c r="AA699" s="42"/>
      <c r="AB699" s="42"/>
      <c r="AC699" s="42"/>
      <c r="AD699" s="42"/>
      <c r="AE699" s="42"/>
      <c r="AF699" s="42"/>
      <c r="AG699" s="42"/>
    </row>
    <row r="700" spans="1:33">
      <c r="A700" s="44">
        <f t="shared" si="404"/>
        <v>677</v>
      </c>
      <c r="B700" s="44"/>
      <c r="C700" s="142">
        <v>39800</v>
      </c>
      <c r="E700" s="138" t="s">
        <v>323</v>
      </c>
      <c r="G700" s="43">
        <v>6.6</v>
      </c>
      <c r="H700" s="136" t="str">
        <f t="shared" si="405"/>
        <v>P, S, T &amp; D Plant - Commodity</v>
      </c>
      <c r="I700" s="42">
        <f>'Dep. Res. Class'!L$170</f>
        <v>63535.098179767796</v>
      </c>
      <c r="J700" s="136">
        <f t="shared" si="406"/>
        <v>20361.565446107037</v>
      </c>
      <c r="K700" s="136">
        <f t="shared" si="407"/>
        <v>13259.241314894221</v>
      </c>
      <c r="L700" s="136">
        <f t="shared" si="408"/>
        <v>622.93207381434672</v>
      </c>
      <c r="M700" s="136">
        <f t="shared" si="409"/>
        <v>14055.294595058518</v>
      </c>
      <c r="N700" s="136">
        <f t="shared" si="410"/>
        <v>15236.064749893671</v>
      </c>
      <c r="O700" s="136">
        <f t="shared" si="411"/>
        <v>0</v>
      </c>
      <c r="P700" s="136">
        <f t="shared" si="412"/>
        <v>0</v>
      </c>
      <c r="Q700" s="136">
        <f t="shared" si="413"/>
        <v>0</v>
      </c>
      <c r="R700" s="136">
        <f t="shared" si="414"/>
        <v>0</v>
      </c>
      <c r="S700" s="136">
        <f t="shared" si="415"/>
        <v>0</v>
      </c>
      <c r="T700" s="136">
        <f t="shared" si="416"/>
        <v>0</v>
      </c>
      <c r="U700" s="136">
        <f t="shared" si="417"/>
        <v>0</v>
      </c>
      <c r="V700" s="136">
        <f t="shared" si="418"/>
        <v>0</v>
      </c>
      <c r="W700" s="136">
        <f t="shared" si="419"/>
        <v>0</v>
      </c>
      <c r="X700" s="136">
        <f t="shared" si="420"/>
        <v>0</v>
      </c>
      <c r="Y700" s="42">
        <f t="shared" si="421"/>
        <v>0</v>
      </c>
      <c r="Z700" s="42"/>
      <c r="AA700" s="42"/>
      <c r="AB700" s="42"/>
      <c r="AC700" s="42"/>
      <c r="AD700" s="42"/>
      <c r="AE700" s="42"/>
      <c r="AF700" s="42"/>
      <c r="AG700" s="42"/>
    </row>
    <row r="701" spans="1:33">
      <c r="A701" s="44">
        <f t="shared" si="404"/>
        <v>678</v>
      </c>
      <c r="B701" s="44"/>
      <c r="C701" s="142">
        <v>39900</v>
      </c>
      <c r="E701" s="138" t="s">
        <v>324</v>
      </c>
      <c r="G701" s="43">
        <v>6.6</v>
      </c>
      <c r="H701" s="136" t="str">
        <f t="shared" si="405"/>
        <v>P, S, T &amp; D Plant - Commodity</v>
      </c>
      <c r="I701" s="42">
        <f>'Dep. Res. Class'!L$171</f>
        <v>7508.7922181218846</v>
      </c>
      <c r="J701" s="136">
        <f t="shared" si="406"/>
        <v>2406.3984876188438</v>
      </c>
      <c r="K701" s="136">
        <f t="shared" si="407"/>
        <v>1567.0218643839639</v>
      </c>
      <c r="L701" s="136">
        <f t="shared" si="408"/>
        <v>73.620213744553453</v>
      </c>
      <c r="M701" s="136">
        <f t="shared" si="409"/>
        <v>1661.1021262637121</v>
      </c>
      <c r="N701" s="136">
        <f t="shared" si="410"/>
        <v>1800.6495261108112</v>
      </c>
      <c r="O701" s="136">
        <f t="shared" si="411"/>
        <v>0</v>
      </c>
      <c r="P701" s="136">
        <f t="shared" si="412"/>
        <v>0</v>
      </c>
      <c r="Q701" s="136">
        <f t="shared" si="413"/>
        <v>0</v>
      </c>
      <c r="R701" s="136">
        <f t="shared" si="414"/>
        <v>0</v>
      </c>
      <c r="S701" s="136">
        <f t="shared" si="415"/>
        <v>0</v>
      </c>
      <c r="T701" s="136">
        <f t="shared" si="416"/>
        <v>0</v>
      </c>
      <c r="U701" s="136">
        <f t="shared" si="417"/>
        <v>0</v>
      </c>
      <c r="V701" s="136">
        <f t="shared" si="418"/>
        <v>0</v>
      </c>
      <c r="W701" s="136">
        <f t="shared" si="419"/>
        <v>0</v>
      </c>
      <c r="X701" s="136">
        <f t="shared" si="420"/>
        <v>0</v>
      </c>
      <c r="Y701" s="42">
        <f t="shared" si="421"/>
        <v>0</v>
      </c>
      <c r="Z701" s="42"/>
      <c r="AA701" s="42"/>
      <c r="AB701" s="42"/>
      <c r="AC701" s="42"/>
      <c r="AD701" s="42"/>
      <c r="AE701" s="42"/>
      <c r="AF701" s="42"/>
      <c r="AG701" s="42"/>
    </row>
    <row r="702" spans="1:33">
      <c r="A702" s="44">
        <f t="shared" si="404"/>
        <v>679</v>
      </c>
      <c r="B702" s="44"/>
      <c r="C702" s="142">
        <v>39901</v>
      </c>
      <c r="E702" s="138" t="s">
        <v>325</v>
      </c>
      <c r="G702" s="43">
        <v>6.6</v>
      </c>
      <c r="H702" s="136" t="str">
        <f t="shared" si="405"/>
        <v>P, S, T &amp; D Plant - Commodity</v>
      </c>
      <c r="I702" s="42">
        <f>'Dep. Res. Class'!L$172</f>
        <v>32118.383410157952</v>
      </c>
      <c r="J702" s="136">
        <f t="shared" si="406"/>
        <v>10293.217206947578</v>
      </c>
      <c r="K702" s="136">
        <f t="shared" si="407"/>
        <v>6702.836833188253</v>
      </c>
      <c r="L702" s="136">
        <f t="shared" si="408"/>
        <v>314.90580416896626</v>
      </c>
      <c r="M702" s="136">
        <f t="shared" si="409"/>
        <v>7105.2591981445194</v>
      </c>
      <c r="N702" s="136">
        <f t="shared" si="410"/>
        <v>7702.164367708634</v>
      </c>
      <c r="O702" s="136">
        <f t="shared" si="411"/>
        <v>0</v>
      </c>
      <c r="P702" s="136">
        <f t="shared" si="412"/>
        <v>0</v>
      </c>
      <c r="Q702" s="136">
        <f t="shared" si="413"/>
        <v>0</v>
      </c>
      <c r="R702" s="136">
        <f t="shared" si="414"/>
        <v>0</v>
      </c>
      <c r="S702" s="136">
        <f t="shared" si="415"/>
        <v>0</v>
      </c>
      <c r="T702" s="136">
        <f t="shared" si="416"/>
        <v>0</v>
      </c>
      <c r="U702" s="136">
        <f t="shared" si="417"/>
        <v>0</v>
      </c>
      <c r="V702" s="136">
        <f t="shared" si="418"/>
        <v>0</v>
      </c>
      <c r="W702" s="136">
        <f t="shared" si="419"/>
        <v>0</v>
      </c>
      <c r="X702" s="136">
        <f t="shared" si="420"/>
        <v>0</v>
      </c>
      <c r="Y702" s="42">
        <f t="shared" si="421"/>
        <v>0</v>
      </c>
      <c r="Z702" s="42"/>
      <c r="AA702" s="42"/>
      <c r="AB702" s="42"/>
      <c r="AC702" s="42"/>
      <c r="AD702" s="42"/>
      <c r="AE702" s="42"/>
      <c r="AF702" s="42"/>
      <c r="AG702" s="42"/>
    </row>
    <row r="703" spans="1:33">
      <c r="A703" s="44">
        <f t="shared" si="404"/>
        <v>680</v>
      </c>
      <c r="B703" s="44"/>
      <c r="C703" s="142">
        <v>39902</v>
      </c>
      <c r="E703" s="138" t="s">
        <v>326</v>
      </c>
      <c r="G703" s="43">
        <v>6.6</v>
      </c>
      <c r="H703" s="136" t="str">
        <f t="shared" si="405"/>
        <v>P, S, T &amp; D Plant - Commodity</v>
      </c>
      <c r="I703" s="42">
        <f>'Dep. Res. Class'!L$173</f>
        <v>806.84103420317911</v>
      </c>
      <c r="J703" s="136">
        <f t="shared" si="406"/>
        <v>258.57434698612371</v>
      </c>
      <c r="K703" s="136">
        <f t="shared" si="407"/>
        <v>168.38094662243699</v>
      </c>
      <c r="L703" s="136">
        <f t="shared" si="408"/>
        <v>7.9107009050746937</v>
      </c>
      <c r="M703" s="136">
        <f t="shared" si="409"/>
        <v>178.49013776638213</v>
      </c>
      <c r="N703" s="136">
        <f t="shared" si="410"/>
        <v>193.48490192316152</v>
      </c>
      <c r="O703" s="136">
        <f t="shared" si="411"/>
        <v>0</v>
      </c>
      <c r="P703" s="136">
        <f t="shared" si="412"/>
        <v>0</v>
      </c>
      <c r="Q703" s="136">
        <f t="shared" si="413"/>
        <v>0</v>
      </c>
      <c r="R703" s="136">
        <f t="shared" si="414"/>
        <v>0</v>
      </c>
      <c r="S703" s="136">
        <f t="shared" si="415"/>
        <v>0</v>
      </c>
      <c r="T703" s="136">
        <f t="shared" si="416"/>
        <v>0</v>
      </c>
      <c r="U703" s="136">
        <f t="shared" si="417"/>
        <v>0</v>
      </c>
      <c r="V703" s="136">
        <f t="shared" si="418"/>
        <v>0</v>
      </c>
      <c r="W703" s="136">
        <f t="shared" si="419"/>
        <v>0</v>
      </c>
      <c r="X703" s="136">
        <f t="shared" si="420"/>
        <v>0</v>
      </c>
      <c r="Y703" s="42">
        <f t="shared" si="421"/>
        <v>0</v>
      </c>
      <c r="Z703" s="42"/>
      <c r="AA703" s="42"/>
      <c r="AB703" s="42"/>
      <c r="AC703" s="42"/>
      <c r="AD703" s="42"/>
      <c r="AE703" s="42"/>
      <c r="AF703" s="42"/>
      <c r="AG703" s="42"/>
    </row>
    <row r="704" spans="1:33">
      <c r="A704" s="44">
        <f t="shared" si="404"/>
        <v>681</v>
      </c>
      <c r="B704" s="44"/>
      <c r="C704" s="142">
        <v>39903</v>
      </c>
      <c r="E704" s="138" t="s">
        <v>327</v>
      </c>
      <c r="G704" s="43">
        <v>6.6</v>
      </c>
      <c r="H704" s="136" t="str">
        <f t="shared" si="405"/>
        <v>P, S, T &amp; D Plant - Commodity</v>
      </c>
      <c r="I704" s="42">
        <f>'Dep. Res. Class'!L$174</f>
        <v>20417.68311823051</v>
      </c>
      <c r="J704" s="136">
        <f t="shared" si="406"/>
        <v>6543.4067622502371</v>
      </c>
      <c r="K704" s="136">
        <f t="shared" si="407"/>
        <v>4260.9989645356318</v>
      </c>
      <c r="L704" s="136">
        <f t="shared" si="408"/>
        <v>200.18588231872303</v>
      </c>
      <c r="M704" s="136">
        <f t="shared" si="409"/>
        <v>4516.8191975292812</v>
      </c>
      <c r="N704" s="136">
        <f t="shared" si="410"/>
        <v>4896.2723115966373</v>
      </c>
      <c r="O704" s="136">
        <f t="shared" si="411"/>
        <v>0</v>
      </c>
      <c r="P704" s="136">
        <f t="shared" si="412"/>
        <v>0</v>
      </c>
      <c r="Q704" s="136">
        <f t="shared" si="413"/>
        <v>0</v>
      </c>
      <c r="R704" s="136">
        <f t="shared" si="414"/>
        <v>0</v>
      </c>
      <c r="S704" s="136">
        <f t="shared" si="415"/>
        <v>0</v>
      </c>
      <c r="T704" s="136">
        <f t="shared" si="416"/>
        <v>0</v>
      </c>
      <c r="U704" s="136">
        <f t="shared" si="417"/>
        <v>0</v>
      </c>
      <c r="V704" s="136">
        <f t="shared" si="418"/>
        <v>0</v>
      </c>
      <c r="W704" s="136">
        <f t="shared" si="419"/>
        <v>0</v>
      </c>
      <c r="X704" s="136">
        <f t="shared" si="420"/>
        <v>0</v>
      </c>
      <c r="Y704" s="42">
        <f t="shared" si="421"/>
        <v>0</v>
      </c>
      <c r="Z704" s="42"/>
      <c r="AA704" s="42"/>
      <c r="AB704" s="42"/>
      <c r="AC704" s="42"/>
      <c r="AD704" s="42"/>
      <c r="AE704" s="42"/>
      <c r="AF704" s="42"/>
      <c r="AG704" s="42"/>
    </row>
    <row r="705" spans="1:33">
      <c r="A705" s="44">
        <f t="shared" si="404"/>
        <v>682</v>
      </c>
      <c r="B705" s="44"/>
      <c r="C705" s="142">
        <v>39904</v>
      </c>
      <c r="E705" s="138" t="s">
        <v>328</v>
      </c>
      <c r="G705" s="43">
        <v>6.6</v>
      </c>
      <c r="H705" s="136" t="str">
        <f t="shared" si="405"/>
        <v>P, S, T &amp; D Plant - Commodity</v>
      </c>
      <c r="I705" s="42">
        <f>'Dep. Res. Class'!L$175</f>
        <v>0</v>
      </c>
      <c r="J705" s="136">
        <f t="shared" si="406"/>
        <v>0</v>
      </c>
      <c r="K705" s="136">
        <f t="shared" si="407"/>
        <v>0</v>
      </c>
      <c r="L705" s="136">
        <f t="shared" si="408"/>
        <v>0</v>
      </c>
      <c r="M705" s="136">
        <f t="shared" si="409"/>
        <v>0</v>
      </c>
      <c r="N705" s="136">
        <f t="shared" si="410"/>
        <v>0</v>
      </c>
      <c r="O705" s="136">
        <f t="shared" si="411"/>
        <v>0</v>
      </c>
      <c r="P705" s="136">
        <f t="shared" si="412"/>
        <v>0</v>
      </c>
      <c r="Q705" s="136">
        <f t="shared" si="413"/>
        <v>0</v>
      </c>
      <c r="R705" s="136">
        <f t="shared" si="414"/>
        <v>0</v>
      </c>
      <c r="S705" s="136">
        <f t="shared" si="415"/>
        <v>0</v>
      </c>
      <c r="T705" s="136">
        <f t="shared" si="416"/>
        <v>0</v>
      </c>
      <c r="U705" s="136">
        <f t="shared" si="417"/>
        <v>0</v>
      </c>
      <c r="V705" s="136">
        <f t="shared" si="418"/>
        <v>0</v>
      </c>
      <c r="W705" s="136">
        <f t="shared" si="419"/>
        <v>0</v>
      </c>
      <c r="X705" s="136">
        <f t="shared" si="420"/>
        <v>0</v>
      </c>
      <c r="Y705" s="42">
        <f t="shared" si="421"/>
        <v>0</v>
      </c>
      <c r="Z705" s="42"/>
      <c r="AA705" s="42"/>
      <c r="AB705" s="42"/>
      <c r="AC705" s="42"/>
      <c r="AD705" s="42"/>
      <c r="AE705" s="42"/>
      <c r="AF705" s="42"/>
      <c r="AG705" s="42"/>
    </row>
    <row r="706" spans="1:33">
      <c r="A706" s="44">
        <f t="shared" si="404"/>
        <v>683</v>
      </c>
      <c r="B706" s="44"/>
      <c r="C706" s="142">
        <v>39905</v>
      </c>
      <c r="E706" s="138" t="s">
        <v>329</v>
      </c>
      <c r="G706" s="43">
        <v>6.6</v>
      </c>
      <c r="H706" s="136" t="str">
        <f t="shared" si="405"/>
        <v>P, S, T &amp; D Plant - Commodity</v>
      </c>
      <c r="I706" s="42">
        <f>'Dep. Res. Class'!L$176</f>
        <v>0</v>
      </c>
      <c r="J706" s="136">
        <f t="shared" si="406"/>
        <v>0</v>
      </c>
      <c r="K706" s="136">
        <f t="shared" si="407"/>
        <v>0</v>
      </c>
      <c r="L706" s="136">
        <f t="shared" si="408"/>
        <v>0</v>
      </c>
      <c r="M706" s="136">
        <f t="shared" si="409"/>
        <v>0</v>
      </c>
      <c r="N706" s="136">
        <f t="shared" si="410"/>
        <v>0</v>
      </c>
      <c r="O706" s="136">
        <f t="shared" si="411"/>
        <v>0</v>
      </c>
      <c r="P706" s="136">
        <f t="shared" si="412"/>
        <v>0</v>
      </c>
      <c r="Q706" s="136">
        <f t="shared" si="413"/>
        <v>0</v>
      </c>
      <c r="R706" s="136">
        <f t="shared" si="414"/>
        <v>0</v>
      </c>
      <c r="S706" s="136">
        <f t="shared" si="415"/>
        <v>0</v>
      </c>
      <c r="T706" s="136">
        <f t="shared" si="416"/>
        <v>0</v>
      </c>
      <c r="U706" s="136">
        <f t="shared" si="417"/>
        <v>0</v>
      </c>
      <c r="V706" s="136">
        <f t="shared" si="418"/>
        <v>0</v>
      </c>
      <c r="W706" s="136">
        <f t="shared" si="419"/>
        <v>0</v>
      </c>
      <c r="X706" s="136">
        <f t="shared" si="420"/>
        <v>0</v>
      </c>
      <c r="Y706" s="42">
        <f t="shared" si="421"/>
        <v>0</v>
      </c>
      <c r="Z706" s="42"/>
      <c r="AA706" s="42"/>
      <c r="AB706" s="42"/>
      <c r="AC706" s="42"/>
      <c r="AD706" s="42"/>
      <c r="AE706" s="42"/>
      <c r="AF706" s="42"/>
      <c r="AG706" s="42"/>
    </row>
    <row r="707" spans="1:33">
      <c r="A707" s="44">
        <f t="shared" si="404"/>
        <v>684</v>
      </c>
      <c r="B707" s="44"/>
      <c r="C707" s="142">
        <v>39906</v>
      </c>
      <c r="E707" s="138" t="s">
        <v>330</v>
      </c>
      <c r="G707" s="43">
        <v>6.6</v>
      </c>
      <c r="H707" s="136" t="str">
        <f t="shared" si="405"/>
        <v>P, S, T &amp; D Plant - Commodity</v>
      </c>
      <c r="I707" s="42">
        <f>'Dep. Res. Class'!L$177</f>
        <v>31703.580227667007</v>
      </c>
      <c r="J707" s="136">
        <f t="shared" si="406"/>
        <v>10160.282146020381</v>
      </c>
      <c r="K707" s="136">
        <f t="shared" si="407"/>
        <v>6616.2708932211535</v>
      </c>
      <c r="L707" s="136">
        <f t="shared" si="408"/>
        <v>310.83885197881199</v>
      </c>
      <c r="M707" s="136">
        <f t="shared" si="409"/>
        <v>7013.4960452430796</v>
      </c>
      <c r="N707" s="136">
        <f t="shared" si="410"/>
        <v>7602.6922912035798</v>
      </c>
      <c r="O707" s="136">
        <f t="shared" si="411"/>
        <v>0</v>
      </c>
      <c r="P707" s="136">
        <f t="shared" si="412"/>
        <v>0</v>
      </c>
      <c r="Q707" s="136">
        <f t="shared" si="413"/>
        <v>0</v>
      </c>
      <c r="R707" s="136">
        <f t="shared" si="414"/>
        <v>0</v>
      </c>
      <c r="S707" s="136">
        <f t="shared" si="415"/>
        <v>0</v>
      </c>
      <c r="T707" s="136">
        <f t="shared" si="416"/>
        <v>0</v>
      </c>
      <c r="U707" s="136">
        <f t="shared" si="417"/>
        <v>0</v>
      </c>
      <c r="V707" s="136">
        <f t="shared" si="418"/>
        <v>0</v>
      </c>
      <c r="W707" s="136">
        <f t="shared" si="419"/>
        <v>0</v>
      </c>
      <c r="X707" s="136">
        <f t="shared" si="420"/>
        <v>0</v>
      </c>
      <c r="Y707" s="42">
        <f t="shared" si="421"/>
        <v>0</v>
      </c>
      <c r="Z707" s="42"/>
      <c r="AA707" s="42"/>
      <c r="AB707" s="42"/>
      <c r="AC707" s="42"/>
      <c r="AD707" s="42"/>
      <c r="AE707" s="42"/>
      <c r="AF707" s="42"/>
      <c r="AG707" s="42"/>
    </row>
    <row r="708" spans="1:33">
      <c r="A708" s="44">
        <f t="shared" si="404"/>
        <v>685</v>
      </c>
      <c r="B708" s="44"/>
      <c r="C708" s="142">
        <v>39907</v>
      </c>
      <c r="E708" s="138" t="s">
        <v>331</v>
      </c>
      <c r="G708" s="43">
        <v>6.6</v>
      </c>
      <c r="H708" s="136" t="str">
        <f t="shared" si="405"/>
        <v>P, S, T &amp; D Plant - Commodity</v>
      </c>
      <c r="I708" s="42">
        <f>'Dep. Res. Class'!L$178</f>
        <v>5755.973571604366</v>
      </c>
      <c r="J708" s="136">
        <f t="shared" si="406"/>
        <v>1844.6596596525965</v>
      </c>
      <c r="K708" s="136">
        <f t="shared" si="407"/>
        <v>1201.2233359916215</v>
      </c>
      <c r="L708" s="136">
        <f t="shared" si="408"/>
        <v>56.434642528369885</v>
      </c>
      <c r="M708" s="136">
        <f t="shared" si="409"/>
        <v>1273.341925141355</v>
      </c>
      <c r="N708" s="136">
        <f t="shared" si="410"/>
        <v>1380.3140082904231</v>
      </c>
      <c r="O708" s="136">
        <f t="shared" si="411"/>
        <v>0</v>
      </c>
      <c r="P708" s="136">
        <f t="shared" si="412"/>
        <v>0</v>
      </c>
      <c r="Q708" s="136">
        <f t="shared" si="413"/>
        <v>0</v>
      </c>
      <c r="R708" s="136">
        <f t="shared" si="414"/>
        <v>0</v>
      </c>
      <c r="S708" s="136">
        <f t="shared" si="415"/>
        <v>0</v>
      </c>
      <c r="T708" s="136">
        <f t="shared" si="416"/>
        <v>0</v>
      </c>
      <c r="U708" s="136">
        <f t="shared" si="417"/>
        <v>0</v>
      </c>
      <c r="V708" s="136">
        <f t="shared" si="418"/>
        <v>0</v>
      </c>
      <c r="W708" s="136">
        <f t="shared" si="419"/>
        <v>0</v>
      </c>
      <c r="X708" s="136">
        <f t="shared" si="420"/>
        <v>0</v>
      </c>
      <c r="Y708" s="42">
        <f t="shared" si="421"/>
        <v>0</v>
      </c>
      <c r="Z708" s="42"/>
      <c r="AA708" s="42"/>
      <c r="AB708" s="42"/>
      <c r="AC708" s="42"/>
      <c r="AD708" s="42"/>
      <c r="AE708" s="42"/>
      <c r="AF708" s="42"/>
      <c r="AG708" s="42"/>
    </row>
    <row r="709" spans="1:33">
      <c r="A709" s="44">
        <f t="shared" si="404"/>
        <v>686</v>
      </c>
      <c r="B709" s="44"/>
      <c r="C709" s="142">
        <v>39908</v>
      </c>
      <c r="E709" s="138" t="s">
        <v>332</v>
      </c>
      <c r="G709" s="43">
        <v>6.6</v>
      </c>
      <c r="H709" s="136" t="str">
        <f t="shared" si="405"/>
        <v>P, S, T &amp; D Plant - Commodity</v>
      </c>
      <c r="I709" s="42">
        <f>'Dep. Res. Class'!L$179</f>
        <v>87623.923856355337</v>
      </c>
      <c r="J709" s="136">
        <f t="shared" si="406"/>
        <v>28081.490567587243</v>
      </c>
      <c r="K709" s="136">
        <f t="shared" si="407"/>
        <v>18286.376894894071</v>
      </c>
      <c r="L709" s="136">
        <f t="shared" si="408"/>
        <v>859.11180067982593</v>
      </c>
      <c r="M709" s="136">
        <f t="shared" si="409"/>
        <v>19384.247426381349</v>
      </c>
      <c r="N709" s="136">
        <f t="shared" si="410"/>
        <v>21012.697166812843</v>
      </c>
      <c r="O709" s="136">
        <f t="shared" si="411"/>
        <v>0</v>
      </c>
      <c r="P709" s="136">
        <f t="shared" si="412"/>
        <v>0</v>
      </c>
      <c r="Q709" s="136">
        <f t="shared" si="413"/>
        <v>0</v>
      </c>
      <c r="R709" s="136">
        <f t="shared" si="414"/>
        <v>0</v>
      </c>
      <c r="S709" s="136">
        <f t="shared" si="415"/>
        <v>0</v>
      </c>
      <c r="T709" s="136">
        <f t="shared" si="416"/>
        <v>0</v>
      </c>
      <c r="U709" s="136">
        <f t="shared" si="417"/>
        <v>0</v>
      </c>
      <c r="V709" s="136">
        <f t="shared" si="418"/>
        <v>0</v>
      </c>
      <c r="W709" s="136">
        <f t="shared" si="419"/>
        <v>0</v>
      </c>
      <c r="X709" s="136">
        <f t="shared" si="420"/>
        <v>0</v>
      </c>
      <c r="Y709" s="42">
        <f t="shared" si="421"/>
        <v>0</v>
      </c>
      <c r="Z709" s="42"/>
      <c r="AA709" s="42"/>
      <c r="AB709" s="42"/>
      <c r="AC709" s="42"/>
      <c r="AD709" s="42"/>
      <c r="AE709" s="42"/>
      <c r="AF709" s="42"/>
      <c r="AG709" s="42"/>
    </row>
    <row r="710" spans="1:33">
      <c r="A710" s="44">
        <f t="shared" si="404"/>
        <v>687</v>
      </c>
      <c r="B710" s="44"/>
      <c r="C710" s="142">
        <v>39909</v>
      </c>
      <c r="E710" s="138" t="s">
        <v>333</v>
      </c>
      <c r="G710" s="43">
        <v>6.6</v>
      </c>
      <c r="H710" s="136" t="str">
        <f t="shared" si="405"/>
        <v>P, S, T &amp; D Plant - Commodity</v>
      </c>
      <c r="I710" s="42">
        <f>'Dep. Res. Class'!L$180</f>
        <v>0</v>
      </c>
      <c r="J710" s="136">
        <f t="shared" si="406"/>
        <v>0</v>
      </c>
      <c r="K710" s="136">
        <f t="shared" si="407"/>
        <v>0</v>
      </c>
      <c r="L710" s="136">
        <f t="shared" si="408"/>
        <v>0</v>
      </c>
      <c r="M710" s="136">
        <f t="shared" si="409"/>
        <v>0</v>
      </c>
      <c r="N710" s="136">
        <f t="shared" si="410"/>
        <v>0</v>
      </c>
      <c r="O710" s="136">
        <f t="shared" si="411"/>
        <v>0</v>
      </c>
      <c r="P710" s="136">
        <f t="shared" si="412"/>
        <v>0</v>
      </c>
      <c r="Q710" s="136">
        <f t="shared" si="413"/>
        <v>0</v>
      </c>
      <c r="R710" s="136">
        <f t="shared" si="414"/>
        <v>0</v>
      </c>
      <c r="S710" s="136">
        <f t="shared" si="415"/>
        <v>0</v>
      </c>
      <c r="T710" s="136">
        <f t="shared" si="416"/>
        <v>0</v>
      </c>
      <c r="U710" s="136">
        <f t="shared" si="417"/>
        <v>0</v>
      </c>
      <c r="V710" s="136">
        <f t="shared" si="418"/>
        <v>0</v>
      </c>
      <c r="W710" s="136">
        <f t="shared" si="419"/>
        <v>0</v>
      </c>
      <c r="X710" s="136">
        <f t="shared" si="420"/>
        <v>0</v>
      </c>
      <c r="Y710" s="42">
        <f t="shared" si="421"/>
        <v>0</v>
      </c>
      <c r="Z710" s="42"/>
      <c r="AA710" s="42"/>
      <c r="AB710" s="42"/>
      <c r="AC710" s="42"/>
      <c r="AD710" s="42"/>
      <c r="AE710" s="42"/>
      <c r="AF710" s="42"/>
      <c r="AG710" s="42"/>
    </row>
    <row r="711" spans="1:33">
      <c r="A711" s="44">
        <f t="shared" si="404"/>
        <v>688</v>
      </c>
      <c r="B711" s="44"/>
      <c r="C711" s="142">
        <v>39924</v>
      </c>
      <c r="E711" s="138" t="s">
        <v>334</v>
      </c>
      <c r="G711" s="43">
        <v>6.6</v>
      </c>
      <c r="H711" s="136" t="str">
        <f t="shared" si="405"/>
        <v>P, S, T &amp; D Plant - Commodity</v>
      </c>
      <c r="I711" s="42">
        <f>'Dep. Res. Class'!L$181</f>
        <v>0</v>
      </c>
      <c r="J711" s="136">
        <f t="shared" si="406"/>
        <v>0</v>
      </c>
      <c r="K711" s="136">
        <f t="shared" si="407"/>
        <v>0</v>
      </c>
      <c r="L711" s="136">
        <f t="shared" si="408"/>
        <v>0</v>
      </c>
      <c r="M711" s="136">
        <f t="shared" si="409"/>
        <v>0</v>
      </c>
      <c r="N711" s="136">
        <f t="shared" si="410"/>
        <v>0</v>
      </c>
      <c r="O711" s="136">
        <f t="shared" si="411"/>
        <v>0</v>
      </c>
      <c r="P711" s="136">
        <f t="shared" si="412"/>
        <v>0</v>
      </c>
      <c r="Q711" s="136">
        <f t="shared" si="413"/>
        <v>0</v>
      </c>
      <c r="R711" s="136">
        <f t="shared" si="414"/>
        <v>0</v>
      </c>
      <c r="S711" s="136">
        <f t="shared" si="415"/>
        <v>0</v>
      </c>
      <c r="T711" s="136">
        <f t="shared" si="416"/>
        <v>0</v>
      </c>
      <c r="U711" s="136">
        <f t="shared" si="417"/>
        <v>0</v>
      </c>
      <c r="V711" s="136">
        <f t="shared" si="418"/>
        <v>0</v>
      </c>
      <c r="W711" s="136">
        <f t="shared" si="419"/>
        <v>0</v>
      </c>
      <c r="X711" s="136">
        <f t="shared" si="420"/>
        <v>0</v>
      </c>
      <c r="Y711" s="42">
        <f t="shared" si="421"/>
        <v>0</v>
      </c>
      <c r="Z711" s="42"/>
      <c r="AA711" s="42"/>
      <c r="AB711" s="42"/>
      <c r="AC711" s="42"/>
      <c r="AD711" s="42"/>
      <c r="AE711" s="42"/>
      <c r="AF711" s="42"/>
      <c r="AG711" s="42"/>
    </row>
    <row r="712" spans="1:33">
      <c r="A712" s="44">
        <f t="shared" si="404"/>
        <v>689</v>
      </c>
      <c r="B712" s="44"/>
      <c r="C712" s="44"/>
      <c r="D712" s="44"/>
      <c r="E712" s="138" t="s">
        <v>368</v>
      </c>
      <c r="G712" s="43">
        <v>6.6</v>
      </c>
      <c r="H712" s="136" t="str">
        <f t="shared" si="405"/>
        <v>P, S, T &amp; D Plant - Commodity</v>
      </c>
      <c r="I712" s="42">
        <f>'Dep. Res. Class'!L$182</f>
        <v>5608.3436279109828</v>
      </c>
      <c r="J712" s="136">
        <f t="shared" si="406"/>
        <v>1797.3475936223729</v>
      </c>
      <c r="K712" s="136">
        <f t="shared" si="407"/>
        <v>1170.4142067887935</v>
      </c>
      <c r="L712" s="136">
        <f t="shared" si="408"/>
        <v>54.987199624892966</v>
      </c>
      <c r="M712" s="136">
        <f t="shared" si="409"/>
        <v>1240.6830891733771</v>
      </c>
      <c r="N712" s="136">
        <f t="shared" si="410"/>
        <v>1344.9115387015461</v>
      </c>
      <c r="O712" s="136">
        <f t="shared" si="411"/>
        <v>0</v>
      </c>
      <c r="P712" s="136">
        <f t="shared" si="412"/>
        <v>0</v>
      </c>
      <c r="Q712" s="136">
        <f t="shared" si="413"/>
        <v>0</v>
      </c>
      <c r="R712" s="136">
        <f t="shared" si="414"/>
        <v>0</v>
      </c>
      <c r="S712" s="136">
        <f t="shared" si="415"/>
        <v>0</v>
      </c>
      <c r="T712" s="136">
        <f t="shared" si="416"/>
        <v>0</v>
      </c>
      <c r="U712" s="136">
        <f t="shared" si="417"/>
        <v>0</v>
      </c>
      <c r="V712" s="136">
        <f t="shared" si="418"/>
        <v>0</v>
      </c>
      <c r="W712" s="136">
        <f t="shared" si="419"/>
        <v>0</v>
      </c>
      <c r="X712" s="136">
        <f t="shared" si="420"/>
        <v>0</v>
      </c>
      <c r="Y712" s="42">
        <f t="shared" si="421"/>
        <v>0</v>
      </c>
      <c r="Z712" s="42"/>
      <c r="AA712" s="42"/>
      <c r="AB712" s="42"/>
      <c r="AC712" s="42"/>
      <c r="AD712" s="42"/>
      <c r="AE712" s="42"/>
      <c r="AF712" s="42"/>
      <c r="AG712" s="42"/>
    </row>
    <row r="713" spans="1:33">
      <c r="A713" s="44">
        <f t="shared" si="404"/>
        <v>690</v>
      </c>
      <c r="B713" s="44"/>
      <c r="C713" s="44"/>
      <c r="D713" s="44"/>
      <c r="E713" s="44"/>
      <c r="G713" s="43"/>
      <c r="H713" s="44"/>
      <c r="I713" s="42"/>
      <c r="J713" s="151"/>
      <c r="K713" s="44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42"/>
      <c r="AC713" s="42"/>
      <c r="AD713" s="42"/>
      <c r="AE713" s="42"/>
      <c r="AF713" s="42"/>
      <c r="AG713" s="42"/>
    </row>
    <row r="714" spans="1:33">
      <c r="A714" s="44">
        <f t="shared" si="404"/>
        <v>691</v>
      </c>
      <c r="B714" s="44"/>
      <c r="C714" s="44"/>
      <c r="D714" s="44" t="s">
        <v>159</v>
      </c>
      <c r="E714" s="44"/>
      <c r="G714" s="43"/>
      <c r="H714" s="44"/>
      <c r="I714" s="42">
        <f>'Dep. Res. Class'!L$184</f>
        <v>309737.38760003197</v>
      </c>
      <c r="J714" s="136">
        <f>SUM(J678:J712)</f>
        <v>99263.8442279546</v>
      </c>
      <c r="K714" s="136">
        <f t="shared" ref="K714:X714" si="422">SUM(K678:K712)</f>
        <v>64639.591093628791</v>
      </c>
      <c r="L714" s="136">
        <f t="shared" si="422"/>
        <v>3036.8309599459758</v>
      </c>
      <c r="M714" s="136">
        <f t="shared" si="422"/>
        <v>68520.398245148128</v>
      </c>
      <c r="N714" s="136">
        <f t="shared" si="422"/>
        <v>74276.723073354457</v>
      </c>
      <c r="O714" s="136">
        <f t="shared" si="422"/>
        <v>0</v>
      </c>
      <c r="P714" s="136">
        <f t="shared" si="422"/>
        <v>0</v>
      </c>
      <c r="Q714" s="136">
        <f t="shared" si="422"/>
        <v>0</v>
      </c>
      <c r="R714" s="136">
        <f t="shared" si="422"/>
        <v>0</v>
      </c>
      <c r="S714" s="136">
        <f t="shared" si="422"/>
        <v>0</v>
      </c>
      <c r="T714" s="136">
        <f t="shared" si="422"/>
        <v>0</v>
      </c>
      <c r="U714" s="136">
        <f t="shared" si="422"/>
        <v>0</v>
      </c>
      <c r="V714" s="136">
        <f t="shared" si="422"/>
        <v>0</v>
      </c>
      <c r="W714" s="136">
        <f t="shared" si="422"/>
        <v>0</v>
      </c>
      <c r="X714" s="136">
        <f t="shared" si="422"/>
        <v>0</v>
      </c>
      <c r="Y714" s="42">
        <f>SUM(J714:X714)-I714</f>
        <v>0</v>
      </c>
      <c r="Z714" s="42"/>
      <c r="AA714" s="42"/>
      <c r="AB714" s="42"/>
      <c r="AC714" s="42"/>
      <c r="AD714" s="42"/>
      <c r="AE714" s="42"/>
      <c r="AF714" s="42"/>
      <c r="AG714" s="42"/>
    </row>
    <row r="715" spans="1:33">
      <c r="A715" s="44">
        <f t="shared" si="404"/>
        <v>692</v>
      </c>
      <c r="B715" s="44"/>
      <c r="C715" s="44"/>
      <c r="D715" s="44"/>
      <c r="E715" s="44"/>
      <c r="G715" s="43"/>
      <c r="H715" s="44"/>
      <c r="I715" s="42"/>
      <c r="J715" s="151"/>
      <c r="K715" s="44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  <c r="AA715" s="42"/>
      <c r="AB715" s="42"/>
      <c r="AC715" s="42"/>
      <c r="AD715" s="42"/>
      <c r="AE715" s="42"/>
      <c r="AF715" s="42"/>
      <c r="AG715" s="42"/>
    </row>
    <row r="716" spans="1:33">
      <c r="A716" s="44">
        <f t="shared" si="404"/>
        <v>693</v>
      </c>
      <c r="B716" s="44"/>
      <c r="C716" s="44"/>
      <c r="D716" s="44" t="s">
        <v>363</v>
      </c>
      <c r="E716" s="44"/>
      <c r="G716" s="43"/>
      <c r="H716" s="44"/>
      <c r="I716" s="42"/>
      <c r="J716" s="151"/>
      <c r="K716" s="44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  <c r="AA716" s="42"/>
      <c r="AB716" s="42"/>
      <c r="AC716" s="42"/>
      <c r="AD716" s="42"/>
      <c r="AE716" s="42"/>
      <c r="AF716" s="42"/>
      <c r="AG716" s="42"/>
    </row>
    <row r="717" spans="1:33">
      <c r="A717" s="44">
        <f t="shared" si="404"/>
        <v>694</v>
      </c>
      <c r="B717" s="44"/>
      <c r="C717" s="44"/>
      <c r="D717" s="44"/>
      <c r="E717" s="44"/>
      <c r="G717" s="43"/>
      <c r="H717" s="44"/>
      <c r="I717" s="42"/>
      <c r="J717" s="151"/>
      <c r="K717" s="44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42"/>
      <c r="AD717" s="42"/>
      <c r="AE717" s="42"/>
      <c r="AF717" s="42"/>
      <c r="AG717" s="42"/>
    </row>
    <row r="718" spans="1:33">
      <c r="A718" s="44">
        <f t="shared" si="404"/>
        <v>695</v>
      </c>
      <c r="B718" s="44"/>
      <c r="C718" s="44"/>
      <c r="D718" s="44" t="s">
        <v>158</v>
      </c>
      <c r="E718" s="44"/>
      <c r="G718" s="43"/>
      <c r="H718" s="44"/>
      <c r="I718" s="42"/>
      <c r="J718" s="151"/>
      <c r="K718" s="44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  <c r="AC718" s="42"/>
      <c r="AD718" s="42"/>
      <c r="AE718" s="42"/>
      <c r="AF718" s="42"/>
      <c r="AG718" s="42"/>
    </row>
    <row r="719" spans="1:33">
      <c r="A719" s="44">
        <f t="shared" si="404"/>
        <v>696</v>
      </c>
      <c r="B719" s="44"/>
      <c r="C719" s="44"/>
      <c r="D719" s="44"/>
      <c r="E719" s="44"/>
      <c r="G719" s="43"/>
      <c r="H719" s="44"/>
      <c r="I719" s="42"/>
      <c r="J719" s="151"/>
      <c r="K719" s="44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42"/>
      <c r="AD719" s="42"/>
      <c r="AE719" s="42"/>
      <c r="AF719" s="42"/>
      <c r="AG719" s="42"/>
    </row>
    <row r="720" spans="1:33">
      <c r="A720" s="44">
        <f t="shared" si="404"/>
        <v>697</v>
      </c>
      <c r="B720" s="44"/>
      <c r="C720" s="139">
        <v>37400</v>
      </c>
      <c r="E720" s="138" t="s">
        <v>125</v>
      </c>
      <c r="G720" s="43">
        <v>6.6</v>
      </c>
      <c r="H720" s="136" t="str">
        <f t="shared" ref="H720:H754" si="423">VLOOKUP($G720,alloc,3)</f>
        <v>P, S, T &amp; D Plant - Commodity</v>
      </c>
      <c r="I720" s="42">
        <f>'Dep. Res. Class'!L$190</f>
        <v>0</v>
      </c>
      <c r="J720" s="136">
        <f t="shared" ref="J720:J754" si="424">$I720*VLOOKUP($G720,alloc,6)</f>
        <v>0</v>
      </c>
      <c r="K720" s="136">
        <f t="shared" ref="K720:K754" si="425">$I720*VLOOKUP($G720,alloc,7)</f>
        <v>0</v>
      </c>
      <c r="L720" s="136">
        <f t="shared" ref="L720:L754" si="426">$I720*VLOOKUP($G720,alloc,8)</f>
        <v>0</v>
      </c>
      <c r="M720" s="136">
        <f t="shared" ref="M720:M754" si="427">$I720*VLOOKUP($G720,alloc,9)</f>
        <v>0</v>
      </c>
      <c r="N720" s="136">
        <f t="shared" ref="N720:N754" si="428">$I720*VLOOKUP($G720,alloc,10)</f>
        <v>0</v>
      </c>
      <c r="O720" s="136">
        <f t="shared" ref="O720:O754" si="429">$I720*VLOOKUP($G720,alloc,11)</f>
        <v>0</v>
      </c>
      <c r="P720" s="136">
        <f t="shared" ref="P720:P754" si="430">$I720*VLOOKUP($G720,alloc,12)</f>
        <v>0</v>
      </c>
      <c r="Q720" s="136">
        <f t="shared" ref="Q720:Q754" si="431">$I720*VLOOKUP($G720,alloc,13)</f>
        <v>0</v>
      </c>
      <c r="R720" s="136">
        <f t="shared" ref="R720:R754" si="432">$I720*VLOOKUP($G720,alloc,14)</f>
        <v>0</v>
      </c>
      <c r="S720" s="136">
        <f t="shared" ref="S720:S754" si="433">$I720*VLOOKUP($G720,alloc,15)</f>
        <v>0</v>
      </c>
      <c r="T720" s="136">
        <f t="shared" ref="T720:T754" si="434">$I720*VLOOKUP($G720,alloc,16)</f>
        <v>0</v>
      </c>
      <c r="U720" s="136">
        <f t="shared" ref="U720:U754" si="435">$I720*VLOOKUP($G720,alloc,17)</f>
        <v>0</v>
      </c>
      <c r="V720" s="136">
        <f t="shared" ref="V720:V754" si="436">$I720*VLOOKUP($G720,alloc,18)</f>
        <v>0</v>
      </c>
      <c r="W720" s="136">
        <f t="shared" ref="W720:W754" si="437">$I720*VLOOKUP($G720,alloc,19)</f>
        <v>0</v>
      </c>
      <c r="X720" s="136">
        <f t="shared" ref="X720:X754" si="438">$I720*VLOOKUP($G720,alloc,20)</f>
        <v>0</v>
      </c>
      <c r="Y720" s="42">
        <f t="shared" ref="Y720:Y754" si="439">SUM(J720:X720)-I720</f>
        <v>0</v>
      </c>
      <c r="Z720" s="42"/>
      <c r="AA720" s="42"/>
      <c r="AB720" s="42"/>
      <c r="AC720" s="42"/>
      <c r="AD720" s="42"/>
      <c r="AE720" s="42"/>
      <c r="AF720" s="42"/>
      <c r="AG720" s="42"/>
    </row>
    <row r="721" spans="1:33">
      <c r="A721" s="44">
        <f t="shared" si="404"/>
        <v>698</v>
      </c>
      <c r="B721" s="44"/>
      <c r="C721" s="139">
        <v>39000</v>
      </c>
      <c r="E721" s="138" t="s">
        <v>149</v>
      </c>
      <c r="G721" s="43">
        <v>6.6</v>
      </c>
      <c r="H721" s="136" t="str">
        <f t="shared" si="423"/>
        <v>P, S, T &amp; D Plant - Commodity</v>
      </c>
      <c r="I721" s="42">
        <f>'Dep. Res. Class'!L$191</f>
        <v>16686.436392553274</v>
      </c>
      <c r="J721" s="136">
        <f t="shared" si="424"/>
        <v>5347.6263735037392</v>
      </c>
      <c r="K721" s="136">
        <f t="shared" si="425"/>
        <v>3482.3191142081505</v>
      </c>
      <c r="L721" s="136">
        <f t="shared" si="426"/>
        <v>163.60274437876672</v>
      </c>
      <c r="M721" s="136">
        <f t="shared" si="427"/>
        <v>3691.3892629149464</v>
      </c>
      <c r="N721" s="136">
        <f t="shared" si="428"/>
        <v>4001.4988975476704</v>
      </c>
      <c r="O721" s="136">
        <f t="shared" si="429"/>
        <v>0</v>
      </c>
      <c r="P721" s="136">
        <f t="shared" si="430"/>
        <v>0</v>
      </c>
      <c r="Q721" s="136">
        <f t="shared" si="431"/>
        <v>0</v>
      </c>
      <c r="R721" s="136">
        <f t="shared" si="432"/>
        <v>0</v>
      </c>
      <c r="S721" s="136">
        <f t="shared" si="433"/>
        <v>0</v>
      </c>
      <c r="T721" s="136">
        <f t="shared" si="434"/>
        <v>0</v>
      </c>
      <c r="U721" s="136">
        <f t="shared" si="435"/>
        <v>0</v>
      </c>
      <c r="V721" s="136">
        <f t="shared" si="436"/>
        <v>0</v>
      </c>
      <c r="W721" s="136">
        <f t="shared" si="437"/>
        <v>0</v>
      </c>
      <c r="X721" s="136">
        <f t="shared" si="438"/>
        <v>0</v>
      </c>
      <c r="Y721" s="42">
        <f t="shared" si="439"/>
        <v>0</v>
      </c>
      <c r="Z721" s="42"/>
      <c r="AA721" s="42"/>
      <c r="AB721" s="42"/>
      <c r="AC721" s="42"/>
      <c r="AD721" s="42"/>
      <c r="AE721" s="42"/>
      <c r="AF721" s="42"/>
      <c r="AG721" s="42"/>
    </row>
    <row r="722" spans="1:33">
      <c r="A722" s="44">
        <f t="shared" si="404"/>
        <v>699</v>
      </c>
      <c r="B722" s="44"/>
      <c r="C722" s="139">
        <v>36602</v>
      </c>
      <c r="E722" s="138" t="s">
        <v>149</v>
      </c>
      <c r="G722" s="43">
        <v>6.6</v>
      </c>
      <c r="H722" s="136" t="str">
        <f t="shared" si="423"/>
        <v>P, S, T &amp; D Plant - Commodity</v>
      </c>
      <c r="I722" s="42">
        <f>'Dep. Res. Class'!L$192</f>
        <v>0</v>
      </c>
      <c r="J722" s="136">
        <f t="shared" si="424"/>
        <v>0</v>
      </c>
      <c r="K722" s="136">
        <f t="shared" si="425"/>
        <v>0</v>
      </c>
      <c r="L722" s="136">
        <f t="shared" si="426"/>
        <v>0</v>
      </c>
      <c r="M722" s="136">
        <f t="shared" si="427"/>
        <v>0</v>
      </c>
      <c r="N722" s="136">
        <f t="shared" si="428"/>
        <v>0</v>
      </c>
      <c r="O722" s="136">
        <f t="shared" si="429"/>
        <v>0</v>
      </c>
      <c r="P722" s="136">
        <f t="shared" si="430"/>
        <v>0</v>
      </c>
      <c r="Q722" s="136">
        <f t="shared" si="431"/>
        <v>0</v>
      </c>
      <c r="R722" s="136">
        <f t="shared" si="432"/>
        <v>0</v>
      </c>
      <c r="S722" s="136">
        <f t="shared" si="433"/>
        <v>0</v>
      </c>
      <c r="T722" s="136">
        <f t="shared" si="434"/>
        <v>0</v>
      </c>
      <c r="U722" s="136">
        <f t="shared" si="435"/>
        <v>0</v>
      </c>
      <c r="V722" s="136">
        <f t="shared" si="436"/>
        <v>0</v>
      </c>
      <c r="W722" s="136">
        <f t="shared" si="437"/>
        <v>0</v>
      </c>
      <c r="X722" s="136">
        <f t="shared" si="438"/>
        <v>0</v>
      </c>
      <c r="Y722" s="42">
        <f t="shared" si="439"/>
        <v>0</v>
      </c>
      <c r="Z722" s="42"/>
      <c r="AA722" s="42"/>
      <c r="AB722" s="42"/>
      <c r="AC722" s="42"/>
      <c r="AD722" s="42"/>
      <c r="AE722" s="42"/>
      <c r="AF722" s="42"/>
      <c r="AG722" s="42"/>
    </row>
    <row r="723" spans="1:33">
      <c r="A723" s="44">
        <f t="shared" si="404"/>
        <v>700</v>
      </c>
      <c r="B723" s="44"/>
      <c r="C723" s="139">
        <v>37503</v>
      </c>
      <c r="E723" s="138" t="s">
        <v>291</v>
      </c>
      <c r="G723" s="43">
        <v>6.6</v>
      </c>
      <c r="H723" s="136" t="str">
        <f t="shared" si="423"/>
        <v>P, S, T &amp; D Plant - Commodity</v>
      </c>
      <c r="I723" s="42">
        <f>'Dep. Res. Class'!L$193</f>
        <v>0</v>
      </c>
      <c r="J723" s="136">
        <f t="shared" si="424"/>
        <v>0</v>
      </c>
      <c r="K723" s="136">
        <f t="shared" si="425"/>
        <v>0</v>
      </c>
      <c r="L723" s="136">
        <f t="shared" si="426"/>
        <v>0</v>
      </c>
      <c r="M723" s="136">
        <f t="shared" si="427"/>
        <v>0</v>
      </c>
      <c r="N723" s="136">
        <f t="shared" si="428"/>
        <v>0</v>
      </c>
      <c r="O723" s="136">
        <f t="shared" si="429"/>
        <v>0</v>
      </c>
      <c r="P723" s="136">
        <f t="shared" si="430"/>
        <v>0</v>
      </c>
      <c r="Q723" s="136">
        <f t="shared" si="431"/>
        <v>0</v>
      </c>
      <c r="R723" s="136">
        <f t="shared" si="432"/>
        <v>0</v>
      </c>
      <c r="S723" s="136">
        <f t="shared" si="433"/>
        <v>0</v>
      </c>
      <c r="T723" s="136">
        <f t="shared" si="434"/>
        <v>0</v>
      </c>
      <c r="U723" s="136">
        <f t="shared" si="435"/>
        <v>0</v>
      </c>
      <c r="V723" s="136">
        <f t="shared" si="436"/>
        <v>0</v>
      </c>
      <c r="W723" s="136">
        <f t="shared" si="437"/>
        <v>0</v>
      </c>
      <c r="X723" s="136">
        <f t="shared" si="438"/>
        <v>0</v>
      </c>
      <c r="Y723" s="42">
        <f t="shared" si="439"/>
        <v>0</v>
      </c>
      <c r="Z723" s="42"/>
      <c r="AA723" s="42"/>
      <c r="AB723" s="42"/>
      <c r="AC723" s="42"/>
      <c r="AD723" s="42"/>
      <c r="AE723" s="42"/>
      <c r="AF723" s="42"/>
      <c r="AG723" s="42"/>
    </row>
    <row r="724" spans="1:33">
      <c r="A724" s="44">
        <f t="shared" si="404"/>
        <v>701</v>
      </c>
      <c r="B724" s="44"/>
      <c r="C724" s="139">
        <v>39004</v>
      </c>
      <c r="E724" s="138" t="s">
        <v>306</v>
      </c>
      <c r="G724" s="43">
        <v>6.6</v>
      </c>
      <c r="H724" s="136" t="str">
        <f t="shared" si="423"/>
        <v>P, S, T &amp; D Plant - Commodity</v>
      </c>
      <c r="I724" s="42">
        <f>'Dep. Res. Class'!L$194</f>
        <v>0</v>
      </c>
      <c r="J724" s="136">
        <f t="shared" si="424"/>
        <v>0</v>
      </c>
      <c r="K724" s="136">
        <f t="shared" si="425"/>
        <v>0</v>
      </c>
      <c r="L724" s="136">
        <f t="shared" si="426"/>
        <v>0</v>
      </c>
      <c r="M724" s="136">
        <f t="shared" si="427"/>
        <v>0</v>
      </c>
      <c r="N724" s="136">
        <f t="shared" si="428"/>
        <v>0</v>
      </c>
      <c r="O724" s="136">
        <f t="shared" si="429"/>
        <v>0</v>
      </c>
      <c r="P724" s="136">
        <f t="shared" si="430"/>
        <v>0</v>
      </c>
      <c r="Q724" s="136">
        <f t="shared" si="431"/>
        <v>0</v>
      </c>
      <c r="R724" s="136">
        <f t="shared" si="432"/>
        <v>0</v>
      </c>
      <c r="S724" s="136">
        <f t="shared" si="433"/>
        <v>0</v>
      </c>
      <c r="T724" s="136">
        <f t="shared" si="434"/>
        <v>0</v>
      </c>
      <c r="U724" s="136">
        <f t="shared" si="435"/>
        <v>0</v>
      </c>
      <c r="V724" s="136">
        <f t="shared" si="436"/>
        <v>0</v>
      </c>
      <c r="W724" s="136">
        <f t="shared" si="437"/>
        <v>0</v>
      </c>
      <c r="X724" s="136">
        <f t="shared" si="438"/>
        <v>0</v>
      </c>
      <c r="Y724" s="42">
        <f t="shared" si="439"/>
        <v>0</v>
      </c>
      <c r="Z724" s="42"/>
      <c r="AA724" s="42"/>
      <c r="AB724" s="42"/>
      <c r="AC724" s="42"/>
      <c r="AD724" s="42"/>
      <c r="AE724" s="42"/>
      <c r="AF724" s="42"/>
      <c r="AG724" s="42"/>
    </row>
    <row r="725" spans="1:33">
      <c r="A725" s="44">
        <f t="shared" si="404"/>
        <v>702</v>
      </c>
      <c r="B725" s="44"/>
      <c r="C725" s="139">
        <v>39009</v>
      </c>
      <c r="E725" s="138" t="s">
        <v>307</v>
      </c>
      <c r="G725" s="43">
        <v>6.6</v>
      </c>
      <c r="H725" s="136" t="str">
        <f t="shared" si="423"/>
        <v>P, S, T &amp; D Plant - Commodity</v>
      </c>
      <c r="I725" s="42">
        <f>'Dep. Res. Class'!L$195</f>
        <v>97934.423264706405</v>
      </c>
      <c r="J725" s="136">
        <f t="shared" si="424"/>
        <v>31385.772995721447</v>
      </c>
      <c r="K725" s="136">
        <f t="shared" si="425"/>
        <v>20438.09151640283</v>
      </c>
      <c r="L725" s="136">
        <f t="shared" si="426"/>
        <v>960.20144974801599</v>
      </c>
      <c r="M725" s="136">
        <f t="shared" si="427"/>
        <v>21665.14587083671</v>
      </c>
      <c r="N725" s="136">
        <f t="shared" si="428"/>
        <v>23485.211431997399</v>
      </c>
      <c r="O725" s="136">
        <f t="shared" si="429"/>
        <v>0</v>
      </c>
      <c r="P725" s="136">
        <f t="shared" si="430"/>
        <v>0</v>
      </c>
      <c r="Q725" s="136">
        <f t="shared" si="431"/>
        <v>0</v>
      </c>
      <c r="R725" s="136">
        <f t="shared" si="432"/>
        <v>0</v>
      </c>
      <c r="S725" s="136">
        <f t="shared" si="433"/>
        <v>0</v>
      </c>
      <c r="T725" s="136">
        <f t="shared" si="434"/>
        <v>0</v>
      </c>
      <c r="U725" s="136">
        <f t="shared" si="435"/>
        <v>0</v>
      </c>
      <c r="V725" s="136">
        <f t="shared" si="436"/>
        <v>0</v>
      </c>
      <c r="W725" s="136">
        <f t="shared" si="437"/>
        <v>0</v>
      </c>
      <c r="X725" s="136">
        <f t="shared" si="438"/>
        <v>0</v>
      </c>
      <c r="Y725" s="42">
        <f t="shared" si="439"/>
        <v>0</v>
      </c>
      <c r="Z725" s="42"/>
      <c r="AA725" s="42"/>
      <c r="AB725" s="42"/>
      <c r="AC725" s="42"/>
      <c r="AD725" s="42"/>
      <c r="AE725" s="42"/>
      <c r="AF725" s="42"/>
      <c r="AG725" s="42"/>
    </row>
    <row r="726" spans="1:33">
      <c r="A726" s="44">
        <f t="shared" si="404"/>
        <v>703</v>
      </c>
      <c r="B726" s="44"/>
      <c r="C726" s="139">
        <v>39100</v>
      </c>
      <c r="E726" s="138" t="s">
        <v>308</v>
      </c>
      <c r="G726" s="43">
        <v>6.6</v>
      </c>
      <c r="H726" s="136" t="str">
        <f t="shared" si="423"/>
        <v>P, S, T &amp; D Plant - Commodity</v>
      </c>
      <c r="I726" s="42">
        <f>'Dep. Res. Class'!L$196</f>
        <v>68338.623145091886</v>
      </c>
      <c r="J726" s="136">
        <f t="shared" si="424"/>
        <v>21900.986817216231</v>
      </c>
      <c r="K726" s="136">
        <f t="shared" si="425"/>
        <v>14261.6966270296</v>
      </c>
      <c r="L726" s="136">
        <f t="shared" si="426"/>
        <v>670.02840094682267</v>
      </c>
      <c r="M726" s="136">
        <f t="shared" si="427"/>
        <v>15117.934937429909</v>
      </c>
      <c r="N726" s="136">
        <f t="shared" si="428"/>
        <v>16387.976362469319</v>
      </c>
      <c r="O726" s="136">
        <f t="shared" si="429"/>
        <v>0</v>
      </c>
      <c r="P726" s="136">
        <f t="shared" si="430"/>
        <v>0</v>
      </c>
      <c r="Q726" s="136">
        <f t="shared" si="431"/>
        <v>0</v>
      </c>
      <c r="R726" s="136">
        <f t="shared" si="432"/>
        <v>0</v>
      </c>
      <c r="S726" s="136">
        <f t="shared" si="433"/>
        <v>0</v>
      </c>
      <c r="T726" s="136">
        <f t="shared" si="434"/>
        <v>0</v>
      </c>
      <c r="U726" s="136">
        <f t="shared" si="435"/>
        <v>0</v>
      </c>
      <c r="V726" s="136">
        <f t="shared" si="436"/>
        <v>0</v>
      </c>
      <c r="W726" s="136">
        <f t="shared" si="437"/>
        <v>0</v>
      </c>
      <c r="X726" s="136">
        <f t="shared" si="438"/>
        <v>0</v>
      </c>
      <c r="Y726" s="42">
        <f t="shared" si="439"/>
        <v>0</v>
      </c>
      <c r="Z726" s="42"/>
      <c r="AA726" s="42"/>
      <c r="AB726" s="42"/>
      <c r="AC726" s="42"/>
      <c r="AD726" s="42"/>
      <c r="AE726" s="42"/>
      <c r="AF726" s="42"/>
      <c r="AG726" s="42"/>
    </row>
    <row r="727" spans="1:33">
      <c r="A727" s="44">
        <f t="shared" si="404"/>
        <v>704</v>
      </c>
      <c r="B727" s="44"/>
      <c r="C727" s="139">
        <v>39102</v>
      </c>
      <c r="E727" s="138" t="s">
        <v>309</v>
      </c>
      <c r="G727" s="43">
        <v>6.6</v>
      </c>
      <c r="H727" s="136" t="str">
        <f t="shared" si="423"/>
        <v>P, S, T &amp; D Plant - Commodity</v>
      </c>
      <c r="I727" s="42">
        <f>'Dep. Res. Class'!L$197</f>
        <v>61.204373467594088</v>
      </c>
      <c r="J727" s="136">
        <f t="shared" si="424"/>
        <v>19.614620763193233</v>
      </c>
      <c r="K727" s="136">
        <f t="shared" si="425"/>
        <v>12.772838644832094</v>
      </c>
      <c r="L727" s="136">
        <f t="shared" si="426"/>
        <v>0.60008040253280215</v>
      </c>
      <c r="M727" s="136">
        <f t="shared" si="427"/>
        <v>13.539689466741958</v>
      </c>
      <c r="N727" s="136">
        <f t="shared" si="428"/>
        <v>14.677144190293998</v>
      </c>
      <c r="O727" s="136">
        <f t="shared" si="429"/>
        <v>0</v>
      </c>
      <c r="P727" s="136">
        <f t="shared" si="430"/>
        <v>0</v>
      </c>
      <c r="Q727" s="136">
        <f t="shared" si="431"/>
        <v>0</v>
      </c>
      <c r="R727" s="136">
        <f t="shared" si="432"/>
        <v>0</v>
      </c>
      <c r="S727" s="136">
        <f t="shared" si="433"/>
        <v>0</v>
      </c>
      <c r="T727" s="136">
        <f t="shared" si="434"/>
        <v>0</v>
      </c>
      <c r="U727" s="136">
        <f t="shared" si="435"/>
        <v>0</v>
      </c>
      <c r="V727" s="136">
        <f t="shared" si="436"/>
        <v>0</v>
      </c>
      <c r="W727" s="136">
        <f t="shared" si="437"/>
        <v>0</v>
      </c>
      <c r="X727" s="136">
        <f t="shared" si="438"/>
        <v>0</v>
      </c>
      <c r="Y727" s="42">
        <f t="shared" si="439"/>
        <v>0</v>
      </c>
      <c r="Z727" s="42"/>
      <c r="AA727" s="42"/>
      <c r="AB727" s="42"/>
      <c r="AC727" s="42"/>
      <c r="AD727" s="42"/>
      <c r="AE727" s="42"/>
      <c r="AF727" s="42"/>
      <c r="AG727" s="42"/>
    </row>
    <row r="728" spans="1:33">
      <c r="A728" s="44">
        <f t="shared" si="404"/>
        <v>705</v>
      </c>
      <c r="B728" s="44"/>
      <c r="C728" s="146">
        <v>39103</v>
      </c>
      <c r="E728" s="138" t="s">
        <v>310</v>
      </c>
      <c r="G728" s="43">
        <v>6.6</v>
      </c>
      <c r="H728" s="136" t="str">
        <f t="shared" si="423"/>
        <v>P, S, T &amp; D Plant - Commodity</v>
      </c>
      <c r="I728" s="42">
        <f>'Dep. Res. Class'!L$198</f>
        <v>30.170078446622906</v>
      </c>
      <c r="J728" s="136">
        <f t="shared" si="424"/>
        <v>9.6688294250675657</v>
      </c>
      <c r="K728" s="136">
        <f t="shared" si="425"/>
        <v>6.2962419524591056</v>
      </c>
      <c r="L728" s="136">
        <f t="shared" si="426"/>
        <v>0.29580358057715395</v>
      </c>
      <c r="M728" s="136">
        <f t="shared" si="427"/>
        <v>6.6742533288214121</v>
      </c>
      <c r="N728" s="136">
        <f t="shared" si="428"/>
        <v>7.234950159697668</v>
      </c>
      <c r="O728" s="136">
        <f t="shared" si="429"/>
        <v>0</v>
      </c>
      <c r="P728" s="136">
        <f t="shared" si="430"/>
        <v>0</v>
      </c>
      <c r="Q728" s="136">
        <f t="shared" si="431"/>
        <v>0</v>
      </c>
      <c r="R728" s="136">
        <f t="shared" si="432"/>
        <v>0</v>
      </c>
      <c r="S728" s="136">
        <f t="shared" si="433"/>
        <v>0</v>
      </c>
      <c r="T728" s="136">
        <f t="shared" si="434"/>
        <v>0</v>
      </c>
      <c r="U728" s="136">
        <f t="shared" si="435"/>
        <v>0</v>
      </c>
      <c r="V728" s="136">
        <f t="shared" si="436"/>
        <v>0</v>
      </c>
      <c r="W728" s="136">
        <f t="shared" si="437"/>
        <v>0</v>
      </c>
      <c r="X728" s="136">
        <f t="shared" si="438"/>
        <v>0</v>
      </c>
      <c r="Y728" s="42">
        <f t="shared" si="439"/>
        <v>0</v>
      </c>
      <c r="Z728" s="42"/>
      <c r="AA728" s="42"/>
      <c r="AB728" s="42"/>
      <c r="AC728" s="42"/>
      <c r="AD728" s="42"/>
      <c r="AE728" s="42"/>
      <c r="AF728" s="42"/>
      <c r="AG728" s="42"/>
    </row>
    <row r="729" spans="1:33">
      <c r="A729" s="44">
        <f t="shared" si="404"/>
        <v>706</v>
      </c>
      <c r="B729" s="44"/>
      <c r="C729" s="139">
        <v>39200</v>
      </c>
      <c r="E729" s="138" t="s">
        <v>311</v>
      </c>
      <c r="G729" s="43">
        <v>6.6</v>
      </c>
      <c r="H729" s="136" t="str">
        <f t="shared" si="423"/>
        <v>P, S, T &amp; D Plant - Commodity</v>
      </c>
      <c r="I729" s="42">
        <f>'Dep. Res. Class'!L$199</f>
        <v>1080.7532323560695</v>
      </c>
      <c r="J729" s="136">
        <f t="shared" si="424"/>
        <v>346.35702630766372</v>
      </c>
      <c r="K729" s="136">
        <f t="shared" si="425"/>
        <v>225.54412159898615</v>
      </c>
      <c r="L729" s="136">
        <f t="shared" si="426"/>
        <v>10.596282552491767</v>
      </c>
      <c r="M729" s="136">
        <f t="shared" si="427"/>
        <v>239.08525367107259</v>
      </c>
      <c r="N729" s="136">
        <f t="shared" si="428"/>
        <v>259.17054822585516</v>
      </c>
      <c r="O729" s="136">
        <f t="shared" si="429"/>
        <v>0</v>
      </c>
      <c r="P729" s="136">
        <f t="shared" si="430"/>
        <v>0</v>
      </c>
      <c r="Q729" s="136">
        <f t="shared" si="431"/>
        <v>0</v>
      </c>
      <c r="R729" s="136">
        <f t="shared" si="432"/>
        <v>0</v>
      </c>
      <c r="S729" s="136">
        <f t="shared" si="433"/>
        <v>0</v>
      </c>
      <c r="T729" s="136">
        <f t="shared" si="434"/>
        <v>0</v>
      </c>
      <c r="U729" s="136">
        <f t="shared" si="435"/>
        <v>0</v>
      </c>
      <c r="V729" s="136">
        <f t="shared" si="436"/>
        <v>0</v>
      </c>
      <c r="W729" s="136">
        <f t="shared" si="437"/>
        <v>0</v>
      </c>
      <c r="X729" s="136">
        <f t="shared" si="438"/>
        <v>0</v>
      </c>
      <c r="Y729" s="42">
        <f t="shared" si="439"/>
        <v>0</v>
      </c>
      <c r="Z729" s="42"/>
      <c r="AA729" s="42"/>
      <c r="AB729" s="42"/>
      <c r="AC729" s="42"/>
      <c r="AD729" s="42"/>
      <c r="AE729" s="42"/>
      <c r="AF729" s="42"/>
      <c r="AG729" s="42"/>
    </row>
    <row r="730" spans="1:33">
      <c r="A730" s="44">
        <f t="shared" si="404"/>
        <v>707</v>
      </c>
      <c r="B730" s="44"/>
      <c r="C730" s="139">
        <v>39201</v>
      </c>
      <c r="E730" s="138" t="s">
        <v>312</v>
      </c>
      <c r="G730" s="43">
        <v>6.6</v>
      </c>
      <c r="H730" s="136" t="str">
        <f t="shared" si="423"/>
        <v>P, S, T &amp; D Plant - Commodity</v>
      </c>
      <c r="I730" s="42">
        <f>'Dep. Res. Class'!L$200</f>
        <v>0</v>
      </c>
      <c r="J730" s="136">
        <f t="shared" si="424"/>
        <v>0</v>
      </c>
      <c r="K730" s="136">
        <f t="shared" si="425"/>
        <v>0</v>
      </c>
      <c r="L730" s="136">
        <f t="shared" si="426"/>
        <v>0</v>
      </c>
      <c r="M730" s="136">
        <f t="shared" si="427"/>
        <v>0</v>
      </c>
      <c r="N730" s="136">
        <f t="shared" si="428"/>
        <v>0</v>
      </c>
      <c r="O730" s="136">
        <f t="shared" si="429"/>
        <v>0</v>
      </c>
      <c r="P730" s="136">
        <f t="shared" si="430"/>
        <v>0</v>
      </c>
      <c r="Q730" s="136">
        <f t="shared" si="431"/>
        <v>0</v>
      </c>
      <c r="R730" s="136">
        <f t="shared" si="432"/>
        <v>0</v>
      </c>
      <c r="S730" s="136">
        <f t="shared" si="433"/>
        <v>0</v>
      </c>
      <c r="T730" s="136">
        <f t="shared" si="434"/>
        <v>0</v>
      </c>
      <c r="U730" s="136">
        <f t="shared" si="435"/>
        <v>0</v>
      </c>
      <c r="V730" s="136">
        <f t="shared" si="436"/>
        <v>0</v>
      </c>
      <c r="W730" s="136">
        <f t="shared" si="437"/>
        <v>0</v>
      </c>
      <c r="X730" s="136">
        <f t="shared" si="438"/>
        <v>0</v>
      </c>
      <c r="Y730" s="42">
        <f t="shared" si="439"/>
        <v>0</v>
      </c>
      <c r="Z730" s="42"/>
      <c r="AA730" s="42"/>
      <c r="AB730" s="42"/>
      <c r="AC730" s="42"/>
      <c r="AD730" s="42"/>
      <c r="AE730" s="42"/>
      <c r="AF730" s="42"/>
      <c r="AG730" s="42"/>
    </row>
    <row r="731" spans="1:33">
      <c r="A731" s="44">
        <f t="shared" si="404"/>
        <v>708</v>
      </c>
      <c r="B731" s="44"/>
      <c r="C731" s="139">
        <v>39202</v>
      </c>
      <c r="E731" s="138" t="s">
        <v>313</v>
      </c>
      <c r="G731" s="43">
        <v>6.6</v>
      </c>
      <c r="H731" s="136" t="str">
        <f t="shared" si="423"/>
        <v>P, S, T &amp; D Plant - Commodity</v>
      </c>
      <c r="I731" s="42">
        <f>'Dep. Res. Class'!L$201</f>
        <v>0</v>
      </c>
      <c r="J731" s="136">
        <f t="shared" si="424"/>
        <v>0</v>
      </c>
      <c r="K731" s="136">
        <f t="shared" si="425"/>
        <v>0</v>
      </c>
      <c r="L731" s="136">
        <f t="shared" si="426"/>
        <v>0</v>
      </c>
      <c r="M731" s="136">
        <f t="shared" si="427"/>
        <v>0</v>
      </c>
      <c r="N731" s="136">
        <f t="shared" si="428"/>
        <v>0</v>
      </c>
      <c r="O731" s="136">
        <f t="shared" si="429"/>
        <v>0</v>
      </c>
      <c r="P731" s="136">
        <f t="shared" si="430"/>
        <v>0</v>
      </c>
      <c r="Q731" s="136">
        <f t="shared" si="431"/>
        <v>0</v>
      </c>
      <c r="R731" s="136">
        <f t="shared" si="432"/>
        <v>0</v>
      </c>
      <c r="S731" s="136">
        <f t="shared" si="433"/>
        <v>0</v>
      </c>
      <c r="T731" s="136">
        <f t="shared" si="434"/>
        <v>0</v>
      </c>
      <c r="U731" s="136">
        <f t="shared" si="435"/>
        <v>0</v>
      </c>
      <c r="V731" s="136">
        <f t="shared" si="436"/>
        <v>0</v>
      </c>
      <c r="W731" s="136">
        <f t="shared" si="437"/>
        <v>0</v>
      </c>
      <c r="X731" s="136">
        <f t="shared" si="438"/>
        <v>0</v>
      </c>
      <c r="Y731" s="42">
        <f t="shared" si="439"/>
        <v>0</v>
      </c>
      <c r="Z731" s="42"/>
      <c r="AA731" s="42"/>
      <c r="AB731" s="42"/>
      <c r="AC731" s="42"/>
      <c r="AD731" s="42"/>
      <c r="AE731" s="42"/>
      <c r="AF731" s="42"/>
      <c r="AG731" s="42"/>
    </row>
    <row r="732" spans="1:33">
      <c r="A732" s="44">
        <f t="shared" si="404"/>
        <v>709</v>
      </c>
      <c r="B732" s="44"/>
      <c r="C732" s="139">
        <v>39300</v>
      </c>
      <c r="E732" s="138" t="s">
        <v>198</v>
      </c>
      <c r="G732" s="43">
        <v>6.6</v>
      </c>
      <c r="H732" s="136" t="str">
        <f t="shared" si="423"/>
        <v>P, S, T &amp; D Plant - Commodity</v>
      </c>
      <c r="I732" s="42">
        <f>'Dep. Res. Class'!L$202</f>
        <v>7.9121669958252498</v>
      </c>
      <c r="J732" s="136">
        <f t="shared" si="424"/>
        <v>2.5356710026667768</v>
      </c>
      <c r="K732" s="136">
        <f t="shared" si="425"/>
        <v>1.6512027922669696</v>
      </c>
      <c r="L732" s="136">
        <f t="shared" si="426"/>
        <v>7.7575115743574438E-2</v>
      </c>
      <c r="M732" s="136">
        <f t="shared" si="427"/>
        <v>1.750337076633907</v>
      </c>
      <c r="N732" s="136">
        <f t="shared" si="428"/>
        <v>1.8973810085140215</v>
      </c>
      <c r="O732" s="136">
        <f t="shared" si="429"/>
        <v>0</v>
      </c>
      <c r="P732" s="136">
        <f t="shared" si="430"/>
        <v>0</v>
      </c>
      <c r="Q732" s="136">
        <f t="shared" si="431"/>
        <v>0</v>
      </c>
      <c r="R732" s="136">
        <f t="shared" si="432"/>
        <v>0</v>
      </c>
      <c r="S732" s="136">
        <f t="shared" si="433"/>
        <v>0</v>
      </c>
      <c r="T732" s="136">
        <f t="shared" si="434"/>
        <v>0</v>
      </c>
      <c r="U732" s="136">
        <f t="shared" si="435"/>
        <v>0</v>
      </c>
      <c r="V732" s="136">
        <f t="shared" si="436"/>
        <v>0</v>
      </c>
      <c r="W732" s="136">
        <f t="shared" si="437"/>
        <v>0</v>
      </c>
      <c r="X732" s="136">
        <f t="shared" si="438"/>
        <v>0</v>
      </c>
      <c r="Y732" s="42">
        <f t="shared" si="439"/>
        <v>0</v>
      </c>
      <c r="Z732" s="42"/>
      <c r="AA732" s="42"/>
      <c r="AB732" s="42"/>
      <c r="AC732" s="42"/>
      <c r="AD732" s="42"/>
      <c r="AE732" s="42"/>
      <c r="AF732" s="42"/>
      <c r="AG732" s="42"/>
    </row>
    <row r="733" spans="1:33">
      <c r="A733" s="44">
        <f t="shared" si="404"/>
        <v>710</v>
      </c>
      <c r="B733" s="44"/>
      <c r="C733" s="139">
        <v>39400</v>
      </c>
      <c r="E733" s="138" t="s">
        <v>314</v>
      </c>
      <c r="G733" s="43">
        <v>6.6</v>
      </c>
      <c r="H733" s="136" t="str">
        <f t="shared" si="423"/>
        <v>P, S, T &amp; D Plant - Commodity</v>
      </c>
      <c r="I733" s="42">
        <f>'Dep. Res. Class'!L$203</f>
        <v>2354.7419099318031</v>
      </c>
      <c r="J733" s="136">
        <f t="shared" si="424"/>
        <v>754.6416529035215</v>
      </c>
      <c r="K733" s="136">
        <f t="shared" si="425"/>
        <v>491.41485749719197</v>
      </c>
      <c r="L733" s="136">
        <f t="shared" si="426"/>
        <v>23.087148729998777</v>
      </c>
      <c r="M733" s="136">
        <f t="shared" si="427"/>
        <v>520.91823555191365</v>
      </c>
      <c r="N733" s="136">
        <f t="shared" si="428"/>
        <v>564.68001524917702</v>
      </c>
      <c r="O733" s="136">
        <f t="shared" si="429"/>
        <v>0</v>
      </c>
      <c r="P733" s="136">
        <f t="shared" si="430"/>
        <v>0</v>
      </c>
      <c r="Q733" s="136">
        <f t="shared" si="431"/>
        <v>0</v>
      </c>
      <c r="R733" s="136">
        <f t="shared" si="432"/>
        <v>0</v>
      </c>
      <c r="S733" s="136">
        <f t="shared" si="433"/>
        <v>0</v>
      </c>
      <c r="T733" s="136">
        <f t="shared" si="434"/>
        <v>0</v>
      </c>
      <c r="U733" s="136">
        <f t="shared" si="435"/>
        <v>0</v>
      </c>
      <c r="V733" s="136">
        <f t="shared" si="436"/>
        <v>0</v>
      </c>
      <c r="W733" s="136">
        <f t="shared" si="437"/>
        <v>0</v>
      </c>
      <c r="X733" s="136">
        <f t="shared" si="438"/>
        <v>0</v>
      </c>
      <c r="Y733" s="42">
        <f t="shared" si="439"/>
        <v>0</v>
      </c>
      <c r="Z733" s="42"/>
      <c r="AA733" s="42"/>
      <c r="AB733" s="42"/>
      <c r="AC733" s="42"/>
      <c r="AD733" s="42"/>
      <c r="AE733" s="42"/>
      <c r="AF733" s="42"/>
      <c r="AG733" s="42"/>
    </row>
    <row r="734" spans="1:33">
      <c r="A734" s="44">
        <f t="shared" si="404"/>
        <v>711</v>
      </c>
      <c r="B734" s="44"/>
      <c r="C734" s="139">
        <v>39600</v>
      </c>
      <c r="E734" s="138" t="s">
        <v>315</v>
      </c>
      <c r="G734" s="43">
        <v>6.6</v>
      </c>
      <c r="H734" s="136" t="str">
        <f t="shared" si="423"/>
        <v>P, S, T &amp; D Plant - Commodity</v>
      </c>
      <c r="I734" s="42">
        <f>'Dep. Res. Class'!L$204</f>
        <v>115.21442876187784</v>
      </c>
      <c r="J734" s="136">
        <f t="shared" si="424"/>
        <v>36.923624874760307</v>
      </c>
      <c r="K734" s="136">
        <f t="shared" si="425"/>
        <v>24.044283516947434</v>
      </c>
      <c r="L734" s="136">
        <f t="shared" si="426"/>
        <v>1.1296238630009179</v>
      </c>
      <c r="M734" s="136">
        <f t="shared" si="427"/>
        <v>25.487845053259893</v>
      </c>
      <c r="N734" s="136">
        <f t="shared" si="428"/>
        <v>27.62905145390928</v>
      </c>
      <c r="O734" s="136">
        <f t="shared" si="429"/>
        <v>0</v>
      </c>
      <c r="P734" s="136">
        <f t="shared" si="430"/>
        <v>0</v>
      </c>
      <c r="Q734" s="136">
        <f t="shared" si="431"/>
        <v>0</v>
      </c>
      <c r="R734" s="136">
        <f t="shared" si="432"/>
        <v>0</v>
      </c>
      <c r="S734" s="136">
        <f t="shared" si="433"/>
        <v>0</v>
      </c>
      <c r="T734" s="136">
        <f t="shared" si="434"/>
        <v>0</v>
      </c>
      <c r="U734" s="136">
        <f t="shared" si="435"/>
        <v>0</v>
      </c>
      <c r="V734" s="136">
        <f t="shared" si="436"/>
        <v>0</v>
      </c>
      <c r="W734" s="136">
        <f t="shared" si="437"/>
        <v>0</v>
      </c>
      <c r="X734" s="136">
        <f t="shared" si="438"/>
        <v>0</v>
      </c>
      <c r="Y734" s="42">
        <f t="shared" si="439"/>
        <v>0</v>
      </c>
      <c r="Z734" s="42"/>
      <c r="AA734" s="42"/>
      <c r="AB734" s="42"/>
      <c r="AC734" s="42"/>
      <c r="AD734" s="42"/>
      <c r="AE734" s="42"/>
      <c r="AF734" s="42"/>
      <c r="AG734" s="42"/>
    </row>
    <row r="735" spans="1:33">
      <c r="A735" s="44">
        <f t="shared" si="404"/>
        <v>712</v>
      </c>
      <c r="B735" s="44"/>
      <c r="C735" s="139">
        <v>39603</v>
      </c>
      <c r="E735" s="138" t="s">
        <v>316</v>
      </c>
      <c r="G735" s="43">
        <v>6.6</v>
      </c>
      <c r="H735" s="136" t="str">
        <f t="shared" si="423"/>
        <v>P, S, T &amp; D Plant - Commodity</v>
      </c>
      <c r="I735" s="42">
        <f>'Dep. Res. Class'!L$205</f>
        <v>0</v>
      </c>
      <c r="J735" s="136">
        <f t="shared" si="424"/>
        <v>0</v>
      </c>
      <c r="K735" s="136">
        <f t="shared" si="425"/>
        <v>0</v>
      </c>
      <c r="L735" s="136">
        <f t="shared" si="426"/>
        <v>0</v>
      </c>
      <c r="M735" s="136">
        <f t="shared" si="427"/>
        <v>0</v>
      </c>
      <c r="N735" s="136">
        <f t="shared" si="428"/>
        <v>0</v>
      </c>
      <c r="O735" s="136">
        <f t="shared" si="429"/>
        <v>0</v>
      </c>
      <c r="P735" s="136">
        <f t="shared" si="430"/>
        <v>0</v>
      </c>
      <c r="Q735" s="136">
        <f t="shared" si="431"/>
        <v>0</v>
      </c>
      <c r="R735" s="136">
        <f t="shared" si="432"/>
        <v>0</v>
      </c>
      <c r="S735" s="136">
        <f t="shared" si="433"/>
        <v>0</v>
      </c>
      <c r="T735" s="136">
        <f t="shared" si="434"/>
        <v>0</v>
      </c>
      <c r="U735" s="136">
        <f t="shared" si="435"/>
        <v>0</v>
      </c>
      <c r="V735" s="136">
        <f t="shared" si="436"/>
        <v>0</v>
      </c>
      <c r="W735" s="136">
        <f t="shared" si="437"/>
        <v>0</v>
      </c>
      <c r="X735" s="136">
        <f t="shared" si="438"/>
        <v>0</v>
      </c>
      <c r="Y735" s="42">
        <f t="shared" si="439"/>
        <v>0</v>
      </c>
      <c r="Z735" s="42"/>
      <c r="AA735" s="42"/>
      <c r="AB735" s="42"/>
      <c r="AC735" s="42"/>
      <c r="AD735" s="42"/>
      <c r="AE735" s="42"/>
      <c r="AF735" s="42"/>
      <c r="AG735" s="42"/>
    </row>
    <row r="736" spans="1:33">
      <c r="A736" s="44">
        <f t="shared" ref="A736:A796" si="440">A735+1</f>
        <v>713</v>
      </c>
      <c r="B736" s="44"/>
      <c r="C736" s="137">
        <v>39604</v>
      </c>
      <c r="E736" s="138" t="s">
        <v>317</v>
      </c>
      <c r="G736" s="43">
        <v>6.6</v>
      </c>
      <c r="H736" s="136" t="str">
        <f t="shared" si="423"/>
        <v>P, S, T &amp; D Plant - Commodity</v>
      </c>
      <c r="I736" s="42">
        <f>'Dep. Res. Class'!L$206</f>
        <v>0</v>
      </c>
      <c r="J736" s="136">
        <f t="shared" si="424"/>
        <v>0</v>
      </c>
      <c r="K736" s="136">
        <f t="shared" si="425"/>
        <v>0</v>
      </c>
      <c r="L736" s="136">
        <f t="shared" si="426"/>
        <v>0</v>
      </c>
      <c r="M736" s="136">
        <f t="shared" si="427"/>
        <v>0</v>
      </c>
      <c r="N736" s="136">
        <f t="shared" si="428"/>
        <v>0</v>
      </c>
      <c r="O736" s="136">
        <f t="shared" si="429"/>
        <v>0</v>
      </c>
      <c r="P736" s="136">
        <f t="shared" si="430"/>
        <v>0</v>
      </c>
      <c r="Q736" s="136">
        <f t="shared" si="431"/>
        <v>0</v>
      </c>
      <c r="R736" s="136">
        <f t="shared" si="432"/>
        <v>0</v>
      </c>
      <c r="S736" s="136">
        <f t="shared" si="433"/>
        <v>0</v>
      </c>
      <c r="T736" s="136">
        <f t="shared" si="434"/>
        <v>0</v>
      </c>
      <c r="U736" s="136">
        <f t="shared" si="435"/>
        <v>0</v>
      </c>
      <c r="V736" s="136">
        <f t="shared" si="436"/>
        <v>0</v>
      </c>
      <c r="W736" s="136">
        <f t="shared" si="437"/>
        <v>0</v>
      </c>
      <c r="X736" s="136">
        <f t="shared" si="438"/>
        <v>0</v>
      </c>
      <c r="Y736" s="42">
        <f t="shared" si="439"/>
        <v>0</v>
      </c>
      <c r="Z736" s="42"/>
      <c r="AA736" s="42"/>
      <c r="AB736" s="42"/>
      <c r="AC736" s="42"/>
      <c r="AD736" s="42"/>
      <c r="AE736" s="42"/>
      <c r="AF736" s="42"/>
      <c r="AG736" s="42"/>
    </row>
    <row r="737" spans="1:33">
      <c r="A737" s="44">
        <f t="shared" si="440"/>
        <v>714</v>
      </c>
      <c r="B737" s="44"/>
      <c r="C737" s="137">
        <v>39605</v>
      </c>
      <c r="E737" s="141" t="s">
        <v>318</v>
      </c>
      <c r="G737" s="43">
        <v>6.6</v>
      </c>
      <c r="H737" s="136" t="str">
        <f t="shared" si="423"/>
        <v>P, S, T &amp; D Plant - Commodity</v>
      </c>
      <c r="I737" s="42">
        <f>'Dep. Res. Class'!L$207</f>
        <v>0</v>
      </c>
      <c r="J737" s="136">
        <f t="shared" si="424"/>
        <v>0</v>
      </c>
      <c r="K737" s="136">
        <f t="shared" si="425"/>
        <v>0</v>
      </c>
      <c r="L737" s="136">
        <f t="shared" si="426"/>
        <v>0</v>
      </c>
      <c r="M737" s="136">
        <f t="shared" si="427"/>
        <v>0</v>
      </c>
      <c r="N737" s="136">
        <f t="shared" si="428"/>
        <v>0</v>
      </c>
      <c r="O737" s="136">
        <f t="shared" si="429"/>
        <v>0</v>
      </c>
      <c r="P737" s="136">
        <f t="shared" si="430"/>
        <v>0</v>
      </c>
      <c r="Q737" s="136">
        <f t="shared" si="431"/>
        <v>0</v>
      </c>
      <c r="R737" s="136">
        <f t="shared" si="432"/>
        <v>0</v>
      </c>
      <c r="S737" s="136">
        <f t="shared" si="433"/>
        <v>0</v>
      </c>
      <c r="T737" s="136">
        <f t="shared" si="434"/>
        <v>0</v>
      </c>
      <c r="U737" s="136">
        <f t="shared" si="435"/>
        <v>0</v>
      </c>
      <c r="V737" s="136">
        <f t="shared" si="436"/>
        <v>0</v>
      </c>
      <c r="W737" s="136">
        <f t="shared" si="437"/>
        <v>0</v>
      </c>
      <c r="X737" s="136">
        <f t="shared" si="438"/>
        <v>0</v>
      </c>
      <c r="Y737" s="42">
        <f t="shared" si="439"/>
        <v>0</v>
      </c>
      <c r="Z737" s="42"/>
      <c r="AA737" s="42"/>
      <c r="AB737" s="42"/>
      <c r="AC737" s="42"/>
      <c r="AD737" s="42"/>
      <c r="AE737" s="42"/>
      <c r="AF737" s="42"/>
      <c r="AG737" s="42"/>
    </row>
    <row r="738" spans="1:33">
      <c r="A738" s="44">
        <f t="shared" si="440"/>
        <v>715</v>
      </c>
      <c r="B738" s="44"/>
      <c r="C738" s="137">
        <v>39700</v>
      </c>
      <c r="E738" s="138" t="s">
        <v>319</v>
      </c>
      <c r="G738" s="43">
        <v>6.6</v>
      </c>
      <c r="H738" s="136" t="str">
        <f t="shared" si="423"/>
        <v>P, S, T &amp; D Plant - Commodity</v>
      </c>
      <c r="I738" s="42">
        <f>'Dep. Res. Class'!L$208</f>
        <v>14941.657845211976</v>
      </c>
      <c r="J738" s="136">
        <f t="shared" si="424"/>
        <v>4788.4642159174855</v>
      </c>
      <c r="K738" s="136">
        <f t="shared" si="425"/>
        <v>3118.1984869795328</v>
      </c>
      <c r="L738" s="136">
        <f t="shared" si="426"/>
        <v>146.49600259382674</v>
      </c>
      <c r="M738" s="136">
        <f t="shared" si="427"/>
        <v>3305.4077001473379</v>
      </c>
      <c r="N738" s="136">
        <f t="shared" si="428"/>
        <v>3583.0914395737918</v>
      </c>
      <c r="O738" s="136">
        <f t="shared" si="429"/>
        <v>0</v>
      </c>
      <c r="P738" s="136">
        <f t="shared" si="430"/>
        <v>0</v>
      </c>
      <c r="Q738" s="136">
        <f t="shared" si="431"/>
        <v>0</v>
      </c>
      <c r="R738" s="136">
        <f t="shared" si="432"/>
        <v>0</v>
      </c>
      <c r="S738" s="136">
        <f t="shared" si="433"/>
        <v>0</v>
      </c>
      <c r="T738" s="136">
        <f t="shared" si="434"/>
        <v>0</v>
      </c>
      <c r="U738" s="136">
        <f t="shared" si="435"/>
        <v>0</v>
      </c>
      <c r="V738" s="136">
        <f t="shared" si="436"/>
        <v>0</v>
      </c>
      <c r="W738" s="136">
        <f t="shared" si="437"/>
        <v>0</v>
      </c>
      <c r="X738" s="136">
        <f t="shared" si="438"/>
        <v>0</v>
      </c>
      <c r="Y738" s="42">
        <f t="shared" si="439"/>
        <v>0</v>
      </c>
      <c r="Z738" s="42"/>
      <c r="AA738" s="42"/>
      <c r="AB738" s="42"/>
      <c r="AC738" s="42"/>
      <c r="AD738" s="42"/>
      <c r="AE738" s="42"/>
      <c r="AF738" s="42"/>
      <c r="AG738" s="42"/>
    </row>
    <row r="739" spans="1:33">
      <c r="A739" s="44">
        <f t="shared" si="440"/>
        <v>716</v>
      </c>
      <c r="B739" s="44"/>
      <c r="C739" s="137">
        <v>39701</v>
      </c>
      <c r="E739" s="138" t="s">
        <v>320</v>
      </c>
      <c r="G739" s="43">
        <v>6.6</v>
      </c>
      <c r="H739" s="136" t="str">
        <f t="shared" si="423"/>
        <v>P, S, T &amp; D Plant - Commodity</v>
      </c>
      <c r="I739" s="42">
        <f>'Dep. Res. Class'!L$209</f>
        <v>0</v>
      </c>
      <c r="J739" s="136">
        <f t="shared" si="424"/>
        <v>0</v>
      </c>
      <c r="K739" s="136">
        <f t="shared" si="425"/>
        <v>0</v>
      </c>
      <c r="L739" s="136">
        <f t="shared" si="426"/>
        <v>0</v>
      </c>
      <c r="M739" s="136">
        <f t="shared" si="427"/>
        <v>0</v>
      </c>
      <c r="N739" s="136">
        <f t="shared" si="428"/>
        <v>0</v>
      </c>
      <c r="O739" s="136">
        <f t="shared" si="429"/>
        <v>0</v>
      </c>
      <c r="P739" s="136">
        <f t="shared" si="430"/>
        <v>0</v>
      </c>
      <c r="Q739" s="136">
        <f t="shared" si="431"/>
        <v>0</v>
      </c>
      <c r="R739" s="136">
        <f t="shared" si="432"/>
        <v>0</v>
      </c>
      <c r="S739" s="136">
        <f t="shared" si="433"/>
        <v>0</v>
      </c>
      <c r="T739" s="136">
        <f t="shared" si="434"/>
        <v>0</v>
      </c>
      <c r="U739" s="136">
        <f t="shared" si="435"/>
        <v>0</v>
      </c>
      <c r="V739" s="136">
        <f t="shared" si="436"/>
        <v>0</v>
      </c>
      <c r="W739" s="136">
        <f t="shared" si="437"/>
        <v>0</v>
      </c>
      <c r="X739" s="136">
        <f t="shared" si="438"/>
        <v>0</v>
      </c>
      <c r="Y739" s="42">
        <f t="shared" si="439"/>
        <v>0</v>
      </c>
      <c r="Z739" s="42"/>
      <c r="AA739" s="42"/>
      <c r="AB739" s="42"/>
      <c r="AC739" s="42"/>
      <c r="AD739" s="42"/>
      <c r="AE739" s="42"/>
      <c r="AF739" s="42"/>
      <c r="AG739" s="42"/>
    </row>
    <row r="740" spans="1:33">
      <c r="A740" s="44">
        <f t="shared" si="440"/>
        <v>717</v>
      </c>
      <c r="B740" s="44"/>
      <c r="C740" s="137">
        <v>39702</v>
      </c>
      <c r="E740" s="138" t="s">
        <v>321</v>
      </c>
      <c r="G740" s="43">
        <v>6.6</v>
      </c>
      <c r="H740" s="136" t="str">
        <f t="shared" si="423"/>
        <v>P, S, T &amp; D Plant - Commodity</v>
      </c>
      <c r="I740" s="42">
        <f>'Dep. Res. Class'!L$210</f>
        <v>0</v>
      </c>
      <c r="J740" s="136">
        <f t="shared" si="424"/>
        <v>0</v>
      </c>
      <c r="K740" s="136">
        <f t="shared" si="425"/>
        <v>0</v>
      </c>
      <c r="L740" s="136">
        <f t="shared" si="426"/>
        <v>0</v>
      </c>
      <c r="M740" s="136">
        <f t="shared" si="427"/>
        <v>0</v>
      </c>
      <c r="N740" s="136">
        <f t="shared" si="428"/>
        <v>0</v>
      </c>
      <c r="O740" s="136">
        <f t="shared" si="429"/>
        <v>0</v>
      </c>
      <c r="P740" s="136">
        <f t="shared" si="430"/>
        <v>0</v>
      </c>
      <c r="Q740" s="136">
        <f t="shared" si="431"/>
        <v>0</v>
      </c>
      <c r="R740" s="136">
        <f t="shared" si="432"/>
        <v>0</v>
      </c>
      <c r="S740" s="136">
        <f t="shared" si="433"/>
        <v>0</v>
      </c>
      <c r="T740" s="136">
        <f t="shared" si="434"/>
        <v>0</v>
      </c>
      <c r="U740" s="136">
        <f t="shared" si="435"/>
        <v>0</v>
      </c>
      <c r="V740" s="136">
        <f t="shared" si="436"/>
        <v>0</v>
      </c>
      <c r="W740" s="136">
        <f t="shared" si="437"/>
        <v>0</v>
      </c>
      <c r="X740" s="136">
        <f t="shared" si="438"/>
        <v>0</v>
      </c>
      <c r="Y740" s="42">
        <f t="shared" si="439"/>
        <v>0</v>
      </c>
      <c r="Z740" s="42"/>
      <c r="AA740" s="42"/>
      <c r="AB740" s="42"/>
      <c r="AC740" s="42"/>
      <c r="AD740" s="42"/>
      <c r="AE740" s="42"/>
      <c r="AF740" s="42"/>
      <c r="AG740" s="42"/>
    </row>
    <row r="741" spans="1:33">
      <c r="A741" s="44">
        <f t="shared" si="440"/>
        <v>718</v>
      </c>
      <c r="B741" s="44"/>
      <c r="C741" s="137">
        <v>39705</v>
      </c>
      <c r="E741" s="138" t="s">
        <v>322</v>
      </c>
      <c r="G741" s="43">
        <v>6.6</v>
      </c>
      <c r="H741" s="136" t="str">
        <f t="shared" si="423"/>
        <v>P, S, T &amp; D Plant - Commodity</v>
      </c>
      <c r="I741" s="42">
        <f>'Dep. Res. Class'!L$211</f>
        <v>0</v>
      </c>
      <c r="J741" s="136">
        <f t="shared" si="424"/>
        <v>0</v>
      </c>
      <c r="K741" s="136">
        <f t="shared" si="425"/>
        <v>0</v>
      </c>
      <c r="L741" s="136">
        <f t="shared" si="426"/>
        <v>0</v>
      </c>
      <c r="M741" s="136">
        <f t="shared" si="427"/>
        <v>0</v>
      </c>
      <c r="N741" s="136">
        <f t="shared" si="428"/>
        <v>0</v>
      </c>
      <c r="O741" s="136">
        <f t="shared" si="429"/>
        <v>0</v>
      </c>
      <c r="P741" s="136">
        <f t="shared" si="430"/>
        <v>0</v>
      </c>
      <c r="Q741" s="136">
        <f t="shared" si="431"/>
        <v>0</v>
      </c>
      <c r="R741" s="136">
        <f t="shared" si="432"/>
        <v>0</v>
      </c>
      <c r="S741" s="136">
        <f t="shared" si="433"/>
        <v>0</v>
      </c>
      <c r="T741" s="136">
        <f t="shared" si="434"/>
        <v>0</v>
      </c>
      <c r="U741" s="136">
        <f t="shared" si="435"/>
        <v>0</v>
      </c>
      <c r="V741" s="136">
        <f t="shared" si="436"/>
        <v>0</v>
      </c>
      <c r="W741" s="136">
        <f t="shared" si="437"/>
        <v>0</v>
      </c>
      <c r="X741" s="136">
        <f t="shared" si="438"/>
        <v>0</v>
      </c>
      <c r="Y741" s="42">
        <f t="shared" si="439"/>
        <v>0</v>
      </c>
      <c r="Z741" s="42"/>
      <c r="AA741" s="42"/>
      <c r="AB741" s="42"/>
      <c r="AC741" s="42"/>
      <c r="AD741" s="42"/>
      <c r="AE741" s="42"/>
      <c r="AF741" s="42"/>
      <c r="AG741" s="42"/>
    </row>
    <row r="742" spans="1:33">
      <c r="A742" s="44">
        <f t="shared" si="440"/>
        <v>719</v>
      </c>
      <c r="B742" s="44"/>
      <c r="C742" s="137">
        <v>39800</v>
      </c>
      <c r="E742" s="138" t="s">
        <v>323</v>
      </c>
      <c r="G742" s="43">
        <v>6.6</v>
      </c>
      <c r="H742" s="136" t="str">
        <f t="shared" si="423"/>
        <v>P, S, T &amp; D Plant - Commodity</v>
      </c>
      <c r="I742" s="42">
        <f>'Dep. Res. Class'!L$212</f>
        <v>1466.8665954861956</v>
      </c>
      <c r="J742" s="136">
        <f t="shared" si="424"/>
        <v>470.09764744821786</v>
      </c>
      <c r="K742" s="136">
        <f t="shared" si="425"/>
        <v>306.12273725111407</v>
      </c>
      <c r="L742" s="136">
        <f t="shared" si="426"/>
        <v>14.381944413618372</v>
      </c>
      <c r="M742" s="136">
        <f t="shared" si="427"/>
        <v>324.5016175606446</v>
      </c>
      <c r="N742" s="136">
        <f t="shared" si="428"/>
        <v>351.76264881260067</v>
      </c>
      <c r="O742" s="136">
        <f t="shared" si="429"/>
        <v>0</v>
      </c>
      <c r="P742" s="136">
        <f t="shared" si="430"/>
        <v>0</v>
      </c>
      <c r="Q742" s="136">
        <f t="shared" si="431"/>
        <v>0</v>
      </c>
      <c r="R742" s="136">
        <f t="shared" si="432"/>
        <v>0</v>
      </c>
      <c r="S742" s="136">
        <f t="shared" si="433"/>
        <v>0</v>
      </c>
      <c r="T742" s="136">
        <f t="shared" si="434"/>
        <v>0</v>
      </c>
      <c r="U742" s="136">
        <f t="shared" si="435"/>
        <v>0</v>
      </c>
      <c r="V742" s="136">
        <f t="shared" si="436"/>
        <v>0</v>
      </c>
      <c r="W742" s="136">
        <f t="shared" si="437"/>
        <v>0</v>
      </c>
      <c r="X742" s="136">
        <f t="shared" si="438"/>
        <v>0</v>
      </c>
      <c r="Y742" s="42">
        <f t="shared" si="439"/>
        <v>0</v>
      </c>
      <c r="Z742" s="42"/>
      <c r="AA742" s="42"/>
      <c r="AB742" s="42"/>
      <c r="AC742" s="42"/>
      <c r="AD742" s="42"/>
      <c r="AE742" s="42"/>
      <c r="AF742" s="42"/>
      <c r="AG742" s="42"/>
    </row>
    <row r="743" spans="1:33">
      <c r="A743" s="44">
        <f t="shared" si="440"/>
        <v>720</v>
      </c>
      <c r="B743" s="44"/>
      <c r="C743" s="137">
        <v>39900</v>
      </c>
      <c r="E743" s="138" t="s">
        <v>324</v>
      </c>
      <c r="G743" s="43">
        <v>6.6</v>
      </c>
      <c r="H743" s="136" t="str">
        <f t="shared" si="423"/>
        <v>P, S, T &amp; D Plant - Commodity</v>
      </c>
      <c r="I743" s="42">
        <f>'Dep. Res. Class'!L$213</f>
        <v>1458.4158978270596</v>
      </c>
      <c r="J743" s="136">
        <f t="shared" si="424"/>
        <v>467.38938951864156</v>
      </c>
      <c r="K743" s="136">
        <f t="shared" si="425"/>
        <v>304.3591476329056</v>
      </c>
      <c r="L743" s="136">
        <f t="shared" si="426"/>
        <v>14.299089255307466</v>
      </c>
      <c r="M743" s="136">
        <f t="shared" si="427"/>
        <v>322.63214622061679</v>
      </c>
      <c r="N743" s="136">
        <f t="shared" si="428"/>
        <v>349.73612519958806</v>
      </c>
      <c r="O743" s="136">
        <f t="shared" si="429"/>
        <v>0</v>
      </c>
      <c r="P743" s="136">
        <f t="shared" si="430"/>
        <v>0</v>
      </c>
      <c r="Q743" s="136">
        <f t="shared" si="431"/>
        <v>0</v>
      </c>
      <c r="R743" s="136">
        <f t="shared" si="432"/>
        <v>0</v>
      </c>
      <c r="S743" s="136">
        <f t="shared" si="433"/>
        <v>0</v>
      </c>
      <c r="T743" s="136">
        <f t="shared" si="434"/>
        <v>0</v>
      </c>
      <c r="U743" s="136">
        <f t="shared" si="435"/>
        <v>0</v>
      </c>
      <c r="V743" s="136">
        <f t="shared" si="436"/>
        <v>0</v>
      </c>
      <c r="W743" s="136">
        <f t="shared" si="437"/>
        <v>0</v>
      </c>
      <c r="X743" s="136">
        <f t="shared" si="438"/>
        <v>0</v>
      </c>
      <c r="Y743" s="42">
        <f t="shared" si="439"/>
        <v>0</v>
      </c>
      <c r="Z743" s="42"/>
      <c r="AA743" s="42"/>
      <c r="AB743" s="42"/>
      <c r="AC743" s="42"/>
      <c r="AD743" s="42"/>
      <c r="AE743" s="42"/>
      <c r="AF743" s="42"/>
      <c r="AG743" s="42"/>
    </row>
    <row r="744" spans="1:33">
      <c r="A744" s="44">
        <f t="shared" si="440"/>
        <v>721</v>
      </c>
      <c r="B744" s="44"/>
      <c r="C744" s="137">
        <v>39901</v>
      </c>
      <c r="E744" s="138" t="s">
        <v>325</v>
      </c>
      <c r="G744" s="43">
        <v>6.6</v>
      </c>
      <c r="H744" s="136" t="str">
        <f t="shared" si="423"/>
        <v>P, S, T &amp; D Plant - Commodity</v>
      </c>
      <c r="I744" s="42">
        <f>'Dep. Res. Class'!L$214</f>
        <v>92937.660230184891</v>
      </c>
      <c r="J744" s="136">
        <f t="shared" si="424"/>
        <v>29784.42318339839</v>
      </c>
      <c r="K744" s="136">
        <f t="shared" si="425"/>
        <v>19395.309042366112</v>
      </c>
      <c r="L744" s="136">
        <f t="shared" si="426"/>
        <v>911.21051326364375</v>
      </c>
      <c r="M744" s="136">
        <f t="shared" si="427"/>
        <v>20559.757219776704</v>
      </c>
      <c r="N744" s="136">
        <f t="shared" si="428"/>
        <v>22286.960271380034</v>
      </c>
      <c r="O744" s="136">
        <f t="shared" si="429"/>
        <v>0</v>
      </c>
      <c r="P744" s="136">
        <f t="shared" si="430"/>
        <v>0</v>
      </c>
      <c r="Q744" s="136">
        <f t="shared" si="431"/>
        <v>0</v>
      </c>
      <c r="R744" s="136">
        <f t="shared" si="432"/>
        <v>0</v>
      </c>
      <c r="S744" s="136">
        <f t="shared" si="433"/>
        <v>0</v>
      </c>
      <c r="T744" s="136">
        <f t="shared" si="434"/>
        <v>0</v>
      </c>
      <c r="U744" s="136">
        <f t="shared" si="435"/>
        <v>0</v>
      </c>
      <c r="V744" s="136">
        <f t="shared" si="436"/>
        <v>0</v>
      </c>
      <c r="W744" s="136">
        <f t="shared" si="437"/>
        <v>0</v>
      </c>
      <c r="X744" s="136">
        <f t="shared" si="438"/>
        <v>0</v>
      </c>
      <c r="Y744" s="42">
        <f t="shared" si="439"/>
        <v>0</v>
      </c>
      <c r="Z744" s="42"/>
      <c r="AA744" s="42"/>
      <c r="AB744" s="42"/>
      <c r="AC744" s="42"/>
      <c r="AD744" s="42"/>
      <c r="AE744" s="42"/>
      <c r="AF744" s="42"/>
      <c r="AG744" s="42"/>
    </row>
    <row r="745" spans="1:33">
      <c r="A745" s="44">
        <f t="shared" si="440"/>
        <v>722</v>
      </c>
      <c r="B745" s="44"/>
      <c r="C745" s="137">
        <v>39902</v>
      </c>
      <c r="E745" s="138" t="s">
        <v>326</v>
      </c>
      <c r="G745" s="43">
        <v>6.6</v>
      </c>
      <c r="H745" s="136" t="str">
        <f t="shared" si="423"/>
        <v>P, S, T &amp; D Plant - Commodity</v>
      </c>
      <c r="I745" s="42">
        <f>'Dep. Res. Class'!L$215</f>
        <v>95314.186874088598</v>
      </c>
      <c r="J745" s="136">
        <f t="shared" si="424"/>
        <v>30546.046352018468</v>
      </c>
      <c r="K745" s="136">
        <f t="shared" si="425"/>
        <v>19891.270190858198</v>
      </c>
      <c r="L745" s="136">
        <f t="shared" si="426"/>
        <v>934.51125117347215</v>
      </c>
      <c r="M745" s="136">
        <f t="shared" si="427"/>
        <v>21085.494694810768</v>
      </c>
      <c r="N745" s="136">
        <f t="shared" si="428"/>
        <v>22856.864385227691</v>
      </c>
      <c r="O745" s="136">
        <f t="shared" si="429"/>
        <v>0</v>
      </c>
      <c r="P745" s="136">
        <f t="shared" si="430"/>
        <v>0</v>
      </c>
      <c r="Q745" s="136">
        <f t="shared" si="431"/>
        <v>0</v>
      </c>
      <c r="R745" s="136">
        <f t="shared" si="432"/>
        <v>0</v>
      </c>
      <c r="S745" s="136">
        <f t="shared" si="433"/>
        <v>0</v>
      </c>
      <c r="T745" s="136">
        <f t="shared" si="434"/>
        <v>0</v>
      </c>
      <c r="U745" s="136">
        <f t="shared" si="435"/>
        <v>0</v>
      </c>
      <c r="V745" s="136">
        <f t="shared" si="436"/>
        <v>0</v>
      </c>
      <c r="W745" s="136">
        <f t="shared" si="437"/>
        <v>0</v>
      </c>
      <c r="X745" s="136">
        <f t="shared" si="438"/>
        <v>0</v>
      </c>
      <c r="Y745" s="42">
        <f t="shared" si="439"/>
        <v>0</v>
      </c>
      <c r="Z745" s="42"/>
      <c r="AA745" s="42"/>
      <c r="AB745" s="42"/>
      <c r="AC745" s="42"/>
      <c r="AD745" s="42"/>
      <c r="AE745" s="42"/>
      <c r="AF745" s="42"/>
      <c r="AG745" s="42"/>
    </row>
    <row r="746" spans="1:33">
      <c r="A746" s="44">
        <f t="shared" si="440"/>
        <v>723</v>
      </c>
      <c r="B746" s="44"/>
      <c r="C746" s="137">
        <v>39903</v>
      </c>
      <c r="E746" s="138" t="s">
        <v>327</v>
      </c>
      <c r="G746" s="43">
        <v>6.6</v>
      </c>
      <c r="H746" s="136" t="str">
        <f t="shared" si="423"/>
        <v>P, S, T &amp; D Plant - Commodity</v>
      </c>
      <c r="I746" s="42">
        <f>'Dep. Res. Class'!L$216</f>
        <v>15546.493671282075</v>
      </c>
      <c r="J746" s="136">
        <f t="shared" si="424"/>
        <v>4982.3004514708018</v>
      </c>
      <c r="K746" s="136">
        <f t="shared" si="425"/>
        <v>3244.4226434460229</v>
      </c>
      <c r="L746" s="136">
        <f t="shared" si="426"/>
        <v>152.42613642922294</v>
      </c>
      <c r="M746" s="136">
        <f t="shared" si="427"/>
        <v>3439.2100544461769</v>
      </c>
      <c r="N746" s="136">
        <f t="shared" si="428"/>
        <v>3728.1343854898491</v>
      </c>
      <c r="O746" s="136">
        <f t="shared" si="429"/>
        <v>0</v>
      </c>
      <c r="P746" s="136">
        <f t="shared" si="430"/>
        <v>0</v>
      </c>
      <c r="Q746" s="136">
        <f t="shared" si="431"/>
        <v>0</v>
      </c>
      <c r="R746" s="136">
        <f t="shared" si="432"/>
        <v>0</v>
      </c>
      <c r="S746" s="136">
        <f t="shared" si="433"/>
        <v>0</v>
      </c>
      <c r="T746" s="136">
        <f t="shared" si="434"/>
        <v>0</v>
      </c>
      <c r="U746" s="136">
        <f t="shared" si="435"/>
        <v>0</v>
      </c>
      <c r="V746" s="136">
        <f t="shared" si="436"/>
        <v>0</v>
      </c>
      <c r="W746" s="136">
        <f t="shared" si="437"/>
        <v>0</v>
      </c>
      <c r="X746" s="136">
        <f t="shared" si="438"/>
        <v>0</v>
      </c>
      <c r="Y746" s="42">
        <f t="shared" si="439"/>
        <v>0</v>
      </c>
      <c r="Z746" s="42"/>
      <c r="AA746" s="42"/>
      <c r="AB746" s="42"/>
      <c r="AC746" s="42"/>
      <c r="AD746" s="42"/>
      <c r="AE746" s="42"/>
      <c r="AF746" s="42"/>
      <c r="AG746" s="42"/>
    </row>
    <row r="747" spans="1:33">
      <c r="A747" s="44">
        <f t="shared" si="440"/>
        <v>724</v>
      </c>
      <c r="B747" s="44"/>
      <c r="C747" s="137">
        <v>39904</v>
      </c>
      <c r="E747" s="138" t="s">
        <v>328</v>
      </c>
      <c r="G747" s="43">
        <v>6.6</v>
      </c>
      <c r="H747" s="136" t="str">
        <f t="shared" si="423"/>
        <v>P, S, T &amp; D Plant - Commodity</v>
      </c>
      <c r="I747" s="42">
        <f>'Dep. Res. Class'!L$217</f>
        <v>179.15635740896221</v>
      </c>
      <c r="J747" s="136">
        <f t="shared" si="424"/>
        <v>57.415570306466776</v>
      </c>
      <c r="K747" s="136">
        <f t="shared" si="425"/>
        <v>37.388426933120215</v>
      </c>
      <c r="L747" s="136">
        <f t="shared" si="426"/>
        <v>1.7565447202429585</v>
      </c>
      <c r="M747" s="136">
        <f t="shared" si="427"/>
        <v>39.633139069617812</v>
      </c>
      <c r="N747" s="136">
        <f t="shared" si="428"/>
        <v>42.962676379514441</v>
      </c>
      <c r="O747" s="136">
        <f t="shared" si="429"/>
        <v>0</v>
      </c>
      <c r="P747" s="136">
        <f t="shared" si="430"/>
        <v>0</v>
      </c>
      <c r="Q747" s="136">
        <f t="shared" si="431"/>
        <v>0</v>
      </c>
      <c r="R747" s="136">
        <f t="shared" si="432"/>
        <v>0</v>
      </c>
      <c r="S747" s="136">
        <f t="shared" si="433"/>
        <v>0</v>
      </c>
      <c r="T747" s="136">
        <f t="shared" si="434"/>
        <v>0</v>
      </c>
      <c r="U747" s="136">
        <f t="shared" si="435"/>
        <v>0</v>
      </c>
      <c r="V747" s="136">
        <f t="shared" si="436"/>
        <v>0</v>
      </c>
      <c r="W747" s="136">
        <f t="shared" si="437"/>
        <v>0</v>
      </c>
      <c r="X747" s="136">
        <f t="shared" si="438"/>
        <v>0</v>
      </c>
      <c r="Y747" s="42">
        <f t="shared" si="439"/>
        <v>0</v>
      </c>
      <c r="Z747" s="42"/>
      <c r="AA747" s="42"/>
      <c r="AB747" s="42"/>
      <c r="AC747" s="42"/>
      <c r="AD747" s="42"/>
      <c r="AE747" s="42"/>
      <c r="AF747" s="42"/>
      <c r="AG747" s="42"/>
    </row>
    <row r="748" spans="1:33">
      <c r="A748" s="44">
        <f t="shared" si="440"/>
        <v>725</v>
      </c>
      <c r="B748" s="44"/>
      <c r="C748" s="137">
        <v>39905</v>
      </c>
      <c r="E748" s="138" t="s">
        <v>329</v>
      </c>
      <c r="G748" s="43">
        <v>6.6</v>
      </c>
      <c r="H748" s="136" t="str">
        <f t="shared" si="423"/>
        <v>P, S, T &amp; D Plant - Commodity</v>
      </c>
      <c r="I748" s="42">
        <f>'Dep. Res. Class'!L$218</f>
        <v>160.95192877388956</v>
      </c>
      <c r="J748" s="136">
        <f t="shared" si="424"/>
        <v>51.581461669171027</v>
      </c>
      <c r="K748" s="136">
        <f t="shared" si="425"/>
        <v>33.589315588564787</v>
      </c>
      <c r="L748" s="136">
        <f t="shared" si="426"/>
        <v>1.578058768270947</v>
      </c>
      <c r="M748" s="136">
        <f t="shared" si="427"/>
        <v>35.605938125083128</v>
      </c>
      <c r="N748" s="136">
        <f t="shared" si="428"/>
        <v>38.597154622799671</v>
      </c>
      <c r="O748" s="136">
        <f t="shared" si="429"/>
        <v>0</v>
      </c>
      <c r="P748" s="136">
        <f t="shared" si="430"/>
        <v>0</v>
      </c>
      <c r="Q748" s="136">
        <f t="shared" si="431"/>
        <v>0</v>
      </c>
      <c r="R748" s="136">
        <f t="shared" si="432"/>
        <v>0</v>
      </c>
      <c r="S748" s="136">
        <f t="shared" si="433"/>
        <v>0</v>
      </c>
      <c r="T748" s="136">
        <f t="shared" si="434"/>
        <v>0</v>
      </c>
      <c r="U748" s="136">
        <f t="shared" si="435"/>
        <v>0</v>
      </c>
      <c r="V748" s="136">
        <f t="shared" si="436"/>
        <v>0</v>
      </c>
      <c r="W748" s="136">
        <f t="shared" si="437"/>
        <v>0</v>
      </c>
      <c r="X748" s="136">
        <f t="shared" si="438"/>
        <v>0</v>
      </c>
      <c r="Y748" s="42">
        <f t="shared" si="439"/>
        <v>0</v>
      </c>
      <c r="Z748" s="42"/>
      <c r="AA748" s="42"/>
      <c r="AB748" s="42"/>
      <c r="AC748" s="42"/>
      <c r="AD748" s="42"/>
      <c r="AE748" s="42"/>
      <c r="AF748" s="42"/>
      <c r="AG748" s="42"/>
    </row>
    <row r="749" spans="1:33">
      <c r="A749" s="44">
        <f t="shared" si="440"/>
        <v>726</v>
      </c>
      <c r="B749" s="44"/>
      <c r="C749" s="137">
        <v>39906</v>
      </c>
      <c r="E749" s="138" t="s">
        <v>330</v>
      </c>
      <c r="G749" s="43">
        <v>6.6</v>
      </c>
      <c r="H749" s="136" t="str">
        <f t="shared" si="423"/>
        <v>P, S, T &amp; D Plant - Commodity</v>
      </c>
      <c r="I749" s="42">
        <f>'Dep. Res. Class'!L$219</f>
        <v>15623.077577591192</v>
      </c>
      <c r="J749" s="136">
        <f t="shared" si="424"/>
        <v>5006.8438655066075</v>
      </c>
      <c r="K749" s="136">
        <f t="shared" si="425"/>
        <v>3260.4050614115499</v>
      </c>
      <c r="L749" s="136">
        <f t="shared" si="426"/>
        <v>153.17700599493855</v>
      </c>
      <c r="M749" s="136">
        <f t="shared" si="427"/>
        <v>3456.1520187344731</v>
      </c>
      <c r="N749" s="136">
        <f t="shared" si="428"/>
        <v>3746.499625943622</v>
      </c>
      <c r="O749" s="136">
        <f t="shared" si="429"/>
        <v>0</v>
      </c>
      <c r="P749" s="136">
        <f t="shared" si="430"/>
        <v>0</v>
      </c>
      <c r="Q749" s="136">
        <f t="shared" si="431"/>
        <v>0</v>
      </c>
      <c r="R749" s="136">
        <f t="shared" si="432"/>
        <v>0</v>
      </c>
      <c r="S749" s="136">
        <f t="shared" si="433"/>
        <v>0</v>
      </c>
      <c r="T749" s="136">
        <f t="shared" si="434"/>
        <v>0</v>
      </c>
      <c r="U749" s="136">
        <f t="shared" si="435"/>
        <v>0</v>
      </c>
      <c r="V749" s="136">
        <f t="shared" si="436"/>
        <v>0</v>
      </c>
      <c r="W749" s="136">
        <f t="shared" si="437"/>
        <v>0</v>
      </c>
      <c r="X749" s="136">
        <f t="shared" si="438"/>
        <v>0</v>
      </c>
      <c r="Y749" s="42">
        <f t="shared" si="439"/>
        <v>0</v>
      </c>
      <c r="Z749" s="42"/>
      <c r="AA749" s="42"/>
      <c r="AB749" s="42"/>
      <c r="AC749" s="42"/>
      <c r="AD749" s="42"/>
      <c r="AE749" s="42"/>
      <c r="AF749" s="42"/>
      <c r="AG749" s="42"/>
    </row>
    <row r="750" spans="1:33">
      <c r="A750" s="44">
        <f t="shared" si="440"/>
        <v>727</v>
      </c>
      <c r="B750" s="44"/>
      <c r="C750" s="137">
        <v>39907</v>
      </c>
      <c r="E750" s="138" t="s">
        <v>331</v>
      </c>
      <c r="G750" s="43">
        <v>6.6</v>
      </c>
      <c r="H750" s="136" t="str">
        <f t="shared" si="423"/>
        <v>P, S, T &amp; D Plant - Commodity</v>
      </c>
      <c r="I750" s="42">
        <f>'Dep. Res. Class'!L$220</f>
        <v>5902.313496189915</v>
      </c>
      <c r="J750" s="136">
        <f t="shared" si="424"/>
        <v>1891.5583036650155</v>
      </c>
      <c r="K750" s="136">
        <f t="shared" si="425"/>
        <v>1231.7632490424066</v>
      </c>
      <c r="L750" s="136">
        <f t="shared" si="426"/>
        <v>57.869437394759821</v>
      </c>
      <c r="M750" s="136">
        <f t="shared" si="427"/>
        <v>1305.7153818604872</v>
      </c>
      <c r="N750" s="136">
        <f t="shared" si="428"/>
        <v>1415.4071242272455</v>
      </c>
      <c r="O750" s="136">
        <f t="shared" si="429"/>
        <v>0</v>
      </c>
      <c r="P750" s="136">
        <f t="shared" si="430"/>
        <v>0</v>
      </c>
      <c r="Q750" s="136">
        <f t="shared" si="431"/>
        <v>0</v>
      </c>
      <c r="R750" s="136">
        <f t="shared" si="432"/>
        <v>0</v>
      </c>
      <c r="S750" s="136">
        <f t="shared" si="433"/>
        <v>0</v>
      </c>
      <c r="T750" s="136">
        <f t="shared" si="434"/>
        <v>0</v>
      </c>
      <c r="U750" s="136">
        <f t="shared" si="435"/>
        <v>0</v>
      </c>
      <c r="V750" s="136">
        <f t="shared" si="436"/>
        <v>0</v>
      </c>
      <c r="W750" s="136">
        <f t="shared" si="437"/>
        <v>0</v>
      </c>
      <c r="X750" s="136">
        <f t="shared" si="438"/>
        <v>0</v>
      </c>
      <c r="Y750" s="42">
        <f t="shared" si="439"/>
        <v>0</v>
      </c>
      <c r="Z750" s="42"/>
      <c r="AA750" s="42"/>
      <c r="AB750" s="42"/>
      <c r="AC750" s="42"/>
      <c r="AD750" s="42"/>
      <c r="AE750" s="42"/>
      <c r="AF750" s="42"/>
      <c r="AG750" s="42"/>
    </row>
    <row r="751" spans="1:33">
      <c r="A751" s="44">
        <f t="shared" si="440"/>
        <v>728</v>
      </c>
      <c r="B751" s="44"/>
      <c r="C751" s="137">
        <v>39908</v>
      </c>
      <c r="E751" s="138" t="s">
        <v>332</v>
      </c>
      <c r="G751" s="43">
        <v>6.6</v>
      </c>
      <c r="H751" s="136" t="str">
        <f t="shared" si="423"/>
        <v>P, S, T &amp; D Plant - Commodity</v>
      </c>
      <c r="I751" s="42">
        <f>'Dep. Res. Class'!L$221</f>
        <v>906069.23096359381</v>
      </c>
      <c r="J751" s="136">
        <f t="shared" si="424"/>
        <v>290374.74519625452</v>
      </c>
      <c r="K751" s="136">
        <f t="shared" si="425"/>
        <v>189089.03780009592</v>
      </c>
      <c r="L751" s="136">
        <f t="shared" si="426"/>
        <v>8883.5872019358321</v>
      </c>
      <c r="M751" s="136">
        <f t="shared" si="427"/>
        <v>200441.49343530569</v>
      </c>
      <c r="N751" s="136">
        <f t="shared" si="428"/>
        <v>217280.36733000184</v>
      </c>
      <c r="O751" s="136">
        <f t="shared" si="429"/>
        <v>0</v>
      </c>
      <c r="P751" s="136">
        <f t="shared" si="430"/>
        <v>0</v>
      </c>
      <c r="Q751" s="136">
        <f t="shared" si="431"/>
        <v>0</v>
      </c>
      <c r="R751" s="136">
        <f t="shared" si="432"/>
        <v>0</v>
      </c>
      <c r="S751" s="136">
        <f t="shared" si="433"/>
        <v>0</v>
      </c>
      <c r="T751" s="136">
        <f t="shared" si="434"/>
        <v>0</v>
      </c>
      <c r="U751" s="136">
        <f t="shared" si="435"/>
        <v>0</v>
      </c>
      <c r="V751" s="136">
        <f t="shared" si="436"/>
        <v>0</v>
      </c>
      <c r="W751" s="136">
        <f t="shared" si="437"/>
        <v>0</v>
      </c>
      <c r="X751" s="136">
        <f t="shared" si="438"/>
        <v>0</v>
      </c>
      <c r="Y751" s="42">
        <f t="shared" si="439"/>
        <v>0</v>
      </c>
      <c r="Z751" s="42"/>
      <c r="AA751" s="42"/>
      <c r="AB751" s="42"/>
      <c r="AC751" s="42"/>
      <c r="AD751" s="42"/>
      <c r="AE751" s="42"/>
      <c r="AF751" s="42"/>
      <c r="AG751" s="42"/>
    </row>
    <row r="752" spans="1:33">
      <c r="A752" s="44">
        <f t="shared" si="440"/>
        <v>729</v>
      </c>
      <c r="B752" s="44"/>
      <c r="C752" s="137">
        <v>39909</v>
      </c>
      <c r="E752" s="138" t="s">
        <v>333</v>
      </c>
      <c r="G752" s="43">
        <v>6.6</v>
      </c>
      <c r="H752" s="136" t="str">
        <f t="shared" si="423"/>
        <v>P, S, T &amp; D Plant - Commodity</v>
      </c>
      <c r="I752" s="42">
        <f>'Dep. Res. Class'!L$222</f>
        <v>11475.528297243973</v>
      </c>
      <c r="J752" s="136">
        <f t="shared" si="424"/>
        <v>3677.647900879349</v>
      </c>
      <c r="K752" s="136">
        <f t="shared" si="425"/>
        <v>2394.8463647374679</v>
      </c>
      <c r="L752" s="136">
        <f t="shared" si="426"/>
        <v>112.51221521829295</v>
      </c>
      <c r="M752" s="136">
        <f t="shared" si="427"/>
        <v>2538.6272386851574</v>
      </c>
      <c r="N752" s="136">
        <f t="shared" si="428"/>
        <v>2751.894577723705</v>
      </c>
      <c r="O752" s="136">
        <f t="shared" si="429"/>
        <v>0</v>
      </c>
      <c r="P752" s="136">
        <f t="shared" si="430"/>
        <v>0</v>
      </c>
      <c r="Q752" s="136">
        <f t="shared" si="431"/>
        <v>0</v>
      </c>
      <c r="R752" s="136">
        <f t="shared" si="432"/>
        <v>0</v>
      </c>
      <c r="S752" s="136">
        <f t="shared" si="433"/>
        <v>0</v>
      </c>
      <c r="T752" s="136">
        <f t="shared" si="434"/>
        <v>0</v>
      </c>
      <c r="U752" s="136">
        <f t="shared" si="435"/>
        <v>0</v>
      </c>
      <c r="V752" s="136">
        <f t="shared" si="436"/>
        <v>0</v>
      </c>
      <c r="W752" s="136">
        <f t="shared" si="437"/>
        <v>0</v>
      </c>
      <c r="X752" s="136">
        <f t="shared" si="438"/>
        <v>0</v>
      </c>
      <c r="Y752" s="42">
        <f t="shared" si="439"/>
        <v>0</v>
      </c>
      <c r="Z752" s="42"/>
      <c r="AA752" s="42"/>
      <c r="AB752" s="42"/>
      <c r="AC752" s="42"/>
      <c r="AD752" s="42"/>
      <c r="AE752" s="42"/>
      <c r="AF752" s="42"/>
      <c r="AG752" s="42"/>
    </row>
    <row r="753" spans="1:33">
      <c r="A753" s="44">
        <f t="shared" si="440"/>
        <v>730</v>
      </c>
      <c r="B753" s="44"/>
      <c r="C753" s="137">
        <v>39924</v>
      </c>
      <c r="E753" s="138" t="s">
        <v>334</v>
      </c>
      <c r="G753" s="43">
        <v>6.6</v>
      </c>
      <c r="H753" s="136" t="str">
        <f t="shared" si="423"/>
        <v>P, S, T &amp; D Plant - Commodity</v>
      </c>
      <c r="I753" s="42">
        <f>'Dep. Res. Class'!L$223</f>
        <v>0</v>
      </c>
      <c r="J753" s="136">
        <f t="shared" si="424"/>
        <v>0</v>
      </c>
      <c r="K753" s="136">
        <f t="shared" si="425"/>
        <v>0</v>
      </c>
      <c r="L753" s="136">
        <f t="shared" si="426"/>
        <v>0</v>
      </c>
      <c r="M753" s="136">
        <f t="shared" si="427"/>
        <v>0</v>
      </c>
      <c r="N753" s="136">
        <f t="shared" si="428"/>
        <v>0</v>
      </c>
      <c r="O753" s="136">
        <f t="shared" si="429"/>
        <v>0</v>
      </c>
      <c r="P753" s="136">
        <f t="shared" si="430"/>
        <v>0</v>
      </c>
      <c r="Q753" s="136">
        <f t="shared" si="431"/>
        <v>0</v>
      </c>
      <c r="R753" s="136">
        <f t="shared" si="432"/>
        <v>0</v>
      </c>
      <c r="S753" s="136">
        <f t="shared" si="433"/>
        <v>0</v>
      </c>
      <c r="T753" s="136">
        <f t="shared" si="434"/>
        <v>0</v>
      </c>
      <c r="U753" s="136">
        <f t="shared" si="435"/>
        <v>0</v>
      </c>
      <c r="V753" s="136">
        <f t="shared" si="436"/>
        <v>0</v>
      </c>
      <c r="W753" s="136">
        <f t="shared" si="437"/>
        <v>0</v>
      </c>
      <c r="X753" s="136">
        <f t="shared" si="438"/>
        <v>0</v>
      </c>
      <c r="Y753" s="42">
        <f t="shared" si="439"/>
        <v>0</v>
      </c>
      <c r="Z753" s="42"/>
      <c r="AA753" s="42"/>
      <c r="AB753" s="42"/>
      <c r="AC753" s="42"/>
      <c r="AD753" s="42"/>
      <c r="AE753" s="42"/>
      <c r="AF753" s="42"/>
      <c r="AG753" s="42"/>
    </row>
    <row r="754" spans="1:33">
      <c r="A754" s="44">
        <f t="shared" si="440"/>
        <v>731</v>
      </c>
      <c r="B754" s="44"/>
      <c r="C754" s="147"/>
      <c r="E754" s="138" t="s">
        <v>368</v>
      </c>
      <c r="G754" s="43">
        <v>6.6</v>
      </c>
      <c r="H754" s="136" t="str">
        <f t="shared" si="423"/>
        <v>P, S, T &amp; D Plant - Commodity</v>
      </c>
      <c r="I754" s="42">
        <f>'Dep. Res. Class'!L$224</f>
        <v>0</v>
      </c>
      <c r="J754" s="136">
        <f t="shared" si="424"/>
        <v>0</v>
      </c>
      <c r="K754" s="136">
        <f t="shared" si="425"/>
        <v>0</v>
      </c>
      <c r="L754" s="136">
        <f t="shared" si="426"/>
        <v>0</v>
      </c>
      <c r="M754" s="136">
        <f t="shared" si="427"/>
        <v>0</v>
      </c>
      <c r="N754" s="136">
        <f t="shared" si="428"/>
        <v>0</v>
      </c>
      <c r="O754" s="136">
        <f t="shared" si="429"/>
        <v>0</v>
      </c>
      <c r="P754" s="136">
        <f t="shared" si="430"/>
        <v>0</v>
      </c>
      <c r="Q754" s="136">
        <f t="shared" si="431"/>
        <v>0</v>
      </c>
      <c r="R754" s="136">
        <f t="shared" si="432"/>
        <v>0</v>
      </c>
      <c r="S754" s="136">
        <f t="shared" si="433"/>
        <v>0</v>
      </c>
      <c r="T754" s="136">
        <f t="shared" si="434"/>
        <v>0</v>
      </c>
      <c r="U754" s="136">
        <f t="shared" si="435"/>
        <v>0</v>
      </c>
      <c r="V754" s="136">
        <f t="shared" si="436"/>
        <v>0</v>
      </c>
      <c r="W754" s="136">
        <f t="shared" si="437"/>
        <v>0</v>
      </c>
      <c r="X754" s="136">
        <f t="shared" si="438"/>
        <v>0</v>
      </c>
      <c r="Y754" s="42">
        <f t="shared" si="439"/>
        <v>0</v>
      </c>
      <c r="Z754" s="42"/>
      <c r="AA754" s="42"/>
      <c r="AB754" s="42"/>
      <c r="AC754" s="42"/>
      <c r="AD754" s="42"/>
      <c r="AE754" s="42"/>
      <c r="AF754" s="42"/>
      <c r="AG754" s="42"/>
    </row>
    <row r="755" spans="1:33">
      <c r="A755" s="44">
        <f t="shared" si="440"/>
        <v>732</v>
      </c>
      <c r="B755" s="44"/>
      <c r="C755" s="44"/>
      <c r="D755" s="44"/>
      <c r="E755" s="44"/>
      <c r="G755" s="43"/>
      <c r="H755" s="44"/>
      <c r="I755" s="42"/>
      <c r="J755" s="151"/>
      <c r="K755" s="44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  <c r="AA755" s="42"/>
      <c r="AB755" s="42"/>
      <c r="AC755" s="42"/>
      <c r="AD755" s="42"/>
      <c r="AE755" s="42"/>
      <c r="AF755" s="42"/>
      <c r="AG755" s="42"/>
    </row>
    <row r="756" spans="1:33">
      <c r="A756" s="44">
        <f t="shared" si="440"/>
        <v>733</v>
      </c>
      <c r="B756" s="44"/>
      <c r="C756" s="44"/>
      <c r="D756" s="44" t="s">
        <v>159</v>
      </c>
      <c r="E756" s="44"/>
      <c r="G756" s="43"/>
      <c r="H756" s="44"/>
      <c r="I756" s="42">
        <f>'Dep. Res. Class'!L$226</f>
        <v>1347685.0187271938</v>
      </c>
      <c r="J756" s="136">
        <f>SUM(J720:J754)</f>
        <v>431902.64114977134</v>
      </c>
      <c r="K756" s="136">
        <f t="shared" ref="K756:X756" si="441">SUM(K720:K754)</f>
        <v>281250.54326998617</v>
      </c>
      <c r="L756" s="136">
        <f t="shared" si="441"/>
        <v>13213.424510479377</v>
      </c>
      <c r="M756" s="136">
        <f t="shared" si="441"/>
        <v>298136.15627007274</v>
      </c>
      <c r="N756" s="136">
        <f t="shared" si="441"/>
        <v>323182.25352688407</v>
      </c>
      <c r="O756" s="136">
        <f t="shared" si="441"/>
        <v>0</v>
      </c>
      <c r="P756" s="136">
        <f t="shared" si="441"/>
        <v>0</v>
      </c>
      <c r="Q756" s="136">
        <f t="shared" si="441"/>
        <v>0</v>
      </c>
      <c r="R756" s="136">
        <f t="shared" si="441"/>
        <v>0</v>
      </c>
      <c r="S756" s="136">
        <f t="shared" si="441"/>
        <v>0</v>
      </c>
      <c r="T756" s="136">
        <f t="shared" si="441"/>
        <v>0</v>
      </c>
      <c r="U756" s="136">
        <f t="shared" si="441"/>
        <v>0</v>
      </c>
      <c r="V756" s="136">
        <f t="shared" si="441"/>
        <v>0</v>
      </c>
      <c r="W756" s="136">
        <f t="shared" si="441"/>
        <v>0</v>
      </c>
      <c r="X756" s="136">
        <f t="shared" si="441"/>
        <v>0</v>
      </c>
      <c r="Y756" s="42">
        <f>SUM(J756:X756)-I756</f>
        <v>0</v>
      </c>
      <c r="Z756" s="42"/>
      <c r="AA756" s="42"/>
      <c r="AB756" s="42"/>
      <c r="AC756" s="42"/>
      <c r="AD756" s="42"/>
      <c r="AE756" s="42"/>
      <c r="AF756" s="42"/>
      <c r="AG756" s="42"/>
    </row>
    <row r="757" spans="1:33">
      <c r="A757" s="44">
        <f t="shared" si="440"/>
        <v>734</v>
      </c>
      <c r="B757" s="44"/>
      <c r="C757" s="44"/>
      <c r="D757" s="44"/>
      <c r="E757" s="44"/>
      <c r="G757" s="43"/>
      <c r="H757" s="136"/>
      <c r="I757" s="42">
        <f>SUM(I622:I629)</f>
        <v>83917.263473645871</v>
      </c>
      <c r="J757" s="42">
        <f t="shared" ref="J757:O757" si="442">SUM(J622:J629)</f>
        <v>26893.589547028743</v>
      </c>
      <c r="K757" s="42">
        <f t="shared" si="442"/>
        <v>17512.828007826269</v>
      </c>
      <c r="L757" s="42">
        <f t="shared" si="442"/>
        <v>822.7697203922728</v>
      </c>
      <c r="M757" s="42">
        <f t="shared" si="442"/>
        <v>18564.256505844707</v>
      </c>
      <c r="N757" s="42">
        <f t="shared" si="442"/>
        <v>20123.81969255388</v>
      </c>
      <c r="O757" s="42">
        <f t="shared" si="442"/>
        <v>0</v>
      </c>
      <c r="P757" s="42">
        <f>SUM(P622:P629)</f>
        <v>0</v>
      </c>
      <c r="Q757" s="42">
        <f t="shared" ref="Q757:X757" si="443">SUM(Q622:Q629)</f>
        <v>0</v>
      </c>
      <c r="R757" s="42">
        <f t="shared" si="443"/>
        <v>0</v>
      </c>
      <c r="S757" s="42">
        <f t="shared" si="443"/>
        <v>0</v>
      </c>
      <c r="T757" s="42">
        <f t="shared" si="443"/>
        <v>0</v>
      </c>
      <c r="U757" s="42">
        <f t="shared" si="443"/>
        <v>0</v>
      </c>
      <c r="V757" s="42">
        <f t="shared" si="443"/>
        <v>0</v>
      </c>
      <c r="W757" s="42">
        <f t="shared" si="443"/>
        <v>0</v>
      </c>
      <c r="X757" s="42">
        <f t="shared" si="443"/>
        <v>0</v>
      </c>
      <c r="Y757" s="42">
        <f>SUM(J757:X757)-I757</f>
        <v>0</v>
      </c>
      <c r="Z757" s="42"/>
      <c r="AA757" s="42"/>
      <c r="AB757" s="42"/>
      <c r="AC757" s="42"/>
      <c r="AD757" s="42"/>
      <c r="AE757" s="42"/>
      <c r="AF757" s="42"/>
      <c r="AG757" s="42"/>
    </row>
    <row r="758" spans="1:33">
      <c r="A758" s="44">
        <f t="shared" si="440"/>
        <v>735</v>
      </c>
      <c r="B758" s="44"/>
      <c r="C758" s="44"/>
      <c r="D758" s="44" t="s">
        <v>365</v>
      </c>
      <c r="E758" s="44"/>
      <c r="G758" s="43"/>
      <c r="H758" s="136"/>
      <c r="I758" s="42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42"/>
      <c r="Z758" s="42"/>
      <c r="AA758" s="42"/>
      <c r="AB758" s="42"/>
      <c r="AC758" s="42"/>
      <c r="AD758" s="42"/>
      <c r="AE758" s="42"/>
      <c r="AF758" s="42"/>
      <c r="AG758" s="42"/>
    </row>
    <row r="759" spans="1:33">
      <c r="A759" s="44">
        <f t="shared" si="440"/>
        <v>736</v>
      </c>
      <c r="B759" s="44"/>
      <c r="C759" s="44"/>
      <c r="D759" s="44"/>
      <c r="E759" s="44"/>
      <c r="G759" s="43"/>
      <c r="H759" s="136"/>
      <c r="I759" s="42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42"/>
      <c r="Z759" s="42"/>
      <c r="AA759" s="42"/>
      <c r="AB759" s="42"/>
      <c r="AC759" s="42"/>
      <c r="AD759" s="42"/>
      <c r="AE759" s="42"/>
      <c r="AF759" s="42"/>
      <c r="AG759" s="42"/>
    </row>
    <row r="760" spans="1:33">
      <c r="A760" s="44">
        <f t="shared" si="440"/>
        <v>737</v>
      </c>
      <c r="B760" s="44"/>
      <c r="C760" s="44"/>
      <c r="D760" s="44" t="s">
        <v>158</v>
      </c>
      <c r="E760" s="44"/>
      <c r="G760" s="43"/>
      <c r="H760" s="136"/>
      <c r="I760" s="42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42"/>
      <c r="Z760" s="42"/>
      <c r="AA760" s="42"/>
      <c r="AB760" s="42"/>
      <c r="AC760" s="42"/>
      <c r="AD760" s="42"/>
      <c r="AE760" s="42"/>
      <c r="AF760" s="42"/>
      <c r="AG760" s="42"/>
    </row>
    <row r="761" spans="1:33">
      <c r="A761" s="44">
        <f t="shared" si="440"/>
        <v>738</v>
      </c>
      <c r="B761" s="44"/>
      <c r="C761" s="44"/>
      <c r="D761" s="44"/>
      <c r="E761" s="44"/>
      <c r="G761" s="43"/>
      <c r="H761" s="136"/>
      <c r="I761" s="42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42"/>
      <c r="Z761" s="42"/>
      <c r="AA761" s="42"/>
      <c r="AB761" s="42"/>
      <c r="AC761" s="42"/>
      <c r="AD761" s="42"/>
      <c r="AE761" s="42"/>
      <c r="AF761" s="42"/>
      <c r="AG761" s="42"/>
    </row>
    <row r="762" spans="1:33">
      <c r="A762" s="44">
        <f t="shared" si="440"/>
        <v>739</v>
      </c>
      <c r="B762" s="44"/>
      <c r="C762" s="139">
        <v>37400</v>
      </c>
      <c r="E762" s="138" t="s">
        <v>125</v>
      </c>
      <c r="G762" s="43">
        <v>6.6</v>
      </c>
      <c r="H762" s="136" t="str">
        <f t="shared" ref="H762:H796" si="444">VLOOKUP($G762,alloc,3)</f>
        <v>P, S, T &amp; D Plant - Commodity</v>
      </c>
      <c r="I762" s="42">
        <f>'Dep. Res. Class'!L$232</f>
        <v>0</v>
      </c>
      <c r="J762" s="136">
        <f t="shared" ref="J762:J796" si="445">$I762*VLOOKUP($G762,alloc,6)</f>
        <v>0</v>
      </c>
      <c r="K762" s="136">
        <f t="shared" ref="K762:K796" si="446">$I762*VLOOKUP($G762,alloc,7)</f>
        <v>0</v>
      </c>
      <c r="L762" s="136">
        <f t="shared" ref="L762:L796" si="447">$I762*VLOOKUP($G762,alloc,8)</f>
        <v>0</v>
      </c>
      <c r="M762" s="136">
        <f t="shared" ref="M762:M796" si="448">$I762*VLOOKUP($G762,alloc,9)</f>
        <v>0</v>
      </c>
      <c r="N762" s="136">
        <f t="shared" ref="N762:N796" si="449">$I762*VLOOKUP($G762,alloc,10)</f>
        <v>0</v>
      </c>
      <c r="O762" s="136">
        <f t="shared" ref="O762:O796" si="450">$I762*VLOOKUP($G762,alloc,11)</f>
        <v>0</v>
      </c>
      <c r="P762" s="136">
        <f t="shared" ref="P762:P796" si="451">$I762*VLOOKUP($G762,alloc,12)</f>
        <v>0</v>
      </c>
      <c r="Q762" s="136">
        <f t="shared" ref="Q762:Q796" si="452">$I762*VLOOKUP($G762,alloc,13)</f>
        <v>0</v>
      </c>
      <c r="R762" s="136">
        <f t="shared" ref="R762:R796" si="453">$I762*VLOOKUP($G762,alloc,14)</f>
        <v>0</v>
      </c>
      <c r="S762" s="136">
        <f t="shared" ref="S762:S796" si="454">$I762*VLOOKUP($G762,alloc,15)</f>
        <v>0</v>
      </c>
      <c r="T762" s="136">
        <f t="shared" ref="T762:T796" si="455">$I762*VLOOKUP($G762,alloc,16)</f>
        <v>0</v>
      </c>
      <c r="U762" s="136">
        <f t="shared" ref="U762:U796" si="456">$I762*VLOOKUP($G762,alloc,17)</f>
        <v>0</v>
      </c>
      <c r="V762" s="136">
        <f t="shared" ref="V762:V796" si="457">$I762*VLOOKUP($G762,alloc,18)</f>
        <v>0</v>
      </c>
      <c r="W762" s="136">
        <f t="shared" ref="W762:W796" si="458">$I762*VLOOKUP($G762,alloc,19)</f>
        <v>0</v>
      </c>
      <c r="X762" s="136">
        <f t="shared" ref="X762:X796" si="459">$I762*VLOOKUP($G762,alloc,20)</f>
        <v>0</v>
      </c>
      <c r="Y762" s="42">
        <f t="shared" ref="Y762:Y796" si="460">SUM(J762:X762)-I762</f>
        <v>0</v>
      </c>
      <c r="Z762" s="42"/>
      <c r="AA762" s="42"/>
      <c r="AB762" s="42"/>
      <c r="AC762" s="42"/>
      <c r="AD762" s="42"/>
      <c r="AE762" s="42"/>
      <c r="AF762" s="42"/>
      <c r="AG762" s="42"/>
    </row>
    <row r="763" spans="1:33">
      <c r="A763" s="44">
        <f t="shared" si="440"/>
        <v>740</v>
      </c>
      <c r="B763" s="44"/>
      <c r="C763" s="139">
        <v>39001</v>
      </c>
      <c r="E763" s="138" t="s">
        <v>304</v>
      </c>
      <c r="G763" s="43">
        <v>6.6</v>
      </c>
      <c r="H763" s="136" t="str">
        <f t="shared" si="444"/>
        <v>P, S, T &amp; D Plant - Commodity</v>
      </c>
      <c r="I763" s="42">
        <f>'Dep. Res. Class'!L$233</f>
        <v>0</v>
      </c>
      <c r="J763" s="136">
        <f t="shared" si="445"/>
        <v>0</v>
      </c>
      <c r="K763" s="136">
        <f t="shared" si="446"/>
        <v>0</v>
      </c>
      <c r="L763" s="136">
        <f t="shared" si="447"/>
        <v>0</v>
      </c>
      <c r="M763" s="136">
        <f t="shared" si="448"/>
        <v>0</v>
      </c>
      <c r="N763" s="136">
        <f t="shared" si="449"/>
        <v>0</v>
      </c>
      <c r="O763" s="136">
        <f t="shared" si="450"/>
        <v>0</v>
      </c>
      <c r="P763" s="136">
        <f t="shared" si="451"/>
        <v>0</v>
      </c>
      <c r="Q763" s="136">
        <f t="shared" si="452"/>
        <v>0</v>
      </c>
      <c r="R763" s="136">
        <f t="shared" si="453"/>
        <v>0</v>
      </c>
      <c r="S763" s="136">
        <f t="shared" si="454"/>
        <v>0</v>
      </c>
      <c r="T763" s="136">
        <f t="shared" si="455"/>
        <v>0</v>
      </c>
      <c r="U763" s="136">
        <f t="shared" si="456"/>
        <v>0</v>
      </c>
      <c r="V763" s="136">
        <f t="shared" si="457"/>
        <v>0</v>
      </c>
      <c r="W763" s="136">
        <f t="shared" si="458"/>
        <v>0</v>
      </c>
      <c r="X763" s="136">
        <f t="shared" si="459"/>
        <v>0</v>
      </c>
      <c r="Y763" s="42">
        <f t="shared" si="460"/>
        <v>0</v>
      </c>
      <c r="Z763" s="42"/>
      <c r="AA763" s="42"/>
      <c r="AB763" s="42"/>
      <c r="AC763" s="42"/>
      <c r="AD763" s="42"/>
      <c r="AE763" s="42"/>
      <c r="AF763" s="42"/>
      <c r="AG763" s="42"/>
    </row>
    <row r="764" spans="1:33">
      <c r="A764" s="44">
        <f t="shared" si="440"/>
        <v>741</v>
      </c>
      <c r="B764" s="44"/>
      <c r="C764" s="139">
        <v>36602</v>
      </c>
      <c r="E764" s="138" t="s">
        <v>149</v>
      </c>
      <c r="G764" s="43">
        <v>6.6</v>
      </c>
      <c r="H764" s="136" t="str">
        <f t="shared" si="444"/>
        <v>P, S, T &amp; D Plant - Commodity</v>
      </c>
      <c r="I764" s="42">
        <f>'Dep. Res. Class'!L$234</f>
        <v>48517.76713977367</v>
      </c>
      <c r="J764" s="136">
        <f t="shared" si="445"/>
        <v>15548.849678650067</v>
      </c>
      <c r="K764" s="136">
        <f t="shared" si="446"/>
        <v>10125.250467795144</v>
      </c>
      <c r="L764" s="136">
        <f t="shared" si="447"/>
        <v>475.69413075755847</v>
      </c>
      <c r="M764" s="136">
        <f t="shared" si="448"/>
        <v>10733.146399089439</v>
      </c>
      <c r="N764" s="136">
        <f t="shared" si="449"/>
        <v>11634.826463481459</v>
      </c>
      <c r="O764" s="136">
        <f t="shared" si="450"/>
        <v>0</v>
      </c>
      <c r="P764" s="136">
        <f t="shared" si="451"/>
        <v>0</v>
      </c>
      <c r="Q764" s="136">
        <f t="shared" si="452"/>
        <v>0</v>
      </c>
      <c r="R764" s="136">
        <f t="shared" si="453"/>
        <v>0</v>
      </c>
      <c r="S764" s="136">
        <f t="shared" si="454"/>
        <v>0</v>
      </c>
      <c r="T764" s="136">
        <f t="shared" si="455"/>
        <v>0</v>
      </c>
      <c r="U764" s="136">
        <f t="shared" si="456"/>
        <v>0</v>
      </c>
      <c r="V764" s="136">
        <f t="shared" si="457"/>
        <v>0</v>
      </c>
      <c r="W764" s="136">
        <f t="shared" si="458"/>
        <v>0</v>
      </c>
      <c r="X764" s="136">
        <f t="shared" si="459"/>
        <v>0</v>
      </c>
      <c r="Y764" s="42">
        <f t="shared" si="460"/>
        <v>0</v>
      </c>
      <c r="Z764" s="42"/>
      <c r="AA764" s="42"/>
      <c r="AB764" s="42"/>
      <c r="AC764" s="42"/>
      <c r="AD764" s="42"/>
      <c r="AE764" s="42"/>
      <c r="AF764" s="42"/>
      <c r="AG764" s="42"/>
    </row>
    <row r="765" spans="1:33">
      <c r="A765" s="44">
        <f t="shared" si="440"/>
        <v>742</v>
      </c>
      <c r="B765" s="44"/>
      <c r="C765" s="139">
        <v>37503</v>
      </c>
      <c r="E765" s="138" t="s">
        <v>291</v>
      </c>
      <c r="G765" s="43">
        <v>6.6</v>
      </c>
      <c r="H765" s="136" t="str">
        <f t="shared" si="444"/>
        <v>P, S, T &amp; D Plant - Commodity</v>
      </c>
      <c r="I765" s="42">
        <f>'Dep. Res. Class'!L$235</f>
        <v>0</v>
      </c>
      <c r="J765" s="136">
        <f t="shared" si="445"/>
        <v>0</v>
      </c>
      <c r="K765" s="136">
        <f t="shared" si="446"/>
        <v>0</v>
      </c>
      <c r="L765" s="136">
        <f t="shared" si="447"/>
        <v>0</v>
      </c>
      <c r="M765" s="136">
        <f t="shared" si="448"/>
        <v>0</v>
      </c>
      <c r="N765" s="136">
        <f t="shared" si="449"/>
        <v>0</v>
      </c>
      <c r="O765" s="136">
        <f t="shared" si="450"/>
        <v>0</v>
      </c>
      <c r="P765" s="136">
        <f t="shared" si="451"/>
        <v>0</v>
      </c>
      <c r="Q765" s="136">
        <f t="shared" si="452"/>
        <v>0</v>
      </c>
      <c r="R765" s="136">
        <f t="shared" si="453"/>
        <v>0</v>
      </c>
      <c r="S765" s="136">
        <f t="shared" si="454"/>
        <v>0</v>
      </c>
      <c r="T765" s="136">
        <f t="shared" si="455"/>
        <v>0</v>
      </c>
      <c r="U765" s="136">
        <f t="shared" si="456"/>
        <v>0</v>
      </c>
      <c r="V765" s="136">
        <f t="shared" si="457"/>
        <v>0</v>
      </c>
      <c r="W765" s="136">
        <f t="shared" si="458"/>
        <v>0</v>
      </c>
      <c r="X765" s="136">
        <f t="shared" si="459"/>
        <v>0</v>
      </c>
      <c r="Y765" s="42">
        <f t="shared" si="460"/>
        <v>0</v>
      </c>
      <c r="Z765" s="42"/>
      <c r="AA765" s="42"/>
      <c r="AB765" s="42"/>
      <c r="AC765" s="42"/>
      <c r="AD765" s="42"/>
      <c r="AE765" s="42"/>
      <c r="AF765" s="42"/>
      <c r="AG765" s="42"/>
    </row>
    <row r="766" spans="1:33">
      <c r="A766" s="44">
        <f t="shared" si="440"/>
        <v>743</v>
      </c>
      <c r="B766" s="44"/>
      <c r="C766" s="139">
        <v>39004</v>
      </c>
      <c r="E766" s="138" t="s">
        <v>306</v>
      </c>
      <c r="G766" s="43">
        <v>6.6</v>
      </c>
      <c r="H766" s="136" t="str">
        <f t="shared" si="444"/>
        <v>P, S, T &amp; D Plant - Commodity</v>
      </c>
      <c r="I766" s="42">
        <f>'Dep. Res. Class'!L$236</f>
        <v>0</v>
      </c>
      <c r="J766" s="136">
        <f t="shared" si="445"/>
        <v>0</v>
      </c>
      <c r="K766" s="136">
        <f t="shared" si="446"/>
        <v>0</v>
      </c>
      <c r="L766" s="136">
        <f t="shared" si="447"/>
        <v>0</v>
      </c>
      <c r="M766" s="136">
        <f t="shared" si="448"/>
        <v>0</v>
      </c>
      <c r="N766" s="136">
        <f t="shared" si="449"/>
        <v>0</v>
      </c>
      <c r="O766" s="136">
        <f t="shared" si="450"/>
        <v>0</v>
      </c>
      <c r="P766" s="136">
        <f t="shared" si="451"/>
        <v>0</v>
      </c>
      <c r="Q766" s="136">
        <f t="shared" si="452"/>
        <v>0</v>
      </c>
      <c r="R766" s="136">
        <f t="shared" si="453"/>
        <v>0</v>
      </c>
      <c r="S766" s="136">
        <f t="shared" si="454"/>
        <v>0</v>
      </c>
      <c r="T766" s="136">
        <f t="shared" si="455"/>
        <v>0</v>
      </c>
      <c r="U766" s="136">
        <f t="shared" si="456"/>
        <v>0</v>
      </c>
      <c r="V766" s="136">
        <f t="shared" si="457"/>
        <v>0</v>
      </c>
      <c r="W766" s="136">
        <f t="shared" si="458"/>
        <v>0</v>
      </c>
      <c r="X766" s="136">
        <f t="shared" si="459"/>
        <v>0</v>
      </c>
      <c r="Y766" s="42">
        <f t="shared" si="460"/>
        <v>0</v>
      </c>
      <c r="Z766" s="42"/>
      <c r="AA766" s="42"/>
      <c r="AB766" s="42"/>
      <c r="AC766" s="42"/>
      <c r="AD766" s="42"/>
      <c r="AE766" s="42"/>
      <c r="AF766" s="42"/>
      <c r="AG766" s="42"/>
    </row>
    <row r="767" spans="1:33">
      <c r="A767" s="44">
        <f t="shared" si="440"/>
        <v>744</v>
      </c>
      <c r="B767" s="44"/>
      <c r="C767" s="139">
        <v>39009</v>
      </c>
      <c r="E767" s="138" t="s">
        <v>307</v>
      </c>
      <c r="G767" s="43">
        <v>6.6</v>
      </c>
      <c r="H767" s="136" t="str">
        <f t="shared" si="444"/>
        <v>P, S, T &amp; D Plant - Commodity</v>
      </c>
      <c r="I767" s="42">
        <f>'Dep. Res. Class'!L$237</f>
        <v>43290.48609759425</v>
      </c>
      <c r="J767" s="136">
        <f t="shared" si="445"/>
        <v>13873.624045970957</v>
      </c>
      <c r="K767" s="136">
        <f t="shared" si="446"/>
        <v>9034.3608218403715</v>
      </c>
      <c r="L767" s="136">
        <f t="shared" si="447"/>
        <v>424.44307247160202</v>
      </c>
      <c r="M767" s="136">
        <f t="shared" si="448"/>
        <v>9576.7623360458019</v>
      </c>
      <c r="N767" s="136">
        <f t="shared" si="449"/>
        <v>10381.295821265516</v>
      </c>
      <c r="O767" s="136">
        <f t="shared" si="450"/>
        <v>0</v>
      </c>
      <c r="P767" s="136">
        <f t="shared" si="451"/>
        <v>0</v>
      </c>
      <c r="Q767" s="136">
        <f t="shared" si="452"/>
        <v>0</v>
      </c>
      <c r="R767" s="136">
        <f t="shared" si="453"/>
        <v>0</v>
      </c>
      <c r="S767" s="136">
        <f t="shared" si="454"/>
        <v>0</v>
      </c>
      <c r="T767" s="136">
        <f t="shared" si="455"/>
        <v>0</v>
      </c>
      <c r="U767" s="136">
        <f t="shared" si="456"/>
        <v>0</v>
      </c>
      <c r="V767" s="136">
        <f t="shared" si="457"/>
        <v>0</v>
      </c>
      <c r="W767" s="136">
        <f t="shared" si="458"/>
        <v>0</v>
      </c>
      <c r="X767" s="136">
        <f t="shared" si="459"/>
        <v>0</v>
      </c>
      <c r="Y767" s="42">
        <f t="shared" si="460"/>
        <v>0</v>
      </c>
      <c r="Z767" s="42"/>
      <c r="AA767" s="42"/>
      <c r="AB767" s="42"/>
      <c r="AC767" s="42"/>
      <c r="AD767" s="42"/>
      <c r="AE767" s="42"/>
      <c r="AF767" s="42"/>
      <c r="AG767" s="42"/>
    </row>
    <row r="768" spans="1:33">
      <c r="A768" s="44">
        <f t="shared" si="440"/>
        <v>745</v>
      </c>
      <c r="B768" s="44"/>
      <c r="C768" s="139">
        <v>39100</v>
      </c>
      <c r="E768" s="138" t="s">
        <v>308</v>
      </c>
      <c r="G768" s="43">
        <v>6.6</v>
      </c>
      <c r="H768" s="136" t="str">
        <f t="shared" si="444"/>
        <v>P, S, T &amp; D Plant - Commodity</v>
      </c>
      <c r="I768" s="42">
        <f>'Dep. Res. Class'!L$238</f>
        <v>5070.1362988583551</v>
      </c>
      <c r="J768" s="136">
        <f t="shared" si="445"/>
        <v>1624.8642880473565</v>
      </c>
      <c r="K768" s="136">
        <f t="shared" si="446"/>
        <v>1058.0948579910305</v>
      </c>
      <c r="L768" s="136">
        <f t="shared" si="447"/>
        <v>49.71032719950972</v>
      </c>
      <c r="M768" s="136">
        <f t="shared" si="448"/>
        <v>1121.6203540903111</v>
      </c>
      <c r="N768" s="136">
        <f t="shared" si="449"/>
        <v>1215.846471530147</v>
      </c>
      <c r="O768" s="136">
        <f t="shared" si="450"/>
        <v>0</v>
      </c>
      <c r="P768" s="136">
        <f t="shared" si="451"/>
        <v>0</v>
      </c>
      <c r="Q768" s="136">
        <f t="shared" si="452"/>
        <v>0</v>
      </c>
      <c r="R768" s="136">
        <f t="shared" si="453"/>
        <v>0</v>
      </c>
      <c r="S768" s="136">
        <f t="shared" si="454"/>
        <v>0</v>
      </c>
      <c r="T768" s="136">
        <f t="shared" si="455"/>
        <v>0</v>
      </c>
      <c r="U768" s="136">
        <f t="shared" si="456"/>
        <v>0</v>
      </c>
      <c r="V768" s="136">
        <f t="shared" si="457"/>
        <v>0</v>
      </c>
      <c r="W768" s="136">
        <f t="shared" si="458"/>
        <v>0</v>
      </c>
      <c r="X768" s="136">
        <f t="shared" si="459"/>
        <v>0</v>
      </c>
      <c r="Y768" s="42">
        <f t="shared" si="460"/>
        <v>0</v>
      </c>
      <c r="Z768" s="42"/>
      <c r="AA768" s="42"/>
      <c r="AB768" s="42"/>
      <c r="AC768" s="42"/>
      <c r="AD768" s="42"/>
      <c r="AE768" s="42"/>
      <c r="AF768" s="42"/>
      <c r="AG768" s="42"/>
    </row>
    <row r="769" spans="1:33">
      <c r="A769" s="44">
        <f t="shared" si="440"/>
        <v>746</v>
      </c>
      <c r="B769" s="44"/>
      <c r="C769" s="139">
        <v>39102</v>
      </c>
      <c r="E769" s="138" t="s">
        <v>309</v>
      </c>
      <c r="G769" s="43">
        <v>6.6</v>
      </c>
      <c r="H769" s="136" t="str">
        <f t="shared" si="444"/>
        <v>P, S, T &amp; D Plant - Commodity</v>
      </c>
      <c r="I769" s="42">
        <f>'Dep. Res. Class'!L$239</f>
        <v>0</v>
      </c>
      <c r="J769" s="136">
        <f t="shared" si="445"/>
        <v>0</v>
      </c>
      <c r="K769" s="136">
        <f t="shared" si="446"/>
        <v>0</v>
      </c>
      <c r="L769" s="136">
        <f t="shared" si="447"/>
        <v>0</v>
      </c>
      <c r="M769" s="136">
        <f t="shared" si="448"/>
        <v>0</v>
      </c>
      <c r="N769" s="136">
        <f t="shared" si="449"/>
        <v>0</v>
      </c>
      <c r="O769" s="136">
        <f t="shared" si="450"/>
        <v>0</v>
      </c>
      <c r="P769" s="136">
        <f t="shared" si="451"/>
        <v>0</v>
      </c>
      <c r="Q769" s="136">
        <f t="shared" si="452"/>
        <v>0</v>
      </c>
      <c r="R769" s="136">
        <f t="shared" si="453"/>
        <v>0</v>
      </c>
      <c r="S769" s="136">
        <f t="shared" si="454"/>
        <v>0</v>
      </c>
      <c r="T769" s="136">
        <f t="shared" si="455"/>
        <v>0</v>
      </c>
      <c r="U769" s="136">
        <f t="shared" si="456"/>
        <v>0</v>
      </c>
      <c r="V769" s="136">
        <f t="shared" si="457"/>
        <v>0</v>
      </c>
      <c r="W769" s="136">
        <f t="shared" si="458"/>
        <v>0</v>
      </c>
      <c r="X769" s="136">
        <f t="shared" si="459"/>
        <v>0</v>
      </c>
      <c r="Y769" s="42">
        <f t="shared" si="460"/>
        <v>0</v>
      </c>
      <c r="Z769" s="42"/>
      <c r="AA769" s="42"/>
      <c r="AB769" s="42"/>
      <c r="AC769" s="42"/>
      <c r="AD769" s="42"/>
      <c r="AE769" s="42"/>
      <c r="AF769" s="42"/>
      <c r="AG769" s="42"/>
    </row>
    <row r="770" spans="1:33">
      <c r="A770" s="44">
        <f t="shared" si="440"/>
        <v>747</v>
      </c>
      <c r="B770" s="44"/>
      <c r="C770" s="146">
        <v>39103</v>
      </c>
      <c r="E770" s="138" t="s">
        <v>310</v>
      </c>
      <c r="G770" s="43">
        <v>6.6</v>
      </c>
      <c r="H770" s="136" t="str">
        <f t="shared" si="444"/>
        <v>P, S, T &amp; D Plant - Commodity</v>
      </c>
      <c r="I770" s="42">
        <f>'Dep. Res. Class'!L$240</f>
        <v>1.999897811687771</v>
      </c>
      <c r="J770" s="136">
        <f t="shared" si="445"/>
        <v>0.64092212564132089</v>
      </c>
      <c r="K770" s="136">
        <f t="shared" si="446"/>
        <v>0.41736187477461378</v>
      </c>
      <c r="L770" s="136">
        <f t="shared" si="447"/>
        <v>1.9608067461020333E-2</v>
      </c>
      <c r="M770" s="136">
        <f t="shared" si="448"/>
        <v>0.44241928805637076</v>
      </c>
      <c r="N770" s="136">
        <f t="shared" si="449"/>
        <v>0.47958645575444514</v>
      </c>
      <c r="O770" s="136">
        <f t="shared" si="450"/>
        <v>0</v>
      </c>
      <c r="P770" s="136">
        <f t="shared" si="451"/>
        <v>0</v>
      </c>
      <c r="Q770" s="136">
        <f t="shared" si="452"/>
        <v>0</v>
      </c>
      <c r="R770" s="136">
        <f t="shared" si="453"/>
        <v>0</v>
      </c>
      <c r="S770" s="136">
        <f t="shared" si="454"/>
        <v>0</v>
      </c>
      <c r="T770" s="136">
        <f t="shared" si="455"/>
        <v>0</v>
      </c>
      <c r="U770" s="136">
        <f t="shared" si="456"/>
        <v>0</v>
      </c>
      <c r="V770" s="136">
        <f t="shared" si="457"/>
        <v>0</v>
      </c>
      <c r="W770" s="136">
        <f t="shared" si="458"/>
        <v>0</v>
      </c>
      <c r="X770" s="136">
        <f t="shared" si="459"/>
        <v>0</v>
      </c>
      <c r="Y770" s="42">
        <f t="shared" si="460"/>
        <v>0</v>
      </c>
      <c r="Z770" s="42"/>
      <c r="AA770" s="42"/>
      <c r="AB770" s="42"/>
      <c r="AC770" s="42"/>
      <c r="AD770" s="42"/>
      <c r="AE770" s="42"/>
      <c r="AF770" s="42"/>
      <c r="AG770" s="42"/>
    </row>
    <row r="771" spans="1:33">
      <c r="A771" s="44">
        <f t="shared" si="440"/>
        <v>748</v>
      </c>
      <c r="B771" s="44"/>
      <c r="C771" s="139">
        <v>39200</v>
      </c>
      <c r="E771" s="138" t="s">
        <v>311</v>
      </c>
      <c r="G771" s="43">
        <v>6.6</v>
      </c>
      <c r="H771" s="136" t="str">
        <f t="shared" si="444"/>
        <v>P, S, T &amp; D Plant - Commodity</v>
      </c>
      <c r="I771" s="42">
        <f>'Dep. Res. Class'!L$241</f>
        <v>0</v>
      </c>
      <c r="J771" s="136">
        <f t="shared" si="445"/>
        <v>0</v>
      </c>
      <c r="K771" s="136">
        <f t="shared" si="446"/>
        <v>0</v>
      </c>
      <c r="L771" s="136">
        <f t="shared" si="447"/>
        <v>0</v>
      </c>
      <c r="M771" s="136">
        <f t="shared" si="448"/>
        <v>0</v>
      </c>
      <c r="N771" s="136">
        <f t="shared" si="449"/>
        <v>0</v>
      </c>
      <c r="O771" s="136">
        <f t="shared" si="450"/>
        <v>0</v>
      </c>
      <c r="P771" s="136">
        <f t="shared" si="451"/>
        <v>0</v>
      </c>
      <c r="Q771" s="136">
        <f t="shared" si="452"/>
        <v>0</v>
      </c>
      <c r="R771" s="136">
        <f t="shared" si="453"/>
        <v>0</v>
      </c>
      <c r="S771" s="136">
        <f t="shared" si="454"/>
        <v>0</v>
      </c>
      <c r="T771" s="136">
        <f t="shared" si="455"/>
        <v>0</v>
      </c>
      <c r="U771" s="136">
        <f t="shared" si="456"/>
        <v>0</v>
      </c>
      <c r="V771" s="136">
        <f t="shared" si="457"/>
        <v>0</v>
      </c>
      <c r="W771" s="136">
        <f t="shared" si="458"/>
        <v>0</v>
      </c>
      <c r="X771" s="136">
        <f t="shared" si="459"/>
        <v>0</v>
      </c>
      <c r="Y771" s="42">
        <f t="shared" si="460"/>
        <v>0</v>
      </c>
      <c r="Z771" s="42"/>
      <c r="AA771" s="42"/>
      <c r="AB771" s="42"/>
      <c r="AC771" s="42"/>
      <c r="AD771" s="42"/>
      <c r="AE771" s="42"/>
      <c r="AF771" s="42"/>
      <c r="AG771" s="42"/>
    </row>
    <row r="772" spans="1:33">
      <c r="A772" s="44">
        <f t="shared" si="440"/>
        <v>749</v>
      </c>
      <c r="B772" s="44"/>
      <c r="C772" s="139">
        <v>39201</v>
      </c>
      <c r="E772" s="138" t="s">
        <v>312</v>
      </c>
      <c r="G772" s="43">
        <v>6.6</v>
      </c>
      <c r="H772" s="136" t="str">
        <f t="shared" si="444"/>
        <v>P, S, T &amp; D Plant - Commodity</v>
      </c>
      <c r="I772" s="42">
        <f>'Dep. Res. Class'!L$242</f>
        <v>0</v>
      </c>
      <c r="J772" s="136">
        <f t="shared" si="445"/>
        <v>0</v>
      </c>
      <c r="K772" s="136">
        <f t="shared" si="446"/>
        <v>0</v>
      </c>
      <c r="L772" s="136">
        <f t="shared" si="447"/>
        <v>0</v>
      </c>
      <c r="M772" s="136">
        <f t="shared" si="448"/>
        <v>0</v>
      </c>
      <c r="N772" s="136">
        <f t="shared" si="449"/>
        <v>0</v>
      </c>
      <c r="O772" s="136">
        <f t="shared" si="450"/>
        <v>0</v>
      </c>
      <c r="P772" s="136">
        <f t="shared" si="451"/>
        <v>0</v>
      </c>
      <c r="Q772" s="136">
        <f t="shared" si="452"/>
        <v>0</v>
      </c>
      <c r="R772" s="136">
        <f t="shared" si="453"/>
        <v>0</v>
      </c>
      <c r="S772" s="136">
        <f t="shared" si="454"/>
        <v>0</v>
      </c>
      <c r="T772" s="136">
        <f t="shared" si="455"/>
        <v>0</v>
      </c>
      <c r="U772" s="136">
        <f t="shared" si="456"/>
        <v>0</v>
      </c>
      <c r="V772" s="136">
        <f t="shared" si="457"/>
        <v>0</v>
      </c>
      <c r="W772" s="136">
        <f t="shared" si="458"/>
        <v>0</v>
      </c>
      <c r="X772" s="136">
        <f t="shared" si="459"/>
        <v>0</v>
      </c>
      <c r="Y772" s="42">
        <f t="shared" si="460"/>
        <v>0</v>
      </c>
      <c r="Z772" s="42"/>
      <c r="AA772" s="42"/>
      <c r="AB772" s="42"/>
      <c r="AC772" s="42"/>
      <c r="AD772" s="42"/>
      <c r="AE772" s="42"/>
      <c r="AF772" s="42"/>
      <c r="AG772" s="42"/>
    </row>
    <row r="773" spans="1:33">
      <c r="A773" s="44">
        <f t="shared" si="440"/>
        <v>750</v>
      </c>
      <c r="B773" s="44"/>
      <c r="C773" s="139">
        <v>39202</v>
      </c>
      <c r="E773" s="138" t="s">
        <v>313</v>
      </c>
      <c r="G773" s="43">
        <v>6.6</v>
      </c>
      <c r="H773" s="136" t="str">
        <f t="shared" si="444"/>
        <v>P, S, T &amp; D Plant - Commodity</v>
      </c>
      <c r="I773" s="42">
        <f>'Dep. Res. Class'!L$243</f>
        <v>0</v>
      </c>
      <c r="J773" s="136">
        <f t="shared" si="445"/>
        <v>0</v>
      </c>
      <c r="K773" s="136">
        <f t="shared" si="446"/>
        <v>0</v>
      </c>
      <c r="L773" s="136">
        <f t="shared" si="447"/>
        <v>0</v>
      </c>
      <c r="M773" s="136">
        <f t="shared" si="448"/>
        <v>0</v>
      </c>
      <c r="N773" s="136">
        <f t="shared" si="449"/>
        <v>0</v>
      </c>
      <c r="O773" s="136">
        <f t="shared" si="450"/>
        <v>0</v>
      </c>
      <c r="P773" s="136">
        <f t="shared" si="451"/>
        <v>0</v>
      </c>
      <c r="Q773" s="136">
        <f t="shared" si="452"/>
        <v>0</v>
      </c>
      <c r="R773" s="136">
        <f t="shared" si="453"/>
        <v>0</v>
      </c>
      <c r="S773" s="136">
        <f t="shared" si="454"/>
        <v>0</v>
      </c>
      <c r="T773" s="136">
        <f t="shared" si="455"/>
        <v>0</v>
      </c>
      <c r="U773" s="136">
        <f t="shared" si="456"/>
        <v>0</v>
      </c>
      <c r="V773" s="136">
        <f t="shared" si="457"/>
        <v>0</v>
      </c>
      <c r="W773" s="136">
        <f t="shared" si="458"/>
        <v>0</v>
      </c>
      <c r="X773" s="136">
        <f t="shared" si="459"/>
        <v>0</v>
      </c>
      <c r="Y773" s="42">
        <f t="shared" si="460"/>
        <v>0</v>
      </c>
      <c r="Z773" s="42"/>
      <c r="AA773" s="42"/>
      <c r="AB773" s="42"/>
      <c r="AC773" s="42"/>
      <c r="AD773" s="42"/>
      <c r="AE773" s="42"/>
      <c r="AF773" s="42"/>
      <c r="AG773" s="42"/>
    </row>
    <row r="774" spans="1:33">
      <c r="A774" s="44">
        <f t="shared" si="440"/>
        <v>751</v>
      </c>
      <c r="B774" s="44"/>
      <c r="C774" s="139">
        <v>39300</v>
      </c>
      <c r="E774" s="138" t="s">
        <v>198</v>
      </c>
      <c r="G774" s="43">
        <v>6.6</v>
      </c>
      <c r="H774" s="136" t="str">
        <f t="shared" si="444"/>
        <v>P, S, T &amp; D Plant - Commodity</v>
      </c>
      <c r="I774" s="42">
        <f>'Dep. Res. Class'!L$244</f>
        <v>0</v>
      </c>
      <c r="J774" s="136">
        <f t="shared" si="445"/>
        <v>0</v>
      </c>
      <c r="K774" s="136">
        <f t="shared" si="446"/>
        <v>0</v>
      </c>
      <c r="L774" s="136">
        <f t="shared" si="447"/>
        <v>0</v>
      </c>
      <c r="M774" s="136">
        <f t="shared" si="448"/>
        <v>0</v>
      </c>
      <c r="N774" s="136">
        <f t="shared" si="449"/>
        <v>0</v>
      </c>
      <c r="O774" s="136">
        <f t="shared" si="450"/>
        <v>0</v>
      </c>
      <c r="P774" s="136">
        <f t="shared" si="451"/>
        <v>0</v>
      </c>
      <c r="Q774" s="136">
        <f t="shared" si="452"/>
        <v>0</v>
      </c>
      <c r="R774" s="136">
        <f t="shared" si="453"/>
        <v>0</v>
      </c>
      <c r="S774" s="136">
        <f t="shared" si="454"/>
        <v>0</v>
      </c>
      <c r="T774" s="136">
        <f t="shared" si="455"/>
        <v>0</v>
      </c>
      <c r="U774" s="136">
        <f t="shared" si="456"/>
        <v>0</v>
      </c>
      <c r="V774" s="136">
        <f t="shared" si="457"/>
        <v>0</v>
      </c>
      <c r="W774" s="136">
        <f t="shared" si="458"/>
        <v>0</v>
      </c>
      <c r="X774" s="136">
        <f t="shared" si="459"/>
        <v>0</v>
      </c>
      <c r="Y774" s="42">
        <f t="shared" si="460"/>
        <v>0</v>
      </c>
      <c r="Z774" s="42"/>
      <c r="AA774" s="42"/>
      <c r="AB774" s="42"/>
      <c r="AC774" s="42"/>
      <c r="AD774" s="42"/>
      <c r="AE774" s="42"/>
      <c r="AF774" s="42"/>
      <c r="AG774" s="42"/>
    </row>
    <row r="775" spans="1:33">
      <c r="A775" s="44">
        <f t="shared" si="440"/>
        <v>752</v>
      </c>
      <c r="B775" s="44"/>
      <c r="C775" s="139">
        <v>39400</v>
      </c>
      <c r="E775" s="138" t="s">
        <v>314</v>
      </c>
      <c r="G775" s="43">
        <v>6.6</v>
      </c>
      <c r="H775" s="136" t="str">
        <f t="shared" si="444"/>
        <v>P, S, T &amp; D Plant - Commodity</v>
      </c>
      <c r="I775" s="42">
        <f>'Dep. Res. Class'!L$245</f>
        <v>0</v>
      </c>
      <c r="J775" s="136">
        <f t="shared" si="445"/>
        <v>0</v>
      </c>
      <c r="K775" s="136">
        <f t="shared" si="446"/>
        <v>0</v>
      </c>
      <c r="L775" s="136">
        <f t="shared" si="447"/>
        <v>0</v>
      </c>
      <c r="M775" s="136">
        <f t="shared" si="448"/>
        <v>0</v>
      </c>
      <c r="N775" s="136">
        <f t="shared" si="449"/>
        <v>0</v>
      </c>
      <c r="O775" s="136">
        <f t="shared" si="450"/>
        <v>0</v>
      </c>
      <c r="P775" s="136">
        <f t="shared" si="451"/>
        <v>0</v>
      </c>
      <c r="Q775" s="136">
        <f t="shared" si="452"/>
        <v>0</v>
      </c>
      <c r="R775" s="136">
        <f t="shared" si="453"/>
        <v>0</v>
      </c>
      <c r="S775" s="136">
        <f t="shared" si="454"/>
        <v>0</v>
      </c>
      <c r="T775" s="136">
        <f t="shared" si="455"/>
        <v>0</v>
      </c>
      <c r="U775" s="136">
        <f t="shared" si="456"/>
        <v>0</v>
      </c>
      <c r="V775" s="136">
        <f t="shared" si="457"/>
        <v>0</v>
      </c>
      <c r="W775" s="136">
        <f t="shared" si="458"/>
        <v>0</v>
      </c>
      <c r="X775" s="136">
        <f t="shared" si="459"/>
        <v>0</v>
      </c>
      <c r="Y775" s="42">
        <f t="shared" si="460"/>
        <v>0</v>
      </c>
      <c r="Z775" s="42"/>
      <c r="AA775" s="42"/>
      <c r="AB775" s="42"/>
      <c r="AC775" s="42"/>
      <c r="AD775" s="42"/>
      <c r="AE775" s="42"/>
      <c r="AF775" s="42"/>
      <c r="AG775" s="42"/>
    </row>
    <row r="776" spans="1:33">
      <c r="A776" s="44">
        <f t="shared" si="440"/>
        <v>753</v>
      </c>
      <c r="B776" s="44"/>
      <c r="C776" s="139">
        <v>39600</v>
      </c>
      <c r="E776" s="138" t="s">
        <v>315</v>
      </c>
      <c r="G776" s="43">
        <v>6.6</v>
      </c>
      <c r="H776" s="136" t="str">
        <f t="shared" si="444"/>
        <v>P, S, T &amp; D Plant - Commodity</v>
      </c>
      <c r="I776" s="42">
        <f>'Dep. Res. Class'!L$246</f>
        <v>0</v>
      </c>
      <c r="J776" s="136">
        <f t="shared" si="445"/>
        <v>0</v>
      </c>
      <c r="K776" s="136">
        <f t="shared" si="446"/>
        <v>0</v>
      </c>
      <c r="L776" s="136">
        <f t="shared" si="447"/>
        <v>0</v>
      </c>
      <c r="M776" s="136">
        <f t="shared" si="448"/>
        <v>0</v>
      </c>
      <c r="N776" s="136">
        <f t="shared" si="449"/>
        <v>0</v>
      </c>
      <c r="O776" s="136">
        <f t="shared" si="450"/>
        <v>0</v>
      </c>
      <c r="P776" s="136">
        <f t="shared" si="451"/>
        <v>0</v>
      </c>
      <c r="Q776" s="136">
        <f t="shared" si="452"/>
        <v>0</v>
      </c>
      <c r="R776" s="136">
        <f t="shared" si="453"/>
        <v>0</v>
      </c>
      <c r="S776" s="136">
        <f t="shared" si="454"/>
        <v>0</v>
      </c>
      <c r="T776" s="136">
        <f t="shared" si="455"/>
        <v>0</v>
      </c>
      <c r="U776" s="136">
        <f t="shared" si="456"/>
        <v>0</v>
      </c>
      <c r="V776" s="136">
        <f t="shared" si="457"/>
        <v>0</v>
      </c>
      <c r="W776" s="136">
        <f t="shared" si="458"/>
        <v>0</v>
      </c>
      <c r="X776" s="136">
        <f t="shared" si="459"/>
        <v>0</v>
      </c>
      <c r="Y776" s="42">
        <f t="shared" si="460"/>
        <v>0</v>
      </c>
      <c r="Z776" s="42"/>
      <c r="AA776" s="42"/>
      <c r="AB776" s="42"/>
      <c r="AC776" s="42"/>
      <c r="AD776" s="42"/>
      <c r="AE776" s="42"/>
      <c r="AF776" s="42"/>
      <c r="AG776" s="42"/>
    </row>
    <row r="777" spans="1:33">
      <c r="A777" s="44">
        <f t="shared" si="440"/>
        <v>754</v>
      </c>
      <c r="B777" s="44"/>
      <c r="C777" s="139">
        <v>39603</v>
      </c>
      <c r="E777" s="138" t="s">
        <v>316</v>
      </c>
      <c r="G777" s="43">
        <v>6.6</v>
      </c>
      <c r="H777" s="136" t="str">
        <f t="shared" si="444"/>
        <v>P, S, T &amp; D Plant - Commodity</v>
      </c>
      <c r="I777" s="42">
        <f>'Dep. Res. Class'!L$247</f>
        <v>0</v>
      </c>
      <c r="J777" s="136">
        <f t="shared" si="445"/>
        <v>0</v>
      </c>
      <c r="K777" s="136">
        <f t="shared" si="446"/>
        <v>0</v>
      </c>
      <c r="L777" s="136">
        <f t="shared" si="447"/>
        <v>0</v>
      </c>
      <c r="M777" s="136">
        <f t="shared" si="448"/>
        <v>0</v>
      </c>
      <c r="N777" s="136">
        <f t="shared" si="449"/>
        <v>0</v>
      </c>
      <c r="O777" s="136">
        <f t="shared" si="450"/>
        <v>0</v>
      </c>
      <c r="P777" s="136">
        <f t="shared" si="451"/>
        <v>0</v>
      </c>
      <c r="Q777" s="136">
        <f t="shared" si="452"/>
        <v>0</v>
      </c>
      <c r="R777" s="136">
        <f t="shared" si="453"/>
        <v>0</v>
      </c>
      <c r="S777" s="136">
        <f t="shared" si="454"/>
        <v>0</v>
      </c>
      <c r="T777" s="136">
        <f t="shared" si="455"/>
        <v>0</v>
      </c>
      <c r="U777" s="136">
        <f t="shared" si="456"/>
        <v>0</v>
      </c>
      <c r="V777" s="136">
        <f t="shared" si="457"/>
        <v>0</v>
      </c>
      <c r="W777" s="136">
        <f t="shared" si="458"/>
        <v>0</v>
      </c>
      <c r="X777" s="136">
        <f t="shared" si="459"/>
        <v>0</v>
      </c>
      <c r="Y777" s="42">
        <f t="shared" si="460"/>
        <v>0</v>
      </c>
      <c r="Z777" s="42"/>
      <c r="AA777" s="42"/>
      <c r="AB777" s="42"/>
      <c r="AC777" s="42"/>
      <c r="AD777" s="42"/>
      <c r="AE777" s="42"/>
      <c r="AF777" s="42"/>
      <c r="AG777" s="42"/>
    </row>
    <row r="778" spans="1:33">
      <c r="A778" s="44">
        <f t="shared" si="440"/>
        <v>755</v>
      </c>
      <c r="B778" s="44"/>
      <c r="C778" s="137">
        <v>39604</v>
      </c>
      <c r="E778" s="138" t="s">
        <v>317</v>
      </c>
      <c r="G778" s="43">
        <v>6.6</v>
      </c>
      <c r="H778" s="136" t="str">
        <f t="shared" si="444"/>
        <v>P, S, T &amp; D Plant - Commodity</v>
      </c>
      <c r="I778" s="42">
        <f>'Dep. Res. Class'!L$248</f>
        <v>0</v>
      </c>
      <c r="J778" s="136">
        <f t="shared" si="445"/>
        <v>0</v>
      </c>
      <c r="K778" s="136">
        <f t="shared" si="446"/>
        <v>0</v>
      </c>
      <c r="L778" s="136">
        <f t="shared" si="447"/>
        <v>0</v>
      </c>
      <c r="M778" s="136">
        <f t="shared" si="448"/>
        <v>0</v>
      </c>
      <c r="N778" s="136">
        <f t="shared" si="449"/>
        <v>0</v>
      </c>
      <c r="O778" s="136">
        <f t="shared" si="450"/>
        <v>0</v>
      </c>
      <c r="P778" s="136">
        <f t="shared" si="451"/>
        <v>0</v>
      </c>
      <c r="Q778" s="136">
        <f t="shared" si="452"/>
        <v>0</v>
      </c>
      <c r="R778" s="136">
        <f t="shared" si="453"/>
        <v>0</v>
      </c>
      <c r="S778" s="136">
        <f t="shared" si="454"/>
        <v>0</v>
      </c>
      <c r="T778" s="136">
        <f t="shared" si="455"/>
        <v>0</v>
      </c>
      <c r="U778" s="136">
        <f t="shared" si="456"/>
        <v>0</v>
      </c>
      <c r="V778" s="136">
        <f t="shared" si="457"/>
        <v>0</v>
      </c>
      <c r="W778" s="136">
        <f t="shared" si="458"/>
        <v>0</v>
      </c>
      <c r="X778" s="136">
        <f t="shared" si="459"/>
        <v>0</v>
      </c>
      <c r="Y778" s="42">
        <f t="shared" si="460"/>
        <v>0</v>
      </c>
      <c r="Z778" s="42"/>
      <c r="AA778" s="42"/>
      <c r="AB778" s="42"/>
      <c r="AC778" s="42"/>
      <c r="AD778" s="42"/>
      <c r="AE778" s="42"/>
      <c r="AF778" s="42"/>
      <c r="AG778" s="42"/>
    </row>
    <row r="779" spans="1:33">
      <c r="A779" s="44">
        <f t="shared" si="440"/>
        <v>756</v>
      </c>
      <c r="B779" s="44"/>
      <c r="C779" s="137">
        <v>39605</v>
      </c>
      <c r="E779" s="141" t="s">
        <v>318</v>
      </c>
      <c r="G779" s="43">
        <v>6.6</v>
      </c>
      <c r="H779" s="136" t="str">
        <f t="shared" si="444"/>
        <v>P, S, T &amp; D Plant - Commodity</v>
      </c>
      <c r="I779" s="42">
        <f>'Dep. Res. Class'!L$249</f>
        <v>0</v>
      </c>
      <c r="J779" s="136">
        <f t="shared" si="445"/>
        <v>0</v>
      </c>
      <c r="K779" s="136">
        <f t="shared" si="446"/>
        <v>0</v>
      </c>
      <c r="L779" s="136">
        <f t="shared" si="447"/>
        <v>0</v>
      </c>
      <c r="M779" s="136">
        <f t="shared" si="448"/>
        <v>0</v>
      </c>
      <c r="N779" s="136">
        <f t="shared" si="449"/>
        <v>0</v>
      </c>
      <c r="O779" s="136">
        <f t="shared" si="450"/>
        <v>0</v>
      </c>
      <c r="P779" s="136">
        <f t="shared" si="451"/>
        <v>0</v>
      </c>
      <c r="Q779" s="136">
        <f t="shared" si="452"/>
        <v>0</v>
      </c>
      <c r="R779" s="136">
        <f t="shared" si="453"/>
        <v>0</v>
      </c>
      <c r="S779" s="136">
        <f t="shared" si="454"/>
        <v>0</v>
      </c>
      <c r="T779" s="136">
        <f t="shared" si="455"/>
        <v>0</v>
      </c>
      <c r="U779" s="136">
        <f t="shared" si="456"/>
        <v>0</v>
      </c>
      <c r="V779" s="136">
        <f t="shared" si="457"/>
        <v>0</v>
      </c>
      <c r="W779" s="136">
        <f t="shared" si="458"/>
        <v>0</v>
      </c>
      <c r="X779" s="136">
        <f t="shared" si="459"/>
        <v>0</v>
      </c>
      <c r="Y779" s="42">
        <f t="shared" si="460"/>
        <v>0</v>
      </c>
      <c r="Z779" s="42"/>
      <c r="AA779" s="42"/>
      <c r="AB779" s="42"/>
      <c r="AC779" s="42"/>
      <c r="AD779" s="42"/>
      <c r="AE779" s="42"/>
      <c r="AF779" s="42"/>
      <c r="AG779" s="42"/>
    </row>
    <row r="780" spans="1:33">
      <c r="A780" s="44">
        <f t="shared" si="440"/>
        <v>757</v>
      </c>
      <c r="B780" s="44"/>
      <c r="C780" s="137">
        <v>39700</v>
      </c>
      <c r="E780" s="138" t="s">
        <v>319</v>
      </c>
      <c r="G780" s="43">
        <v>6.6</v>
      </c>
      <c r="H780" s="136" t="str">
        <f t="shared" si="444"/>
        <v>P, S, T &amp; D Plant - Commodity</v>
      </c>
      <c r="I780" s="42">
        <f>'Dep. Res. Class'!L$250</f>
        <v>-67491.583519840322</v>
      </c>
      <c r="J780" s="136">
        <f t="shared" si="445"/>
        <v>-21629.529728786049</v>
      </c>
      <c r="K780" s="136">
        <f t="shared" si="446"/>
        <v>-14084.926572111128</v>
      </c>
      <c r="L780" s="136">
        <f t="shared" si="447"/>
        <v>-661.72357156152862</v>
      </c>
      <c r="M780" s="136">
        <f t="shared" si="448"/>
        <v>-14930.55202927868</v>
      </c>
      <c r="N780" s="136">
        <f t="shared" si="449"/>
        <v>-16184.851618102935</v>
      </c>
      <c r="O780" s="136">
        <f t="shared" si="450"/>
        <v>0</v>
      </c>
      <c r="P780" s="136">
        <f t="shared" si="451"/>
        <v>0</v>
      </c>
      <c r="Q780" s="136">
        <f t="shared" si="452"/>
        <v>0</v>
      </c>
      <c r="R780" s="136">
        <f t="shared" si="453"/>
        <v>0</v>
      </c>
      <c r="S780" s="136">
        <f t="shared" si="454"/>
        <v>0</v>
      </c>
      <c r="T780" s="136">
        <f t="shared" si="455"/>
        <v>0</v>
      </c>
      <c r="U780" s="136">
        <f t="shared" si="456"/>
        <v>0</v>
      </c>
      <c r="V780" s="136">
        <f t="shared" si="457"/>
        <v>0</v>
      </c>
      <c r="W780" s="136">
        <f t="shared" si="458"/>
        <v>0</v>
      </c>
      <c r="X780" s="136">
        <f t="shared" si="459"/>
        <v>0</v>
      </c>
      <c r="Y780" s="42">
        <f t="shared" si="460"/>
        <v>0</v>
      </c>
      <c r="Z780" s="42"/>
      <c r="AA780" s="42"/>
      <c r="AB780" s="42"/>
      <c r="AC780" s="42"/>
      <c r="AD780" s="42"/>
      <c r="AE780" s="42"/>
      <c r="AF780" s="42"/>
      <c r="AG780" s="42"/>
    </row>
    <row r="781" spans="1:33">
      <c r="A781" s="44">
        <f t="shared" si="440"/>
        <v>758</v>
      </c>
      <c r="B781" s="44"/>
      <c r="C781" s="137">
        <v>39701</v>
      </c>
      <c r="E781" s="138" t="s">
        <v>320</v>
      </c>
      <c r="G781" s="43">
        <v>6.6</v>
      </c>
      <c r="H781" s="136" t="str">
        <f t="shared" si="444"/>
        <v>P, S, T &amp; D Plant - Commodity</v>
      </c>
      <c r="I781" s="42">
        <f>'Dep. Res. Class'!L$251</f>
        <v>0</v>
      </c>
      <c r="J781" s="136">
        <f t="shared" si="445"/>
        <v>0</v>
      </c>
      <c r="K781" s="136">
        <f t="shared" si="446"/>
        <v>0</v>
      </c>
      <c r="L781" s="136">
        <f t="shared" si="447"/>
        <v>0</v>
      </c>
      <c r="M781" s="136">
        <f t="shared" si="448"/>
        <v>0</v>
      </c>
      <c r="N781" s="136">
        <f t="shared" si="449"/>
        <v>0</v>
      </c>
      <c r="O781" s="136">
        <f t="shared" si="450"/>
        <v>0</v>
      </c>
      <c r="P781" s="136">
        <f t="shared" si="451"/>
        <v>0</v>
      </c>
      <c r="Q781" s="136">
        <f t="shared" si="452"/>
        <v>0</v>
      </c>
      <c r="R781" s="136">
        <f t="shared" si="453"/>
        <v>0</v>
      </c>
      <c r="S781" s="136">
        <f t="shared" si="454"/>
        <v>0</v>
      </c>
      <c r="T781" s="136">
        <f t="shared" si="455"/>
        <v>0</v>
      </c>
      <c r="U781" s="136">
        <f t="shared" si="456"/>
        <v>0</v>
      </c>
      <c r="V781" s="136">
        <f t="shared" si="457"/>
        <v>0</v>
      </c>
      <c r="W781" s="136">
        <f t="shared" si="458"/>
        <v>0</v>
      </c>
      <c r="X781" s="136">
        <f t="shared" si="459"/>
        <v>0</v>
      </c>
      <c r="Y781" s="42">
        <f t="shared" si="460"/>
        <v>0</v>
      </c>
      <c r="Z781" s="42"/>
      <c r="AA781" s="42"/>
      <c r="AB781" s="42"/>
      <c r="AC781" s="42"/>
      <c r="AD781" s="42"/>
      <c r="AE781" s="42"/>
      <c r="AF781" s="42"/>
      <c r="AG781" s="42"/>
    </row>
    <row r="782" spans="1:33">
      <c r="A782" s="44">
        <f t="shared" si="440"/>
        <v>759</v>
      </c>
      <c r="B782" s="44"/>
      <c r="C782" s="137">
        <v>39702</v>
      </c>
      <c r="E782" s="138" t="s">
        <v>321</v>
      </c>
      <c r="G782" s="43">
        <v>6.6</v>
      </c>
      <c r="H782" s="136" t="str">
        <f t="shared" si="444"/>
        <v>P, S, T &amp; D Plant - Commodity</v>
      </c>
      <c r="I782" s="42">
        <f>'Dep. Res. Class'!L$252</f>
        <v>0</v>
      </c>
      <c r="J782" s="136">
        <f t="shared" si="445"/>
        <v>0</v>
      </c>
      <c r="K782" s="136">
        <f t="shared" si="446"/>
        <v>0</v>
      </c>
      <c r="L782" s="136">
        <f t="shared" si="447"/>
        <v>0</v>
      </c>
      <c r="M782" s="136">
        <f t="shared" si="448"/>
        <v>0</v>
      </c>
      <c r="N782" s="136">
        <f t="shared" si="449"/>
        <v>0</v>
      </c>
      <c r="O782" s="136">
        <f t="shared" si="450"/>
        <v>0</v>
      </c>
      <c r="P782" s="136">
        <f t="shared" si="451"/>
        <v>0</v>
      </c>
      <c r="Q782" s="136">
        <f t="shared" si="452"/>
        <v>0</v>
      </c>
      <c r="R782" s="136">
        <f t="shared" si="453"/>
        <v>0</v>
      </c>
      <c r="S782" s="136">
        <f t="shared" si="454"/>
        <v>0</v>
      </c>
      <c r="T782" s="136">
        <f t="shared" si="455"/>
        <v>0</v>
      </c>
      <c r="U782" s="136">
        <f t="shared" si="456"/>
        <v>0</v>
      </c>
      <c r="V782" s="136">
        <f t="shared" si="457"/>
        <v>0</v>
      </c>
      <c r="W782" s="136">
        <f t="shared" si="458"/>
        <v>0</v>
      </c>
      <c r="X782" s="136">
        <f t="shared" si="459"/>
        <v>0</v>
      </c>
      <c r="Y782" s="42">
        <f t="shared" si="460"/>
        <v>0</v>
      </c>
      <c r="Z782" s="42"/>
      <c r="AA782" s="42"/>
      <c r="AB782" s="42"/>
      <c r="AC782" s="42"/>
      <c r="AD782" s="42"/>
      <c r="AE782" s="42"/>
      <c r="AF782" s="42"/>
      <c r="AG782" s="42"/>
    </row>
    <row r="783" spans="1:33">
      <c r="A783" s="44">
        <f t="shared" si="440"/>
        <v>760</v>
      </c>
      <c r="B783" s="44"/>
      <c r="C783" s="137">
        <v>39705</v>
      </c>
      <c r="E783" s="138" t="s">
        <v>322</v>
      </c>
      <c r="G783" s="43">
        <v>6.6</v>
      </c>
      <c r="H783" s="136" t="str">
        <f t="shared" si="444"/>
        <v>P, S, T &amp; D Plant - Commodity</v>
      </c>
      <c r="I783" s="42">
        <f>'Dep. Res. Class'!L$253</f>
        <v>0</v>
      </c>
      <c r="J783" s="136">
        <f t="shared" si="445"/>
        <v>0</v>
      </c>
      <c r="K783" s="136">
        <f t="shared" si="446"/>
        <v>0</v>
      </c>
      <c r="L783" s="136">
        <f t="shared" si="447"/>
        <v>0</v>
      </c>
      <c r="M783" s="136">
        <f t="shared" si="448"/>
        <v>0</v>
      </c>
      <c r="N783" s="136">
        <f t="shared" si="449"/>
        <v>0</v>
      </c>
      <c r="O783" s="136">
        <f t="shared" si="450"/>
        <v>0</v>
      </c>
      <c r="P783" s="136">
        <f t="shared" si="451"/>
        <v>0</v>
      </c>
      <c r="Q783" s="136">
        <f t="shared" si="452"/>
        <v>0</v>
      </c>
      <c r="R783" s="136">
        <f t="shared" si="453"/>
        <v>0</v>
      </c>
      <c r="S783" s="136">
        <f t="shared" si="454"/>
        <v>0</v>
      </c>
      <c r="T783" s="136">
        <f t="shared" si="455"/>
        <v>0</v>
      </c>
      <c r="U783" s="136">
        <f t="shared" si="456"/>
        <v>0</v>
      </c>
      <c r="V783" s="136">
        <f t="shared" si="457"/>
        <v>0</v>
      </c>
      <c r="W783" s="136">
        <f t="shared" si="458"/>
        <v>0</v>
      </c>
      <c r="X783" s="136">
        <f t="shared" si="459"/>
        <v>0</v>
      </c>
      <c r="Y783" s="42">
        <f t="shared" si="460"/>
        <v>0</v>
      </c>
      <c r="Z783" s="42"/>
      <c r="AA783" s="42"/>
      <c r="AB783" s="42"/>
      <c r="AC783" s="42"/>
      <c r="AD783" s="42"/>
      <c r="AE783" s="42"/>
      <c r="AF783" s="42"/>
      <c r="AG783" s="42"/>
    </row>
    <row r="784" spans="1:33">
      <c r="A784" s="44">
        <f t="shared" si="440"/>
        <v>761</v>
      </c>
      <c r="B784" s="44"/>
      <c r="C784" s="137">
        <v>39800</v>
      </c>
      <c r="E784" s="138" t="s">
        <v>323</v>
      </c>
      <c r="G784" s="43">
        <v>6.6</v>
      </c>
      <c r="H784" s="136" t="str">
        <f t="shared" si="444"/>
        <v>P, S, T &amp; D Plant - Commodity</v>
      </c>
      <c r="I784" s="42">
        <f>'Dep. Res. Class'!L$254</f>
        <v>39.916800004074624</v>
      </c>
      <c r="J784" s="136">
        <f t="shared" si="445"/>
        <v>12.792433772313744</v>
      </c>
      <c r="K784" s="136">
        <f t="shared" si="446"/>
        <v>8.3303008720451839</v>
      </c>
      <c r="L784" s="136">
        <f t="shared" si="447"/>
        <v>0.39136565015160263</v>
      </c>
      <c r="M784" s="136">
        <f t="shared" si="448"/>
        <v>8.8304323031322713</v>
      </c>
      <c r="N784" s="136">
        <f t="shared" si="449"/>
        <v>9.5722674064318198</v>
      </c>
      <c r="O784" s="136">
        <f t="shared" si="450"/>
        <v>0</v>
      </c>
      <c r="P784" s="136">
        <f t="shared" si="451"/>
        <v>0</v>
      </c>
      <c r="Q784" s="136">
        <f t="shared" si="452"/>
        <v>0</v>
      </c>
      <c r="R784" s="136">
        <f t="shared" si="453"/>
        <v>0</v>
      </c>
      <c r="S784" s="136">
        <f t="shared" si="454"/>
        <v>0</v>
      </c>
      <c r="T784" s="136">
        <f t="shared" si="455"/>
        <v>0</v>
      </c>
      <c r="U784" s="136">
        <f t="shared" si="456"/>
        <v>0</v>
      </c>
      <c r="V784" s="136">
        <f t="shared" si="457"/>
        <v>0</v>
      </c>
      <c r="W784" s="136">
        <f t="shared" si="458"/>
        <v>0</v>
      </c>
      <c r="X784" s="136">
        <f t="shared" si="459"/>
        <v>0</v>
      </c>
      <c r="Y784" s="42">
        <f t="shared" si="460"/>
        <v>0</v>
      </c>
      <c r="Z784" s="42"/>
      <c r="AA784" s="42"/>
      <c r="AB784" s="42"/>
      <c r="AC784" s="42"/>
      <c r="AD784" s="42"/>
      <c r="AE784" s="42"/>
      <c r="AF784" s="42"/>
      <c r="AG784" s="42"/>
    </row>
    <row r="785" spans="1:33">
      <c r="A785" s="44">
        <f t="shared" si="440"/>
        <v>762</v>
      </c>
      <c r="B785" s="44"/>
      <c r="C785" s="137">
        <v>39900</v>
      </c>
      <c r="E785" s="138" t="s">
        <v>324</v>
      </c>
      <c r="G785" s="43">
        <v>6.6</v>
      </c>
      <c r="H785" s="136" t="str">
        <f t="shared" si="444"/>
        <v>P, S, T &amp; D Plant - Commodity</v>
      </c>
      <c r="I785" s="42">
        <f>'Dep. Res. Class'!L$255</f>
        <v>3500.796645617062</v>
      </c>
      <c r="J785" s="136">
        <f t="shared" si="445"/>
        <v>1121.9263376528918</v>
      </c>
      <c r="K785" s="136">
        <f t="shared" si="446"/>
        <v>730.58685432849836</v>
      </c>
      <c r="L785" s="136">
        <f t="shared" si="447"/>
        <v>34.323682136860043</v>
      </c>
      <c r="M785" s="136">
        <f t="shared" si="448"/>
        <v>774.44954963820771</v>
      </c>
      <c r="N785" s="136">
        <f t="shared" si="449"/>
        <v>839.51022186060402</v>
      </c>
      <c r="O785" s="136">
        <f t="shared" si="450"/>
        <v>0</v>
      </c>
      <c r="P785" s="136">
        <f t="shared" si="451"/>
        <v>0</v>
      </c>
      <c r="Q785" s="136">
        <f t="shared" si="452"/>
        <v>0</v>
      </c>
      <c r="R785" s="136">
        <f t="shared" si="453"/>
        <v>0</v>
      </c>
      <c r="S785" s="136">
        <f t="shared" si="454"/>
        <v>0</v>
      </c>
      <c r="T785" s="136">
        <f t="shared" si="455"/>
        <v>0</v>
      </c>
      <c r="U785" s="136">
        <f t="shared" si="456"/>
        <v>0</v>
      </c>
      <c r="V785" s="136">
        <f t="shared" si="457"/>
        <v>0</v>
      </c>
      <c r="W785" s="136">
        <f t="shared" si="458"/>
        <v>0</v>
      </c>
      <c r="X785" s="136">
        <f t="shared" si="459"/>
        <v>0</v>
      </c>
      <c r="Y785" s="42">
        <f t="shared" si="460"/>
        <v>0</v>
      </c>
      <c r="Z785" s="42"/>
      <c r="AA785" s="42"/>
      <c r="AB785" s="42"/>
      <c r="AC785" s="42"/>
      <c r="AD785" s="42"/>
      <c r="AE785" s="42"/>
      <c r="AF785" s="42"/>
      <c r="AG785" s="42"/>
    </row>
    <row r="786" spans="1:33">
      <c r="A786" s="44">
        <f t="shared" si="440"/>
        <v>763</v>
      </c>
      <c r="B786" s="44"/>
      <c r="C786" s="137">
        <v>39901</v>
      </c>
      <c r="E786" s="138" t="s">
        <v>325</v>
      </c>
      <c r="G786" s="43">
        <v>6.6</v>
      </c>
      <c r="H786" s="136" t="str">
        <f t="shared" si="444"/>
        <v>P, S, T &amp; D Plant - Commodity</v>
      </c>
      <c r="I786" s="42">
        <f>'Dep. Res. Class'!L$256</f>
        <v>43241.221883294362</v>
      </c>
      <c r="J786" s="136">
        <f t="shared" si="445"/>
        <v>13857.83597681932</v>
      </c>
      <c r="K786" s="136">
        <f t="shared" si="446"/>
        <v>9024.0797941201854</v>
      </c>
      <c r="L786" s="136">
        <f t="shared" si="447"/>
        <v>423.96005977377263</v>
      </c>
      <c r="M786" s="136">
        <f t="shared" si="448"/>
        <v>9565.8640598989732</v>
      </c>
      <c r="N786" s="136">
        <f t="shared" si="449"/>
        <v>10369.481992682109</v>
      </c>
      <c r="O786" s="136">
        <f t="shared" si="450"/>
        <v>0</v>
      </c>
      <c r="P786" s="136">
        <f t="shared" si="451"/>
        <v>0</v>
      </c>
      <c r="Q786" s="136">
        <f t="shared" si="452"/>
        <v>0</v>
      </c>
      <c r="R786" s="136">
        <f t="shared" si="453"/>
        <v>0</v>
      </c>
      <c r="S786" s="136">
        <f t="shared" si="454"/>
        <v>0</v>
      </c>
      <c r="T786" s="136">
        <f t="shared" si="455"/>
        <v>0</v>
      </c>
      <c r="U786" s="136">
        <f t="shared" si="456"/>
        <v>0</v>
      </c>
      <c r="V786" s="136">
        <f t="shared" si="457"/>
        <v>0</v>
      </c>
      <c r="W786" s="136">
        <f t="shared" si="458"/>
        <v>0</v>
      </c>
      <c r="X786" s="136">
        <f t="shared" si="459"/>
        <v>0</v>
      </c>
      <c r="Y786" s="42">
        <f t="shared" si="460"/>
        <v>0</v>
      </c>
      <c r="Z786" s="42"/>
      <c r="AA786" s="42"/>
      <c r="AB786" s="42"/>
      <c r="AC786" s="42"/>
      <c r="AD786" s="42"/>
      <c r="AE786" s="42"/>
      <c r="AF786" s="42"/>
      <c r="AG786" s="42"/>
    </row>
    <row r="787" spans="1:33">
      <c r="A787" s="44">
        <f t="shared" si="440"/>
        <v>764</v>
      </c>
      <c r="B787" s="44"/>
      <c r="C787" s="137">
        <v>39902</v>
      </c>
      <c r="E787" s="138" t="s">
        <v>326</v>
      </c>
      <c r="G787" s="43">
        <v>6.6</v>
      </c>
      <c r="H787" s="136" t="str">
        <f t="shared" si="444"/>
        <v>P, S, T &amp; D Plant - Commodity</v>
      </c>
      <c r="I787" s="42">
        <f>'Dep. Res. Class'!L$257</f>
        <v>12155.951856217613</v>
      </c>
      <c r="J787" s="136">
        <f t="shared" si="445"/>
        <v>3895.7082993683007</v>
      </c>
      <c r="K787" s="136">
        <f t="shared" si="446"/>
        <v>2536.8450461472908</v>
      </c>
      <c r="L787" s="136">
        <f t="shared" si="447"/>
        <v>119.18345160269759</v>
      </c>
      <c r="M787" s="136">
        <f t="shared" si="448"/>
        <v>2689.1511828480093</v>
      </c>
      <c r="N787" s="136">
        <f t="shared" si="449"/>
        <v>2915.0638762513136</v>
      </c>
      <c r="O787" s="136">
        <f t="shared" si="450"/>
        <v>0</v>
      </c>
      <c r="P787" s="136">
        <f t="shared" si="451"/>
        <v>0</v>
      </c>
      <c r="Q787" s="136">
        <f t="shared" si="452"/>
        <v>0</v>
      </c>
      <c r="R787" s="136">
        <f t="shared" si="453"/>
        <v>0</v>
      </c>
      <c r="S787" s="136">
        <f t="shared" si="454"/>
        <v>0</v>
      </c>
      <c r="T787" s="136">
        <f t="shared" si="455"/>
        <v>0</v>
      </c>
      <c r="U787" s="136">
        <f t="shared" si="456"/>
        <v>0</v>
      </c>
      <c r="V787" s="136">
        <f t="shared" si="457"/>
        <v>0</v>
      </c>
      <c r="W787" s="136">
        <f t="shared" si="458"/>
        <v>0</v>
      </c>
      <c r="X787" s="136">
        <f t="shared" si="459"/>
        <v>0</v>
      </c>
      <c r="Y787" s="42">
        <f t="shared" si="460"/>
        <v>0</v>
      </c>
      <c r="Z787" s="42"/>
      <c r="AA787" s="42"/>
      <c r="AB787" s="42"/>
      <c r="AC787" s="42"/>
      <c r="AD787" s="42"/>
      <c r="AE787" s="42"/>
      <c r="AF787" s="42"/>
      <c r="AG787" s="42"/>
    </row>
    <row r="788" spans="1:33">
      <c r="A788" s="44">
        <f t="shared" si="440"/>
        <v>765</v>
      </c>
      <c r="B788" s="44"/>
      <c r="C788" s="137">
        <v>39903</v>
      </c>
      <c r="E788" s="138" t="s">
        <v>327</v>
      </c>
      <c r="G788" s="43">
        <v>6.6</v>
      </c>
      <c r="H788" s="136" t="str">
        <f t="shared" si="444"/>
        <v>P, S, T &amp; D Plant - Commodity</v>
      </c>
      <c r="I788" s="42">
        <f>'Dep. Res. Class'!L$258</f>
        <v>1328.9696267553336</v>
      </c>
      <c r="J788" s="136">
        <f t="shared" si="445"/>
        <v>425.90478029172476</v>
      </c>
      <c r="K788" s="136">
        <f t="shared" si="446"/>
        <v>277.34479816897755</v>
      </c>
      <c r="L788" s="136">
        <f t="shared" si="447"/>
        <v>13.029928800749103</v>
      </c>
      <c r="M788" s="136">
        <f t="shared" si="448"/>
        <v>293.99591953222733</v>
      </c>
      <c r="N788" s="136">
        <f t="shared" si="449"/>
        <v>318.69419996165476</v>
      </c>
      <c r="O788" s="136">
        <f t="shared" si="450"/>
        <v>0</v>
      </c>
      <c r="P788" s="136">
        <f t="shared" si="451"/>
        <v>0</v>
      </c>
      <c r="Q788" s="136">
        <f t="shared" si="452"/>
        <v>0</v>
      </c>
      <c r="R788" s="136">
        <f t="shared" si="453"/>
        <v>0</v>
      </c>
      <c r="S788" s="136">
        <f t="shared" si="454"/>
        <v>0</v>
      </c>
      <c r="T788" s="136">
        <f t="shared" si="455"/>
        <v>0</v>
      </c>
      <c r="U788" s="136">
        <f t="shared" si="456"/>
        <v>0</v>
      </c>
      <c r="V788" s="136">
        <f t="shared" si="457"/>
        <v>0</v>
      </c>
      <c r="W788" s="136">
        <f t="shared" si="458"/>
        <v>0</v>
      </c>
      <c r="X788" s="136">
        <f t="shared" si="459"/>
        <v>0</v>
      </c>
      <c r="Y788" s="42">
        <f t="shared" si="460"/>
        <v>0</v>
      </c>
      <c r="Z788" s="42"/>
      <c r="AA788" s="42"/>
      <c r="AB788" s="42"/>
      <c r="AC788" s="42"/>
      <c r="AD788" s="42"/>
      <c r="AE788" s="42"/>
      <c r="AF788" s="42"/>
      <c r="AG788" s="42"/>
    </row>
    <row r="789" spans="1:33">
      <c r="A789" s="44">
        <f t="shared" si="440"/>
        <v>766</v>
      </c>
      <c r="B789" s="44"/>
      <c r="C789" s="137">
        <v>39904</v>
      </c>
      <c r="E789" s="138" t="s">
        <v>328</v>
      </c>
      <c r="G789" s="43">
        <v>6.6</v>
      </c>
      <c r="H789" s="136" t="str">
        <f t="shared" si="444"/>
        <v>P, S, T &amp; D Plant - Commodity</v>
      </c>
      <c r="I789" s="42">
        <f>'Dep. Res. Class'!L$259</f>
        <v>0</v>
      </c>
      <c r="J789" s="136">
        <f t="shared" si="445"/>
        <v>0</v>
      </c>
      <c r="K789" s="136">
        <f t="shared" si="446"/>
        <v>0</v>
      </c>
      <c r="L789" s="136">
        <f t="shared" si="447"/>
        <v>0</v>
      </c>
      <c r="M789" s="136">
        <f t="shared" si="448"/>
        <v>0</v>
      </c>
      <c r="N789" s="136">
        <f t="shared" si="449"/>
        <v>0</v>
      </c>
      <c r="O789" s="136">
        <f t="shared" si="450"/>
        <v>0</v>
      </c>
      <c r="P789" s="136">
        <f t="shared" si="451"/>
        <v>0</v>
      </c>
      <c r="Q789" s="136">
        <f t="shared" si="452"/>
        <v>0</v>
      </c>
      <c r="R789" s="136">
        <f t="shared" si="453"/>
        <v>0</v>
      </c>
      <c r="S789" s="136">
        <f t="shared" si="454"/>
        <v>0</v>
      </c>
      <c r="T789" s="136">
        <f t="shared" si="455"/>
        <v>0</v>
      </c>
      <c r="U789" s="136">
        <f t="shared" si="456"/>
        <v>0</v>
      </c>
      <c r="V789" s="136">
        <f t="shared" si="457"/>
        <v>0</v>
      </c>
      <c r="W789" s="136">
        <f t="shared" si="458"/>
        <v>0</v>
      </c>
      <c r="X789" s="136">
        <f t="shared" si="459"/>
        <v>0</v>
      </c>
      <c r="Y789" s="42">
        <f t="shared" si="460"/>
        <v>0</v>
      </c>
      <c r="Z789" s="42"/>
      <c r="AA789" s="42"/>
      <c r="AB789" s="42"/>
      <c r="AC789" s="42"/>
      <c r="AD789" s="42"/>
      <c r="AE789" s="42"/>
      <c r="AF789" s="42"/>
      <c r="AG789" s="42"/>
    </row>
    <row r="790" spans="1:33">
      <c r="A790" s="44">
        <f t="shared" si="440"/>
        <v>767</v>
      </c>
      <c r="B790" s="44"/>
      <c r="C790" s="137">
        <v>39905</v>
      </c>
      <c r="E790" s="138" t="s">
        <v>329</v>
      </c>
      <c r="G790" s="43">
        <v>6.6</v>
      </c>
      <c r="H790" s="136" t="str">
        <f t="shared" si="444"/>
        <v>P, S, T &amp; D Plant - Commodity</v>
      </c>
      <c r="I790" s="42">
        <f>'Dep. Res. Class'!L$260</f>
        <v>0</v>
      </c>
      <c r="J790" s="136">
        <f t="shared" si="445"/>
        <v>0</v>
      </c>
      <c r="K790" s="136">
        <f t="shared" si="446"/>
        <v>0</v>
      </c>
      <c r="L790" s="136">
        <f t="shared" si="447"/>
        <v>0</v>
      </c>
      <c r="M790" s="136">
        <f t="shared" si="448"/>
        <v>0</v>
      </c>
      <c r="N790" s="136">
        <f t="shared" si="449"/>
        <v>0</v>
      </c>
      <c r="O790" s="136">
        <f t="shared" si="450"/>
        <v>0</v>
      </c>
      <c r="P790" s="136">
        <f t="shared" si="451"/>
        <v>0</v>
      </c>
      <c r="Q790" s="136">
        <f t="shared" si="452"/>
        <v>0</v>
      </c>
      <c r="R790" s="136">
        <f t="shared" si="453"/>
        <v>0</v>
      </c>
      <c r="S790" s="136">
        <f t="shared" si="454"/>
        <v>0</v>
      </c>
      <c r="T790" s="136">
        <f t="shared" si="455"/>
        <v>0</v>
      </c>
      <c r="U790" s="136">
        <f t="shared" si="456"/>
        <v>0</v>
      </c>
      <c r="V790" s="136">
        <f t="shared" si="457"/>
        <v>0</v>
      </c>
      <c r="W790" s="136">
        <f t="shared" si="458"/>
        <v>0</v>
      </c>
      <c r="X790" s="136">
        <f t="shared" si="459"/>
        <v>0</v>
      </c>
      <c r="Y790" s="42">
        <f t="shared" si="460"/>
        <v>0</v>
      </c>
      <c r="Z790" s="42"/>
      <c r="AA790" s="42"/>
      <c r="AB790" s="42"/>
      <c r="AC790" s="42"/>
      <c r="AD790" s="42"/>
      <c r="AE790" s="42"/>
      <c r="AF790" s="42"/>
      <c r="AG790" s="42"/>
    </row>
    <row r="791" spans="1:33">
      <c r="A791" s="44">
        <f t="shared" si="440"/>
        <v>768</v>
      </c>
      <c r="B791" s="44"/>
      <c r="C791" s="137">
        <v>39906</v>
      </c>
      <c r="E791" s="138" t="s">
        <v>330</v>
      </c>
      <c r="G791" s="43">
        <v>6.6</v>
      </c>
      <c r="H791" s="136" t="str">
        <f t="shared" si="444"/>
        <v>P, S, T &amp; D Plant - Commodity</v>
      </c>
      <c r="I791" s="42">
        <f>'Dep. Res. Class'!L$261</f>
        <v>-399.60376592820398</v>
      </c>
      <c r="J791" s="136">
        <f t="shared" si="445"/>
        <v>-128.06399085803221</v>
      </c>
      <c r="K791" s="136">
        <f t="shared" si="446"/>
        <v>-83.393949400865267</v>
      </c>
      <c r="L791" s="136">
        <f t="shared" si="447"/>
        <v>-3.917928983274118</v>
      </c>
      <c r="M791" s="136">
        <f t="shared" si="448"/>
        <v>-88.400723573671229</v>
      </c>
      <c r="N791" s="136">
        <f t="shared" si="449"/>
        <v>-95.827173112361137</v>
      </c>
      <c r="O791" s="136">
        <f t="shared" si="450"/>
        <v>0</v>
      </c>
      <c r="P791" s="136">
        <f t="shared" si="451"/>
        <v>0</v>
      </c>
      <c r="Q791" s="136">
        <f t="shared" si="452"/>
        <v>0</v>
      </c>
      <c r="R791" s="136">
        <f t="shared" si="453"/>
        <v>0</v>
      </c>
      <c r="S791" s="136">
        <f t="shared" si="454"/>
        <v>0</v>
      </c>
      <c r="T791" s="136">
        <f t="shared" si="455"/>
        <v>0</v>
      </c>
      <c r="U791" s="136">
        <f t="shared" si="456"/>
        <v>0</v>
      </c>
      <c r="V791" s="136">
        <f t="shared" si="457"/>
        <v>0</v>
      </c>
      <c r="W791" s="136">
        <f t="shared" si="458"/>
        <v>0</v>
      </c>
      <c r="X791" s="136">
        <f t="shared" si="459"/>
        <v>0</v>
      </c>
      <c r="Y791" s="42">
        <f t="shared" si="460"/>
        <v>0</v>
      </c>
      <c r="Z791" s="42"/>
      <c r="AA791" s="42"/>
      <c r="AB791" s="42"/>
      <c r="AC791" s="42"/>
      <c r="AD791" s="42"/>
      <c r="AE791" s="42"/>
      <c r="AF791" s="42"/>
      <c r="AG791" s="42"/>
    </row>
    <row r="792" spans="1:33">
      <c r="A792" s="44">
        <f t="shared" si="440"/>
        <v>769</v>
      </c>
      <c r="B792" s="44"/>
      <c r="C792" s="137">
        <v>39907</v>
      </c>
      <c r="E792" s="138" t="s">
        <v>331</v>
      </c>
      <c r="G792" s="43">
        <v>6.6</v>
      </c>
      <c r="H792" s="136" t="str">
        <f t="shared" si="444"/>
        <v>P, S, T &amp; D Plant - Commodity</v>
      </c>
      <c r="I792" s="42">
        <f>'Dep. Res. Class'!L$262</f>
        <v>-58.859336579659633</v>
      </c>
      <c r="J792" s="136">
        <f t="shared" si="445"/>
        <v>-18.863089350868798</v>
      </c>
      <c r="K792" s="136">
        <f t="shared" si="446"/>
        <v>-12.283449143906557</v>
      </c>
      <c r="L792" s="136">
        <f t="shared" si="447"/>
        <v>-0.57708840702759445</v>
      </c>
      <c r="M792" s="136">
        <f t="shared" si="448"/>
        <v>-13.020918185348174</v>
      </c>
      <c r="N792" s="136">
        <f t="shared" si="449"/>
        <v>-14.114791492508507</v>
      </c>
      <c r="O792" s="136">
        <f t="shared" si="450"/>
        <v>0</v>
      </c>
      <c r="P792" s="136">
        <f t="shared" si="451"/>
        <v>0</v>
      </c>
      <c r="Q792" s="136">
        <f t="shared" si="452"/>
        <v>0</v>
      </c>
      <c r="R792" s="136">
        <f t="shared" si="453"/>
        <v>0</v>
      </c>
      <c r="S792" s="136">
        <f t="shared" si="454"/>
        <v>0</v>
      </c>
      <c r="T792" s="136">
        <f t="shared" si="455"/>
        <v>0</v>
      </c>
      <c r="U792" s="136">
        <f t="shared" si="456"/>
        <v>0</v>
      </c>
      <c r="V792" s="136">
        <f t="shared" si="457"/>
        <v>0</v>
      </c>
      <c r="W792" s="136">
        <f t="shared" si="458"/>
        <v>0</v>
      </c>
      <c r="X792" s="136">
        <f t="shared" si="459"/>
        <v>0</v>
      </c>
      <c r="Y792" s="42">
        <f t="shared" si="460"/>
        <v>0</v>
      </c>
      <c r="Z792" s="42"/>
      <c r="AA792" s="42"/>
      <c r="AB792" s="42"/>
      <c r="AC792" s="42"/>
      <c r="AD792" s="42"/>
      <c r="AE792" s="42"/>
      <c r="AF792" s="42"/>
      <c r="AG792" s="42"/>
    </row>
    <row r="793" spans="1:33">
      <c r="A793" s="44">
        <f t="shared" si="440"/>
        <v>770</v>
      </c>
      <c r="B793" s="44"/>
      <c r="C793" s="137">
        <v>39908</v>
      </c>
      <c r="E793" s="138" t="s">
        <v>332</v>
      </c>
      <c r="G793" s="43">
        <v>6.6</v>
      </c>
      <c r="H793" s="136" t="str">
        <f t="shared" si="444"/>
        <v>P, S, T &amp; D Plant - Commodity</v>
      </c>
      <c r="I793" s="42">
        <f>'Dep. Res. Class'!L$263</f>
        <v>568166.10573449603</v>
      </c>
      <c r="J793" s="136">
        <f t="shared" si="445"/>
        <v>182084.41755200876</v>
      </c>
      <c r="K793" s="136">
        <f t="shared" si="446"/>
        <v>118571.49384678768</v>
      </c>
      <c r="L793" s="136">
        <f t="shared" si="447"/>
        <v>5570.6042904788746</v>
      </c>
      <c r="M793" s="136">
        <f t="shared" si="448"/>
        <v>125690.24403535902</v>
      </c>
      <c r="N793" s="136">
        <f t="shared" si="449"/>
        <v>136249.34600986168</v>
      </c>
      <c r="O793" s="136">
        <f t="shared" si="450"/>
        <v>0</v>
      </c>
      <c r="P793" s="136">
        <f t="shared" si="451"/>
        <v>0</v>
      </c>
      <c r="Q793" s="136">
        <f t="shared" si="452"/>
        <v>0</v>
      </c>
      <c r="R793" s="136">
        <f t="shared" si="453"/>
        <v>0</v>
      </c>
      <c r="S793" s="136">
        <f t="shared" si="454"/>
        <v>0</v>
      </c>
      <c r="T793" s="136">
        <f t="shared" si="455"/>
        <v>0</v>
      </c>
      <c r="U793" s="136">
        <f t="shared" si="456"/>
        <v>0</v>
      </c>
      <c r="V793" s="136">
        <f t="shared" si="457"/>
        <v>0</v>
      </c>
      <c r="W793" s="136">
        <f t="shared" si="458"/>
        <v>0</v>
      </c>
      <c r="X793" s="136">
        <f t="shared" si="459"/>
        <v>0</v>
      </c>
      <c r="Y793" s="42">
        <f t="shared" si="460"/>
        <v>0</v>
      </c>
      <c r="Z793" s="42"/>
      <c r="AA793" s="42"/>
      <c r="AB793" s="42"/>
      <c r="AC793" s="42"/>
      <c r="AD793" s="42"/>
      <c r="AE793" s="42"/>
      <c r="AF793" s="42"/>
      <c r="AG793" s="42"/>
    </row>
    <row r="794" spans="1:33">
      <c r="A794" s="44">
        <f t="shared" si="440"/>
        <v>771</v>
      </c>
      <c r="B794" s="44"/>
      <c r="C794" s="137">
        <v>39909</v>
      </c>
      <c r="E794" s="138" t="s">
        <v>333</v>
      </c>
      <c r="G794" s="43">
        <v>6.6</v>
      </c>
      <c r="H794" s="136" t="str">
        <f t="shared" si="444"/>
        <v>P, S, T &amp; D Plant - Commodity</v>
      </c>
      <c r="I794" s="42">
        <f>'Dep. Res. Class'!L$264</f>
        <v>133.88167652278176</v>
      </c>
      <c r="J794" s="136">
        <f t="shared" si="445"/>
        <v>42.906056599456655</v>
      </c>
      <c r="K794" s="136">
        <f t="shared" si="446"/>
        <v>27.939981325525977</v>
      </c>
      <c r="L794" s="136">
        <f t="shared" si="447"/>
        <v>1.312647541144994</v>
      </c>
      <c r="M794" s="136">
        <f t="shared" si="448"/>
        <v>29.617431283158911</v>
      </c>
      <c r="N794" s="136">
        <f t="shared" si="449"/>
        <v>32.105559773495216</v>
      </c>
      <c r="O794" s="136">
        <f t="shared" si="450"/>
        <v>0</v>
      </c>
      <c r="P794" s="136">
        <f t="shared" si="451"/>
        <v>0</v>
      </c>
      <c r="Q794" s="136">
        <f t="shared" si="452"/>
        <v>0</v>
      </c>
      <c r="R794" s="136">
        <f t="shared" si="453"/>
        <v>0</v>
      </c>
      <c r="S794" s="136">
        <f t="shared" si="454"/>
        <v>0</v>
      </c>
      <c r="T794" s="136">
        <f t="shared" si="455"/>
        <v>0</v>
      </c>
      <c r="U794" s="136">
        <f t="shared" si="456"/>
        <v>0</v>
      </c>
      <c r="V794" s="136">
        <f t="shared" si="457"/>
        <v>0</v>
      </c>
      <c r="W794" s="136">
        <f t="shared" si="458"/>
        <v>0</v>
      </c>
      <c r="X794" s="136">
        <f t="shared" si="459"/>
        <v>0</v>
      </c>
      <c r="Y794" s="42">
        <f t="shared" si="460"/>
        <v>0</v>
      </c>
      <c r="Z794" s="42"/>
      <c r="AA794" s="42"/>
      <c r="AB794" s="42"/>
      <c r="AC794" s="42"/>
      <c r="AD794" s="42"/>
      <c r="AE794" s="42"/>
      <c r="AF794" s="42"/>
      <c r="AG794" s="42"/>
    </row>
    <row r="795" spans="1:33">
      <c r="A795" s="44">
        <f t="shared" si="440"/>
        <v>772</v>
      </c>
      <c r="B795" s="44"/>
      <c r="C795" s="137">
        <v>39924</v>
      </c>
      <c r="E795" s="138" t="s">
        <v>334</v>
      </c>
      <c r="G795" s="43">
        <v>6.6</v>
      </c>
      <c r="H795" s="136" t="str">
        <f t="shared" si="444"/>
        <v>P, S, T &amp; D Plant - Commodity</v>
      </c>
      <c r="I795" s="42">
        <f>'Dep. Res. Class'!L$265</f>
        <v>296.92472504801856</v>
      </c>
      <c r="J795" s="136">
        <f t="shared" si="445"/>
        <v>95.157674967720695</v>
      </c>
      <c r="K795" s="136">
        <f t="shared" si="446"/>
        <v>61.965696041436161</v>
      </c>
      <c r="L795" s="136">
        <f t="shared" si="447"/>
        <v>2.9112087655483796</v>
      </c>
      <c r="M795" s="136">
        <f t="shared" si="448"/>
        <v>65.685968900188527</v>
      </c>
      <c r="N795" s="136">
        <f t="shared" si="449"/>
        <v>71.204176373124781</v>
      </c>
      <c r="O795" s="136">
        <f t="shared" si="450"/>
        <v>0</v>
      </c>
      <c r="P795" s="136">
        <f t="shared" si="451"/>
        <v>0</v>
      </c>
      <c r="Q795" s="136">
        <f t="shared" si="452"/>
        <v>0</v>
      </c>
      <c r="R795" s="136">
        <f t="shared" si="453"/>
        <v>0</v>
      </c>
      <c r="S795" s="136">
        <f t="shared" si="454"/>
        <v>0</v>
      </c>
      <c r="T795" s="136">
        <f t="shared" si="455"/>
        <v>0</v>
      </c>
      <c r="U795" s="136">
        <f t="shared" si="456"/>
        <v>0</v>
      </c>
      <c r="V795" s="136">
        <f t="shared" si="457"/>
        <v>0</v>
      </c>
      <c r="W795" s="136">
        <f t="shared" si="458"/>
        <v>0</v>
      </c>
      <c r="X795" s="136">
        <f t="shared" si="459"/>
        <v>0</v>
      </c>
      <c r="Y795" s="42">
        <f t="shared" si="460"/>
        <v>0</v>
      </c>
      <c r="Z795" s="42"/>
      <c r="AA795" s="42"/>
      <c r="AB795" s="42"/>
      <c r="AC795" s="42"/>
      <c r="AD795" s="42"/>
      <c r="AE795" s="42"/>
      <c r="AF795" s="42"/>
      <c r="AG795" s="42"/>
    </row>
    <row r="796" spans="1:33">
      <c r="A796" s="44">
        <f t="shared" si="440"/>
        <v>773</v>
      </c>
      <c r="B796" s="44"/>
      <c r="C796" s="147"/>
      <c r="E796" s="138" t="s">
        <v>368</v>
      </c>
      <c r="G796" s="43">
        <v>6.6</v>
      </c>
      <c r="H796" s="136" t="str">
        <f t="shared" si="444"/>
        <v>P, S, T &amp; D Plant - Commodity</v>
      </c>
      <c r="I796" s="42">
        <f>'Dep. Res. Class'!L$266</f>
        <v>91.865334211273279</v>
      </c>
      <c r="J796" s="136">
        <f t="shared" si="445"/>
        <v>29.440766888859365</v>
      </c>
      <c r="K796" s="136">
        <f t="shared" si="446"/>
        <v>19.171523609426991</v>
      </c>
      <c r="L796" s="136">
        <f t="shared" si="447"/>
        <v>0.90069685561766555</v>
      </c>
      <c r="M796" s="136">
        <f t="shared" si="448"/>
        <v>20.322536242245448</v>
      </c>
      <c r="N796" s="136">
        <f t="shared" si="449"/>
        <v>22.029810615123807</v>
      </c>
      <c r="O796" s="136">
        <f t="shared" si="450"/>
        <v>0</v>
      </c>
      <c r="P796" s="136">
        <f t="shared" si="451"/>
        <v>0</v>
      </c>
      <c r="Q796" s="136">
        <f t="shared" si="452"/>
        <v>0</v>
      </c>
      <c r="R796" s="136">
        <f t="shared" si="453"/>
        <v>0</v>
      </c>
      <c r="S796" s="136">
        <f t="shared" si="454"/>
        <v>0</v>
      </c>
      <c r="T796" s="136">
        <f t="shared" si="455"/>
        <v>0</v>
      </c>
      <c r="U796" s="136">
        <f t="shared" si="456"/>
        <v>0</v>
      </c>
      <c r="V796" s="136">
        <f t="shared" si="457"/>
        <v>0</v>
      </c>
      <c r="W796" s="136">
        <f t="shared" si="458"/>
        <v>0</v>
      </c>
      <c r="X796" s="136">
        <f t="shared" si="459"/>
        <v>0</v>
      </c>
      <c r="Y796" s="42">
        <f t="shared" si="460"/>
        <v>0</v>
      </c>
      <c r="Z796" s="42"/>
      <c r="AA796" s="42"/>
      <c r="AB796" s="42"/>
      <c r="AC796" s="42"/>
      <c r="AD796" s="42"/>
      <c r="AE796" s="42"/>
      <c r="AF796" s="42"/>
      <c r="AG796" s="42"/>
    </row>
    <row r="797" spans="1:33">
      <c r="A797" s="44">
        <f>A796+1</f>
        <v>774</v>
      </c>
      <c r="B797" s="44"/>
      <c r="C797" s="44"/>
      <c r="D797" s="44"/>
      <c r="E797" s="138"/>
      <c r="G797" s="43"/>
      <c r="H797" s="136"/>
      <c r="I797" s="42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42"/>
      <c r="Z797" s="42"/>
      <c r="AA797" s="42"/>
      <c r="AB797" s="42"/>
      <c r="AC797" s="42"/>
      <c r="AD797" s="42"/>
      <c r="AE797" s="42"/>
      <c r="AF797" s="42"/>
      <c r="AG797" s="42"/>
    </row>
    <row r="798" spans="1:33">
      <c r="A798" s="44">
        <f>A797+1</f>
        <v>775</v>
      </c>
      <c r="B798" s="44"/>
      <c r="C798" s="44"/>
      <c r="D798" s="44" t="s">
        <v>159</v>
      </c>
      <c r="E798" s="44"/>
      <c r="G798" s="43"/>
      <c r="H798" s="44"/>
      <c r="I798" s="42">
        <f>'Dep. Res. Class'!L$268</f>
        <v>657885.97709385632</v>
      </c>
      <c r="J798" s="136">
        <f>SUM(J762:J796)</f>
        <v>210837.61200416839</v>
      </c>
      <c r="K798" s="136">
        <f t="shared" ref="K798:X798" si="461">SUM(K762:K796)</f>
        <v>137295.27738024649</v>
      </c>
      <c r="L798" s="136">
        <f t="shared" si="461"/>
        <v>6450.2658811497176</v>
      </c>
      <c r="M798" s="136">
        <f t="shared" si="461"/>
        <v>145538.15895348109</v>
      </c>
      <c r="N798" s="136">
        <f t="shared" si="461"/>
        <v>157764.66287481057</v>
      </c>
      <c r="O798" s="136">
        <f t="shared" si="461"/>
        <v>0</v>
      </c>
      <c r="P798" s="136">
        <f t="shared" si="461"/>
        <v>0</v>
      </c>
      <c r="Q798" s="136">
        <f t="shared" si="461"/>
        <v>0</v>
      </c>
      <c r="R798" s="136">
        <f t="shared" si="461"/>
        <v>0</v>
      </c>
      <c r="S798" s="136">
        <f t="shared" si="461"/>
        <v>0</v>
      </c>
      <c r="T798" s="136">
        <f t="shared" si="461"/>
        <v>0</v>
      </c>
      <c r="U798" s="136">
        <f t="shared" si="461"/>
        <v>0</v>
      </c>
      <c r="V798" s="136">
        <f t="shared" si="461"/>
        <v>0</v>
      </c>
      <c r="W798" s="136">
        <f t="shared" si="461"/>
        <v>0</v>
      </c>
      <c r="X798" s="136">
        <f t="shared" si="461"/>
        <v>0</v>
      </c>
      <c r="Y798" s="42">
        <f>SUM(J798:X798)-I798</f>
        <v>0</v>
      </c>
      <c r="Z798" s="42"/>
      <c r="AA798" s="42"/>
      <c r="AB798" s="42"/>
      <c r="AC798" s="42"/>
      <c r="AD798" s="42"/>
      <c r="AE798" s="42"/>
      <c r="AF798" s="42"/>
      <c r="AG798" s="42"/>
    </row>
    <row r="799" spans="1:33">
      <c r="A799" s="44">
        <f>A798+1</f>
        <v>776</v>
      </c>
      <c r="B799" s="44"/>
      <c r="C799" s="44"/>
      <c r="D799" s="44"/>
      <c r="E799" s="44"/>
      <c r="G799" s="43"/>
      <c r="H799" s="136"/>
      <c r="I799" s="42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42"/>
      <c r="Z799" s="42"/>
      <c r="AA799" s="42"/>
      <c r="AB799" s="42"/>
      <c r="AC799" s="42"/>
      <c r="AD799" s="42"/>
      <c r="AE799" s="42"/>
      <c r="AF799" s="42"/>
      <c r="AG799" s="42"/>
    </row>
    <row r="800" spans="1:33">
      <c r="A800" s="44">
        <f>A799+1</f>
        <v>777</v>
      </c>
      <c r="B800" s="44"/>
      <c r="C800" s="44"/>
      <c r="D800" s="44" t="s">
        <v>449</v>
      </c>
      <c r="E800" s="44"/>
      <c r="G800" s="43"/>
      <c r="H800" s="44"/>
      <c r="I800" s="42">
        <f>'Dep. Res. Class'!L$270</f>
        <v>26129130.772047102</v>
      </c>
      <c r="J800" s="42">
        <f>J664+J674+J714+J756+J798</f>
        <v>8419072.9162978474</v>
      </c>
      <c r="K800" s="42">
        <f t="shared" ref="K800:X800" si="462">K664+K674+K714+K756+K798</f>
        <v>5468295.8573025325</v>
      </c>
      <c r="L800" s="42">
        <f t="shared" si="462"/>
        <v>254174.30091230603</v>
      </c>
      <c r="M800" s="42">
        <f t="shared" si="462"/>
        <v>5759106.0737999044</v>
      </c>
      <c r="N800" s="42">
        <f t="shared" si="462"/>
        <v>6228481.6237345124</v>
      </c>
      <c r="O800" s="42">
        <f t="shared" si="462"/>
        <v>0</v>
      </c>
      <c r="P800" s="42">
        <f t="shared" si="462"/>
        <v>0</v>
      </c>
      <c r="Q800" s="42">
        <f t="shared" si="462"/>
        <v>0</v>
      </c>
      <c r="R800" s="42">
        <f t="shared" si="462"/>
        <v>0</v>
      </c>
      <c r="S800" s="42">
        <f t="shared" si="462"/>
        <v>0</v>
      </c>
      <c r="T800" s="42">
        <f t="shared" si="462"/>
        <v>0</v>
      </c>
      <c r="U800" s="42">
        <f t="shared" si="462"/>
        <v>0</v>
      </c>
      <c r="V800" s="42">
        <f t="shared" si="462"/>
        <v>0</v>
      </c>
      <c r="W800" s="42">
        <f t="shared" si="462"/>
        <v>0</v>
      </c>
      <c r="X800" s="42">
        <f t="shared" si="462"/>
        <v>0</v>
      </c>
      <c r="Y800" s="42">
        <f>SUM(J800:X800)-I800</f>
        <v>0</v>
      </c>
      <c r="Z800" s="42"/>
      <c r="AA800" s="42"/>
      <c r="AB800" s="42"/>
      <c r="AC800" s="42"/>
      <c r="AD800" s="42"/>
      <c r="AE800" s="42"/>
      <c r="AF800" s="42"/>
      <c r="AG800" s="42"/>
    </row>
    <row r="801" spans="1:33">
      <c r="A801" s="44"/>
      <c r="B801" s="44"/>
      <c r="C801" s="44"/>
      <c r="D801" s="44"/>
      <c r="E801" s="44"/>
      <c r="F801" s="44"/>
      <c r="G801" s="43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2"/>
      <c r="Y801" s="44"/>
      <c r="Z801" s="44"/>
      <c r="AA801" s="44"/>
      <c r="AB801" s="44"/>
      <c r="AC801" s="44"/>
      <c r="AD801" s="44"/>
      <c r="AE801" s="44"/>
      <c r="AF801" s="44"/>
      <c r="AG801" s="44"/>
    </row>
    <row r="802" spans="1:33">
      <c r="A802" s="44"/>
      <c r="B802" s="44"/>
      <c r="C802" s="44"/>
      <c r="D802" s="44"/>
      <c r="E802" s="44"/>
      <c r="F802" s="153" t="s">
        <v>134</v>
      </c>
      <c r="G802" s="43"/>
      <c r="H802" s="44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4"/>
      <c r="Z802" s="44"/>
      <c r="AA802" s="44"/>
      <c r="AB802" s="44"/>
      <c r="AC802" s="44"/>
      <c r="AD802" s="44"/>
      <c r="AE802" s="44"/>
      <c r="AF802" s="44"/>
      <c r="AG802" s="44"/>
    </row>
    <row r="803" spans="1:33">
      <c r="A803" s="44"/>
      <c r="B803" s="44"/>
      <c r="C803" s="44"/>
      <c r="D803" s="44"/>
      <c r="E803" s="44"/>
      <c r="G803" s="129"/>
      <c r="H803" s="44"/>
      <c r="I803" s="44"/>
      <c r="J803" s="44"/>
      <c r="K803" s="44"/>
      <c r="L803" s="44"/>
      <c r="M803" s="44"/>
      <c r="N803" s="132"/>
      <c r="O803" s="132"/>
      <c r="P803" s="44"/>
      <c r="Q803" s="45"/>
      <c r="R803" s="45"/>
      <c r="S803" s="45"/>
      <c r="T803" s="45"/>
      <c r="U803" s="45"/>
      <c r="V803" s="45"/>
      <c r="W803" s="44"/>
      <c r="X803" s="44"/>
      <c r="Y803" s="44"/>
      <c r="Z803" s="44"/>
      <c r="AB803" s="44"/>
      <c r="AC803" s="44"/>
      <c r="AD803" s="44"/>
      <c r="AE803" s="44"/>
      <c r="AF803" s="44"/>
      <c r="AG803" s="44"/>
    </row>
    <row r="804" spans="1:33">
      <c r="A804" s="44"/>
      <c r="B804" s="44"/>
      <c r="C804" s="44"/>
      <c r="D804" s="44"/>
      <c r="E804" s="44"/>
      <c r="F804" s="44"/>
      <c r="G804" s="129"/>
      <c r="H804" s="44"/>
      <c r="I804" s="44"/>
      <c r="J804" s="42"/>
      <c r="K804" s="132"/>
      <c r="L804" s="132"/>
      <c r="M804" s="132"/>
      <c r="N804" s="45"/>
      <c r="O804" s="45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  <c r="Z804" s="44"/>
      <c r="AB804" s="44"/>
      <c r="AC804" s="44"/>
      <c r="AD804" s="44"/>
      <c r="AE804" s="44"/>
      <c r="AF804" s="44"/>
      <c r="AG804" s="44"/>
    </row>
    <row r="805" spans="1:33">
      <c r="A805" s="132" t="s">
        <v>303</v>
      </c>
      <c r="B805" s="44"/>
      <c r="C805" s="132" t="s">
        <v>301</v>
      </c>
      <c r="D805" s="44"/>
      <c r="E805" s="44"/>
      <c r="F805" s="44"/>
      <c r="G805" s="131" t="s">
        <v>38</v>
      </c>
      <c r="H805" s="149" t="s">
        <v>38</v>
      </c>
      <c r="I805" s="45" t="s">
        <v>1</v>
      </c>
      <c r="J805" s="3" t="s">
        <v>56</v>
      </c>
      <c r="K805" s="3" t="s">
        <v>518</v>
      </c>
      <c r="L805" s="3" t="s">
        <v>518</v>
      </c>
      <c r="M805" s="69" t="s">
        <v>180</v>
      </c>
      <c r="N805" s="69" t="s">
        <v>180</v>
      </c>
      <c r="O805" s="45"/>
      <c r="P805" s="45"/>
      <c r="Q805" s="45"/>
      <c r="R805" s="45"/>
      <c r="S805" s="45"/>
      <c r="T805" s="132"/>
      <c r="U805" s="132"/>
      <c r="V805" s="132"/>
      <c r="W805" s="45"/>
      <c r="X805" s="45"/>
      <c r="Y805" s="45"/>
      <c r="Z805" s="44"/>
      <c r="AB805" s="44"/>
      <c r="AC805" s="44"/>
      <c r="AD805" s="44"/>
      <c r="AE805" s="44"/>
      <c r="AF805" s="44"/>
      <c r="AG805" s="44"/>
    </row>
    <row r="806" spans="1:33">
      <c r="A806" s="133" t="s">
        <v>302</v>
      </c>
      <c r="B806" s="134"/>
      <c r="C806" s="133" t="s">
        <v>302</v>
      </c>
      <c r="D806" s="44"/>
      <c r="E806" s="44"/>
      <c r="F806" s="44"/>
      <c r="G806" s="131" t="s">
        <v>39</v>
      </c>
      <c r="H806" s="149" t="s">
        <v>21</v>
      </c>
      <c r="I806" s="45" t="s">
        <v>2</v>
      </c>
      <c r="J806" s="3" t="s">
        <v>519</v>
      </c>
      <c r="K806" s="69" t="s">
        <v>420</v>
      </c>
      <c r="L806" s="69" t="s">
        <v>517</v>
      </c>
      <c r="M806" s="69" t="s">
        <v>420</v>
      </c>
      <c r="N806" s="69" t="s">
        <v>517</v>
      </c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4"/>
      <c r="AB806" s="44"/>
      <c r="AC806" s="44"/>
      <c r="AD806" s="44"/>
      <c r="AE806" s="44"/>
      <c r="AF806" s="44"/>
      <c r="AG806" s="44"/>
    </row>
    <row r="807" spans="1:33">
      <c r="A807" s="44">
        <f>+A800+1</f>
        <v>778</v>
      </c>
      <c r="B807" s="44"/>
      <c r="C807" s="44"/>
      <c r="D807" s="44" t="s">
        <v>335</v>
      </c>
      <c r="E807" s="44"/>
      <c r="G807" s="129"/>
      <c r="H807" s="44"/>
      <c r="I807" s="44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4"/>
      <c r="Z807" s="44"/>
      <c r="AB807" s="44"/>
      <c r="AC807" s="44"/>
      <c r="AD807" s="44"/>
      <c r="AE807" s="44"/>
      <c r="AF807" s="44"/>
      <c r="AG807" s="44"/>
    </row>
    <row r="808" spans="1:33">
      <c r="A808" s="44">
        <f t="shared" ref="A808:A871" si="463">A807+1</f>
        <v>779</v>
      </c>
      <c r="B808" s="44"/>
      <c r="C808" s="44"/>
      <c r="D808" s="44"/>
      <c r="E808" s="44"/>
      <c r="G808" s="43"/>
      <c r="H808" s="136"/>
      <c r="I808" s="42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42"/>
      <c r="Z808" s="42"/>
      <c r="AA808" s="42"/>
      <c r="AB808" s="42"/>
      <c r="AC808" s="42"/>
      <c r="AD808" s="42"/>
      <c r="AE808" s="42"/>
      <c r="AF808" s="42"/>
      <c r="AG808" s="42"/>
    </row>
    <row r="809" spans="1:33">
      <c r="A809" s="44">
        <f t="shared" si="463"/>
        <v>780</v>
      </c>
      <c r="B809" s="44"/>
      <c r="C809" s="137">
        <v>30100</v>
      </c>
      <c r="D809" s="44"/>
      <c r="E809" s="138" t="s">
        <v>336</v>
      </c>
      <c r="G809" s="43"/>
      <c r="H809" s="136"/>
      <c r="I809" s="42">
        <f>'Dep. Res. Class'!G$14</f>
        <v>8329.7199999999993</v>
      </c>
      <c r="J809" s="136">
        <f t="shared" ref="J809:X809" si="464">+J14+J279+J544</f>
        <v>4851.9514123140725</v>
      </c>
      <c r="K809" s="136">
        <f t="shared" si="464"/>
        <v>2156.1389053428297</v>
      </c>
      <c r="L809" s="136">
        <f t="shared" si="464"/>
        <v>18.961663544838938</v>
      </c>
      <c r="M809" s="136">
        <f t="shared" si="464"/>
        <v>888.67459854628282</v>
      </c>
      <c r="N809" s="136">
        <f t="shared" si="464"/>
        <v>413.99342025197603</v>
      </c>
      <c r="O809" s="136">
        <f t="shared" si="464"/>
        <v>0</v>
      </c>
      <c r="P809" s="136">
        <f t="shared" si="464"/>
        <v>0</v>
      </c>
      <c r="Q809" s="136">
        <f t="shared" si="464"/>
        <v>0</v>
      </c>
      <c r="R809" s="136">
        <f t="shared" si="464"/>
        <v>0</v>
      </c>
      <c r="S809" s="136">
        <f t="shared" si="464"/>
        <v>0</v>
      </c>
      <c r="T809" s="136">
        <f t="shared" si="464"/>
        <v>0</v>
      </c>
      <c r="U809" s="136">
        <f t="shared" si="464"/>
        <v>0</v>
      </c>
      <c r="V809" s="136">
        <f t="shared" si="464"/>
        <v>0</v>
      </c>
      <c r="W809" s="136">
        <f t="shared" si="464"/>
        <v>0</v>
      </c>
      <c r="X809" s="136">
        <f t="shared" si="464"/>
        <v>0</v>
      </c>
      <c r="Y809" s="42">
        <f>SUM(J809:X809)-I809</f>
        <v>0</v>
      </c>
      <c r="Z809" s="42"/>
      <c r="AA809" s="42"/>
      <c r="AB809" s="42"/>
      <c r="AC809" s="42"/>
      <c r="AD809" s="42"/>
      <c r="AE809" s="42"/>
      <c r="AF809" s="42"/>
      <c r="AG809" s="42"/>
    </row>
    <row r="810" spans="1:33">
      <c r="A810" s="44">
        <f t="shared" si="463"/>
        <v>781</v>
      </c>
      <c r="B810" s="44"/>
      <c r="C810" s="137">
        <v>30200</v>
      </c>
      <c r="D810" s="44"/>
      <c r="E810" s="138" t="s">
        <v>197</v>
      </c>
      <c r="G810" s="43"/>
      <c r="H810" s="136"/>
      <c r="I810" s="42">
        <f>'Dep. Res. Class'!G$15</f>
        <v>119852.68999999996</v>
      </c>
      <c r="J810" s="136">
        <f t="shared" ref="J810:X810" si="465">+J15+J280+J545</f>
        <v>69812.602166116078</v>
      </c>
      <c r="K810" s="136">
        <f t="shared" si="465"/>
        <v>31023.737630915981</v>
      </c>
      <c r="L810" s="136">
        <f t="shared" si="465"/>
        <v>272.83106547685657</v>
      </c>
      <c r="M810" s="136">
        <f t="shared" si="465"/>
        <v>12786.74927493866</v>
      </c>
      <c r="N810" s="136">
        <f t="shared" si="465"/>
        <v>5956.769862552379</v>
      </c>
      <c r="O810" s="136">
        <f t="shared" si="465"/>
        <v>0</v>
      </c>
      <c r="P810" s="136">
        <f t="shared" si="465"/>
        <v>0</v>
      </c>
      <c r="Q810" s="136">
        <f t="shared" si="465"/>
        <v>0</v>
      </c>
      <c r="R810" s="136">
        <f t="shared" si="465"/>
        <v>0</v>
      </c>
      <c r="S810" s="136">
        <f t="shared" si="465"/>
        <v>0</v>
      </c>
      <c r="T810" s="136">
        <f t="shared" si="465"/>
        <v>0</v>
      </c>
      <c r="U810" s="136">
        <f t="shared" si="465"/>
        <v>0</v>
      </c>
      <c r="V810" s="136">
        <f t="shared" si="465"/>
        <v>0</v>
      </c>
      <c r="W810" s="136">
        <f t="shared" si="465"/>
        <v>0</v>
      </c>
      <c r="X810" s="136">
        <f t="shared" si="465"/>
        <v>0</v>
      </c>
      <c r="Y810" s="42">
        <f>SUM(J810:X810)-I810</f>
        <v>0</v>
      </c>
      <c r="Z810" s="42"/>
      <c r="AA810" s="42"/>
      <c r="AB810" s="42"/>
      <c r="AC810" s="42"/>
      <c r="AD810" s="42"/>
      <c r="AE810" s="42"/>
      <c r="AF810" s="42"/>
      <c r="AG810" s="42"/>
    </row>
    <row r="811" spans="1:33">
      <c r="A811" s="44">
        <f t="shared" si="463"/>
        <v>782</v>
      </c>
      <c r="B811" s="44"/>
      <c r="C811" s="139">
        <v>30300</v>
      </c>
      <c r="D811" s="44"/>
      <c r="E811" s="138" t="s">
        <v>337</v>
      </c>
      <c r="G811" s="43"/>
      <c r="H811" s="136"/>
      <c r="I811" s="42">
        <f>'Dep. Res. Class'!G$16</f>
        <v>0</v>
      </c>
      <c r="J811" s="136">
        <f t="shared" ref="J811:X811" si="466">+J16+J281+J546</f>
        <v>0</v>
      </c>
      <c r="K811" s="136">
        <f t="shared" si="466"/>
        <v>0</v>
      </c>
      <c r="L811" s="136">
        <f t="shared" si="466"/>
        <v>0</v>
      </c>
      <c r="M811" s="136">
        <f t="shared" si="466"/>
        <v>0</v>
      </c>
      <c r="N811" s="136">
        <f t="shared" si="466"/>
        <v>0</v>
      </c>
      <c r="O811" s="136">
        <f t="shared" si="466"/>
        <v>0</v>
      </c>
      <c r="P811" s="136">
        <f t="shared" si="466"/>
        <v>0</v>
      </c>
      <c r="Q811" s="136">
        <f t="shared" si="466"/>
        <v>0</v>
      </c>
      <c r="R811" s="136">
        <f t="shared" si="466"/>
        <v>0</v>
      </c>
      <c r="S811" s="136">
        <f t="shared" si="466"/>
        <v>0</v>
      </c>
      <c r="T811" s="136">
        <f t="shared" si="466"/>
        <v>0</v>
      </c>
      <c r="U811" s="136">
        <f t="shared" si="466"/>
        <v>0</v>
      </c>
      <c r="V811" s="136">
        <f t="shared" si="466"/>
        <v>0</v>
      </c>
      <c r="W811" s="136">
        <f t="shared" si="466"/>
        <v>0</v>
      </c>
      <c r="X811" s="136">
        <f t="shared" si="466"/>
        <v>0</v>
      </c>
      <c r="Y811" s="42">
        <f>SUM(J811:X811)-I811</f>
        <v>0</v>
      </c>
      <c r="Z811" s="42"/>
      <c r="AA811" s="42"/>
      <c r="AB811" s="42"/>
      <c r="AC811" s="42"/>
      <c r="AD811" s="42"/>
      <c r="AE811" s="42"/>
      <c r="AF811" s="42"/>
      <c r="AG811" s="42"/>
    </row>
    <row r="812" spans="1:33">
      <c r="A812" s="44">
        <f t="shared" si="463"/>
        <v>783</v>
      </c>
      <c r="B812" s="44"/>
      <c r="C812" s="44"/>
      <c r="D812" s="44"/>
      <c r="E812" s="44"/>
      <c r="G812" s="43"/>
      <c r="H812" s="136"/>
      <c r="I812" s="42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42"/>
      <c r="Z812" s="42"/>
      <c r="AA812" s="42"/>
      <c r="AB812" s="42"/>
      <c r="AC812" s="42"/>
      <c r="AD812" s="42"/>
      <c r="AE812" s="42"/>
      <c r="AF812" s="42"/>
      <c r="AG812" s="42"/>
    </row>
    <row r="813" spans="1:33">
      <c r="A813" s="44">
        <f t="shared" si="463"/>
        <v>784</v>
      </c>
      <c r="B813" s="44"/>
      <c r="C813" s="44"/>
      <c r="D813" s="44" t="s">
        <v>338</v>
      </c>
      <c r="E813" s="44"/>
      <c r="G813" s="43"/>
      <c r="H813" s="44"/>
      <c r="I813" s="42">
        <f>'Dep. Res. Class'!G$18</f>
        <v>128182.40999999996</v>
      </c>
      <c r="J813" s="42">
        <f>SUM(J809:J811)</f>
        <v>74664.553578430146</v>
      </c>
      <c r="K813" s="42">
        <f t="shared" ref="K813:X813" si="467">SUM(K809:K811)</f>
        <v>33179.876536258809</v>
      </c>
      <c r="L813" s="42">
        <f t="shared" si="467"/>
        <v>291.79272902169549</v>
      </c>
      <c r="M813" s="42">
        <f t="shared" si="467"/>
        <v>13675.423873484942</v>
      </c>
      <c r="N813" s="42">
        <f t="shared" si="467"/>
        <v>6370.7632828043552</v>
      </c>
      <c r="O813" s="42">
        <f t="shared" si="467"/>
        <v>0</v>
      </c>
      <c r="P813" s="42">
        <f t="shared" si="467"/>
        <v>0</v>
      </c>
      <c r="Q813" s="42">
        <f t="shared" si="467"/>
        <v>0</v>
      </c>
      <c r="R813" s="42">
        <f t="shared" si="467"/>
        <v>0</v>
      </c>
      <c r="S813" s="42">
        <f t="shared" si="467"/>
        <v>0</v>
      </c>
      <c r="T813" s="42">
        <f t="shared" si="467"/>
        <v>0</v>
      </c>
      <c r="U813" s="42">
        <f t="shared" si="467"/>
        <v>0</v>
      </c>
      <c r="V813" s="42">
        <f t="shared" si="467"/>
        <v>0</v>
      </c>
      <c r="W813" s="42">
        <f t="shared" si="467"/>
        <v>0</v>
      </c>
      <c r="X813" s="42">
        <f t="shared" si="467"/>
        <v>0</v>
      </c>
      <c r="Y813" s="42">
        <f>SUM(J813:X813)-I813</f>
        <v>0</v>
      </c>
      <c r="Z813" s="42"/>
      <c r="AA813" s="42"/>
      <c r="AB813" s="42"/>
      <c r="AC813" s="42"/>
      <c r="AD813" s="42"/>
      <c r="AE813" s="42"/>
      <c r="AF813" s="42"/>
      <c r="AG813" s="42"/>
    </row>
    <row r="814" spans="1:33">
      <c r="A814" s="44">
        <f t="shared" si="463"/>
        <v>785</v>
      </c>
      <c r="B814" s="44"/>
      <c r="C814" s="44"/>
      <c r="D814" s="44"/>
      <c r="E814" s="44"/>
      <c r="G814" s="43"/>
      <c r="H814" s="136"/>
      <c r="I814" s="42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42"/>
      <c r="Z814" s="42"/>
      <c r="AA814" s="42"/>
      <c r="AB814" s="42"/>
      <c r="AC814" s="42"/>
      <c r="AD814" s="42"/>
      <c r="AE814" s="42"/>
      <c r="AF814" s="42"/>
      <c r="AG814" s="42"/>
    </row>
    <row r="815" spans="1:33">
      <c r="A815" s="44">
        <f t="shared" si="463"/>
        <v>786</v>
      </c>
      <c r="B815" s="44"/>
      <c r="C815" s="44"/>
      <c r="D815" s="44" t="s">
        <v>347</v>
      </c>
      <c r="E815" s="44"/>
      <c r="G815" s="43"/>
      <c r="H815" s="136"/>
      <c r="I815" s="42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42"/>
      <c r="Z815" s="42"/>
      <c r="AA815" s="42"/>
      <c r="AB815" s="42"/>
      <c r="AC815" s="42"/>
      <c r="AD815" s="42"/>
      <c r="AE815" s="42"/>
      <c r="AF815" s="42"/>
      <c r="AG815" s="42"/>
    </row>
    <row r="816" spans="1:33">
      <c r="A816" s="44">
        <f t="shared" si="463"/>
        <v>787</v>
      </c>
      <c r="B816" s="44"/>
      <c r="C816" s="44"/>
      <c r="D816" s="44"/>
      <c r="E816" s="44"/>
      <c r="G816" s="43"/>
      <c r="H816" s="136"/>
      <c r="I816" s="42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42"/>
      <c r="Z816" s="42"/>
      <c r="AA816" s="42"/>
      <c r="AB816" s="42"/>
      <c r="AC816" s="42"/>
      <c r="AD816" s="42"/>
      <c r="AE816" s="42"/>
      <c r="AF816" s="42"/>
      <c r="AG816" s="42"/>
    </row>
    <row r="817" spans="1:33">
      <c r="A817" s="44">
        <f t="shared" si="463"/>
        <v>788</v>
      </c>
      <c r="B817" s="44"/>
      <c r="C817" s="137">
        <v>32520</v>
      </c>
      <c r="D817" s="44"/>
      <c r="E817" s="138" t="s">
        <v>339</v>
      </c>
      <c r="G817" s="43"/>
      <c r="H817" s="136"/>
      <c r="I817" s="42">
        <f>'Dep. Res. Class'!G$22</f>
        <v>0</v>
      </c>
      <c r="J817" s="136">
        <f t="shared" ref="J817:X817" si="468">+J22+J287+J552</f>
        <v>0</v>
      </c>
      <c r="K817" s="136">
        <f t="shared" si="468"/>
        <v>0</v>
      </c>
      <c r="L817" s="136">
        <f t="shared" si="468"/>
        <v>0</v>
      </c>
      <c r="M817" s="136">
        <f t="shared" si="468"/>
        <v>0</v>
      </c>
      <c r="N817" s="136">
        <f t="shared" si="468"/>
        <v>0</v>
      </c>
      <c r="O817" s="136">
        <f t="shared" si="468"/>
        <v>0</v>
      </c>
      <c r="P817" s="136">
        <f t="shared" si="468"/>
        <v>0</v>
      </c>
      <c r="Q817" s="136">
        <f t="shared" si="468"/>
        <v>0</v>
      </c>
      <c r="R817" s="136">
        <f t="shared" si="468"/>
        <v>0</v>
      </c>
      <c r="S817" s="136">
        <f t="shared" si="468"/>
        <v>0</v>
      </c>
      <c r="T817" s="136">
        <f t="shared" si="468"/>
        <v>0</v>
      </c>
      <c r="U817" s="136">
        <f t="shared" si="468"/>
        <v>0</v>
      </c>
      <c r="V817" s="136">
        <f t="shared" si="468"/>
        <v>0</v>
      </c>
      <c r="W817" s="136">
        <f t="shared" si="468"/>
        <v>0</v>
      </c>
      <c r="X817" s="136">
        <f t="shared" si="468"/>
        <v>0</v>
      </c>
      <c r="Y817" s="42">
        <f t="shared" ref="Y817:Y823" si="469">SUM(J817:X817)-I817</f>
        <v>0</v>
      </c>
      <c r="Z817" s="42"/>
      <c r="AA817" s="42"/>
      <c r="AB817" s="42"/>
      <c r="AC817" s="42"/>
      <c r="AD817" s="42"/>
      <c r="AE817" s="42"/>
      <c r="AF817" s="42"/>
      <c r="AG817" s="42"/>
    </row>
    <row r="818" spans="1:33">
      <c r="A818" s="44">
        <f t="shared" si="463"/>
        <v>789</v>
      </c>
      <c r="B818" s="44"/>
      <c r="C818" s="137">
        <v>32540</v>
      </c>
      <c r="D818" s="44"/>
      <c r="E818" s="138" t="s">
        <v>340</v>
      </c>
      <c r="G818" s="43"/>
      <c r="H818" s="136"/>
      <c r="I818" s="42">
        <f>'Dep. Res. Class'!G$23</f>
        <v>0</v>
      </c>
      <c r="J818" s="136">
        <f t="shared" ref="J818:X818" si="470">+J23+J288+J553</f>
        <v>0</v>
      </c>
      <c r="K818" s="136">
        <f t="shared" si="470"/>
        <v>0</v>
      </c>
      <c r="L818" s="136">
        <f t="shared" si="470"/>
        <v>0</v>
      </c>
      <c r="M818" s="136">
        <f t="shared" si="470"/>
        <v>0</v>
      </c>
      <c r="N818" s="136">
        <f t="shared" si="470"/>
        <v>0</v>
      </c>
      <c r="O818" s="136">
        <f t="shared" si="470"/>
        <v>0</v>
      </c>
      <c r="P818" s="136">
        <f t="shared" si="470"/>
        <v>0</v>
      </c>
      <c r="Q818" s="136">
        <f t="shared" si="470"/>
        <v>0</v>
      </c>
      <c r="R818" s="136">
        <f t="shared" si="470"/>
        <v>0</v>
      </c>
      <c r="S818" s="136">
        <f t="shared" si="470"/>
        <v>0</v>
      </c>
      <c r="T818" s="136">
        <f t="shared" si="470"/>
        <v>0</v>
      </c>
      <c r="U818" s="136">
        <f t="shared" si="470"/>
        <v>0</v>
      </c>
      <c r="V818" s="136">
        <f t="shared" si="470"/>
        <v>0</v>
      </c>
      <c r="W818" s="136">
        <f t="shared" si="470"/>
        <v>0</v>
      </c>
      <c r="X818" s="136">
        <f t="shared" si="470"/>
        <v>0</v>
      </c>
      <c r="Y818" s="42">
        <f t="shared" si="469"/>
        <v>0</v>
      </c>
      <c r="Z818" s="42"/>
      <c r="AA818" s="42"/>
      <c r="AB818" s="42"/>
      <c r="AC818" s="42"/>
      <c r="AD818" s="42"/>
      <c r="AE818" s="42"/>
      <c r="AF818" s="42"/>
      <c r="AG818" s="42"/>
    </row>
    <row r="819" spans="1:33">
      <c r="A819" s="44">
        <f t="shared" si="463"/>
        <v>790</v>
      </c>
      <c r="B819" s="44"/>
      <c r="C819" s="137">
        <v>33100</v>
      </c>
      <c r="D819" s="44"/>
      <c r="E819" s="138" t="s">
        <v>341</v>
      </c>
      <c r="G819" s="43"/>
      <c r="H819" s="136"/>
      <c r="I819" s="42">
        <f>'Dep. Res. Class'!G$24</f>
        <v>0</v>
      </c>
      <c r="J819" s="136">
        <f t="shared" ref="J819:X819" si="471">+J24+J289+J554</f>
        <v>0</v>
      </c>
      <c r="K819" s="136">
        <f t="shared" si="471"/>
        <v>0</v>
      </c>
      <c r="L819" s="136">
        <f t="shared" si="471"/>
        <v>0</v>
      </c>
      <c r="M819" s="136">
        <f t="shared" si="471"/>
        <v>0</v>
      </c>
      <c r="N819" s="136">
        <f t="shared" si="471"/>
        <v>0</v>
      </c>
      <c r="O819" s="136">
        <f t="shared" si="471"/>
        <v>0</v>
      </c>
      <c r="P819" s="136">
        <f t="shared" si="471"/>
        <v>0</v>
      </c>
      <c r="Q819" s="136">
        <f t="shared" si="471"/>
        <v>0</v>
      </c>
      <c r="R819" s="136">
        <f t="shared" si="471"/>
        <v>0</v>
      </c>
      <c r="S819" s="136">
        <f t="shared" si="471"/>
        <v>0</v>
      </c>
      <c r="T819" s="136">
        <f t="shared" si="471"/>
        <v>0</v>
      </c>
      <c r="U819" s="136">
        <f t="shared" si="471"/>
        <v>0</v>
      </c>
      <c r="V819" s="136">
        <f t="shared" si="471"/>
        <v>0</v>
      </c>
      <c r="W819" s="136">
        <f t="shared" si="471"/>
        <v>0</v>
      </c>
      <c r="X819" s="136">
        <f t="shared" si="471"/>
        <v>0</v>
      </c>
      <c r="Y819" s="42">
        <f t="shared" si="469"/>
        <v>0</v>
      </c>
      <c r="Z819" s="42"/>
      <c r="AA819" s="42"/>
      <c r="AB819" s="42"/>
      <c r="AC819" s="42"/>
      <c r="AD819" s="42"/>
      <c r="AE819" s="42"/>
      <c r="AF819" s="42"/>
      <c r="AG819" s="42"/>
    </row>
    <row r="820" spans="1:33">
      <c r="A820" s="44">
        <f t="shared" si="463"/>
        <v>791</v>
      </c>
      <c r="B820" s="44"/>
      <c r="C820" s="137">
        <v>33201</v>
      </c>
      <c r="D820" s="44"/>
      <c r="E820" s="138" t="s">
        <v>342</v>
      </c>
      <c r="G820" s="43"/>
      <c r="H820" s="136"/>
      <c r="I820" s="42">
        <f>'Dep. Res. Class'!G$25</f>
        <v>0</v>
      </c>
      <c r="J820" s="136">
        <f t="shared" ref="J820:X820" si="472">+J25+J290+J555</f>
        <v>0</v>
      </c>
      <c r="K820" s="136">
        <f t="shared" si="472"/>
        <v>0</v>
      </c>
      <c r="L820" s="136">
        <f t="shared" si="472"/>
        <v>0</v>
      </c>
      <c r="M820" s="136">
        <f t="shared" si="472"/>
        <v>0</v>
      </c>
      <c r="N820" s="136">
        <f t="shared" si="472"/>
        <v>0</v>
      </c>
      <c r="O820" s="136">
        <f t="shared" si="472"/>
        <v>0</v>
      </c>
      <c r="P820" s="136">
        <f t="shared" si="472"/>
        <v>0</v>
      </c>
      <c r="Q820" s="136">
        <f t="shared" si="472"/>
        <v>0</v>
      </c>
      <c r="R820" s="136">
        <f t="shared" si="472"/>
        <v>0</v>
      </c>
      <c r="S820" s="136">
        <f t="shared" si="472"/>
        <v>0</v>
      </c>
      <c r="T820" s="136">
        <f t="shared" si="472"/>
        <v>0</v>
      </c>
      <c r="U820" s="136">
        <f t="shared" si="472"/>
        <v>0</v>
      </c>
      <c r="V820" s="136">
        <f t="shared" si="472"/>
        <v>0</v>
      </c>
      <c r="W820" s="136">
        <f t="shared" si="472"/>
        <v>0</v>
      </c>
      <c r="X820" s="136">
        <f t="shared" si="472"/>
        <v>0</v>
      </c>
      <c r="Y820" s="42">
        <f t="shared" si="469"/>
        <v>0</v>
      </c>
      <c r="Z820" s="42"/>
      <c r="AA820" s="42"/>
      <c r="AB820" s="42"/>
      <c r="AC820" s="42"/>
      <c r="AD820" s="42"/>
      <c r="AE820" s="42"/>
      <c r="AF820" s="42"/>
      <c r="AG820" s="42"/>
    </row>
    <row r="821" spans="1:33">
      <c r="A821" s="44">
        <f t="shared" si="463"/>
        <v>792</v>
      </c>
      <c r="B821" s="44"/>
      <c r="C821" s="137">
        <v>33202</v>
      </c>
      <c r="D821" s="44"/>
      <c r="E821" s="138" t="s">
        <v>343</v>
      </c>
      <c r="G821" s="43"/>
      <c r="H821" s="136"/>
      <c r="I821" s="42">
        <f>'Dep. Res. Class'!G$26</f>
        <v>-28968.38</v>
      </c>
      <c r="J821" s="136">
        <f t="shared" ref="J821:X821" si="473">+J26+J291+J556</f>
        <v>-17160.887849783532</v>
      </c>
      <c r="K821" s="136">
        <f t="shared" si="473"/>
        <v>-11261.643438388985</v>
      </c>
      <c r="L821" s="136">
        <f t="shared" si="473"/>
        <v>-545.84871182748975</v>
      </c>
      <c r="M821" s="136">
        <f t="shared" si="473"/>
        <v>0</v>
      </c>
      <c r="N821" s="136">
        <f t="shared" si="473"/>
        <v>0</v>
      </c>
      <c r="O821" s="136">
        <f t="shared" si="473"/>
        <v>0</v>
      </c>
      <c r="P821" s="136">
        <f t="shared" si="473"/>
        <v>0</v>
      </c>
      <c r="Q821" s="136">
        <f t="shared" si="473"/>
        <v>0</v>
      </c>
      <c r="R821" s="136">
        <f t="shared" si="473"/>
        <v>0</v>
      </c>
      <c r="S821" s="136">
        <f t="shared" si="473"/>
        <v>0</v>
      </c>
      <c r="T821" s="136">
        <f t="shared" si="473"/>
        <v>0</v>
      </c>
      <c r="U821" s="136">
        <f t="shared" si="473"/>
        <v>0</v>
      </c>
      <c r="V821" s="136">
        <f t="shared" si="473"/>
        <v>0</v>
      </c>
      <c r="W821" s="136">
        <f t="shared" si="473"/>
        <v>0</v>
      </c>
      <c r="X821" s="136">
        <f t="shared" si="473"/>
        <v>0</v>
      </c>
      <c r="Y821" s="42">
        <f t="shared" si="469"/>
        <v>0</v>
      </c>
      <c r="Z821" s="42"/>
      <c r="AA821" s="42"/>
      <c r="AB821" s="42"/>
      <c r="AC821" s="42"/>
      <c r="AD821" s="42"/>
      <c r="AE821" s="42"/>
      <c r="AF821" s="42"/>
      <c r="AG821" s="42"/>
    </row>
    <row r="822" spans="1:33">
      <c r="A822" s="44">
        <f t="shared" si="463"/>
        <v>793</v>
      </c>
      <c r="B822" s="44"/>
      <c r="C822" s="137">
        <v>33400</v>
      </c>
      <c r="D822" s="44"/>
      <c r="E822" s="138" t="s">
        <v>344</v>
      </c>
      <c r="G822" s="43"/>
      <c r="H822" s="136"/>
      <c r="I822" s="42">
        <f>'Dep. Res. Class'!G$27</f>
        <v>1572.34</v>
      </c>
      <c r="J822" s="136">
        <f t="shared" ref="J822:X822" si="474">+J27+J292+J557</f>
        <v>931.45527646795006</v>
      </c>
      <c r="K822" s="136">
        <f t="shared" si="474"/>
        <v>611.25725511459507</v>
      </c>
      <c r="L822" s="136">
        <f t="shared" si="474"/>
        <v>29.627468417455006</v>
      </c>
      <c r="M822" s="136">
        <f t="shared" si="474"/>
        <v>0</v>
      </c>
      <c r="N822" s="136">
        <f t="shared" si="474"/>
        <v>0</v>
      </c>
      <c r="O822" s="136">
        <f t="shared" si="474"/>
        <v>0</v>
      </c>
      <c r="P822" s="136">
        <f t="shared" si="474"/>
        <v>0</v>
      </c>
      <c r="Q822" s="136">
        <f t="shared" si="474"/>
        <v>0</v>
      </c>
      <c r="R822" s="136">
        <f t="shared" si="474"/>
        <v>0</v>
      </c>
      <c r="S822" s="136">
        <f t="shared" si="474"/>
        <v>0</v>
      </c>
      <c r="T822" s="136">
        <f t="shared" si="474"/>
        <v>0</v>
      </c>
      <c r="U822" s="136">
        <f t="shared" si="474"/>
        <v>0</v>
      </c>
      <c r="V822" s="136">
        <f t="shared" si="474"/>
        <v>0</v>
      </c>
      <c r="W822" s="136">
        <f t="shared" si="474"/>
        <v>0</v>
      </c>
      <c r="X822" s="136">
        <f t="shared" si="474"/>
        <v>0</v>
      </c>
      <c r="Y822" s="42">
        <f t="shared" si="469"/>
        <v>0</v>
      </c>
      <c r="Z822" s="42"/>
      <c r="AA822" s="42"/>
      <c r="AB822" s="42"/>
      <c r="AC822" s="42"/>
      <c r="AD822" s="42"/>
      <c r="AE822" s="42"/>
      <c r="AF822" s="42"/>
      <c r="AG822" s="42"/>
    </row>
    <row r="823" spans="1:33">
      <c r="A823" s="44">
        <f t="shared" si="463"/>
        <v>794</v>
      </c>
      <c r="B823" s="44"/>
      <c r="C823" s="137">
        <v>33600</v>
      </c>
      <c r="D823" s="44"/>
      <c r="E823" s="138" t="s">
        <v>345</v>
      </c>
      <c r="G823" s="43"/>
      <c r="H823" s="136"/>
      <c r="I823" s="42">
        <f>'Dep. Res. Class'!G$28</f>
        <v>0</v>
      </c>
      <c r="J823" s="136">
        <f t="shared" ref="J823:X823" si="475">+J28+J293+J558</f>
        <v>0</v>
      </c>
      <c r="K823" s="136">
        <f t="shared" si="475"/>
        <v>0</v>
      </c>
      <c r="L823" s="136">
        <f t="shared" si="475"/>
        <v>0</v>
      </c>
      <c r="M823" s="136">
        <f t="shared" si="475"/>
        <v>0</v>
      </c>
      <c r="N823" s="136">
        <f t="shared" si="475"/>
        <v>0</v>
      </c>
      <c r="O823" s="136">
        <f t="shared" si="475"/>
        <v>0</v>
      </c>
      <c r="P823" s="136">
        <f t="shared" si="475"/>
        <v>0</v>
      </c>
      <c r="Q823" s="136">
        <f t="shared" si="475"/>
        <v>0</v>
      </c>
      <c r="R823" s="136">
        <f t="shared" si="475"/>
        <v>0</v>
      </c>
      <c r="S823" s="136">
        <f t="shared" si="475"/>
        <v>0</v>
      </c>
      <c r="T823" s="136">
        <f t="shared" si="475"/>
        <v>0</v>
      </c>
      <c r="U823" s="136">
        <f t="shared" si="475"/>
        <v>0</v>
      </c>
      <c r="V823" s="136">
        <f t="shared" si="475"/>
        <v>0</v>
      </c>
      <c r="W823" s="136">
        <f t="shared" si="475"/>
        <v>0</v>
      </c>
      <c r="X823" s="136">
        <f t="shared" si="475"/>
        <v>0</v>
      </c>
      <c r="Y823" s="42">
        <f t="shared" si="469"/>
        <v>0</v>
      </c>
      <c r="Z823" s="42"/>
      <c r="AA823" s="42"/>
      <c r="AB823" s="42"/>
      <c r="AC823" s="42"/>
      <c r="AD823" s="42"/>
      <c r="AE823" s="42"/>
      <c r="AF823" s="42"/>
      <c r="AG823" s="42"/>
    </row>
    <row r="824" spans="1:33">
      <c r="A824" s="44">
        <f t="shared" si="463"/>
        <v>795</v>
      </c>
      <c r="B824" s="44"/>
      <c r="C824" s="44"/>
      <c r="D824" s="44"/>
      <c r="E824" s="44"/>
      <c r="G824" s="43"/>
      <c r="H824" s="44"/>
      <c r="I824" s="42"/>
      <c r="J824" s="151"/>
      <c r="K824" s="44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  <c r="AA824" s="42"/>
      <c r="AB824" s="42"/>
      <c r="AC824" s="42"/>
      <c r="AD824" s="42"/>
      <c r="AE824" s="42"/>
      <c r="AF824" s="42"/>
      <c r="AG824" s="42"/>
    </row>
    <row r="825" spans="1:33">
      <c r="A825" s="44">
        <f t="shared" si="463"/>
        <v>796</v>
      </c>
      <c r="B825" s="44"/>
      <c r="C825" s="44"/>
      <c r="D825" s="44" t="s">
        <v>346</v>
      </c>
      <c r="E825" s="44"/>
      <c r="G825" s="43"/>
      <c r="H825" s="136"/>
      <c r="I825" s="42">
        <f>'Dep. Res. Class'!G$30</f>
        <v>-27396.04</v>
      </c>
      <c r="J825" s="42">
        <f t="shared" ref="J825:P825" si="476">SUM(J816:J823)</f>
        <v>-16229.432573315582</v>
      </c>
      <c r="K825" s="42">
        <f t="shared" si="476"/>
        <v>-10650.38618327439</v>
      </c>
      <c r="L825" s="42">
        <f t="shared" si="476"/>
        <v>-516.22124341003473</v>
      </c>
      <c r="M825" s="42">
        <f t="shared" si="476"/>
        <v>0</v>
      </c>
      <c r="N825" s="42">
        <f t="shared" si="476"/>
        <v>0</v>
      </c>
      <c r="O825" s="42">
        <f t="shared" si="476"/>
        <v>0</v>
      </c>
      <c r="P825" s="42">
        <f t="shared" si="476"/>
        <v>0</v>
      </c>
      <c r="Q825" s="42">
        <f t="shared" ref="Q825:X825" si="477">SUM(Q816:Q823)</f>
        <v>0</v>
      </c>
      <c r="R825" s="42">
        <f t="shared" si="477"/>
        <v>0</v>
      </c>
      <c r="S825" s="42">
        <f t="shared" si="477"/>
        <v>0</v>
      </c>
      <c r="T825" s="42">
        <f t="shared" si="477"/>
        <v>0</v>
      </c>
      <c r="U825" s="42">
        <f t="shared" si="477"/>
        <v>0</v>
      </c>
      <c r="V825" s="42">
        <f t="shared" si="477"/>
        <v>0</v>
      </c>
      <c r="W825" s="42">
        <f t="shared" si="477"/>
        <v>0</v>
      </c>
      <c r="X825" s="42">
        <f t="shared" si="477"/>
        <v>0</v>
      </c>
      <c r="Y825" s="42">
        <f>SUM(J825:X825)-I825</f>
        <v>0</v>
      </c>
      <c r="Z825" s="42"/>
      <c r="AA825" s="42"/>
      <c r="AB825" s="42"/>
      <c r="AC825" s="42"/>
      <c r="AD825" s="42"/>
      <c r="AE825" s="42"/>
      <c r="AF825" s="42"/>
      <c r="AG825" s="42"/>
    </row>
    <row r="826" spans="1:33">
      <c r="A826" s="44">
        <f t="shared" si="463"/>
        <v>797</v>
      </c>
      <c r="B826" s="44"/>
      <c r="C826" s="44"/>
      <c r="D826" s="44"/>
      <c r="E826" s="44"/>
      <c r="G826" s="43"/>
      <c r="H826" s="136"/>
      <c r="I826" s="42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42"/>
      <c r="Z826" s="42"/>
      <c r="AA826" s="42"/>
      <c r="AB826" s="42"/>
      <c r="AC826" s="42"/>
      <c r="AD826" s="42"/>
      <c r="AE826" s="42"/>
      <c r="AF826" s="42"/>
      <c r="AG826" s="42"/>
    </row>
    <row r="827" spans="1:33">
      <c r="A827" s="44">
        <f t="shared" si="463"/>
        <v>798</v>
      </c>
      <c r="B827" s="44"/>
      <c r="C827" s="44"/>
      <c r="D827" s="44" t="s">
        <v>359</v>
      </c>
      <c r="E827" s="44"/>
      <c r="G827" s="43"/>
      <c r="H827" s="136"/>
      <c r="I827" s="42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42"/>
      <c r="Z827" s="42"/>
      <c r="AA827" s="42"/>
      <c r="AB827" s="42"/>
      <c r="AC827" s="42"/>
      <c r="AD827" s="42"/>
      <c r="AE827" s="42"/>
      <c r="AF827" s="42"/>
      <c r="AG827" s="42"/>
    </row>
    <row r="828" spans="1:33">
      <c r="A828" s="44">
        <f t="shared" si="463"/>
        <v>799</v>
      </c>
      <c r="B828" s="44"/>
      <c r="C828" s="44"/>
      <c r="D828" s="44"/>
      <c r="E828" s="44"/>
      <c r="G828" s="43"/>
      <c r="H828" s="136"/>
      <c r="I828" s="42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42"/>
      <c r="Z828" s="42"/>
      <c r="AA828" s="42"/>
      <c r="AB828" s="42"/>
      <c r="AC828" s="42"/>
      <c r="AD828" s="42"/>
      <c r="AE828" s="42"/>
      <c r="AF828" s="42"/>
      <c r="AG828" s="42"/>
    </row>
    <row r="829" spans="1:33">
      <c r="A829" s="44">
        <f t="shared" si="463"/>
        <v>800</v>
      </c>
      <c r="B829" s="44"/>
      <c r="C829" s="137">
        <v>35010</v>
      </c>
      <c r="D829" s="44"/>
      <c r="E829" s="138" t="s">
        <v>287</v>
      </c>
      <c r="G829" s="43"/>
      <c r="H829" s="136"/>
      <c r="I829" s="42">
        <f>'Dep. Res. Class'!G$34</f>
        <v>0</v>
      </c>
      <c r="J829" s="136">
        <f t="shared" ref="J829:X829" si="478">+J34+J299+J564</f>
        <v>0</v>
      </c>
      <c r="K829" s="136">
        <f t="shared" si="478"/>
        <v>0</v>
      </c>
      <c r="L829" s="136">
        <f t="shared" si="478"/>
        <v>0</v>
      </c>
      <c r="M829" s="136">
        <f t="shared" si="478"/>
        <v>0</v>
      </c>
      <c r="N829" s="136">
        <f t="shared" si="478"/>
        <v>0</v>
      </c>
      <c r="O829" s="136">
        <f t="shared" si="478"/>
        <v>0</v>
      </c>
      <c r="P829" s="136">
        <f t="shared" si="478"/>
        <v>0</v>
      </c>
      <c r="Q829" s="136">
        <f t="shared" si="478"/>
        <v>0</v>
      </c>
      <c r="R829" s="136">
        <f t="shared" si="478"/>
        <v>0</v>
      </c>
      <c r="S829" s="136">
        <f t="shared" si="478"/>
        <v>0</v>
      </c>
      <c r="T829" s="136">
        <f t="shared" si="478"/>
        <v>0</v>
      </c>
      <c r="U829" s="136">
        <f t="shared" si="478"/>
        <v>0</v>
      </c>
      <c r="V829" s="136">
        <f t="shared" si="478"/>
        <v>0</v>
      </c>
      <c r="W829" s="136">
        <f t="shared" si="478"/>
        <v>0</v>
      </c>
      <c r="X829" s="136">
        <f t="shared" si="478"/>
        <v>0</v>
      </c>
      <c r="Y829" s="42">
        <f t="shared" ref="Y829:Y845" si="479">SUM(J829:X829)-I829</f>
        <v>0</v>
      </c>
      <c r="Z829" s="42"/>
      <c r="AA829" s="42"/>
      <c r="AB829" s="42"/>
      <c r="AC829" s="42"/>
      <c r="AD829" s="42"/>
      <c r="AE829" s="42"/>
      <c r="AF829" s="42"/>
      <c r="AG829" s="42"/>
    </row>
    <row r="830" spans="1:33">
      <c r="A830" s="44">
        <f t="shared" si="463"/>
        <v>801</v>
      </c>
      <c r="B830" s="44"/>
      <c r="C830" s="137">
        <v>35020</v>
      </c>
      <c r="D830" s="44"/>
      <c r="E830" s="138" t="s">
        <v>147</v>
      </c>
      <c r="G830" s="43"/>
      <c r="H830" s="136"/>
      <c r="I830" s="42">
        <f>'Dep. Res. Class'!G$35</f>
        <v>5420.21</v>
      </c>
      <c r="J830" s="136">
        <f t="shared" ref="J830:X830" si="480">+J35+J300+J565</f>
        <v>2524.6470375857825</v>
      </c>
      <c r="K830" s="136">
        <f t="shared" si="480"/>
        <v>1456.3761465541188</v>
      </c>
      <c r="L830" s="136">
        <f t="shared" si="480"/>
        <v>20.137139850041812</v>
      </c>
      <c r="M830" s="136">
        <f t="shared" si="480"/>
        <v>929.807292633874</v>
      </c>
      <c r="N830" s="136">
        <f t="shared" si="480"/>
        <v>489.24238337618306</v>
      </c>
      <c r="O830" s="136">
        <f t="shared" si="480"/>
        <v>0</v>
      </c>
      <c r="P830" s="136">
        <f t="shared" si="480"/>
        <v>0</v>
      </c>
      <c r="Q830" s="136">
        <f t="shared" si="480"/>
        <v>0</v>
      </c>
      <c r="R830" s="136">
        <f t="shared" si="480"/>
        <v>0</v>
      </c>
      <c r="S830" s="136">
        <f t="shared" si="480"/>
        <v>0</v>
      </c>
      <c r="T830" s="136">
        <f t="shared" si="480"/>
        <v>0</v>
      </c>
      <c r="U830" s="136">
        <f t="shared" si="480"/>
        <v>0</v>
      </c>
      <c r="V830" s="136">
        <f t="shared" si="480"/>
        <v>0</v>
      </c>
      <c r="W830" s="136">
        <f t="shared" si="480"/>
        <v>0</v>
      </c>
      <c r="X830" s="136">
        <f t="shared" si="480"/>
        <v>0</v>
      </c>
      <c r="Y830" s="42">
        <f t="shared" si="479"/>
        <v>0</v>
      </c>
      <c r="Z830" s="42"/>
      <c r="AA830" s="42"/>
      <c r="AB830" s="42"/>
      <c r="AC830" s="42"/>
      <c r="AD830" s="42"/>
      <c r="AE830" s="42"/>
      <c r="AF830" s="42"/>
      <c r="AG830" s="42"/>
    </row>
    <row r="831" spans="1:33">
      <c r="A831" s="44">
        <f t="shared" si="463"/>
        <v>802</v>
      </c>
      <c r="B831" s="44"/>
      <c r="C831" s="137">
        <v>35100</v>
      </c>
      <c r="D831" s="44"/>
      <c r="E831" s="138" t="s">
        <v>81</v>
      </c>
      <c r="G831" s="43"/>
      <c r="H831" s="136"/>
      <c r="I831" s="42">
        <f>'Dep. Res. Class'!G$36</f>
        <v>5500.106751999996</v>
      </c>
      <c r="J831" s="136">
        <f t="shared" ref="J831:X831" si="481">+J36+J301+J566</f>
        <v>2561.8616654783395</v>
      </c>
      <c r="K831" s="136">
        <f t="shared" si="481"/>
        <v>1477.8438985046787</v>
      </c>
      <c r="L831" s="136">
        <f t="shared" si="481"/>
        <v>20.433971904258907</v>
      </c>
      <c r="M831" s="136">
        <f t="shared" si="481"/>
        <v>943.51314216135665</v>
      </c>
      <c r="N831" s="136">
        <f t="shared" si="481"/>
        <v>496.4540739513626</v>
      </c>
      <c r="O831" s="136">
        <f t="shared" si="481"/>
        <v>0</v>
      </c>
      <c r="P831" s="136">
        <f t="shared" si="481"/>
        <v>0</v>
      </c>
      <c r="Q831" s="136">
        <f t="shared" si="481"/>
        <v>0</v>
      </c>
      <c r="R831" s="136">
        <f t="shared" si="481"/>
        <v>0</v>
      </c>
      <c r="S831" s="136">
        <f t="shared" si="481"/>
        <v>0</v>
      </c>
      <c r="T831" s="136">
        <f t="shared" si="481"/>
        <v>0</v>
      </c>
      <c r="U831" s="136">
        <f t="shared" si="481"/>
        <v>0</v>
      </c>
      <c r="V831" s="136">
        <f t="shared" si="481"/>
        <v>0</v>
      </c>
      <c r="W831" s="136">
        <f t="shared" si="481"/>
        <v>0</v>
      </c>
      <c r="X831" s="136">
        <f t="shared" si="481"/>
        <v>0</v>
      </c>
      <c r="Y831" s="42">
        <f t="shared" si="479"/>
        <v>0</v>
      </c>
      <c r="Z831" s="42"/>
      <c r="AA831" s="42"/>
      <c r="AB831" s="42"/>
      <c r="AC831" s="42"/>
      <c r="AD831" s="42"/>
      <c r="AE831" s="42"/>
      <c r="AF831" s="42"/>
      <c r="AG831" s="42"/>
    </row>
    <row r="832" spans="1:33">
      <c r="A832" s="44">
        <f t="shared" si="463"/>
        <v>803</v>
      </c>
      <c r="B832" s="44"/>
      <c r="C832" s="137">
        <v>35102</v>
      </c>
      <c r="D832" s="44"/>
      <c r="E832" s="138" t="s">
        <v>348</v>
      </c>
      <c r="G832" s="43"/>
      <c r="H832" s="136"/>
      <c r="I832" s="42">
        <f>'Dep. Res. Class'!G$37</f>
        <v>109879.8057075</v>
      </c>
      <c r="J832" s="136">
        <f t="shared" ref="J832:X832" si="482">+J37+J302+J567</f>
        <v>51180.254265045311</v>
      </c>
      <c r="K832" s="136">
        <f t="shared" si="482"/>
        <v>29524.0088521301</v>
      </c>
      <c r="L832" s="136">
        <f t="shared" si="482"/>
        <v>408.22496069845079</v>
      </c>
      <c r="M832" s="136">
        <f t="shared" si="482"/>
        <v>18849.277917281186</v>
      </c>
      <c r="N832" s="136">
        <f t="shared" si="482"/>
        <v>9918.0397123449493</v>
      </c>
      <c r="O832" s="136">
        <f t="shared" si="482"/>
        <v>0</v>
      </c>
      <c r="P832" s="136">
        <f t="shared" si="482"/>
        <v>0</v>
      </c>
      <c r="Q832" s="136">
        <f t="shared" si="482"/>
        <v>0</v>
      </c>
      <c r="R832" s="136">
        <f t="shared" si="482"/>
        <v>0</v>
      </c>
      <c r="S832" s="136">
        <f t="shared" si="482"/>
        <v>0</v>
      </c>
      <c r="T832" s="136">
        <f t="shared" si="482"/>
        <v>0</v>
      </c>
      <c r="U832" s="136">
        <f t="shared" si="482"/>
        <v>0</v>
      </c>
      <c r="V832" s="136">
        <f t="shared" si="482"/>
        <v>0</v>
      </c>
      <c r="W832" s="136">
        <f t="shared" si="482"/>
        <v>0</v>
      </c>
      <c r="X832" s="136">
        <f t="shared" si="482"/>
        <v>0</v>
      </c>
      <c r="Y832" s="42">
        <f t="shared" si="479"/>
        <v>0</v>
      </c>
      <c r="Z832" s="42"/>
      <c r="AA832" s="42"/>
      <c r="AB832" s="42"/>
      <c r="AC832" s="42"/>
      <c r="AD832" s="42"/>
      <c r="AE832" s="42"/>
      <c r="AF832" s="42"/>
      <c r="AG832" s="42"/>
    </row>
    <row r="833" spans="1:33">
      <c r="A833" s="44">
        <f t="shared" si="463"/>
        <v>804</v>
      </c>
      <c r="B833" s="44"/>
      <c r="C833" s="137">
        <v>35103</v>
      </c>
      <c r="D833" s="44"/>
      <c r="E833" s="138" t="s">
        <v>349</v>
      </c>
      <c r="G833" s="43"/>
      <c r="H833" s="136"/>
      <c r="I833" s="42">
        <f>'Dep. Res. Class'!G$38</f>
        <v>20054.783043000007</v>
      </c>
      <c r="J833" s="136">
        <f t="shared" ref="J833:X833" si="483">+J38+J303+J568</f>
        <v>9341.1968538000474</v>
      </c>
      <c r="K833" s="136">
        <f t="shared" si="483"/>
        <v>5388.5933659661223</v>
      </c>
      <c r="L833" s="136">
        <f t="shared" si="483"/>
        <v>74.507439896081195</v>
      </c>
      <c r="M833" s="136">
        <f t="shared" si="483"/>
        <v>3440.2880193888359</v>
      </c>
      <c r="N833" s="136">
        <f t="shared" si="483"/>
        <v>1810.1973639489215</v>
      </c>
      <c r="O833" s="136">
        <f t="shared" si="483"/>
        <v>0</v>
      </c>
      <c r="P833" s="136">
        <f t="shared" si="483"/>
        <v>0</v>
      </c>
      <c r="Q833" s="136">
        <f t="shared" si="483"/>
        <v>0</v>
      </c>
      <c r="R833" s="136">
        <f t="shared" si="483"/>
        <v>0</v>
      </c>
      <c r="S833" s="136">
        <f t="shared" si="483"/>
        <v>0</v>
      </c>
      <c r="T833" s="136">
        <f t="shared" si="483"/>
        <v>0</v>
      </c>
      <c r="U833" s="136">
        <f t="shared" si="483"/>
        <v>0</v>
      </c>
      <c r="V833" s="136">
        <f t="shared" si="483"/>
        <v>0</v>
      </c>
      <c r="W833" s="136">
        <f t="shared" si="483"/>
        <v>0</v>
      </c>
      <c r="X833" s="136">
        <f t="shared" si="483"/>
        <v>0</v>
      </c>
      <c r="Y833" s="42">
        <f t="shared" si="479"/>
        <v>0</v>
      </c>
      <c r="Z833" s="42"/>
      <c r="AA833" s="42"/>
      <c r="AB833" s="42"/>
      <c r="AC833" s="42"/>
      <c r="AD833" s="42"/>
      <c r="AE833" s="42"/>
      <c r="AF833" s="42"/>
      <c r="AG833" s="42"/>
    </row>
    <row r="834" spans="1:33">
      <c r="A834" s="44">
        <f t="shared" si="463"/>
        <v>805</v>
      </c>
      <c r="B834" s="44"/>
      <c r="C834" s="137">
        <v>35104</v>
      </c>
      <c r="D834" s="44"/>
      <c r="E834" s="138" t="s">
        <v>350</v>
      </c>
      <c r="G834" s="43"/>
      <c r="H834" s="136"/>
      <c r="I834" s="42">
        <f>'Dep. Res. Class'!G$39</f>
        <v>96225.602835499987</v>
      </c>
      <c r="J834" s="136">
        <f t="shared" ref="J834:X834" si="484">+J39+J304+J569</f>
        <v>44820.345178240532</v>
      </c>
      <c r="K834" s="136">
        <f t="shared" si="484"/>
        <v>25855.210897255376</v>
      </c>
      <c r="L834" s="136">
        <f t="shared" si="484"/>
        <v>357.49692750890523</v>
      </c>
      <c r="M834" s="136">
        <f t="shared" si="484"/>
        <v>16506.974315485684</v>
      </c>
      <c r="N834" s="136">
        <f t="shared" si="484"/>
        <v>8685.5755170094908</v>
      </c>
      <c r="O834" s="136">
        <f t="shared" si="484"/>
        <v>0</v>
      </c>
      <c r="P834" s="136">
        <f t="shared" si="484"/>
        <v>0</v>
      </c>
      <c r="Q834" s="136">
        <f t="shared" si="484"/>
        <v>0</v>
      </c>
      <c r="R834" s="136">
        <f t="shared" si="484"/>
        <v>0</v>
      </c>
      <c r="S834" s="136">
        <f t="shared" si="484"/>
        <v>0</v>
      </c>
      <c r="T834" s="136">
        <f t="shared" si="484"/>
        <v>0</v>
      </c>
      <c r="U834" s="136">
        <f t="shared" si="484"/>
        <v>0</v>
      </c>
      <c r="V834" s="136">
        <f t="shared" si="484"/>
        <v>0</v>
      </c>
      <c r="W834" s="136">
        <f t="shared" si="484"/>
        <v>0</v>
      </c>
      <c r="X834" s="136">
        <f t="shared" si="484"/>
        <v>0</v>
      </c>
      <c r="Y834" s="42">
        <f t="shared" si="479"/>
        <v>0</v>
      </c>
      <c r="Z834" s="42"/>
      <c r="AA834" s="42"/>
      <c r="AB834" s="42"/>
      <c r="AC834" s="42"/>
      <c r="AD834" s="42"/>
      <c r="AE834" s="42"/>
      <c r="AF834" s="42"/>
      <c r="AG834" s="42"/>
    </row>
    <row r="835" spans="1:33">
      <c r="A835" s="44">
        <f t="shared" si="463"/>
        <v>806</v>
      </c>
      <c r="B835" s="44"/>
      <c r="C835" s="137">
        <v>35200</v>
      </c>
      <c r="D835" s="44"/>
      <c r="E835" s="138" t="s">
        <v>351</v>
      </c>
      <c r="G835" s="43"/>
      <c r="H835" s="136"/>
      <c r="I835" s="42">
        <f>'Dep. Res. Class'!G$40</f>
        <v>1016575.8265509648</v>
      </c>
      <c r="J835" s="136">
        <f t="shared" ref="J835:X835" si="485">+J40+J305+J570</f>
        <v>473504.74409353361</v>
      </c>
      <c r="K835" s="136">
        <f t="shared" si="485"/>
        <v>273147.49519896135</v>
      </c>
      <c r="L835" s="136">
        <f t="shared" si="485"/>
        <v>3776.7779453985413</v>
      </c>
      <c r="M835" s="136">
        <f t="shared" si="485"/>
        <v>174388.00656107336</v>
      </c>
      <c r="N835" s="136">
        <f t="shared" si="485"/>
        <v>91758.802751998039</v>
      </c>
      <c r="O835" s="136">
        <f t="shared" si="485"/>
        <v>0</v>
      </c>
      <c r="P835" s="136">
        <f t="shared" si="485"/>
        <v>0</v>
      </c>
      <c r="Q835" s="136">
        <f t="shared" si="485"/>
        <v>0</v>
      </c>
      <c r="R835" s="136">
        <f t="shared" si="485"/>
        <v>0</v>
      </c>
      <c r="S835" s="136">
        <f t="shared" si="485"/>
        <v>0</v>
      </c>
      <c r="T835" s="136">
        <f t="shared" si="485"/>
        <v>0</v>
      </c>
      <c r="U835" s="136">
        <f t="shared" si="485"/>
        <v>0</v>
      </c>
      <c r="V835" s="136">
        <f t="shared" si="485"/>
        <v>0</v>
      </c>
      <c r="W835" s="136">
        <f t="shared" si="485"/>
        <v>0</v>
      </c>
      <c r="X835" s="136">
        <f t="shared" si="485"/>
        <v>0</v>
      </c>
      <c r="Y835" s="42">
        <f t="shared" si="479"/>
        <v>0</v>
      </c>
      <c r="Z835" s="42"/>
      <c r="AA835" s="42"/>
      <c r="AB835" s="42"/>
      <c r="AC835" s="42"/>
      <c r="AD835" s="42"/>
      <c r="AE835" s="42"/>
      <c r="AF835" s="42"/>
      <c r="AG835" s="42"/>
    </row>
    <row r="836" spans="1:33">
      <c r="A836" s="44">
        <f t="shared" si="463"/>
        <v>807</v>
      </c>
      <c r="B836" s="44"/>
      <c r="C836" s="137">
        <v>35201</v>
      </c>
      <c r="D836" s="44"/>
      <c r="E836" s="138" t="s">
        <v>352</v>
      </c>
      <c r="G836" s="43"/>
      <c r="H836" s="136"/>
      <c r="I836" s="42">
        <f>'Dep. Res. Class'!G$41</f>
        <v>1367547.2333185005</v>
      </c>
      <c r="J836" s="136">
        <f t="shared" ref="J836:X836" si="486">+J41+J306+J571</f>
        <v>636981.60612894804</v>
      </c>
      <c r="K836" s="136">
        <f t="shared" si="486"/>
        <v>367451.29245751438</v>
      </c>
      <c r="L836" s="136">
        <f t="shared" si="486"/>
        <v>5080.7053396219717</v>
      </c>
      <c r="M836" s="136">
        <f t="shared" si="486"/>
        <v>234595.22611869645</v>
      </c>
      <c r="N836" s="136">
        <f t="shared" si="486"/>
        <v>123438.4032737197</v>
      </c>
      <c r="O836" s="136">
        <f t="shared" si="486"/>
        <v>0</v>
      </c>
      <c r="P836" s="136">
        <f t="shared" si="486"/>
        <v>0</v>
      </c>
      <c r="Q836" s="136">
        <f t="shared" si="486"/>
        <v>0</v>
      </c>
      <c r="R836" s="136">
        <f t="shared" si="486"/>
        <v>0</v>
      </c>
      <c r="S836" s="136">
        <f t="shared" si="486"/>
        <v>0</v>
      </c>
      <c r="T836" s="136">
        <f t="shared" si="486"/>
        <v>0</v>
      </c>
      <c r="U836" s="136">
        <f t="shared" si="486"/>
        <v>0</v>
      </c>
      <c r="V836" s="136">
        <f t="shared" si="486"/>
        <v>0</v>
      </c>
      <c r="W836" s="136">
        <f t="shared" si="486"/>
        <v>0</v>
      </c>
      <c r="X836" s="136">
        <f t="shared" si="486"/>
        <v>0</v>
      </c>
      <c r="Y836" s="42">
        <f t="shared" si="479"/>
        <v>0</v>
      </c>
      <c r="Z836" s="42"/>
      <c r="AA836" s="42"/>
      <c r="AB836" s="42"/>
      <c r="AC836" s="42"/>
      <c r="AD836" s="42"/>
      <c r="AE836" s="42"/>
      <c r="AF836" s="42"/>
      <c r="AG836" s="42"/>
    </row>
    <row r="837" spans="1:33">
      <c r="A837" s="44">
        <f t="shared" si="463"/>
        <v>808</v>
      </c>
      <c r="B837" s="44"/>
      <c r="C837" s="137">
        <v>35202</v>
      </c>
      <c r="D837" s="44"/>
      <c r="E837" s="138" t="s">
        <v>353</v>
      </c>
      <c r="G837" s="43"/>
      <c r="H837" s="136"/>
      <c r="I837" s="42">
        <f>'Dep. Res. Class'!G$42</f>
        <v>379065.42822699994</v>
      </c>
      <c r="J837" s="136">
        <f t="shared" ref="J837:X837" si="487">+J42+J307+J572</f>
        <v>176562.60743116622</v>
      </c>
      <c r="K837" s="136">
        <f t="shared" si="487"/>
        <v>101852.48314237365</v>
      </c>
      <c r="L837" s="136">
        <f t="shared" si="487"/>
        <v>1408.3021765804435</v>
      </c>
      <c r="M837" s="136">
        <f t="shared" si="487"/>
        <v>65026.594827662935</v>
      </c>
      <c r="N837" s="136">
        <f t="shared" si="487"/>
        <v>34215.440649216711</v>
      </c>
      <c r="O837" s="136">
        <f t="shared" si="487"/>
        <v>0</v>
      </c>
      <c r="P837" s="136">
        <f t="shared" si="487"/>
        <v>0</v>
      </c>
      <c r="Q837" s="136">
        <f t="shared" si="487"/>
        <v>0</v>
      </c>
      <c r="R837" s="136">
        <f t="shared" si="487"/>
        <v>0</v>
      </c>
      <c r="S837" s="136">
        <f t="shared" si="487"/>
        <v>0</v>
      </c>
      <c r="T837" s="136">
        <f t="shared" si="487"/>
        <v>0</v>
      </c>
      <c r="U837" s="136">
        <f t="shared" si="487"/>
        <v>0</v>
      </c>
      <c r="V837" s="136">
        <f t="shared" si="487"/>
        <v>0</v>
      </c>
      <c r="W837" s="136">
        <f t="shared" si="487"/>
        <v>0</v>
      </c>
      <c r="X837" s="136">
        <f t="shared" si="487"/>
        <v>0</v>
      </c>
      <c r="Y837" s="42">
        <f t="shared" si="479"/>
        <v>0</v>
      </c>
      <c r="Z837" s="42"/>
      <c r="AA837" s="42"/>
      <c r="AB837" s="42"/>
      <c r="AC837" s="42"/>
      <c r="AD837" s="42"/>
      <c r="AE837" s="42"/>
      <c r="AF837" s="42"/>
      <c r="AG837" s="42"/>
    </row>
    <row r="838" spans="1:33">
      <c r="A838" s="44">
        <f t="shared" si="463"/>
        <v>809</v>
      </c>
      <c r="B838" s="44"/>
      <c r="C838" s="137">
        <v>35203</v>
      </c>
      <c r="D838" s="44"/>
      <c r="E838" s="138" t="s">
        <v>354</v>
      </c>
      <c r="G838" s="43"/>
      <c r="H838" s="136"/>
      <c r="I838" s="42">
        <f>'Dep. Res. Class'!G$43</f>
        <v>681485.06171199982</v>
      </c>
      <c r="J838" s="136">
        <f t="shared" ref="J838:X838" si="488">+J43+J308+J573</f>
        <v>317424.8308110137</v>
      </c>
      <c r="K838" s="136">
        <f t="shared" si="488"/>
        <v>183110.72598853515</v>
      </c>
      <c r="L838" s="136">
        <f t="shared" si="488"/>
        <v>2531.8502407487745</v>
      </c>
      <c r="M838" s="136">
        <f t="shared" si="488"/>
        <v>116905.02401214401</v>
      </c>
      <c r="N838" s="136">
        <f t="shared" si="488"/>
        <v>61512.630659558206</v>
      </c>
      <c r="O838" s="136">
        <f t="shared" si="488"/>
        <v>0</v>
      </c>
      <c r="P838" s="136">
        <f t="shared" si="488"/>
        <v>0</v>
      </c>
      <c r="Q838" s="136">
        <f t="shared" si="488"/>
        <v>0</v>
      </c>
      <c r="R838" s="136">
        <f t="shared" si="488"/>
        <v>0</v>
      </c>
      <c r="S838" s="136">
        <f t="shared" si="488"/>
        <v>0</v>
      </c>
      <c r="T838" s="136">
        <f t="shared" si="488"/>
        <v>0</v>
      </c>
      <c r="U838" s="136">
        <f t="shared" si="488"/>
        <v>0</v>
      </c>
      <c r="V838" s="136">
        <f t="shared" si="488"/>
        <v>0</v>
      </c>
      <c r="W838" s="136">
        <f t="shared" si="488"/>
        <v>0</v>
      </c>
      <c r="X838" s="136">
        <f t="shared" si="488"/>
        <v>0</v>
      </c>
      <c r="Y838" s="42">
        <f t="shared" si="479"/>
        <v>0</v>
      </c>
      <c r="Z838" s="42"/>
      <c r="AA838" s="42"/>
      <c r="AB838" s="42"/>
      <c r="AC838" s="42"/>
      <c r="AD838" s="42"/>
      <c r="AE838" s="42"/>
      <c r="AF838" s="42"/>
      <c r="AG838" s="42"/>
    </row>
    <row r="839" spans="1:33">
      <c r="A839" s="44">
        <f t="shared" si="463"/>
        <v>810</v>
      </c>
      <c r="B839" s="44"/>
      <c r="C839" s="137">
        <v>35210</v>
      </c>
      <c r="D839" s="44"/>
      <c r="E839" s="138" t="s">
        <v>355</v>
      </c>
      <c r="G839" s="43"/>
      <c r="H839" s="136"/>
      <c r="I839" s="42">
        <f>'Dep. Res. Class'!G$44</f>
        <v>166387.91595475018</v>
      </c>
      <c r="J839" s="136">
        <f t="shared" ref="J839:X839" si="489">+J44+J309+J574</f>
        <v>77500.827293634793</v>
      </c>
      <c r="K839" s="136">
        <f t="shared" si="489"/>
        <v>44707.380686606171</v>
      </c>
      <c r="L839" s="136">
        <f t="shared" si="489"/>
        <v>618.163638113248</v>
      </c>
      <c r="M839" s="136">
        <f t="shared" si="489"/>
        <v>28542.934251787075</v>
      </c>
      <c r="N839" s="136">
        <f t="shared" si="489"/>
        <v>15018.610084608901</v>
      </c>
      <c r="O839" s="136">
        <f t="shared" si="489"/>
        <v>0</v>
      </c>
      <c r="P839" s="136">
        <f t="shared" si="489"/>
        <v>0</v>
      </c>
      <c r="Q839" s="136">
        <f t="shared" si="489"/>
        <v>0</v>
      </c>
      <c r="R839" s="136">
        <f t="shared" si="489"/>
        <v>0</v>
      </c>
      <c r="S839" s="136">
        <f t="shared" si="489"/>
        <v>0</v>
      </c>
      <c r="T839" s="136">
        <f t="shared" si="489"/>
        <v>0</v>
      </c>
      <c r="U839" s="136">
        <f t="shared" si="489"/>
        <v>0</v>
      </c>
      <c r="V839" s="136">
        <f t="shared" si="489"/>
        <v>0</v>
      </c>
      <c r="W839" s="136">
        <f t="shared" si="489"/>
        <v>0</v>
      </c>
      <c r="X839" s="136">
        <f t="shared" si="489"/>
        <v>0</v>
      </c>
      <c r="Y839" s="42">
        <f t="shared" si="479"/>
        <v>0</v>
      </c>
      <c r="Z839" s="42"/>
      <c r="AA839" s="42"/>
      <c r="AB839" s="42"/>
      <c r="AC839" s="42"/>
      <c r="AD839" s="42"/>
      <c r="AE839" s="42"/>
      <c r="AF839" s="42"/>
      <c r="AG839" s="42"/>
    </row>
    <row r="840" spans="1:33">
      <c r="A840" s="44">
        <f t="shared" si="463"/>
        <v>811</v>
      </c>
      <c r="B840" s="44"/>
      <c r="C840" s="137">
        <v>35211</v>
      </c>
      <c r="D840" s="44"/>
      <c r="E840" s="138" t="s">
        <v>356</v>
      </c>
      <c r="G840" s="43"/>
      <c r="H840" s="136"/>
      <c r="I840" s="42">
        <f>'Dep. Res. Class'!G$45</f>
        <v>43076.253775749952</v>
      </c>
      <c r="J840" s="136">
        <f t="shared" ref="J840:X840" si="490">+J45+J310+J575</f>
        <v>20064.229335254633</v>
      </c>
      <c r="K840" s="136">
        <f t="shared" si="490"/>
        <v>11574.316951172375</v>
      </c>
      <c r="L840" s="136">
        <f t="shared" si="490"/>
        <v>160.0367045738391</v>
      </c>
      <c r="M840" s="136">
        <f t="shared" si="490"/>
        <v>7389.4950380224673</v>
      </c>
      <c r="N840" s="136">
        <f t="shared" si="490"/>
        <v>3888.1757467266416</v>
      </c>
      <c r="O840" s="136">
        <f t="shared" si="490"/>
        <v>0</v>
      </c>
      <c r="P840" s="136">
        <f t="shared" si="490"/>
        <v>0</v>
      </c>
      <c r="Q840" s="136">
        <f t="shared" si="490"/>
        <v>0</v>
      </c>
      <c r="R840" s="136">
        <f t="shared" si="490"/>
        <v>0</v>
      </c>
      <c r="S840" s="136">
        <f t="shared" si="490"/>
        <v>0</v>
      </c>
      <c r="T840" s="136">
        <f t="shared" si="490"/>
        <v>0</v>
      </c>
      <c r="U840" s="136">
        <f t="shared" si="490"/>
        <v>0</v>
      </c>
      <c r="V840" s="136">
        <f t="shared" si="490"/>
        <v>0</v>
      </c>
      <c r="W840" s="136">
        <f t="shared" si="490"/>
        <v>0</v>
      </c>
      <c r="X840" s="136">
        <f t="shared" si="490"/>
        <v>0</v>
      </c>
      <c r="Y840" s="42">
        <f t="shared" si="479"/>
        <v>0</v>
      </c>
      <c r="Z840" s="42"/>
      <c r="AA840" s="42"/>
      <c r="AB840" s="42"/>
      <c r="AC840" s="42"/>
      <c r="AD840" s="42"/>
      <c r="AE840" s="42"/>
      <c r="AF840" s="42"/>
      <c r="AG840" s="42"/>
    </row>
    <row r="841" spans="1:33">
      <c r="A841" s="44">
        <f t="shared" si="463"/>
        <v>812</v>
      </c>
      <c r="B841" s="44"/>
      <c r="C841" s="137">
        <v>35301</v>
      </c>
      <c r="D841" s="44"/>
      <c r="E841" s="141" t="s">
        <v>342</v>
      </c>
      <c r="G841" s="43"/>
      <c r="H841" s="136"/>
      <c r="I841" s="42">
        <f>'Dep. Res. Class'!G$46</f>
        <v>154142.02232999998</v>
      </c>
      <c r="J841" s="136">
        <f t="shared" ref="J841:X841" si="491">+J46+J311+J576</f>
        <v>71796.886106426871</v>
      </c>
      <c r="K841" s="136">
        <f t="shared" si="491"/>
        <v>41416.986519530481</v>
      </c>
      <c r="L841" s="136">
        <f t="shared" si="491"/>
        <v>572.66774911442133</v>
      </c>
      <c r="M841" s="136">
        <f t="shared" si="491"/>
        <v>26442.218375997872</v>
      </c>
      <c r="N841" s="136">
        <f t="shared" si="491"/>
        <v>13913.26357893034</v>
      </c>
      <c r="O841" s="136">
        <f t="shared" si="491"/>
        <v>0</v>
      </c>
      <c r="P841" s="136">
        <f t="shared" si="491"/>
        <v>0</v>
      </c>
      <c r="Q841" s="136">
        <f t="shared" si="491"/>
        <v>0</v>
      </c>
      <c r="R841" s="136">
        <f t="shared" si="491"/>
        <v>0</v>
      </c>
      <c r="S841" s="136">
        <f t="shared" si="491"/>
        <v>0</v>
      </c>
      <c r="T841" s="136">
        <f t="shared" si="491"/>
        <v>0</v>
      </c>
      <c r="U841" s="136">
        <f t="shared" si="491"/>
        <v>0</v>
      </c>
      <c r="V841" s="136">
        <f t="shared" si="491"/>
        <v>0</v>
      </c>
      <c r="W841" s="136">
        <f t="shared" si="491"/>
        <v>0</v>
      </c>
      <c r="X841" s="136">
        <f t="shared" si="491"/>
        <v>0</v>
      </c>
      <c r="Y841" s="42">
        <f t="shared" si="479"/>
        <v>0</v>
      </c>
      <c r="Z841" s="42"/>
      <c r="AA841" s="42"/>
      <c r="AB841" s="42"/>
      <c r="AC841" s="42"/>
      <c r="AD841" s="42"/>
      <c r="AE841" s="42"/>
      <c r="AF841" s="42"/>
      <c r="AG841" s="42"/>
    </row>
    <row r="842" spans="1:33">
      <c r="A842" s="44">
        <f t="shared" si="463"/>
        <v>813</v>
      </c>
      <c r="B842" s="44"/>
      <c r="C842" s="137">
        <v>35302</v>
      </c>
      <c r="D842" s="44"/>
      <c r="E842" s="138" t="s">
        <v>343</v>
      </c>
      <c r="G842" s="43"/>
      <c r="H842" s="136"/>
      <c r="I842" s="42">
        <f>'Dep. Res. Class'!G$47</f>
        <v>213181.89999999994</v>
      </c>
      <c r="J842" s="136">
        <f t="shared" ref="J842:X842" si="492">+J47+J312+J577</f>
        <v>99296.71586560455</v>
      </c>
      <c r="K842" s="136">
        <f t="shared" si="492"/>
        <v>57280.62824818326</v>
      </c>
      <c r="L842" s="136">
        <f t="shared" si="492"/>
        <v>792.0124374881467</v>
      </c>
      <c r="M842" s="136">
        <f t="shared" si="492"/>
        <v>36570.185523724213</v>
      </c>
      <c r="N842" s="136">
        <f t="shared" si="492"/>
        <v>19242.357924999786</v>
      </c>
      <c r="O842" s="136">
        <f t="shared" si="492"/>
        <v>0</v>
      </c>
      <c r="P842" s="136">
        <f t="shared" si="492"/>
        <v>0</v>
      </c>
      <c r="Q842" s="136">
        <f t="shared" si="492"/>
        <v>0</v>
      </c>
      <c r="R842" s="136">
        <f t="shared" si="492"/>
        <v>0</v>
      </c>
      <c r="S842" s="136">
        <f t="shared" si="492"/>
        <v>0</v>
      </c>
      <c r="T842" s="136">
        <f t="shared" si="492"/>
        <v>0</v>
      </c>
      <c r="U842" s="136">
        <f t="shared" si="492"/>
        <v>0</v>
      </c>
      <c r="V842" s="136">
        <f t="shared" si="492"/>
        <v>0</v>
      </c>
      <c r="W842" s="136">
        <f t="shared" si="492"/>
        <v>0</v>
      </c>
      <c r="X842" s="136">
        <f t="shared" si="492"/>
        <v>0</v>
      </c>
      <c r="Y842" s="42">
        <f t="shared" si="479"/>
        <v>0</v>
      </c>
      <c r="Z842" s="42"/>
      <c r="AA842" s="42"/>
      <c r="AB842" s="42"/>
      <c r="AC842" s="42"/>
      <c r="AD842" s="42"/>
      <c r="AE842" s="42"/>
      <c r="AF842" s="42"/>
      <c r="AG842" s="42"/>
    </row>
    <row r="843" spans="1:33">
      <c r="A843" s="44">
        <f t="shared" si="463"/>
        <v>814</v>
      </c>
      <c r="B843" s="44"/>
      <c r="C843" s="137">
        <v>35400</v>
      </c>
      <c r="D843" s="44"/>
      <c r="E843" s="138" t="s">
        <v>126</v>
      </c>
      <c r="G843" s="43"/>
      <c r="H843" s="136"/>
      <c r="I843" s="42">
        <f>'Dep. Res. Class'!G$48</f>
        <v>480605.63777249999</v>
      </c>
      <c r="J843" s="136">
        <f t="shared" ref="J843:X843" si="493">+J48+J313+J578</f>
        <v>223858.41132527482</v>
      </c>
      <c r="K843" s="136">
        <f t="shared" si="493"/>
        <v>129135.69525005454</v>
      </c>
      <c r="L843" s="136">
        <f t="shared" si="493"/>
        <v>1785.5439070706432</v>
      </c>
      <c r="M843" s="136">
        <f t="shared" si="493"/>
        <v>82445.26077067577</v>
      </c>
      <c r="N843" s="136">
        <f t="shared" si="493"/>
        <v>43380.726519424228</v>
      </c>
      <c r="O843" s="136">
        <f t="shared" si="493"/>
        <v>0</v>
      </c>
      <c r="P843" s="136">
        <f t="shared" si="493"/>
        <v>0</v>
      </c>
      <c r="Q843" s="136">
        <f t="shared" si="493"/>
        <v>0</v>
      </c>
      <c r="R843" s="136">
        <f t="shared" si="493"/>
        <v>0</v>
      </c>
      <c r="S843" s="136">
        <f t="shared" si="493"/>
        <v>0</v>
      </c>
      <c r="T843" s="136">
        <f t="shared" si="493"/>
        <v>0</v>
      </c>
      <c r="U843" s="136">
        <f t="shared" si="493"/>
        <v>0</v>
      </c>
      <c r="V843" s="136">
        <f t="shared" si="493"/>
        <v>0</v>
      </c>
      <c r="W843" s="136">
        <f t="shared" si="493"/>
        <v>0</v>
      </c>
      <c r="X843" s="136">
        <f t="shared" si="493"/>
        <v>0</v>
      </c>
      <c r="Y843" s="42">
        <f t="shared" si="479"/>
        <v>0</v>
      </c>
      <c r="Z843" s="42"/>
      <c r="AA843" s="42"/>
      <c r="AB843" s="42"/>
      <c r="AC843" s="42"/>
      <c r="AD843" s="42"/>
      <c r="AE843" s="42"/>
      <c r="AF843" s="42"/>
      <c r="AG843" s="42"/>
    </row>
    <row r="844" spans="1:33">
      <c r="A844" s="44">
        <f t="shared" si="463"/>
        <v>815</v>
      </c>
      <c r="B844" s="44"/>
      <c r="C844" s="137">
        <v>35500</v>
      </c>
      <c r="D844" s="44"/>
      <c r="E844" s="138" t="s">
        <v>357</v>
      </c>
      <c r="G844" s="43"/>
      <c r="H844" s="136"/>
      <c r="I844" s="42">
        <f>'Dep. Res. Class'!G$49</f>
        <v>206591.78199700007</v>
      </c>
      <c r="J844" s="136">
        <f t="shared" ref="J844:X844" si="494">+J49+J314+J579</f>
        <v>96227.144411064161</v>
      </c>
      <c r="K844" s="136">
        <f t="shared" si="494"/>
        <v>55509.905220376982</v>
      </c>
      <c r="L844" s="136">
        <f t="shared" si="494"/>
        <v>767.52886067937243</v>
      </c>
      <c r="M844" s="136">
        <f t="shared" si="494"/>
        <v>35439.686930771713</v>
      </c>
      <c r="N844" s="136">
        <f t="shared" si="494"/>
        <v>18647.516574107856</v>
      </c>
      <c r="O844" s="136">
        <f t="shared" si="494"/>
        <v>0</v>
      </c>
      <c r="P844" s="136">
        <f t="shared" si="494"/>
        <v>0</v>
      </c>
      <c r="Q844" s="136">
        <f t="shared" si="494"/>
        <v>0</v>
      </c>
      <c r="R844" s="136">
        <f t="shared" si="494"/>
        <v>0</v>
      </c>
      <c r="S844" s="136">
        <f t="shared" si="494"/>
        <v>0</v>
      </c>
      <c r="T844" s="136">
        <f t="shared" si="494"/>
        <v>0</v>
      </c>
      <c r="U844" s="136">
        <f t="shared" si="494"/>
        <v>0</v>
      </c>
      <c r="V844" s="136">
        <f t="shared" si="494"/>
        <v>0</v>
      </c>
      <c r="W844" s="136">
        <f t="shared" si="494"/>
        <v>0</v>
      </c>
      <c r="X844" s="136">
        <f t="shared" si="494"/>
        <v>0</v>
      </c>
      <c r="Y844" s="42">
        <f t="shared" si="479"/>
        <v>0</v>
      </c>
      <c r="Z844" s="42"/>
      <c r="AA844" s="42"/>
      <c r="AB844" s="42"/>
      <c r="AC844" s="42"/>
      <c r="AD844" s="42"/>
      <c r="AE844" s="42"/>
      <c r="AF844" s="42"/>
      <c r="AG844" s="42"/>
    </row>
    <row r="845" spans="1:33">
      <c r="A845" s="44">
        <f t="shared" si="463"/>
        <v>816</v>
      </c>
      <c r="B845" s="44"/>
      <c r="C845" s="137">
        <v>35600</v>
      </c>
      <c r="D845" s="44"/>
      <c r="E845" s="138" t="s">
        <v>345</v>
      </c>
      <c r="G845" s="43"/>
      <c r="H845" s="136"/>
      <c r="I845" s="42">
        <f>'Dep. Res. Class'!G$50</f>
        <v>157700.62047124992</v>
      </c>
      <c r="J845" s="136">
        <f t="shared" ref="J845:X845" si="495">+J50+J315+J580</f>
        <v>73454.424145592318</v>
      </c>
      <c r="K845" s="136">
        <f t="shared" si="495"/>
        <v>42373.159333515221</v>
      </c>
      <c r="L845" s="136">
        <f t="shared" si="495"/>
        <v>585.88863694726342</v>
      </c>
      <c r="M845" s="136">
        <f t="shared" si="495"/>
        <v>27052.676366239495</v>
      </c>
      <c r="N845" s="136">
        <f t="shared" si="495"/>
        <v>14234.471988955629</v>
      </c>
      <c r="O845" s="136">
        <f t="shared" si="495"/>
        <v>0</v>
      </c>
      <c r="P845" s="136">
        <f t="shared" si="495"/>
        <v>0</v>
      </c>
      <c r="Q845" s="136">
        <f t="shared" si="495"/>
        <v>0</v>
      </c>
      <c r="R845" s="136">
        <f t="shared" si="495"/>
        <v>0</v>
      </c>
      <c r="S845" s="136">
        <f t="shared" si="495"/>
        <v>0</v>
      </c>
      <c r="T845" s="136">
        <f t="shared" si="495"/>
        <v>0</v>
      </c>
      <c r="U845" s="136">
        <f t="shared" si="495"/>
        <v>0</v>
      </c>
      <c r="V845" s="136">
        <f t="shared" si="495"/>
        <v>0</v>
      </c>
      <c r="W845" s="136">
        <f t="shared" si="495"/>
        <v>0</v>
      </c>
      <c r="X845" s="136">
        <f t="shared" si="495"/>
        <v>0</v>
      </c>
      <c r="Y845" s="42">
        <f t="shared" si="479"/>
        <v>0</v>
      </c>
      <c r="Z845" s="42"/>
      <c r="AA845" s="42"/>
      <c r="AB845" s="42"/>
      <c r="AC845" s="42"/>
      <c r="AD845" s="42"/>
      <c r="AE845" s="42"/>
      <c r="AF845" s="42"/>
      <c r="AG845" s="42"/>
    </row>
    <row r="846" spans="1:33">
      <c r="A846" s="44">
        <f t="shared" si="463"/>
        <v>817</v>
      </c>
      <c r="B846" s="44"/>
      <c r="C846" s="44"/>
      <c r="D846" s="44"/>
      <c r="E846" s="44"/>
      <c r="G846" s="43"/>
      <c r="H846" s="136"/>
      <c r="I846" s="42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42"/>
      <c r="Z846" s="42"/>
      <c r="AA846" s="42"/>
      <c r="AB846" s="42"/>
      <c r="AC846" s="42"/>
      <c r="AD846" s="42"/>
      <c r="AE846" s="42"/>
      <c r="AF846" s="42"/>
      <c r="AG846" s="42"/>
    </row>
    <row r="847" spans="1:33">
      <c r="A847" s="44">
        <f t="shared" si="463"/>
        <v>818</v>
      </c>
      <c r="B847" s="44"/>
      <c r="C847" s="44"/>
      <c r="D847" s="44" t="s">
        <v>358</v>
      </c>
      <c r="E847" s="44"/>
      <c r="G847" s="43"/>
      <c r="H847" s="136"/>
      <c r="I847" s="42">
        <f>'Dep. Res. Class'!G$52</f>
        <v>5103440.1904477142</v>
      </c>
      <c r="J847" s="136">
        <f>SUM(J829:J845)</f>
        <v>2377100.7319476637</v>
      </c>
      <c r="K847" s="136">
        <f t="shared" ref="K847:X847" si="496">SUM(K829:K845)</f>
        <v>1371262.1021572342</v>
      </c>
      <c r="L847" s="136">
        <f t="shared" si="496"/>
        <v>18960.278076194405</v>
      </c>
      <c r="M847" s="136">
        <f t="shared" si="496"/>
        <v>875467.16946374602</v>
      </c>
      <c r="N847" s="136">
        <f t="shared" si="496"/>
        <v>460649.90880287695</v>
      </c>
      <c r="O847" s="136">
        <f t="shared" si="496"/>
        <v>0</v>
      </c>
      <c r="P847" s="136">
        <f t="shared" si="496"/>
        <v>0</v>
      </c>
      <c r="Q847" s="136">
        <f t="shared" si="496"/>
        <v>0</v>
      </c>
      <c r="R847" s="136">
        <f t="shared" si="496"/>
        <v>0</v>
      </c>
      <c r="S847" s="136">
        <f t="shared" si="496"/>
        <v>0</v>
      </c>
      <c r="T847" s="136">
        <f t="shared" si="496"/>
        <v>0</v>
      </c>
      <c r="U847" s="136">
        <f t="shared" si="496"/>
        <v>0</v>
      </c>
      <c r="V847" s="136">
        <f t="shared" si="496"/>
        <v>0</v>
      </c>
      <c r="W847" s="136">
        <f t="shared" si="496"/>
        <v>0</v>
      </c>
      <c r="X847" s="136">
        <f t="shared" si="496"/>
        <v>0</v>
      </c>
      <c r="Y847" s="42">
        <f>SUM(J847:X847)-I847</f>
        <v>0</v>
      </c>
      <c r="Z847" s="42"/>
      <c r="AA847" s="42"/>
      <c r="AB847" s="42"/>
      <c r="AC847" s="42"/>
      <c r="AD847" s="42"/>
      <c r="AE847" s="42"/>
      <c r="AF847" s="42"/>
      <c r="AG847" s="42"/>
    </row>
    <row r="848" spans="1:33">
      <c r="A848" s="44">
        <f t="shared" si="463"/>
        <v>819</v>
      </c>
      <c r="B848" s="44"/>
      <c r="C848" s="44"/>
      <c r="D848" s="44"/>
      <c r="E848" s="44"/>
      <c r="G848" s="43"/>
      <c r="H848" s="136"/>
      <c r="I848" s="42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42"/>
      <c r="Z848" s="42"/>
      <c r="AA848" s="42"/>
      <c r="AB848" s="42"/>
      <c r="AC848" s="42"/>
      <c r="AD848" s="42"/>
      <c r="AE848" s="42"/>
      <c r="AF848" s="42"/>
      <c r="AG848" s="42"/>
    </row>
    <row r="849" spans="1:33">
      <c r="A849" s="44">
        <f t="shared" si="463"/>
        <v>820</v>
      </c>
      <c r="B849" s="44"/>
      <c r="C849" s="44"/>
      <c r="D849" s="44" t="s">
        <v>64</v>
      </c>
      <c r="E849" s="44"/>
      <c r="G849" s="43"/>
      <c r="H849" s="136"/>
      <c r="I849" s="42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42"/>
      <c r="Z849" s="42"/>
      <c r="AA849" s="42"/>
      <c r="AB849" s="42"/>
      <c r="AC849" s="42"/>
      <c r="AD849" s="42"/>
      <c r="AE849" s="42"/>
      <c r="AF849" s="42"/>
      <c r="AG849" s="42"/>
    </row>
    <row r="850" spans="1:33">
      <c r="A850" s="44">
        <f t="shared" si="463"/>
        <v>821</v>
      </c>
      <c r="B850" s="44"/>
      <c r="C850" s="44"/>
      <c r="D850" s="44"/>
      <c r="E850" s="44"/>
      <c r="G850" s="43"/>
      <c r="H850" s="136"/>
      <c r="I850" s="42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42"/>
      <c r="Z850" s="42"/>
      <c r="AA850" s="42"/>
      <c r="AB850" s="42"/>
      <c r="AC850" s="42"/>
      <c r="AD850" s="42"/>
      <c r="AE850" s="42"/>
      <c r="AF850" s="42"/>
      <c r="AG850" s="42"/>
    </row>
    <row r="851" spans="1:33">
      <c r="A851" s="44">
        <f t="shared" si="463"/>
        <v>822</v>
      </c>
      <c r="B851" s="44"/>
      <c r="C851" s="137">
        <v>36510</v>
      </c>
      <c r="E851" s="44" t="s">
        <v>125</v>
      </c>
      <c r="G851" s="43"/>
      <c r="H851" s="136"/>
      <c r="I851" s="42">
        <f>'Dep. Res. Class'!G$56</f>
        <v>0</v>
      </c>
      <c r="J851" s="136">
        <f t="shared" ref="J851:X851" si="497">+J56+J321+J586</f>
        <v>0</v>
      </c>
      <c r="K851" s="136">
        <f t="shared" si="497"/>
        <v>0</v>
      </c>
      <c r="L851" s="136">
        <f t="shared" si="497"/>
        <v>0</v>
      </c>
      <c r="M851" s="136">
        <f t="shared" si="497"/>
        <v>0</v>
      </c>
      <c r="N851" s="136">
        <f t="shared" si="497"/>
        <v>0</v>
      </c>
      <c r="O851" s="136">
        <f t="shared" si="497"/>
        <v>0</v>
      </c>
      <c r="P851" s="136">
        <f t="shared" si="497"/>
        <v>0</v>
      </c>
      <c r="Q851" s="136">
        <f t="shared" si="497"/>
        <v>0</v>
      </c>
      <c r="R851" s="136">
        <f t="shared" si="497"/>
        <v>0</v>
      </c>
      <c r="S851" s="136">
        <f t="shared" si="497"/>
        <v>0</v>
      </c>
      <c r="T851" s="136">
        <f t="shared" si="497"/>
        <v>0</v>
      </c>
      <c r="U851" s="136">
        <f t="shared" si="497"/>
        <v>0</v>
      </c>
      <c r="V851" s="136">
        <f t="shared" si="497"/>
        <v>0</v>
      </c>
      <c r="W851" s="136">
        <f t="shared" si="497"/>
        <v>0</v>
      </c>
      <c r="X851" s="136">
        <f t="shared" si="497"/>
        <v>0</v>
      </c>
      <c r="Y851" s="42">
        <f t="shared" ref="Y851:Y858" si="498">SUM(J851:X851)-I851</f>
        <v>0</v>
      </c>
      <c r="Z851" s="42"/>
      <c r="AA851" s="42"/>
      <c r="AB851" s="42"/>
      <c r="AC851" s="42"/>
      <c r="AD851" s="42"/>
      <c r="AE851" s="42"/>
      <c r="AF851" s="42"/>
      <c r="AG851" s="42"/>
    </row>
    <row r="852" spans="1:33">
      <c r="A852" s="44">
        <f t="shared" si="463"/>
        <v>823</v>
      </c>
      <c r="B852" s="44"/>
      <c r="C852" s="137">
        <v>36520</v>
      </c>
      <c r="E852" s="44" t="s">
        <v>147</v>
      </c>
      <c r="G852" s="43"/>
      <c r="H852" s="136"/>
      <c r="I852" s="42">
        <f>'Dep. Res. Class'!G$57</f>
        <v>452087.24749999971</v>
      </c>
      <c r="J852" s="136">
        <f t="shared" ref="J852:X852" si="499">+J57+J322+J587</f>
        <v>244149.4195274284</v>
      </c>
      <c r="K852" s="136">
        <f t="shared" si="499"/>
        <v>136234.53234567284</v>
      </c>
      <c r="L852" s="136">
        <f t="shared" si="499"/>
        <v>0</v>
      </c>
      <c r="M852" s="136">
        <f t="shared" si="499"/>
        <v>71703.295626898529</v>
      </c>
      <c r="N852" s="136">
        <f t="shared" si="499"/>
        <v>0</v>
      </c>
      <c r="O852" s="136">
        <f t="shared" si="499"/>
        <v>0</v>
      </c>
      <c r="P852" s="136">
        <f t="shared" si="499"/>
        <v>0</v>
      </c>
      <c r="Q852" s="136">
        <f t="shared" si="499"/>
        <v>0</v>
      </c>
      <c r="R852" s="136">
        <f t="shared" si="499"/>
        <v>0</v>
      </c>
      <c r="S852" s="136">
        <f t="shared" si="499"/>
        <v>0</v>
      </c>
      <c r="T852" s="136">
        <f t="shared" si="499"/>
        <v>0</v>
      </c>
      <c r="U852" s="136">
        <f t="shared" si="499"/>
        <v>0</v>
      </c>
      <c r="V852" s="136">
        <f t="shared" si="499"/>
        <v>0</v>
      </c>
      <c r="W852" s="136">
        <f t="shared" si="499"/>
        <v>0</v>
      </c>
      <c r="X852" s="136">
        <f t="shared" si="499"/>
        <v>0</v>
      </c>
      <c r="Y852" s="42">
        <f t="shared" si="498"/>
        <v>0</v>
      </c>
      <c r="Z852" s="42"/>
      <c r="AA852" s="42"/>
      <c r="AB852" s="42"/>
      <c r="AC852" s="42"/>
      <c r="AD852" s="42"/>
      <c r="AE852" s="42"/>
      <c r="AF852" s="42"/>
      <c r="AG852" s="42"/>
    </row>
    <row r="853" spans="1:33">
      <c r="A853" s="44">
        <f t="shared" si="463"/>
        <v>824</v>
      </c>
      <c r="B853" s="44"/>
      <c r="C853" s="137">
        <v>36602</v>
      </c>
      <c r="E853" s="138" t="s">
        <v>149</v>
      </c>
      <c r="G853" s="43"/>
      <c r="H853" s="136"/>
      <c r="I853" s="42">
        <f>'Dep. Res. Class'!G$58</f>
        <v>13411.469043999994</v>
      </c>
      <c r="J853" s="136">
        <f t="shared" ref="J853:X853" si="500">+J58+J323+J588</f>
        <v>7242.8550024576307</v>
      </c>
      <c r="K853" s="136">
        <f t="shared" si="500"/>
        <v>4041.4880609473685</v>
      </c>
      <c r="L853" s="136">
        <f t="shared" si="500"/>
        <v>0</v>
      </c>
      <c r="M853" s="136">
        <f t="shared" si="500"/>
        <v>2127.1259805949967</v>
      </c>
      <c r="N853" s="136">
        <f t="shared" si="500"/>
        <v>0</v>
      </c>
      <c r="O853" s="136">
        <f t="shared" si="500"/>
        <v>0</v>
      </c>
      <c r="P853" s="136">
        <f t="shared" si="500"/>
        <v>0</v>
      </c>
      <c r="Q853" s="136">
        <f t="shared" si="500"/>
        <v>0</v>
      </c>
      <c r="R853" s="136">
        <f t="shared" si="500"/>
        <v>0</v>
      </c>
      <c r="S853" s="136">
        <f t="shared" si="500"/>
        <v>0</v>
      </c>
      <c r="T853" s="136">
        <f t="shared" si="500"/>
        <v>0</v>
      </c>
      <c r="U853" s="136">
        <f t="shared" si="500"/>
        <v>0</v>
      </c>
      <c r="V853" s="136">
        <f t="shared" si="500"/>
        <v>0</v>
      </c>
      <c r="W853" s="136">
        <f t="shared" si="500"/>
        <v>0</v>
      </c>
      <c r="X853" s="136">
        <f t="shared" si="500"/>
        <v>0</v>
      </c>
      <c r="Y853" s="42">
        <f t="shared" si="498"/>
        <v>0</v>
      </c>
      <c r="Z853" s="42"/>
      <c r="AA853" s="42"/>
      <c r="AB853" s="42"/>
      <c r="AC853" s="42"/>
      <c r="AD853" s="42"/>
      <c r="AE853" s="42"/>
      <c r="AF853" s="42"/>
      <c r="AG853" s="42"/>
    </row>
    <row r="854" spans="1:33">
      <c r="A854" s="44">
        <f t="shared" si="463"/>
        <v>825</v>
      </c>
      <c r="B854" s="44"/>
      <c r="C854" s="137">
        <v>36603</v>
      </c>
      <c r="E854" s="138" t="s">
        <v>283</v>
      </c>
      <c r="G854" s="43"/>
      <c r="H854" s="136"/>
      <c r="I854" s="42">
        <f>'Dep. Res. Class'!G$59</f>
        <v>47280.206782999987</v>
      </c>
      <c r="J854" s="136">
        <f t="shared" ref="J854:X854" si="501">+J59+J324+J589</f>
        <v>25533.644456994418</v>
      </c>
      <c r="K854" s="136">
        <f t="shared" si="501"/>
        <v>14247.685365840176</v>
      </c>
      <c r="L854" s="136">
        <f t="shared" si="501"/>
        <v>0</v>
      </c>
      <c r="M854" s="136">
        <f t="shared" si="501"/>
        <v>7498.8769601654021</v>
      </c>
      <c r="N854" s="136">
        <f t="shared" si="501"/>
        <v>0</v>
      </c>
      <c r="O854" s="136">
        <f t="shared" si="501"/>
        <v>0</v>
      </c>
      <c r="P854" s="136">
        <f t="shared" si="501"/>
        <v>0</v>
      </c>
      <c r="Q854" s="136">
        <f t="shared" si="501"/>
        <v>0</v>
      </c>
      <c r="R854" s="136">
        <f t="shared" si="501"/>
        <v>0</v>
      </c>
      <c r="S854" s="136">
        <f t="shared" si="501"/>
        <v>0</v>
      </c>
      <c r="T854" s="136">
        <f t="shared" si="501"/>
        <v>0</v>
      </c>
      <c r="U854" s="136">
        <f t="shared" si="501"/>
        <v>0</v>
      </c>
      <c r="V854" s="136">
        <f t="shared" si="501"/>
        <v>0</v>
      </c>
      <c r="W854" s="136">
        <f t="shared" si="501"/>
        <v>0</v>
      </c>
      <c r="X854" s="136">
        <f t="shared" si="501"/>
        <v>0</v>
      </c>
      <c r="Y854" s="42">
        <f t="shared" si="498"/>
        <v>0</v>
      </c>
      <c r="Z854" s="42"/>
      <c r="AA854" s="42"/>
      <c r="AB854" s="42"/>
      <c r="AC854" s="42"/>
      <c r="AD854" s="42"/>
      <c r="AE854" s="42"/>
      <c r="AF854" s="42"/>
      <c r="AG854" s="42"/>
    </row>
    <row r="855" spans="1:33">
      <c r="A855" s="44">
        <f t="shared" si="463"/>
        <v>826</v>
      </c>
      <c r="B855" s="44"/>
      <c r="C855" s="137">
        <v>36700</v>
      </c>
      <c r="E855" s="138" t="s">
        <v>284</v>
      </c>
      <c r="G855" s="43"/>
      <c r="H855" s="136"/>
      <c r="I855" s="42">
        <f>'Dep. Res. Class'!G$60</f>
        <v>130981.93000000007</v>
      </c>
      <c r="J855" s="136">
        <f t="shared" ref="J855:X855" si="502">+J60+J325+J590</f>
        <v>70736.704817320235</v>
      </c>
      <c r="K855" s="136">
        <f t="shared" si="502"/>
        <v>39470.836830635606</v>
      </c>
      <c r="L855" s="136">
        <f t="shared" si="502"/>
        <v>0</v>
      </c>
      <c r="M855" s="136">
        <f t="shared" si="502"/>
        <v>20774.38835204424</v>
      </c>
      <c r="N855" s="136">
        <f t="shared" si="502"/>
        <v>0</v>
      </c>
      <c r="O855" s="136">
        <f t="shared" si="502"/>
        <v>0</v>
      </c>
      <c r="P855" s="136">
        <f t="shared" si="502"/>
        <v>0</v>
      </c>
      <c r="Q855" s="136">
        <f t="shared" si="502"/>
        <v>0</v>
      </c>
      <c r="R855" s="136">
        <f t="shared" si="502"/>
        <v>0</v>
      </c>
      <c r="S855" s="136">
        <f t="shared" si="502"/>
        <v>0</v>
      </c>
      <c r="T855" s="136">
        <f t="shared" si="502"/>
        <v>0</v>
      </c>
      <c r="U855" s="136">
        <f t="shared" si="502"/>
        <v>0</v>
      </c>
      <c r="V855" s="136">
        <f t="shared" si="502"/>
        <v>0</v>
      </c>
      <c r="W855" s="136">
        <f t="shared" si="502"/>
        <v>0</v>
      </c>
      <c r="X855" s="136">
        <f t="shared" si="502"/>
        <v>0</v>
      </c>
      <c r="Y855" s="42">
        <f t="shared" si="498"/>
        <v>0</v>
      </c>
      <c r="Z855" s="42"/>
      <c r="AA855" s="42"/>
      <c r="AB855" s="42"/>
      <c r="AC855" s="42"/>
      <c r="AD855" s="42"/>
      <c r="AE855" s="42"/>
      <c r="AF855" s="42"/>
      <c r="AG855" s="42"/>
    </row>
    <row r="856" spans="1:33">
      <c r="A856" s="44">
        <f t="shared" si="463"/>
        <v>827</v>
      </c>
      <c r="B856" s="44"/>
      <c r="C856" s="137">
        <v>36701</v>
      </c>
      <c r="E856" s="138" t="s">
        <v>285</v>
      </c>
      <c r="G856" s="43"/>
      <c r="H856" s="136"/>
      <c r="I856" s="42">
        <f>'Dep. Res. Class'!G$61</f>
        <v>18289712.331949748</v>
      </c>
      <c r="J856" s="136">
        <f t="shared" ref="J856:X856" si="503">+J61+J326+J591</f>
        <v>9877347.0693158247</v>
      </c>
      <c r="K856" s="136">
        <f t="shared" si="503"/>
        <v>5511525.5297708008</v>
      </c>
      <c r="L856" s="136">
        <f t="shared" si="503"/>
        <v>0</v>
      </c>
      <c r="M856" s="136">
        <f t="shared" si="503"/>
        <v>2900839.7328631249</v>
      </c>
      <c r="N856" s="136">
        <f t="shared" si="503"/>
        <v>0</v>
      </c>
      <c r="O856" s="136">
        <f t="shared" si="503"/>
        <v>0</v>
      </c>
      <c r="P856" s="136">
        <f t="shared" si="503"/>
        <v>0</v>
      </c>
      <c r="Q856" s="136">
        <f t="shared" si="503"/>
        <v>0</v>
      </c>
      <c r="R856" s="136">
        <f t="shared" si="503"/>
        <v>0</v>
      </c>
      <c r="S856" s="136">
        <f t="shared" si="503"/>
        <v>0</v>
      </c>
      <c r="T856" s="136">
        <f t="shared" si="503"/>
        <v>0</v>
      </c>
      <c r="U856" s="136">
        <f t="shared" si="503"/>
        <v>0</v>
      </c>
      <c r="V856" s="136">
        <f t="shared" si="503"/>
        <v>0</v>
      </c>
      <c r="W856" s="136">
        <f t="shared" si="503"/>
        <v>0</v>
      </c>
      <c r="X856" s="136">
        <f t="shared" si="503"/>
        <v>0</v>
      </c>
      <c r="Y856" s="42">
        <f t="shared" si="498"/>
        <v>0</v>
      </c>
      <c r="Z856" s="42"/>
      <c r="AA856" s="42"/>
      <c r="AB856" s="42"/>
      <c r="AC856" s="42"/>
      <c r="AD856" s="42"/>
      <c r="AE856" s="42"/>
      <c r="AF856" s="42"/>
      <c r="AG856" s="42"/>
    </row>
    <row r="857" spans="1:33">
      <c r="A857" s="44">
        <f t="shared" si="463"/>
        <v>828</v>
      </c>
      <c r="B857" s="44"/>
      <c r="C857" s="137">
        <v>36900</v>
      </c>
      <c r="E857" s="138" t="s">
        <v>286</v>
      </c>
      <c r="G857" s="43"/>
      <c r="H857" s="136"/>
      <c r="I857" s="42">
        <f>'Dep. Res. Class'!G$62</f>
        <v>267055.03536699997</v>
      </c>
      <c r="J857" s="136">
        <f t="shared" ref="J857:X857" si="504">+J62+J327+J592</f>
        <v>144222.89553020394</v>
      </c>
      <c r="K857" s="136">
        <f t="shared" si="504"/>
        <v>80475.87728910752</v>
      </c>
      <c r="L857" s="136">
        <f t="shared" si="504"/>
        <v>0</v>
      </c>
      <c r="M857" s="136">
        <f t="shared" si="504"/>
        <v>42356.262547688551</v>
      </c>
      <c r="N857" s="136">
        <f t="shared" si="504"/>
        <v>0</v>
      </c>
      <c r="O857" s="136">
        <f t="shared" si="504"/>
        <v>0</v>
      </c>
      <c r="P857" s="136">
        <f t="shared" si="504"/>
        <v>0</v>
      </c>
      <c r="Q857" s="136">
        <f t="shared" si="504"/>
        <v>0</v>
      </c>
      <c r="R857" s="136">
        <f t="shared" si="504"/>
        <v>0</v>
      </c>
      <c r="S857" s="136">
        <f t="shared" si="504"/>
        <v>0</v>
      </c>
      <c r="T857" s="136">
        <f t="shared" si="504"/>
        <v>0</v>
      </c>
      <c r="U857" s="136">
        <f t="shared" si="504"/>
        <v>0</v>
      </c>
      <c r="V857" s="136">
        <f t="shared" si="504"/>
        <v>0</v>
      </c>
      <c r="W857" s="136">
        <f t="shared" si="504"/>
        <v>0</v>
      </c>
      <c r="X857" s="136">
        <f t="shared" si="504"/>
        <v>0</v>
      </c>
      <c r="Y857" s="42">
        <f t="shared" si="498"/>
        <v>0</v>
      </c>
      <c r="Z857" s="42"/>
      <c r="AA857" s="42"/>
      <c r="AB857" s="42"/>
      <c r="AC857" s="42"/>
      <c r="AD857" s="42"/>
      <c r="AE857" s="42"/>
      <c r="AF857" s="42"/>
      <c r="AG857" s="42"/>
    </row>
    <row r="858" spans="1:33">
      <c r="A858" s="44">
        <f t="shared" si="463"/>
        <v>829</v>
      </c>
      <c r="B858" s="44"/>
      <c r="C858" s="137">
        <v>36901</v>
      </c>
      <c r="E858" s="138" t="s">
        <v>286</v>
      </c>
      <c r="G858" s="43"/>
      <c r="H858" s="136"/>
      <c r="I858" s="42">
        <f>'Dep. Res. Class'!G$63</f>
        <v>1454876.2570157489</v>
      </c>
      <c r="J858" s="136">
        <f t="shared" ref="J858:X858" si="505">+J63+J328+J593</f>
        <v>785704.96203751699</v>
      </c>
      <c r="K858" s="136">
        <f t="shared" si="505"/>
        <v>438420.65351636265</v>
      </c>
      <c r="L858" s="136">
        <f t="shared" si="505"/>
        <v>0</v>
      </c>
      <c r="M858" s="136">
        <f t="shared" si="505"/>
        <v>230750.64146186941</v>
      </c>
      <c r="N858" s="136">
        <f t="shared" si="505"/>
        <v>0</v>
      </c>
      <c r="O858" s="136">
        <f t="shared" si="505"/>
        <v>0</v>
      </c>
      <c r="P858" s="136">
        <f t="shared" si="505"/>
        <v>0</v>
      </c>
      <c r="Q858" s="136">
        <f t="shared" si="505"/>
        <v>0</v>
      </c>
      <c r="R858" s="136">
        <f t="shared" si="505"/>
        <v>0</v>
      </c>
      <c r="S858" s="136">
        <f t="shared" si="505"/>
        <v>0</v>
      </c>
      <c r="T858" s="136">
        <f t="shared" si="505"/>
        <v>0</v>
      </c>
      <c r="U858" s="136">
        <f t="shared" si="505"/>
        <v>0</v>
      </c>
      <c r="V858" s="136">
        <f t="shared" si="505"/>
        <v>0</v>
      </c>
      <c r="W858" s="136">
        <f t="shared" si="505"/>
        <v>0</v>
      </c>
      <c r="X858" s="136">
        <f t="shared" si="505"/>
        <v>0</v>
      </c>
      <c r="Y858" s="42">
        <f t="shared" si="498"/>
        <v>0</v>
      </c>
      <c r="Z858" s="42"/>
      <c r="AA858" s="42"/>
      <c r="AB858" s="42"/>
      <c r="AC858" s="42"/>
      <c r="AD858" s="42"/>
      <c r="AE858" s="42"/>
      <c r="AF858" s="42"/>
      <c r="AG858" s="42"/>
    </row>
    <row r="859" spans="1:33">
      <c r="A859" s="44">
        <f t="shared" si="463"/>
        <v>830</v>
      </c>
      <c r="B859" s="44"/>
      <c r="C859" s="44"/>
      <c r="D859" s="44"/>
      <c r="E859" s="44"/>
      <c r="G859" s="43"/>
      <c r="H859" s="44"/>
      <c r="I859" s="42"/>
      <c r="J859" s="15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</row>
    <row r="860" spans="1:33">
      <c r="A860" s="44">
        <f t="shared" si="463"/>
        <v>831</v>
      </c>
      <c r="B860" s="44"/>
      <c r="C860" s="44"/>
      <c r="D860" s="44" t="s">
        <v>65</v>
      </c>
      <c r="E860" s="44"/>
      <c r="G860" s="43"/>
      <c r="H860" s="136"/>
      <c r="I860" s="42">
        <f>'Dep. Res. Class'!G$65</f>
        <v>20655404.477659497</v>
      </c>
      <c r="J860" s="136">
        <f>SUM(J851:J858)</f>
        <v>11154937.550687745</v>
      </c>
      <c r="K860" s="136">
        <f t="shared" ref="K860:X860" si="506">SUM(K851:K858)</f>
        <v>6224416.6031793663</v>
      </c>
      <c r="L860" s="136">
        <f t="shared" si="506"/>
        <v>0</v>
      </c>
      <c r="M860" s="136">
        <f t="shared" si="506"/>
        <v>3276050.3237923859</v>
      </c>
      <c r="N860" s="136">
        <f t="shared" si="506"/>
        <v>0</v>
      </c>
      <c r="O860" s="136">
        <f t="shared" si="506"/>
        <v>0</v>
      </c>
      <c r="P860" s="136">
        <f t="shared" si="506"/>
        <v>0</v>
      </c>
      <c r="Q860" s="136">
        <f t="shared" si="506"/>
        <v>0</v>
      </c>
      <c r="R860" s="136">
        <f t="shared" si="506"/>
        <v>0</v>
      </c>
      <c r="S860" s="136">
        <f t="shared" si="506"/>
        <v>0</v>
      </c>
      <c r="T860" s="136">
        <f t="shared" si="506"/>
        <v>0</v>
      </c>
      <c r="U860" s="136">
        <f t="shared" si="506"/>
        <v>0</v>
      </c>
      <c r="V860" s="136">
        <f t="shared" si="506"/>
        <v>0</v>
      </c>
      <c r="W860" s="136">
        <f t="shared" si="506"/>
        <v>0</v>
      </c>
      <c r="X860" s="136">
        <f t="shared" si="506"/>
        <v>0</v>
      </c>
      <c r="Y860" s="42">
        <f>SUM(J860:X860)-I860</f>
        <v>0</v>
      </c>
      <c r="Z860" s="42"/>
      <c r="AA860" s="42"/>
      <c r="AB860" s="42"/>
      <c r="AC860" s="42"/>
      <c r="AD860" s="42"/>
      <c r="AE860" s="42"/>
      <c r="AF860" s="42"/>
      <c r="AG860" s="42"/>
    </row>
    <row r="861" spans="1:33">
      <c r="A861" s="44">
        <f t="shared" si="463"/>
        <v>832</v>
      </c>
      <c r="B861" s="44"/>
      <c r="C861" s="44"/>
      <c r="D861" s="44"/>
      <c r="E861" s="44"/>
      <c r="G861" s="43"/>
      <c r="H861" s="44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  <c r="AA861" s="42"/>
      <c r="AB861" s="42"/>
      <c r="AC861" s="42"/>
      <c r="AD861" s="42"/>
      <c r="AE861" s="42"/>
      <c r="AF861" s="42"/>
      <c r="AG861" s="42"/>
    </row>
    <row r="862" spans="1:33">
      <c r="A862" s="44">
        <f t="shared" si="463"/>
        <v>833</v>
      </c>
      <c r="B862" s="44"/>
      <c r="C862" s="44"/>
      <c r="D862" s="44" t="s">
        <v>24</v>
      </c>
      <c r="E862" s="44"/>
      <c r="G862" s="43"/>
      <c r="H862" s="44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  <c r="AA862" s="42"/>
      <c r="AB862" s="42"/>
      <c r="AC862" s="42"/>
      <c r="AD862" s="42"/>
      <c r="AE862" s="42"/>
      <c r="AF862" s="42"/>
      <c r="AG862" s="42"/>
    </row>
    <row r="863" spans="1:33">
      <c r="A863" s="44">
        <f t="shared" si="463"/>
        <v>834</v>
      </c>
      <c r="B863" s="44"/>
      <c r="C863" s="44"/>
      <c r="D863" s="44"/>
      <c r="E863" s="44"/>
      <c r="G863" s="43"/>
      <c r="H863" s="44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  <c r="AA863" s="42"/>
      <c r="AB863" s="42"/>
      <c r="AC863" s="42"/>
      <c r="AD863" s="42"/>
      <c r="AE863" s="42"/>
      <c r="AF863" s="42"/>
      <c r="AG863" s="42"/>
    </row>
    <row r="864" spans="1:33">
      <c r="A864" s="44">
        <f t="shared" si="463"/>
        <v>835</v>
      </c>
      <c r="B864" s="44"/>
      <c r="C864" s="137">
        <v>37400</v>
      </c>
      <c r="E864" s="138" t="s">
        <v>125</v>
      </c>
      <c r="G864" s="43"/>
      <c r="H864" s="136"/>
      <c r="I864" s="42">
        <f>'Dep. Res. Class'!G$69</f>
        <v>-9.9999999999999985E-3</v>
      </c>
      <c r="J864" s="136">
        <f t="shared" ref="J864:X864" si="507">+J69+J334+J599</f>
        <v>-4.53657727909607E-3</v>
      </c>
      <c r="K864" s="136">
        <f t="shared" si="507"/>
        <v>-2.649750015740021E-3</v>
      </c>
      <c r="L864" s="136">
        <f t="shared" si="507"/>
        <v>-3.831970424434359E-5</v>
      </c>
      <c r="M864" s="136">
        <f t="shared" si="507"/>
        <v>-1.8377157223602651E-3</v>
      </c>
      <c r="N864" s="136">
        <f t="shared" si="507"/>
        <v>-9.3763727855929982E-4</v>
      </c>
      <c r="O864" s="136">
        <f t="shared" si="507"/>
        <v>0</v>
      </c>
      <c r="P864" s="136">
        <f t="shared" si="507"/>
        <v>0</v>
      </c>
      <c r="Q864" s="136">
        <f t="shared" si="507"/>
        <v>0</v>
      </c>
      <c r="R864" s="136">
        <f t="shared" si="507"/>
        <v>0</v>
      </c>
      <c r="S864" s="136">
        <f t="shared" si="507"/>
        <v>0</v>
      </c>
      <c r="T864" s="136">
        <f t="shared" si="507"/>
        <v>0</v>
      </c>
      <c r="U864" s="136">
        <f t="shared" si="507"/>
        <v>0</v>
      </c>
      <c r="V864" s="136">
        <f t="shared" si="507"/>
        <v>0</v>
      </c>
      <c r="W864" s="136">
        <f t="shared" si="507"/>
        <v>0</v>
      </c>
      <c r="X864" s="136">
        <f t="shared" si="507"/>
        <v>0</v>
      </c>
      <c r="Y864" s="42">
        <f t="shared" ref="Y864:Y884" si="508">SUM(J864:X864)-I864</f>
        <v>0</v>
      </c>
      <c r="Z864" s="42"/>
      <c r="AA864" s="42"/>
      <c r="AB864" s="42"/>
      <c r="AC864" s="42"/>
      <c r="AD864" s="42"/>
      <c r="AE864" s="42"/>
      <c r="AF864" s="42"/>
      <c r="AG864" s="42"/>
    </row>
    <row r="865" spans="1:33">
      <c r="A865" s="44">
        <f t="shared" si="463"/>
        <v>836</v>
      </c>
      <c r="B865" s="44"/>
      <c r="C865" s="137">
        <v>37401</v>
      </c>
      <c r="E865" s="138" t="s">
        <v>287</v>
      </c>
      <c r="G865" s="43"/>
      <c r="H865" s="136"/>
      <c r="I865" s="42">
        <f>'Dep. Res. Class'!G$70</f>
        <v>0</v>
      </c>
      <c r="J865" s="136">
        <f t="shared" ref="J865:X865" si="509">+J70+J335+J600</f>
        <v>0</v>
      </c>
      <c r="K865" s="136">
        <f t="shared" si="509"/>
        <v>0</v>
      </c>
      <c r="L865" s="136">
        <f t="shared" si="509"/>
        <v>0</v>
      </c>
      <c r="M865" s="136">
        <f t="shared" si="509"/>
        <v>0</v>
      </c>
      <c r="N865" s="136">
        <f t="shared" si="509"/>
        <v>0</v>
      </c>
      <c r="O865" s="136">
        <f t="shared" si="509"/>
        <v>0</v>
      </c>
      <c r="P865" s="136">
        <f t="shared" si="509"/>
        <v>0</v>
      </c>
      <c r="Q865" s="136">
        <f t="shared" si="509"/>
        <v>0</v>
      </c>
      <c r="R865" s="136">
        <f t="shared" si="509"/>
        <v>0</v>
      </c>
      <c r="S865" s="136">
        <f t="shared" si="509"/>
        <v>0</v>
      </c>
      <c r="T865" s="136">
        <f t="shared" si="509"/>
        <v>0</v>
      </c>
      <c r="U865" s="136">
        <f t="shared" si="509"/>
        <v>0</v>
      </c>
      <c r="V865" s="136">
        <f t="shared" si="509"/>
        <v>0</v>
      </c>
      <c r="W865" s="136">
        <f t="shared" si="509"/>
        <v>0</v>
      </c>
      <c r="X865" s="136">
        <f t="shared" si="509"/>
        <v>0</v>
      </c>
      <c r="Y865" s="42">
        <f t="shared" si="508"/>
        <v>0</v>
      </c>
      <c r="Z865" s="42"/>
      <c r="AA865" s="42"/>
      <c r="AB865" s="42"/>
      <c r="AC865" s="42"/>
      <c r="AD865" s="42"/>
      <c r="AE865" s="42"/>
      <c r="AF865" s="42"/>
      <c r="AG865" s="42"/>
    </row>
    <row r="866" spans="1:33">
      <c r="A866" s="44">
        <f t="shared" si="463"/>
        <v>837</v>
      </c>
      <c r="B866" s="44"/>
      <c r="C866" s="137">
        <v>37402</v>
      </c>
      <c r="E866" s="138" t="s">
        <v>288</v>
      </c>
      <c r="G866" s="43"/>
      <c r="H866" s="136"/>
      <c r="I866" s="42">
        <f>'Dep. Res. Class'!G$71</f>
        <v>120248.31965378176</v>
      </c>
      <c r="J866" s="136">
        <f t="shared" ref="J866:X866" si="510">+J71+J336+J601</f>
        <v>54551.579479082779</v>
      </c>
      <c r="K866" s="136">
        <f t="shared" si="510"/>
        <v>31862.79868953193</v>
      </c>
      <c r="L866" s="136">
        <f t="shared" si="510"/>
        <v>460.7880045012206</v>
      </c>
      <c r="M866" s="136">
        <f t="shared" si="510"/>
        <v>22098.222761515761</v>
      </c>
      <c r="N866" s="136">
        <f t="shared" si="510"/>
        <v>11274.93071915007</v>
      </c>
      <c r="O866" s="136">
        <f t="shared" si="510"/>
        <v>0</v>
      </c>
      <c r="P866" s="136">
        <f t="shared" si="510"/>
        <v>0</v>
      </c>
      <c r="Q866" s="136">
        <f t="shared" si="510"/>
        <v>0</v>
      </c>
      <c r="R866" s="136">
        <f t="shared" si="510"/>
        <v>0</v>
      </c>
      <c r="S866" s="136">
        <f t="shared" si="510"/>
        <v>0</v>
      </c>
      <c r="T866" s="136">
        <f t="shared" si="510"/>
        <v>0</v>
      </c>
      <c r="U866" s="136">
        <f t="shared" si="510"/>
        <v>0</v>
      </c>
      <c r="V866" s="136">
        <f t="shared" si="510"/>
        <v>0</v>
      </c>
      <c r="W866" s="136">
        <f t="shared" si="510"/>
        <v>0</v>
      </c>
      <c r="X866" s="136">
        <f t="shared" si="510"/>
        <v>0</v>
      </c>
      <c r="Y866" s="42">
        <f t="shared" si="508"/>
        <v>0</v>
      </c>
      <c r="Z866" s="42"/>
      <c r="AA866" s="42"/>
      <c r="AB866" s="42"/>
      <c r="AC866" s="42"/>
      <c r="AD866" s="42"/>
      <c r="AE866" s="42"/>
      <c r="AF866" s="42"/>
      <c r="AG866" s="42"/>
    </row>
    <row r="867" spans="1:33">
      <c r="A867" s="44">
        <f t="shared" si="463"/>
        <v>838</v>
      </c>
      <c r="B867" s="44"/>
      <c r="C867" s="137">
        <v>37403</v>
      </c>
      <c r="E867" s="138" t="s">
        <v>289</v>
      </c>
      <c r="G867" s="43"/>
      <c r="H867" s="136"/>
      <c r="I867" s="42">
        <f>'Dep. Res. Class'!G$72</f>
        <v>0</v>
      </c>
      <c r="J867" s="136">
        <f t="shared" ref="J867:X867" si="511">+J72+J337+J602</f>
        <v>0</v>
      </c>
      <c r="K867" s="136">
        <f t="shared" si="511"/>
        <v>0</v>
      </c>
      <c r="L867" s="136">
        <f t="shared" si="511"/>
        <v>0</v>
      </c>
      <c r="M867" s="136">
        <f t="shared" si="511"/>
        <v>0</v>
      </c>
      <c r="N867" s="136">
        <f t="shared" si="511"/>
        <v>0</v>
      </c>
      <c r="O867" s="136">
        <f t="shared" si="511"/>
        <v>0</v>
      </c>
      <c r="P867" s="136">
        <f t="shared" si="511"/>
        <v>0</v>
      </c>
      <c r="Q867" s="136">
        <f t="shared" si="511"/>
        <v>0</v>
      </c>
      <c r="R867" s="136">
        <f t="shared" si="511"/>
        <v>0</v>
      </c>
      <c r="S867" s="136">
        <f t="shared" si="511"/>
        <v>0</v>
      </c>
      <c r="T867" s="136">
        <f t="shared" si="511"/>
        <v>0</v>
      </c>
      <c r="U867" s="136">
        <f t="shared" si="511"/>
        <v>0</v>
      </c>
      <c r="V867" s="136">
        <f t="shared" si="511"/>
        <v>0</v>
      </c>
      <c r="W867" s="136">
        <f t="shared" si="511"/>
        <v>0</v>
      </c>
      <c r="X867" s="136">
        <f t="shared" si="511"/>
        <v>0</v>
      </c>
      <c r="Y867" s="42">
        <f t="shared" si="508"/>
        <v>0</v>
      </c>
      <c r="Z867" s="42"/>
      <c r="AA867" s="42"/>
      <c r="AB867" s="42"/>
      <c r="AC867" s="42"/>
      <c r="AD867" s="42"/>
      <c r="AE867" s="42"/>
      <c r="AF867" s="42"/>
      <c r="AG867" s="42"/>
    </row>
    <row r="868" spans="1:33">
      <c r="A868" s="44">
        <f t="shared" si="463"/>
        <v>839</v>
      </c>
      <c r="B868" s="44"/>
      <c r="C868" s="137">
        <v>37500</v>
      </c>
      <c r="E868" s="138" t="s">
        <v>149</v>
      </c>
      <c r="G868" s="43"/>
      <c r="H868" s="136"/>
      <c r="I868" s="42">
        <f>'Dep. Res. Class'!G$73</f>
        <v>93079.672375500042</v>
      </c>
      <c r="J868" s="136">
        <f t="shared" ref="J868:X868" si="512">+J73+J338+J603</f>
        <v>42226.312684439967</v>
      </c>
      <c r="K868" s="136">
        <f t="shared" si="512"/>
        <v>24663.786334205724</v>
      </c>
      <c r="L868" s="136">
        <f t="shared" si="512"/>
        <v>356.67855165895605</v>
      </c>
      <c r="M868" s="136">
        <f t="shared" si="512"/>
        <v>17105.397735659892</v>
      </c>
      <c r="N868" s="136">
        <f t="shared" si="512"/>
        <v>8727.4970695355114</v>
      </c>
      <c r="O868" s="136">
        <f t="shared" si="512"/>
        <v>0</v>
      </c>
      <c r="P868" s="136">
        <f t="shared" si="512"/>
        <v>0</v>
      </c>
      <c r="Q868" s="136">
        <f t="shared" si="512"/>
        <v>0</v>
      </c>
      <c r="R868" s="136">
        <f t="shared" si="512"/>
        <v>0</v>
      </c>
      <c r="S868" s="136">
        <f t="shared" si="512"/>
        <v>0</v>
      </c>
      <c r="T868" s="136">
        <f t="shared" si="512"/>
        <v>0</v>
      </c>
      <c r="U868" s="136">
        <f t="shared" si="512"/>
        <v>0</v>
      </c>
      <c r="V868" s="136">
        <f t="shared" si="512"/>
        <v>0</v>
      </c>
      <c r="W868" s="136">
        <f t="shared" si="512"/>
        <v>0</v>
      </c>
      <c r="X868" s="136">
        <f t="shared" si="512"/>
        <v>0</v>
      </c>
      <c r="Y868" s="42">
        <f t="shared" si="508"/>
        <v>0</v>
      </c>
      <c r="Z868" s="42"/>
      <c r="AA868" s="42"/>
      <c r="AB868" s="42"/>
      <c r="AC868" s="42"/>
      <c r="AD868" s="42"/>
      <c r="AE868" s="42"/>
      <c r="AF868" s="42"/>
      <c r="AG868" s="42"/>
    </row>
    <row r="869" spans="1:33">
      <c r="A869" s="44">
        <f t="shared" si="463"/>
        <v>840</v>
      </c>
      <c r="B869" s="44"/>
      <c r="C869" s="137">
        <v>37501</v>
      </c>
      <c r="E869" s="138" t="s">
        <v>290</v>
      </c>
      <c r="G869" s="43"/>
      <c r="H869" s="136"/>
      <c r="I869" s="42">
        <f>'Dep. Res. Class'!G$74</f>
        <v>62867.356804749979</v>
      </c>
      <c r="J869" s="136">
        <f t="shared" ref="J869:X869" si="513">+J74+J339+J604</f>
        <v>28520.262247725448</v>
      </c>
      <c r="K869" s="136">
        <f t="shared" si="513"/>
        <v>16658.277968291979</v>
      </c>
      <c r="L869" s="136">
        <f t="shared" si="513"/>
        <v>240.90585193816412</v>
      </c>
      <c r="M869" s="136">
        <f t="shared" si="513"/>
        <v>11553.233002332165</v>
      </c>
      <c r="N869" s="136">
        <f t="shared" si="513"/>
        <v>5894.677734462226</v>
      </c>
      <c r="O869" s="136">
        <f t="shared" si="513"/>
        <v>0</v>
      </c>
      <c r="P869" s="136">
        <f t="shared" si="513"/>
        <v>0</v>
      </c>
      <c r="Q869" s="136">
        <f t="shared" si="513"/>
        <v>0</v>
      </c>
      <c r="R869" s="136">
        <f t="shared" si="513"/>
        <v>0</v>
      </c>
      <c r="S869" s="136">
        <f t="shared" si="513"/>
        <v>0</v>
      </c>
      <c r="T869" s="136">
        <f t="shared" si="513"/>
        <v>0</v>
      </c>
      <c r="U869" s="136">
        <f t="shared" si="513"/>
        <v>0</v>
      </c>
      <c r="V869" s="136">
        <f t="shared" si="513"/>
        <v>0</v>
      </c>
      <c r="W869" s="136">
        <f t="shared" si="513"/>
        <v>0</v>
      </c>
      <c r="X869" s="136">
        <f t="shared" si="513"/>
        <v>0</v>
      </c>
      <c r="Y869" s="42">
        <f t="shared" si="508"/>
        <v>0</v>
      </c>
      <c r="Z869" s="42"/>
      <c r="AA869" s="42"/>
      <c r="AB869" s="42"/>
      <c r="AC869" s="42"/>
      <c r="AD869" s="42"/>
      <c r="AE869" s="42"/>
      <c r="AF869" s="42"/>
      <c r="AG869" s="42"/>
    </row>
    <row r="870" spans="1:33">
      <c r="A870" s="44">
        <f t="shared" si="463"/>
        <v>841</v>
      </c>
      <c r="B870" s="44"/>
      <c r="C870" s="137">
        <v>37502</v>
      </c>
      <c r="E870" s="138" t="s">
        <v>288</v>
      </c>
      <c r="G870" s="43"/>
      <c r="H870" s="136"/>
      <c r="I870" s="42">
        <f>'Dep. Res. Class'!G$75</f>
        <v>31716.570849250005</v>
      </c>
      <c r="J870" s="136">
        <f t="shared" ref="J870:X870" si="514">+J75+J340+J605</f>
        <v>14388.467468554834</v>
      </c>
      <c r="K870" s="136">
        <f t="shared" si="514"/>
        <v>8404.0984107019685</v>
      </c>
      <c r="L870" s="136">
        <f t="shared" si="514"/>
        <v>121.53696145880296</v>
      </c>
      <c r="M870" s="136">
        <f t="shared" si="514"/>
        <v>5828.6040909020003</v>
      </c>
      <c r="N870" s="136">
        <f t="shared" si="514"/>
        <v>2973.8639176323995</v>
      </c>
      <c r="O870" s="136">
        <f t="shared" si="514"/>
        <v>0</v>
      </c>
      <c r="P870" s="136">
        <f t="shared" si="514"/>
        <v>0</v>
      </c>
      <c r="Q870" s="136">
        <f t="shared" si="514"/>
        <v>0</v>
      </c>
      <c r="R870" s="136">
        <f t="shared" si="514"/>
        <v>0</v>
      </c>
      <c r="S870" s="136">
        <f t="shared" si="514"/>
        <v>0</v>
      </c>
      <c r="T870" s="136">
        <f t="shared" si="514"/>
        <v>0</v>
      </c>
      <c r="U870" s="136">
        <f t="shared" si="514"/>
        <v>0</v>
      </c>
      <c r="V870" s="136">
        <f t="shared" si="514"/>
        <v>0</v>
      </c>
      <c r="W870" s="136">
        <f t="shared" si="514"/>
        <v>0</v>
      </c>
      <c r="X870" s="136">
        <f t="shared" si="514"/>
        <v>0</v>
      </c>
      <c r="Y870" s="42">
        <f t="shared" si="508"/>
        <v>0</v>
      </c>
      <c r="Z870" s="42"/>
      <c r="AA870" s="42"/>
      <c r="AB870" s="42"/>
      <c r="AC870" s="42"/>
      <c r="AD870" s="42"/>
      <c r="AE870" s="42"/>
      <c r="AF870" s="42"/>
      <c r="AG870" s="42"/>
    </row>
    <row r="871" spans="1:33">
      <c r="A871" s="44">
        <f t="shared" si="463"/>
        <v>842</v>
      </c>
      <c r="B871" s="44"/>
      <c r="C871" s="137">
        <v>37503</v>
      </c>
      <c r="E871" s="138" t="s">
        <v>291</v>
      </c>
      <c r="G871" s="43"/>
      <c r="H871" s="136"/>
      <c r="I871" s="42">
        <f>'Dep. Res. Class'!G$76</f>
        <v>1648.2650009999986</v>
      </c>
      <c r="J871" s="136">
        <f t="shared" ref="J871:X871" si="515">+J76+J341+J606</f>
        <v>747.74815534658558</v>
      </c>
      <c r="K871" s="136">
        <f t="shared" si="515"/>
        <v>436.74902123434731</v>
      </c>
      <c r="L871" s="136">
        <f t="shared" si="515"/>
        <v>6.3161027354622643</v>
      </c>
      <c r="M871" s="136">
        <f t="shared" si="515"/>
        <v>302.9042506953856</v>
      </c>
      <c r="N871" s="136">
        <f t="shared" si="515"/>
        <v>154.54747098821804</v>
      </c>
      <c r="O871" s="136">
        <f t="shared" si="515"/>
        <v>0</v>
      </c>
      <c r="P871" s="136">
        <f t="shared" si="515"/>
        <v>0</v>
      </c>
      <c r="Q871" s="136">
        <f t="shared" si="515"/>
        <v>0</v>
      </c>
      <c r="R871" s="136">
        <f t="shared" si="515"/>
        <v>0</v>
      </c>
      <c r="S871" s="136">
        <f t="shared" si="515"/>
        <v>0</v>
      </c>
      <c r="T871" s="136">
        <f t="shared" si="515"/>
        <v>0</v>
      </c>
      <c r="U871" s="136">
        <f t="shared" si="515"/>
        <v>0</v>
      </c>
      <c r="V871" s="136">
        <f t="shared" si="515"/>
        <v>0</v>
      </c>
      <c r="W871" s="136">
        <f t="shared" si="515"/>
        <v>0</v>
      </c>
      <c r="X871" s="136">
        <f t="shared" si="515"/>
        <v>0</v>
      </c>
      <c r="Y871" s="42">
        <f t="shared" si="508"/>
        <v>0</v>
      </c>
      <c r="Z871" s="42"/>
      <c r="AA871" s="42"/>
      <c r="AB871" s="42"/>
      <c r="AC871" s="42"/>
      <c r="AD871" s="42"/>
      <c r="AE871" s="42"/>
      <c r="AF871" s="42"/>
      <c r="AG871" s="42"/>
    </row>
    <row r="872" spans="1:33">
      <c r="A872" s="44">
        <f t="shared" ref="A872:A936" si="516">A871+1</f>
        <v>843</v>
      </c>
      <c r="B872" s="44"/>
      <c r="C872" s="137">
        <v>37600</v>
      </c>
      <c r="E872" s="138" t="s">
        <v>284</v>
      </c>
      <c r="G872" s="43"/>
      <c r="H872" s="136"/>
      <c r="I872" s="42">
        <f>'Dep. Res. Class'!G$77</f>
        <v>12563726.007170392</v>
      </c>
      <c r="J872" s="136">
        <f t="shared" ref="J872:X872" si="517">+J77+J342+J607</f>
        <v>5699631.3944917601</v>
      </c>
      <c r="K872" s="136">
        <f t="shared" si="517"/>
        <v>3329073.3185253059</v>
      </c>
      <c r="L872" s="136">
        <f t="shared" si="517"/>
        <v>48143.826480173731</v>
      </c>
      <c r="M872" s="136">
        <f t="shared" si="517"/>
        <v>2308855.6814803593</v>
      </c>
      <c r="N872" s="136">
        <f t="shared" si="517"/>
        <v>1178021.7861927946</v>
      </c>
      <c r="O872" s="136">
        <f t="shared" si="517"/>
        <v>0</v>
      </c>
      <c r="P872" s="136">
        <f t="shared" si="517"/>
        <v>0</v>
      </c>
      <c r="Q872" s="136">
        <f t="shared" si="517"/>
        <v>0</v>
      </c>
      <c r="R872" s="136">
        <f t="shared" si="517"/>
        <v>0</v>
      </c>
      <c r="S872" s="136">
        <f t="shared" si="517"/>
        <v>0</v>
      </c>
      <c r="T872" s="136">
        <f t="shared" si="517"/>
        <v>0</v>
      </c>
      <c r="U872" s="136">
        <f t="shared" si="517"/>
        <v>0</v>
      </c>
      <c r="V872" s="136">
        <f t="shared" si="517"/>
        <v>0</v>
      </c>
      <c r="W872" s="136">
        <f t="shared" si="517"/>
        <v>0</v>
      </c>
      <c r="X872" s="136">
        <f t="shared" si="517"/>
        <v>0</v>
      </c>
      <c r="Y872" s="42">
        <f t="shared" si="508"/>
        <v>0</v>
      </c>
      <c r="Z872" s="42"/>
      <c r="AA872" s="42"/>
      <c r="AB872" s="42"/>
      <c r="AC872" s="42"/>
      <c r="AD872" s="42"/>
      <c r="AE872" s="42"/>
      <c r="AF872" s="42"/>
      <c r="AG872" s="42"/>
    </row>
    <row r="873" spans="1:33">
      <c r="A873" s="44">
        <f t="shared" si="516"/>
        <v>844</v>
      </c>
      <c r="B873" s="44"/>
      <c r="C873" s="137">
        <v>37601</v>
      </c>
      <c r="E873" s="138" t="s">
        <v>285</v>
      </c>
      <c r="G873" s="43"/>
      <c r="H873" s="136"/>
      <c r="I873" s="42">
        <f>'Dep. Res. Class'!G$78</f>
        <v>25503851.906295814</v>
      </c>
      <c r="J873" s="136">
        <f t="shared" ref="J873:X873" si="518">+J78+J343+J608</f>
        <v>11570019.508753261</v>
      </c>
      <c r="K873" s="136">
        <f t="shared" si="518"/>
        <v>6757883.1990138497</v>
      </c>
      <c r="L873" s="136">
        <f t="shared" si="518"/>
        <v>97730.006214079418</v>
      </c>
      <c r="M873" s="136">
        <f t="shared" si="518"/>
        <v>4686882.9628947638</v>
      </c>
      <c r="N873" s="136">
        <f t="shared" si="518"/>
        <v>2391336.2294198619</v>
      </c>
      <c r="O873" s="136">
        <f t="shared" si="518"/>
        <v>0</v>
      </c>
      <c r="P873" s="136">
        <f t="shared" si="518"/>
        <v>0</v>
      </c>
      <c r="Q873" s="136">
        <f t="shared" si="518"/>
        <v>0</v>
      </c>
      <c r="R873" s="136">
        <f t="shared" si="518"/>
        <v>0</v>
      </c>
      <c r="S873" s="136">
        <f t="shared" si="518"/>
        <v>0</v>
      </c>
      <c r="T873" s="136">
        <f t="shared" si="518"/>
        <v>0</v>
      </c>
      <c r="U873" s="136">
        <f t="shared" si="518"/>
        <v>0</v>
      </c>
      <c r="V873" s="136">
        <f t="shared" si="518"/>
        <v>0</v>
      </c>
      <c r="W873" s="136">
        <f t="shared" si="518"/>
        <v>0</v>
      </c>
      <c r="X873" s="136">
        <f t="shared" si="518"/>
        <v>0</v>
      </c>
      <c r="Y873" s="42">
        <f t="shared" si="508"/>
        <v>0</v>
      </c>
      <c r="Z873" s="42"/>
      <c r="AA873" s="42"/>
      <c r="AB873" s="42"/>
      <c r="AC873" s="42"/>
      <c r="AD873" s="42"/>
      <c r="AE873" s="42"/>
      <c r="AF873" s="42"/>
      <c r="AG873" s="42"/>
    </row>
    <row r="874" spans="1:33">
      <c r="A874" s="44">
        <f t="shared" si="516"/>
        <v>845</v>
      </c>
      <c r="B874" s="44"/>
      <c r="C874" s="137">
        <v>37602</v>
      </c>
      <c r="E874" s="138" t="s">
        <v>292</v>
      </c>
      <c r="G874" s="43"/>
      <c r="H874" s="136"/>
      <c r="I874" s="42">
        <f>'Dep. Res. Class'!G$79</f>
        <v>14330469.760161983</v>
      </c>
      <c r="J874" s="136">
        <f t="shared" ref="J874:X874" si="519">+J79+J344+J609</f>
        <v>6501128.3512724172</v>
      </c>
      <c r="K874" s="136">
        <f t="shared" si="519"/>
        <v>3797216.2472551116</v>
      </c>
      <c r="L874" s="136">
        <f t="shared" si="519"/>
        <v>54913.936289191668</v>
      </c>
      <c r="M874" s="136">
        <f t="shared" si="519"/>
        <v>2633532.9587058015</v>
      </c>
      <c r="N874" s="136">
        <f t="shared" si="519"/>
        <v>1343678.2666394627</v>
      </c>
      <c r="O874" s="136">
        <f t="shared" si="519"/>
        <v>0</v>
      </c>
      <c r="P874" s="136">
        <f t="shared" si="519"/>
        <v>0</v>
      </c>
      <c r="Q874" s="136">
        <f t="shared" si="519"/>
        <v>0</v>
      </c>
      <c r="R874" s="136">
        <f t="shared" si="519"/>
        <v>0</v>
      </c>
      <c r="S874" s="136">
        <f t="shared" si="519"/>
        <v>0</v>
      </c>
      <c r="T874" s="136">
        <f t="shared" si="519"/>
        <v>0</v>
      </c>
      <c r="U874" s="136">
        <f t="shared" si="519"/>
        <v>0</v>
      </c>
      <c r="V874" s="136">
        <f t="shared" si="519"/>
        <v>0</v>
      </c>
      <c r="W874" s="136">
        <f t="shared" si="519"/>
        <v>0</v>
      </c>
      <c r="X874" s="136">
        <f t="shared" si="519"/>
        <v>0</v>
      </c>
      <c r="Y874" s="42">
        <f t="shared" si="508"/>
        <v>0</v>
      </c>
      <c r="Z874" s="44"/>
      <c r="AB874" s="44"/>
      <c r="AC874" s="44"/>
      <c r="AD874" s="44"/>
      <c r="AE874" s="44"/>
      <c r="AF874" s="44"/>
      <c r="AG874" s="44"/>
    </row>
    <row r="875" spans="1:33">
      <c r="A875" s="44">
        <f t="shared" si="516"/>
        <v>846</v>
      </c>
      <c r="B875" s="44"/>
      <c r="C875" s="137">
        <v>37800</v>
      </c>
      <c r="E875" s="138" t="s">
        <v>293</v>
      </c>
      <c r="G875" s="43"/>
      <c r="H875" s="136"/>
      <c r="I875" s="42">
        <f>'Dep. Res. Class'!G$80</f>
        <v>2038790.2839423008</v>
      </c>
      <c r="J875" s="136">
        <f t="shared" ref="J875:X875" si="520">+J80+J345+J610</f>
        <v>924912.96789744683</v>
      </c>
      <c r="K875" s="136">
        <f t="shared" si="520"/>
        <v>540228.45869667141</v>
      </c>
      <c r="L875" s="136">
        <f t="shared" si="520"/>
        <v>7812.5840696910273</v>
      </c>
      <c r="M875" s="136">
        <f t="shared" si="520"/>
        <v>374671.69593961164</v>
      </c>
      <c r="N875" s="136">
        <f t="shared" si="520"/>
        <v>191164.57733888013</v>
      </c>
      <c r="O875" s="136">
        <f t="shared" si="520"/>
        <v>0</v>
      </c>
      <c r="P875" s="136">
        <f t="shared" si="520"/>
        <v>0</v>
      </c>
      <c r="Q875" s="136">
        <f t="shared" si="520"/>
        <v>0</v>
      </c>
      <c r="R875" s="136">
        <f t="shared" si="520"/>
        <v>0</v>
      </c>
      <c r="S875" s="136">
        <f t="shared" si="520"/>
        <v>0</v>
      </c>
      <c r="T875" s="136">
        <f t="shared" si="520"/>
        <v>0</v>
      </c>
      <c r="U875" s="136">
        <f t="shared" si="520"/>
        <v>0</v>
      </c>
      <c r="V875" s="136">
        <f t="shared" si="520"/>
        <v>0</v>
      </c>
      <c r="W875" s="136">
        <f t="shared" si="520"/>
        <v>0</v>
      </c>
      <c r="X875" s="136">
        <f t="shared" si="520"/>
        <v>0</v>
      </c>
      <c r="Y875" s="42">
        <f t="shared" si="508"/>
        <v>0</v>
      </c>
      <c r="Z875" s="44"/>
      <c r="AB875" s="44"/>
      <c r="AC875" s="44"/>
      <c r="AD875" s="44"/>
      <c r="AE875" s="44"/>
      <c r="AF875" s="44"/>
      <c r="AG875" s="44"/>
    </row>
    <row r="876" spans="1:33">
      <c r="A876" s="44">
        <f t="shared" si="516"/>
        <v>847</v>
      </c>
      <c r="B876" s="44"/>
      <c r="C876" s="137">
        <v>37900</v>
      </c>
      <c r="E876" s="138" t="s">
        <v>294</v>
      </c>
      <c r="G876" s="43"/>
      <c r="H876" s="136"/>
      <c r="I876" s="42">
        <f>'Dep. Res. Class'!G$81</f>
        <v>636817.22325764527</v>
      </c>
      <c r="J876" s="136">
        <f t="shared" ref="J876:X876" si="521">+J81+J346+J611</f>
        <v>288897.05459676834</v>
      </c>
      <c r="K876" s="136">
        <f t="shared" si="521"/>
        <v>168740.64473504623</v>
      </c>
      <c r="L876" s="136">
        <f t="shared" si="521"/>
        <v>2440.2647652937089</v>
      </c>
      <c r="M876" s="136">
        <f t="shared" si="521"/>
        <v>117028.90234503819</v>
      </c>
      <c r="N876" s="136">
        <f t="shared" si="521"/>
        <v>59710.356815498861</v>
      </c>
      <c r="O876" s="136">
        <f t="shared" si="521"/>
        <v>0</v>
      </c>
      <c r="P876" s="136">
        <f t="shared" si="521"/>
        <v>0</v>
      </c>
      <c r="Q876" s="136">
        <f t="shared" si="521"/>
        <v>0</v>
      </c>
      <c r="R876" s="136">
        <f t="shared" si="521"/>
        <v>0</v>
      </c>
      <c r="S876" s="136">
        <f t="shared" si="521"/>
        <v>0</v>
      </c>
      <c r="T876" s="136">
        <f t="shared" si="521"/>
        <v>0</v>
      </c>
      <c r="U876" s="136">
        <f t="shared" si="521"/>
        <v>0</v>
      </c>
      <c r="V876" s="136">
        <f t="shared" si="521"/>
        <v>0</v>
      </c>
      <c r="W876" s="136">
        <f t="shared" si="521"/>
        <v>0</v>
      </c>
      <c r="X876" s="136">
        <f t="shared" si="521"/>
        <v>0</v>
      </c>
      <c r="Y876" s="42">
        <f t="shared" si="508"/>
        <v>0</v>
      </c>
      <c r="Z876" s="44"/>
      <c r="AB876" s="44"/>
      <c r="AC876" s="44"/>
      <c r="AD876" s="44"/>
      <c r="AE876" s="44"/>
      <c r="AF876" s="44"/>
      <c r="AG876" s="44"/>
    </row>
    <row r="877" spans="1:33">
      <c r="A877" s="44">
        <f t="shared" si="516"/>
        <v>848</v>
      </c>
      <c r="B877" s="44"/>
      <c r="C877" s="137">
        <v>37905</v>
      </c>
      <c r="E877" s="138" t="s">
        <v>295</v>
      </c>
      <c r="G877" s="43"/>
      <c r="H877" s="136"/>
      <c r="I877" s="42">
        <f>'Dep. Res. Class'!G$82</f>
        <v>872464.07280099951</v>
      </c>
      <c r="J877" s="136">
        <f t="shared" ref="J877:X877" si="522">+J82+J347+J612</f>
        <v>395800.06894966349</v>
      </c>
      <c r="K877" s="136">
        <f t="shared" si="522"/>
        <v>231181.16906370519</v>
      </c>
      <c r="L877" s="136">
        <f t="shared" si="522"/>
        <v>3343.2565233549758</v>
      </c>
      <c r="M877" s="136">
        <f t="shared" si="522"/>
        <v>160334.0943780868</v>
      </c>
      <c r="N877" s="136">
        <f t="shared" si="522"/>
        <v>81805.483886189206</v>
      </c>
      <c r="O877" s="136">
        <f t="shared" si="522"/>
        <v>0</v>
      </c>
      <c r="P877" s="136">
        <f t="shared" si="522"/>
        <v>0</v>
      </c>
      <c r="Q877" s="136">
        <f t="shared" si="522"/>
        <v>0</v>
      </c>
      <c r="R877" s="136">
        <f t="shared" si="522"/>
        <v>0</v>
      </c>
      <c r="S877" s="136">
        <f t="shared" si="522"/>
        <v>0</v>
      </c>
      <c r="T877" s="136">
        <f t="shared" si="522"/>
        <v>0</v>
      </c>
      <c r="U877" s="136">
        <f t="shared" si="522"/>
        <v>0</v>
      </c>
      <c r="V877" s="136">
        <f t="shared" si="522"/>
        <v>0</v>
      </c>
      <c r="W877" s="136">
        <f t="shared" si="522"/>
        <v>0</v>
      </c>
      <c r="X877" s="136">
        <f t="shared" si="522"/>
        <v>0</v>
      </c>
      <c r="Y877" s="42">
        <f t="shared" si="508"/>
        <v>0</v>
      </c>
      <c r="Z877" s="44"/>
      <c r="AB877" s="44"/>
      <c r="AC877" s="44"/>
      <c r="AD877" s="44"/>
      <c r="AE877" s="44"/>
      <c r="AF877" s="44"/>
      <c r="AG877" s="44"/>
    </row>
    <row r="878" spans="1:33">
      <c r="A878" s="44">
        <f t="shared" si="516"/>
        <v>849</v>
      </c>
      <c r="B878" s="44"/>
      <c r="C878" s="137">
        <v>38000</v>
      </c>
      <c r="E878" s="138" t="s">
        <v>52</v>
      </c>
      <c r="G878" s="43"/>
      <c r="H878" s="136"/>
      <c r="I878" s="42">
        <f>'Dep. Res. Class'!G$83</f>
        <v>41215363.434713893</v>
      </c>
      <c r="J878" s="136">
        <f t="shared" ref="J878:X878" si="523">+J83+J348+J613</f>
        <v>36686700.845172137</v>
      </c>
      <c r="K878" s="136">
        <f t="shared" si="523"/>
        <v>4480407.0227715373</v>
      </c>
      <c r="L878" s="136">
        <f t="shared" si="523"/>
        <v>2681.9523925027011</v>
      </c>
      <c r="M878" s="136">
        <f t="shared" si="523"/>
        <v>28894.611177620336</v>
      </c>
      <c r="N878" s="136">
        <f t="shared" si="523"/>
        <v>16679.003200089788</v>
      </c>
      <c r="O878" s="136">
        <f t="shared" si="523"/>
        <v>0</v>
      </c>
      <c r="P878" s="136">
        <f t="shared" si="523"/>
        <v>0</v>
      </c>
      <c r="Q878" s="136">
        <f t="shared" si="523"/>
        <v>0</v>
      </c>
      <c r="R878" s="136">
        <f t="shared" si="523"/>
        <v>0</v>
      </c>
      <c r="S878" s="136">
        <f t="shared" si="523"/>
        <v>0</v>
      </c>
      <c r="T878" s="136">
        <f t="shared" si="523"/>
        <v>0</v>
      </c>
      <c r="U878" s="136">
        <f t="shared" si="523"/>
        <v>0</v>
      </c>
      <c r="V878" s="136">
        <f t="shared" si="523"/>
        <v>0</v>
      </c>
      <c r="W878" s="136">
        <f t="shared" si="523"/>
        <v>0</v>
      </c>
      <c r="X878" s="136">
        <f t="shared" si="523"/>
        <v>0</v>
      </c>
      <c r="Y878" s="42">
        <f t="shared" si="508"/>
        <v>0</v>
      </c>
      <c r="Z878" s="44"/>
      <c r="AB878" s="44"/>
      <c r="AC878" s="44"/>
      <c r="AD878" s="44"/>
      <c r="AE878" s="44"/>
      <c r="AF878" s="44"/>
      <c r="AG878" s="44"/>
    </row>
    <row r="879" spans="1:33">
      <c r="A879" s="44">
        <f t="shared" si="516"/>
        <v>850</v>
      </c>
      <c r="B879" s="44"/>
      <c r="C879" s="137">
        <v>38100</v>
      </c>
      <c r="E879" s="138" t="s">
        <v>51</v>
      </c>
      <c r="G879" s="43"/>
      <c r="H879" s="136"/>
      <c r="I879" s="42">
        <f>'Dep. Res. Class'!G$84</f>
        <v>17354749.489799816</v>
      </c>
      <c r="J879" s="136">
        <f t="shared" ref="J879:X879" si="524">+J84+J349+J614</f>
        <v>10371049.865075955</v>
      </c>
      <c r="K879" s="136">
        <f t="shared" si="524"/>
        <v>6462613.3318785587</v>
      </c>
      <c r="L879" s="136">
        <f t="shared" si="524"/>
        <v>28659.746106491635</v>
      </c>
      <c r="M879" s="136">
        <f t="shared" si="524"/>
        <v>312651.77570718148</v>
      </c>
      <c r="N879" s="136">
        <f t="shared" si="524"/>
        <v>179774.77103162935</v>
      </c>
      <c r="O879" s="136">
        <f t="shared" si="524"/>
        <v>0</v>
      </c>
      <c r="P879" s="136">
        <f t="shared" si="524"/>
        <v>0</v>
      </c>
      <c r="Q879" s="136">
        <f t="shared" si="524"/>
        <v>0</v>
      </c>
      <c r="R879" s="136">
        <f t="shared" si="524"/>
        <v>0</v>
      </c>
      <c r="S879" s="136">
        <f t="shared" si="524"/>
        <v>0</v>
      </c>
      <c r="T879" s="136">
        <f t="shared" si="524"/>
        <v>0</v>
      </c>
      <c r="U879" s="136">
        <f t="shared" si="524"/>
        <v>0</v>
      </c>
      <c r="V879" s="136">
        <f t="shared" si="524"/>
        <v>0</v>
      </c>
      <c r="W879" s="136">
        <f t="shared" si="524"/>
        <v>0</v>
      </c>
      <c r="X879" s="136">
        <f t="shared" si="524"/>
        <v>0</v>
      </c>
      <c r="Y879" s="42">
        <f t="shared" si="508"/>
        <v>0</v>
      </c>
      <c r="Z879" s="42"/>
      <c r="AA879" s="42"/>
      <c r="AB879" s="42"/>
      <c r="AC879" s="42"/>
      <c r="AD879" s="42"/>
      <c r="AE879" s="42"/>
      <c r="AF879" s="42"/>
      <c r="AG879" s="42"/>
    </row>
    <row r="880" spans="1:33">
      <c r="A880" s="44">
        <f t="shared" si="516"/>
        <v>851</v>
      </c>
      <c r="B880" s="44"/>
      <c r="C880" s="137">
        <v>38200</v>
      </c>
      <c r="E880" s="138" t="s">
        <v>296</v>
      </c>
      <c r="G880" s="43"/>
      <c r="H880" s="136"/>
      <c r="I880" s="42">
        <f>'Dep. Res. Class'!G$85</f>
        <v>22442436.168499127</v>
      </c>
      <c r="J880" s="136">
        <f t="shared" ref="J880:X880" si="525">+J85+J350+J615</f>
        <v>13411407.910790497</v>
      </c>
      <c r="K880" s="136">
        <f t="shared" si="525"/>
        <v>8357181.2585148979</v>
      </c>
      <c r="L880" s="136">
        <f t="shared" si="525"/>
        <v>37061.58495565522</v>
      </c>
      <c r="M880" s="136">
        <f t="shared" si="525"/>
        <v>404308.19951623876</v>
      </c>
      <c r="N880" s="136">
        <f t="shared" si="525"/>
        <v>232477.21472183726</v>
      </c>
      <c r="O880" s="136">
        <f t="shared" si="525"/>
        <v>0</v>
      </c>
      <c r="P880" s="136">
        <f t="shared" si="525"/>
        <v>0</v>
      </c>
      <c r="Q880" s="136">
        <f t="shared" si="525"/>
        <v>0</v>
      </c>
      <c r="R880" s="136">
        <f t="shared" si="525"/>
        <v>0</v>
      </c>
      <c r="S880" s="136">
        <f t="shared" si="525"/>
        <v>0</v>
      </c>
      <c r="T880" s="136">
        <f t="shared" si="525"/>
        <v>0</v>
      </c>
      <c r="U880" s="136">
        <f t="shared" si="525"/>
        <v>0</v>
      </c>
      <c r="V880" s="136">
        <f t="shared" si="525"/>
        <v>0</v>
      </c>
      <c r="W880" s="136">
        <f t="shared" si="525"/>
        <v>0</v>
      </c>
      <c r="X880" s="136">
        <f t="shared" si="525"/>
        <v>0</v>
      </c>
      <c r="Y880" s="42">
        <f t="shared" si="508"/>
        <v>0</v>
      </c>
      <c r="Z880" s="42"/>
      <c r="AA880" s="42"/>
      <c r="AB880" s="42"/>
      <c r="AC880" s="42"/>
      <c r="AD880" s="42"/>
      <c r="AE880" s="42"/>
      <c r="AF880" s="42"/>
      <c r="AG880" s="42"/>
    </row>
    <row r="881" spans="1:33">
      <c r="A881" s="44">
        <f t="shared" si="516"/>
        <v>852</v>
      </c>
      <c r="B881" s="44"/>
      <c r="C881" s="137">
        <v>38300</v>
      </c>
      <c r="E881" s="138" t="s">
        <v>297</v>
      </c>
      <c r="G881" s="43"/>
      <c r="H881" s="136"/>
      <c r="I881" s="42">
        <f>'Dep. Res. Class'!G$86</f>
        <v>3398848.2452533166</v>
      </c>
      <c r="J881" s="136">
        <f t="shared" ref="J881:X881" si="526">+J86+J351+J616</f>
        <v>2031122.6420217636</v>
      </c>
      <c r="K881" s="136">
        <f t="shared" si="526"/>
        <v>1265673.2380790762</v>
      </c>
      <c r="L881" s="136">
        <f t="shared" si="526"/>
        <v>5612.8800833862269</v>
      </c>
      <c r="M881" s="136">
        <f t="shared" si="526"/>
        <v>61231.41909148611</v>
      </c>
      <c r="N881" s="136">
        <f t="shared" si="526"/>
        <v>35208.065977604514</v>
      </c>
      <c r="O881" s="136">
        <f t="shared" si="526"/>
        <v>0</v>
      </c>
      <c r="P881" s="136">
        <f t="shared" si="526"/>
        <v>0</v>
      </c>
      <c r="Q881" s="136">
        <f t="shared" si="526"/>
        <v>0</v>
      </c>
      <c r="R881" s="136">
        <f t="shared" si="526"/>
        <v>0</v>
      </c>
      <c r="S881" s="136">
        <f t="shared" si="526"/>
        <v>0</v>
      </c>
      <c r="T881" s="136">
        <f t="shared" si="526"/>
        <v>0</v>
      </c>
      <c r="U881" s="136">
        <f t="shared" si="526"/>
        <v>0</v>
      </c>
      <c r="V881" s="136">
        <f t="shared" si="526"/>
        <v>0</v>
      </c>
      <c r="W881" s="136">
        <f t="shared" si="526"/>
        <v>0</v>
      </c>
      <c r="X881" s="136">
        <f t="shared" si="526"/>
        <v>0</v>
      </c>
      <c r="Y881" s="42">
        <f t="shared" si="508"/>
        <v>0</v>
      </c>
      <c r="Z881" s="42"/>
      <c r="AA881" s="42"/>
      <c r="AB881" s="42"/>
      <c r="AC881" s="42"/>
      <c r="AD881" s="42"/>
      <c r="AE881" s="42"/>
      <c r="AF881" s="42"/>
      <c r="AG881" s="42"/>
    </row>
    <row r="882" spans="1:33">
      <c r="A882" s="44">
        <f t="shared" si="516"/>
        <v>853</v>
      </c>
      <c r="B882" s="44"/>
      <c r="C882" s="137">
        <v>38400</v>
      </c>
      <c r="E882" s="138" t="s">
        <v>298</v>
      </c>
      <c r="G882" s="43"/>
      <c r="H882" s="136"/>
      <c r="I882" s="42">
        <f>'Dep. Res. Class'!G$87</f>
        <v>76960.481160999945</v>
      </c>
      <c r="J882" s="136">
        <f t="shared" ref="J882:X882" si="527">+J87+J352+J617</f>
        <v>45990.925321629387</v>
      </c>
      <c r="K882" s="136">
        <f t="shared" si="527"/>
        <v>28658.77331569618</v>
      </c>
      <c r="L882" s="136">
        <f t="shared" si="527"/>
        <v>127.09303880209066</v>
      </c>
      <c r="M882" s="136">
        <f t="shared" si="527"/>
        <v>1386.4695142046255</v>
      </c>
      <c r="N882" s="136">
        <f t="shared" si="527"/>
        <v>797.2199706676596</v>
      </c>
      <c r="O882" s="136">
        <f t="shared" si="527"/>
        <v>0</v>
      </c>
      <c r="P882" s="136">
        <f t="shared" si="527"/>
        <v>0</v>
      </c>
      <c r="Q882" s="136">
        <f t="shared" si="527"/>
        <v>0</v>
      </c>
      <c r="R882" s="136">
        <f t="shared" si="527"/>
        <v>0</v>
      </c>
      <c r="S882" s="136">
        <f t="shared" si="527"/>
        <v>0</v>
      </c>
      <c r="T882" s="136">
        <f t="shared" si="527"/>
        <v>0</v>
      </c>
      <c r="U882" s="136">
        <f t="shared" si="527"/>
        <v>0</v>
      </c>
      <c r="V882" s="136">
        <f t="shared" si="527"/>
        <v>0</v>
      </c>
      <c r="W882" s="136">
        <f t="shared" si="527"/>
        <v>0</v>
      </c>
      <c r="X882" s="136">
        <f t="shared" si="527"/>
        <v>0</v>
      </c>
      <c r="Y882" s="42">
        <f t="shared" si="508"/>
        <v>0</v>
      </c>
      <c r="Z882" s="42"/>
      <c r="AA882" s="42"/>
      <c r="AB882" s="42"/>
      <c r="AC882" s="42"/>
      <c r="AD882" s="42"/>
      <c r="AE882" s="42"/>
      <c r="AF882" s="42"/>
      <c r="AG882" s="42"/>
    </row>
    <row r="883" spans="1:33">
      <c r="A883" s="44">
        <f t="shared" si="516"/>
        <v>854</v>
      </c>
      <c r="B883" s="44"/>
      <c r="C883" s="137">
        <v>38500</v>
      </c>
      <c r="E883" s="138" t="s">
        <v>299</v>
      </c>
      <c r="G883" s="43"/>
      <c r="H883" s="136"/>
      <c r="I883" s="42">
        <f>'Dep. Res. Class'!G$88</f>
        <v>2791804.6332062902</v>
      </c>
      <c r="J883" s="136">
        <f t="shared" ref="J883:X883" si="528">+J88+J353+J618</f>
        <v>0</v>
      </c>
      <c r="K883" s="136">
        <f t="shared" si="528"/>
        <v>2762056.3107770169</v>
      </c>
      <c r="L883" s="136">
        <f t="shared" si="528"/>
        <v>1653.3550396796916</v>
      </c>
      <c r="M883" s="136">
        <f t="shared" si="528"/>
        <v>17812.788602680474</v>
      </c>
      <c r="N883" s="136">
        <f t="shared" si="528"/>
        <v>10282.178786913119</v>
      </c>
      <c r="O883" s="136">
        <f t="shared" si="528"/>
        <v>0</v>
      </c>
      <c r="P883" s="136">
        <f t="shared" si="528"/>
        <v>0</v>
      </c>
      <c r="Q883" s="136">
        <f t="shared" si="528"/>
        <v>0</v>
      </c>
      <c r="R883" s="136">
        <f t="shared" si="528"/>
        <v>0</v>
      </c>
      <c r="S883" s="136">
        <f t="shared" si="528"/>
        <v>0</v>
      </c>
      <c r="T883" s="136">
        <f t="shared" si="528"/>
        <v>0</v>
      </c>
      <c r="U883" s="136">
        <f t="shared" si="528"/>
        <v>0</v>
      </c>
      <c r="V883" s="136">
        <f t="shared" si="528"/>
        <v>0</v>
      </c>
      <c r="W883" s="136">
        <f t="shared" si="528"/>
        <v>0</v>
      </c>
      <c r="X883" s="136">
        <f t="shared" si="528"/>
        <v>0</v>
      </c>
      <c r="Y883" s="42">
        <f t="shared" si="508"/>
        <v>0</v>
      </c>
      <c r="Z883" s="42"/>
      <c r="AA883" s="42"/>
      <c r="AB883" s="42"/>
      <c r="AC883" s="42"/>
      <c r="AD883" s="42"/>
      <c r="AE883" s="42"/>
      <c r="AF883" s="42"/>
      <c r="AG883" s="42"/>
    </row>
    <row r="884" spans="1:33">
      <c r="A884" s="44">
        <f t="shared" si="516"/>
        <v>855</v>
      </c>
      <c r="B884" s="44"/>
      <c r="C884" s="137">
        <v>38600</v>
      </c>
      <c r="E884" s="138" t="s">
        <v>300</v>
      </c>
      <c r="G884" s="43"/>
      <c r="H884" s="136"/>
      <c r="I884" s="42">
        <f>'Dep. Res. Class'!G$89</f>
        <v>0</v>
      </c>
      <c r="J884" s="136">
        <f t="shared" ref="J884:X884" si="529">+J89+J354+J619</f>
        <v>0</v>
      </c>
      <c r="K884" s="136">
        <f t="shared" si="529"/>
        <v>0</v>
      </c>
      <c r="L884" s="136">
        <f t="shared" si="529"/>
        <v>0</v>
      </c>
      <c r="M884" s="136">
        <f t="shared" si="529"/>
        <v>0</v>
      </c>
      <c r="N884" s="136">
        <f t="shared" si="529"/>
        <v>0</v>
      </c>
      <c r="O884" s="136">
        <f t="shared" si="529"/>
        <v>0</v>
      </c>
      <c r="P884" s="136">
        <f t="shared" si="529"/>
        <v>0</v>
      </c>
      <c r="Q884" s="136">
        <f t="shared" si="529"/>
        <v>0</v>
      </c>
      <c r="R884" s="136">
        <f t="shared" si="529"/>
        <v>0</v>
      </c>
      <c r="S884" s="136">
        <f t="shared" si="529"/>
        <v>0</v>
      </c>
      <c r="T884" s="136">
        <f t="shared" si="529"/>
        <v>0</v>
      </c>
      <c r="U884" s="136">
        <f t="shared" si="529"/>
        <v>0</v>
      </c>
      <c r="V884" s="136">
        <f t="shared" si="529"/>
        <v>0</v>
      </c>
      <c r="W884" s="136">
        <f t="shared" si="529"/>
        <v>0</v>
      </c>
      <c r="X884" s="136">
        <f t="shared" si="529"/>
        <v>0</v>
      </c>
      <c r="Y884" s="42">
        <f t="shared" si="508"/>
        <v>0</v>
      </c>
      <c r="Z884" s="42"/>
      <c r="AA884" s="42"/>
      <c r="AB884" s="42"/>
      <c r="AC884" s="42"/>
      <c r="AD884" s="42"/>
      <c r="AE884" s="42"/>
      <c r="AF884" s="42"/>
      <c r="AG884" s="42"/>
    </row>
    <row r="885" spans="1:33">
      <c r="A885" s="44">
        <f t="shared" si="516"/>
        <v>856</v>
      </c>
      <c r="B885" s="44"/>
      <c r="C885" s="44"/>
      <c r="D885" s="44"/>
      <c r="E885" s="44"/>
      <c r="G885" s="43"/>
      <c r="H885" s="136"/>
      <c r="I885" s="42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42"/>
      <c r="Z885" s="42"/>
      <c r="AA885" s="42"/>
      <c r="AB885" s="42"/>
      <c r="AC885" s="42"/>
      <c r="AD885" s="42"/>
      <c r="AE885" s="42"/>
      <c r="AF885" s="42"/>
      <c r="AG885" s="42"/>
    </row>
    <row r="886" spans="1:33">
      <c r="A886" s="44">
        <f t="shared" si="516"/>
        <v>857</v>
      </c>
      <c r="B886" s="44"/>
      <c r="C886" s="44"/>
      <c r="D886" s="44" t="s">
        <v>66</v>
      </c>
      <c r="E886" s="44"/>
      <c r="G886" s="43"/>
      <c r="H886" s="136"/>
      <c r="I886" s="42">
        <f>'Dep. Res. Class'!G$91</f>
        <v>143535841.88094684</v>
      </c>
      <c r="J886" s="136">
        <f>SUM(J864:J884)</f>
        <v>88067095.89984186</v>
      </c>
      <c r="K886" s="136">
        <f t="shared" ref="K886:X886" si="530">SUM(K864:K884)</f>
        <v>38262938.680400692</v>
      </c>
      <c r="L886" s="136">
        <f t="shared" si="530"/>
        <v>291366.71139227494</v>
      </c>
      <c r="M886" s="136">
        <f t="shared" si="530"/>
        <v>11164479.919356462</v>
      </c>
      <c r="N886" s="136">
        <f t="shared" si="530"/>
        <v>5749960.6699555591</v>
      </c>
      <c r="O886" s="136">
        <f t="shared" si="530"/>
        <v>0</v>
      </c>
      <c r="P886" s="136">
        <f t="shared" si="530"/>
        <v>0</v>
      </c>
      <c r="Q886" s="136">
        <f t="shared" si="530"/>
        <v>0</v>
      </c>
      <c r="R886" s="136">
        <f t="shared" si="530"/>
        <v>0</v>
      </c>
      <c r="S886" s="136">
        <f t="shared" si="530"/>
        <v>0</v>
      </c>
      <c r="T886" s="136">
        <f t="shared" si="530"/>
        <v>0</v>
      </c>
      <c r="U886" s="136">
        <f t="shared" si="530"/>
        <v>0</v>
      </c>
      <c r="V886" s="136">
        <f t="shared" si="530"/>
        <v>0</v>
      </c>
      <c r="W886" s="136">
        <f t="shared" si="530"/>
        <v>0</v>
      </c>
      <c r="X886" s="136">
        <f t="shared" si="530"/>
        <v>0</v>
      </c>
      <c r="Y886" s="42">
        <f>SUM(J886:X886)-I886</f>
        <v>0</v>
      </c>
      <c r="Z886" s="42"/>
      <c r="AA886" s="42"/>
      <c r="AB886" s="42"/>
      <c r="AC886" s="42"/>
      <c r="AD886" s="42"/>
      <c r="AE886" s="42"/>
      <c r="AF886" s="42"/>
      <c r="AG886" s="42"/>
    </row>
    <row r="887" spans="1:33">
      <c r="A887" s="44">
        <f t="shared" si="516"/>
        <v>858</v>
      </c>
      <c r="B887" s="44"/>
      <c r="C887" s="44"/>
      <c r="D887" s="44"/>
      <c r="E887" s="44"/>
      <c r="G887" s="43"/>
      <c r="H887" s="136"/>
      <c r="I887" s="42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42"/>
      <c r="Z887" s="42"/>
      <c r="AA887" s="42"/>
      <c r="AB887" s="42"/>
      <c r="AC887" s="42"/>
      <c r="AD887" s="42"/>
      <c r="AE887" s="42"/>
      <c r="AF887" s="42"/>
      <c r="AG887" s="42"/>
    </row>
    <row r="888" spans="1:33">
      <c r="A888" s="44">
        <f t="shared" si="516"/>
        <v>859</v>
      </c>
      <c r="B888" s="44"/>
      <c r="C888" s="44"/>
      <c r="D888" s="44" t="s">
        <v>158</v>
      </c>
      <c r="E888" s="44"/>
      <c r="G888" s="43"/>
      <c r="H888" s="136"/>
      <c r="I888" s="42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42"/>
      <c r="Z888" s="42"/>
      <c r="AA888" s="42"/>
      <c r="AB888" s="42"/>
      <c r="AC888" s="42"/>
      <c r="AD888" s="42"/>
      <c r="AE888" s="42"/>
      <c r="AF888" s="42"/>
      <c r="AG888" s="42"/>
    </row>
    <row r="889" spans="1:33">
      <c r="A889" s="44">
        <f t="shared" si="516"/>
        <v>860</v>
      </c>
      <c r="B889" s="44"/>
      <c r="C889" s="44"/>
      <c r="D889" s="44"/>
      <c r="E889" s="44"/>
      <c r="G889" s="43"/>
      <c r="H889" s="136"/>
      <c r="I889" s="42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42"/>
      <c r="Z889" s="42"/>
      <c r="AA889" s="42"/>
      <c r="AB889" s="42"/>
      <c r="AC889" s="42"/>
      <c r="AD889" s="42"/>
      <c r="AE889" s="42"/>
      <c r="AF889" s="42"/>
      <c r="AG889" s="42"/>
    </row>
    <row r="890" spans="1:33">
      <c r="A890" s="44">
        <f t="shared" si="516"/>
        <v>861</v>
      </c>
      <c r="B890" s="44"/>
      <c r="C890" s="139">
        <v>38900</v>
      </c>
      <c r="E890" s="138" t="s">
        <v>125</v>
      </c>
      <c r="G890" s="43"/>
      <c r="H890" s="136"/>
      <c r="I890" s="42">
        <f>'Dep. Res. Class'!G$95</f>
        <v>0</v>
      </c>
      <c r="J890" s="136">
        <f t="shared" ref="J890:X890" si="531">+J95+J360+J625</f>
        <v>0</v>
      </c>
      <c r="K890" s="136">
        <f t="shared" si="531"/>
        <v>0</v>
      </c>
      <c r="L890" s="136">
        <f t="shared" si="531"/>
        <v>0</v>
      </c>
      <c r="M890" s="136">
        <f t="shared" si="531"/>
        <v>0</v>
      </c>
      <c r="N890" s="136">
        <f t="shared" si="531"/>
        <v>0</v>
      </c>
      <c r="O890" s="136">
        <f t="shared" si="531"/>
        <v>0</v>
      </c>
      <c r="P890" s="136">
        <f t="shared" si="531"/>
        <v>0</v>
      </c>
      <c r="Q890" s="136">
        <f t="shared" si="531"/>
        <v>0</v>
      </c>
      <c r="R890" s="136">
        <f t="shared" si="531"/>
        <v>0</v>
      </c>
      <c r="S890" s="136">
        <f t="shared" si="531"/>
        <v>0</v>
      </c>
      <c r="T890" s="136">
        <f t="shared" si="531"/>
        <v>0</v>
      </c>
      <c r="U890" s="136">
        <f t="shared" si="531"/>
        <v>0</v>
      </c>
      <c r="V890" s="136">
        <f t="shared" si="531"/>
        <v>0</v>
      </c>
      <c r="W890" s="136">
        <f t="shared" si="531"/>
        <v>0</v>
      </c>
      <c r="X890" s="136">
        <f t="shared" si="531"/>
        <v>0</v>
      </c>
      <c r="Y890" s="42">
        <f t="shared" ref="Y890:Y925" si="532">SUM(J890:X890)-I890</f>
        <v>0</v>
      </c>
      <c r="Z890" s="42"/>
      <c r="AA890" s="42"/>
      <c r="AB890" s="42"/>
      <c r="AC890" s="42"/>
      <c r="AD890" s="42"/>
      <c r="AE890" s="42"/>
      <c r="AF890" s="42"/>
      <c r="AG890" s="42"/>
    </row>
    <row r="891" spans="1:33">
      <c r="A891" s="44">
        <f t="shared" si="516"/>
        <v>862</v>
      </c>
      <c r="B891" s="44"/>
      <c r="C891" s="139">
        <v>39000</v>
      </c>
      <c r="E891" s="138" t="s">
        <v>304</v>
      </c>
      <c r="G891" s="43"/>
      <c r="H891" s="136"/>
      <c r="I891" s="42">
        <f>'Dep. Res. Class'!G$96</f>
        <v>189418.63594092827</v>
      </c>
      <c r="J891" s="136">
        <f t="shared" ref="J891:X891" si="533">+J96+J361+J626</f>
        <v>110333.84293495966</v>
      </c>
      <c r="K891" s="136">
        <f t="shared" si="533"/>
        <v>49030.806599646225</v>
      </c>
      <c r="L891" s="136">
        <f t="shared" si="533"/>
        <v>431.19005726893806</v>
      </c>
      <c r="M891" s="136">
        <f t="shared" si="533"/>
        <v>20208.546055808474</v>
      </c>
      <c r="N891" s="136">
        <f t="shared" si="533"/>
        <v>9414.2502932450043</v>
      </c>
      <c r="O891" s="136">
        <f t="shared" si="533"/>
        <v>0</v>
      </c>
      <c r="P891" s="136">
        <f t="shared" si="533"/>
        <v>0</v>
      </c>
      <c r="Q891" s="136">
        <f t="shared" si="533"/>
        <v>0</v>
      </c>
      <c r="R891" s="136">
        <f t="shared" si="533"/>
        <v>0</v>
      </c>
      <c r="S891" s="136">
        <f t="shared" si="533"/>
        <v>0</v>
      </c>
      <c r="T891" s="136">
        <f t="shared" si="533"/>
        <v>0</v>
      </c>
      <c r="U891" s="136">
        <f t="shared" si="533"/>
        <v>0</v>
      </c>
      <c r="V891" s="136">
        <f t="shared" si="533"/>
        <v>0</v>
      </c>
      <c r="W891" s="136">
        <f t="shared" si="533"/>
        <v>0</v>
      </c>
      <c r="X891" s="136">
        <f t="shared" si="533"/>
        <v>0</v>
      </c>
      <c r="Y891" s="42">
        <f t="shared" si="532"/>
        <v>0</v>
      </c>
      <c r="Z891" s="42"/>
      <c r="AA891" s="42"/>
      <c r="AB891" s="42"/>
      <c r="AC891" s="42"/>
      <c r="AD891" s="42"/>
      <c r="AE891" s="42"/>
      <c r="AF891" s="42"/>
      <c r="AG891" s="42"/>
    </row>
    <row r="892" spans="1:33">
      <c r="A892" s="44">
        <f t="shared" si="516"/>
        <v>863</v>
      </c>
      <c r="B892" s="44"/>
      <c r="C892" s="139">
        <v>39001</v>
      </c>
      <c r="E892" s="138" t="s">
        <v>149</v>
      </c>
      <c r="G892" s="43"/>
      <c r="H892" s="136"/>
      <c r="I892" s="42">
        <f>'Dep. Res. Class'!G$97</f>
        <v>0</v>
      </c>
      <c r="J892" s="136">
        <f t="shared" ref="J892:X892" si="534">+J97+J362+J627</f>
        <v>0</v>
      </c>
      <c r="K892" s="136">
        <f t="shared" si="534"/>
        <v>0</v>
      </c>
      <c r="L892" s="136">
        <f t="shared" si="534"/>
        <v>0</v>
      </c>
      <c r="M892" s="136">
        <f t="shared" si="534"/>
        <v>0</v>
      </c>
      <c r="N892" s="136">
        <f t="shared" si="534"/>
        <v>0</v>
      </c>
      <c r="O892" s="136">
        <f t="shared" si="534"/>
        <v>0</v>
      </c>
      <c r="P892" s="136">
        <f t="shared" si="534"/>
        <v>0</v>
      </c>
      <c r="Q892" s="136">
        <f t="shared" si="534"/>
        <v>0</v>
      </c>
      <c r="R892" s="136">
        <f t="shared" si="534"/>
        <v>0</v>
      </c>
      <c r="S892" s="136">
        <f t="shared" si="534"/>
        <v>0</v>
      </c>
      <c r="T892" s="136">
        <f t="shared" si="534"/>
        <v>0</v>
      </c>
      <c r="U892" s="136">
        <f t="shared" si="534"/>
        <v>0</v>
      </c>
      <c r="V892" s="136">
        <f t="shared" si="534"/>
        <v>0</v>
      </c>
      <c r="W892" s="136">
        <f t="shared" si="534"/>
        <v>0</v>
      </c>
      <c r="X892" s="136">
        <f t="shared" si="534"/>
        <v>0</v>
      </c>
      <c r="Y892" s="42">
        <f t="shared" si="532"/>
        <v>0</v>
      </c>
      <c r="Z892" s="42"/>
      <c r="AA892" s="42"/>
      <c r="AB892" s="42"/>
      <c r="AC892" s="42"/>
      <c r="AD892" s="42"/>
      <c r="AE892" s="42"/>
      <c r="AF892" s="42"/>
      <c r="AG892" s="42"/>
    </row>
    <row r="893" spans="1:33">
      <c r="A893" s="44">
        <f t="shared" si="516"/>
        <v>864</v>
      </c>
      <c r="B893" s="44"/>
      <c r="C893" s="139">
        <v>39002</v>
      </c>
      <c r="E893" s="138" t="s">
        <v>291</v>
      </c>
      <c r="G893" s="43"/>
      <c r="H893" s="136"/>
      <c r="I893" s="42">
        <f>'Dep. Res. Class'!G$98</f>
        <v>66304.561563749987</v>
      </c>
      <c r="J893" s="136">
        <f t="shared" ref="J893:X893" si="535">+J98+J363+J628</f>
        <v>38621.527629032207</v>
      </c>
      <c r="K893" s="136">
        <f t="shared" si="535"/>
        <v>17162.863192196157</v>
      </c>
      <c r="L893" s="136">
        <f t="shared" si="535"/>
        <v>150.9348198810869</v>
      </c>
      <c r="M893" s="136">
        <f t="shared" si="535"/>
        <v>7073.8487763637695</v>
      </c>
      <c r="N893" s="136">
        <f t="shared" si="535"/>
        <v>3295.3871462767738</v>
      </c>
      <c r="O893" s="136">
        <f t="shared" si="535"/>
        <v>0</v>
      </c>
      <c r="P893" s="136">
        <f t="shared" si="535"/>
        <v>0</v>
      </c>
      <c r="Q893" s="136">
        <f t="shared" si="535"/>
        <v>0</v>
      </c>
      <c r="R893" s="136">
        <f t="shared" si="535"/>
        <v>0</v>
      </c>
      <c r="S893" s="136">
        <f t="shared" si="535"/>
        <v>0</v>
      </c>
      <c r="T893" s="136">
        <f t="shared" si="535"/>
        <v>0</v>
      </c>
      <c r="U893" s="136">
        <f t="shared" si="535"/>
        <v>0</v>
      </c>
      <c r="V893" s="136">
        <f t="shared" si="535"/>
        <v>0</v>
      </c>
      <c r="W893" s="136">
        <f t="shared" si="535"/>
        <v>0</v>
      </c>
      <c r="X893" s="136">
        <f t="shared" si="535"/>
        <v>0</v>
      </c>
      <c r="Y893" s="42">
        <f t="shared" si="532"/>
        <v>0</v>
      </c>
      <c r="Z893" s="42"/>
      <c r="AA893" s="42"/>
      <c r="AB893" s="42"/>
      <c r="AC893" s="42"/>
      <c r="AD893" s="42"/>
      <c r="AE893" s="42"/>
      <c r="AF893" s="42"/>
      <c r="AG893" s="42"/>
    </row>
    <row r="894" spans="1:33">
      <c r="A894" s="44">
        <f t="shared" si="516"/>
        <v>865</v>
      </c>
      <c r="B894" s="44"/>
      <c r="C894" s="139">
        <v>39003</v>
      </c>
      <c r="E894" s="138" t="s">
        <v>306</v>
      </c>
      <c r="G894" s="43"/>
      <c r="H894" s="136"/>
      <c r="I894" s="42">
        <f>'Dep. Res. Class'!G$99</f>
        <v>166683.49139850002</v>
      </c>
      <c r="J894" s="136">
        <f t="shared" ref="J894:X894" si="536">+J99+J364+J629</f>
        <v>97090.922804175018</v>
      </c>
      <c r="K894" s="136">
        <f t="shared" si="536"/>
        <v>43145.839317850165</v>
      </c>
      <c r="L894" s="136">
        <f t="shared" si="536"/>
        <v>379.43607736843643</v>
      </c>
      <c r="M894" s="136">
        <f t="shared" si="536"/>
        <v>17782.996883791388</v>
      </c>
      <c r="N894" s="136">
        <f t="shared" si="536"/>
        <v>8284.2963153150231</v>
      </c>
      <c r="O894" s="136">
        <f t="shared" si="536"/>
        <v>0</v>
      </c>
      <c r="P894" s="136">
        <f t="shared" si="536"/>
        <v>0</v>
      </c>
      <c r="Q894" s="136">
        <f t="shared" si="536"/>
        <v>0</v>
      </c>
      <c r="R894" s="136">
        <f t="shared" si="536"/>
        <v>0</v>
      </c>
      <c r="S894" s="136">
        <f t="shared" si="536"/>
        <v>0</v>
      </c>
      <c r="T894" s="136">
        <f t="shared" si="536"/>
        <v>0</v>
      </c>
      <c r="U894" s="136">
        <f t="shared" si="536"/>
        <v>0</v>
      </c>
      <c r="V894" s="136">
        <f t="shared" si="536"/>
        <v>0</v>
      </c>
      <c r="W894" s="136">
        <f t="shared" si="536"/>
        <v>0</v>
      </c>
      <c r="X894" s="136">
        <f t="shared" si="536"/>
        <v>0</v>
      </c>
      <c r="Y894" s="42">
        <f t="shared" si="532"/>
        <v>0</v>
      </c>
      <c r="Z894" s="42"/>
      <c r="AA894" s="42"/>
      <c r="AB894" s="42"/>
      <c r="AC894" s="42"/>
      <c r="AD894" s="42"/>
      <c r="AE894" s="42"/>
      <c r="AF894" s="42"/>
      <c r="AG894" s="42"/>
    </row>
    <row r="895" spans="1:33">
      <c r="A895" s="44">
        <f t="shared" si="516"/>
        <v>866</v>
      </c>
      <c r="B895" s="44"/>
      <c r="C895" s="139">
        <v>39004</v>
      </c>
      <c r="E895" s="138" t="s">
        <v>307</v>
      </c>
      <c r="G895" s="43"/>
      <c r="H895" s="136"/>
      <c r="I895" s="42">
        <f>'Dep. Res. Class'!G$100</f>
        <v>2570.4396417499997</v>
      </c>
      <c r="J895" s="136">
        <f t="shared" ref="J895:X895" si="537">+J100+J365+J630</f>
        <v>1497.2469963044364</v>
      </c>
      <c r="K895" s="136">
        <f t="shared" si="537"/>
        <v>665.35548798911134</v>
      </c>
      <c r="L895" s="136">
        <f t="shared" si="537"/>
        <v>5.85131452788087</v>
      </c>
      <c r="M895" s="136">
        <f t="shared" si="537"/>
        <v>274.23303745139481</v>
      </c>
      <c r="N895" s="136">
        <f t="shared" si="537"/>
        <v>127.75280547717648</v>
      </c>
      <c r="O895" s="136">
        <f t="shared" si="537"/>
        <v>0</v>
      </c>
      <c r="P895" s="136">
        <f t="shared" si="537"/>
        <v>0</v>
      </c>
      <c r="Q895" s="136">
        <f t="shared" si="537"/>
        <v>0</v>
      </c>
      <c r="R895" s="136">
        <f t="shared" si="537"/>
        <v>0</v>
      </c>
      <c r="S895" s="136">
        <f t="shared" si="537"/>
        <v>0</v>
      </c>
      <c r="T895" s="136">
        <f t="shared" si="537"/>
        <v>0</v>
      </c>
      <c r="U895" s="136">
        <f t="shared" si="537"/>
        <v>0</v>
      </c>
      <c r="V895" s="136">
        <f t="shared" si="537"/>
        <v>0</v>
      </c>
      <c r="W895" s="136">
        <f t="shared" si="537"/>
        <v>0</v>
      </c>
      <c r="X895" s="136">
        <f t="shared" si="537"/>
        <v>0</v>
      </c>
      <c r="Y895" s="42">
        <f t="shared" si="532"/>
        <v>0</v>
      </c>
      <c r="Z895" s="42"/>
      <c r="AA895" s="42"/>
      <c r="AB895" s="42"/>
      <c r="AC895" s="42"/>
      <c r="AD895" s="42"/>
      <c r="AE895" s="42"/>
      <c r="AF895" s="42"/>
      <c r="AG895" s="42"/>
    </row>
    <row r="896" spans="1:33">
      <c r="A896" s="44">
        <f t="shared" si="516"/>
        <v>867</v>
      </c>
      <c r="B896" s="44"/>
      <c r="C896" s="139">
        <v>39009</v>
      </c>
      <c r="E896" s="138" t="s">
        <v>308</v>
      </c>
      <c r="G896" s="43"/>
      <c r="H896" s="136"/>
      <c r="I896" s="42">
        <f>'Dep. Res. Class'!G$101</f>
        <v>907724.82154250005</v>
      </c>
      <c r="J896" s="136">
        <f t="shared" ref="J896:X896" si="538">+J101+J366+J631</f>
        <v>528737.66823802877</v>
      </c>
      <c r="K896" s="136">
        <f t="shared" si="538"/>
        <v>234963.57657558256</v>
      </c>
      <c r="L896" s="136">
        <f t="shared" si="538"/>
        <v>2066.3326807369099</v>
      </c>
      <c r="M896" s="136">
        <f t="shared" si="538"/>
        <v>96842.629929310642</v>
      </c>
      <c r="N896" s="136">
        <f t="shared" si="538"/>
        <v>45114.614118841229</v>
      </c>
      <c r="O896" s="136">
        <f t="shared" si="538"/>
        <v>0</v>
      </c>
      <c r="P896" s="136">
        <f t="shared" si="538"/>
        <v>0</v>
      </c>
      <c r="Q896" s="136">
        <f t="shared" si="538"/>
        <v>0</v>
      </c>
      <c r="R896" s="136">
        <f t="shared" si="538"/>
        <v>0</v>
      </c>
      <c r="S896" s="136">
        <f t="shared" si="538"/>
        <v>0</v>
      </c>
      <c r="T896" s="136">
        <f t="shared" si="538"/>
        <v>0</v>
      </c>
      <c r="U896" s="136">
        <f t="shared" si="538"/>
        <v>0</v>
      </c>
      <c r="V896" s="136">
        <f t="shared" si="538"/>
        <v>0</v>
      </c>
      <c r="W896" s="136">
        <f t="shared" si="538"/>
        <v>0</v>
      </c>
      <c r="X896" s="136">
        <f t="shared" si="538"/>
        <v>0</v>
      </c>
      <c r="Y896" s="42">
        <f t="shared" si="532"/>
        <v>0</v>
      </c>
      <c r="Z896" s="42"/>
      <c r="AA896" s="42"/>
      <c r="AB896" s="42"/>
      <c r="AC896" s="42"/>
      <c r="AD896" s="42"/>
      <c r="AE896" s="42"/>
      <c r="AF896" s="42"/>
      <c r="AG896" s="42"/>
    </row>
    <row r="897" spans="1:33">
      <c r="A897" s="44">
        <f t="shared" si="516"/>
        <v>868</v>
      </c>
      <c r="B897" s="44"/>
      <c r="C897" s="139">
        <v>39100</v>
      </c>
      <c r="E897" s="138" t="s">
        <v>309</v>
      </c>
      <c r="G897" s="43"/>
      <c r="H897" s="136"/>
      <c r="I897" s="42">
        <f>'Dep. Res. Class'!G$102</f>
        <v>684635.45574979717</v>
      </c>
      <c r="J897" s="136">
        <f t="shared" ref="J897:X897" si="539">+J102+J367+J632</f>
        <v>398791.07178218686</v>
      </c>
      <c r="K897" s="136">
        <f t="shared" si="539"/>
        <v>177217.1384055235</v>
      </c>
      <c r="L897" s="136">
        <f t="shared" si="539"/>
        <v>1558.4950229773776</v>
      </c>
      <c r="M897" s="136">
        <f t="shared" si="539"/>
        <v>73041.84759979957</v>
      </c>
      <c r="N897" s="136">
        <f t="shared" si="539"/>
        <v>34026.902939309963</v>
      </c>
      <c r="O897" s="136">
        <f t="shared" si="539"/>
        <v>0</v>
      </c>
      <c r="P897" s="136">
        <f t="shared" si="539"/>
        <v>0</v>
      </c>
      <c r="Q897" s="136">
        <f t="shared" si="539"/>
        <v>0</v>
      </c>
      <c r="R897" s="136">
        <f t="shared" si="539"/>
        <v>0</v>
      </c>
      <c r="S897" s="136">
        <f t="shared" si="539"/>
        <v>0</v>
      </c>
      <c r="T897" s="136">
        <f t="shared" si="539"/>
        <v>0</v>
      </c>
      <c r="U897" s="136">
        <f t="shared" si="539"/>
        <v>0</v>
      </c>
      <c r="V897" s="136">
        <f t="shared" si="539"/>
        <v>0</v>
      </c>
      <c r="W897" s="136">
        <f t="shared" si="539"/>
        <v>0</v>
      </c>
      <c r="X897" s="136">
        <f t="shared" si="539"/>
        <v>0</v>
      </c>
      <c r="Y897" s="42">
        <f t="shared" si="532"/>
        <v>0</v>
      </c>
      <c r="Z897" s="42"/>
      <c r="AA897" s="42"/>
      <c r="AB897" s="42"/>
      <c r="AC897" s="42"/>
      <c r="AD897" s="42"/>
      <c r="AE897" s="42"/>
      <c r="AF897" s="42"/>
      <c r="AG897" s="42"/>
    </row>
    <row r="898" spans="1:33">
      <c r="A898" s="44">
        <f t="shared" si="516"/>
        <v>869</v>
      </c>
      <c r="B898" s="44"/>
      <c r="C898" s="146">
        <v>39102</v>
      </c>
      <c r="E898" s="138" t="s">
        <v>310</v>
      </c>
      <c r="G898" s="43"/>
      <c r="H898" s="136"/>
      <c r="I898" s="42">
        <f>'Dep. Res. Class'!G$103</f>
        <v>0</v>
      </c>
      <c r="J898" s="136">
        <f t="shared" ref="J898:X898" si="540">+J103+J368+J633</f>
        <v>0</v>
      </c>
      <c r="K898" s="136">
        <f t="shared" si="540"/>
        <v>0</v>
      </c>
      <c r="L898" s="136">
        <f t="shared" si="540"/>
        <v>0</v>
      </c>
      <c r="M898" s="136">
        <f t="shared" si="540"/>
        <v>0</v>
      </c>
      <c r="N898" s="136">
        <f t="shared" si="540"/>
        <v>0</v>
      </c>
      <c r="O898" s="136">
        <f t="shared" si="540"/>
        <v>0</v>
      </c>
      <c r="P898" s="136">
        <f t="shared" si="540"/>
        <v>0</v>
      </c>
      <c r="Q898" s="136">
        <f t="shared" si="540"/>
        <v>0</v>
      </c>
      <c r="R898" s="136">
        <f t="shared" si="540"/>
        <v>0</v>
      </c>
      <c r="S898" s="136">
        <f t="shared" si="540"/>
        <v>0</v>
      </c>
      <c r="T898" s="136">
        <f t="shared" si="540"/>
        <v>0</v>
      </c>
      <c r="U898" s="136">
        <f t="shared" si="540"/>
        <v>0</v>
      </c>
      <c r="V898" s="136">
        <f t="shared" si="540"/>
        <v>0</v>
      </c>
      <c r="W898" s="136">
        <f t="shared" si="540"/>
        <v>0</v>
      </c>
      <c r="X898" s="136">
        <f t="shared" si="540"/>
        <v>0</v>
      </c>
      <c r="Y898" s="42">
        <f t="shared" si="532"/>
        <v>0</v>
      </c>
      <c r="Z898" s="42"/>
      <c r="AA898" s="42"/>
      <c r="AB898" s="42"/>
      <c r="AC898" s="42"/>
      <c r="AD898" s="42"/>
      <c r="AE898" s="42"/>
      <c r="AF898" s="42"/>
      <c r="AG898" s="42"/>
    </row>
    <row r="899" spans="1:33">
      <c r="A899" s="44">
        <f t="shared" si="516"/>
        <v>870</v>
      </c>
      <c r="B899" s="44"/>
      <c r="C899" s="139">
        <v>39103</v>
      </c>
      <c r="E899" s="138" t="s">
        <v>311</v>
      </c>
      <c r="G899" s="43"/>
      <c r="H899" s="136"/>
      <c r="I899" s="42">
        <f>'Dep. Res. Class'!G$104</f>
        <v>0</v>
      </c>
      <c r="J899" s="136">
        <f t="shared" ref="J899:X899" si="541">+J104+J369+J634</f>
        <v>0</v>
      </c>
      <c r="K899" s="136">
        <f t="shared" si="541"/>
        <v>0</v>
      </c>
      <c r="L899" s="136">
        <f t="shared" si="541"/>
        <v>0</v>
      </c>
      <c r="M899" s="136">
        <f t="shared" si="541"/>
        <v>0</v>
      </c>
      <c r="N899" s="136">
        <f t="shared" si="541"/>
        <v>0</v>
      </c>
      <c r="O899" s="136">
        <f t="shared" si="541"/>
        <v>0</v>
      </c>
      <c r="P899" s="136">
        <f t="shared" si="541"/>
        <v>0</v>
      </c>
      <c r="Q899" s="136">
        <f t="shared" si="541"/>
        <v>0</v>
      </c>
      <c r="R899" s="136">
        <f t="shared" si="541"/>
        <v>0</v>
      </c>
      <c r="S899" s="136">
        <f t="shared" si="541"/>
        <v>0</v>
      </c>
      <c r="T899" s="136">
        <f t="shared" si="541"/>
        <v>0</v>
      </c>
      <c r="U899" s="136">
        <f t="shared" si="541"/>
        <v>0</v>
      </c>
      <c r="V899" s="136">
        <f t="shared" si="541"/>
        <v>0</v>
      </c>
      <c r="W899" s="136">
        <f t="shared" si="541"/>
        <v>0</v>
      </c>
      <c r="X899" s="136">
        <f t="shared" si="541"/>
        <v>0</v>
      </c>
      <c r="Y899" s="42">
        <f t="shared" si="532"/>
        <v>0</v>
      </c>
      <c r="Z899" s="42"/>
      <c r="AA899" s="42"/>
      <c r="AB899" s="42"/>
      <c r="AC899" s="42"/>
      <c r="AD899" s="42"/>
      <c r="AE899" s="42"/>
      <c r="AF899" s="42"/>
      <c r="AG899" s="42"/>
    </row>
    <row r="900" spans="1:33">
      <c r="A900" s="44">
        <f t="shared" si="516"/>
        <v>871</v>
      </c>
      <c r="B900" s="44"/>
      <c r="C900" s="139">
        <v>39200</v>
      </c>
      <c r="E900" s="138" t="s">
        <v>312</v>
      </c>
      <c r="G900" s="43"/>
      <c r="H900" s="136"/>
      <c r="I900" s="42">
        <f>'Dep. Res. Class'!G$105</f>
        <v>175612.79664675007</v>
      </c>
      <c r="J900" s="136">
        <f t="shared" ref="J900:X900" si="542">+J105+J370+J635</f>
        <v>102292.12467053189</v>
      </c>
      <c r="K900" s="136">
        <f t="shared" si="542"/>
        <v>45457.180208472389</v>
      </c>
      <c r="L900" s="136">
        <f t="shared" si="542"/>
        <v>399.76262877790549</v>
      </c>
      <c r="M900" s="136">
        <f t="shared" si="542"/>
        <v>18735.639560470292</v>
      </c>
      <c r="N900" s="136">
        <f t="shared" si="542"/>
        <v>8728.0895784975728</v>
      </c>
      <c r="O900" s="136">
        <f t="shared" si="542"/>
        <v>0</v>
      </c>
      <c r="P900" s="136">
        <f t="shared" si="542"/>
        <v>0</v>
      </c>
      <c r="Q900" s="136">
        <f t="shared" si="542"/>
        <v>0</v>
      </c>
      <c r="R900" s="136">
        <f t="shared" si="542"/>
        <v>0</v>
      </c>
      <c r="S900" s="136">
        <f t="shared" si="542"/>
        <v>0</v>
      </c>
      <c r="T900" s="136">
        <f t="shared" si="542"/>
        <v>0</v>
      </c>
      <c r="U900" s="136">
        <f t="shared" si="542"/>
        <v>0</v>
      </c>
      <c r="V900" s="136">
        <f t="shared" si="542"/>
        <v>0</v>
      </c>
      <c r="W900" s="136">
        <f t="shared" si="542"/>
        <v>0</v>
      </c>
      <c r="X900" s="136">
        <f t="shared" si="542"/>
        <v>0</v>
      </c>
      <c r="Y900" s="42">
        <f t="shared" si="532"/>
        <v>0</v>
      </c>
      <c r="Z900" s="42"/>
      <c r="AA900" s="42"/>
      <c r="AB900" s="42"/>
      <c r="AC900" s="42"/>
      <c r="AD900" s="42"/>
      <c r="AE900" s="42"/>
      <c r="AF900" s="42"/>
      <c r="AG900" s="42"/>
    </row>
    <row r="901" spans="1:33">
      <c r="A901" s="44">
        <f t="shared" si="516"/>
        <v>872</v>
      </c>
      <c r="B901" s="44"/>
      <c r="C901" s="139">
        <v>39201</v>
      </c>
      <c r="E901" s="138" t="s">
        <v>313</v>
      </c>
      <c r="G901" s="43"/>
      <c r="H901" s="136"/>
      <c r="I901" s="42">
        <f>'Dep. Res. Class'!G$106</f>
        <v>30328.927253500002</v>
      </c>
      <c r="J901" s="136">
        <f t="shared" ref="J901:X901" si="543">+J106+J371+J636</f>
        <v>17666.197833971622</v>
      </c>
      <c r="K901" s="136">
        <f t="shared" si="543"/>
        <v>7850.6096253636151</v>
      </c>
      <c r="L901" s="136">
        <f t="shared" si="543"/>
        <v>69.040365613341521</v>
      </c>
      <c r="M901" s="136">
        <f t="shared" si="543"/>
        <v>3235.7086734420282</v>
      </c>
      <c r="N901" s="136">
        <f t="shared" si="543"/>
        <v>1507.3707551093958</v>
      </c>
      <c r="O901" s="136">
        <f t="shared" si="543"/>
        <v>0</v>
      </c>
      <c r="P901" s="136">
        <f t="shared" si="543"/>
        <v>0</v>
      </c>
      <c r="Q901" s="136">
        <f t="shared" si="543"/>
        <v>0</v>
      </c>
      <c r="R901" s="136">
        <f t="shared" si="543"/>
        <v>0</v>
      </c>
      <c r="S901" s="136">
        <f t="shared" si="543"/>
        <v>0</v>
      </c>
      <c r="T901" s="136">
        <f t="shared" si="543"/>
        <v>0</v>
      </c>
      <c r="U901" s="136">
        <f t="shared" si="543"/>
        <v>0</v>
      </c>
      <c r="V901" s="136">
        <f t="shared" si="543"/>
        <v>0</v>
      </c>
      <c r="W901" s="136">
        <f t="shared" si="543"/>
        <v>0</v>
      </c>
      <c r="X901" s="136">
        <f t="shared" si="543"/>
        <v>0</v>
      </c>
      <c r="Y901" s="42">
        <f t="shared" si="532"/>
        <v>0</v>
      </c>
      <c r="Z901" s="42"/>
      <c r="AA901" s="42"/>
      <c r="AB901" s="42"/>
      <c r="AC901" s="42"/>
      <c r="AD901" s="42"/>
      <c r="AE901" s="42"/>
      <c r="AF901" s="42"/>
      <c r="AG901" s="42"/>
    </row>
    <row r="902" spans="1:33">
      <c r="A902" s="44">
        <f t="shared" si="516"/>
        <v>873</v>
      </c>
      <c r="B902" s="44"/>
      <c r="C902" s="139">
        <v>39202</v>
      </c>
      <c r="E902" s="138" t="s">
        <v>198</v>
      </c>
      <c r="G902" s="43"/>
      <c r="H902" s="136"/>
      <c r="I902" s="42">
        <f>'Dep. Res. Class'!G$107</f>
        <v>0</v>
      </c>
      <c r="J902" s="136">
        <f t="shared" ref="J902:X902" si="544">+J107+J372+J637</f>
        <v>0</v>
      </c>
      <c r="K902" s="136">
        <f t="shared" si="544"/>
        <v>0</v>
      </c>
      <c r="L902" s="136">
        <f t="shared" si="544"/>
        <v>0</v>
      </c>
      <c r="M902" s="136">
        <f t="shared" si="544"/>
        <v>0</v>
      </c>
      <c r="N902" s="136">
        <f t="shared" si="544"/>
        <v>0</v>
      </c>
      <c r="O902" s="136">
        <f t="shared" si="544"/>
        <v>0</v>
      </c>
      <c r="P902" s="136">
        <f t="shared" si="544"/>
        <v>0</v>
      </c>
      <c r="Q902" s="136">
        <f t="shared" si="544"/>
        <v>0</v>
      </c>
      <c r="R902" s="136">
        <f t="shared" si="544"/>
        <v>0</v>
      </c>
      <c r="S902" s="136">
        <f t="shared" si="544"/>
        <v>0</v>
      </c>
      <c r="T902" s="136">
        <f t="shared" si="544"/>
        <v>0</v>
      </c>
      <c r="U902" s="136">
        <f t="shared" si="544"/>
        <v>0</v>
      </c>
      <c r="V902" s="136">
        <f t="shared" si="544"/>
        <v>0</v>
      </c>
      <c r="W902" s="136">
        <f t="shared" si="544"/>
        <v>0</v>
      </c>
      <c r="X902" s="136">
        <f t="shared" si="544"/>
        <v>0</v>
      </c>
      <c r="Y902" s="42">
        <f t="shared" si="532"/>
        <v>0</v>
      </c>
      <c r="Z902" s="42"/>
      <c r="AA902" s="42"/>
      <c r="AB902" s="42"/>
      <c r="AC902" s="42"/>
      <c r="AD902" s="42"/>
      <c r="AE902" s="42"/>
      <c r="AF902" s="42"/>
      <c r="AG902" s="42"/>
    </row>
    <row r="903" spans="1:33">
      <c r="A903" s="44">
        <f t="shared" si="516"/>
        <v>874</v>
      </c>
      <c r="B903" s="44"/>
      <c r="C903" s="139">
        <v>39300</v>
      </c>
      <c r="E903" s="138" t="s">
        <v>314</v>
      </c>
      <c r="G903" s="43"/>
      <c r="H903" s="136"/>
      <c r="I903" s="42">
        <f>'Dep. Res. Class'!G$108</f>
        <v>0</v>
      </c>
      <c r="J903" s="136">
        <f t="shared" ref="J903:X903" si="545">+J108+J373+J638</f>
        <v>0</v>
      </c>
      <c r="K903" s="136">
        <f t="shared" si="545"/>
        <v>0</v>
      </c>
      <c r="L903" s="136">
        <f t="shared" si="545"/>
        <v>0</v>
      </c>
      <c r="M903" s="136">
        <f t="shared" si="545"/>
        <v>0</v>
      </c>
      <c r="N903" s="136">
        <f t="shared" si="545"/>
        <v>0</v>
      </c>
      <c r="O903" s="136">
        <f t="shared" si="545"/>
        <v>0</v>
      </c>
      <c r="P903" s="136">
        <f t="shared" si="545"/>
        <v>0</v>
      </c>
      <c r="Q903" s="136">
        <f t="shared" si="545"/>
        <v>0</v>
      </c>
      <c r="R903" s="136">
        <f t="shared" si="545"/>
        <v>0</v>
      </c>
      <c r="S903" s="136">
        <f t="shared" si="545"/>
        <v>0</v>
      </c>
      <c r="T903" s="136">
        <f t="shared" si="545"/>
        <v>0</v>
      </c>
      <c r="U903" s="136">
        <f t="shared" si="545"/>
        <v>0</v>
      </c>
      <c r="V903" s="136">
        <f t="shared" si="545"/>
        <v>0</v>
      </c>
      <c r="W903" s="136">
        <f t="shared" si="545"/>
        <v>0</v>
      </c>
      <c r="X903" s="136">
        <f t="shared" si="545"/>
        <v>0</v>
      </c>
      <c r="Y903" s="42">
        <f t="shared" si="532"/>
        <v>0</v>
      </c>
      <c r="Z903" s="42"/>
      <c r="AA903" s="42"/>
      <c r="AB903" s="42"/>
      <c r="AC903" s="42"/>
      <c r="AD903" s="42"/>
      <c r="AE903" s="42"/>
      <c r="AF903" s="42"/>
      <c r="AG903" s="42"/>
    </row>
    <row r="904" spans="1:33">
      <c r="A904" s="44">
        <f t="shared" si="516"/>
        <v>875</v>
      </c>
      <c r="B904" s="44"/>
      <c r="C904" s="139">
        <v>39400</v>
      </c>
      <c r="E904" s="138" t="s">
        <v>315</v>
      </c>
      <c r="G904" s="43"/>
      <c r="H904" s="136"/>
      <c r="I904" s="42">
        <f>'Dep. Res. Class'!G$109</f>
        <v>619683.65379463276</v>
      </c>
      <c r="J904" s="136">
        <f t="shared" ref="J904:X904" si="546">+J109+J374+J639</f>
        <v>360957.50868178206</v>
      </c>
      <c r="K904" s="136">
        <f t="shared" si="546"/>
        <v>160404.43555745028</v>
      </c>
      <c r="L904" s="136">
        <f t="shared" si="546"/>
        <v>1410.6396070324433</v>
      </c>
      <c r="M904" s="136">
        <f t="shared" si="546"/>
        <v>66112.320973770911</v>
      </c>
      <c r="N904" s="136">
        <f t="shared" si="546"/>
        <v>30798.748974597158</v>
      </c>
      <c r="O904" s="136">
        <f t="shared" si="546"/>
        <v>0</v>
      </c>
      <c r="P904" s="136">
        <f t="shared" si="546"/>
        <v>0</v>
      </c>
      <c r="Q904" s="136">
        <f t="shared" si="546"/>
        <v>0</v>
      </c>
      <c r="R904" s="136">
        <f t="shared" si="546"/>
        <v>0</v>
      </c>
      <c r="S904" s="136">
        <f t="shared" si="546"/>
        <v>0</v>
      </c>
      <c r="T904" s="136">
        <f t="shared" si="546"/>
        <v>0</v>
      </c>
      <c r="U904" s="136">
        <f t="shared" si="546"/>
        <v>0</v>
      </c>
      <c r="V904" s="136">
        <f t="shared" si="546"/>
        <v>0</v>
      </c>
      <c r="W904" s="136">
        <f t="shared" si="546"/>
        <v>0</v>
      </c>
      <c r="X904" s="136">
        <f t="shared" si="546"/>
        <v>0</v>
      </c>
      <c r="Y904" s="42">
        <f t="shared" si="532"/>
        <v>0</v>
      </c>
      <c r="Z904" s="42"/>
      <c r="AA904" s="42"/>
      <c r="AB904" s="42"/>
      <c r="AC904" s="42"/>
      <c r="AD904" s="42"/>
      <c r="AE904" s="42"/>
      <c r="AF904" s="42"/>
      <c r="AG904" s="42"/>
    </row>
    <row r="905" spans="1:33">
      <c r="A905" s="44">
        <f t="shared" si="516"/>
        <v>876</v>
      </c>
      <c r="B905" s="44"/>
      <c r="C905" s="139">
        <v>39600</v>
      </c>
      <c r="E905" s="138" t="s">
        <v>316</v>
      </c>
      <c r="G905" s="43"/>
      <c r="H905" s="136"/>
      <c r="I905" s="42">
        <f>'Dep. Res. Class'!G$110</f>
        <v>0</v>
      </c>
      <c r="J905" s="136">
        <f t="shared" ref="J905:X905" si="547">+J110+J375+J640</f>
        <v>0</v>
      </c>
      <c r="K905" s="136">
        <f t="shared" si="547"/>
        <v>0</v>
      </c>
      <c r="L905" s="136">
        <f t="shared" si="547"/>
        <v>0</v>
      </c>
      <c r="M905" s="136">
        <f t="shared" si="547"/>
        <v>0</v>
      </c>
      <c r="N905" s="136">
        <f t="shared" si="547"/>
        <v>0</v>
      </c>
      <c r="O905" s="136">
        <f t="shared" si="547"/>
        <v>0</v>
      </c>
      <c r="P905" s="136">
        <f t="shared" si="547"/>
        <v>0</v>
      </c>
      <c r="Q905" s="136">
        <f t="shared" si="547"/>
        <v>0</v>
      </c>
      <c r="R905" s="136">
        <f t="shared" si="547"/>
        <v>0</v>
      </c>
      <c r="S905" s="136">
        <f t="shared" si="547"/>
        <v>0</v>
      </c>
      <c r="T905" s="136">
        <f t="shared" si="547"/>
        <v>0</v>
      </c>
      <c r="U905" s="136">
        <f t="shared" si="547"/>
        <v>0</v>
      </c>
      <c r="V905" s="136">
        <f t="shared" si="547"/>
        <v>0</v>
      </c>
      <c r="W905" s="136">
        <f t="shared" si="547"/>
        <v>0</v>
      </c>
      <c r="X905" s="136">
        <f t="shared" si="547"/>
        <v>0</v>
      </c>
      <c r="Y905" s="42">
        <f t="shared" si="532"/>
        <v>0</v>
      </c>
      <c r="Z905" s="42"/>
      <c r="AA905" s="42"/>
      <c r="AB905" s="42"/>
      <c r="AC905" s="42"/>
      <c r="AD905" s="42"/>
      <c r="AE905" s="42"/>
      <c r="AF905" s="42"/>
      <c r="AG905" s="42"/>
    </row>
    <row r="906" spans="1:33">
      <c r="A906" s="44">
        <f t="shared" si="516"/>
        <v>877</v>
      </c>
      <c r="B906" s="44"/>
      <c r="C906" s="137">
        <v>39603</v>
      </c>
      <c r="E906" s="138" t="s">
        <v>317</v>
      </c>
      <c r="G906" s="43"/>
      <c r="H906" s="136"/>
      <c r="I906" s="42">
        <f>'Dep. Res. Class'!G$111</f>
        <v>32576.174032000014</v>
      </c>
      <c r="J906" s="136">
        <f t="shared" ref="J906:X906" si="548">+J111+J376+J641</f>
        <v>18975.189274351535</v>
      </c>
      <c r="K906" s="136">
        <f t="shared" si="548"/>
        <v>8432.306994426468</v>
      </c>
      <c r="L906" s="136">
        <f t="shared" si="548"/>
        <v>74.155968216567132</v>
      </c>
      <c r="M906" s="136">
        <f t="shared" si="548"/>
        <v>3475.4611655687654</v>
      </c>
      <c r="N906" s="136">
        <f t="shared" si="548"/>
        <v>1619.0606294366787</v>
      </c>
      <c r="O906" s="136">
        <f t="shared" si="548"/>
        <v>0</v>
      </c>
      <c r="P906" s="136">
        <f t="shared" si="548"/>
        <v>0</v>
      </c>
      <c r="Q906" s="136">
        <f t="shared" si="548"/>
        <v>0</v>
      </c>
      <c r="R906" s="136">
        <f t="shared" si="548"/>
        <v>0</v>
      </c>
      <c r="S906" s="136">
        <f t="shared" si="548"/>
        <v>0</v>
      </c>
      <c r="T906" s="136">
        <f t="shared" si="548"/>
        <v>0</v>
      </c>
      <c r="U906" s="136">
        <f t="shared" si="548"/>
        <v>0</v>
      </c>
      <c r="V906" s="136">
        <f t="shared" si="548"/>
        <v>0</v>
      </c>
      <c r="W906" s="136">
        <f t="shared" si="548"/>
        <v>0</v>
      </c>
      <c r="X906" s="136">
        <f t="shared" si="548"/>
        <v>0</v>
      </c>
      <c r="Y906" s="42">
        <f t="shared" si="532"/>
        <v>0</v>
      </c>
      <c r="Z906" s="42"/>
      <c r="AA906" s="42"/>
      <c r="AB906" s="42"/>
      <c r="AC906" s="42"/>
      <c r="AD906" s="42"/>
      <c r="AE906" s="42"/>
      <c r="AF906" s="42"/>
      <c r="AG906" s="42"/>
    </row>
    <row r="907" spans="1:33">
      <c r="A907" s="44">
        <f t="shared" si="516"/>
        <v>878</v>
      </c>
      <c r="B907" s="44"/>
      <c r="C907" s="137">
        <v>39604</v>
      </c>
      <c r="E907" s="141" t="s">
        <v>318</v>
      </c>
      <c r="G907" s="43"/>
      <c r="H907" s="136"/>
      <c r="I907" s="42">
        <f>'Dep. Res. Class'!G$112</f>
        <v>48240.259517999963</v>
      </c>
      <c r="J907" s="136">
        <f t="shared" ref="J907:X907" si="549">+J112+J377+J642</f>
        <v>28099.311297229357</v>
      </c>
      <c r="K907" s="136">
        <f t="shared" si="549"/>
        <v>12486.938378552277</v>
      </c>
      <c r="L907" s="136">
        <f t="shared" si="549"/>
        <v>109.81348356199604</v>
      </c>
      <c r="M907" s="136">
        <f t="shared" si="549"/>
        <v>5146.6187652078488</v>
      </c>
      <c r="N907" s="136">
        <f t="shared" si="549"/>
        <v>2397.5775934484891</v>
      </c>
      <c r="O907" s="136">
        <f t="shared" si="549"/>
        <v>0</v>
      </c>
      <c r="P907" s="136">
        <f t="shared" si="549"/>
        <v>0</v>
      </c>
      <c r="Q907" s="136">
        <f t="shared" si="549"/>
        <v>0</v>
      </c>
      <c r="R907" s="136">
        <f t="shared" si="549"/>
        <v>0</v>
      </c>
      <c r="S907" s="136">
        <f t="shared" si="549"/>
        <v>0</v>
      </c>
      <c r="T907" s="136">
        <f t="shared" si="549"/>
        <v>0</v>
      </c>
      <c r="U907" s="136">
        <f t="shared" si="549"/>
        <v>0</v>
      </c>
      <c r="V907" s="136">
        <f t="shared" si="549"/>
        <v>0</v>
      </c>
      <c r="W907" s="136">
        <f t="shared" si="549"/>
        <v>0</v>
      </c>
      <c r="X907" s="136">
        <f t="shared" si="549"/>
        <v>0</v>
      </c>
      <c r="Y907" s="42">
        <f t="shared" si="532"/>
        <v>0</v>
      </c>
      <c r="Z907" s="42"/>
      <c r="AA907" s="42"/>
      <c r="AB907" s="42"/>
      <c r="AC907" s="42"/>
      <c r="AD907" s="42"/>
      <c r="AE907" s="42"/>
      <c r="AF907" s="42"/>
      <c r="AG907" s="42"/>
    </row>
    <row r="908" spans="1:33">
      <c r="A908" s="44">
        <f t="shared" si="516"/>
        <v>879</v>
      </c>
      <c r="B908" s="44"/>
      <c r="C908" s="137">
        <v>39605</v>
      </c>
      <c r="E908" s="138" t="s">
        <v>319</v>
      </c>
      <c r="G908" s="43"/>
      <c r="H908" s="136"/>
      <c r="I908" s="42">
        <f>'Dep. Res. Class'!G$113</f>
        <v>22213.23834800001</v>
      </c>
      <c r="J908" s="136">
        <f t="shared" ref="J908:X908" si="550">+J113+J378+J643</f>
        <v>12938.916695236789</v>
      </c>
      <c r="K908" s="136">
        <f t="shared" si="550"/>
        <v>5749.8724345807677</v>
      </c>
      <c r="L908" s="136">
        <f t="shared" si="550"/>
        <v>50.565919598268621</v>
      </c>
      <c r="M908" s="136">
        <f t="shared" si="550"/>
        <v>2369.8684555209302</v>
      </c>
      <c r="N908" s="136">
        <f t="shared" si="550"/>
        <v>1104.0148430632578</v>
      </c>
      <c r="O908" s="136">
        <f t="shared" si="550"/>
        <v>0</v>
      </c>
      <c r="P908" s="136">
        <f t="shared" si="550"/>
        <v>0</v>
      </c>
      <c r="Q908" s="136">
        <f t="shared" si="550"/>
        <v>0</v>
      </c>
      <c r="R908" s="136">
        <f t="shared" si="550"/>
        <v>0</v>
      </c>
      <c r="S908" s="136">
        <f t="shared" si="550"/>
        <v>0</v>
      </c>
      <c r="T908" s="136">
        <f t="shared" si="550"/>
        <v>0</v>
      </c>
      <c r="U908" s="136">
        <f t="shared" si="550"/>
        <v>0</v>
      </c>
      <c r="V908" s="136">
        <f t="shared" si="550"/>
        <v>0</v>
      </c>
      <c r="W908" s="136">
        <f t="shared" si="550"/>
        <v>0</v>
      </c>
      <c r="X908" s="136">
        <f t="shared" si="550"/>
        <v>0</v>
      </c>
      <c r="Y908" s="42">
        <f t="shared" si="532"/>
        <v>0</v>
      </c>
      <c r="Z908" s="42"/>
      <c r="AA908" s="42"/>
      <c r="AB908" s="42"/>
      <c r="AC908" s="42"/>
      <c r="AD908" s="42"/>
      <c r="AE908" s="42"/>
      <c r="AF908" s="42"/>
      <c r="AG908" s="42"/>
    </row>
    <row r="909" spans="1:33">
      <c r="A909" s="44">
        <f t="shared" si="516"/>
        <v>880</v>
      </c>
      <c r="B909" s="44"/>
      <c r="C909" s="137">
        <v>39700</v>
      </c>
      <c r="E909" s="138" t="s">
        <v>320</v>
      </c>
      <c r="G909" s="43"/>
      <c r="H909" s="136"/>
      <c r="I909" s="42">
        <f>'Dep. Res. Class'!G$114</f>
        <v>143703.56691023239</v>
      </c>
      <c r="J909" s="136">
        <f t="shared" ref="J909:X909" si="551">+J114+J379+J644</f>
        <v>83705.421601767142</v>
      </c>
      <c r="K909" s="136">
        <f t="shared" si="551"/>
        <v>37197.511014978722</v>
      </c>
      <c r="L909" s="136">
        <f t="shared" si="551"/>
        <v>327.12488366296543</v>
      </c>
      <c r="M909" s="136">
        <f t="shared" si="551"/>
        <v>15331.332821945956</v>
      </c>
      <c r="N909" s="136">
        <f t="shared" si="551"/>
        <v>7142.1765878775986</v>
      </c>
      <c r="O909" s="136">
        <f t="shared" si="551"/>
        <v>0</v>
      </c>
      <c r="P909" s="136">
        <f t="shared" si="551"/>
        <v>0</v>
      </c>
      <c r="Q909" s="136">
        <f t="shared" si="551"/>
        <v>0</v>
      </c>
      <c r="R909" s="136">
        <f t="shared" si="551"/>
        <v>0</v>
      </c>
      <c r="S909" s="136">
        <f t="shared" si="551"/>
        <v>0</v>
      </c>
      <c r="T909" s="136">
        <f t="shared" si="551"/>
        <v>0</v>
      </c>
      <c r="U909" s="136">
        <f t="shared" si="551"/>
        <v>0</v>
      </c>
      <c r="V909" s="136">
        <f t="shared" si="551"/>
        <v>0</v>
      </c>
      <c r="W909" s="136">
        <f t="shared" si="551"/>
        <v>0</v>
      </c>
      <c r="X909" s="136">
        <f t="shared" si="551"/>
        <v>0</v>
      </c>
      <c r="Y909" s="42">
        <f t="shared" si="532"/>
        <v>0</v>
      </c>
      <c r="Z909" s="42"/>
      <c r="AA909" s="42"/>
      <c r="AB909" s="42"/>
      <c r="AC909" s="42"/>
      <c r="AD909" s="42"/>
      <c r="AE909" s="42"/>
      <c r="AF909" s="42"/>
      <c r="AG909" s="42"/>
    </row>
    <row r="910" spans="1:33">
      <c r="A910" s="44">
        <f t="shared" si="516"/>
        <v>881</v>
      </c>
      <c r="B910" s="44"/>
      <c r="C910" s="137">
        <v>39701</v>
      </c>
      <c r="E910" s="138" t="s">
        <v>321</v>
      </c>
      <c r="G910" s="43"/>
      <c r="H910" s="136"/>
      <c r="I910" s="42">
        <f>'Dep. Res. Class'!G$115</f>
        <v>0</v>
      </c>
      <c r="J910" s="136">
        <f t="shared" ref="J910:X910" si="552">+J115+J380+J645</f>
        <v>0</v>
      </c>
      <c r="K910" s="136">
        <f t="shared" si="552"/>
        <v>0</v>
      </c>
      <c r="L910" s="136">
        <f t="shared" si="552"/>
        <v>0</v>
      </c>
      <c r="M910" s="136">
        <f t="shared" si="552"/>
        <v>0</v>
      </c>
      <c r="N910" s="136">
        <f t="shared" si="552"/>
        <v>0</v>
      </c>
      <c r="O910" s="136">
        <f t="shared" si="552"/>
        <v>0</v>
      </c>
      <c r="P910" s="136">
        <f t="shared" si="552"/>
        <v>0</v>
      </c>
      <c r="Q910" s="136">
        <f t="shared" si="552"/>
        <v>0</v>
      </c>
      <c r="R910" s="136">
        <f t="shared" si="552"/>
        <v>0</v>
      </c>
      <c r="S910" s="136">
        <f t="shared" si="552"/>
        <v>0</v>
      </c>
      <c r="T910" s="136">
        <f t="shared" si="552"/>
        <v>0</v>
      </c>
      <c r="U910" s="136">
        <f t="shared" si="552"/>
        <v>0</v>
      </c>
      <c r="V910" s="136">
        <f t="shared" si="552"/>
        <v>0</v>
      </c>
      <c r="W910" s="136">
        <f t="shared" si="552"/>
        <v>0</v>
      </c>
      <c r="X910" s="136">
        <f t="shared" si="552"/>
        <v>0</v>
      </c>
      <c r="Y910" s="42">
        <f t="shared" si="532"/>
        <v>0</v>
      </c>
      <c r="Z910" s="42"/>
      <c r="AA910" s="42"/>
      <c r="AB910" s="42"/>
      <c r="AC910" s="42"/>
      <c r="AD910" s="42"/>
      <c r="AE910" s="42"/>
      <c r="AF910" s="42"/>
      <c r="AG910" s="42"/>
    </row>
    <row r="911" spans="1:33">
      <c r="A911" s="44">
        <f t="shared" si="516"/>
        <v>882</v>
      </c>
      <c r="B911" s="44"/>
      <c r="C911" s="137">
        <v>39702</v>
      </c>
      <c r="E911" s="138" t="s">
        <v>322</v>
      </c>
      <c r="G911" s="43"/>
      <c r="H911" s="136"/>
      <c r="I911" s="42">
        <f>'Dep. Res. Class'!G$116</f>
        <v>0</v>
      </c>
      <c r="J911" s="136">
        <f t="shared" ref="J911:X911" si="553">+J116+J381+J646</f>
        <v>0</v>
      </c>
      <c r="K911" s="136">
        <f t="shared" si="553"/>
        <v>0</v>
      </c>
      <c r="L911" s="136">
        <f t="shared" si="553"/>
        <v>0</v>
      </c>
      <c r="M911" s="136">
        <f t="shared" si="553"/>
        <v>0</v>
      </c>
      <c r="N911" s="136">
        <f t="shared" si="553"/>
        <v>0</v>
      </c>
      <c r="O911" s="136">
        <f t="shared" si="553"/>
        <v>0</v>
      </c>
      <c r="P911" s="136">
        <f t="shared" si="553"/>
        <v>0</v>
      </c>
      <c r="Q911" s="136">
        <f t="shared" si="553"/>
        <v>0</v>
      </c>
      <c r="R911" s="136">
        <f t="shared" si="553"/>
        <v>0</v>
      </c>
      <c r="S911" s="136">
        <f t="shared" si="553"/>
        <v>0</v>
      </c>
      <c r="T911" s="136">
        <f t="shared" si="553"/>
        <v>0</v>
      </c>
      <c r="U911" s="136">
        <f t="shared" si="553"/>
        <v>0</v>
      </c>
      <c r="V911" s="136">
        <f t="shared" si="553"/>
        <v>0</v>
      </c>
      <c r="W911" s="136">
        <f t="shared" si="553"/>
        <v>0</v>
      </c>
      <c r="X911" s="136">
        <f t="shared" si="553"/>
        <v>0</v>
      </c>
      <c r="Y911" s="42">
        <f t="shared" si="532"/>
        <v>0</v>
      </c>
      <c r="Z911" s="42"/>
      <c r="AA911" s="42"/>
      <c r="AB911" s="42"/>
      <c r="AC911" s="42"/>
      <c r="AD911" s="42"/>
      <c r="AE911" s="42"/>
      <c r="AF911" s="42"/>
      <c r="AG911" s="42"/>
    </row>
    <row r="912" spans="1:33">
      <c r="A912" s="44">
        <f t="shared" si="516"/>
        <v>883</v>
      </c>
      <c r="B912" s="44"/>
      <c r="C912" s="137">
        <v>39705</v>
      </c>
      <c r="E912" s="138" t="s">
        <v>323</v>
      </c>
      <c r="G912" s="43"/>
      <c r="H912" s="136"/>
      <c r="I912" s="42">
        <f>'Dep. Res. Class'!G$117</f>
        <v>-34902.689999999995</v>
      </c>
      <c r="J912" s="136">
        <f t="shared" ref="J912:X912" si="554">+J117+J382+J647</f>
        <v>-20330.35396616696</v>
      </c>
      <c r="K912" s="136">
        <f t="shared" si="554"/>
        <v>-9034.5231064333639</v>
      </c>
      <c r="L912" s="136">
        <f t="shared" si="554"/>
        <v>-79.452018145845784</v>
      </c>
      <c r="M912" s="136">
        <f t="shared" si="554"/>
        <v>-3723.6706664732255</v>
      </c>
      <c r="N912" s="136">
        <f t="shared" si="554"/>
        <v>-1734.6902427806024</v>
      </c>
      <c r="O912" s="136">
        <f t="shared" si="554"/>
        <v>0</v>
      </c>
      <c r="P912" s="136">
        <f t="shared" si="554"/>
        <v>0</v>
      </c>
      <c r="Q912" s="136">
        <f t="shared" si="554"/>
        <v>0</v>
      </c>
      <c r="R912" s="136">
        <f t="shared" si="554"/>
        <v>0</v>
      </c>
      <c r="S912" s="136">
        <f t="shared" si="554"/>
        <v>0</v>
      </c>
      <c r="T912" s="136">
        <f t="shared" si="554"/>
        <v>0</v>
      </c>
      <c r="U912" s="136">
        <f t="shared" si="554"/>
        <v>0</v>
      </c>
      <c r="V912" s="136">
        <f t="shared" si="554"/>
        <v>0</v>
      </c>
      <c r="W912" s="136">
        <f t="shared" si="554"/>
        <v>0</v>
      </c>
      <c r="X912" s="136">
        <f t="shared" si="554"/>
        <v>0</v>
      </c>
      <c r="Y912" s="42">
        <f t="shared" si="532"/>
        <v>0</v>
      </c>
      <c r="Z912" s="42"/>
      <c r="AA912" s="42"/>
      <c r="AB912" s="42"/>
      <c r="AC912" s="42"/>
      <c r="AD912" s="42"/>
      <c r="AE912" s="42"/>
      <c r="AF912" s="42"/>
      <c r="AG912" s="42"/>
    </row>
    <row r="913" spans="1:33">
      <c r="A913" s="44">
        <f t="shared" si="516"/>
        <v>884</v>
      </c>
      <c r="B913" s="44"/>
      <c r="C913" s="137">
        <v>39800</v>
      </c>
      <c r="E913" s="138" t="s">
        <v>324</v>
      </c>
      <c r="G913" s="43"/>
      <c r="H913" s="136"/>
      <c r="I913" s="42">
        <f>'Dep. Res. Class'!G$118</f>
        <v>1212907.9313582554</v>
      </c>
      <c r="J913" s="136">
        <f t="shared" ref="J913:X913" si="555">+J118+J383+J648</f>
        <v>706502.78167340893</v>
      </c>
      <c r="K913" s="136">
        <f t="shared" si="555"/>
        <v>313959.89053658769</v>
      </c>
      <c r="L913" s="136">
        <f t="shared" si="555"/>
        <v>2761.0474428050215</v>
      </c>
      <c r="M913" s="136">
        <f t="shared" si="555"/>
        <v>129401.76488206087</v>
      </c>
      <c r="N913" s="136">
        <f t="shared" si="555"/>
        <v>60282.446823393009</v>
      </c>
      <c r="O913" s="136">
        <f t="shared" si="555"/>
        <v>0</v>
      </c>
      <c r="P913" s="136">
        <f t="shared" si="555"/>
        <v>0</v>
      </c>
      <c r="Q913" s="136">
        <f t="shared" si="555"/>
        <v>0</v>
      </c>
      <c r="R913" s="136">
        <f t="shared" si="555"/>
        <v>0</v>
      </c>
      <c r="S913" s="136">
        <f t="shared" si="555"/>
        <v>0</v>
      </c>
      <c r="T913" s="136">
        <f t="shared" si="555"/>
        <v>0</v>
      </c>
      <c r="U913" s="136">
        <f t="shared" si="555"/>
        <v>0</v>
      </c>
      <c r="V913" s="136">
        <f t="shared" si="555"/>
        <v>0</v>
      </c>
      <c r="W913" s="136">
        <f t="shared" si="555"/>
        <v>0</v>
      </c>
      <c r="X913" s="136">
        <f t="shared" si="555"/>
        <v>0</v>
      </c>
      <c r="Y913" s="42">
        <f t="shared" si="532"/>
        <v>0</v>
      </c>
      <c r="Z913" s="42"/>
      <c r="AA913" s="42"/>
      <c r="AB913" s="42"/>
      <c r="AC913" s="42"/>
      <c r="AD913" s="42"/>
      <c r="AE913" s="42"/>
      <c r="AF913" s="42"/>
      <c r="AG913" s="42"/>
    </row>
    <row r="914" spans="1:33">
      <c r="A914" s="44">
        <f t="shared" si="516"/>
        <v>885</v>
      </c>
      <c r="B914" s="44"/>
      <c r="C914" s="137">
        <v>39900</v>
      </c>
      <c r="E914" s="138" t="s">
        <v>325</v>
      </c>
      <c r="G914" s="43"/>
      <c r="H914" s="136"/>
      <c r="I914" s="42">
        <f>'Dep. Res. Class'!G$119</f>
        <v>0</v>
      </c>
      <c r="J914" s="136">
        <f t="shared" ref="J914:X914" si="556">+J119+J384+J649</f>
        <v>0</v>
      </c>
      <c r="K914" s="136">
        <f t="shared" si="556"/>
        <v>0</v>
      </c>
      <c r="L914" s="136">
        <f t="shared" si="556"/>
        <v>0</v>
      </c>
      <c r="M914" s="136">
        <f t="shared" si="556"/>
        <v>0</v>
      </c>
      <c r="N914" s="136">
        <f t="shared" si="556"/>
        <v>0</v>
      </c>
      <c r="O914" s="136">
        <f t="shared" si="556"/>
        <v>0</v>
      </c>
      <c r="P914" s="136">
        <f t="shared" si="556"/>
        <v>0</v>
      </c>
      <c r="Q914" s="136">
        <f t="shared" si="556"/>
        <v>0</v>
      </c>
      <c r="R914" s="136">
        <f t="shared" si="556"/>
        <v>0</v>
      </c>
      <c r="S914" s="136">
        <f t="shared" si="556"/>
        <v>0</v>
      </c>
      <c r="T914" s="136">
        <f t="shared" si="556"/>
        <v>0</v>
      </c>
      <c r="U914" s="136">
        <f t="shared" si="556"/>
        <v>0</v>
      </c>
      <c r="V914" s="136">
        <f t="shared" si="556"/>
        <v>0</v>
      </c>
      <c r="W914" s="136">
        <f t="shared" si="556"/>
        <v>0</v>
      </c>
      <c r="X914" s="136">
        <f t="shared" si="556"/>
        <v>0</v>
      </c>
      <c r="Y914" s="42">
        <f t="shared" si="532"/>
        <v>0</v>
      </c>
      <c r="Z914" s="42"/>
      <c r="AA914" s="42"/>
      <c r="AB914" s="42"/>
      <c r="AC914" s="42"/>
      <c r="AD914" s="42"/>
      <c r="AE914" s="42"/>
      <c r="AF914" s="42"/>
      <c r="AG914" s="42"/>
    </row>
    <row r="915" spans="1:33">
      <c r="A915" s="44">
        <f t="shared" si="516"/>
        <v>886</v>
      </c>
      <c r="B915" s="44"/>
      <c r="C915" s="137">
        <v>39901</v>
      </c>
      <c r="E915" s="138" t="s">
        <v>326</v>
      </c>
      <c r="G915" s="43"/>
      <c r="H915" s="136"/>
      <c r="I915" s="42">
        <f>'Dep. Res. Class'!G$120</f>
        <v>0</v>
      </c>
      <c r="J915" s="136">
        <f t="shared" ref="J915:X915" si="557">+J120+J385+J650</f>
        <v>0</v>
      </c>
      <c r="K915" s="136">
        <f t="shared" si="557"/>
        <v>0</v>
      </c>
      <c r="L915" s="136">
        <f t="shared" si="557"/>
        <v>0</v>
      </c>
      <c r="M915" s="136">
        <f t="shared" si="557"/>
        <v>0</v>
      </c>
      <c r="N915" s="136">
        <f t="shared" si="557"/>
        <v>0</v>
      </c>
      <c r="O915" s="136">
        <f t="shared" si="557"/>
        <v>0</v>
      </c>
      <c r="P915" s="136">
        <f t="shared" si="557"/>
        <v>0</v>
      </c>
      <c r="Q915" s="136">
        <f t="shared" si="557"/>
        <v>0</v>
      </c>
      <c r="R915" s="136">
        <f t="shared" si="557"/>
        <v>0</v>
      </c>
      <c r="S915" s="136">
        <f t="shared" si="557"/>
        <v>0</v>
      </c>
      <c r="T915" s="136">
        <f t="shared" si="557"/>
        <v>0</v>
      </c>
      <c r="U915" s="136">
        <f t="shared" si="557"/>
        <v>0</v>
      </c>
      <c r="V915" s="136">
        <f t="shared" si="557"/>
        <v>0</v>
      </c>
      <c r="W915" s="136">
        <f t="shared" si="557"/>
        <v>0</v>
      </c>
      <c r="X915" s="136">
        <f t="shared" si="557"/>
        <v>0</v>
      </c>
      <c r="Y915" s="42">
        <f t="shared" si="532"/>
        <v>0</v>
      </c>
      <c r="Z915" s="42"/>
      <c r="AA915" s="42"/>
      <c r="AB915" s="42"/>
      <c r="AC915" s="42"/>
      <c r="AD915" s="42"/>
      <c r="AE915" s="42"/>
      <c r="AF915" s="42"/>
      <c r="AG915" s="42"/>
    </row>
    <row r="916" spans="1:33">
      <c r="A916" s="44">
        <f t="shared" si="516"/>
        <v>887</v>
      </c>
      <c r="B916" s="44"/>
      <c r="C916" s="137">
        <v>39902</v>
      </c>
      <c r="E916" s="138" t="s">
        <v>327</v>
      </c>
      <c r="G916" s="43"/>
      <c r="H916" s="136"/>
      <c r="I916" s="42">
        <f>'Dep. Res. Class'!G$121</f>
        <v>0</v>
      </c>
      <c r="J916" s="136">
        <f t="shared" ref="J916:X916" si="558">+J121+J386+J651</f>
        <v>0</v>
      </c>
      <c r="K916" s="136">
        <f t="shared" si="558"/>
        <v>0</v>
      </c>
      <c r="L916" s="136">
        <f t="shared" si="558"/>
        <v>0</v>
      </c>
      <c r="M916" s="136">
        <f t="shared" si="558"/>
        <v>0</v>
      </c>
      <c r="N916" s="136">
        <f t="shared" si="558"/>
        <v>0</v>
      </c>
      <c r="O916" s="136">
        <f t="shared" si="558"/>
        <v>0</v>
      </c>
      <c r="P916" s="136">
        <f t="shared" si="558"/>
        <v>0</v>
      </c>
      <c r="Q916" s="136">
        <f t="shared" si="558"/>
        <v>0</v>
      </c>
      <c r="R916" s="136">
        <f t="shared" si="558"/>
        <v>0</v>
      </c>
      <c r="S916" s="136">
        <f t="shared" si="558"/>
        <v>0</v>
      </c>
      <c r="T916" s="136">
        <f t="shared" si="558"/>
        <v>0</v>
      </c>
      <c r="U916" s="136">
        <f t="shared" si="558"/>
        <v>0</v>
      </c>
      <c r="V916" s="136">
        <f t="shared" si="558"/>
        <v>0</v>
      </c>
      <c r="W916" s="136">
        <f t="shared" si="558"/>
        <v>0</v>
      </c>
      <c r="X916" s="136">
        <f t="shared" si="558"/>
        <v>0</v>
      </c>
      <c r="Y916" s="42">
        <f t="shared" si="532"/>
        <v>0</v>
      </c>
      <c r="Z916" s="42"/>
      <c r="AA916" s="42"/>
      <c r="AB916" s="42"/>
      <c r="AC916" s="42"/>
      <c r="AD916" s="42"/>
      <c r="AE916" s="42"/>
      <c r="AF916" s="42"/>
      <c r="AG916" s="42"/>
    </row>
    <row r="917" spans="1:33">
      <c r="A917" s="44">
        <f t="shared" si="516"/>
        <v>888</v>
      </c>
      <c r="B917" s="44"/>
      <c r="C917" s="137">
        <v>39903</v>
      </c>
      <c r="E917" s="138" t="s">
        <v>328</v>
      </c>
      <c r="G917" s="43"/>
      <c r="H917" s="136"/>
      <c r="I917" s="42">
        <f>'Dep. Res. Class'!G$122</f>
        <v>21856.168357969618</v>
      </c>
      <c r="J917" s="136">
        <f t="shared" ref="J917:X917" si="559">+J122+J387+J652</f>
        <v>12730.928162318161</v>
      </c>
      <c r="K917" s="136">
        <f t="shared" si="559"/>
        <v>5657.4452584650153</v>
      </c>
      <c r="L917" s="136">
        <f t="shared" si="559"/>
        <v>49.753090233906406</v>
      </c>
      <c r="M917" s="136">
        <f t="shared" si="559"/>
        <v>2331.7736540098131</v>
      </c>
      <c r="N917" s="136">
        <f t="shared" si="559"/>
        <v>1086.2681929427229</v>
      </c>
      <c r="O917" s="136">
        <f t="shared" si="559"/>
        <v>0</v>
      </c>
      <c r="P917" s="136">
        <f t="shared" si="559"/>
        <v>0</v>
      </c>
      <c r="Q917" s="136">
        <f t="shared" si="559"/>
        <v>0</v>
      </c>
      <c r="R917" s="136">
        <f t="shared" si="559"/>
        <v>0</v>
      </c>
      <c r="S917" s="136">
        <f t="shared" si="559"/>
        <v>0</v>
      </c>
      <c r="T917" s="136">
        <f t="shared" si="559"/>
        <v>0</v>
      </c>
      <c r="U917" s="136">
        <f t="shared" si="559"/>
        <v>0</v>
      </c>
      <c r="V917" s="136">
        <f t="shared" si="559"/>
        <v>0</v>
      </c>
      <c r="W917" s="136">
        <f t="shared" si="559"/>
        <v>0</v>
      </c>
      <c r="X917" s="136">
        <f t="shared" si="559"/>
        <v>0</v>
      </c>
      <c r="Y917" s="42">
        <f t="shared" si="532"/>
        <v>0</v>
      </c>
      <c r="Z917" s="42"/>
      <c r="AA917" s="42"/>
      <c r="AB917" s="42"/>
      <c r="AC917" s="42"/>
      <c r="AD917" s="42"/>
      <c r="AE917" s="42"/>
      <c r="AF917" s="42"/>
      <c r="AG917" s="42"/>
    </row>
    <row r="918" spans="1:33">
      <c r="A918" s="44">
        <f t="shared" si="516"/>
        <v>889</v>
      </c>
      <c r="B918" s="44"/>
      <c r="C918" s="137">
        <v>39904</v>
      </c>
      <c r="E918" s="138" t="s">
        <v>329</v>
      </c>
      <c r="G918" s="43"/>
      <c r="H918" s="136"/>
      <c r="I918" s="42">
        <f>'Dep. Res. Class'!G$123</f>
        <v>0</v>
      </c>
      <c r="J918" s="136">
        <f t="shared" ref="J918:X918" si="560">+J123+J388+J653</f>
        <v>0</v>
      </c>
      <c r="K918" s="136">
        <f t="shared" si="560"/>
        <v>0</v>
      </c>
      <c r="L918" s="136">
        <f t="shared" si="560"/>
        <v>0</v>
      </c>
      <c r="M918" s="136">
        <f t="shared" si="560"/>
        <v>0</v>
      </c>
      <c r="N918" s="136">
        <f t="shared" si="560"/>
        <v>0</v>
      </c>
      <c r="O918" s="136">
        <f t="shared" si="560"/>
        <v>0</v>
      </c>
      <c r="P918" s="136">
        <f t="shared" si="560"/>
        <v>0</v>
      </c>
      <c r="Q918" s="136">
        <f t="shared" si="560"/>
        <v>0</v>
      </c>
      <c r="R918" s="136">
        <f t="shared" si="560"/>
        <v>0</v>
      </c>
      <c r="S918" s="136">
        <f t="shared" si="560"/>
        <v>0</v>
      </c>
      <c r="T918" s="136">
        <f t="shared" si="560"/>
        <v>0</v>
      </c>
      <c r="U918" s="136">
        <f t="shared" si="560"/>
        <v>0</v>
      </c>
      <c r="V918" s="136">
        <f t="shared" si="560"/>
        <v>0</v>
      </c>
      <c r="W918" s="136">
        <f t="shared" si="560"/>
        <v>0</v>
      </c>
      <c r="X918" s="136">
        <f t="shared" si="560"/>
        <v>0</v>
      </c>
      <c r="Y918" s="42">
        <f t="shared" si="532"/>
        <v>0</v>
      </c>
      <c r="Z918" s="42"/>
      <c r="AA918" s="42"/>
      <c r="AB918" s="42"/>
      <c r="AC918" s="42"/>
      <c r="AD918" s="42"/>
      <c r="AE918" s="42"/>
      <c r="AF918" s="42"/>
      <c r="AG918" s="42"/>
    </row>
    <row r="919" spans="1:33">
      <c r="A919" s="44">
        <f t="shared" si="516"/>
        <v>890</v>
      </c>
      <c r="B919" s="44"/>
      <c r="C919" s="137">
        <v>39905</v>
      </c>
      <c r="E919" s="138" t="s">
        <v>330</v>
      </c>
      <c r="G919" s="43"/>
      <c r="H919" s="136"/>
      <c r="I919" s="42">
        <f>'Dep. Res. Class'!G$124</f>
        <v>0</v>
      </c>
      <c r="J919" s="136">
        <f t="shared" ref="J919:X919" si="561">+J124+J389+J654</f>
        <v>0</v>
      </c>
      <c r="K919" s="136">
        <f t="shared" si="561"/>
        <v>0</v>
      </c>
      <c r="L919" s="136">
        <f t="shared" si="561"/>
        <v>0</v>
      </c>
      <c r="M919" s="136">
        <f t="shared" si="561"/>
        <v>0</v>
      </c>
      <c r="N919" s="136">
        <f t="shared" si="561"/>
        <v>0</v>
      </c>
      <c r="O919" s="136">
        <f t="shared" si="561"/>
        <v>0</v>
      </c>
      <c r="P919" s="136">
        <f t="shared" si="561"/>
        <v>0</v>
      </c>
      <c r="Q919" s="136">
        <f t="shared" si="561"/>
        <v>0</v>
      </c>
      <c r="R919" s="136">
        <f t="shared" si="561"/>
        <v>0</v>
      </c>
      <c r="S919" s="136">
        <f t="shared" si="561"/>
        <v>0</v>
      </c>
      <c r="T919" s="136">
        <f t="shared" si="561"/>
        <v>0</v>
      </c>
      <c r="U919" s="136">
        <f t="shared" si="561"/>
        <v>0</v>
      </c>
      <c r="V919" s="136">
        <f t="shared" si="561"/>
        <v>0</v>
      </c>
      <c r="W919" s="136">
        <f t="shared" si="561"/>
        <v>0</v>
      </c>
      <c r="X919" s="136">
        <f t="shared" si="561"/>
        <v>0</v>
      </c>
      <c r="Y919" s="42">
        <f t="shared" si="532"/>
        <v>0</v>
      </c>
      <c r="Z919" s="42"/>
      <c r="AA919" s="42"/>
      <c r="AB919" s="42"/>
      <c r="AC919" s="42"/>
      <c r="AD919" s="42"/>
      <c r="AE919" s="42"/>
      <c r="AF919" s="42"/>
      <c r="AG919" s="42"/>
    </row>
    <row r="920" spans="1:33">
      <c r="A920" s="44">
        <f t="shared" si="516"/>
        <v>891</v>
      </c>
      <c r="B920" s="44"/>
      <c r="C920" s="137">
        <v>39906</v>
      </c>
      <c r="E920" s="138" t="s">
        <v>331</v>
      </c>
      <c r="G920" s="43"/>
      <c r="H920" s="136"/>
      <c r="I920" s="42">
        <f>'Dep. Res. Class'!G$125</f>
        <v>488192.58602291509</v>
      </c>
      <c r="J920" s="136">
        <f t="shared" ref="J920:X920" si="562">+J125+J390+J655</f>
        <v>284365.70583826851</v>
      </c>
      <c r="K920" s="136">
        <f t="shared" si="562"/>
        <v>126368.11657822033</v>
      </c>
      <c r="L920" s="136">
        <f t="shared" si="562"/>
        <v>1111.3150935747369</v>
      </c>
      <c r="M920" s="136">
        <f t="shared" si="562"/>
        <v>52083.90562914309</v>
      </c>
      <c r="N920" s="136">
        <f t="shared" si="562"/>
        <v>24263.542883708418</v>
      </c>
      <c r="O920" s="136">
        <f t="shared" si="562"/>
        <v>0</v>
      </c>
      <c r="P920" s="136">
        <f t="shared" si="562"/>
        <v>0</v>
      </c>
      <c r="Q920" s="136">
        <f t="shared" si="562"/>
        <v>0</v>
      </c>
      <c r="R920" s="136">
        <f t="shared" si="562"/>
        <v>0</v>
      </c>
      <c r="S920" s="136">
        <f t="shared" si="562"/>
        <v>0</v>
      </c>
      <c r="T920" s="136">
        <f t="shared" si="562"/>
        <v>0</v>
      </c>
      <c r="U920" s="136">
        <f t="shared" si="562"/>
        <v>0</v>
      </c>
      <c r="V920" s="136">
        <f t="shared" si="562"/>
        <v>0</v>
      </c>
      <c r="W920" s="136">
        <f t="shared" si="562"/>
        <v>0</v>
      </c>
      <c r="X920" s="136">
        <f t="shared" si="562"/>
        <v>0</v>
      </c>
      <c r="Y920" s="42">
        <f t="shared" si="532"/>
        <v>0</v>
      </c>
      <c r="Z920" s="42"/>
      <c r="AA920" s="42"/>
      <c r="AB920" s="42"/>
      <c r="AC920" s="42"/>
      <c r="AD920" s="42"/>
      <c r="AE920" s="42"/>
      <c r="AF920" s="42"/>
      <c r="AG920" s="42"/>
    </row>
    <row r="921" spans="1:33">
      <c r="A921" s="44">
        <f t="shared" si="516"/>
        <v>892</v>
      </c>
      <c r="B921" s="44"/>
      <c r="C921" s="137">
        <v>39907</v>
      </c>
      <c r="E921" s="138" t="s">
        <v>332</v>
      </c>
      <c r="G921" s="43"/>
      <c r="H921" s="136"/>
      <c r="I921" s="42">
        <f>'Dep. Res. Class'!G$126</f>
        <v>13751.769999999999</v>
      </c>
      <c r="J921" s="136">
        <f t="shared" ref="J921:X921" si="563">+J126+J391+J656</f>
        <v>8010.2236177588547</v>
      </c>
      <c r="K921" s="136">
        <f t="shared" si="563"/>
        <v>3559.6306135532004</v>
      </c>
      <c r="L921" s="136">
        <f t="shared" si="563"/>
        <v>31.3043458706907</v>
      </c>
      <c r="M921" s="136">
        <f t="shared" si="563"/>
        <v>1467.1379931199147</v>
      </c>
      <c r="N921" s="136">
        <f t="shared" si="563"/>
        <v>683.4734296973387</v>
      </c>
      <c r="O921" s="136">
        <f t="shared" si="563"/>
        <v>0</v>
      </c>
      <c r="P921" s="136">
        <f t="shared" si="563"/>
        <v>0</v>
      </c>
      <c r="Q921" s="136">
        <f t="shared" si="563"/>
        <v>0</v>
      </c>
      <c r="R921" s="136">
        <f t="shared" si="563"/>
        <v>0</v>
      </c>
      <c r="S921" s="136">
        <f t="shared" si="563"/>
        <v>0</v>
      </c>
      <c r="T921" s="136">
        <f t="shared" si="563"/>
        <v>0</v>
      </c>
      <c r="U921" s="136">
        <f t="shared" si="563"/>
        <v>0</v>
      </c>
      <c r="V921" s="136">
        <f t="shared" si="563"/>
        <v>0</v>
      </c>
      <c r="W921" s="136">
        <f t="shared" si="563"/>
        <v>0</v>
      </c>
      <c r="X921" s="136">
        <f t="shared" si="563"/>
        <v>0</v>
      </c>
      <c r="Y921" s="42">
        <f t="shared" si="532"/>
        <v>0</v>
      </c>
      <c r="Z921" s="42"/>
      <c r="AA921" s="42"/>
      <c r="AB921" s="42"/>
      <c r="AC921" s="42"/>
      <c r="AD921" s="42"/>
      <c r="AE921" s="42"/>
      <c r="AF921" s="42"/>
      <c r="AG921" s="42"/>
    </row>
    <row r="922" spans="1:33">
      <c r="A922" s="44">
        <f t="shared" si="516"/>
        <v>893</v>
      </c>
      <c r="B922" s="44"/>
      <c r="C922" s="137">
        <v>39908</v>
      </c>
      <c r="E922" s="138" t="s">
        <v>333</v>
      </c>
      <c r="G922" s="43"/>
      <c r="H922" s="136"/>
      <c r="I922" s="42">
        <f>'Dep. Res. Class'!G$127</f>
        <v>123514.83000000002</v>
      </c>
      <c r="J922" s="136">
        <f t="shared" ref="J922:X922" si="564">+J127+J392+J657</f>
        <v>71945.750140488832</v>
      </c>
      <c r="K922" s="136">
        <f t="shared" si="564"/>
        <v>31971.678561801091</v>
      </c>
      <c r="L922" s="136">
        <f t="shared" si="564"/>
        <v>281.16751214422328</v>
      </c>
      <c r="M922" s="136">
        <f t="shared" si="564"/>
        <v>13177.452779296589</v>
      </c>
      <c r="N922" s="136">
        <f t="shared" si="564"/>
        <v>6138.7810062692852</v>
      </c>
      <c r="O922" s="136">
        <f t="shared" si="564"/>
        <v>0</v>
      </c>
      <c r="P922" s="136">
        <f t="shared" si="564"/>
        <v>0</v>
      </c>
      <c r="Q922" s="136">
        <f t="shared" si="564"/>
        <v>0</v>
      </c>
      <c r="R922" s="136">
        <f t="shared" si="564"/>
        <v>0</v>
      </c>
      <c r="S922" s="136">
        <f t="shared" si="564"/>
        <v>0</v>
      </c>
      <c r="T922" s="136">
        <f t="shared" si="564"/>
        <v>0</v>
      </c>
      <c r="U922" s="136">
        <f t="shared" si="564"/>
        <v>0</v>
      </c>
      <c r="V922" s="136">
        <f t="shared" si="564"/>
        <v>0</v>
      </c>
      <c r="W922" s="136">
        <f t="shared" si="564"/>
        <v>0</v>
      </c>
      <c r="X922" s="136">
        <f t="shared" si="564"/>
        <v>0</v>
      </c>
      <c r="Y922" s="42">
        <f t="shared" si="532"/>
        <v>0</v>
      </c>
      <c r="Z922" s="42"/>
      <c r="AA922" s="42"/>
      <c r="AB922" s="42"/>
      <c r="AC922" s="42"/>
      <c r="AD922" s="42"/>
      <c r="AE922" s="42"/>
      <c r="AF922" s="42"/>
      <c r="AG922" s="42"/>
    </row>
    <row r="923" spans="1:33">
      <c r="A923" s="44">
        <f t="shared" si="516"/>
        <v>894</v>
      </c>
      <c r="B923" s="44"/>
      <c r="C923" s="137">
        <v>39909</v>
      </c>
      <c r="E923" s="138" t="s">
        <v>334</v>
      </c>
      <c r="G923" s="43"/>
      <c r="H923" s="136"/>
      <c r="I923" s="42">
        <f>'Dep. Res. Class'!G$128</f>
        <v>0</v>
      </c>
      <c r="J923" s="136">
        <f t="shared" ref="J923:X923" si="565">+J128+J393+J658</f>
        <v>0</v>
      </c>
      <c r="K923" s="136">
        <f t="shared" si="565"/>
        <v>0</v>
      </c>
      <c r="L923" s="136">
        <f t="shared" si="565"/>
        <v>0</v>
      </c>
      <c r="M923" s="136">
        <f t="shared" si="565"/>
        <v>0</v>
      </c>
      <c r="N923" s="136">
        <f t="shared" si="565"/>
        <v>0</v>
      </c>
      <c r="O923" s="136">
        <f t="shared" si="565"/>
        <v>0</v>
      </c>
      <c r="P923" s="136">
        <f t="shared" si="565"/>
        <v>0</v>
      </c>
      <c r="Q923" s="136">
        <f t="shared" si="565"/>
        <v>0</v>
      </c>
      <c r="R923" s="136">
        <f t="shared" si="565"/>
        <v>0</v>
      </c>
      <c r="S923" s="136">
        <f t="shared" si="565"/>
        <v>0</v>
      </c>
      <c r="T923" s="136">
        <f t="shared" si="565"/>
        <v>0</v>
      </c>
      <c r="U923" s="136">
        <f t="shared" si="565"/>
        <v>0</v>
      </c>
      <c r="V923" s="136">
        <f t="shared" si="565"/>
        <v>0</v>
      </c>
      <c r="W923" s="136">
        <f t="shared" si="565"/>
        <v>0</v>
      </c>
      <c r="X923" s="136">
        <f t="shared" si="565"/>
        <v>0</v>
      </c>
      <c r="Y923" s="42">
        <f t="shared" ref="Y923" si="566">SUM(J923:X923)-I923</f>
        <v>0</v>
      </c>
      <c r="Z923" s="42"/>
      <c r="AA923" s="42"/>
      <c r="AB923" s="42"/>
      <c r="AC923" s="42"/>
      <c r="AD923" s="42"/>
      <c r="AE923" s="42"/>
      <c r="AF923" s="42"/>
      <c r="AG923" s="42"/>
    </row>
    <row r="924" spans="1:33">
      <c r="A924" s="44">
        <f t="shared" si="516"/>
        <v>895</v>
      </c>
      <c r="B924" s="44"/>
      <c r="C924" s="147"/>
      <c r="E924" s="138" t="s">
        <v>368</v>
      </c>
      <c r="G924" s="43"/>
      <c r="H924" s="136"/>
      <c r="I924" s="42">
        <f>'Dep. Res. Class'!G$129</f>
        <v>-6935473.1200000001</v>
      </c>
      <c r="J924" s="136">
        <f t="shared" ref="J924:X924" si="567">+J129+J394+J659</f>
        <v>-4039821.0983862947</v>
      </c>
      <c r="K924" s="136">
        <f t="shared" si="567"/>
        <v>-1795239.6264209868</v>
      </c>
      <c r="L924" s="136">
        <f t="shared" si="567"/>
        <v>-15787.818537203455</v>
      </c>
      <c r="M924" s="136">
        <f t="shared" si="567"/>
        <v>-739926.28691535094</v>
      </c>
      <c r="N924" s="136">
        <f t="shared" si="567"/>
        <v>-344698.28974016459</v>
      </c>
      <c r="O924" s="136">
        <f t="shared" si="567"/>
        <v>0</v>
      </c>
      <c r="P924" s="136">
        <f t="shared" si="567"/>
        <v>0</v>
      </c>
      <c r="Q924" s="136">
        <f t="shared" si="567"/>
        <v>0</v>
      </c>
      <c r="R924" s="136">
        <f t="shared" si="567"/>
        <v>0</v>
      </c>
      <c r="S924" s="136">
        <f t="shared" si="567"/>
        <v>0</v>
      </c>
      <c r="T924" s="136">
        <f t="shared" si="567"/>
        <v>0</v>
      </c>
      <c r="U924" s="136">
        <f t="shared" si="567"/>
        <v>0</v>
      </c>
      <c r="V924" s="136">
        <f t="shared" si="567"/>
        <v>0</v>
      </c>
      <c r="W924" s="136">
        <f t="shared" si="567"/>
        <v>0</v>
      </c>
      <c r="X924" s="136">
        <f t="shared" si="567"/>
        <v>0</v>
      </c>
      <c r="Y924" s="42">
        <f t="shared" ref="Y924" si="568">SUM(J924:X924)-I924</f>
        <v>0</v>
      </c>
      <c r="Z924" s="42"/>
      <c r="AA924" s="42"/>
      <c r="AB924" s="42"/>
      <c r="AC924" s="42"/>
      <c r="AD924" s="42"/>
      <c r="AE924" s="42"/>
      <c r="AF924" s="42"/>
      <c r="AG924" s="42"/>
    </row>
    <row r="925" spans="1:33">
      <c r="A925" s="44">
        <f t="shared" si="516"/>
        <v>896</v>
      </c>
      <c r="B925" s="44"/>
      <c r="C925" s="147"/>
      <c r="E925" s="154" t="s">
        <v>476</v>
      </c>
      <c r="G925" s="43"/>
      <c r="H925" s="136"/>
      <c r="I925" s="42">
        <f>'Dep. Res. Class'!G$130</f>
        <v>588054.66</v>
      </c>
      <c r="J925" s="136">
        <f t="shared" ref="J925:X925" si="569">+J130+J395+J660</f>
        <v>342534.03933203901</v>
      </c>
      <c r="K925" s="136">
        <f t="shared" si="569"/>
        <v>152217.30513080274</v>
      </c>
      <c r="L925" s="136">
        <f t="shared" si="569"/>
        <v>1338.6397872791231</v>
      </c>
      <c r="M925" s="136">
        <f t="shared" si="569"/>
        <v>62737.911826420444</v>
      </c>
      <c r="N925" s="136">
        <f t="shared" si="569"/>
        <v>29226.763923458762</v>
      </c>
      <c r="O925" s="136">
        <f t="shared" si="569"/>
        <v>0</v>
      </c>
      <c r="P925" s="136">
        <f t="shared" si="569"/>
        <v>0</v>
      </c>
      <c r="Q925" s="136">
        <f t="shared" si="569"/>
        <v>0</v>
      </c>
      <c r="R925" s="136">
        <f t="shared" si="569"/>
        <v>0</v>
      </c>
      <c r="S925" s="136">
        <f t="shared" si="569"/>
        <v>0</v>
      </c>
      <c r="T925" s="136">
        <f t="shared" si="569"/>
        <v>0</v>
      </c>
      <c r="U925" s="136">
        <f t="shared" si="569"/>
        <v>0</v>
      </c>
      <c r="V925" s="136">
        <f t="shared" si="569"/>
        <v>0</v>
      </c>
      <c r="W925" s="136">
        <f t="shared" si="569"/>
        <v>0</v>
      </c>
      <c r="X925" s="136">
        <f t="shared" si="569"/>
        <v>0</v>
      </c>
      <c r="Y925" s="42">
        <f t="shared" si="532"/>
        <v>0</v>
      </c>
      <c r="Z925" s="42"/>
      <c r="AA925" s="42"/>
      <c r="AB925" s="42"/>
      <c r="AC925" s="42"/>
      <c r="AD925" s="42"/>
      <c r="AE925" s="42"/>
      <c r="AF925" s="42"/>
      <c r="AG925" s="42"/>
    </row>
    <row r="926" spans="1:33">
      <c r="A926" s="44">
        <f t="shared" si="516"/>
        <v>897</v>
      </c>
      <c r="B926" s="44"/>
      <c r="C926" s="44"/>
      <c r="D926" s="44"/>
      <c r="E926" s="44"/>
      <c r="G926" s="43"/>
      <c r="H926" s="44"/>
      <c r="I926" s="42"/>
      <c r="J926" s="151"/>
      <c r="K926" s="44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</row>
    <row r="927" spans="1:33">
      <c r="A927" s="44">
        <f t="shared" si="516"/>
        <v>898</v>
      </c>
      <c r="B927" s="44"/>
      <c r="C927" s="44"/>
      <c r="D927" s="44" t="s">
        <v>159</v>
      </c>
      <c r="E927" s="44"/>
      <c r="G927" s="43"/>
      <c r="H927" s="44"/>
      <c r="I927" s="42">
        <f>'Dep. Res. Class'!G$132</f>
        <v>-1432401.8419205192</v>
      </c>
      <c r="J927" s="136">
        <f>SUM(J890:J925)</f>
        <v>-834355.07314862194</v>
      </c>
      <c r="K927" s="136">
        <f t="shared" ref="K927:X927" si="570">SUM(K890:K925)</f>
        <v>-370775.64905537764</v>
      </c>
      <c r="L927" s="136">
        <f t="shared" si="570"/>
        <v>-3260.7004542174809</v>
      </c>
      <c r="M927" s="136">
        <f t="shared" si="570"/>
        <v>-152818.9581193215</v>
      </c>
      <c r="N927" s="136">
        <f t="shared" si="570"/>
        <v>-71191.461142980377</v>
      </c>
      <c r="O927" s="136">
        <f t="shared" si="570"/>
        <v>0</v>
      </c>
      <c r="P927" s="136">
        <f t="shared" si="570"/>
        <v>0</v>
      </c>
      <c r="Q927" s="136">
        <f t="shared" si="570"/>
        <v>0</v>
      </c>
      <c r="R927" s="136">
        <f t="shared" si="570"/>
        <v>0</v>
      </c>
      <c r="S927" s="136">
        <f t="shared" si="570"/>
        <v>0</v>
      </c>
      <c r="T927" s="136">
        <f t="shared" si="570"/>
        <v>0</v>
      </c>
      <c r="U927" s="136">
        <f t="shared" si="570"/>
        <v>0</v>
      </c>
      <c r="V927" s="136">
        <f t="shared" si="570"/>
        <v>0</v>
      </c>
      <c r="W927" s="136">
        <f t="shared" si="570"/>
        <v>0</v>
      </c>
      <c r="X927" s="136">
        <f t="shared" si="570"/>
        <v>0</v>
      </c>
      <c r="Y927" s="42">
        <f>SUM(J927:X927)-I927</f>
        <v>0</v>
      </c>
      <c r="Z927" s="42"/>
      <c r="AA927" s="42"/>
      <c r="AB927" s="42"/>
      <c r="AC927" s="42"/>
      <c r="AD927" s="42"/>
      <c r="AE927" s="42"/>
      <c r="AF927" s="42"/>
      <c r="AG927" s="42"/>
    </row>
    <row r="928" spans="1:33">
      <c r="A928" s="44">
        <f t="shared" si="516"/>
        <v>899</v>
      </c>
      <c r="B928" s="44"/>
      <c r="C928" s="44"/>
      <c r="D928" s="44"/>
      <c r="E928" s="44"/>
      <c r="G928" s="43"/>
      <c r="H928" s="44"/>
      <c r="I928" s="42"/>
      <c r="J928" s="151"/>
      <c r="K928" s="44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  <c r="AA928" s="42"/>
      <c r="AB928" s="42"/>
      <c r="AC928" s="42"/>
      <c r="AD928" s="42"/>
      <c r="AE928" s="42"/>
      <c r="AF928" s="42"/>
      <c r="AG928" s="42"/>
    </row>
    <row r="929" spans="1:33">
      <c r="A929" s="44">
        <f t="shared" si="516"/>
        <v>900</v>
      </c>
      <c r="B929" s="44"/>
      <c r="C929" s="44"/>
      <c r="D929" s="44" t="s">
        <v>367</v>
      </c>
      <c r="E929" s="44"/>
      <c r="G929" s="43"/>
      <c r="H929" s="44"/>
      <c r="I929" s="42">
        <f>'Dep. Res. Class'!G$134</f>
        <v>167963071.07713354</v>
      </c>
      <c r="J929" s="42">
        <f>J927+J886+J860+J847+J825+J813</f>
        <v>100823214.23033376</v>
      </c>
      <c r="K929" s="42">
        <f t="shared" ref="K929:X929" si="571">K927+K886+K860+K847+K825+K813</f>
        <v>45510371.227034897</v>
      </c>
      <c r="L929" s="42">
        <f t="shared" si="571"/>
        <v>306841.86049986351</v>
      </c>
      <c r="M929" s="42">
        <f t="shared" si="571"/>
        <v>15176853.878366757</v>
      </c>
      <c r="N929" s="42">
        <f t="shared" si="571"/>
        <v>6145789.8808982605</v>
      </c>
      <c r="O929" s="42">
        <f t="shared" si="571"/>
        <v>0</v>
      </c>
      <c r="P929" s="42">
        <f t="shared" si="571"/>
        <v>0</v>
      </c>
      <c r="Q929" s="42">
        <f t="shared" si="571"/>
        <v>0</v>
      </c>
      <c r="R929" s="42">
        <f t="shared" si="571"/>
        <v>0</v>
      </c>
      <c r="S929" s="42">
        <f t="shared" si="571"/>
        <v>0</v>
      </c>
      <c r="T929" s="42">
        <f t="shared" si="571"/>
        <v>0</v>
      </c>
      <c r="U929" s="42">
        <f t="shared" si="571"/>
        <v>0</v>
      </c>
      <c r="V929" s="42">
        <f t="shared" si="571"/>
        <v>0</v>
      </c>
      <c r="W929" s="42">
        <f t="shared" si="571"/>
        <v>0</v>
      </c>
      <c r="X929" s="42">
        <f t="shared" si="571"/>
        <v>0</v>
      </c>
      <c r="Y929" s="42">
        <f>SUM(J929:X929)-I929</f>
        <v>0</v>
      </c>
      <c r="Z929" s="42"/>
      <c r="AA929" s="42"/>
      <c r="AB929" s="42"/>
      <c r="AC929" s="42"/>
      <c r="AD929" s="42"/>
      <c r="AE929" s="42"/>
      <c r="AF929" s="42"/>
      <c r="AG929" s="42"/>
    </row>
    <row r="930" spans="1:33">
      <c r="A930" s="44">
        <f t="shared" si="516"/>
        <v>901</v>
      </c>
      <c r="B930" s="44"/>
      <c r="C930" s="44"/>
      <c r="D930" s="44"/>
      <c r="E930" s="44"/>
      <c r="G930" s="43"/>
      <c r="H930" s="44"/>
      <c r="I930" s="42"/>
      <c r="J930" s="151"/>
      <c r="K930" s="44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  <c r="AA930" s="42"/>
      <c r="AB930" s="42"/>
      <c r="AC930" s="42"/>
      <c r="AD930" s="42"/>
      <c r="AE930" s="42"/>
      <c r="AF930" s="42"/>
      <c r="AG930" s="42"/>
    </row>
    <row r="931" spans="1:33">
      <c r="A931" s="44">
        <f t="shared" si="516"/>
        <v>902</v>
      </c>
      <c r="B931" s="44"/>
      <c r="C931" s="44"/>
      <c r="D931" s="44" t="s">
        <v>360</v>
      </c>
      <c r="E931" s="44"/>
      <c r="G931" s="43"/>
      <c r="H931" s="44"/>
      <c r="I931" s="42"/>
      <c r="J931" s="151"/>
      <c r="K931" s="44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  <c r="AA931" s="42"/>
      <c r="AB931" s="42"/>
      <c r="AC931" s="42"/>
      <c r="AD931" s="42"/>
      <c r="AE931" s="42"/>
      <c r="AF931" s="42"/>
      <c r="AG931" s="42"/>
    </row>
    <row r="932" spans="1:33">
      <c r="A932" s="44">
        <f t="shared" si="516"/>
        <v>903</v>
      </c>
      <c r="B932" s="44"/>
      <c r="C932" s="44"/>
      <c r="D932" s="44"/>
      <c r="E932" s="44"/>
      <c r="G932" s="43"/>
      <c r="H932" s="44"/>
      <c r="I932" s="42"/>
      <c r="J932" s="151"/>
      <c r="K932" s="44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  <c r="AA932" s="42"/>
      <c r="AB932" s="42"/>
      <c r="AC932" s="42"/>
      <c r="AD932" s="42"/>
      <c r="AE932" s="42"/>
      <c r="AF932" s="42"/>
      <c r="AG932" s="42"/>
    </row>
    <row r="933" spans="1:33">
      <c r="A933" s="44">
        <f t="shared" si="516"/>
        <v>904</v>
      </c>
      <c r="B933" s="44"/>
      <c r="C933" s="44"/>
      <c r="D933" s="44" t="s">
        <v>335</v>
      </c>
      <c r="E933" s="44"/>
      <c r="G933" s="43"/>
      <c r="H933" s="44"/>
      <c r="I933" s="42"/>
      <c r="J933" s="151"/>
      <c r="K933" s="44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  <c r="AA933" s="42"/>
      <c r="AB933" s="42"/>
      <c r="AC933" s="42"/>
      <c r="AD933" s="42"/>
      <c r="AE933" s="42"/>
      <c r="AF933" s="42"/>
      <c r="AG933" s="42"/>
    </row>
    <row r="934" spans="1:33">
      <c r="A934" s="44">
        <f t="shared" si="516"/>
        <v>905</v>
      </c>
      <c r="B934" s="44"/>
      <c r="C934" s="44"/>
      <c r="D934" s="44"/>
      <c r="E934" s="44"/>
      <c r="G934" s="43"/>
      <c r="H934" s="44"/>
      <c r="I934" s="42"/>
      <c r="J934" s="151"/>
      <c r="K934" s="44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  <c r="AA934" s="42"/>
      <c r="AB934" s="42"/>
      <c r="AC934" s="42"/>
      <c r="AD934" s="42"/>
      <c r="AE934" s="42"/>
      <c r="AF934" s="42"/>
      <c r="AG934" s="42"/>
    </row>
    <row r="935" spans="1:33">
      <c r="A935" s="44">
        <f t="shared" si="516"/>
        <v>906</v>
      </c>
      <c r="B935" s="44"/>
      <c r="C935" s="137">
        <v>30100</v>
      </c>
      <c r="D935" s="44"/>
      <c r="E935" s="138" t="s">
        <v>336</v>
      </c>
      <c r="G935" s="43"/>
      <c r="H935" s="136"/>
      <c r="I935" s="42">
        <f>'Dep. Res. Class'!G$140</f>
        <v>0</v>
      </c>
      <c r="J935" s="136">
        <f t="shared" ref="J935:X935" si="572">+J140+J405+J670</f>
        <v>0</v>
      </c>
      <c r="K935" s="136">
        <f t="shared" si="572"/>
        <v>0</v>
      </c>
      <c r="L935" s="136">
        <f t="shared" si="572"/>
        <v>0</v>
      </c>
      <c r="M935" s="136">
        <f t="shared" si="572"/>
        <v>0</v>
      </c>
      <c r="N935" s="136">
        <f t="shared" si="572"/>
        <v>0</v>
      </c>
      <c r="O935" s="136">
        <f t="shared" si="572"/>
        <v>0</v>
      </c>
      <c r="P935" s="136">
        <f t="shared" si="572"/>
        <v>0</v>
      </c>
      <c r="Q935" s="136">
        <f t="shared" si="572"/>
        <v>0</v>
      </c>
      <c r="R935" s="136">
        <f t="shared" si="572"/>
        <v>0</v>
      </c>
      <c r="S935" s="136">
        <f t="shared" si="572"/>
        <v>0</v>
      </c>
      <c r="T935" s="136">
        <f t="shared" si="572"/>
        <v>0</v>
      </c>
      <c r="U935" s="136">
        <f t="shared" si="572"/>
        <v>0</v>
      </c>
      <c r="V935" s="136">
        <f t="shared" si="572"/>
        <v>0</v>
      </c>
      <c r="W935" s="136">
        <f t="shared" si="572"/>
        <v>0</v>
      </c>
      <c r="X935" s="136">
        <f t="shared" si="572"/>
        <v>0</v>
      </c>
      <c r="Y935" s="42">
        <f>SUM(J935:X935)-I935</f>
        <v>0</v>
      </c>
      <c r="Z935" s="42"/>
      <c r="AA935" s="42"/>
      <c r="AB935" s="42"/>
      <c r="AC935" s="42"/>
      <c r="AD935" s="42"/>
      <c r="AE935" s="42"/>
      <c r="AF935" s="42"/>
      <c r="AG935" s="42"/>
    </row>
    <row r="936" spans="1:33">
      <c r="A936" s="44">
        <f t="shared" si="516"/>
        <v>907</v>
      </c>
      <c r="B936" s="44"/>
      <c r="C936" s="137">
        <v>30200</v>
      </c>
      <c r="D936" s="44"/>
      <c r="E936" s="138" t="s">
        <v>197</v>
      </c>
      <c r="G936" s="43"/>
      <c r="H936" s="136"/>
      <c r="I936" s="42">
        <f>'Dep. Res. Class'!G$141</f>
        <v>0</v>
      </c>
      <c r="J936" s="136">
        <f t="shared" ref="J936:X936" si="573">+J141+J406+J671</f>
        <v>0</v>
      </c>
      <c r="K936" s="136">
        <f t="shared" si="573"/>
        <v>0</v>
      </c>
      <c r="L936" s="136">
        <f t="shared" si="573"/>
        <v>0</v>
      </c>
      <c r="M936" s="136">
        <f t="shared" si="573"/>
        <v>0</v>
      </c>
      <c r="N936" s="136">
        <f t="shared" si="573"/>
        <v>0</v>
      </c>
      <c r="O936" s="136">
        <f t="shared" si="573"/>
        <v>0</v>
      </c>
      <c r="P936" s="136">
        <f t="shared" si="573"/>
        <v>0</v>
      </c>
      <c r="Q936" s="136">
        <f t="shared" si="573"/>
        <v>0</v>
      </c>
      <c r="R936" s="136">
        <f t="shared" si="573"/>
        <v>0</v>
      </c>
      <c r="S936" s="136">
        <f t="shared" si="573"/>
        <v>0</v>
      </c>
      <c r="T936" s="136">
        <f t="shared" si="573"/>
        <v>0</v>
      </c>
      <c r="U936" s="136">
        <f t="shared" si="573"/>
        <v>0</v>
      </c>
      <c r="V936" s="136">
        <f t="shared" si="573"/>
        <v>0</v>
      </c>
      <c r="W936" s="136">
        <f t="shared" si="573"/>
        <v>0</v>
      </c>
      <c r="X936" s="136">
        <f t="shared" si="573"/>
        <v>0</v>
      </c>
      <c r="Y936" s="42">
        <f>SUM(J936:X936)-I936</f>
        <v>0</v>
      </c>
      <c r="Z936" s="42"/>
      <c r="AA936" s="42"/>
      <c r="AB936" s="42"/>
      <c r="AC936" s="42"/>
      <c r="AD936" s="42"/>
      <c r="AE936" s="42"/>
      <c r="AF936" s="42"/>
      <c r="AG936" s="42"/>
    </row>
    <row r="937" spans="1:33">
      <c r="A937" s="44">
        <f t="shared" ref="A937:A1000" si="574">A936+1</f>
        <v>908</v>
      </c>
      <c r="B937" s="44"/>
      <c r="C937" s="139">
        <v>30300</v>
      </c>
      <c r="D937" s="44"/>
      <c r="E937" s="138" t="s">
        <v>337</v>
      </c>
      <c r="G937" s="43"/>
      <c r="H937" s="136"/>
      <c r="I937" s="42">
        <f>'Dep. Res. Class'!G$142</f>
        <v>0</v>
      </c>
      <c r="J937" s="136">
        <f t="shared" ref="J937:X937" si="575">+J142+J407+J672</f>
        <v>0</v>
      </c>
      <c r="K937" s="136">
        <f t="shared" si="575"/>
        <v>0</v>
      </c>
      <c r="L937" s="136">
        <f t="shared" si="575"/>
        <v>0</v>
      </c>
      <c r="M937" s="136">
        <f t="shared" si="575"/>
        <v>0</v>
      </c>
      <c r="N937" s="136">
        <f t="shared" si="575"/>
        <v>0</v>
      </c>
      <c r="O937" s="136">
        <f t="shared" si="575"/>
        <v>0</v>
      </c>
      <c r="P937" s="136">
        <f t="shared" si="575"/>
        <v>0</v>
      </c>
      <c r="Q937" s="136">
        <f t="shared" si="575"/>
        <v>0</v>
      </c>
      <c r="R937" s="136">
        <f t="shared" si="575"/>
        <v>0</v>
      </c>
      <c r="S937" s="136">
        <f t="shared" si="575"/>
        <v>0</v>
      </c>
      <c r="T937" s="136">
        <f t="shared" si="575"/>
        <v>0</v>
      </c>
      <c r="U937" s="136">
        <f t="shared" si="575"/>
        <v>0</v>
      </c>
      <c r="V937" s="136">
        <f t="shared" si="575"/>
        <v>0</v>
      </c>
      <c r="W937" s="136">
        <f t="shared" si="575"/>
        <v>0</v>
      </c>
      <c r="X937" s="136">
        <f t="shared" si="575"/>
        <v>0</v>
      </c>
      <c r="Y937" s="42">
        <f>SUM(J937:X937)-I937</f>
        <v>0</v>
      </c>
      <c r="Z937" s="42"/>
      <c r="AA937" s="42"/>
      <c r="AB937" s="42"/>
      <c r="AC937" s="42"/>
      <c r="AD937" s="42"/>
      <c r="AE937" s="42"/>
      <c r="AF937" s="42"/>
      <c r="AG937" s="42"/>
    </row>
    <row r="938" spans="1:33">
      <c r="A938" s="44">
        <f t="shared" si="574"/>
        <v>909</v>
      </c>
      <c r="B938" s="44"/>
      <c r="C938" s="44"/>
      <c r="D938" s="44"/>
      <c r="E938" s="44"/>
      <c r="G938" s="43"/>
      <c r="H938" s="44"/>
      <c r="I938" s="42"/>
      <c r="J938" s="151"/>
      <c r="K938" s="44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  <c r="AA938" s="42"/>
      <c r="AB938" s="42"/>
      <c r="AC938" s="42"/>
      <c r="AD938" s="42"/>
      <c r="AE938" s="42"/>
      <c r="AF938" s="42"/>
      <c r="AG938" s="42"/>
    </row>
    <row r="939" spans="1:33">
      <c r="A939" s="44">
        <f t="shared" si="574"/>
        <v>910</v>
      </c>
      <c r="B939" s="44"/>
      <c r="C939" s="44"/>
      <c r="D939" s="44" t="s">
        <v>338</v>
      </c>
      <c r="E939" s="44"/>
      <c r="G939" s="43"/>
      <c r="H939" s="44"/>
      <c r="I939" s="42"/>
      <c r="J939" s="151"/>
      <c r="K939" s="44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  <c r="AA939" s="42"/>
      <c r="AB939" s="42"/>
      <c r="AC939" s="42"/>
      <c r="AD939" s="42"/>
      <c r="AE939" s="42"/>
      <c r="AF939" s="42"/>
      <c r="AG939" s="42"/>
    </row>
    <row r="940" spans="1:33">
      <c r="A940" s="44">
        <f t="shared" si="574"/>
        <v>911</v>
      </c>
      <c r="B940" s="44"/>
      <c r="C940" s="44"/>
      <c r="D940" s="44"/>
      <c r="E940" s="44"/>
      <c r="G940" s="43"/>
      <c r="H940" s="44"/>
      <c r="I940" s="42"/>
      <c r="J940" s="151"/>
      <c r="K940" s="44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  <c r="AA940" s="42"/>
      <c r="AB940" s="42"/>
      <c r="AC940" s="42"/>
      <c r="AD940" s="42"/>
      <c r="AE940" s="42"/>
      <c r="AF940" s="42"/>
      <c r="AG940" s="42"/>
    </row>
    <row r="941" spans="1:33">
      <c r="A941" s="44">
        <f t="shared" si="574"/>
        <v>912</v>
      </c>
      <c r="B941" s="44"/>
      <c r="C941" s="44"/>
      <c r="D941" s="44" t="s">
        <v>158</v>
      </c>
      <c r="E941" s="44"/>
      <c r="G941" s="43"/>
      <c r="H941" s="44"/>
      <c r="I941" s="42"/>
      <c r="J941" s="151"/>
      <c r="K941" s="44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  <c r="AA941" s="42"/>
      <c r="AB941" s="42"/>
      <c r="AC941" s="42"/>
      <c r="AD941" s="42"/>
      <c r="AE941" s="42"/>
      <c r="AF941" s="42"/>
      <c r="AG941" s="42"/>
    </row>
    <row r="942" spans="1:33">
      <c r="A942" s="44">
        <f t="shared" si="574"/>
        <v>913</v>
      </c>
      <c r="B942" s="44"/>
      <c r="C942" s="44"/>
      <c r="D942" s="44"/>
      <c r="E942" s="44"/>
      <c r="G942" s="43"/>
      <c r="H942" s="44"/>
      <c r="I942" s="42"/>
      <c r="J942" s="151"/>
      <c r="K942" s="44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  <c r="AA942" s="42"/>
      <c r="AB942" s="42"/>
      <c r="AC942" s="42"/>
      <c r="AD942" s="42"/>
      <c r="AE942" s="42"/>
      <c r="AF942" s="42"/>
      <c r="AG942" s="42"/>
    </row>
    <row r="943" spans="1:33">
      <c r="A943" s="44">
        <f t="shared" si="574"/>
        <v>914</v>
      </c>
      <c r="B943" s="44"/>
      <c r="C943" s="142">
        <v>37400</v>
      </c>
      <c r="E943" s="138" t="s">
        <v>125</v>
      </c>
      <c r="G943" s="43"/>
      <c r="H943" s="136"/>
      <c r="I943" s="42">
        <f>'Dep. Res. Class'!G$148</f>
        <v>0</v>
      </c>
      <c r="J943" s="136">
        <f t="shared" ref="J943:X943" si="576">+J148+J413+J678</f>
        <v>0</v>
      </c>
      <c r="K943" s="136">
        <f t="shared" si="576"/>
        <v>0</v>
      </c>
      <c r="L943" s="136">
        <f t="shared" si="576"/>
        <v>0</v>
      </c>
      <c r="M943" s="136">
        <f t="shared" si="576"/>
        <v>0</v>
      </c>
      <c r="N943" s="136">
        <f t="shared" si="576"/>
        <v>0</v>
      </c>
      <c r="O943" s="136">
        <f t="shared" si="576"/>
        <v>0</v>
      </c>
      <c r="P943" s="136">
        <f t="shared" si="576"/>
        <v>0</v>
      </c>
      <c r="Q943" s="136">
        <f t="shared" si="576"/>
        <v>0</v>
      </c>
      <c r="R943" s="136">
        <f t="shared" si="576"/>
        <v>0</v>
      </c>
      <c r="S943" s="136">
        <f t="shared" si="576"/>
        <v>0</v>
      </c>
      <c r="T943" s="136">
        <f t="shared" si="576"/>
        <v>0</v>
      </c>
      <c r="U943" s="136">
        <f t="shared" si="576"/>
        <v>0</v>
      </c>
      <c r="V943" s="136">
        <f t="shared" si="576"/>
        <v>0</v>
      </c>
      <c r="W943" s="136">
        <f t="shared" si="576"/>
        <v>0</v>
      </c>
      <c r="X943" s="136">
        <f t="shared" si="576"/>
        <v>0</v>
      </c>
      <c r="Y943" s="42">
        <f t="shared" ref="Y943:Y977" si="577">SUM(J943:X943)-I943</f>
        <v>0</v>
      </c>
      <c r="Z943" s="42"/>
      <c r="AA943" s="42"/>
      <c r="AB943" s="42"/>
      <c r="AC943" s="42"/>
      <c r="AD943" s="42"/>
      <c r="AE943" s="42"/>
      <c r="AF943" s="42"/>
      <c r="AG943" s="42"/>
    </row>
    <row r="944" spans="1:33">
      <c r="A944" s="44">
        <f t="shared" si="574"/>
        <v>915</v>
      </c>
      <c r="B944" s="44"/>
      <c r="C944" s="142">
        <v>39001</v>
      </c>
      <c r="E944" s="138" t="s">
        <v>304</v>
      </c>
      <c r="G944" s="43"/>
      <c r="H944" s="136"/>
      <c r="I944" s="42">
        <f>'Dep. Res. Class'!G$149</f>
        <v>45404.81342907084</v>
      </c>
      <c r="J944" s="136">
        <f t="shared" ref="J944:X944" si="578">+J149+J414+J679</f>
        <v>26447.701560561127</v>
      </c>
      <c r="K944" s="136">
        <f t="shared" si="578"/>
        <v>11752.986261753364</v>
      </c>
      <c r="L944" s="136">
        <f t="shared" si="578"/>
        <v>103.35891189118315</v>
      </c>
      <c r="M944" s="136">
        <f t="shared" si="578"/>
        <v>4844.1129289037808</v>
      </c>
      <c r="N944" s="136">
        <f t="shared" si="578"/>
        <v>2256.6537659613878</v>
      </c>
      <c r="O944" s="136">
        <f t="shared" si="578"/>
        <v>0</v>
      </c>
      <c r="P944" s="136">
        <f t="shared" si="578"/>
        <v>0</v>
      </c>
      <c r="Q944" s="136">
        <f t="shared" si="578"/>
        <v>0</v>
      </c>
      <c r="R944" s="136">
        <f t="shared" si="578"/>
        <v>0</v>
      </c>
      <c r="S944" s="136">
        <f t="shared" si="578"/>
        <v>0</v>
      </c>
      <c r="T944" s="136">
        <f t="shared" si="578"/>
        <v>0</v>
      </c>
      <c r="U944" s="136">
        <f t="shared" si="578"/>
        <v>0</v>
      </c>
      <c r="V944" s="136">
        <f t="shared" si="578"/>
        <v>0</v>
      </c>
      <c r="W944" s="136">
        <f t="shared" si="578"/>
        <v>0</v>
      </c>
      <c r="X944" s="136">
        <f t="shared" si="578"/>
        <v>0</v>
      </c>
      <c r="Y944" s="42">
        <f t="shared" si="577"/>
        <v>0</v>
      </c>
      <c r="Z944" s="42"/>
      <c r="AA944" s="42"/>
      <c r="AB944" s="42"/>
      <c r="AC944" s="42"/>
      <c r="AD944" s="42"/>
      <c r="AE944" s="42"/>
      <c r="AF944" s="42"/>
      <c r="AG944" s="42"/>
    </row>
    <row r="945" spans="1:33">
      <c r="A945" s="44">
        <f t="shared" si="574"/>
        <v>916</v>
      </c>
      <c r="B945" s="44"/>
      <c r="C945" s="142">
        <v>36602</v>
      </c>
      <c r="E945" s="138" t="s">
        <v>149</v>
      </c>
      <c r="G945" s="43"/>
      <c r="H945" s="136"/>
      <c r="I945" s="42">
        <f>'Dep. Res. Class'!G$150</f>
        <v>0</v>
      </c>
      <c r="J945" s="136">
        <f t="shared" ref="J945:X945" si="579">+J150+J415+J680</f>
        <v>0</v>
      </c>
      <c r="K945" s="136">
        <f t="shared" si="579"/>
        <v>0</v>
      </c>
      <c r="L945" s="136">
        <f t="shared" si="579"/>
        <v>0</v>
      </c>
      <c r="M945" s="136">
        <f t="shared" si="579"/>
        <v>0</v>
      </c>
      <c r="N945" s="136">
        <f t="shared" si="579"/>
        <v>0</v>
      </c>
      <c r="O945" s="136">
        <f t="shared" si="579"/>
        <v>0</v>
      </c>
      <c r="P945" s="136">
        <f t="shared" si="579"/>
        <v>0</v>
      </c>
      <c r="Q945" s="136">
        <f t="shared" si="579"/>
        <v>0</v>
      </c>
      <c r="R945" s="136">
        <f t="shared" si="579"/>
        <v>0</v>
      </c>
      <c r="S945" s="136">
        <f t="shared" si="579"/>
        <v>0</v>
      </c>
      <c r="T945" s="136">
        <f t="shared" si="579"/>
        <v>0</v>
      </c>
      <c r="U945" s="136">
        <f t="shared" si="579"/>
        <v>0</v>
      </c>
      <c r="V945" s="136">
        <f t="shared" si="579"/>
        <v>0</v>
      </c>
      <c r="W945" s="136">
        <f t="shared" si="579"/>
        <v>0</v>
      </c>
      <c r="X945" s="136">
        <f t="shared" si="579"/>
        <v>0</v>
      </c>
      <c r="Y945" s="42">
        <f t="shared" si="577"/>
        <v>0</v>
      </c>
      <c r="Z945" s="42"/>
      <c r="AA945" s="42"/>
      <c r="AB945" s="42"/>
      <c r="AC945" s="42"/>
      <c r="AD945" s="42"/>
      <c r="AE945" s="42"/>
      <c r="AF945" s="42"/>
      <c r="AG945" s="42"/>
    </row>
    <row r="946" spans="1:33">
      <c r="A946" s="44">
        <f t="shared" si="574"/>
        <v>917</v>
      </c>
      <c r="B946" s="44"/>
      <c r="C946" s="142">
        <v>38900</v>
      </c>
      <c r="E946" s="138" t="s">
        <v>125</v>
      </c>
      <c r="G946" s="43"/>
      <c r="H946" s="136"/>
      <c r="I946" s="42">
        <f>'Dep. Res. Class'!G$151</f>
        <v>0</v>
      </c>
      <c r="J946" s="136">
        <f t="shared" ref="J946:X946" si="580">+J151+J416+J681</f>
        <v>0</v>
      </c>
      <c r="K946" s="136">
        <f t="shared" si="580"/>
        <v>0</v>
      </c>
      <c r="L946" s="136">
        <f t="shared" si="580"/>
        <v>0</v>
      </c>
      <c r="M946" s="136">
        <f t="shared" si="580"/>
        <v>0</v>
      </c>
      <c r="N946" s="136">
        <f t="shared" si="580"/>
        <v>0</v>
      </c>
      <c r="O946" s="136">
        <f t="shared" si="580"/>
        <v>0</v>
      </c>
      <c r="P946" s="136">
        <f t="shared" si="580"/>
        <v>0</v>
      </c>
      <c r="Q946" s="136">
        <f t="shared" si="580"/>
        <v>0</v>
      </c>
      <c r="R946" s="136">
        <f t="shared" si="580"/>
        <v>0</v>
      </c>
      <c r="S946" s="136">
        <f t="shared" si="580"/>
        <v>0</v>
      </c>
      <c r="T946" s="136">
        <f t="shared" si="580"/>
        <v>0</v>
      </c>
      <c r="U946" s="136">
        <f t="shared" si="580"/>
        <v>0</v>
      </c>
      <c r="V946" s="136">
        <f t="shared" si="580"/>
        <v>0</v>
      </c>
      <c r="W946" s="136">
        <f t="shared" si="580"/>
        <v>0</v>
      </c>
      <c r="X946" s="136">
        <f t="shared" si="580"/>
        <v>0</v>
      </c>
      <c r="Y946" s="42">
        <f t="shared" si="577"/>
        <v>0</v>
      </c>
      <c r="Z946" s="42"/>
      <c r="AA946" s="42"/>
      <c r="AB946" s="42"/>
      <c r="AC946" s="42"/>
      <c r="AD946" s="42"/>
      <c r="AE946" s="42"/>
      <c r="AF946" s="42"/>
      <c r="AG946" s="42"/>
    </row>
    <row r="947" spans="1:33">
      <c r="A947" s="44">
        <f t="shared" si="574"/>
        <v>918</v>
      </c>
      <c r="B947" s="44"/>
      <c r="C947" s="142">
        <v>39004</v>
      </c>
      <c r="E947" s="138" t="s">
        <v>306</v>
      </c>
      <c r="G947" s="43"/>
      <c r="H947" s="136"/>
      <c r="I947" s="42">
        <f>'Dep. Res. Class'!G$152</f>
        <v>3116.3113167824922</v>
      </c>
      <c r="J947" s="136">
        <f t="shared" ref="J947:X947" si="581">+J152+J417+J682</f>
        <v>1815.2100064195602</v>
      </c>
      <c r="K947" s="136">
        <f t="shared" si="581"/>
        <v>806.65377362923073</v>
      </c>
      <c r="L947" s="136">
        <f t="shared" si="581"/>
        <v>7.0939295306209109</v>
      </c>
      <c r="M947" s="136">
        <f t="shared" si="581"/>
        <v>332.47056424308619</v>
      </c>
      <c r="N947" s="136">
        <f t="shared" si="581"/>
        <v>154.88304295999424</v>
      </c>
      <c r="O947" s="136">
        <f t="shared" si="581"/>
        <v>0</v>
      </c>
      <c r="P947" s="136">
        <f t="shared" si="581"/>
        <v>0</v>
      </c>
      <c r="Q947" s="136">
        <f t="shared" si="581"/>
        <v>0</v>
      </c>
      <c r="R947" s="136">
        <f t="shared" si="581"/>
        <v>0</v>
      </c>
      <c r="S947" s="136">
        <f t="shared" si="581"/>
        <v>0</v>
      </c>
      <c r="T947" s="136">
        <f t="shared" si="581"/>
        <v>0</v>
      </c>
      <c r="U947" s="136">
        <f t="shared" si="581"/>
        <v>0</v>
      </c>
      <c r="V947" s="136">
        <f t="shared" si="581"/>
        <v>0</v>
      </c>
      <c r="W947" s="136">
        <f t="shared" si="581"/>
        <v>0</v>
      </c>
      <c r="X947" s="136">
        <f t="shared" si="581"/>
        <v>0</v>
      </c>
      <c r="Y947" s="42">
        <f t="shared" si="577"/>
        <v>0</v>
      </c>
      <c r="Z947" s="42"/>
      <c r="AA947" s="42"/>
      <c r="AB947" s="42"/>
      <c r="AC947" s="42"/>
      <c r="AD947" s="42"/>
      <c r="AE947" s="42"/>
      <c r="AF947" s="42"/>
      <c r="AG947" s="42"/>
    </row>
    <row r="948" spans="1:33">
      <c r="A948" s="44">
        <f t="shared" si="574"/>
        <v>919</v>
      </c>
      <c r="B948" s="44"/>
      <c r="C948" s="142">
        <v>39009</v>
      </c>
      <c r="E948" s="138" t="s">
        <v>307</v>
      </c>
      <c r="G948" s="43"/>
      <c r="H948" s="136"/>
      <c r="I948" s="42">
        <f>'Dep. Res. Class'!G$153</f>
        <v>20619.242908242795</v>
      </c>
      <c r="J948" s="136">
        <f t="shared" ref="J948:X948" si="582">+J153+J418+J683</f>
        <v>12010.435494769998</v>
      </c>
      <c r="K948" s="136">
        <f t="shared" si="582"/>
        <v>5337.2684595852597</v>
      </c>
      <c r="L948" s="136">
        <f t="shared" si="582"/>
        <v>46.937369632521403</v>
      </c>
      <c r="M948" s="136">
        <f t="shared" si="582"/>
        <v>2199.8095270682516</v>
      </c>
      <c r="N948" s="136">
        <f t="shared" si="582"/>
        <v>1024.7920571867646</v>
      </c>
      <c r="O948" s="136">
        <f t="shared" si="582"/>
        <v>0</v>
      </c>
      <c r="P948" s="136">
        <f t="shared" si="582"/>
        <v>0</v>
      </c>
      <c r="Q948" s="136">
        <f t="shared" si="582"/>
        <v>0</v>
      </c>
      <c r="R948" s="136">
        <f t="shared" si="582"/>
        <v>0</v>
      </c>
      <c r="S948" s="136">
        <f t="shared" si="582"/>
        <v>0</v>
      </c>
      <c r="T948" s="136">
        <f t="shared" si="582"/>
        <v>0</v>
      </c>
      <c r="U948" s="136">
        <f t="shared" si="582"/>
        <v>0</v>
      </c>
      <c r="V948" s="136">
        <f t="shared" si="582"/>
        <v>0</v>
      </c>
      <c r="W948" s="136">
        <f t="shared" si="582"/>
        <v>0</v>
      </c>
      <c r="X948" s="136">
        <f t="shared" si="582"/>
        <v>0</v>
      </c>
      <c r="Y948" s="42">
        <f t="shared" si="577"/>
        <v>0</v>
      </c>
      <c r="Z948" s="42"/>
      <c r="AA948" s="42"/>
      <c r="AB948" s="42"/>
      <c r="AC948" s="42"/>
      <c r="AD948" s="42"/>
      <c r="AE948" s="42"/>
      <c r="AF948" s="42"/>
      <c r="AG948" s="42"/>
    </row>
    <row r="949" spans="1:33">
      <c r="A949" s="44">
        <f t="shared" si="574"/>
        <v>920</v>
      </c>
      <c r="B949" s="44"/>
      <c r="C949" s="142">
        <v>39100</v>
      </c>
      <c r="E949" s="138" t="s">
        <v>308</v>
      </c>
      <c r="G949" s="43"/>
      <c r="H949" s="136"/>
      <c r="I949" s="42">
        <f>'Dep. Res. Class'!G$154</f>
        <v>20813.686055608072</v>
      </c>
      <c r="J949" s="136">
        <f t="shared" ref="J949:X949" si="583">+J154+J419+J684</f>
        <v>12123.696048963147</v>
      </c>
      <c r="K949" s="136">
        <f t="shared" si="583"/>
        <v>5387.5998554679054</v>
      </c>
      <c r="L949" s="136">
        <f t="shared" si="583"/>
        <v>47.379997420603111</v>
      </c>
      <c r="M949" s="136">
        <f t="shared" si="583"/>
        <v>2220.5541242365734</v>
      </c>
      <c r="N949" s="136">
        <f t="shared" si="583"/>
        <v>1034.4560295198453</v>
      </c>
      <c r="O949" s="136">
        <f t="shared" si="583"/>
        <v>0</v>
      </c>
      <c r="P949" s="136">
        <f t="shared" si="583"/>
        <v>0</v>
      </c>
      <c r="Q949" s="136">
        <f t="shared" si="583"/>
        <v>0</v>
      </c>
      <c r="R949" s="136">
        <f t="shared" si="583"/>
        <v>0</v>
      </c>
      <c r="S949" s="136">
        <f t="shared" si="583"/>
        <v>0</v>
      </c>
      <c r="T949" s="136">
        <f t="shared" si="583"/>
        <v>0</v>
      </c>
      <c r="U949" s="136">
        <f t="shared" si="583"/>
        <v>0</v>
      </c>
      <c r="V949" s="136">
        <f t="shared" si="583"/>
        <v>0</v>
      </c>
      <c r="W949" s="136">
        <f t="shared" si="583"/>
        <v>0</v>
      </c>
      <c r="X949" s="136">
        <f t="shared" si="583"/>
        <v>0</v>
      </c>
      <c r="Y949" s="42">
        <f t="shared" si="577"/>
        <v>0</v>
      </c>
      <c r="Z949" s="42"/>
      <c r="AA949" s="42"/>
      <c r="AB949" s="42"/>
      <c r="AC949" s="42"/>
      <c r="AD949" s="42"/>
      <c r="AE949" s="42"/>
      <c r="AF949" s="42"/>
      <c r="AG949" s="42"/>
    </row>
    <row r="950" spans="1:33">
      <c r="A950" s="44">
        <f t="shared" si="574"/>
        <v>921</v>
      </c>
      <c r="B950" s="44"/>
      <c r="C950" s="142">
        <v>39102</v>
      </c>
      <c r="E950" s="138" t="s">
        <v>309</v>
      </c>
      <c r="G950" s="43"/>
      <c r="H950" s="136"/>
      <c r="I950" s="42">
        <f>'Dep. Res. Class'!G$155</f>
        <v>0</v>
      </c>
      <c r="J950" s="136">
        <f t="shared" ref="J950:X950" si="584">+J155+J420+J685</f>
        <v>0</v>
      </c>
      <c r="K950" s="136">
        <f t="shared" si="584"/>
        <v>0</v>
      </c>
      <c r="L950" s="136">
        <f t="shared" si="584"/>
        <v>0</v>
      </c>
      <c r="M950" s="136">
        <f t="shared" si="584"/>
        <v>0</v>
      </c>
      <c r="N950" s="136">
        <f t="shared" si="584"/>
        <v>0</v>
      </c>
      <c r="O950" s="136">
        <f t="shared" si="584"/>
        <v>0</v>
      </c>
      <c r="P950" s="136">
        <f t="shared" si="584"/>
        <v>0</v>
      </c>
      <c r="Q950" s="136">
        <f t="shared" si="584"/>
        <v>0</v>
      </c>
      <c r="R950" s="136">
        <f t="shared" si="584"/>
        <v>0</v>
      </c>
      <c r="S950" s="136">
        <f t="shared" si="584"/>
        <v>0</v>
      </c>
      <c r="T950" s="136">
        <f t="shared" si="584"/>
        <v>0</v>
      </c>
      <c r="U950" s="136">
        <f t="shared" si="584"/>
        <v>0</v>
      </c>
      <c r="V950" s="136">
        <f t="shared" si="584"/>
        <v>0</v>
      </c>
      <c r="W950" s="136">
        <f t="shared" si="584"/>
        <v>0</v>
      </c>
      <c r="X950" s="136">
        <f t="shared" si="584"/>
        <v>0</v>
      </c>
      <c r="Y950" s="42">
        <f t="shared" si="577"/>
        <v>0</v>
      </c>
      <c r="Z950" s="42"/>
      <c r="AA950" s="42"/>
      <c r="AB950" s="42"/>
      <c r="AC950" s="42"/>
      <c r="AD950" s="42"/>
      <c r="AE950" s="42"/>
      <c r="AF950" s="42"/>
      <c r="AG950" s="42"/>
    </row>
    <row r="951" spans="1:33">
      <c r="A951" s="44">
        <f t="shared" si="574"/>
        <v>922</v>
      </c>
      <c r="B951" s="44"/>
      <c r="C951" s="142">
        <v>39103</v>
      </c>
      <c r="E951" s="138" t="s">
        <v>310</v>
      </c>
      <c r="G951" s="43"/>
      <c r="H951" s="136"/>
      <c r="I951" s="42">
        <f>'Dep. Res. Class'!G$156</f>
        <v>0</v>
      </c>
      <c r="J951" s="136">
        <f t="shared" ref="J951:X951" si="585">+J156+J421+J686</f>
        <v>0</v>
      </c>
      <c r="K951" s="136">
        <f t="shared" si="585"/>
        <v>0</v>
      </c>
      <c r="L951" s="136">
        <f t="shared" si="585"/>
        <v>0</v>
      </c>
      <c r="M951" s="136">
        <f t="shared" si="585"/>
        <v>0</v>
      </c>
      <c r="N951" s="136">
        <f t="shared" si="585"/>
        <v>0</v>
      </c>
      <c r="O951" s="136">
        <f t="shared" si="585"/>
        <v>0</v>
      </c>
      <c r="P951" s="136">
        <f t="shared" si="585"/>
        <v>0</v>
      </c>
      <c r="Q951" s="136">
        <f t="shared" si="585"/>
        <v>0</v>
      </c>
      <c r="R951" s="136">
        <f t="shared" si="585"/>
        <v>0</v>
      </c>
      <c r="S951" s="136">
        <f t="shared" si="585"/>
        <v>0</v>
      </c>
      <c r="T951" s="136">
        <f t="shared" si="585"/>
        <v>0</v>
      </c>
      <c r="U951" s="136">
        <f t="shared" si="585"/>
        <v>0</v>
      </c>
      <c r="V951" s="136">
        <f t="shared" si="585"/>
        <v>0</v>
      </c>
      <c r="W951" s="136">
        <f t="shared" si="585"/>
        <v>0</v>
      </c>
      <c r="X951" s="136">
        <f t="shared" si="585"/>
        <v>0</v>
      </c>
      <c r="Y951" s="42">
        <f t="shared" si="577"/>
        <v>0</v>
      </c>
      <c r="Z951" s="42"/>
      <c r="AA951" s="42"/>
      <c r="AB951" s="42"/>
      <c r="AC951" s="42"/>
      <c r="AD951" s="42"/>
      <c r="AE951" s="42"/>
      <c r="AF951" s="42"/>
      <c r="AG951" s="42"/>
    </row>
    <row r="952" spans="1:33">
      <c r="A952" s="44">
        <f t="shared" si="574"/>
        <v>923</v>
      </c>
      <c r="B952" s="44"/>
      <c r="C952" s="142">
        <v>39200</v>
      </c>
      <c r="E952" s="138" t="s">
        <v>311</v>
      </c>
      <c r="G952" s="43"/>
      <c r="H952" s="136"/>
      <c r="I952" s="42">
        <f>'Dep. Res. Class'!G$157</f>
        <v>2017.5182583300757</v>
      </c>
      <c r="J952" s="136">
        <f t="shared" ref="J952:X952" si="586">+J157+J422+J687</f>
        <v>1175.1776245628953</v>
      </c>
      <c r="K952" s="136">
        <f t="shared" si="586"/>
        <v>522.23239304862375</v>
      </c>
      <c r="L952" s="136">
        <f t="shared" si="586"/>
        <v>4.5926516629639833</v>
      </c>
      <c r="M952" s="136">
        <f t="shared" si="586"/>
        <v>215.24339693066224</v>
      </c>
      <c r="N952" s="136">
        <f t="shared" si="586"/>
        <v>100.27219212493073</v>
      </c>
      <c r="O952" s="136">
        <f t="shared" si="586"/>
        <v>0</v>
      </c>
      <c r="P952" s="136">
        <f t="shared" si="586"/>
        <v>0</v>
      </c>
      <c r="Q952" s="136">
        <f t="shared" si="586"/>
        <v>0</v>
      </c>
      <c r="R952" s="136">
        <f t="shared" si="586"/>
        <v>0</v>
      </c>
      <c r="S952" s="136">
        <f t="shared" si="586"/>
        <v>0</v>
      </c>
      <c r="T952" s="136">
        <f t="shared" si="586"/>
        <v>0</v>
      </c>
      <c r="U952" s="136">
        <f t="shared" si="586"/>
        <v>0</v>
      </c>
      <c r="V952" s="136">
        <f t="shared" si="586"/>
        <v>0</v>
      </c>
      <c r="W952" s="136">
        <f t="shared" si="586"/>
        <v>0</v>
      </c>
      <c r="X952" s="136">
        <f t="shared" si="586"/>
        <v>0</v>
      </c>
      <c r="Y952" s="42">
        <f t="shared" si="577"/>
        <v>0</v>
      </c>
      <c r="Z952" s="42"/>
      <c r="AA952" s="42"/>
      <c r="AB952" s="42"/>
      <c r="AC952" s="42"/>
      <c r="AD952" s="42"/>
      <c r="AE952" s="42"/>
      <c r="AF952" s="42"/>
      <c r="AG952" s="42"/>
    </row>
    <row r="953" spans="1:33">
      <c r="A953" s="44">
        <f t="shared" si="574"/>
        <v>924</v>
      </c>
      <c r="B953" s="44"/>
      <c r="C953" s="142">
        <v>39201</v>
      </c>
      <c r="E953" s="138" t="s">
        <v>312</v>
      </c>
      <c r="G953" s="43"/>
      <c r="H953" s="136"/>
      <c r="I953" s="42">
        <f>'Dep. Res. Class'!G$158</f>
        <v>0</v>
      </c>
      <c r="J953" s="136">
        <f t="shared" ref="J953:X953" si="587">+J158+J423+J688</f>
        <v>0</v>
      </c>
      <c r="K953" s="136">
        <f t="shared" si="587"/>
        <v>0</v>
      </c>
      <c r="L953" s="136">
        <f t="shared" si="587"/>
        <v>0</v>
      </c>
      <c r="M953" s="136">
        <f t="shared" si="587"/>
        <v>0</v>
      </c>
      <c r="N953" s="136">
        <f t="shared" si="587"/>
        <v>0</v>
      </c>
      <c r="O953" s="136">
        <f t="shared" si="587"/>
        <v>0</v>
      </c>
      <c r="P953" s="136">
        <f t="shared" si="587"/>
        <v>0</v>
      </c>
      <c r="Q953" s="136">
        <f t="shared" si="587"/>
        <v>0</v>
      </c>
      <c r="R953" s="136">
        <f t="shared" si="587"/>
        <v>0</v>
      </c>
      <c r="S953" s="136">
        <f t="shared" si="587"/>
        <v>0</v>
      </c>
      <c r="T953" s="136">
        <f t="shared" si="587"/>
        <v>0</v>
      </c>
      <c r="U953" s="136">
        <f t="shared" si="587"/>
        <v>0</v>
      </c>
      <c r="V953" s="136">
        <f t="shared" si="587"/>
        <v>0</v>
      </c>
      <c r="W953" s="136">
        <f t="shared" si="587"/>
        <v>0</v>
      </c>
      <c r="X953" s="136">
        <f t="shared" si="587"/>
        <v>0</v>
      </c>
      <c r="Y953" s="42">
        <f t="shared" si="577"/>
        <v>0</v>
      </c>
      <c r="Z953" s="42"/>
      <c r="AA953" s="42"/>
      <c r="AB953" s="42"/>
      <c r="AC953" s="42"/>
      <c r="AD953" s="42"/>
      <c r="AE953" s="42"/>
      <c r="AF953" s="42"/>
      <c r="AG953" s="42"/>
    </row>
    <row r="954" spans="1:33">
      <c r="A954" s="44">
        <f t="shared" si="574"/>
        <v>925</v>
      </c>
      <c r="B954" s="44"/>
      <c r="C954" s="142">
        <v>39202</v>
      </c>
      <c r="E954" s="138" t="s">
        <v>313</v>
      </c>
      <c r="G954" s="43"/>
      <c r="H954" s="136"/>
      <c r="I954" s="42">
        <f>'Dep. Res. Class'!G$159</f>
        <v>0</v>
      </c>
      <c r="J954" s="136">
        <f t="shared" ref="J954:X954" si="588">+J159+J424+J689</f>
        <v>0</v>
      </c>
      <c r="K954" s="136">
        <f t="shared" si="588"/>
        <v>0</v>
      </c>
      <c r="L954" s="136">
        <f t="shared" si="588"/>
        <v>0</v>
      </c>
      <c r="M954" s="136">
        <f t="shared" si="588"/>
        <v>0</v>
      </c>
      <c r="N954" s="136">
        <f t="shared" si="588"/>
        <v>0</v>
      </c>
      <c r="O954" s="136">
        <f t="shared" si="588"/>
        <v>0</v>
      </c>
      <c r="P954" s="136">
        <f t="shared" si="588"/>
        <v>0</v>
      </c>
      <c r="Q954" s="136">
        <f t="shared" si="588"/>
        <v>0</v>
      </c>
      <c r="R954" s="136">
        <f t="shared" si="588"/>
        <v>0</v>
      </c>
      <c r="S954" s="136">
        <f t="shared" si="588"/>
        <v>0</v>
      </c>
      <c r="T954" s="136">
        <f t="shared" si="588"/>
        <v>0</v>
      </c>
      <c r="U954" s="136">
        <f t="shared" si="588"/>
        <v>0</v>
      </c>
      <c r="V954" s="136">
        <f t="shared" si="588"/>
        <v>0</v>
      </c>
      <c r="W954" s="136">
        <f t="shared" si="588"/>
        <v>0</v>
      </c>
      <c r="X954" s="136">
        <f t="shared" si="588"/>
        <v>0</v>
      </c>
      <c r="Y954" s="42">
        <f t="shared" si="577"/>
        <v>0</v>
      </c>
      <c r="Z954" s="42"/>
      <c r="AA954" s="42"/>
      <c r="AB954" s="42"/>
      <c r="AC954" s="42"/>
      <c r="AD954" s="42"/>
      <c r="AE954" s="42"/>
      <c r="AF954" s="42"/>
      <c r="AG954" s="42"/>
    </row>
    <row r="955" spans="1:33">
      <c r="A955" s="44">
        <f t="shared" si="574"/>
        <v>926</v>
      </c>
      <c r="B955" s="44"/>
      <c r="C955" s="142">
        <v>39300</v>
      </c>
      <c r="E955" s="138" t="s">
        <v>198</v>
      </c>
      <c r="G955" s="43"/>
      <c r="H955" s="136"/>
      <c r="I955" s="42">
        <f>'Dep. Res. Class'!G$160</f>
        <v>0</v>
      </c>
      <c r="J955" s="136">
        <f t="shared" ref="J955:X955" si="589">+J160+J425+J690</f>
        <v>0</v>
      </c>
      <c r="K955" s="136">
        <f t="shared" si="589"/>
        <v>0</v>
      </c>
      <c r="L955" s="136">
        <f t="shared" si="589"/>
        <v>0</v>
      </c>
      <c r="M955" s="136">
        <f t="shared" si="589"/>
        <v>0</v>
      </c>
      <c r="N955" s="136">
        <f t="shared" si="589"/>
        <v>0</v>
      </c>
      <c r="O955" s="136">
        <f t="shared" si="589"/>
        <v>0</v>
      </c>
      <c r="P955" s="136">
        <f t="shared" si="589"/>
        <v>0</v>
      </c>
      <c r="Q955" s="136">
        <f t="shared" si="589"/>
        <v>0</v>
      </c>
      <c r="R955" s="136">
        <f t="shared" si="589"/>
        <v>0</v>
      </c>
      <c r="S955" s="136">
        <f t="shared" si="589"/>
        <v>0</v>
      </c>
      <c r="T955" s="136">
        <f t="shared" si="589"/>
        <v>0</v>
      </c>
      <c r="U955" s="136">
        <f t="shared" si="589"/>
        <v>0</v>
      </c>
      <c r="V955" s="136">
        <f t="shared" si="589"/>
        <v>0</v>
      </c>
      <c r="W955" s="136">
        <f t="shared" si="589"/>
        <v>0</v>
      </c>
      <c r="X955" s="136">
        <f t="shared" si="589"/>
        <v>0</v>
      </c>
      <c r="Y955" s="42">
        <f t="shared" si="577"/>
        <v>0</v>
      </c>
      <c r="Z955" s="42"/>
      <c r="AA955" s="42"/>
      <c r="AB955" s="42"/>
      <c r="AC955" s="42"/>
      <c r="AD955" s="42"/>
      <c r="AE955" s="42"/>
      <c r="AF955" s="42"/>
      <c r="AG955" s="42"/>
    </row>
    <row r="956" spans="1:33">
      <c r="A956" s="44">
        <f t="shared" si="574"/>
        <v>927</v>
      </c>
      <c r="B956" s="44"/>
      <c r="C956" s="142">
        <v>39400</v>
      </c>
      <c r="E956" s="138" t="s">
        <v>314</v>
      </c>
      <c r="G956" s="43"/>
      <c r="H956" s="136"/>
      <c r="I956" s="42">
        <f>'Dep. Res. Class'!G$161</f>
        <v>70408.406443879445</v>
      </c>
      <c r="J956" s="136">
        <f t="shared" ref="J956:X956" si="590">+J161+J426+J691</f>
        <v>41011.962837185893</v>
      </c>
      <c r="K956" s="136">
        <f t="shared" si="590"/>
        <v>18225.138947868509</v>
      </c>
      <c r="L956" s="136">
        <f t="shared" si="590"/>
        <v>160.27675764816968</v>
      </c>
      <c r="M956" s="136">
        <f t="shared" si="590"/>
        <v>7511.6765426446609</v>
      </c>
      <c r="N956" s="136">
        <f t="shared" si="590"/>
        <v>3499.3513585322107</v>
      </c>
      <c r="O956" s="136">
        <f t="shared" si="590"/>
        <v>0</v>
      </c>
      <c r="P956" s="136">
        <f t="shared" si="590"/>
        <v>0</v>
      </c>
      <c r="Q956" s="136">
        <f t="shared" si="590"/>
        <v>0</v>
      </c>
      <c r="R956" s="136">
        <f t="shared" si="590"/>
        <v>0</v>
      </c>
      <c r="S956" s="136">
        <f t="shared" si="590"/>
        <v>0</v>
      </c>
      <c r="T956" s="136">
        <f t="shared" si="590"/>
        <v>0</v>
      </c>
      <c r="U956" s="136">
        <f t="shared" si="590"/>
        <v>0</v>
      </c>
      <c r="V956" s="136">
        <f t="shared" si="590"/>
        <v>0</v>
      </c>
      <c r="W956" s="136">
        <f t="shared" si="590"/>
        <v>0</v>
      </c>
      <c r="X956" s="136">
        <f t="shared" si="590"/>
        <v>0</v>
      </c>
      <c r="Y956" s="42">
        <f t="shared" si="577"/>
        <v>0</v>
      </c>
      <c r="Z956" s="42"/>
      <c r="AA956" s="42"/>
      <c r="AB956" s="42"/>
      <c r="AC956" s="42"/>
      <c r="AD956" s="42"/>
      <c r="AE956" s="42"/>
      <c r="AF956" s="42"/>
      <c r="AG956" s="42"/>
    </row>
    <row r="957" spans="1:33">
      <c r="A957" s="44">
        <f t="shared" si="574"/>
        <v>928</v>
      </c>
      <c r="B957" s="44"/>
      <c r="C957" s="142">
        <v>39600</v>
      </c>
      <c r="E957" s="138" t="s">
        <v>315</v>
      </c>
      <c r="G957" s="43"/>
      <c r="H957" s="136"/>
      <c r="I957" s="42">
        <f>'Dep. Res. Class'!G$162</f>
        <v>2772.6110607891815</v>
      </c>
      <c r="J957" s="136">
        <f t="shared" ref="J957:X957" si="591">+J162+J427+J692</f>
        <v>1615.0091662377231</v>
      </c>
      <c r="K957" s="136">
        <f t="shared" si="591"/>
        <v>717.68733853615822</v>
      </c>
      <c r="L957" s="136">
        <f t="shared" si="591"/>
        <v>6.311534850557214</v>
      </c>
      <c r="M957" s="136">
        <f t="shared" si="591"/>
        <v>295.80214237355028</v>
      </c>
      <c r="N957" s="136">
        <f t="shared" si="591"/>
        <v>137.80087879119259</v>
      </c>
      <c r="O957" s="136">
        <f t="shared" si="591"/>
        <v>0</v>
      </c>
      <c r="P957" s="136">
        <f t="shared" si="591"/>
        <v>0</v>
      </c>
      <c r="Q957" s="136">
        <f t="shared" si="591"/>
        <v>0</v>
      </c>
      <c r="R957" s="136">
        <f t="shared" si="591"/>
        <v>0</v>
      </c>
      <c r="S957" s="136">
        <f t="shared" si="591"/>
        <v>0</v>
      </c>
      <c r="T957" s="136">
        <f t="shared" si="591"/>
        <v>0</v>
      </c>
      <c r="U957" s="136">
        <f t="shared" si="591"/>
        <v>0</v>
      </c>
      <c r="V957" s="136">
        <f t="shared" si="591"/>
        <v>0</v>
      </c>
      <c r="W957" s="136">
        <f t="shared" si="591"/>
        <v>0</v>
      </c>
      <c r="X957" s="136">
        <f t="shared" si="591"/>
        <v>0</v>
      </c>
      <c r="Y957" s="42">
        <f t="shared" si="577"/>
        <v>0</v>
      </c>
      <c r="Z957" s="42"/>
      <c r="AA957" s="42"/>
      <c r="AB957" s="42"/>
      <c r="AC957" s="42"/>
      <c r="AD957" s="42"/>
      <c r="AE957" s="42"/>
      <c r="AF957" s="42"/>
      <c r="AG957" s="42"/>
    </row>
    <row r="958" spans="1:33">
      <c r="A958" s="44">
        <f t="shared" si="574"/>
        <v>929</v>
      </c>
      <c r="B958" s="44"/>
      <c r="C958" s="142">
        <v>39603</v>
      </c>
      <c r="E958" s="138" t="s">
        <v>316</v>
      </c>
      <c r="G958" s="43"/>
      <c r="H958" s="136"/>
      <c r="I958" s="42">
        <f>'Dep. Res. Class'!G$163</f>
        <v>0</v>
      </c>
      <c r="J958" s="136">
        <f t="shared" ref="J958:X958" si="592">+J163+J428+J693</f>
        <v>0</v>
      </c>
      <c r="K958" s="136">
        <f t="shared" si="592"/>
        <v>0</v>
      </c>
      <c r="L958" s="136">
        <f t="shared" si="592"/>
        <v>0</v>
      </c>
      <c r="M958" s="136">
        <f t="shared" si="592"/>
        <v>0</v>
      </c>
      <c r="N958" s="136">
        <f t="shared" si="592"/>
        <v>0</v>
      </c>
      <c r="O958" s="136">
        <f t="shared" si="592"/>
        <v>0</v>
      </c>
      <c r="P958" s="136">
        <f t="shared" si="592"/>
        <v>0</v>
      </c>
      <c r="Q958" s="136">
        <f t="shared" si="592"/>
        <v>0</v>
      </c>
      <c r="R958" s="136">
        <f t="shared" si="592"/>
        <v>0</v>
      </c>
      <c r="S958" s="136">
        <f t="shared" si="592"/>
        <v>0</v>
      </c>
      <c r="T958" s="136">
        <f t="shared" si="592"/>
        <v>0</v>
      </c>
      <c r="U958" s="136">
        <f t="shared" si="592"/>
        <v>0</v>
      </c>
      <c r="V958" s="136">
        <f t="shared" si="592"/>
        <v>0</v>
      </c>
      <c r="W958" s="136">
        <f t="shared" si="592"/>
        <v>0</v>
      </c>
      <c r="X958" s="136">
        <f t="shared" si="592"/>
        <v>0</v>
      </c>
      <c r="Y958" s="42">
        <f t="shared" si="577"/>
        <v>0</v>
      </c>
      <c r="Z958" s="42"/>
      <c r="AA958" s="42"/>
      <c r="AB958" s="42"/>
      <c r="AC958" s="42"/>
      <c r="AD958" s="42"/>
      <c r="AE958" s="42"/>
      <c r="AF958" s="42"/>
      <c r="AG958" s="42"/>
    </row>
    <row r="959" spans="1:33">
      <c r="A959" s="44">
        <f t="shared" si="574"/>
        <v>930</v>
      </c>
      <c r="B959" s="44"/>
      <c r="C959" s="142">
        <v>39604</v>
      </c>
      <c r="E959" s="138" t="s">
        <v>317</v>
      </c>
      <c r="G959" s="43"/>
      <c r="H959" s="136"/>
      <c r="I959" s="42">
        <f>'Dep. Res. Class'!G$164</f>
        <v>0</v>
      </c>
      <c r="J959" s="136">
        <f t="shared" ref="J959:X959" si="593">+J164+J429+J694</f>
        <v>0</v>
      </c>
      <c r="K959" s="136">
        <f t="shared" si="593"/>
        <v>0</v>
      </c>
      <c r="L959" s="136">
        <f t="shared" si="593"/>
        <v>0</v>
      </c>
      <c r="M959" s="136">
        <f t="shared" si="593"/>
        <v>0</v>
      </c>
      <c r="N959" s="136">
        <f t="shared" si="593"/>
        <v>0</v>
      </c>
      <c r="O959" s="136">
        <f t="shared" si="593"/>
        <v>0</v>
      </c>
      <c r="P959" s="136">
        <f t="shared" si="593"/>
        <v>0</v>
      </c>
      <c r="Q959" s="136">
        <f t="shared" si="593"/>
        <v>0</v>
      </c>
      <c r="R959" s="136">
        <f t="shared" si="593"/>
        <v>0</v>
      </c>
      <c r="S959" s="136">
        <f t="shared" si="593"/>
        <v>0</v>
      </c>
      <c r="T959" s="136">
        <f t="shared" si="593"/>
        <v>0</v>
      </c>
      <c r="U959" s="136">
        <f t="shared" si="593"/>
        <v>0</v>
      </c>
      <c r="V959" s="136">
        <f t="shared" si="593"/>
        <v>0</v>
      </c>
      <c r="W959" s="136">
        <f t="shared" si="593"/>
        <v>0</v>
      </c>
      <c r="X959" s="136">
        <f t="shared" si="593"/>
        <v>0</v>
      </c>
      <c r="Y959" s="42">
        <f t="shared" si="577"/>
        <v>0</v>
      </c>
      <c r="Z959" s="42"/>
      <c r="AA959" s="42"/>
      <c r="AB959" s="42"/>
      <c r="AC959" s="42"/>
      <c r="AD959" s="42"/>
      <c r="AE959" s="42"/>
      <c r="AF959" s="42"/>
      <c r="AG959" s="42"/>
    </row>
    <row r="960" spans="1:33">
      <c r="A960" s="44">
        <f t="shared" si="574"/>
        <v>931</v>
      </c>
      <c r="B960" s="44"/>
      <c r="C960" s="142">
        <v>39605</v>
      </c>
      <c r="E960" s="141" t="s">
        <v>318</v>
      </c>
      <c r="G960" s="43"/>
      <c r="H960" s="136"/>
      <c r="I960" s="42">
        <f>'Dep. Res. Class'!G$165</f>
        <v>0</v>
      </c>
      <c r="J960" s="136">
        <f t="shared" ref="J960:X960" si="594">+J165+J430+J695</f>
        <v>0</v>
      </c>
      <c r="K960" s="136">
        <f t="shared" si="594"/>
        <v>0</v>
      </c>
      <c r="L960" s="136">
        <f t="shared" si="594"/>
        <v>0</v>
      </c>
      <c r="M960" s="136">
        <f t="shared" si="594"/>
        <v>0</v>
      </c>
      <c r="N960" s="136">
        <f t="shared" si="594"/>
        <v>0</v>
      </c>
      <c r="O960" s="136">
        <f t="shared" si="594"/>
        <v>0</v>
      </c>
      <c r="P960" s="136">
        <f t="shared" si="594"/>
        <v>0</v>
      </c>
      <c r="Q960" s="136">
        <f t="shared" si="594"/>
        <v>0</v>
      </c>
      <c r="R960" s="136">
        <f t="shared" si="594"/>
        <v>0</v>
      </c>
      <c r="S960" s="136">
        <f t="shared" si="594"/>
        <v>0</v>
      </c>
      <c r="T960" s="136">
        <f t="shared" si="594"/>
        <v>0</v>
      </c>
      <c r="U960" s="136">
        <f t="shared" si="594"/>
        <v>0</v>
      </c>
      <c r="V960" s="136">
        <f t="shared" si="594"/>
        <v>0</v>
      </c>
      <c r="W960" s="136">
        <f t="shared" si="594"/>
        <v>0</v>
      </c>
      <c r="X960" s="136">
        <f t="shared" si="594"/>
        <v>0</v>
      </c>
      <c r="Y960" s="42">
        <f t="shared" si="577"/>
        <v>0</v>
      </c>
      <c r="Z960" s="42"/>
      <c r="AA960" s="42"/>
      <c r="AB960" s="42"/>
      <c r="AC960" s="42"/>
      <c r="AD960" s="42"/>
      <c r="AE960" s="42"/>
      <c r="AF960" s="42"/>
      <c r="AG960" s="42"/>
    </row>
    <row r="961" spans="1:33">
      <c r="A961" s="44">
        <f t="shared" si="574"/>
        <v>932</v>
      </c>
      <c r="B961" s="44"/>
      <c r="C961" s="142">
        <v>39700</v>
      </c>
      <c r="E961" s="138" t="s">
        <v>319</v>
      </c>
      <c r="G961" s="43"/>
      <c r="H961" s="136"/>
      <c r="I961" s="42">
        <f>'Dep. Res. Class'!G$166</f>
        <v>109978.27639543967</v>
      </c>
      <c r="J961" s="136">
        <f t="shared" ref="J961:X961" si="595">+J166+J431+J696</f>
        <v>64060.887218384407</v>
      </c>
      <c r="K961" s="136">
        <f t="shared" si="595"/>
        <v>28467.756476658815</v>
      </c>
      <c r="L961" s="136">
        <f t="shared" si="595"/>
        <v>250.35308200655356</v>
      </c>
      <c r="M961" s="136">
        <f t="shared" si="595"/>
        <v>11733.275623253781</v>
      </c>
      <c r="N961" s="136">
        <f t="shared" si="595"/>
        <v>5466.0039951361196</v>
      </c>
      <c r="O961" s="136">
        <f t="shared" si="595"/>
        <v>0</v>
      </c>
      <c r="P961" s="136">
        <f t="shared" si="595"/>
        <v>0</v>
      </c>
      <c r="Q961" s="136">
        <f t="shared" si="595"/>
        <v>0</v>
      </c>
      <c r="R961" s="136">
        <f t="shared" si="595"/>
        <v>0</v>
      </c>
      <c r="S961" s="136">
        <f t="shared" si="595"/>
        <v>0</v>
      </c>
      <c r="T961" s="136">
        <f t="shared" si="595"/>
        <v>0</v>
      </c>
      <c r="U961" s="136">
        <f t="shared" si="595"/>
        <v>0</v>
      </c>
      <c r="V961" s="136">
        <f t="shared" si="595"/>
        <v>0</v>
      </c>
      <c r="W961" s="136">
        <f t="shared" si="595"/>
        <v>0</v>
      </c>
      <c r="X961" s="136">
        <f t="shared" si="595"/>
        <v>0</v>
      </c>
      <c r="Y961" s="42">
        <f t="shared" si="577"/>
        <v>0</v>
      </c>
      <c r="Z961" s="42"/>
      <c r="AA961" s="42"/>
      <c r="AB961" s="42"/>
      <c r="AC961" s="42"/>
      <c r="AD961" s="42"/>
      <c r="AE961" s="42"/>
      <c r="AF961" s="42"/>
      <c r="AG961" s="42"/>
    </row>
    <row r="962" spans="1:33">
      <c r="A962" s="44">
        <f t="shared" si="574"/>
        <v>933</v>
      </c>
      <c r="B962" s="44"/>
      <c r="C962" s="142">
        <v>39701</v>
      </c>
      <c r="E962" s="138" t="s">
        <v>320</v>
      </c>
      <c r="G962" s="43"/>
      <c r="H962" s="136"/>
      <c r="I962" s="42">
        <f>'Dep. Res. Class'!G$167</f>
        <v>0</v>
      </c>
      <c r="J962" s="136">
        <f t="shared" ref="J962:X962" si="596">+J167+J432+J697</f>
        <v>0</v>
      </c>
      <c r="K962" s="136">
        <f t="shared" si="596"/>
        <v>0</v>
      </c>
      <c r="L962" s="136">
        <f t="shared" si="596"/>
        <v>0</v>
      </c>
      <c r="M962" s="136">
        <f t="shared" si="596"/>
        <v>0</v>
      </c>
      <c r="N962" s="136">
        <f t="shared" si="596"/>
        <v>0</v>
      </c>
      <c r="O962" s="136">
        <f t="shared" si="596"/>
        <v>0</v>
      </c>
      <c r="P962" s="136">
        <f t="shared" si="596"/>
        <v>0</v>
      </c>
      <c r="Q962" s="136">
        <f t="shared" si="596"/>
        <v>0</v>
      </c>
      <c r="R962" s="136">
        <f t="shared" si="596"/>
        <v>0</v>
      </c>
      <c r="S962" s="136">
        <f t="shared" si="596"/>
        <v>0</v>
      </c>
      <c r="T962" s="136">
        <f t="shared" si="596"/>
        <v>0</v>
      </c>
      <c r="U962" s="136">
        <f t="shared" si="596"/>
        <v>0</v>
      </c>
      <c r="V962" s="136">
        <f t="shared" si="596"/>
        <v>0</v>
      </c>
      <c r="W962" s="136">
        <f t="shared" si="596"/>
        <v>0</v>
      </c>
      <c r="X962" s="136">
        <f t="shared" si="596"/>
        <v>0</v>
      </c>
      <c r="Y962" s="42">
        <f t="shared" si="577"/>
        <v>0</v>
      </c>
      <c r="Z962" s="42"/>
      <c r="AA962" s="42"/>
      <c r="AB962" s="42"/>
      <c r="AC962" s="42"/>
      <c r="AD962" s="42"/>
      <c r="AE962" s="42"/>
      <c r="AF962" s="42"/>
      <c r="AG962" s="42"/>
    </row>
    <row r="963" spans="1:33">
      <c r="A963" s="44">
        <f t="shared" si="574"/>
        <v>934</v>
      </c>
      <c r="B963" s="44"/>
      <c r="C963" s="142">
        <v>39702</v>
      </c>
      <c r="E963" s="138" t="s">
        <v>321</v>
      </c>
      <c r="G963" s="43"/>
      <c r="H963" s="136"/>
      <c r="I963" s="42">
        <f>'Dep. Res. Class'!G$168</f>
        <v>0</v>
      </c>
      <c r="J963" s="136">
        <f t="shared" ref="J963:X963" si="597">+J168+J433+J698</f>
        <v>0</v>
      </c>
      <c r="K963" s="136">
        <f t="shared" si="597"/>
        <v>0</v>
      </c>
      <c r="L963" s="136">
        <f t="shared" si="597"/>
        <v>0</v>
      </c>
      <c r="M963" s="136">
        <f t="shared" si="597"/>
        <v>0</v>
      </c>
      <c r="N963" s="136">
        <f t="shared" si="597"/>
        <v>0</v>
      </c>
      <c r="O963" s="136">
        <f t="shared" si="597"/>
        <v>0</v>
      </c>
      <c r="P963" s="136">
        <f t="shared" si="597"/>
        <v>0</v>
      </c>
      <c r="Q963" s="136">
        <f t="shared" si="597"/>
        <v>0</v>
      </c>
      <c r="R963" s="136">
        <f t="shared" si="597"/>
        <v>0</v>
      </c>
      <c r="S963" s="136">
        <f t="shared" si="597"/>
        <v>0</v>
      </c>
      <c r="T963" s="136">
        <f t="shared" si="597"/>
        <v>0</v>
      </c>
      <c r="U963" s="136">
        <f t="shared" si="597"/>
        <v>0</v>
      </c>
      <c r="V963" s="136">
        <f t="shared" si="597"/>
        <v>0</v>
      </c>
      <c r="W963" s="136">
        <f t="shared" si="597"/>
        <v>0</v>
      </c>
      <c r="X963" s="136">
        <f t="shared" si="597"/>
        <v>0</v>
      </c>
      <c r="Y963" s="42">
        <f t="shared" si="577"/>
        <v>0</v>
      </c>
      <c r="Z963" s="42"/>
      <c r="AA963" s="42"/>
      <c r="AB963" s="42"/>
      <c r="AC963" s="42"/>
      <c r="AD963" s="42"/>
      <c r="AE963" s="42"/>
      <c r="AF963" s="42"/>
      <c r="AG963" s="42"/>
    </row>
    <row r="964" spans="1:33">
      <c r="A964" s="44">
        <f t="shared" si="574"/>
        <v>935</v>
      </c>
      <c r="B964" s="44"/>
      <c r="C964" s="142">
        <v>39705</v>
      </c>
      <c r="E964" s="138" t="s">
        <v>322</v>
      </c>
      <c r="G964" s="43"/>
      <c r="H964" s="136"/>
      <c r="I964" s="42">
        <f>'Dep. Res. Class'!G$169</f>
        <v>0</v>
      </c>
      <c r="J964" s="136">
        <f t="shared" ref="J964:X964" si="598">+J169+J434+J699</f>
        <v>0</v>
      </c>
      <c r="K964" s="136">
        <f t="shared" si="598"/>
        <v>0</v>
      </c>
      <c r="L964" s="136">
        <f t="shared" si="598"/>
        <v>0</v>
      </c>
      <c r="M964" s="136">
        <f t="shared" si="598"/>
        <v>0</v>
      </c>
      <c r="N964" s="136">
        <f t="shared" si="598"/>
        <v>0</v>
      </c>
      <c r="O964" s="136">
        <f t="shared" si="598"/>
        <v>0</v>
      </c>
      <c r="P964" s="136">
        <f t="shared" si="598"/>
        <v>0</v>
      </c>
      <c r="Q964" s="136">
        <f t="shared" si="598"/>
        <v>0</v>
      </c>
      <c r="R964" s="136">
        <f t="shared" si="598"/>
        <v>0</v>
      </c>
      <c r="S964" s="136">
        <f t="shared" si="598"/>
        <v>0</v>
      </c>
      <c r="T964" s="136">
        <f t="shared" si="598"/>
        <v>0</v>
      </c>
      <c r="U964" s="136">
        <f t="shared" si="598"/>
        <v>0</v>
      </c>
      <c r="V964" s="136">
        <f t="shared" si="598"/>
        <v>0</v>
      </c>
      <c r="W964" s="136">
        <f t="shared" si="598"/>
        <v>0</v>
      </c>
      <c r="X964" s="136">
        <f t="shared" si="598"/>
        <v>0</v>
      </c>
      <c r="Y964" s="42">
        <f t="shared" si="577"/>
        <v>0</v>
      </c>
      <c r="Z964" s="42"/>
      <c r="AA964" s="42"/>
      <c r="AB964" s="42"/>
      <c r="AC964" s="42"/>
      <c r="AD964" s="42"/>
      <c r="AE964" s="42"/>
      <c r="AF964" s="42"/>
      <c r="AG964" s="42"/>
    </row>
    <row r="965" spans="1:33">
      <c r="A965" s="44">
        <f t="shared" si="574"/>
        <v>936</v>
      </c>
      <c r="B965" s="44"/>
      <c r="C965" s="142">
        <v>39800</v>
      </c>
      <c r="E965" s="138" t="s">
        <v>323</v>
      </c>
      <c r="G965" s="43"/>
      <c r="H965" s="136"/>
      <c r="I965" s="42">
        <f>'Dep. Res. Class'!G$170</f>
        <v>319810.83915686072</v>
      </c>
      <c r="J965" s="136">
        <f t="shared" ref="J965:X965" si="599">+J170+J435+J700</f>
        <v>186285.57175036843</v>
      </c>
      <c r="K965" s="136">
        <f t="shared" si="599"/>
        <v>82782.685691289196</v>
      </c>
      <c r="L965" s="136">
        <f t="shared" si="599"/>
        <v>728.01313010341232</v>
      </c>
      <c r="M965" s="136">
        <f t="shared" si="599"/>
        <v>34119.726605272816</v>
      </c>
      <c r="N965" s="136">
        <f t="shared" si="599"/>
        <v>15894.841979826859</v>
      </c>
      <c r="O965" s="136">
        <f t="shared" si="599"/>
        <v>0</v>
      </c>
      <c r="P965" s="136">
        <f t="shared" si="599"/>
        <v>0</v>
      </c>
      <c r="Q965" s="136">
        <f t="shared" si="599"/>
        <v>0</v>
      </c>
      <c r="R965" s="136">
        <f t="shared" si="599"/>
        <v>0</v>
      </c>
      <c r="S965" s="136">
        <f t="shared" si="599"/>
        <v>0</v>
      </c>
      <c r="T965" s="136">
        <f t="shared" si="599"/>
        <v>0</v>
      </c>
      <c r="U965" s="136">
        <f t="shared" si="599"/>
        <v>0</v>
      </c>
      <c r="V965" s="136">
        <f t="shared" si="599"/>
        <v>0</v>
      </c>
      <c r="W965" s="136">
        <f t="shared" si="599"/>
        <v>0</v>
      </c>
      <c r="X965" s="136">
        <f t="shared" si="599"/>
        <v>0</v>
      </c>
      <c r="Y965" s="42">
        <f t="shared" si="577"/>
        <v>0</v>
      </c>
      <c r="Z965" s="42"/>
      <c r="AA965" s="42"/>
      <c r="AB965" s="42"/>
      <c r="AC965" s="42"/>
      <c r="AD965" s="42"/>
      <c r="AE965" s="42"/>
      <c r="AF965" s="42"/>
      <c r="AG965" s="42"/>
    </row>
    <row r="966" spans="1:33">
      <c r="A966" s="44">
        <f t="shared" si="574"/>
        <v>937</v>
      </c>
      <c r="B966" s="44"/>
      <c r="C966" s="142">
        <v>39900</v>
      </c>
      <c r="E966" s="138" t="s">
        <v>324</v>
      </c>
      <c r="G966" s="43"/>
      <c r="H966" s="136"/>
      <c r="I966" s="42">
        <f>'Dep. Res. Class'!G$171</f>
        <v>37796.323750653595</v>
      </c>
      <c r="J966" s="136">
        <f t="shared" ref="J966:X966" si="600">+J171+J436+J701</f>
        <v>22015.857243972623</v>
      </c>
      <c r="K966" s="136">
        <f t="shared" si="600"/>
        <v>9783.5370357848096</v>
      </c>
      <c r="L966" s="136">
        <f t="shared" si="600"/>
        <v>86.039047433971191</v>
      </c>
      <c r="M966" s="136">
        <f t="shared" si="600"/>
        <v>4032.3843821445889</v>
      </c>
      <c r="N966" s="136">
        <f t="shared" si="600"/>
        <v>1878.5060413176047</v>
      </c>
      <c r="O966" s="136">
        <f t="shared" si="600"/>
        <v>0</v>
      </c>
      <c r="P966" s="136">
        <f t="shared" si="600"/>
        <v>0</v>
      </c>
      <c r="Q966" s="136">
        <f t="shared" si="600"/>
        <v>0</v>
      </c>
      <c r="R966" s="136">
        <f t="shared" si="600"/>
        <v>0</v>
      </c>
      <c r="S966" s="136">
        <f t="shared" si="600"/>
        <v>0</v>
      </c>
      <c r="T966" s="136">
        <f t="shared" si="600"/>
        <v>0</v>
      </c>
      <c r="U966" s="136">
        <f t="shared" si="600"/>
        <v>0</v>
      </c>
      <c r="V966" s="136">
        <f t="shared" si="600"/>
        <v>0</v>
      </c>
      <c r="W966" s="136">
        <f t="shared" si="600"/>
        <v>0</v>
      </c>
      <c r="X966" s="136">
        <f t="shared" si="600"/>
        <v>0</v>
      </c>
      <c r="Y966" s="42">
        <f t="shared" si="577"/>
        <v>0</v>
      </c>
      <c r="Z966" s="42"/>
      <c r="AA966" s="42"/>
      <c r="AB966" s="42"/>
      <c r="AC966" s="42"/>
      <c r="AD966" s="42"/>
      <c r="AE966" s="42"/>
      <c r="AF966" s="42"/>
      <c r="AG966" s="42"/>
    </row>
    <row r="967" spans="1:33">
      <c r="A967" s="44">
        <f t="shared" si="574"/>
        <v>938</v>
      </c>
      <c r="B967" s="44"/>
      <c r="C967" s="142">
        <v>39901</v>
      </c>
      <c r="E967" s="138" t="s">
        <v>325</v>
      </c>
      <c r="G967" s="43"/>
      <c r="H967" s="136"/>
      <c r="I967" s="42">
        <f>'Dep. Res. Class'!G$172</f>
        <v>161671.38235469631</v>
      </c>
      <c r="J967" s="136">
        <f t="shared" ref="J967:X967" si="601">+J172+J437+J702</f>
        <v>94171.435768145529</v>
      </c>
      <c r="K967" s="136">
        <f t="shared" si="601"/>
        <v>41848.460377481715</v>
      </c>
      <c r="L967" s="136">
        <f t="shared" si="601"/>
        <v>368.02657916937932</v>
      </c>
      <c r="M967" s="136">
        <f t="shared" si="601"/>
        <v>17248.268946673157</v>
      </c>
      <c r="N967" s="136">
        <f t="shared" si="601"/>
        <v>8035.1906832265304</v>
      </c>
      <c r="O967" s="136">
        <f t="shared" si="601"/>
        <v>0</v>
      </c>
      <c r="P967" s="136">
        <f t="shared" si="601"/>
        <v>0</v>
      </c>
      <c r="Q967" s="136">
        <f t="shared" si="601"/>
        <v>0</v>
      </c>
      <c r="R967" s="136">
        <f t="shared" si="601"/>
        <v>0</v>
      </c>
      <c r="S967" s="136">
        <f t="shared" si="601"/>
        <v>0</v>
      </c>
      <c r="T967" s="136">
        <f t="shared" si="601"/>
        <v>0</v>
      </c>
      <c r="U967" s="136">
        <f t="shared" si="601"/>
        <v>0</v>
      </c>
      <c r="V967" s="136">
        <f t="shared" si="601"/>
        <v>0</v>
      </c>
      <c r="W967" s="136">
        <f t="shared" si="601"/>
        <v>0</v>
      </c>
      <c r="X967" s="136">
        <f t="shared" si="601"/>
        <v>0</v>
      </c>
      <c r="Y967" s="42">
        <f t="shared" si="577"/>
        <v>0</v>
      </c>
      <c r="Z967" s="42"/>
      <c r="AA967" s="42"/>
      <c r="AB967" s="42"/>
      <c r="AC967" s="42"/>
      <c r="AD967" s="42"/>
      <c r="AE967" s="42"/>
      <c r="AF967" s="42"/>
      <c r="AG967" s="42"/>
    </row>
    <row r="968" spans="1:33">
      <c r="A968" s="44">
        <f t="shared" si="574"/>
        <v>939</v>
      </c>
      <c r="B968" s="44"/>
      <c r="C968" s="142">
        <v>39902</v>
      </c>
      <c r="E968" s="138" t="s">
        <v>326</v>
      </c>
      <c r="G968" s="43"/>
      <c r="H968" s="136"/>
      <c r="I968" s="42">
        <f>'Dep. Res. Class'!G$173</f>
        <v>4061.3222550567739</v>
      </c>
      <c r="J968" s="136">
        <f t="shared" ref="J968:X968" si="602">+J173+J438+J703</f>
        <v>2365.6663430805938</v>
      </c>
      <c r="K968" s="136">
        <f t="shared" si="602"/>
        <v>1051.2688207121712</v>
      </c>
      <c r="L968" s="136">
        <f t="shared" si="602"/>
        <v>9.2451398303368073</v>
      </c>
      <c r="M968" s="136">
        <f t="shared" si="602"/>
        <v>433.29114599046102</v>
      </c>
      <c r="N968" s="136">
        <f t="shared" si="602"/>
        <v>201.85080544321085</v>
      </c>
      <c r="O968" s="136">
        <f t="shared" si="602"/>
        <v>0</v>
      </c>
      <c r="P968" s="136">
        <f t="shared" si="602"/>
        <v>0</v>
      </c>
      <c r="Q968" s="136">
        <f t="shared" si="602"/>
        <v>0</v>
      </c>
      <c r="R968" s="136">
        <f t="shared" si="602"/>
        <v>0</v>
      </c>
      <c r="S968" s="136">
        <f t="shared" si="602"/>
        <v>0</v>
      </c>
      <c r="T968" s="136">
        <f t="shared" si="602"/>
        <v>0</v>
      </c>
      <c r="U968" s="136">
        <f t="shared" si="602"/>
        <v>0</v>
      </c>
      <c r="V968" s="136">
        <f t="shared" si="602"/>
        <v>0</v>
      </c>
      <c r="W968" s="136">
        <f t="shared" si="602"/>
        <v>0</v>
      </c>
      <c r="X968" s="136">
        <f t="shared" si="602"/>
        <v>0</v>
      </c>
      <c r="Y968" s="42">
        <f t="shared" si="577"/>
        <v>0</v>
      </c>
      <c r="Z968" s="42"/>
      <c r="AA968" s="42"/>
      <c r="AB968" s="42"/>
      <c r="AC968" s="42"/>
      <c r="AD968" s="42"/>
      <c r="AE968" s="42"/>
      <c r="AF968" s="42"/>
      <c r="AG968" s="42"/>
    </row>
    <row r="969" spans="1:33">
      <c r="A969" s="44">
        <f t="shared" si="574"/>
        <v>940</v>
      </c>
      <c r="B969" s="44"/>
      <c r="C969" s="142">
        <v>39903</v>
      </c>
      <c r="E969" s="138" t="s">
        <v>327</v>
      </c>
      <c r="G969" s="43"/>
      <c r="H969" s="136"/>
      <c r="I969" s="42">
        <f>'Dep. Res. Class'!G$174</f>
        <v>102774.6325850414</v>
      </c>
      <c r="J969" s="136">
        <f t="shared" ref="J969:X969" si="603">+J174+J439+J704</f>
        <v>59864.860249930556</v>
      </c>
      <c r="K969" s="136">
        <f t="shared" si="603"/>
        <v>26603.101160533934</v>
      </c>
      <c r="L969" s="136">
        <f t="shared" si="603"/>
        <v>233.95480328534404</v>
      </c>
      <c r="M969" s="136">
        <f t="shared" si="603"/>
        <v>10964.738953200515</v>
      </c>
      <c r="N969" s="136">
        <f t="shared" si="603"/>
        <v>5107.9774180910626</v>
      </c>
      <c r="O969" s="136">
        <f t="shared" si="603"/>
        <v>0</v>
      </c>
      <c r="P969" s="136">
        <f t="shared" si="603"/>
        <v>0</v>
      </c>
      <c r="Q969" s="136">
        <f t="shared" si="603"/>
        <v>0</v>
      </c>
      <c r="R969" s="136">
        <f t="shared" si="603"/>
        <v>0</v>
      </c>
      <c r="S969" s="136">
        <f t="shared" si="603"/>
        <v>0</v>
      </c>
      <c r="T969" s="136">
        <f t="shared" si="603"/>
        <v>0</v>
      </c>
      <c r="U969" s="136">
        <f t="shared" si="603"/>
        <v>0</v>
      </c>
      <c r="V969" s="136">
        <f t="shared" si="603"/>
        <v>0</v>
      </c>
      <c r="W969" s="136">
        <f t="shared" si="603"/>
        <v>0</v>
      </c>
      <c r="X969" s="136">
        <f t="shared" si="603"/>
        <v>0</v>
      </c>
      <c r="Y969" s="42">
        <f t="shared" si="577"/>
        <v>0</v>
      </c>
      <c r="Z969" s="42"/>
      <c r="AA969" s="42"/>
      <c r="AB969" s="42"/>
      <c r="AC969" s="42"/>
      <c r="AD969" s="42"/>
      <c r="AE969" s="42"/>
      <c r="AF969" s="42"/>
      <c r="AG969" s="42"/>
    </row>
    <row r="970" spans="1:33">
      <c r="A970" s="44">
        <f t="shared" si="574"/>
        <v>941</v>
      </c>
      <c r="B970" s="44"/>
      <c r="C970" s="142">
        <v>39904</v>
      </c>
      <c r="E970" s="138" t="s">
        <v>328</v>
      </c>
      <c r="G970" s="43"/>
      <c r="H970" s="136"/>
      <c r="I970" s="42">
        <f>'Dep. Res. Class'!G$175</f>
        <v>0</v>
      </c>
      <c r="J970" s="136">
        <f t="shared" ref="J970:X970" si="604">+J175+J440+J705</f>
        <v>0</v>
      </c>
      <c r="K970" s="136">
        <f t="shared" si="604"/>
        <v>0</v>
      </c>
      <c r="L970" s="136">
        <f t="shared" si="604"/>
        <v>0</v>
      </c>
      <c r="M970" s="136">
        <f t="shared" si="604"/>
        <v>0</v>
      </c>
      <c r="N970" s="136">
        <f t="shared" si="604"/>
        <v>0</v>
      </c>
      <c r="O970" s="136">
        <f t="shared" si="604"/>
        <v>0</v>
      </c>
      <c r="P970" s="136">
        <f t="shared" si="604"/>
        <v>0</v>
      </c>
      <c r="Q970" s="136">
        <f t="shared" si="604"/>
        <v>0</v>
      </c>
      <c r="R970" s="136">
        <f t="shared" si="604"/>
        <v>0</v>
      </c>
      <c r="S970" s="136">
        <f t="shared" si="604"/>
        <v>0</v>
      </c>
      <c r="T970" s="136">
        <f t="shared" si="604"/>
        <v>0</v>
      </c>
      <c r="U970" s="136">
        <f t="shared" si="604"/>
        <v>0</v>
      </c>
      <c r="V970" s="136">
        <f t="shared" si="604"/>
        <v>0</v>
      </c>
      <c r="W970" s="136">
        <f t="shared" si="604"/>
        <v>0</v>
      </c>
      <c r="X970" s="136">
        <f t="shared" si="604"/>
        <v>0</v>
      </c>
      <c r="Y970" s="42">
        <f t="shared" si="577"/>
        <v>0</v>
      </c>
      <c r="Z970" s="42"/>
      <c r="AA970" s="42"/>
      <c r="AB970" s="42"/>
      <c r="AC970" s="42"/>
      <c r="AD970" s="42"/>
      <c r="AE970" s="42"/>
      <c r="AF970" s="42"/>
      <c r="AG970" s="42"/>
    </row>
    <row r="971" spans="1:33">
      <c r="A971" s="44">
        <f t="shared" si="574"/>
        <v>942</v>
      </c>
      <c r="B971" s="44"/>
      <c r="C971" s="142">
        <v>39905</v>
      </c>
      <c r="E971" s="138" t="s">
        <v>329</v>
      </c>
      <c r="G971" s="43"/>
      <c r="H971" s="136"/>
      <c r="I971" s="42">
        <f>'Dep. Res. Class'!G$176</f>
        <v>0</v>
      </c>
      <c r="J971" s="136">
        <f t="shared" ref="J971:X971" si="605">+J176+J441+J706</f>
        <v>0</v>
      </c>
      <c r="K971" s="136">
        <f t="shared" si="605"/>
        <v>0</v>
      </c>
      <c r="L971" s="136">
        <f t="shared" si="605"/>
        <v>0</v>
      </c>
      <c r="M971" s="136">
        <f t="shared" si="605"/>
        <v>0</v>
      </c>
      <c r="N971" s="136">
        <f t="shared" si="605"/>
        <v>0</v>
      </c>
      <c r="O971" s="136">
        <f t="shared" si="605"/>
        <v>0</v>
      </c>
      <c r="P971" s="136">
        <f t="shared" si="605"/>
        <v>0</v>
      </c>
      <c r="Q971" s="136">
        <f t="shared" si="605"/>
        <v>0</v>
      </c>
      <c r="R971" s="136">
        <f t="shared" si="605"/>
        <v>0</v>
      </c>
      <c r="S971" s="136">
        <f t="shared" si="605"/>
        <v>0</v>
      </c>
      <c r="T971" s="136">
        <f t="shared" si="605"/>
        <v>0</v>
      </c>
      <c r="U971" s="136">
        <f t="shared" si="605"/>
        <v>0</v>
      </c>
      <c r="V971" s="136">
        <f t="shared" si="605"/>
        <v>0</v>
      </c>
      <c r="W971" s="136">
        <f t="shared" si="605"/>
        <v>0</v>
      </c>
      <c r="X971" s="136">
        <f t="shared" si="605"/>
        <v>0</v>
      </c>
      <c r="Y971" s="42">
        <f t="shared" si="577"/>
        <v>0</v>
      </c>
      <c r="Z971" s="42"/>
      <c r="AA971" s="42"/>
      <c r="AB971" s="42"/>
      <c r="AC971" s="42"/>
      <c r="AD971" s="42"/>
      <c r="AE971" s="42"/>
      <c r="AF971" s="42"/>
      <c r="AG971" s="42"/>
    </row>
    <row r="972" spans="1:33">
      <c r="A972" s="44">
        <f t="shared" si="574"/>
        <v>943</v>
      </c>
      <c r="B972" s="44"/>
      <c r="C972" s="142">
        <v>39906</v>
      </c>
      <c r="E972" s="138" t="s">
        <v>330</v>
      </c>
      <c r="G972" s="43"/>
      <c r="H972" s="136"/>
      <c r="I972" s="42">
        <f>'Dep. Res. Class'!G$177</f>
        <v>159583.42534073186</v>
      </c>
      <c r="J972" s="136">
        <f t="shared" ref="J972:X972" si="606">+J177+J442+J707</f>
        <v>92955.228502744547</v>
      </c>
      <c r="K972" s="136">
        <f t="shared" si="606"/>
        <v>41307.994989630482</v>
      </c>
      <c r="L972" s="136">
        <f t="shared" si="606"/>
        <v>363.27358166227464</v>
      </c>
      <c r="M972" s="136">
        <f t="shared" si="606"/>
        <v>17025.510635329352</v>
      </c>
      <c r="N972" s="136">
        <f t="shared" si="606"/>
        <v>7931.4176313652151</v>
      </c>
      <c r="O972" s="136">
        <f t="shared" si="606"/>
        <v>0</v>
      </c>
      <c r="P972" s="136">
        <f t="shared" si="606"/>
        <v>0</v>
      </c>
      <c r="Q972" s="136">
        <f t="shared" si="606"/>
        <v>0</v>
      </c>
      <c r="R972" s="136">
        <f t="shared" si="606"/>
        <v>0</v>
      </c>
      <c r="S972" s="136">
        <f t="shared" si="606"/>
        <v>0</v>
      </c>
      <c r="T972" s="136">
        <f t="shared" si="606"/>
        <v>0</v>
      </c>
      <c r="U972" s="136">
        <f t="shared" si="606"/>
        <v>0</v>
      </c>
      <c r="V972" s="136">
        <f t="shared" si="606"/>
        <v>0</v>
      </c>
      <c r="W972" s="136">
        <f t="shared" si="606"/>
        <v>0</v>
      </c>
      <c r="X972" s="136">
        <f t="shared" si="606"/>
        <v>0</v>
      </c>
      <c r="Y972" s="42">
        <f t="shared" si="577"/>
        <v>0</v>
      </c>
      <c r="Z972" s="42"/>
      <c r="AA972" s="42"/>
      <c r="AB972" s="42"/>
      <c r="AC972" s="42"/>
      <c r="AD972" s="42"/>
      <c r="AE972" s="42"/>
      <c r="AF972" s="42"/>
      <c r="AG972" s="42"/>
    </row>
    <row r="973" spans="1:33">
      <c r="A973" s="44">
        <f t="shared" si="574"/>
        <v>944</v>
      </c>
      <c r="B973" s="44"/>
      <c r="C973" s="142">
        <v>39907</v>
      </c>
      <c r="E973" s="138" t="s">
        <v>331</v>
      </c>
      <c r="G973" s="43"/>
      <c r="H973" s="136"/>
      <c r="I973" s="42">
        <f>'Dep. Res. Class'!G$178</f>
        <v>28973.320114986447</v>
      </c>
      <c r="J973" s="136">
        <f t="shared" ref="J973:X973" si="607">+J178+J443+J708</f>
        <v>16876.574656931592</v>
      </c>
      <c r="K973" s="136">
        <f t="shared" si="607"/>
        <v>7499.7122012353693</v>
      </c>
      <c r="L973" s="136">
        <f t="shared" si="607"/>
        <v>65.954479598028172</v>
      </c>
      <c r="M973" s="136">
        <f t="shared" si="607"/>
        <v>3091.0827280795183</v>
      </c>
      <c r="N973" s="136">
        <f t="shared" si="607"/>
        <v>1439.996049141942</v>
      </c>
      <c r="O973" s="136">
        <f t="shared" si="607"/>
        <v>0</v>
      </c>
      <c r="P973" s="136">
        <f t="shared" si="607"/>
        <v>0</v>
      </c>
      <c r="Q973" s="136">
        <f t="shared" si="607"/>
        <v>0</v>
      </c>
      <c r="R973" s="136">
        <f t="shared" si="607"/>
        <v>0</v>
      </c>
      <c r="S973" s="136">
        <f t="shared" si="607"/>
        <v>0</v>
      </c>
      <c r="T973" s="136">
        <f t="shared" si="607"/>
        <v>0</v>
      </c>
      <c r="U973" s="136">
        <f t="shared" si="607"/>
        <v>0</v>
      </c>
      <c r="V973" s="136">
        <f t="shared" si="607"/>
        <v>0</v>
      </c>
      <c r="W973" s="136">
        <f t="shared" si="607"/>
        <v>0</v>
      </c>
      <c r="X973" s="136">
        <f t="shared" si="607"/>
        <v>0</v>
      </c>
      <c r="Y973" s="42">
        <f t="shared" si="577"/>
        <v>0</v>
      </c>
      <c r="Z973" s="42"/>
      <c r="AA973" s="42"/>
      <c r="AB973" s="42"/>
      <c r="AC973" s="42"/>
      <c r="AD973" s="42"/>
      <c r="AE973" s="42"/>
      <c r="AF973" s="42"/>
      <c r="AG973" s="42"/>
    </row>
    <row r="974" spans="1:33">
      <c r="A974" s="44">
        <f t="shared" si="574"/>
        <v>945</v>
      </c>
      <c r="B974" s="44"/>
      <c r="C974" s="142">
        <v>39908</v>
      </c>
      <c r="E974" s="138" t="s">
        <v>332</v>
      </c>
      <c r="G974" s="43"/>
      <c r="H974" s="136"/>
      <c r="I974" s="42">
        <f>'Dep. Res. Class'!G$179</f>
        <v>441064.56779886706</v>
      </c>
      <c r="J974" s="136">
        <f t="shared" ref="J974:X974" si="608">+J179+J444+J709</f>
        <v>256914.26034169324</v>
      </c>
      <c r="K974" s="136">
        <f t="shared" si="608"/>
        <v>114169.08064128897</v>
      </c>
      <c r="L974" s="136">
        <f t="shared" si="608"/>
        <v>1004.0335012643787</v>
      </c>
      <c r="M974" s="136">
        <f t="shared" si="608"/>
        <v>47055.948785991357</v>
      </c>
      <c r="N974" s="136">
        <f t="shared" si="608"/>
        <v>21921.244528629122</v>
      </c>
      <c r="O974" s="136">
        <f t="shared" si="608"/>
        <v>0</v>
      </c>
      <c r="P974" s="136">
        <f t="shared" si="608"/>
        <v>0</v>
      </c>
      <c r="Q974" s="136">
        <f t="shared" si="608"/>
        <v>0</v>
      </c>
      <c r="R974" s="136">
        <f t="shared" si="608"/>
        <v>0</v>
      </c>
      <c r="S974" s="136">
        <f t="shared" si="608"/>
        <v>0</v>
      </c>
      <c r="T974" s="136">
        <f t="shared" si="608"/>
        <v>0</v>
      </c>
      <c r="U974" s="136">
        <f t="shared" si="608"/>
        <v>0</v>
      </c>
      <c r="V974" s="136">
        <f t="shared" si="608"/>
        <v>0</v>
      </c>
      <c r="W974" s="136">
        <f t="shared" si="608"/>
        <v>0</v>
      </c>
      <c r="X974" s="136">
        <f t="shared" si="608"/>
        <v>0</v>
      </c>
      <c r="Y974" s="42">
        <f t="shared" si="577"/>
        <v>0</v>
      </c>
      <c r="Z974" s="42"/>
      <c r="AA974" s="42"/>
      <c r="AB974" s="42"/>
      <c r="AC974" s="42"/>
      <c r="AD974" s="42"/>
      <c r="AE974" s="42"/>
      <c r="AF974" s="42"/>
      <c r="AG974" s="42"/>
    </row>
    <row r="975" spans="1:33">
      <c r="A975" s="44">
        <f t="shared" si="574"/>
        <v>946</v>
      </c>
      <c r="B975" s="44"/>
      <c r="C975" s="142">
        <v>39909</v>
      </c>
      <c r="E975" s="138" t="s">
        <v>333</v>
      </c>
      <c r="G975" s="43"/>
      <c r="H975" s="136"/>
      <c r="I975" s="42">
        <f>'Dep. Res. Class'!G$180</f>
        <v>0</v>
      </c>
      <c r="J975" s="136">
        <f t="shared" ref="J975:X975" si="609">+J180+J445+J710</f>
        <v>0</v>
      </c>
      <c r="K975" s="136">
        <f t="shared" si="609"/>
        <v>0</v>
      </c>
      <c r="L975" s="136">
        <f t="shared" si="609"/>
        <v>0</v>
      </c>
      <c r="M975" s="136">
        <f t="shared" si="609"/>
        <v>0</v>
      </c>
      <c r="N975" s="136">
        <f t="shared" si="609"/>
        <v>0</v>
      </c>
      <c r="O975" s="136">
        <f t="shared" si="609"/>
        <v>0</v>
      </c>
      <c r="P975" s="136">
        <f t="shared" si="609"/>
        <v>0</v>
      </c>
      <c r="Q975" s="136">
        <f t="shared" si="609"/>
        <v>0</v>
      </c>
      <c r="R975" s="136">
        <f t="shared" si="609"/>
        <v>0</v>
      </c>
      <c r="S975" s="136">
        <f t="shared" si="609"/>
        <v>0</v>
      </c>
      <c r="T975" s="136">
        <f t="shared" si="609"/>
        <v>0</v>
      </c>
      <c r="U975" s="136">
        <f t="shared" si="609"/>
        <v>0</v>
      </c>
      <c r="V975" s="136">
        <f t="shared" si="609"/>
        <v>0</v>
      </c>
      <c r="W975" s="136">
        <f t="shared" si="609"/>
        <v>0</v>
      </c>
      <c r="X975" s="136">
        <f t="shared" si="609"/>
        <v>0</v>
      </c>
      <c r="Y975" s="42">
        <f t="shared" si="577"/>
        <v>0</v>
      </c>
      <c r="Z975" s="42"/>
      <c r="AA975" s="42"/>
      <c r="AB975" s="42"/>
      <c r="AC975" s="42"/>
      <c r="AD975" s="42"/>
      <c r="AE975" s="42"/>
      <c r="AF975" s="42"/>
      <c r="AG975" s="42"/>
    </row>
    <row r="976" spans="1:33">
      <c r="A976" s="44">
        <f t="shared" si="574"/>
        <v>947</v>
      </c>
      <c r="B976" s="44"/>
      <c r="C976" s="142">
        <v>39924</v>
      </c>
      <c r="E976" s="138" t="s">
        <v>334</v>
      </c>
      <c r="G976" s="43"/>
      <c r="H976" s="136"/>
      <c r="I976" s="42">
        <f>'Dep. Res. Class'!G$181</f>
        <v>0</v>
      </c>
      <c r="J976" s="136">
        <f t="shared" ref="J976:X976" si="610">+J181+J446+J711</f>
        <v>0</v>
      </c>
      <c r="K976" s="136">
        <f t="shared" si="610"/>
        <v>0</v>
      </c>
      <c r="L976" s="136">
        <f t="shared" si="610"/>
        <v>0</v>
      </c>
      <c r="M976" s="136">
        <f t="shared" si="610"/>
        <v>0</v>
      </c>
      <c r="N976" s="136">
        <f t="shared" si="610"/>
        <v>0</v>
      </c>
      <c r="O976" s="136">
        <f t="shared" si="610"/>
        <v>0</v>
      </c>
      <c r="P976" s="136">
        <f t="shared" si="610"/>
        <v>0</v>
      </c>
      <c r="Q976" s="136">
        <f t="shared" si="610"/>
        <v>0</v>
      </c>
      <c r="R976" s="136">
        <f t="shared" si="610"/>
        <v>0</v>
      </c>
      <c r="S976" s="136">
        <f t="shared" si="610"/>
        <v>0</v>
      </c>
      <c r="T976" s="136">
        <f t="shared" si="610"/>
        <v>0</v>
      </c>
      <c r="U976" s="136">
        <f t="shared" si="610"/>
        <v>0</v>
      </c>
      <c r="V976" s="136">
        <f t="shared" si="610"/>
        <v>0</v>
      </c>
      <c r="W976" s="136">
        <f t="shared" si="610"/>
        <v>0</v>
      </c>
      <c r="X976" s="136">
        <f t="shared" si="610"/>
        <v>0</v>
      </c>
      <c r="Y976" s="42">
        <f t="shared" si="577"/>
        <v>0</v>
      </c>
      <c r="Z976" s="42"/>
      <c r="AA976" s="42"/>
      <c r="AB976" s="42"/>
      <c r="AC976" s="42"/>
      <c r="AD976" s="42"/>
      <c r="AE976" s="42"/>
      <c r="AF976" s="42"/>
      <c r="AG976" s="42"/>
    </row>
    <row r="977" spans="1:33">
      <c r="A977" s="44">
        <f t="shared" si="574"/>
        <v>948</v>
      </c>
      <c r="B977" s="44"/>
      <c r="C977" s="44"/>
      <c r="D977" s="44"/>
      <c r="E977" s="138" t="s">
        <v>368</v>
      </c>
      <c r="G977" s="43"/>
      <c r="H977" s="136"/>
      <c r="I977" s="42">
        <f>'Dep. Res. Class'!G$182</f>
        <v>28230.208708379763</v>
      </c>
      <c r="J977" s="136">
        <f t="shared" ref="J977:X977" si="611">+J182+J447+J712</f>
        <v>16443.722119416285</v>
      </c>
      <c r="K977" s="136">
        <f t="shared" si="611"/>
        <v>7307.3586269509142</v>
      </c>
      <c r="L977" s="136">
        <f t="shared" si="611"/>
        <v>64.26287070020112</v>
      </c>
      <c r="M977" s="136">
        <f t="shared" si="611"/>
        <v>3011.8022443488098</v>
      </c>
      <c r="N977" s="136">
        <f t="shared" si="611"/>
        <v>1403.0628469635544</v>
      </c>
      <c r="O977" s="136">
        <f t="shared" si="611"/>
        <v>0</v>
      </c>
      <c r="P977" s="136">
        <f t="shared" si="611"/>
        <v>0</v>
      </c>
      <c r="Q977" s="136">
        <f t="shared" si="611"/>
        <v>0</v>
      </c>
      <c r="R977" s="136">
        <f t="shared" si="611"/>
        <v>0</v>
      </c>
      <c r="S977" s="136">
        <f t="shared" si="611"/>
        <v>0</v>
      </c>
      <c r="T977" s="136">
        <f t="shared" si="611"/>
        <v>0</v>
      </c>
      <c r="U977" s="136">
        <f t="shared" si="611"/>
        <v>0</v>
      </c>
      <c r="V977" s="136">
        <f t="shared" si="611"/>
        <v>0</v>
      </c>
      <c r="W977" s="136">
        <f t="shared" si="611"/>
        <v>0</v>
      </c>
      <c r="X977" s="136">
        <f t="shared" si="611"/>
        <v>0</v>
      </c>
      <c r="Y977" s="42">
        <f t="shared" si="577"/>
        <v>0</v>
      </c>
      <c r="Z977" s="42"/>
      <c r="AA977" s="42"/>
      <c r="AB977" s="42"/>
      <c r="AC977" s="42"/>
      <c r="AD977" s="42"/>
      <c r="AE977" s="42"/>
      <c r="AF977" s="42"/>
      <c r="AG977" s="42"/>
    </row>
    <row r="978" spans="1:33">
      <c r="A978" s="44">
        <f t="shared" si="574"/>
        <v>949</v>
      </c>
      <c r="B978" s="44"/>
      <c r="C978" s="44"/>
      <c r="D978" s="44"/>
      <c r="E978" s="44"/>
      <c r="G978" s="43"/>
      <c r="H978" s="44"/>
      <c r="I978" s="42"/>
      <c r="J978" s="151"/>
      <c r="K978" s="44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</row>
    <row r="979" spans="1:33">
      <c r="A979" s="44">
        <f t="shared" si="574"/>
        <v>950</v>
      </c>
      <c r="B979" s="44"/>
      <c r="C979" s="44"/>
      <c r="D979" s="44" t="s">
        <v>159</v>
      </c>
      <c r="E979" s="44"/>
      <c r="G979" s="43"/>
      <c r="H979" s="44"/>
      <c r="I979" s="42">
        <f>'Dep. Res. Class'!G$184</f>
        <v>1559096.8879334165</v>
      </c>
      <c r="J979" s="136">
        <f>SUM(J943:J977)</f>
        <v>908153.25693336828</v>
      </c>
      <c r="K979" s="136">
        <f t="shared" ref="K979:X979" si="612">SUM(K943:K977)</f>
        <v>403570.52305145538</v>
      </c>
      <c r="L979" s="136">
        <f t="shared" si="612"/>
        <v>3549.1073676904989</v>
      </c>
      <c r="M979" s="136">
        <f t="shared" si="612"/>
        <v>166335.6992766849</v>
      </c>
      <c r="N979" s="136">
        <f t="shared" si="612"/>
        <v>77488.301304217544</v>
      </c>
      <c r="O979" s="136">
        <f t="shared" si="612"/>
        <v>0</v>
      </c>
      <c r="P979" s="136">
        <f t="shared" si="612"/>
        <v>0</v>
      </c>
      <c r="Q979" s="136">
        <f t="shared" si="612"/>
        <v>0</v>
      </c>
      <c r="R979" s="136">
        <f t="shared" si="612"/>
        <v>0</v>
      </c>
      <c r="S979" s="136">
        <f t="shared" si="612"/>
        <v>0</v>
      </c>
      <c r="T979" s="136">
        <f t="shared" si="612"/>
        <v>0</v>
      </c>
      <c r="U979" s="136">
        <f t="shared" si="612"/>
        <v>0</v>
      </c>
      <c r="V979" s="136">
        <f t="shared" si="612"/>
        <v>0</v>
      </c>
      <c r="W979" s="136">
        <f t="shared" si="612"/>
        <v>0</v>
      </c>
      <c r="X979" s="136">
        <f t="shared" si="612"/>
        <v>0</v>
      </c>
      <c r="Y979" s="42">
        <f>SUM(J979:X979)-I979</f>
        <v>0</v>
      </c>
      <c r="Z979" s="42"/>
      <c r="AA979" s="42"/>
      <c r="AB979" s="42"/>
      <c r="AC979" s="42"/>
      <c r="AD979" s="42"/>
      <c r="AE979" s="42"/>
      <c r="AF979" s="42"/>
      <c r="AG979" s="42"/>
    </row>
    <row r="980" spans="1:33">
      <c r="A980" s="44">
        <f t="shared" si="574"/>
        <v>951</v>
      </c>
      <c r="B980" s="44"/>
      <c r="C980" s="44"/>
      <c r="D980" s="44"/>
      <c r="E980" s="44"/>
      <c r="G980" s="43"/>
      <c r="H980" s="44"/>
      <c r="I980" s="42"/>
      <c r="J980" s="151"/>
      <c r="K980" s="44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  <c r="AA980" s="42"/>
      <c r="AB980" s="42"/>
      <c r="AC980" s="42"/>
      <c r="AD980" s="42"/>
      <c r="AE980" s="42"/>
      <c r="AF980" s="42"/>
      <c r="AG980" s="42"/>
    </row>
    <row r="981" spans="1:33">
      <c r="A981" s="44">
        <f t="shared" si="574"/>
        <v>952</v>
      </c>
      <c r="B981" s="44"/>
      <c r="C981" s="44"/>
      <c r="D981" s="44" t="s">
        <v>363</v>
      </c>
      <c r="E981" s="44"/>
      <c r="G981" s="43"/>
      <c r="H981" s="44"/>
      <c r="I981" s="42"/>
      <c r="J981" s="151"/>
      <c r="K981" s="44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  <c r="AA981" s="42"/>
      <c r="AB981" s="42"/>
      <c r="AC981" s="42"/>
      <c r="AD981" s="42"/>
      <c r="AE981" s="42"/>
      <c r="AF981" s="42"/>
      <c r="AG981" s="42"/>
    </row>
    <row r="982" spans="1:33">
      <c r="A982" s="44">
        <f t="shared" si="574"/>
        <v>953</v>
      </c>
      <c r="B982" s="44"/>
      <c r="C982" s="44"/>
      <c r="D982" s="44"/>
      <c r="E982" s="44"/>
      <c r="G982" s="43"/>
      <c r="H982" s="44"/>
      <c r="I982" s="42"/>
      <c r="J982" s="151"/>
      <c r="K982" s="44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  <c r="AA982" s="42"/>
      <c r="AB982" s="42"/>
      <c r="AC982" s="42"/>
      <c r="AD982" s="42"/>
      <c r="AE982" s="42"/>
      <c r="AF982" s="42"/>
      <c r="AG982" s="42"/>
    </row>
    <row r="983" spans="1:33">
      <c r="A983" s="44">
        <f t="shared" si="574"/>
        <v>954</v>
      </c>
      <c r="B983" s="44"/>
      <c r="C983" s="44"/>
      <c r="D983" s="44" t="s">
        <v>158</v>
      </c>
      <c r="E983" s="44"/>
      <c r="G983" s="43"/>
      <c r="H983" s="44"/>
      <c r="I983" s="42"/>
      <c r="J983" s="151"/>
      <c r="K983" s="44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  <c r="AA983" s="42"/>
      <c r="AB983" s="42"/>
      <c r="AC983" s="42"/>
      <c r="AD983" s="42"/>
      <c r="AE983" s="42"/>
      <c r="AF983" s="42"/>
      <c r="AG983" s="42"/>
    </row>
    <row r="984" spans="1:33">
      <c r="A984" s="44">
        <f t="shared" si="574"/>
        <v>955</v>
      </c>
      <c r="B984" s="44"/>
      <c r="C984" s="44"/>
      <c r="D984" s="44"/>
      <c r="E984" s="44"/>
      <c r="G984" s="43"/>
      <c r="H984" s="44"/>
      <c r="I984" s="42"/>
      <c r="J984" s="151"/>
      <c r="K984" s="44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  <c r="AA984" s="42"/>
      <c r="AB984" s="42"/>
      <c r="AC984" s="42"/>
      <c r="AD984" s="42"/>
      <c r="AE984" s="42"/>
      <c r="AF984" s="42"/>
      <c r="AG984" s="42"/>
    </row>
    <row r="985" spans="1:33">
      <c r="A985" s="44">
        <f t="shared" si="574"/>
        <v>956</v>
      </c>
      <c r="B985" s="44"/>
      <c r="C985" s="139">
        <v>37400</v>
      </c>
      <c r="E985" s="138" t="s">
        <v>125</v>
      </c>
      <c r="G985" s="43"/>
      <c r="H985" s="136"/>
      <c r="I985" s="42">
        <f>'Dep. Res. Class'!G$190</f>
        <v>0</v>
      </c>
      <c r="J985" s="136">
        <f t="shared" ref="J985:X985" si="613">+J190+J455+J720</f>
        <v>0</v>
      </c>
      <c r="K985" s="136">
        <f t="shared" si="613"/>
        <v>0</v>
      </c>
      <c r="L985" s="136">
        <f t="shared" si="613"/>
        <v>0</v>
      </c>
      <c r="M985" s="136">
        <f t="shared" si="613"/>
        <v>0</v>
      </c>
      <c r="N985" s="136">
        <f t="shared" si="613"/>
        <v>0</v>
      </c>
      <c r="O985" s="136">
        <f t="shared" si="613"/>
        <v>0</v>
      </c>
      <c r="P985" s="136">
        <f t="shared" si="613"/>
        <v>0</v>
      </c>
      <c r="Q985" s="136">
        <f t="shared" si="613"/>
        <v>0</v>
      </c>
      <c r="R985" s="136">
        <f t="shared" si="613"/>
        <v>0</v>
      </c>
      <c r="S985" s="136">
        <f t="shared" si="613"/>
        <v>0</v>
      </c>
      <c r="T985" s="136">
        <f t="shared" si="613"/>
        <v>0</v>
      </c>
      <c r="U985" s="136">
        <f t="shared" si="613"/>
        <v>0</v>
      </c>
      <c r="V985" s="136">
        <f t="shared" si="613"/>
        <v>0</v>
      </c>
      <c r="W985" s="136">
        <f t="shared" si="613"/>
        <v>0</v>
      </c>
      <c r="X985" s="136">
        <f t="shared" si="613"/>
        <v>0</v>
      </c>
      <c r="Y985" s="42">
        <f t="shared" ref="Y985:Y1019" si="614">SUM(J985:X985)-I985</f>
        <v>0</v>
      </c>
      <c r="Z985" s="42"/>
      <c r="AA985" s="42"/>
      <c r="AB985" s="42"/>
      <c r="AC985" s="42"/>
      <c r="AD985" s="42"/>
      <c r="AE985" s="42"/>
      <c r="AF985" s="42"/>
      <c r="AG985" s="42"/>
    </row>
    <row r="986" spans="1:33">
      <c r="A986" s="44">
        <f t="shared" si="574"/>
        <v>957</v>
      </c>
      <c r="B986" s="44"/>
      <c r="C986" s="139">
        <v>39000</v>
      </c>
      <c r="E986" s="138" t="s">
        <v>149</v>
      </c>
      <c r="G986" s="43"/>
      <c r="H986" s="136"/>
      <c r="I986" s="42">
        <f>'Dep. Res. Class'!G$191</f>
        <v>83992.99565321843</v>
      </c>
      <c r="J986" s="136">
        <f t="shared" ref="J986:X986" si="615">+J191+J456+J721</f>
        <v>48924.80586191648</v>
      </c>
      <c r="K986" s="136">
        <f t="shared" si="615"/>
        <v>21741.494996734036</v>
      </c>
      <c r="L986" s="136">
        <f t="shared" si="615"/>
        <v>191.20053539608142</v>
      </c>
      <c r="M986" s="136">
        <f t="shared" si="615"/>
        <v>8960.9784834092352</v>
      </c>
      <c r="N986" s="136">
        <f t="shared" si="615"/>
        <v>4174.5157757626012</v>
      </c>
      <c r="O986" s="136">
        <f t="shared" si="615"/>
        <v>0</v>
      </c>
      <c r="P986" s="136">
        <f t="shared" si="615"/>
        <v>0</v>
      </c>
      <c r="Q986" s="136">
        <f t="shared" si="615"/>
        <v>0</v>
      </c>
      <c r="R986" s="136">
        <f t="shared" si="615"/>
        <v>0</v>
      </c>
      <c r="S986" s="136">
        <f t="shared" si="615"/>
        <v>0</v>
      </c>
      <c r="T986" s="136">
        <f t="shared" si="615"/>
        <v>0</v>
      </c>
      <c r="U986" s="136">
        <f t="shared" si="615"/>
        <v>0</v>
      </c>
      <c r="V986" s="136">
        <f t="shared" si="615"/>
        <v>0</v>
      </c>
      <c r="W986" s="136">
        <f t="shared" si="615"/>
        <v>0</v>
      </c>
      <c r="X986" s="136">
        <f t="shared" si="615"/>
        <v>0</v>
      </c>
      <c r="Y986" s="42">
        <f t="shared" si="614"/>
        <v>0</v>
      </c>
      <c r="Z986" s="42"/>
      <c r="AA986" s="42"/>
      <c r="AB986" s="42"/>
      <c r="AC986" s="42"/>
      <c r="AD986" s="42"/>
      <c r="AE986" s="42"/>
      <c r="AF986" s="42"/>
      <c r="AG986" s="42"/>
    </row>
    <row r="987" spans="1:33">
      <c r="A987" s="44">
        <f t="shared" si="574"/>
        <v>958</v>
      </c>
      <c r="B987" s="44"/>
      <c r="C987" s="139">
        <v>36602</v>
      </c>
      <c r="E987" s="138" t="s">
        <v>149</v>
      </c>
      <c r="G987" s="43"/>
      <c r="H987" s="136"/>
      <c r="I987" s="42">
        <f>'Dep. Res. Class'!G$192</f>
        <v>0</v>
      </c>
      <c r="J987" s="136">
        <f t="shared" ref="J987:X987" si="616">+J192+J457+J722</f>
        <v>0</v>
      </c>
      <c r="K987" s="136">
        <f t="shared" si="616"/>
        <v>0</v>
      </c>
      <c r="L987" s="136">
        <f t="shared" si="616"/>
        <v>0</v>
      </c>
      <c r="M987" s="136">
        <f t="shared" si="616"/>
        <v>0</v>
      </c>
      <c r="N987" s="136">
        <f t="shared" si="616"/>
        <v>0</v>
      </c>
      <c r="O987" s="136">
        <f t="shared" si="616"/>
        <v>0</v>
      </c>
      <c r="P987" s="136">
        <f t="shared" si="616"/>
        <v>0</v>
      </c>
      <c r="Q987" s="136">
        <f t="shared" si="616"/>
        <v>0</v>
      </c>
      <c r="R987" s="136">
        <f t="shared" si="616"/>
        <v>0</v>
      </c>
      <c r="S987" s="136">
        <f t="shared" si="616"/>
        <v>0</v>
      </c>
      <c r="T987" s="136">
        <f t="shared" si="616"/>
        <v>0</v>
      </c>
      <c r="U987" s="136">
        <f t="shared" si="616"/>
        <v>0</v>
      </c>
      <c r="V987" s="136">
        <f t="shared" si="616"/>
        <v>0</v>
      </c>
      <c r="W987" s="136">
        <f t="shared" si="616"/>
        <v>0</v>
      </c>
      <c r="X987" s="136">
        <f t="shared" si="616"/>
        <v>0</v>
      </c>
      <c r="Y987" s="42">
        <f t="shared" si="614"/>
        <v>0</v>
      </c>
      <c r="Z987" s="42"/>
      <c r="AA987" s="42"/>
      <c r="AB987" s="42"/>
      <c r="AC987" s="42"/>
      <c r="AD987" s="42"/>
      <c r="AE987" s="42"/>
      <c r="AF987" s="42"/>
      <c r="AG987" s="42"/>
    </row>
    <row r="988" spans="1:33">
      <c r="A988" s="44">
        <f t="shared" si="574"/>
        <v>959</v>
      </c>
      <c r="B988" s="44"/>
      <c r="C988" s="139">
        <v>37503</v>
      </c>
      <c r="E988" s="138" t="s">
        <v>291</v>
      </c>
      <c r="G988" s="43"/>
      <c r="H988" s="136"/>
      <c r="I988" s="42">
        <f>'Dep. Res. Class'!G$193</f>
        <v>0</v>
      </c>
      <c r="J988" s="136">
        <f t="shared" ref="J988:X988" si="617">+J193+J458+J723</f>
        <v>0</v>
      </c>
      <c r="K988" s="136">
        <f t="shared" si="617"/>
        <v>0</v>
      </c>
      <c r="L988" s="136">
        <f t="shared" si="617"/>
        <v>0</v>
      </c>
      <c r="M988" s="136">
        <f t="shared" si="617"/>
        <v>0</v>
      </c>
      <c r="N988" s="136">
        <f t="shared" si="617"/>
        <v>0</v>
      </c>
      <c r="O988" s="136">
        <f t="shared" si="617"/>
        <v>0</v>
      </c>
      <c r="P988" s="136">
        <f t="shared" si="617"/>
        <v>0</v>
      </c>
      <c r="Q988" s="136">
        <f t="shared" si="617"/>
        <v>0</v>
      </c>
      <c r="R988" s="136">
        <f t="shared" si="617"/>
        <v>0</v>
      </c>
      <c r="S988" s="136">
        <f t="shared" si="617"/>
        <v>0</v>
      </c>
      <c r="T988" s="136">
        <f t="shared" si="617"/>
        <v>0</v>
      </c>
      <c r="U988" s="136">
        <f t="shared" si="617"/>
        <v>0</v>
      </c>
      <c r="V988" s="136">
        <f t="shared" si="617"/>
        <v>0</v>
      </c>
      <c r="W988" s="136">
        <f t="shared" si="617"/>
        <v>0</v>
      </c>
      <c r="X988" s="136">
        <f t="shared" si="617"/>
        <v>0</v>
      </c>
      <c r="Y988" s="42">
        <f t="shared" si="614"/>
        <v>0</v>
      </c>
      <c r="Z988" s="42"/>
      <c r="AA988" s="42"/>
      <c r="AB988" s="42"/>
      <c r="AC988" s="42"/>
      <c r="AD988" s="42"/>
      <c r="AE988" s="42"/>
      <c r="AF988" s="42"/>
      <c r="AG988" s="42"/>
    </row>
    <row r="989" spans="1:33">
      <c r="A989" s="44">
        <f t="shared" si="574"/>
        <v>960</v>
      </c>
      <c r="B989" s="44"/>
      <c r="C989" s="139">
        <v>39004</v>
      </c>
      <c r="E989" s="138" t="s">
        <v>306</v>
      </c>
      <c r="G989" s="43"/>
      <c r="H989" s="136"/>
      <c r="I989" s="42">
        <f>'Dep. Res. Class'!G$194</f>
        <v>0</v>
      </c>
      <c r="J989" s="136">
        <f t="shared" ref="J989:X989" si="618">+J194+J459+J724</f>
        <v>0</v>
      </c>
      <c r="K989" s="136">
        <f t="shared" si="618"/>
        <v>0</v>
      </c>
      <c r="L989" s="136">
        <f t="shared" si="618"/>
        <v>0</v>
      </c>
      <c r="M989" s="136">
        <f t="shared" si="618"/>
        <v>0</v>
      </c>
      <c r="N989" s="136">
        <f t="shared" si="618"/>
        <v>0</v>
      </c>
      <c r="O989" s="136">
        <f t="shared" si="618"/>
        <v>0</v>
      </c>
      <c r="P989" s="136">
        <f t="shared" si="618"/>
        <v>0</v>
      </c>
      <c r="Q989" s="136">
        <f t="shared" si="618"/>
        <v>0</v>
      </c>
      <c r="R989" s="136">
        <f t="shared" si="618"/>
        <v>0</v>
      </c>
      <c r="S989" s="136">
        <f t="shared" si="618"/>
        <v>0</v>
      </c>
      <c r="T989" s="136">
        <f t="shared" si="618"/>
        <v>0</v>
      </c>
      <c r="U989" s="136">
        <f t="shared" si="618"/>
        <v>0</v>
      </c>
      <c r="V989" s="136">
        <f t="shared" si="618"/>
        <v>0</v>
      </c>
      <c r="W989" s="136">
        <f t="shared" si="618"/>
        <v>0</v>
      </c>
      <c r="X989" s="136">
        <f t="shared" si="618"/>
        <v>0</v>
      </c>
      <c r="Y989" s="42">
        <f t="shared" si="614"/>
        <v>0</v>
      </c>
      <c r="Z989" s="42"/>
      <c r="AA989" s="42"/>
      <c r="AB989" s="42"/>
      <c r="AC989" s="42"/>
      <c r="AD989" s="42"/>
      <c r="AE989" s="42"/>
      <c r="AF989" s="42"/>
      <c r="AG989" s="42"/>
    </row>
    <row r="990" spans="1:33">
      <c r="A990" s="44">
        <f t="shared" si="574"/>
        <v>961</v>
      </c>
      <c r="B990" s="44"/>
      <c r="C990" s="139">
        <v>39009</v>
      </c>
      <c r="E990" s="138" t="s">
        <v>307</v>
      </c>
      <c r="G990" s="43"/>
      <c r="H990" s="136"/>
      <c r="I990" s="42">
        <f>'Dep. Res. Class'!G$195</f>
        <v>492963.589951651</v>
      </c>
      <c r="J990" s="136">
        <f t="shared" ref="J990:X990" si="619">+J195+J460+J725</f>
        <v>287144.75234285527</v>
      </c>
      <c r="K990" s="136">
        <f t="shared" si="619"/>
        <v>127603.08572343661</v>
      </c>
      <c r="L990" s="136">
        <f t="shared" si="619"/>
        <v>1122.1757433045952</v>
      </c>
      <c r="M990" s="136">
        <f t="shared" si="619"/>
        <v>52592.910733880359</v>
      </c>
      <c r="N990" s="136">
        <f t="shared" si="619"/>
        <v>24500.665408174184</v>
      </c>
      <c r="O990" s="136">
        <f t="shared" si="619"/>
        <v>0</v>
      </c>
      <c r="P990" s="136">
        <f t="shared" si="619"/>
        <v>0</v>
      </c>
      <c r="Q990" s="136">
        <f t="shared" si="619"/>
        <v>0</v>
      </c>
      <c r="R990" s="136">
        <f t="shared" si="619"/>
        <v>0</v>
      </c>
      <c r="S990" s="136">
        <f t="shared" si="619"/>
        <v>0</v>
      </c>
      <c r="T990" s="136">
        <f t="shared" si="619"/>
        <v>0</v>
      </c>
      <c r="U990" s="136">
        <f t="shared" si="619"/>
        <v>0</v>
      </c>
      <c r="V990" s="136">
        <f t="shared" si="619"/>
        <v>0</v>
      </c>
      <c r="W990" s="136">
        <f t="shared" si="619"/>
        <v>0</v>
      </c>
      <c r="X990" s="136">
        <f t="shared" si="619"/>
        <v>0</v>
      </c>
      <c r="Y990" s="42">
        <f t="shared" si="614"/>
        <v>0</v>
      </c>
      <c r="Z990" s="42"/>
      <c r="AA990" s="42"/>
      <c r="AB990" s="42"/>
      <c r="AC990" s="42"/>
      <c r="AD990" s="42"/>
      <c r="AE990" s="42"/>
      <c r="AF990" s="42"/>
      <c r="AG990" s="42"/>
    </row>
    <row r="991" spans="1:33">
      <c r="A991" s="44">
        <f t="shared" si="574"/>
        <v>962</v>
      </c>
      <c r="B991" s="44"/>
      <c r="C991" s="139">
        <v>39100</v>
      </c>
      <c r="E991" s="138" t="s">
        <v>308</v>
      </c>
      <c r="G991" s="43"/>
      <c r="H991" s="136"/>
      <c r="I991" s="42">
        <f>'Dep. Res. Class'!G$196</f>
        <v>343989.90543806186</v>
      </c>
      <c r="J991" s="136">
        <f t="shared" ref="J991:X991" si="620">+J196+J461+J726</f>
        <v>200369.55714141513</v>
      </c>
      <c r="K991" s="136">
        <f t="shared" si="620"/>
        <v>89041.410534832656</v>
      </c>
      <c r="L991" s="136">
        <f t="shared" si="620"/>
        <v>783.05403419772711</v>
      </c>
      <c r="M991" s="136">
        <f t="shared" si="620"/>
        <v>36699.323761080013</v>
      </c>
      <c r="N991" s="136">
        <f t="shared" si="620"/>
        <v>17096.559966536337</v>
      </c>
      <c r="O991" s="136">
        <f t="shared" si="620"/>
        <v>0</v>
      </c>
      <c r="P991" s="136">
        <f t="shared" si="620"/>
        <v>0</v>
      </c>
      <c r="Q991" s="136">
        <f t="shared" si="620"/>
        <v>0</v>
      </c>
      <c r="R991" s="136">
        <f t="shared" si="620"/>
        <v>0</v>
      </c>
      <c r="S991" s="136">
        <f t="shared" si="620"/>
        <v>0</v>
      </c>
      <c r="T991" s="136">
        <f t="shared" si="620"/>
        <v>0</v>
      </c>
      <c r="U991" s="136">
        <f t="shared" si="620"/>
        <v>0</v>
      </c>
      <c r="V991" s="136">
        <f t="shared" si="620"/>
        <v>0</v>
      </c>
      <c r="W991" s="136">
        <f t="shared" si="620"/>
        <v>0</v>
      </c>
      <c r="X991" s="136">
        <f t="shared" si="620"/>
        <v>0</v>
      </c>
      <c r="Y991" s="42">
        <f t="shared" si="614"/>
        <v>0</v>
      </c>
      <c r="Z991" s="42"/>
      <c r="AA991" s="42"/>
      <c r="AB991" s="42"/>
      <c r="AC991" s="42"/>
      <c r="AD991" s="42"/>
      <c r="AE991" s="42"/>
      <c r="AF991" s="42"/>
      <c r="AG991" s="42"/>
    </row>
    <row r="992" spans="1:33">
      <c r="A992" s="44">
        <f t="shared" si="574"/>
        <v>963</v>
      </c>
      <c r="B992" s="44"/>
      <c r="C992" s="139">
        <v>39102</v>
      </c>
      <c r="E992" s="138" t="s">
        <v>309</v>
      </c>
      <c r="G992" s="43"/>
      <c r="H992" s="136"/>
      <c r="I992" s="42">
        <f>'Dep. Res. Class'!G$197</f>
        <v>308.07888237393615</v>
      </c>
      <c r="J992" s="136">
        <f t="shared" ref="J992:X992" si="621">+J197+J462+J727</f>
        <v>179.45186254020072</v>
      </c>
      <c r="K992" s="136">
        <f t="shared" si="621"/>
        <v>79.745881518344092</v>
      </c>
      <c r="L992" s="136">
        <f t="shared" si="621"/>
        <v>0.70130666010917397</v>
      </c>
      <c r="M992" s="136">
        <f t="shared" si="621"/>
        <v>32.868076851832384</v>
      </c>
      <c r="N992" s="136">
        <f t="shared" si="621"/>
        <v>15.311754803449821</v>
      </c>
      <c r="O992" s="136">
        <f t="shared" si="621"/>
        <v>0</v>
      </c>
      <c r="P992" s="136">
        <f t="shared" si="621"/>
        <v>0</v>
      </c>
      <c r="Q992" s="136">
        <f t="shared" si="621"/>
        <v>0</v>
      </c>
      <c r="R992" s="136">
        <f t="shared" si="621"/>
        <v>0</v>
      </c>
      <c r="S992" s="136">
        <f t="shared" si="621"/>
        <v>0</v>
      </c>
      <c r="T992" s="136">
        <f t="shared" si="621"/>
        <v>0</v>
      </c>
      <c r="U992" s="136">
        <f t="shared" si="621"/>
        <v>0</v>
      </c>
      <c r="V992" s="136">
        <f t="shared" si="621"/>
        <v>0</v>
      </c>
      <c r="W992" s="136">
        <f t="shared" si="621"/>
        <v>0</v>
      </c>
      <c r="X992" s="136">
        <f t="shared" si="621"/>
        <v>0</v>
      </c>
      <c r="Y992" s="42">
        <f t="shared" si="614"/>
        <v>0</v>
      </c>
      <c r="Z992" s="42"/>
      <c r="AA992" s="42"/>
      <c r="AB992" s="42"/>
      <c r="AC992" s="42"/>
      <c r="AD992" s="42"/>
      <c r="AE992" s="42"/>
      <c r="AF992" s="42"/>
      <c r="AG992" s="42"/>
    </row>
    <row r="993" spans="1:33">
      <c r="A993" s="44">
        <f t="shared" si="574"/>
        <v>964</v>
      </c>
      <c r="B993" s="44"/>
      <c r="C993" s="146">
        <v>39103</v>
      </c>
      <c r="E993" s="138" t="s">
        <v>310</v>
      </c>
      <c r="G993" s="43"/>
      <c r="H993" s="136"/>
      <c r="I993" s="42">
        <f>'Dep. Res. Class'!G$198</f>
        <v>151.86437704310245</v>
      </c>
      <c r="J993" s="136">
        <f t="shared" ref="J993:X993" si="622">+J198+J463+J728</f>
        <v>88.458985256944743</v>
      </c>
      <c r="K993" s="136">
        <f t="shared" si="622"/>
        <v>39.309927786082326</v>
      </c>
      <c r="L993" s="136">
        <f t="shared" si="622"/>
        <v>0.34570204303840602</v>
      </c>
      <c r="M993" s="136">
        <f t="shared" si="622"/>
        <v>16.201986897790132</v>
      </c>
      <c r="N993" s="136">
        <f t="shared" si="622"/>
        <v>7.5477750592468489</v>
      </c>
      <c r="O993" s="136">
        <f t="shared" si="622"/>
        <v>0</v>
      </c>
      <c r="P993" s="136">
        <f t="shared" si="622"/>
        <v>0</v>
      </c>
      <c r="Q993" s="136">
        <f t="shared" si="622"/>
        <v>0</v>
      </c>
      <c r="R993" s="136">
        <f t="shared" si="622"/>
        <v>0</v>
      </c>
      <c r="S993" s="136">
        <f t="shared" si="622"/>
        <v>0</v>
      </c>
      <c r="T993" s="136">
        <f t="shared" si="622"/>
        <v>0</v>
      </c>
      <c r="U993" s="136">
        <f t="shared" si="622"/>
        <v>0</v>
      </c>
      <c r="V993" s="136">
        <f t="shared" si="622"/>
        <v>0</v>
      </c>
      <c r="W993" s="136">
        <f t="shared" si="622"/>
        <v>0</v>
      </c>
      <c r="X993" s="136">
        <f t="shared" si="622"/>
        <v>0</v>
      </c>
      <c r="Y993" s="42">
        <f t="shared" si="614"/>
        <v>0</v>
      </c>
      <c r="Z993" s="42"/>
      <c r="AA993" s="42"/>
      <c r="AB993" s="42"/>
      <c r="AC993" s="42"/>
      <c r="AD993" s="42"/>
      <c r="AE993" s="42"/>
      <c r="AF993" s="42"/>
      <c r="AG993" s="42"/>
    </row>
    <row r="994" spans="1:33">
      <c r="A994" s="44">
        <f t="shared" si="574"/>
        <v>965</v>
      </c>
      <c r="B994" s="44"/>
      <c r="C994" s="139">
        <v>39200</v>
      </c>
      <c r="E994" s="138" t="s">
        <v>311</v>
      </c>
      <c r="G994" s="43"/>
      <c r="H994" s="136"/>
      <c r="I994" s="42">
        <f>'Dep. Res. Class'!G$199</f>
        <v>5440.0891485731463</v>
      </c>
      <c r="J994" s="136">
        <f t="shared" ref="J994:X994" si="623">+J199+J464+J729</f>
        <v>3168.7797702124362</v>
      </c>
      <c r="K994" s="136">
        <f t="shared" si="623"/>
        <v>1408.1611220751608</v>
      </c>
      <c r="L994" s="136">
        <f t="shared" si="623"/>
        <v>12.383746403141203</v>
      </c>
      <c r="M994" s="136">
        <f t="shared" si="623"/>
        <v>580.38794103093869</v>
      </c>
      <c r="N994" s="136">
        <f t="shared" si="623"/>
        <v>270.37656885146885</v>
      </c>
      <c r="O994" s="136">
        <f t="shared" si="623"/>
        <v>0</v>
      </c>
      <c r="P994" s="136">
        <f t="shared" si="623"/>
        <v>0</v>
      </c>
      <c r="Q994" s="136">
        <f t="shared" si="623"/>
        <v>0</v>
      </c>
      <c r="R994" s="136">
        <f t="shared" si="623"/>
        <v>0</v>
      </c>
      <c r="S994" s="136">
        <f t="shared" si="623"/>
        <v>0</v>
      </c>
      <c r="T994" s="136">
        <f t="shared" si="623"/>
        <v>0</v>
      </c>
      <c r="U994" s="136">
        <f t="shared" si="623"/>
        <v>0</v>
      </c>
      <c r="V994" s="136">
        <f t="shared" si="623"/>
        <v>0</v>
      </c>
      <c r="W994" s="136">
        <f t="shared" si="623"/>
        <v>0</v>
      </c>
      <c r="X994" s="136">
        <f t="shared" si="623"/>
        <v>0</v>
      </c>
      <c r="Y994" s="42">
        <f t="shared" si="614"/>
        <v>0</v>
      </c>
      <c r="Z994" s="42"/>
      <c r="AA994" s="42"/>
      <c r="AB994" s="42"/>
      <c r="AC994" s="42"/>
      <c r="AD994" s="42"/>
      <c r="AE994" s="42"/>
      <c r="AF994" s="42"/>
      <c r="AG994" s="42"/>
    </row>
    <row r="995" spans="1:33">
      <c r="A995" s="44">
        <f t="shared" si="574"/>
        <v>966</v>
      </c>
      <c r="B995" s="44"/>
      <c r="C995" s="139">
        <v>39201</v>
      </c>
      <c r="E995" s="138" t="s">
        <v>312</v>
      </c>
      <c r="G995" s="43"/>
      <c r="H995" s="136"/>
      <c r="I995" s="42">
        <f>'Dep. Res. Class'!G$200</f>
        <v>0</v>
      </c>
      <c r="J995" s="136">
        <f t="shared" ref="J995:X995" si="624">+J200+J465+J730</f>
        <v>0</v>
      </c>
      <c r="K995" s="136">
        <f t="shared" si="624"/>
        <v>0</v>
      </c>
      <c r="L995" s="136">
        <f t="shared" si="624"/>
        <v>0</v>
      </c>
      <c r="M995" s="136">
        <f t="shared" si="624"/>
        <v>0</v>
      </c>
      <c r="N995" s="136">
        <f t="shared" si="624"/>
        <v>0</v>
      </c>
      <c r="O995" s="136">
        <f t="shared" si="624"/>
        <v>0</v>
      </c>
      <c r="P995" s="136">
        <f t="shared" si="624"/>
        <v>0</v>
      </c>
      <c r="Q995" s="136">
        <f t="shared" si="624"/>
        <v>0</v>
      </c>
      <c r="R995" s="136">
        <f t="shared" si="624"/>
        <v>0</v>
      </c>
      <c r="S995" s="136">
        <f t="shared" si="624"/>
        <v>0</v>
      </c>
      <c r="T995" s="136">
        <f t="shared" si="624"/>
        <v>0</v>
      </c>
      <c r="U995" s="136">
        <f t="shared" si="624"/>
        <v>0</v>
      </c>
      <c r="V995" s="136">
        <f t="shared" si="624"/>
        <v>0</v>
      </c>
      <c r="W995" s="136">
        <f t="shared" si="624"/>
        <v>0</v>
      </c>
      <c r="X995" s="136">
        <f t="shared" si="624"/>
        <v>0</v>
      </c>
      <c r="Y995" s="42">
        <f t="shared" si="614"/>
        <v>0</v>
      </c>
      <c r="Z995" s="42"/>
      <c r="AA995" s="42"/>
      <c r="AB995" s="42"/>
      <c r="AC995" s="42"/>
      <c r="AD995" s="42"/>
      <c r="AE995" s="42"/>
      <c r="AF995" s="42"/>
      <c r="AG995" s="42"/>
    </row>
    <row r="996" spans="1:33">
      <c r="A996" s="44">
        <f t="shared" si="574"/>
        <v>967</v>
      </c>
      <c r="B996" s="44"/>
      <c r="C996" s="139">
        <v>39202</v>
      </c>
      <c r="E996" s="138" t="s">
        <v>313</v>
      </c>
      <c r="G996" s="43"/>
      <c r="H996" s="136"/>
      <c r="I996" s="42">
        <f>'Dep. Res. Class'!G$201</f>
        <v>0</v>
      </c>
      <c r="J996" s="136">
        <f t="shared" ref="J996:X996" si="625">+J201+J466+J731</f>
        <v>0</v>
      </c>
      <c r="K996" s="136">
        <f t="shared" si="625"/>
        <v>0</v>
      </c>
      <c r="L996" s="136">
        <f t="shared" si="625"/>
        <v>0</v>
      </c>
      <c r="M996" s="136">
        <f t="shared" si="625"/>
        <v>0</v>
      </c>
      <c r="N996" s="136">
        <f t="shared" si="625"/>
        <v>0</v>
      </c>
      <c r="O996" s="136">
        <f t="shared" si="625"/>
        <v>0</v>
      </c>
      <c r="P996" s="136">
        <f t="shared" si="625"/>
        <v>0</v>
      </c>
      <c r="Q996" s="136">
        <f t="shared" si="625"/>
        <v>0</v>
      </c>
      <c r="R996" s="136">
        <f t="shared" si="625"/>
        <v>0</v>
      </c>
      <c r="S996" s="136">
        <f t="shared" si="625"/>
        <v>0</v>
      </c>
      <c r="T996" s="136">
        <f t="shared" si="625"/>
        <v>0</v>
      </c>
      <c r="U996" s="136">
        <f t="shared" si="625"/>
        <v>0</v>
      </c>
      <c r="V996" s="136">
        <f t="shared" si="625"/>
        <v>0</v>
      </c>
      <c r="W996" s="136">
        <f t="shared" si="625"/>
        <v>0</v>
      </c>
      <c r="X996" s="136">
        <f t="shared" si="625"/>
        <v>0</v>
      </c>
      <c r="Y996" s="42">
        <f t="shared" si="614"/>
        <v>0</v>
      </c>
      <c r="Z996" s="42"/>
      <c r="AA996" s="42"/>
      <c r="AB996" s="42"/>
      <c r="AC996" s="42"/>
      <c r="AD996" s="42"/>
      <c r="AE996" s="42"/>
      <c r="AF996" s="42"/>
      <c r="AG996" s="42"/>
    </row>
    <row r="997" spans="1:33">
      <c r="A997" s="44">
        <f t="shared" si="574"/>
        <v>968</v>
      </c>
      <c r="B997" s="44"/>
      <c r="C997" s="139">
        <v>39300</v>
      </c>
      <c r="E997" s="138" t="s">
        <v>198</v>
      </c>
      <c r="G997" s="43"/>
      <c r="H997" s="136"/>
      <c r="I997" s="42">
        <f>'Dep. Res. Class'!G$202</f>
        <v>39.826754643937484</v>
      </c>
      <c r="J997" s="136">
        <f t="shared" ref="J997:X997" si="626">+J202+J467+J732</f>
        <v>23.198556307119389</v>
      </c>
      <c r="K997" s="136">
        <f t="shared" si="626"/>
        <v>10.309111850258693</v>
      </c>
      <c r="L997" s="136">
        <f t="shared" si="626"/>
        <v>9.0661093246975202E-2</v>
      </c>
      <c r="M997" s="136">
        <f t="shared" si="626"/>
        <v>4.2490053920903046</v>
      </c>
      <c r="N997" s="136">
        <f t="shared" si="626"/>
        <v>1.9794200012221239</v>
      </c>
      <c r="O997" s="136">
        <f t="shared" si="626"/>
        <v>0</v>
      </c>
      <c r="P997" s="136">
        <f t="shared" si="626"/>
        <v>0</v>
      </c>
      <c r="Q997" s="136">
        <f t="shared" si="626"/>
        <v>0</v>
      </c>
      <c r="R997" s="136">
        <f t="shared" si="626"/>
        <v>0</v>
      </c>
      <c r="S997" s="136">
        <f t="shared" si="626"/>
        <v>0</v>
      </c>
      <c r="T997" s="136">
        <f t="shared" si="626"/>
        <v>0</v>
      </c>
      <c r="U997" s="136">
        <f t="shared" si="626"/>
        <v>0</v>
      </c>
      <c r="V997" s="136">
        <f t="shared" si="626"/>
        <v>0</v>
      </c>
      <c r="W997" s="136">
        <f t="shared" si="626"/>
        <v>0</v>
      </c>
      <c r="X997" s="136">
        <f t="shared" si="626"/>
        <v>0</v>
      </c>
      <c r="Y997" s="42">
        <f t="shared" si="614"/>
        <v>0</v>
      </c>
      <c r="Z997" s="42"/>
      <c r="AA997" s="42"/>
      <c r="AB997" s="42"/>
      <c r="AC997" s="42"/>
      <c r="AD997" s="42"/>
      <c r="AE997" s="42"/>
      <c r="AF997" s="42"/>
      <c r="AG997" s="42"/>
    </row>
    <row r="998" spans="1:33">
      <c r="A998" s="44">
        <f t="shared" si="574"/>
        <v>969</v>
      </c>
      <c r="B998" s="44"/>
      <c r="C998" s="139">
        <v>39400</v>
      </c>
      <c r="E998" s="138" t="s">
        <v>314</v>
      </c>
      <c r="G998" s="43"/>
      <c r="H998" s="136"/>
      <c r="I998" s="42">
        <f>'Dep. Res. Class'!G$203</f>
        <v>11852.849964634637</v>
      </c>
      <c r="J998" s="136">
        <f t="shared" ref="J998:X998" si="627">+J203+J468+J733</f>
        <v>6904.1278849536156</v>
      </c>
      <c r="K998" s="136">
        <f t="shared" si="627"/>
        <v>3068.0972407163895</v>
      </c>
      <c r="L998" s="136">
        <f t="shared" si="627"/>
        <v>26.981669621170713</v>
      </c>
      <c r="M998" s="136">
        <f t="shared" si="627"/>
        <v>1264.5475098744027</v>
      </c>
      <c r="N998" s="136">
        <f t="shared" si="627"/>
        <v>589.09565946905855</v>
      </c>
      <c r="O998" s="136">
        <f t="shared" si="627"/>
        <v>0</v>
      </c>
      <c r="P998" s="136">
        <f t="shared" si="627"/>
        <v>0</v>
      </c>
      <c r="Q998" s="136">
        <f t="shared" si="627"/>
        <v>0</v>
      </c>
      <c r="R998" s="136">
        <f t="shared" si="627"/>
        <v>0</v>
      </c>
      <c r="S998" s="136">
        <f t="shared" si="627"/>
        <v>0</v>
      </c>
      <c r="T998" s="136">
        <f t="shared" si="627"/>
        <v>0</v>
      </c>
      <c r="U998" s="136">
        <f t="shared" si="627"/>
        <v>0</v>
      </c>
      <c r="V998" s="136">
        <f t="shared" si="627"/>
        <v>0</v>
      </c>
      <c r="W998" s="136">
        <f t="shared" si="627"/>
        <v>0</v>
      </c>
      <c r="X998" s="136">
        <f t="shared" si="627"/>
        <v>0</v>
      </c>
      <c r="Y998" s="42">
        <f t="shared" si="614"/>
        <v>0</v>
      </c>
      <c r="Z998" s="42"/>
      <c r="AA998" s="42"/>
      <c r="AB998" s="42"/>
      <c r="AC998" s="42"/>
      <c r="AD998" s="42"/>
      <c r="AE998" s="42"/>
      <c r="AF998" s="42"/>
      <c r="AG998" s="42"/>
    </row>
    <row r="999" spans="1:33">
      <c r="A999" s="44">
        <f t="shared" si="574"/>
        <v>970</v>
      </c>
      <c r="B999" s="44"/>
      <c r="C999" s="139">
        <v>39600</v>
      </c>
      <c r="E999" s="138" t="s">
        <v>315</v>
      </c>
      <c r="G999" s="43"/>
      <c r="H999" s="136"/>
      <c r="I999" s="42">
        <f>'Dep. Res. Class'!G$204</f>
        <v>579.94438036530892</v>
      </c>
      <c r="J999" s="136">
        <f t="shared" ref="J999:X999" si="628">+J204+J469+J734</f>
        <v>337.80990902180031</v>
      </c>
      <c r="K999" s="136">
        <f t="shared" si="628"/>
        <v>150.11796812384847</v>
      </c>
      <c r="L999" s="136">
        <f t="shared" si="628"/>
        <v>1.320177654855996</v>
      </c>
      <c r="M999" s="136">
        <f t="shared" si="628"/>
        <v>61.872648708517659</v>
      </c>
      <c r="N999" s="136">
        <f t="shared" si="628"/>
        <v>28.82367685628655</v>
      </c>
      <c r="O999" s="136">
        <f t="shared" si="628"/>
        <v>0</v>
      </c>
      <c r="P999" s="136">
        <f t="shared" si="628"/>
        <v>0</v>
      </c>
      <c r="Q999" s="136">
        <f t="shared" si="628"/>
        <v>0</v>
      </c>
      <c r="R999" s="136">
        <f t="shared" si="628"/>
        <v>0</v>
      </c>
      <c r="S999" s="136">
        <f t="shared" si="628"/>
        <v>0</v>
      </c>
      <c r="T999" s="136">
        <f t="shared" si="628"/>
        <v>0</v>
      </c>
      <c r="U999" s="136">
        <f t="shared" si="628"/>
        <v>0</v>
      </c>
      <c r="V999" s="136">
        <f t="shared" si="628"/>
        <v>0</v>
      </c>
      <c r="W999" s="136">
        <f t="shared" si="628"/>
        <v>0</v>
      </c>
      <c r="X999" s="136">
        <f t="shared" si="628"/>
        <v>0</v>
      </c>
      <c r="Y999" s="42">
        <f t="shared" si="614"/>
        <v>0</v>
      </c>
      <c r="Z999" s="42"/>
      <c r="AA999" s="42"/>
      <c r="AB999" s="42"/>
      <c r="AC999" s="42"/>
      <c r="AD999" s="42"/>
      <c r="AE999" s="42"/>
      <c r="AF999" s="42"/>
      <c r="AG999" s="42"/>
    </row>
    <row r="1000" spans="1:33">
      <c r="A1000" s="44">
        <f t="shared" si="574"/>
        <v>971</v>
      </c>
      <c r="B1000" s="44"/>
      <c r="C1000" s="139">
        <v>39603</v>
      </c>
      <c r="E1000" s="138" t="s">
        <v>316</v>
      </c>
      <c r="G1000" s="43"/>
      <c r="H1000" s="136"/>
      <c r="I1000" s="42">
        <f>'Dep. Res. Class'!G$205</f>
        <v>0</v>
      </c>
      <c r="J1000" s="136">
        <f t="shared" ref="J1000:X1000" si="629">+J205+J470+J735</f>
        <v>0</v>
      </c>
      <c r="K1000" s="136">
        <f t="shared" si="629"/>
        <v>0</v>
      </c>
      <c r="L1000" s="136">
        <f t="shared" si="629"/>
        <v>0</v>
      </c>
      <c r="M1000" s="136">
        <f t="shared" si="629"/>
        <v>0</v>
      </c>
      <c r="N1000" s="136">
        <f t="shared" si="629"/>
        <v>0</v>
      </c>
      <c r="O1000" s="136">
        <f t="shared" si="629"/>
        <v>0</v>
      </c>
      <c r="P1000" s="136">
        <f t="shared" si="629"/>
        <v>0</v>
      </c>
      <c r="Q1000" s="136">
        <f t="shared" si="629"/>
        <v>0</v>
      </c>
      <c r="R1000" s="136">
        <f t="shared" si="629"/>
        <v>0</v>
      </c>
      <c r="S1000" s="136">
        <f t="shared" si="629"/>
        <v>0</v>
      </c>
      <c r="T1000" s="136">
        <f t="shared" si="629"/>
        <v>0</v>
      </c>
      <c r="U1000" s="136">
        <f t="shared" si="629"/>
        <v>0</v>
      </c>
      <c r="V1000" s="136">
        <f t="shared" si="629"/>
        <v>0</v>
      </c>
      <c r="W1000" s="136">
        <f t="shared" si="629"/>
        <v>0</v>
      </c>
      <c r="X1000" s="136">
        <f t="shared" si="629"/>
        <v>0</v>
      </c>
      <c r="Y1000" s="42">
        <f t="shared" si="614"/>
        <v>0</v>
      </c>
      <c r="Z1000" s="42"/>
      <c r="AA1000" s="42"/>
      <c r="AB1000" s="42"/>
      <c r="AC1000" s="42"/>
      <c r="AD1000" s="42"/>
      <c r="AE1000" s="42"/>
      <c r="AF1000" s="42"/>
      <c r="AG1000" s="42"/>
    </row>
    <row r="1001" spans="1:33">
      <c r="A1001" s="44">
        <f t="shared" ref="A1001:A1061" si="630">A1000+1</f>
        <v>972</v>
      </c>
      <c r="B1001" s="44"/>
      <c r="C1001" s="137">
        <v>39604</v>
      </c>
      <c r="E1001" s="138" t="s">
        <v>317</v>
      </c>
      <c r="G1001" s="43"/>
      <c r="H1001" s="136"/>
      <c r="I1001" s="42">
        <f>'Dep. Res. Class'!G$206</f>
        <v>0</v>
      </c>
      <c r="J1001" s="136">
        <f t="shared" ref="J1001:X1001" si="631">+J206+J471+J736</f>
        <v>0</v>
      </c>
      <c r="K1001" s="136">
        <f t="shared" si="631"/>
        <v>0</v>
      </c>
      <c r="L1001" s="136">
        <f t="shared" si="631"/>
        <v>0</v>
      </c>
      <c r="M1001" s="136">
        <f t="shared" si="631"/>
        <v>0</v>
      </c>
      <c r="N1001" s="136">
        <f t="shared" si="631"/>
        <v>0</v>
      </c>
      <c r="O1001" s="136">
        <f t="shared" si="631"/>
        <v>0</v>
      </c>
      <c r="P1001" s="136">
        <f t="shared" si="631"/>
        <v>0</v>
      </c>
      <c r="Q1001" s="136">
        <f t="shared" si="631"/>
        <v>0</v>
      </c>
      <c r="R1001" s="136">
        <f t="shared" si="631"/>
        <v>0</v>
      </c>
      <c r="S1001" s="136">
        <f t="shared" si="631"/>
        <v>0</v>
      </c>
      <c r="T1001" s="136">
        <f t="shared" si="631"/>
        <v>0</v>
      </c>
      <c r="U1001" s="136">
        <f t="shared" si="631"/>
        <v>0</v>
      </c>
      <c r="V1001" s="136">
        <f t="shared" si="631"/>
        <v>0</v>
      </c>
      <c r="W1001" s="136">
        <f t="shared" si="631"/>
        <v>0</v>
      </c>
      <c r="X1001" s="136">
        <f t="shared" si="631"/>
        <v>0</v>
      </c>
      <c r="Y1001" s="42">
        <f t="shared" si="614"/>
        <v>0</v>
      </c>
      <c r="Z1001" s="42"/>
      <c r="AA1001" s="42"/>
      <c r="AB1001" s="42"/>
      <c r="AC1001" s="42"/>
      <c r="AD1001" s="42"/>
      <c r="AE1001" s="42"/>
      <c r="AF1001" s="42"/>
      <c r="AG1001" s="42"/>
    </row>
    <row r="1002" spans="1:33">
      <c r="A1002" s="44">
        <f t="shared" si="630"/>
        <v>973</v>
      </c>
      <c r="B1002" s="44"/>
      <c r="C1002" s="137">
        <v>39605</v>
      </c>
      <c r="E1002" s="141" t="s">
        <v>318</v>
      </c>
      <c r="G1002" s="43"/>
      <c r="H1002" s="136"/>
      <c r="I1002" s="42">
        <f>'Dep. Res. Class'!G$207</f>
        <v>0</v>
      </c>
      <c r="J1002" s="136">
        <f t="shared" ref="J1002:X1002" si="632">+J207+J472+J737</f>
        <v>0</v>
      </c>
      <c r="K1002" s="136">
        <f t="shared" si="632"/>
        <v>0</v>
      </c>
      <c r="L1002" s="136">
        <f t="shared" si="632"/>
        <v>0</v>
      </c>
      <c r="M1002" s="136">
        <f t="shared" si="632"/>
        <v>0</v>
      </c>
      <c r="N1002" s="136">
        <f t="shared" si="632"/>
        <v>0</v>
      </c>
      <c r="O1002" s="136">
        <f t="shared" si="632"/>
        <v>0</v>
      </c>
      <c r="P1002" s="136">
        <f t="shared" si="632"/>
        <v>0</v>
      </c>
      <c r="Q1002" s="136">
        <f t="shared" si="632"/>
        <v>0</v>
      </c>
      <c r="R1002" s="136">
        <f t="shared" si="632"/>
        <v>0</v>
      </c>
      <c r="S1002" s="136">
        <f t="shared" si="632"/>
        <v>0</v>
      </c>
      <c r="T1002" s="136">
        <f t="shared" si="632"/>
        <v>0</v>
      </c>
      <c r="U1002" s="136">
        <f t="shared" si="632"/>
        <v>0</v>
      </c>
      <c r="V1002" s="136">
        <f t="shared" si="632"/>
        <v>0</v>
      </c>
      <c r="W1002" s="136">
        <f t="shared" si="632"/>
        <v>0</v>
      </c>
      <c r="X1002" s="136">
        <f t="shared" si="632"/>
        <v>0</v>
      </c>
      <c r="Y1002" s="42">
        <f t="shared" si="614"/>
        <v>0</v>
      </c>
      <c r="Z1002" s="42"/>
      <c r="AA1002" s="42"/>
      <c r="AB1002" s="42"/>
      <c r="AC1002" s="42"/>
      <c r="AD1002" s="42"/>
      <c r="AE1002" s="42"/>
      <c r="AF1002" s="42"/>
      <c r="AG1002" s="42"/>
    </row>
    <row r="1003" spans="1:33">
      <c r="A1003" s="44">
        <f t="shared" si="630"/>
        <v>974</v>
      </c>
      <c r="B1003" s="44"/>
      <c r="C1003" s="137">
        <v>39700</v>
      </c>
      <c r="E1003" s="138" t="s">
        <v>319</v>
      </c>
      <c r="G1003" s="43"/>
      <c r="H1003" s="136"/>
      <c r="I1003" s="42">
        <f>'Dep. Res. Class'!G$208</f>
        <v>75210.462732764092</v>
      </c>
      <c r="J1003" s="136">
        <f t="shared" ref="J1003:X1003" si="633">+J208+J473+J738</f>
        <v>43809.096929672261</v>
      </c>
      <c r="K1003" s="136">
        <f t="shared" si="633"/>
        <v>19468.145962523311</v>
      </c>
      <c r="L1003" s="136">
        <f t="shared" si="633"/>
        <v>171.20809455663823</v>
      </c>
      <c r="M1003" s="136">
        <f t="shared" si="633"/>
        <v>8023.9945370935993</v>
      </c>
      <c r="N1003" s="136">
        <f t="shared" si="633"/>
        <v>3738.0172089182815</v>
      </c>
      <c r="O1003" s="136">
        <f t="shared" si="633"/>
        <v>0</v>
      </c>
      <c r="P1003" s="136">
        <f t="shared" si="633"/>
        <v>0</v>
      </c>
      <c r="Q1003" s="136">
        <f t="shared" si="633"/>
        <v>0</v>
      </c>
      <c r="R1003" s="136">
        <f t="shared" si="633"/>
        <v>0</v>
      </c>
      <c r="S1003" s="136">
        <f t="shared" si="633"/>
        <v>0</v>
      </c>
      <c r="T1003" s="136">
        <f t="shared" si="633"/>
        <v>0</v>
      </c>
      <c r="U1003" s="136">
        <f t="shared" si="633"/>
        <v>0</v>
      </c>
      <c r="V1003" s="136">
        <f t="shared" si="633"/>
        <v>0</v>
      </c>
      <c r="W1003" s="136">
        <f t="shared" si="633"/>
        <v>0</v>
      </c>
      <c r="X1003" s="136">
        <f t="shared" si="633"/>
        <v>0</v>
      </c>
      <c r="Y1003" s="42">
        <f t="shared" si="614"/>
        <v>0</v>
      </c>
      <c r="Z1003" s="42"/>
      <c r="AA1003" s="42"/>
      <c r="AB1003" s="42"/>
      <c r="AC1003" s="42"/>
      <c r="AD1003" s="42"/>
      <c r="AE1003" s="42"/>
      <c r="AF1003" s="42"/>
      <c r="AG1003" s="42"/>
    </row>
    <row r="1004" spans="1:33">
      <c r="A1004" s="44">
        <f t="shared" si="630"/>
        <v>975</v>
      </c>
      <c r="B1004" s="44"/>
      <c r="C1004" s="137">
        <v>39701</v>
      </c>
      <c r="E1004" s="138" t="s">
        <v>320</v>
      </c>
      <c r="G1004" s="43"/>
      <c r="H1004" s="136"/>
      <c r="I1004" s="42">
        <f>'Dep. Res. Class'!G$209</f>
        <v>0</v>
      </c>
      <c r="J1004" s="136">
        <f t="shared" ref="J1004:X1004" si="634">+J209+J474+J739</f>
        <v>0</v>
      </c>
      <c r="K1004" s="136">
        <f t="shared" si="634"/>
        <v>0</v>
      </c>
      <c r="L1004" s="136">
        <f t="shared" si="634"/>
        <v>0</v>
      </c>
      <c r="M1004" s="136">
        <f t="shared" si="634"/>
        <v>0</v>
      </c>
      <c r="N1004" s="136">
        <f t="shared" si="634"/>
        <v>0</v>
      </c>
      <c r="O1004" s="136">
        <f t="shared" si="634"/>
        <v>0</v>
      </c>
      <c r="P1004" s="136">
        <f t="shared" si="634"/>
        <v>0</v>
      </c>
      <c r="Q1004" s="136">
        <f t="shared" si="634"/>
        <v>0</v>
      </c>
      <c r="R1004" s="136">
        <f t="shared" si="634"/>
        <v>0</v>
      </c>
      <c r="S1004" s="136">
        <f t="shared" si="634"/>
        <v>0</v>
      </c>
      <c r="T1004" s="136">
        <f t="shared" si="634"/>
        <v>0</v>
      </c>
      <c r="U1004" s="136">
        <f t="shared" si="634"/>
        <v>0</v>
      </c>
      <c r="V1004" s="136">
        <f t="shared" si="634"/>
        <v>0</v>
      </c>
      <c r="W1004" s="136">
        <f t="shared" si="634"/>
        <v>0</v>
      </c>
      <c r="X1004" s="136">
        <f t="shared" si="634"/>
        <v>0</v>
      </c>
      <c r="Y1004" s="42">
        <f t="shared" si="614"/>
        <v>0</v>
      </c>
      <c r="Z1004" s="42"/>
      <c r="AA1004" s="42"/>
      <c r="AB1004" s="42"/>
      <c r="AC1004" s="42"/>
      <c r="AD1004" s="42"/>
      <c r="AE1004" s="42"/>
      <c r="AF1004" s="42"/>
      <c r="AG1004" s="42"/>
    </row>
    <row r="1005" spans="1:33">
      <c r="A1005" s="44">
        <f t="shared" si="630"/>
        <v>976</v>
      </c>
      <c r="B1005" s="44"/>
      <c r="C1005" s="137">
        <v>39702</v>
      </c>
      <c r="E1005" s="138" t="s">
        <v>321</v>
      </c>
      <c r="G1005" s="43"/>
      <c r="H1005" s="136"/>
      <c r="I1005" s="42">
        <f>'Dep. Res. Class'!G$210</f>
        <v>0</v>
      </c>
      <c r="J1005" s="136">
        <f t="shared" ref="J1005:X1005" si="635">+J210+J475+J740</f>
        <v>0</v>
      </c>
      <c r="K1005" s="136">
        <f t="shared" si="635"/>
        <v>0</v>
      </c>
      <c r="L1005" s="136">
        <f t="shared" si="635"/>
        <v>0</v>
      </c>
      <c r="M1005" s="136">
        <f t="shared" si="635"/>
        <v>0</v>
      </c>
      <c r="N1005" s="136">
        <f t="shared" si="635"/>
        <v>0</v>
      </c>
      <c r="O1005" s="136">
        <f t="shared" si="635"/>
        <v>0</v>
      </c>
      <c r="P1005" s="136">
        <f t="shared" si="635"/>
        <v>0</v>
      </c>
      <c r="Q1005" s="136">
        <f t="shared" si="635"/>
        <v>0</v>
      </c>
      <c r="R1005" s="136">
        <f t="shared" si="635"/>
        <v>0</v>
      </c>
      <c r="S1005" s="136">
        <f t="shared" si="635"/>
        <v>0</v>
      </c>
      <c r="T1005" s="136">
        <f t="shared" si="635"/>
        <v>0</v>
      </c>
      <c r="U1005" s="136">
        <f t="shared" si="635"/>
        <v>0</v>
      </c>
      <c r="V1005" s="136">
        <f t="shared" si="635"/>
        <v>0</v>
      </c>
      <c r="W1005" s="136">
        <f t="shared" si="635"/>
        <v>0</v>
      </c>
      <c r="X1005" s="136">
        <f t="shared" si="635"/>
        <v>0</v>
      </c>
      <c r="Y1005" s="42">
        <f t="shared" si="614"/>
        <v>0</v>
      </c>
      <c r="Z1005" s="42"/>
      <c r="AA1005" s="42"/>
      <c r="AB1005" s="42"/>
      <c r="AC1005" s="42"/>
      <c r="AD1005" s="42"/>
      <c r="AE1005" s="42"/>
      <c r="AF1005" s="42"/>
      <c r="AG1005" s="42"/>
    </row>
    <row r="1006" spans="1:33">
      <c r="A1006" s="44">
        <f t="shared" si="630"/>
        <v>977</v>
      </c>
      <c r="B1006" s="44"/>
      <c r="C1006" s="137">
        <v>39705</v>
      </c>
      <c r="E1006" s="138" t="s">
        <v>322</v>
      </c>
      <c r="G1006" s="43"/>
      <c r="H1006" s="136"/>
      <c r="I1006" s="42">
        <f>'Dep. Res. Class'!G$211</f>
        <v>0</v>
      </c>
      <c r="J1006" s="136">
        <f t="shared" ref="J1006:X1006" si="636">+J211+J476+J741</f>
        <v>0</v>
      </c>
      <c r="K1006" s="136">
        <f t="shared" si="636"/>
        <v>0</v>
      </c>
      <c r="L1006" s="136">
        <f t="shared" si="636"/>
        <v>0</v>
      </c>
      <c r="M1006" s="136">
        <f t="shared" si="636"/>
        <v>0</v>
      </c>
      <c r="N1006" s="136">
        <f t="shared" si="636"/>
        <v>0</v>
      </c>
      <c r="O1006" s="136">
        <f t="shared" si="636"/>
        <v>0</v>
      </c>
      <c r="P1006" s="136">
        <f t="shared" si="636"/>
        <v>0</v>
      </c>
      <c r="Q1006" s="136">
        <f t="shared" si="636"/>
        <v>0</v>
      </c>
      <c r="R1006" s="136">
        <f t="shared" si="636"/>
        <v>0</v>
      </c>
      <c r="S1006" s="136">
        <f t="shared" si="636"/>
        <v>0</v>
      </c>
      <c r="T1006" s="136">
        <f t="shared" si="636"/>
        <v>0</v>
      </c>
      <c r="U1006" s="136">
        <f t="shared" si="636"/>
        <v>0</v>
      </c>
      <c r="V1006" s="136">
        <f t="shared" si="636"/>
        <v>0</v>
      </c>
      <c r="W1006" s="136">
        <f t="shared" si="636"/>
        <v>0</v>
      </c>
      <c r="X1006" s="136">
        <f t="shared" si="636"/>
        <v>0</v>
      </c>
      <c r="Y1006" s="42">
        <f t="shared" si="614"/>
        <v>0</v>
      </c>
      <c r="Z1006" s="42"/>
      <c r="AA1006" s="42"/>
      <c r="AB1006" s="42"/>
      <c r="AC1006" s="42"/>
      <c r="AD1006" s="42"/>
      <c r="AE1006" s="42"/>
      <c r="AF1006" s="42"/>
      <c r="AG1006" s="42"/>
    </row>
    <row r="1007" spans="1:33">
      <c r="A1007" s="44">
        <f t="shared" si="630"/>
        <v>978</v>
      </c>
      <c r="B1007" s="44"/>
      <c r="C1007" s="137">
        <v>39800</v>
      </c>
      <c r="E1007" s="138" t="s">
        <v>323</v>
      </c>
      <c r="G1007" s="43"/>
      <c r="H1007" s="136"/>
      <c r="I1007" s="42">
        <f>'Dep. Res. Class'!G$212</f>
        <v>7383.6328308845641</v>
      </c>
      <c r="J1007" s="136">
        <f t="shared" ref="J1007:X1007" si="637">+J212+J477+J742</f>
        <v>4300.868185463487</v>
      </c>
      <c r="K1007" s="136">
        <f t="shared" si="637"/>
        <v>1911.2452770845628</v>
      </c>
      <c r="L1007" s="136">
        <f t="shared" si="637"/>
        <v>16.808003327586015</v>
      </c>
      <c r="M1007" s="136">
        <f t="shared" si="637"/>
        <v>787.73919673164221</v>
      </c>
      <c r="N1007" s="136">
        <f t="shared" si="637"/>
        <v>366.97216827728681</v>
      </c>
      <c r="O1007" s="136">
        <f t="shared" si="637"/>
        <v>0</v>
      </c>
      <c r="P1007" s="136">
        <f t="shared" si="637"/>
        <v>0</v>
      </c>
      <c r="Q1007" s="136">
        <f t="shared" si="637"/>
        <v>0</v>
      </c>
      <c r="R1007" s="136">
        <f t="shared" si="637"/>
        <v>0</v>
      </c>
      <c r="S1007" s="136">
        <f t="shared" si="637"/>
        <v>0</v>
      </c>
      <c r="T1007" s="136">
        <f t="shared" si="637"/>
        <v>0</v>
      </c>
      <c r="U1007" s="136">
        <f t="shared" si="637"/>
        <v>0</v>
      </c>
      <c r="V1007" s="136">
        <f t="shared" si="637"/>
        <v>0</v>
      </c>
      <c r="W1007" s="136">
        <f t="shared" si="637"/>
        <v>0</v>
      </c>
      <c r="X1007" s="136">
        <f t="shared" si="637"/>
        <v>0</v>
      </c>
      <c r="Y1007" s="42">
        <f t="shared" si="614"/>
        <v>0</v>
      </c>
      <c r="Z1007" s="42"/>
      <c r="AA1007" s="42"/>
      <c r="AB1007" s="42"/>
      <c r="AC1007" s="42"/>
      <c r="AD1007" s="42"/>
      <c r="AE1007" s="42"/>
      <c r="AF1007" s="42"/>
      <c r="AG1007" s="42"/>
    </row>
    <row r="1008" spans="1:33">
      <c r="A1008" s="44">
        <f t="shared" si="630"/>
        <v>979</v>
      </c>
      <c r="B1008" s="44"/>
      <c r="C1008" s="137">
        <v>39900</v>
      </c>
      <c r="E1008" s="138" t="s">
        <v>324</v>
      </c>
      <c r="G1008" s="43"/>
      <c r="H1008" s="136"/>
      <c r="I1008" s="42">
        <f>'Dep. Res. Class'!G$213</f>
        <v>7341.0953234712233</v>
      </c>
      <c r="J1008" s="136">
        <f t="shared" ref="J1008:X1008" si="638">+J213+J478+J743</f>
        <v>4276.0906516243558</v>
      </c>
      <c r="K1008" s="136">
        <f t="shared" si="638"/>
        <v>1900.2344898467909</v>
      </c>
      <c r="L1008" s="136">
        <f t="shared" si="638"/>
        <v>16.711171512878213</v>
      </c>
      <c r="M1008" s="136">
        <f t="shared" si="638"/>
        <v>783.20098868578816</v>
      </c>
      <c r="N1008" s="136">
        <f t="shared" si="638"/>
        <v>364.85802180140968</v>
      </c>
      <c r="O1008" s="136">
        <f t="shared" si="638"/>
        <v>0</v>
      </c>
      <c r="P1008" s="136">
        <f t="shared" si="638"/>
        <v>0</v>
      </c>
      <c r="Q1008" s="136">
        <f t="shared" si="638"/>
        <v>0</v>
      </c>
      <c r="R1008" s="136">
        <f t="shared" si="638"/>
        <v>0</v>
      </c>
      <c r="S1008" s="136">
        <f t="shared" si="638"/>
        <v>0</v>
      </c>
      <c r="T1008" s="136">
        <f t="shared" si="638"/>
        <v>0</v>
      </c>
      <c r="U1008" s="136">
        <f t="shared" si="638"/>
        <v>0</v>
      </c>
      <c r="V1008" s="136">
        <f t="shared" si="638"/>
        <v>0</v>
      </c>
      <c r="W1008" s="136">
        <f t="shared" si="638"/>
        <v>0</v>
      </c>
      <c r="X1008" s="136">
        <f t="shared" si="638"/>
        <v>0</v>
      </c>
      <c r="Y1008" s="42">
        <f t="shared" si="614"/>
        <v>0</v>
      </c>
      <c r="Z1008" s="42"/>
      <c r="AA1008" s="42"/>
      <c r="AB1008" s="42"/>
      <c r="AC1008" s="42"/>
      <c r="AD1008" s="42"/>
      <c r="AE1008" s="42"/>
      <c r="AF1008" s="42"/>
      <c r="AG1008" s="42"/>
    </row>
    <row r="1009" spans="1:33">
      <c r="A1009" s="44">
        <f t="shared" si="630"/>
        <v>980</v>
      </c>
      <c r="B1009" s="44"/>
      <c r="C1009" s="137">
        <v>39901</v>
      </c>
      <c r="E1009" s="138" t="s">
        <v>325</v>
      </c>
      <c r="G1009" s="43"/>
      <c r="H1009" s="136"/>
      <c r="I1009" s="42">
        <f>'Dep. Res. Class'!G$214</f>
        <v>467811.83879488357</v>
      </c>
      <c r="J1009" s="136">
        <f t="shared" ref="J1009:X1009" si="639">+J214+J479+J744</f>
        <v>272494.19091374963</v>
      </c>
      <c r="K1009" s="136">
        <f t="shared" si="639"/>
        <v>121092.58246443057</v>
      </c>
      <c r="L1009" s="136">
        <f t="shared" si="639"/>
        <v>1064.9206323286994</v>
      </c>
      <c r="M1009" s="136">
        <f t="shared" si="639"/>
        <v>49909.540541127615</v>
      </c>
      <c r="N1009" s="136">
        <f t="shared" si="639"/>
        <v>23250.60424324706</v>
      </c>
      <c r="O1009" s="136">
        <f t="shared" si="639"/>
        <v>0</v>
      </c>
      <c r="P1009" s="136">
        <f t="shared" si="639"/>
        <v>0</v>
      </c>
      <c r="Q1009" s="136">
        <f t="shared" si="639"/>
        <v>0</v>
      </c>
      <c r="R1009" s="136">
        <f t="shared" si="639"/>
        <v>0</v>
      </c>
      <c r="S1009" s="136">
        <f t="shared" si="639"/>
        <v>0</v>
      </c>
      <c r="T1009" s="136">
        <f t="shared" si="639"/>
        <v>0</v>
      </c>
      <c r="U1009" s="136">
        <f t="shared" si="639"/>
        <v>0</v>
      </c>
      <c r="V1009" s="136">
        <f t="shared" si="639"/>
        <v>0</v>
      </c>
      <c r="W1009" s="136">
        <f t="shared" si="639"/>
        <v>0</v>
      </c>
      <c r="X1009" s="136">
        <f t="shared" si="639"/>
        <v>0</v>
      </c>
      <c r="Y1009" s="42">
        <f t="shared" si="614"/>
        <v>0</v>
      </c>
      <c r="Z1009" s="42"/>
      <c r="AA1009" s="42"/>
      <c r="AB1009" s="42"/>
      <c r="AC1009" s="42"/>
      <c r="AD1009" s="42"/>
      <c r="AE1009" s="42"/>
      <c r="AF1009" s="42"/>
      <c r="AG1009" s="42"/>
    </row>
    <row r="1010" spans="1:33">
      <c r="A1010" s="44">
        <f t="shared" si="630"/>
        <v>981</v>
      </c>
      <c r="B1010" s="44"/>
      <c r="C1010" s="137">
        <v>39902</v>
      </c>
      <c r="E1010" s="138" t="s">
        <v>326</v>
      </c>
      <c r="G1010" s="43"/>
      <c r="H1010" s="136"/>
      <c r="I1010" s="42">
        <f>'Dep. Res. Class'!G$215</f>
        <v>479774.3445915223</v>
      </c>
      <c r="J1010" s="136">
        <f t="shared" ref="J1010:X1010" si="640">+J215+J480+J745</f>
        <v>279462.19186634064</v>
      </c>
      <c r="K1010" s="136">
        <f t="shared" si="640"/>
        <v>124189.06399724583</v>
      </c>
      <c r="L1010" s="136">
        <f t="shared" si="640"/>
        <v>1092.1519210237634</v>
      </c>
      <c r="M1010" s="136">
        <f t="shared" si="640"/>
        <v>51185.786925932334</v>
      </c>
      <c r="N1010" s="136">
        <f t="shared" si="640"/>
        <v>23845.14988097973</v>
      </c>
      <c r="O1010" s="136">
        <f t="shared" si="640"/>
        <v>0</v>
      </c>
      <c r="P1010" s="136">
        <f t="shared" si="640"/>
        <v>0</v>
      </c>
      <c r="Q1010" s="136">
        <f t="shared" si="640"/>
        <v>0</v>
      </c>
      <c r="R1010" s="136">
        <f t="shared" si="640"/>
        <v>0</v>
      </c>
      <c r="S1010" s="136">
        <f t="shared" si="640"/>
        <v>0</v>
      </c>
      <c r="T1010" s="136">
        <f t="shared" si="640"/>
        <v>0</v>
      </c>
      <c r="U1010" s="136">
        <f t="shared" si="640"/>
        <v>0</v>
      </c>
      <c r="V1010" s="136">
        <f t="shared" si="640"/>
        <v>0</v>
      </c>
      <c r="W1010" s="136">
        <f t="shared" si="640"/>
        <v>0</v>
      </c>
      <c r="X1010" s="136">
        <f t="shared" si="640"/>
        <v>0</v>
      </c>
      <c r="Y1010" s="42">
        <f t="shared" si="614"/>
        <v>0</v>
      </c>
      <c r="Z1010" s="42"/>
      <c r="AA1010" s="42"/>
      <c r="AB1010" s="42"/>
      <c r="AC1010" s="42"/>
      <c r="AD1010" s="42"/>
      <c r="AE1010" s="42"/>
      <c r="AF1010" s="42"/>
      <c r="AG1010" s="42"/>
    </row>
    <row r="1011" spans="1:33">
      <c r="A1011" s="44">
        <f t="shared" si="630"/>
        <v>982</v>
      </c>
      <c r="B1011" s="44"/>
      <c r="C1011" s="137">
        <v>39903</v>
      </c>
      <c r="E1011" s="138" t="s">
        <v>327</v>
      </c>
      <c r="G1011" s="43"/>
      <c r="H1011" s="136"/>
      <c r="I1011" s="42">
        <f>'Dep. Res. Class'!G$216</f>
        <v>78254.969763197994</v>
      </c>
      <c r="J1011" s="136">
        <f t="shared" ref="J1011:X1011" si="641">+J216+J481+J746</f>
        <v>45582.481891725474</v>
      </c>
      <c r="K1011" s="136">
        <f t="shared" si="641"/>
        <v>20256.213275219092</v>
      </c>
      <c r="L1011" s="136">
        <f t="shared" si="641"/>
        <v>178.13856976720766</v>
      </c>
      <c r="M1011" s="136">
        <f t="shared" si="641"/>
        <v>8348.8045022595579</v>
      </c>
      <c r="N1011" s="136">
        <f t="shared" si="641"/>
        <v>3889.3315242266617</v>
      </c>
      <c r="O1011" s="136">
        <f t="shared" si="641"/>
        <v>0</v>
      </c>
      <c r="P1011" s="136">
        <f t="shared" si="641"/>
        <v>0</v>
      </c>
      <c r="Q1011" s="136">
        <f t="shared" si="641"/>
        <v>0</v>
      </c>
      <c r="R1011" s="136">
        <f t="shared" si="641"/>
        <v>0</v>
      </c>
      <c r="S1011" s="136">
        <f t="shared" si="641"/>
        <v>0</v>
      </c>
      <c r="T1011" s="136">
        <f t="shared" si="641"/>
        <v>0</v>
      </c>
      <c r="U1011" s="136">
        <f t="shared" si="641"/>
        <v>0</v>
      </c>
      <c r="V1011" s="136">
        <f t="shared" si="641"/>
        <v>0</v>
      </c>
      <c r="W1011" s="136">
        <f t="shared" si="641"/>
        <v>0</v>
      </c>
      <c r="X1011" s="136">
        <f t="shared" si="641"/>
        <v>0</v>
      </c>
      <c r="Y1011" s="42">
        <f t="shared" si="614"/>
        <v>0</v>
      </c>
      <c r="Z1011" s="42"/>
      <c r="AA1011" s="42"/>
      <c r="AB1011" s="42"/>
      <c r="AC1011" s="42"/>
      <c r="AD1011" s="42"/>
      <c r="AE1011" s="42"/>
      <c r="AF1011" s="42"/>
      <c r="AG1011" s="42"/>
    </row>
    <row r="1012" spans="1:33">
      <c r="A1012" s="44">
        <f t="shared" si="630"/>
        <v>983</v>
      </c>
      <c r="B1012" s="44"/>
      <c r="C1012" s="137">
        <v>39904</v>
      </c>
      <c r="E1012" s="138" t="s">
        <v>328</v>
      </c>
      <c r="G1012" s="43"/>
      <c r="H1012" s="136"/>
      <c r="I1012" s="42">
        <f>'Dep. Res. Class'!G$217</f>
        <v>901.80304500563636</v>
      </c>
      <c r="J1012" s="136">
        <f t="shared" ref="J1012:X1012" si="642">+J217+J482+J747</f>
        <v>525.28831195337045</v>
      </c>
      <c r="K1012" s="136">
        <f t="shared" si="642"/>
        <v>233.43073120024246</v>
      </c>
      <c r="L1012" s="136">
        <f t="shared" si="642"/>
        <v>2.052852427585576</v>
      </c>
      <c r="M1012" s="136">
        <f t="shared" si="642"/>
        <v>96.210852104056244</v>
      </c>
      <c r="N1012" s="136">
        <f t="shared" si="642"/>
        <v>44.820297320381734</v>
      </c>
      <c r="O1012" s="136">
        <f t="shared" si="642"/>
        <v>0</v>
      </c>
      <c r="P1012" s="136">
        <f t="shared" si="642"/>
        <v>0</v>
      </c>
      <c r="Q1012" s="136">
        <f t="shared" si="642"/>
        <v>0</v>
      </c>
      <c r="R1012" s="136">
        <f t="shared" si="642"/>
        <v>0</v>
      </c>
      <c r="S1012" s="136">
        <f t="shared" si="642"/>
        <v>0</v>
      </c>
      <c r="T1012" s="136">
        <f t="shared" si="642"/>
        <v>0</v>
      </c>
      <c r="U1012" s="136">
        <f t="shared" si="642"/>
        <v>0</v>
      </c>
      <c r="V1012" s="136">
        <f t="shared" si="642"/>
        <v>0</v>
      </c>
      <c r="W1012" s="136">
        <f t="shared" si="642"/>
        <v>0</v>
      </c>
      <c r="X1012" s="136">
        <f t="shared" si="642"/>
        <v>0</v>
      </c>
      <c r="Y1012" s="42">
        <f t="shared" si="614"/>
        <v>0</v>
      </c>
      <c r="Z1012" s="42"/>
      <c r="AA1012" s="42"/>
      <c r="AB1012" s="42"/>
      <c r="AC1012" s="42"/>
      <c r="AD1012" s="42"/>
      <c r="AE1012" s="42"/>
      <c r="AF1012" s="42"/>
      <c r="AG1012" s="42"/>
    </row>
    <row r="1013" spans="1:33">
      <c r="A1013" s="44">
        <f t="shared" si="630"/>
        <v>984</v>
      </c>
      <c r="B1013" s="44"/>
      <c r="C1013" s="137">
        <v>39905</v>
      </c>
      <c r="E1013" s="138" t="s">
        <v>329</v>
      </c>
      <c r="G1013" s="43"/>
      <c r="H1013" s="136"/>
      <c r="I1013" s="42">
        <f>'Dep. Res. Class'!G$218</f>
        <v>810.1690700067951</v>
      </c>
      <c r="J1013" s="136">
        <f t="shared" ref="J1013:X1013" si="643">+J218+J483+J748</f>
        <v>471.91273697466994</v>
      </c>
      <c r="K1013" s="136">
        <f t="shared" si="643"/>
        <v>209.71137706274277</v>
      </c>
      <c r="L1013" s="136">
        <f t="shared" si="643"/>
        <v>1.8442580686870524</v>
      </c>
      <c r="M1013" s="136">
        <f t="shared" si="643"/>
        <v>86.434678841894339</v>
      </c>
      <c r="N1013" s="136">
        <f t="shared" si="643"/>
        <v>40.266019058800993</v>
      </c>
      <c r="O1013" s="136">
        <f t="shared" si="643"/>
        <v>0</v>
      </c>
      <c r="P1013" s="136">
        <f t="shared" si="643"/>
        <v>0</v>
      </c>
      <c r="Q1013" s="136">
        <f t="shared" si="643"/>
        <v>0</v>
      </c>
      <c r="R1013" s="136">
        <f t="shared" si="643"/>
        <v>0</v>
      </c>
      <c r="S1013" s="136">
        <f t="shared" si="643"/>
        <v>0</v>
      </c>
      <c r="T1013" s="136">
        <f t="shared" si="643"/>
        <v>0</v>
      </c>
      <c r="U1013" s="136">
        <f t="shared" si="643"/>
        <v>0</v>
      </c>
      <c r="V1013" s="136">
        <f t="shared" si="643"/>
        <v>0</v>
      </c>
      <c r="W1013" s="136">
        <f t="shared" si="643"/>
        <v>0</v>
      </c>
      <c r="X1013" s="136">
        <f t="shared" si="643"/>
        <v>0</v>
      </c>
      <c r="Y1013" s="42">
        <f t="shared" si="614"/>
        <v>0</v>
      </c>
      <c r="Z1013" s="42"/>
      <c r="AA1013" s="42"/>
      <c r="AB1013" s="42"/>
      <c r="AC1013" s="42"/>
      <c r="AD1013" s="42"/>
      <c r="AE1013" s="42"/>
      <c r="AF1013" s="42"/>
      <c r="AG1013" s="42"/>
    </row>
    <row r="1014" spans="1:33">
      <c r="A1014" s="44">
        <f t="shared" si="630"/>
        <v>985</v>
      </c>
      <c r="B1014" s="44"/>
      <c r="C1014" s="137">
        <v>39906</v>
      </c>
      <c r="E1014" s="138" t="s">
        <v>330</v>
      </c>
      <c r="G1014" s="43"/>
      <c r="H1014" s="136"/>
      <c r="I1014" s="42">
        <f>'Dep. Res. Class'!G$219</f>
        <v>78640.463199807316</v>
      </c>
      <c r="J1014" s="136">
        <f t="shared" ref="J1014:X1014" si="644">+J219+J484+J749</f>
        <v>45807.026705259952</v>
      </c>
      <c r="K1014" s="136">
        <f t="shared" si="644"/>
        <v>20355.997829373093</v>
      </c>
      <c r="L1014" s="136">
        <f t="shared" si="644"/>
        <v>179.01610188638207</v>
      </c>
      <c r="M1014" s="136">
        <f t="shared" si="644"/>
        <v>8389.9317220245684</v>
      </c>
      <c r="N1014" s="136">
        <f t="shared" si="644"/>
        <v>3908.4908412633185</v>
      </c>
      <c r="O1014" s="136">
        <f t="shared" si="644"/>
        <v>0</v>
      </c>
      <c r="P1014" s="136">
        <f t="shared" si="644"/>
        <v>0</v>
      </c>
      <c r="Q1014" s="136">
        <f t="shared" si="644"/>
        <v>0</v>
      </c>
      <c r="R1014" s="136">
        <f t="shared" si="644"/>
        <v>0</v>
      </c>
      <c r="S1014" s="136">
        <f t="shared" si="644"/>
        <v>0</v>
      </c>
      <c r="T1014" s="136">
        <f t="shared" si="644"/>
        <v>0</v>
      </c>
      <c r="U1014" s="136">
        <f t="shared" si="644"/>
        <v>0</v>
      </c>
      <c r="V1014" s="136">
        <f t="shared" si="644"/>
        <v>0</v>
      </c>
      <c r="W1014" s="136">
        <f t="shared" si="644"/>
        <v>0</v>
      </c>
      <c r="X1014" s="136">
        <f t="shared" si="644"/>
        <v>0</v>
      </c>
      <c r="Y1014" s="42">
        <f t="shared" si="614"/>
        <v>0</v>
      </c>
      <c r="Z1014" s="42"/>
      <c r="AA1014" s="42"/>
      <c r="AB1014" s="42"/>
      <c r="AC1014" s="42"/>
      <c r="AD1014" s="42"/>
      <c r="AE1014" s="42"/>
      <c r="AF1014" s="42"/>
      <c r="AG1014" s="42"/>
    </row>
    <row r="1015" spans="1:33">
      <c r="A1015" s="44">
        <f t="shared" si="630"/>
        <v>986</v>
      </c>
      <c r="B1015" s="44"/>
      <c r="C1015" s="137">
        <v>39907</v>
      </c>
      <c r="E1015" s="138" t="s">
        <v>331</v>
      </c>
      <c r="G1015" s="43"/>
      <c r="H1015" s="136"/>
      <c r="I1015" s="42">
        <f>'Dep. Res. Class'!G$220</f>
        <v>29709.938069859767</v>
      </c>
      <c r="J1015" s="136">
        <f t="shared" ref="J1015:X1015" si="645">+J220+J485+J750</f>
        <v>17305.644844943134</v>
      </c>
      <c r="K1015" s="136">
        <f t="shared" si="645"/>
        <v>7690.3849526455515</v>
      </c>
      <c r="L1015" s="136">
        <f t="shared" si="645"/>
        <v>67.631306888908938</v>
      </c>
      <c r="M1015" s="136">
        <f t="shared" si="645"/>
        <v>3169.6704435524307</v>
      </c>
      <c r="N1015" s="136">
        <f t="shared" si="645"/>
        <v>1476.606521829742</v>
      </c>
      <c r="O1015" s="136">
        <f t="shared" si="645"/>
        <v>0</v>
      </c>
      <c r="P1015" s="136">
        <f t="shared" si="645"/>
        <v>0</v>
      </c>
      <c r="Q1015" s="136">
        <f t="shared" si="645"/>
        <v>0</v>
      </c>
      <c r="R1015" s="136">
        <f t="shared" si="645"/>
        <v>0</v>
      </c>
      <c r="S1015" s="136">
        <f t="shared" si="645"/>
        <v>0</v>
      </c>
      <c r="T1015" s="136">
        <f t="shared" si="645"/>
        <v>0</v>
      </c>
      <c r="U1015" s="136">
        <f t="shared" si="645"/>
        <v>0</v>
      </c>
      <c r="V1015" s="136">
        <f t="shared" si="645"/>
        <v>0</v>
      </c>
      <c r="W1015" s="136">
        <f t="shared" si="645"/>
        <v>0</v>
      </c>
      <c r="X1015" s="136">
        <f t="shared" si="645"/>
        <v>0</v>
      </c>
      <c r="Y1015" s="42">
        <f t="shared" si="614"/>
        <v>0</v>
      </c>
      <c r="Z1015" s="42"/>
      <c r="AA1015" s="42"/>
      <c r="AB1015" s="42"/>
      <c r="AC1015" s="42"/>
      <c r="AD1015" s="42"/>
      <c r="AE1015" s="42"/>
      <c r="AF1015" s="42"/>
      <c r="AG1015" s="42"/>
    </row>
    <row r="1016" spans="1:33">
      <c r="A1016" s="44">
        <f t="shared" si="630"/>
        <v>987</v>
      </c>
      <c r="B1016" s="44"/>
      <c r="C1016" s="137">
        <v>39908</v>
      </c>
      <c r="E1016" s="138" t="s">
        <v>332</v>
      </c>
      <c r="G1016" s="43"/>
      <c r="H1016" s="136"/>
      <c r="I1016" s="42">
        <f>'Dep. Res. Class'!G$221</f>
        <v>4560798.1948622121</v>
      </c>
      <c r="J1016" s="136">
        <f t="shared" ref="J1016:X1016" si="646">+J221+J486+J751</f>
        <v>2656604.4528316897</v>
      </c>
      <c r="K1016" s="136">
        <f t="shared" si="646"/>
        <v>1180557.6210676667</v>
      </c>
      <c r="L1016" s="136">
        <f t="shared" si="646"/>
        <v>10382.140200017053</v>
      </c>
      <c r="M1016" s="136">
        <f t="shared" si="646"/>
        <v>486578.84116990585</v>
      </c>
      <c r="N1016" s="136">
        <f t="shared" si="646"/>
        <v>226675.139592933</v>
      </c>
      <c r="O1016" s="136">
        <f t="shared" si="646"/>
        <v>0</v>
      </c>
      <c r="P1016" s="136">
        <f t="shared" si="646"/>
        <v>0</v>
      </c>
      <c r="Q1016" s="136">
        <f t="shared" si="646"/>
        <v>0</v>
      </c>
      <c r="R1016" s="136">
        <f t="shared" si="646"/>
        <v>0</v>
      </c>
      <c r="S1016" s="136">
        <f t="shared" si="646"/>
        <v>0</v>
      </c>
      <c r="T1016" s="136">
        <f t="shared" si="646"/>
        <v>0</v>
      </c>
      <c r="U1016" s="136">
        <f t="shared" si="646"/>
        <v>0</v>
      </c>
      <c r="V1016" s="136">
        <f t="shared" si="646"/>
        <v>0</v>
      </c>
      <c r="W1016" s="136">
        <f t="shared" si="646"/>
        <v>0</v>
      </c>
      <c r="X1016" s="136">
        <f t="shared" si="646"/>
        <v>0</v>
      </c>
      <c r="Y1016" s="42">
        <f t="shared" si="614"/>
        <v>0</v>
      </c>
      <c r="Z1016" s="42"/>
      <c r="AA1016" s="42"/>
      <c r="AB1016" s="42"/>
      <c r="AC1016" s="42"/>
      <c r="AD1016" s="42"/>
      <c r="AE1016" s="42"/>
      <c r="AF1016" s="42"/>
      <c r="AG1016" s="42"/>
    </row>
    <row r="1017" spans="1:33">
      <c r="A1017" s="44">
        <f t="shared" si="630"/>
        <v>988</v>
      </c>
      <c r="B1017" s="44"/>
      <c r="C1017" s="137">
        <v>39909</v>
      </c>
      <c r="E1017" s="138" t="s">
        <v>333</v>
      </c>
      <c r="G1017" s="43"/>
      <c r="H1017" s="136"/>
      <c r="I1017" s="42">
        <f>'Dep. Res. Class'!G$222</f>
        <v>57763.322000792556</v>
      </c>
      <c r="J1017" s="136">
        <f t="shared" ref="J1017:X1017" si="647">+J222+J487+J752</f>
        <v>33646.3688769488</v>
      </c>
      <c r="K1017" s="136">
        <f t="shared" si="647"/>
        <v>14951.972679484335</v>
      </c>
      <c r="L1017" s="136">
        <f t="shared" si="647"/>
        <v>131.49165602339829</v>
      </c>
      <c r="M1017" s="136">
        <f t="shared" si="647"/>
        <v>6162.6077454889237</v>
      </c>
      <c r="N1017" s="136">
        <f t="shared" si="647"/>
        <v>2870.8810428470979</v>
      </c>
      <c r="O1017" s="136">
        <f t="shared" si="647"/>
        <v>0</v>
      </c>
      <c r="P1017" s="136">
        <f t="shared" si="647"/>
        <v>0</v>
      </c>
      <c r="Q1017" s="136">
        <f t="shared" si="647"/>
        <v>0</v>
      </c>
      <c r="R1017" s="136">
        <f t="shared" si="647"/>
        <v>0</v>
      </c>
      <c r="S1017" s="136">
        <f t="shared" si="647"/>
        <v>0</v>
      </c>
      <c r="T1017" s="136">
        <f t="shared" si="647"/>
        <v>0</v>
      </c>
      <c r="U1017" s="136">
        <f t="shared" si="647"/>
        <v>0</v>
      </c>
      <c r="V1017" s="136">
        <f t="shared" si="647"/>
        <v>0</v>
      </c>
      <c r="W1017" s="136">
        <f t="shared" si="647"/>
        <v>0</v>
      </c>
      <c r="X1017" s="136">
        <f t="shared" si="647"/>
        <v>0</v>
      </c>
      <c r="Y1017" s="42">
        <f t="shared" si="614"/>
        <v>0</v>
      </c>
      <c r="Z1017" s="42"/>
      <c r="AA1017" s="42"/>
      <c r="AB1017" s="42"/>
      <c r="AC1017" s="42"/>
      <c r="AD1017" s="42"/>
      <c r="AE1017" s="42"/>
      <c r="AF1017" s="42"/>
      <c r="AG1017" s="42"/>
    </row>
    <row r="1018" spans="1:33">
      <c r="A1018" s="44">
        <f t="shared" si="630"/>
        <v>989</v>
      </c>
      <c r="B1018" s="44"/>
      <c r="C1018" s="137">
        <v>39924</v>
      </c>
      <c r="E1018" s="138" t="s">
        <v>334</v>
      </c>
      <c r="G1018" s="43"/>
      <c r="H1018" s="136"/>
      <c r="I1018" s="42">
        <f>'Dep. Res. Class'!G$223</f>
        <v>0</v>
      </c>
      <c r="J1018" s="136">
        <f t="shared" ref="J1018:X1018" si="648">+J223+J488+J753</f>
        <v>0</v>
      </c>
      <c r="K1018" s="136">
        <f t="shared" si="648"/>
        <v>0</v>
      </c>
      <c r="L1018" s="136">
        <f t="shared" si="648"/>
        <v>0</v>
      </c>
      <c r="M1018" s="136">
        <f t="shared" si="648"/>
        <v>0</v>
      </c>
      <c r="N1018" s="136">
        <f t="shared" si="648"/>
        <v>0</v>
      </c>
      <c r="O1018" s="136">
        <f t="shared" si="648"/>
        <v>0</v>
      </c>
      <c r="P1018" s="136">
        <f t="shared" si="648"/>
        <v>0</v>
      </c>
      <c r="Q1018" s="136">
        <f t="shared" si="648"/>
        <v>0</v>
      </c>
      <c r="R1018" s="136">
        <f t="shared" si="648"/>
        <v>0</v>
      </c>
      <c r="S1018" s="136">
        <f t="shared" si="648"/>
        <v>0</v>
      </c>
      <c r="T1018" s="136">
        <f t="shared" si="648"/>
        <v>0</v>
      </c>
      <c r="U1018" s="136">
        <f t="shared" si="648"/>
        <v>0</v>
      </c>
      <c r="V1018" s="136">
        <f t="shared" si="648"/>
        <v>0</v>
      </c>
      <c r="W1018" s="136">
        <f t="shared" si="648"/>
        <v>0</v>
      </c>
      <c r="X1018" s="136">
        <f t="shared" si="648"/>
        <v>0</v>
      </c>
      <c r="Y1018" s="42">
        <f t="shared" si="614"/>
        <v>0</v>
      </c>
      <c r="Z1018" s="42"/>
      <c r="AA1018" s="42"/>
      <c r="AB1018" s="42"/>
      <c r="AC1018" s="42"/>
      <c r="AD1018" s="42"/>
      <c r="AE1018" s="42"/>
      <c r="AF1018" s="42"/>
      <c r="AG1018" s="42"/>
    </row>
    <row r="1019" spans="1:33">
      <c r="A1019" s="44">
        <f t="shared" si="630"/>
        <v>990</v>
      </c>
      <c r="B1019" s="44"/>
      <c r="C1019" s="147"/>
      <c r="E1019" s="138" t="s">
        <v>368</v>
      </c>
      <c r="G1019" s="43"/>
      <c r="H1019" s="136"/>
      <c r="I1019" s="42">
        <f>'Dep. Res. Class'!G$224</f>
        <v>0</v>
      </c>
      <c r="J1019" s="136">
        <f t="shared" ref="J1019:X1019" si="649">+J224+J489+J754</f>
        <v>0</v>
      </c>
      <c r="K1019" s="136">
        <f t="shared" si="649"/>
        <v>0</v>
      </c>
      <c r="L1019" s="136">
        <f t="shared" si="649"/>
        <v>0</v>
      </c>
      <c r="M1019" s="136">
        <f t="shared" si="649"/>
        <v>0</v>
      </c>
      <c r="N1019" s="136">
        <f t="shared" si="649"/>
        <v>0</v>
      </c>
      <c r="O1019" s="136">
        <f t="shared" si="649"/>
        <v>0</v>
      </c>
      <c r="P1019" s="136">
        <f t="shared" si="649"/>
        <v>0</v>
      </c>
      <c r="Q1019" s="136">
        <f t="shared" si="649"/>
        <v>0</v>
      </c>
      <c r="R1019" s="136">
        <f t="shared" si="649"/>
        <v>0</v>
      </c>
      <c r="S1019" s="136">
        <f t="shared" si="649"/>
        <v>0</v>
      </c>
      <c r="T1019" s="136">
        <f t="shared" si="649"/>
        <v>0</v>
      </c>
      <c r="U1019" s="136">
        <f t="shared" si="649"/>
        <v>0</v>
      </c>
      <c r="V1019" s="136">
        <f t="shared" si="649"/>
        <v>0</v>
      </c>
      <c r="W1019" s="136">
        <f t="shared" si="649"/>
        <v>0</v>
      </c>
      <c r="X1019" s="136">
        <f t="shared" si="649"/>
        <v>0</v>
      </c>
      <c r="Y1019" s="42">
        <f t="shared" si="614"/>
        <v>0</v>
      </c>
      <c r="Z1019" s="42"/>
      <c r="AA1019" s="42"/>
      <c r="AB1019" s="42"/>
      <c r="AC1019" s="42"/>
      <c r="AD1019" s="42"/>
      <c r="AE1019" s="42"/>
      <c r="AF1019" s="42"/>
      <c r="AG1019" s="42"/>
    </row>
    <row r="1020" spans="1:33">
      <c r="A1020" s="44">
        <f t="shared" si="630"/>
        <v>991</v>
      </c>
      <c r="B1020" s="44"/>
      <c r="C1020" s="44"/>
      <c r="D1020" s="44"/>
      <c r="E1020" s="44"/>
      <c r="G1020" s="43"/>
      <c r="H1020" s="44"/>
      <c r="I1020" s="42"/>
      <c r="J1020" s="151"/>
      <c r="K1020" s="44"/>
      <c r="L1020" s="42"/>
      <c r="M1020" s="42"/>
      <c r="N1020" s="42"/>
      <c r="O1020" s="42"/>
      <c r="P1020" s="42"/>
      <c r="Q1020" s="42"/>
      <c r="R1020" s="42"/>
      <c r="S1020" s="42"/>
      <c r="T1020" s="42"/>
      <c r="U1020" s="42"/>
      <c r="V1020" s="42"/>
      <c r="W1020" s="42"/>
      <c r="X1020" s="42"/>
      <c r="Y1020" s="42"/>
      <c r="Z1020" s="42"/>
      <c r="AA1020" s="42"/>
      <c r="AB1020" s="42"/>
      <c r="AC1020" s="42"/>
      <c r="AD1020" s="42"/>
      <c r="AE1020" s="42"/>
      <c r="AF1020" s="42"/>
      <c r="AG1020" s="42"/>
    </row>
    <row r="1021" spans="1:33">
      <c r="A1021" s="44">
        <f t="shared" si="630"/>
        <v>992</v>
      </c>
      <c r="B1021" s="44"/>
      <c r="C1021" s="44"/>
      <c r="D1021" s="44" t="s">
        <v>159</v>
      </c>
      <c r="E1021" s="44"/>
      <c r="G1021" s="43"/>
      <c r="H1021" s="44"/>
      <c r="I1021" s="42">
        <f>'Dep. Res. Class'!G$226</f>
        <v>6783719.3788349731</v>
      </c>
      <c r="J1021" s="136">
        <f>SUM(J985:J1019)</f>
        <v>3951426.5570608247</v>
      </c>
      <c r="K1021" s="136">
        <f t="shared" ref="K1021:X1021" si="650">SUM(K985:K1019)</f>
        <v>1755958.3366108562</v>
      </c>
      <c r="L1021" s="136">
        <f t="shared" si="650"/>
        <v>15442.368344202754</v>
      </c>
      <c r="M1021" s="136">
        <f t="shared" si="650"/>
        <v>723736.1034508734</v>
      </c>
      <c r="N1021" s="136">
        <f t="shared" si="650"/>
        <v>337156.01336821669</v>
      </c>
      <c r="O1021" s="136">
        <f t="shared" si="650"/>
        <v>0</v>
      </c>
      <c r="P1021" s="136">
        <f t="shared" si="650"/>
        <v>0</v>
      </c>
      <c r="Q1021" s="136">
        <f t="shared" si="650"/>
        <v>0</v>
      </c>
      <c r="R1021" s="136">
        <f t="shared" si="650"/>
        <v>0</v>
      </c>
      <c r="S1021" s="136">
        <f t="shared" si="650"/>
        <v>0</v>
      </c>
      <c r="T1021" s="136">
        <f t="shared" si="650"/>
        <v>0</v>
      </c>
      <c r="U1021" s="136">
        <f t="shared" si="650"/>
        <v>0</v>
      </c>
      <c r="V1021" s="136">
        <f t="shared" si="650"/>
        <v>0</v>
      </c>
      <c r="W1021" s="136">
        <f t="shared" si="650"/>
        <v>0</v>
      </c>
      <c r="X1021" s="136">
        <f t="shared" si="650"/>
        <v>0</v>
      </c>
      <c r="Y1021" s="42">
        <f>SUM(J1021:X1021)-I1021</f>
        <v>0</v>
      </c>
      <c r="Z1021" s="42"/>
      <c r="AA1021" s="42"/>
      <c r="AB1021" s="42"/>
      <c r="AC1021" s="42"/>
      <c r="AD1021" s="42"/>
      <c r="AE1021" s="42"/>
      <c r="AF1021" s="42"/>
      <c r="AG1021" s="42"/>
    </row>
    <row r="1022" spans="1:33">
      <c r="A1022" s="44">
        <f t="shared" si="630"/>
        <v>993</v>
      </c>
      <c r="B1022" s="44"/>
      <c r="C1022" s="44"/>
      <c r="D1022" s="44"/>
      <c r="E1022" s="44"/>
      <c r="G1022" s="43"/>
      <c r="H1022" s="136"/>
      <c r="I1022" s="42"/>
      <c r="J1022" s="42"/>
      <c r="K1022" s="42"/>
      <c r="L1022" s="42"/>
      <c r="M1022" s="42"/>
      <c r="N1022" s="42"/>
      <c r="O1022" s="42"/>
      <c r="P1022" s="42"/>
      <c r="Q1022" s="42"/>
      <c r="R1022" s="42"/>
      <c r="S1022" s="42"/>
      <c r="T1022" s="42"/>
      <c r="U1022" s="42"/>
      <c r="V1022" s="42"/>
      <c r="W1022" s="42"/>
      <c r="X1022" s="42"/>
      <c r="Y1022" s="42"/>
      <c r="Z1022" s="42"/>
      <c r="AA1022" s="42"/>
      <c r="AB1022" s="42"/>
      <c r="AC1022" s="42"/>
      <c r="AD1022" s="42"/>
      <c r="AE1022" s="42"/>
      <c r="AF1022" s="42"/>
      <c r="AG1022" s="42"/>
    </row>
    <row r="1023" spans="1:33">
      <c r="A1023" s="44">
        <f t="shared" si="630"/>
        <v>994</v>
      </c>
      <c r="B1023" s="44"/>
      <c r="C1023" s="44"/>
      <c r="D1023" s="44" t="s">
        <v>365</v>
      </c>
      <c r="E1023" s="44"/>
      <c r="G1023" s="43"/>
      <c r="H1023" s="136"/>
      <c r="I1023" s="42"/>
      <c r="J1023" s="136"/>
      <c r="K1023" s="136"/>
      <c r="L1023" s="136"/>
      <c r="M1023" s="136"/>
      <c r="N1023" s="136"/>
      <c r="O1023" s="136"/>
      <c r="P1023" s="136"/>
      <c r="Q1023" s="136"/>
      <c r="R1023" s="136"/>
      <c r="S1023" s="136"/>
      <c r="T1023" s="136"/>
      <c r="U1023" s="136"/>
      <c r="V1023" s="136"/>
      <c r="W1023" s="136"/>
      <c r="X1023" s="136"/>
      <c r="Y1023" s="42"/>
      <c r="Z1023" s="42"/>
      <c r="AA1023" s="42"/>
      <c r="AB1023" s="42"/>
      <c r="AC1023" s="42"/>
      <c r="AD1023" s="42"/>
      <c r="AE1023" s="42"/>
      <c r="AF1023" s="42"/>
      <c r="AG1023" s="42"/>
    </row>
    <row r="1024" spans="1:33">
      <c r="A1024" s="44">
        <f t="shared" si="630"/>
        <v>995</v>
      </c>
      <c r="B1024" s="44"/>
      <c r="C1024" s="44"/>
      <c r="D1024" s="44"/>
      <c r="E1024" s="44"/>
      <c r="G1024" s="43"/>
      <c r="H1024" s="136"/>
      <c r="I1024" s="42"/>
      <c r="J1024" s="136"/>
      <c r="K1024" s="136"/>
      <c r="L1024" s="136"/>
      <c r="M1024" s="136"/>
      <c r="N1024" s="136"/>
      <c r="O1024" s="136"/>
      <c r="P1024" s="136"/>
      <c r="Q1024" s="136"/>
      <c r="R1024" s="136"/>
      <c r="S1024" s="136"/>
      <c r="T1024" s="136"/>
      <c r="U1024" s="136"/>
      <c r="V1024" s="136"/>
      <c r="W1024" s="136"/>
      <c r="X1024" s="136"/>
      <c r="Y1024" s="42"/>
      <c r="Z1024" s="42"/>
      <c r="AA1024" s="42"/>
      <c r="AB1024" s="42"/>
      <c r="AC1024" s="42"/>
      <c r="AD1024" s="42"/>
      <c r="AE1024" s="42"/>
      <c r="AF1024" s="42"/>
      <c r="AG1024" s="42"/>
    </row>
    <row r="1025" spans="1:33">
      <c r="A1025" s="44">
        <f t="shared" si="630"/>
        <v>996</v>
      </c>
      <c r="B1025" s="44"/>
      <c r="C1025" s="44"/>
      <c r="D1025" s="44" t="s">
        <v>158</v>
      </c>
      <c r="E1025" s="44"/>
      <c r="G1025" s="43"/>
      <c r="H1025" s="136"/>
      <c r="I1025" s="42"/>
      <c r="J1025" s="136"/>
      <c r="K1025" s="136"/>
      <c r="L1025" s="136"/>
      <c r="M1025" s="136"/>
      <c r="N1025" s="136"/>
      <c r="O1025" s="136"/>
      <c r="P1025" s="136"/>
      <c r="Q1025" s="136"/>
      <c r="R1025" s="136"/>
      <c r="S1025" s="136"/>
      <c r="T1025" s="136"/>
      <c r="U1025" s="136"/>
      <c r="V1025" s="136"/>
      <c r="W1025" s="136"/>
      <c r="X1025" s="136"/>
      <c r="Y1025" s="42"/>
      <c r="Z1025" s="42"/>
      <c r="AA1025" s="42"/>
      <c r="AB1025" s="42"/>
      <c r="AC1025" s="42"/>
      <c r="AD1025" s="42"/>
      <c r="AE1025" s="42"/>
      <c r="AF1025" s="42"/>
      <c r="AG1025" s="42"/>
    </row>
    <row r="1026" spans="1:33">
      <c r="A1026" s="44">
        <f t="shared" si="630"/>
        <v>997</v>
      </c>
      <c r="B1026" s="44"/>
      <c r="C1026" s="44"/>
      <c r="D1026" s="44"/>
      <c r="E1026" s="44"/>
      <c r="G1026" s="43"/>
      <c r="H1026" s="136"/>
      <c r="I1026" s="42"/>
      <c r="J1026" s="136"/>
      <c r="K1026" s="136"/>
      <c r="L1026" s="136"/>
      <c r="M1026" s="136"/>
      <c r="N1026" s="136"/>
      <c r="O1026" s="136"/>
      <c r="P1026" s="136"/>
      <c r="Q1026" s="136"/>
      <c r="R1026" s="136"/>
      <c r="S1026" s="136"/>
      <c r="T1026" s="136"/>
      <c r="U1026" s="136"/>
      <c r="V1026" s="136"/>
      <c r="W1026" s="136"/>
      <c r="X1026" s="136"/>
      <c r="Y1026" s="42"/>
      <c r="Z1026" s="42"/>
      <c r="AA1026" s="42"/>
      <c r="AB1026" s="42"/>
      <c r="AC1026" s="42"/>
      <c r="AD1026" s="42"/>
      <c r="AE1026" s="42"/>
      <c r="AF1026" s="42"/>
      <c r="AG1026" s="42"/>
    </row>
    <row r="1027" spans="1:33">
      <c r="A1027" s="44">
        <f t="shared" si="630"/>
        <v>998</v>
      </c>
      <c r="B1027" s="44"/>
      <c r="C1027" s="139">
        <v>37400</v>
      </c>
      <c r="E1027" s="138" t="s">
        <v>125</v>
      </c>
      <c r="G1027" s="43"/>
      <c r="H1027" s="136"/>
      <c r="I1027" s="42">
        <f>'Dep. Res. Class'!G$232</f>
        <v>0</v>
      </c>
      <c r="J1027" s="136">
        <f t="shared" ref="J1027:X1027" si="651">+J232+J497+J762</f>
        <v>0</v>
      </c>
      <c r="K1027" s="136">
        <f t="shared" si="651"/>
        <v>0</v>
      </c>
      <c r="L1027" s="136">
        <f t="shared" si="651"/>
        <v>0</v>
      </c>
      <c r="M1027" s="136">
        <f t="shared" si="651"/>
        <v>0</v>
      </c>
      <c r="N1027" s="136">
        <f t="shared" si="651"/>
        <v>0</v>
      </c>
      <c r="O1027" s="136">
        <f t="shared" si="651"/>
        <v>0</v>
      </c>
      <c r="P1027" s="136">
        <f t="shared" si="651"/>
        <v>0</v>
      </c>
      <c r="Q1027" s="136">
        <f t="shared" si="651"/>
        <v>0</v>
      </c>
      <c r="R1027" s="136">
        <f t="shared" si="651"/>
        <v>0</v>
      </c>
      <c r="S1027" s="136">
        <f t="shared" si="651"/>
        <v>0</v>
      </c>
      <c r="T1027" s="136">
        <f t="shared" si="651"/>
        <v>0</v>
      </c>
      <c r="U1027" s="136">
        <f t="shared" si="651"/>
        <v>0</v>
      </c>
      <c r="V1027" s="136">
        <f t="shared" si="651"/>
        <v>0</v>
      </c>
      <c r="W1027" s="136">
        <f t="shared" si="651"/>
        <v>0</v>
      </c>
      <c r="X1027" s="136">
        <f t="shared" si="651"/>
        <v>0</v>
      </c>
      <c r="Y1027" s="42">
        <f t="shared" ref="Y1027:Y1061" si="652">SUM(J1027:X1027)-I1027</f>
        <v>0</v>
      </c>
      <c r="Z1027" s="42"/>
      <c r="AA1027" s="42"/>
      <c r="AB1027" s="42"/>
      <c r="AC1027" s="42"/>
      <c r="AD1027" s="42"/>
      <c r="AE1027" s="42"/>
      <c r="AF1027" s="42"/>
      <c r="AG1027" s="42"/>
    </row>
    <row r="1028" spans="1:33">
      <c r="A1028" s="44">
        <f t="shared" si="630"/>
        <v>999</v>
      </c>
      <c r="B1028" s="44"/>
      <c r="C1028" s="139">
        <v>39001</v>
      </c>
      <c r="E1028" s="138" t="s">
        <v>304</v>
      </c>
      <c r="G1028" s="43"/>
      <c r="H1028" s="136"/>
      <c r="I1028" s="42">
        <f>'Dep. Res. Class'!G$233</f>
        <v>0</v>
      </c>
      <c r="J1028" s="136">
        <f t="shared" ref="J1028:X1028" si="653">+J233+J498+J763</f>
        <v>0</v>
      </c>
      <c r="K1028" s="136">
        <f t="shared" si="653"/>
        <v>0</v>
      </c>
      <c r="L1028" s="136">
        <f t="shared" si="653"/>
        <v>0</v>
      </c>
      <c r="M1028" s="136">
        <f t="shared" si="653"/>
        <v>0</v>
      </c>
      <c r="N1028" s="136">
        <f t="shared" si="653"/>
        <v>0</v>
      </c>
      <c r="O1028" s="136">
        <f t="shared" si="653"/>
        <v>0</v>
      </c>
      <c r="P1028" s="136">
        <f t="shared" si="653"/>
        <v>0</v>
      </c>
      <c r="Q1028" s="136">
        <f t="shared" si="653"/>
        <v>0</v>
      </c>
      <c r="R1028" s="136">
        <f t="shared" si="653"/>
        <v>0</v>
      </c>
      <c r="S1028" s="136">
        <f t="shared" si="653"/>
        <v>0</v>
      </c>
      <c r="T1028" s="136">
        <f t="shared" si="653"/>
        <v>0</v>
      </c>
      <c r="U1028" s="136">
        <f t="shared" si="653"/>
        <v>0</v>
      </c>
      <c r="V1028" s="136">
        <f t="shared" si="653"/>
        <v>0</v>
      </c>
      <c r="W1028" s="136">
        <f t="shared" si="653"/>
        <v>0</v>
      </c>
      <c r="X1028" s="136">
        <f t="shared" si="653"/>
        <v>0</v>
      </c>
      <c r="Y1028" s="42">
        <f t="shared" si="652"/>
        <v>0</v>
      </c>
      <c r="Z1028" s="42"/>
      <c r="AA1028" s="42"/>
      <c r="AB1028" s="42"/>
      <c r="AC1028" s="42"/>
      <c r="AD1028" s="42"/>
      <c r="AE1028" s="42"/>
      <c r="AF1028" s="42"/>
      <c r="AG1028" s="42"/>
    </row>
    <row r="1029" spans="1:33">
      <c r="A1029" s="44">
        <f t="shared" si="630"/>
        <v>1000</v>
      </c>
      <c r="B1029" s="44"/>
      <c r="C1029" s="139">
        <v>36602</v>
      </c>
      <c r="E1029" s="138" t="s">
        <v>149</v>
      </c>
      <c r="G1029" s="43"/>
      <c r="H1029" s="136"/>
      <c r="I1029" s="42">
        <f>'Dep. Res. Class'!G$234</f>
        <v>244219.4671531849</v>
      </c>
      <c r="J1029" s="136">
        <f t="shared" ref="J1029:X1029" si="654">+J234+J499+J764</f>
        <v>142254.60022287493</v>
      </c>
      <c r="K1029" s="136">
        <f t="shared" si="654"/>
        <v>63215.941780885471</v>
      </c>
      <c r="L1029" s="136">
        <f t="shared" si="654"/>
        <v>555.93793876127131</v>
      </c>
      <c r="M1029" s="136">
        <f t="shared" si="654"/>
        <v>26055.093920269079</v>
      </c>
      <c r="N1029" s="136">
        <f t="shared" si="654"/>
        <v>12137.893290394173</v>
      </c>
      <c r="O1029" s="136">
        <f t="shared" si="654"/>
        <v>0</v>
      </c>
      <c r="P1029" s="136">
        <f t="shared" si="654"/>
        <v>0</v>
      </c>
      <c r="Q1029" s="136">
        <f t="shared" si="654"/>
        <v>0</v>
      </c>
      <c r="R1029" s="136">
        <f t="shared" si="654"/>
        <v>0</v>
      </c>
      <c r="S1029" s="136">
        <f t="shared" si="654"/>
        <v>0</v>
      </c>
      <c r="T1029" s="136">
        <f t="shared" si="654"/>
        <v>0</v>
      </c>
      <c r="U1029" s="136">
        <f t="shared" si="654"/>
        <v>0</v>
      </c>
      <c r="V1029" s="136">
        <f t="shared" si="654"/>
        <v>0</v>
      </c>
      <c r="W1029" s="136">
        <f t="shared" si="654"/>
        <v>0</v>
      </c>
      <c r="X1029" s="136">
        <f t="shared" si="654"/>
        <v>0</v>
      </c>
      <c r="Y1029" s="42">
        <f t="shared" si="652"/>
        <v>0</v>
      </c>
      <c r="Z1029" s="42"/>
      <c r="AA1029" s="42"/>
      <c r="AB1029" s="42"/>
      <c r="AC1029" s="42"/>
      <c r="AD1029" s="42"/>
      <c r="AE1029" s="42"/>
      <c r="AF1029" s="42"/>
      <c r="AG1029" s="42"/>
    </row>
    <row r="1030" spans="1:33">
      <c r="A1030" s="44">
        <f t="shared" si="630"/>
        <v>1001</v>
      </c>
      <c r="B1030" s="44"/>
      <c r="C1030" s="139">
        <v>37503</v>
      </c>
      <c r="E1030" s="138" t="s">
        <v>291</v>
      </c>
      <c r="G1030" s="43"/>
      <c r="H1030" s="136"/>
      <c r="I1030" s="42">
        <f>'Dep. Res. Class'!G$235</f>
        <v>0</v>
      </c>
      <c r="J1030" s="136">
        <f t="shared" ref="J1030:X1030" si="655">+J235+J500+J765</f>
        <v>0</v>
      </c>
      <c r="K1030" s="136">
        <f t="shared" si="655"/>
        <v>0</v>
      </c>
      <c r="L1030" s="136">
        <f t="shared" si="655"/>
        <v>0</v>
      </c>
      <c r="M1030" s="136">
        <f t="shared" si="655"/>
        <v>0</v>
      </c>
      <c r="N1030" s="136">
        <f t="shared" si="655"/>
        <v>0</v>
      </c>
      <c r="O1030" s="136">
        <f t="shared" si="655"/>
        <v>0</v>
      </c>
      <c r="P1030" s="136">
        <f t="shared" si="655"/>
        <v>0</v>
      </c>
      <c r="Q1030" s="136">
        <f t="shared" si="655"/>
        <v>0</v>
      </c>
      <c r="R1030" s="136">
        <f t="shared" si="655"/>
        <v>0</v>
      </c>
      <c r="S1030" s="136">
        <f t="shared" si="655"/>
        <v>0</v>
      </c>
      <c r="T1030" s="136">
        <f t="shared" si="655"/>
        <v>0</v>
      </c>
      <c r="U1030" s="136">
        <f t="shared" si="655"/>
        <v>0</v>
      </c>
      <c r="V1030" s="136">
        <f t="shared" si="655"/>
        <v>0</v>
      </c>
      <c r="W1030" s="136">
        <f t="shared" si="655"/>
        <v>0</v>
      </c>
      <c r="X1030" s="136">
        <f t="shared" si="655"/>
        <v>0</v>
      </c>
      <c r="Y1030" s="42">
        <f t="shared" si="652"/>
        <v>0</v>
      </c>
      <c r="Z1030" s="42"/>
      <c r="AA1030" s="42"/>
      <c r="AB1030" s="42"/>
      <c r="AC1030" s="42"/>
      <c r="AD1030" s="42"/>
      <c r="AE1030" s="42"/>
      <c r="AF1030" s="42"/>
      <c r="AG1030" s="42"/>
    </row>
    <row r="1031" spans="1:33">
      <c r="A1031" s="44">
        <f t="shared" si="630"/>
        <v>1002</v>
      </c>
      <c r="B1031" s="44"/>
      <c r="C1031" s="139">
        <v>39004</v>
      </c>
      <c r="E1031" s="138" t="s">
        <v>306</v>
      </c>
      <c r="G1031" s="43"/>
      <c r="H1031" s="136"/>
      <c r="I1031" s="42">
        <f>'Dep. Res. Class'!G$236</f>
        <v>0</v>
      </c>
      <c r="J1031" s="136">
        <f t="shared" ref="J1031:X1031" si="656">+J236+J501+J766</f>
        <v>0</v>
      </c>
      <c r="K1031" s="136">
        <f t="shared" si="656"/>
        <v>0</v>
      </c>
      <c r="L1031" s="136">
        <f t="shared" si="656"/>
        <v>0</v>
      </c>
      <c r="M1031" s="136">
        <f t="shared" si="656"/>
        <v>0</v>
      </c>
      <c r="N1031" s="136">
        <f t="shared" si="656"/>
        <v>0</v>
      </c>
      <c r="O1031" s="136">
        <f t="shared" si="656"/>
        <v>0</v>
      </c>
      <c r="P1031" s="136">
        <f t="shared" si="656"/>
        <v>0</v>
      </c>
      <c r="Q1031" s="136">
        <f t="shared" si="656"/>
        <v>0</v>
      </c>
      <c r="R1031" s="136">
        <f t="shared" si="656"/>
        <v>0</v>
      </c>
      <c r="S1031" s="136">
        <f t="shared" si="656"/>
        <v>0</v>
      </c>
      <c r="T1031" s="136">
        <f t="shared" si="656"/>
        <v>0</v>
      </c>
      <c r="U1031" s="136">
        <f t="shared" si="656"/>
        <v>0</v>
      </c>
      <c r="V1031" s="136">
        <f t="shared" si="656"/>
        <v>0</v>
      </c>
      <c r="W1031" s="136">
        <f t="shared" si="656"/>
        <v>0</v>
      </c>
      <c r="X1031" s="136">
        <f t="shared" si="656"/>
        <v>0</v>
      </c>
      <c r="Y1031" s="42">
        <f t="shared" si="652"/>
        <v>0</v>
      </c>
      <c r="Z1031" s="42"/>
      <c r="AA1031" s="42"/>
      <c r="AB1031" s="42"/>
      <c r="AC1031" s="42"/>
      <c r="AD1031" s="42"/>
      <c r="AE1031" s="42"/>
      <c r="AF1031" s="42"/>
      <c r="AG1031" s="42"/>
    </row>
    <row r="1032" spans="1:33">
      <c r="A1032" s="44">
        <f t="shared" si="630"/>
        <v>1003</v>
      </c>
      <c r="B1032" s="44"/>
      <c r="C1032" s="139">
        <v>39009</v>
      </c>
      <c r="E1032" s="138" t="s">
        <v>307</v>
      </c>
      <c r="G1032" s="43"/>
      <c r="H1032" s="136"/>
      <c r="I1032" s="42">
        <f>'Dep. Res. Class'!G$237</f>
        <v>217907.37848877325</v>
      </c>
      <c r="J1032" s="136">
        <f t="shared" ref="J1032:X1032" si="657">+J237+J502+J767</f>
        <v>126928.15758660081</v>
      </c>
      <c r="K1032" s="136">
        <f t="shared" si="657"/>
        <v>56405.086427984294</v>
      </c>
      <c r="L1032" s="136">
        <f t="shared" si="657"/>
        <v>496.04145095417289</v>
      </c>
      <c r="M1032" s="136">
        <f t="shared" si="657"/>
        <v>23247.930554542472</v>
      </c>
      <c r="N1032" s="136">
        <f t="shared" si="657"/>
        <v>10830.162468691518</v>
      </c>
      <c r="O1032" s="136">
        <f t="shared" si="657"/>
        <v>0</v>
      </c>
      <c r="P1032" s="136">
        <f t="shared" si="657"/>
        <v>0</v>
      </c>
      <c r="Q1032" s="136">
        <f t="shared" si="657"/>
        <v>0</v>
      </c>
      <c r="R1032" s="136">
        <f t="shared" si="657"/>
        <v>0</v>
      </c>
      <c r="S1032" s="136">
        <f t="shared" si="657"/>
        <v>0</v>
      </c>
      <c r="T1032" s="136">
        <f t="shared" si="657"/>
        <v>0</v>
      </c>
      <c r="U1032" s="136">
        <f t="shared" si="657"/>
        <v>0</v>
      </c>
      <c r="V1032" s="136">
        <f t="shared" si="657"/>
        <v>0</v>
      </c>
      <c r="W1032" s="136">
        <f t="shared" si="657"/>
        <v>0</v>
      </c>
      <c r="X1032" s="136">
        <f t="shared" si="657"/>
        <v>0</v>
      </c>
      <c r="Y1032" s="42">
        <f t="shared" si="652"/>
        <v>0</v>
      </c>
      <c r="Z1032" s="42"/>
      <c r="AA1032" s="42"/>
      <c r="AB1032" s="42"/>
      <c r="AC1032" s="42"/>
      <c r="AD1032" s="42"/>
      <c r="AE1032" s="42"/>
      <c r="AF1032" s="42"/>
      <c r="AG1032" s="42"/>
    </row>
    <row r="1033" spans="1:33">
      <c r="A1033" s="44">
        <f t="shared" si="630"/>
        <v>1004</v>
      </c>
      <c r="B1033" s="44"/>
      <c r="C1033" s="139">
        <v>39100</v>
      </c>
      <c r="E1033" s="138" t="s">
        <v>308</v>
      </c>
      <c r="G1033" s="43"/>
      <c r="H1033" s="136"/>
      <c r="I1033" s="42">
        <f>'Dep. Res. Class'!G$238</f>
        <v>25521.083477193686</v>
      </c>
      <c r="J1033" s="136">
        <f t="shared" ref="J1033:X1033" si="658">+J238+J503+J768</f>
        <v>14865.69260682895</v>
      </c>
      <c r="K1033" s="136">
        <f t="shared" si="658"/>
        <v>6606.1045259239654</v>
      </c>
      <c r="L1033" s="136">
        <f t="shared" si="658"/>
        <v>58.095854145672959</v>
      </c>
      <c r="M1033" s="136">
        <f t="shared" si="658"/>
        <v>2722.7732280990567</v>
      </c>
      <c r="N1033" s="136">
        <f t="shared" si="658"/>
        <v>1268.4172621960413</v>
      </c>
      <c r="O1033" s="136">
        <f t="shared" si="658"/>
        <v>0</v>
      </c>
      <c r="P1033" s="136">
        <f t="shared" si="658"/>
        <v>0</v>
      </c>
      <c r="Q1033" s="136">
        <f t="shared" si="658"/>
        <v>0</v>
      </c>
      <c r="R1033" s="136">
        <f t="shared" si="658"/>
        <v>0</v>
      </c>
      <c r="S1033" s="136">
        <f t="shared" si="658"/>
        <v>0</v>
      </c>
      <c r="T1033" s="136">
        <f t="shared" si="658"/>
        <v>0</v>
      </c>
      <c r="U1033" s="136">
        <f t="shared" si="658"/>
        <v>0</v>
      </c>
      <c r="V1033" s="136">
        <f t="shared" si="658"/>
        <v>0</v>
      </c>
      <c r="W1033" s="136">
        <f t="shared" si="658"/>
        <v>0</v>
      </c>
      <c r="X1033" s="136">
        <f t="shared" si="658"/>
        <v>0</v>
      </c>
      <c r="Y1033" s="42">
        <f t="shared" si="652"/>
        <v>0</v>
      </c>
      <c r="Z1033" s="42"/>
      <c r="AA1033" s="42"/>
      <c r="AB1033" s="42"/>
      <c r="AC1033" s="42"/>
      <c r="AD1033" s="42"/>
      <c r="AE1033" s="42"/>
      <c r="AF1033" s="42"/>
      <c r="AG1033" s="42"/>
    </row>
    <row r="1034" spans="1:33">
      <c r="A1034" s="44">
        <f t="shared" si="630"/>
        <v>1005</v>
      </c>
      <c r="B1034" s="44"/>
      <c r="C1034" s="139">
        <v>39102</v>
      </c>
      <c r="E1034" s="138" t="s">
        <v>309</v>
      </c>
      <c r="G1034" s="43"/>
      <c r="H1034" s="136"/>
      <c r="I1034" s="42">
        <f>'Dep. Res. Class'!G$239</f>
        <v>0</v>
      </c>
      <c r="J1034" s="136">
        <f t="shared" ref="J1034:X1034" si="659">+J239+J504+J769</f>
        <v>0</v>
      </c>
      <c r="K1034" s="136">
        <f t="shared" si="659"/>
        <v>0</v>
      </c>
      <c r="L1034" s="136">
        <f t="shared" si="659"/>
        <v>0</v>
      </c>
      <c r="M1034" s="136">
        <f t="shared" si="659"/>
        <v>0</v>
      </c>
      <c r="N1034" s="136">
        <f t="shared" si="659"/>
        <v>0</v>
      </c>
      <c r="O1034" s="136">
        <f t="shared" si="659"/>
        <v>0</v>
      </c>
      <c r="P1034" s="136">
        <f t="shared" si="659"/>
        <v>0</v>
      </c>
      <c r="Q1034" s="136">
        <f t="shared" si="659"/>
        <v>0</v>
      </c>
      <c r="R1034" s="136">
        <f t="shared" si="659"/>
        <v>0</v>
      </c>
      <c r="S1034" s="136">
        <f t="shared" si="659"/>
        <v>0</v>
      </c>
      <c r="T1034" s="136">
        <f t="shared" si="659"/>
        <v>0</v>
      </c>
      <c r="U1034" s="136">
        <f t="shared" si="659"/>
        <v>0</v>
      </c>
      <c r="V1034" s="136">
        <f t="shared" si="659"/>
        <v>0</v>
      </c>
      <c r="W1034" s="136">
        <f t="shared" si="659"/>
        <v>0</v>
      </c>
      <c r="X1034" s="136">
        <f t="shared" si="659"/>
        <v>0</v>
      </c>
      <c r="Y1034" s="42">
        <f t="shared" si="652"/>
        <v>0</v>
      </c>
      <c r="Z1034" s="42"/>
      <c r="AA1034" s="42"/>
      <c r="AB1034" s="42"/>
      <c r="AC1034" s="42"/>
      <c r="AD1034" s="42"/>
      <c r="AE1034" s="42"/>
      <c r="AF1034" s="42"/>
      <c r="AG1034" s="42"/>
    </row>
    <row r="1035" spans="1:33">
      <c r="A1035" s="44">
        <f t="shared" si="630"/>
        <v>1006</v>
      </c>
      <c r="B1035" s="44"/>
      <c r="C1035" s="146">
        <v>39103</v>
      </c>
      <c r="E1035" s="138" t="s">
        <v>310</v>
      </c>
      <c r="G1035" s="43"/>
      <c r="H1035" s="136"/>
      <c r="I1035" s="42">
        <f>'Dep. Res. Class'!G$240</f>
        <v>10.0667035340713</v>
      </c>
      <c r="J1035" s="136">
        <f t="shared" ref="J1035:X1035" si="660">+J240+J505+J770</f>
        <v>5.8637212810855956</v>
      </c>
      <c r="K1035" s="136">
        <f t="shared" si="660"/>
        <v>2.6057551920548696</v>
      </c>
      <c r="L1035" s="136">
        <f t="shared" si="660"/>
        <v>2.2915709701970904E-2</v>
      </c>
      <c r="M1035" s="136">
        <f t="shared" si="660"/>
        <v>1.0739885280447914</v>
      </c>
      <c r="N1035" s="136">
        <f t="shared" si="660"/>
        <v>0.50032282318407251</v>
      </c>
      <c r="O1035" s="136">
        <f t="shared" si="660"/>
        <v>0</v>
      </c>
      <c r="P1035" s="136">
        <f t="shared" si="660"/>
        <v>0</v>
      </c>
      <c r="Q1035" s="136">
        <f t="shared" si="660"/>
        <v>0</v>
      </c>
      <c r="R1035" s="136">
        <f t="shared" si="660"/>
        <v>0</v>
      </c>
      <c r="S1035" s="136">
        <f t="shared" si="660"/>
        <v>0</v>
      </c>
      <c r="T1035" s="136">
        <f t="shared" si="660"/>
        <v>0</v>
      </c>
      <c r="U1035" s="136">
        <f t="shared" si="660"/>
        <v>0</v>
      </c>
      <c r="V1035" s="136">
        <f t="shared" si="660"/>
        <v>0</v>
      </c>
      <c r="W1035" s="136">
        <f t="shared" si="660"/>
        <v>0</v>
      </c>
      <c r="X1035" s="136">
        <f t="shared" si="660"/>
        <v>0</v>
      </c>
      <c r="Y1035" s="42">
        <f t="shared" si="652"/>
        <v>0</v>
      </c>
      <c r="Z1035" s="42"/>
      <c r="AA1035" s="42"/>
      <c r="AB1035" s="42"/>
      <c r="AC1035" s="42"/>
      <c r="AD1035" s="42"/>
      <c r="AE1035" s="42"/>
      <c r="AF1035" s="42"/>
      <c r="AG1035" s="42"/>
    </row>
    <row r="1036" spans="1:33">
      <c r="A1036" s="44">
        <f t="shared" si="630"/>
        <v>1007</v>
      </c>
      <c r="B1036" s="44"/>
      <c r="C1036" s="139">
        <v>39200</v>
      </c>
      <c r="E1036" s="138" t="s">
        <v>311</v>
      </c>
      <c r="G1036" s="43"/>
      <c r="H1036" s="136"/>
      <c r="I1036" s="42">
        <f>'Dep. Res. Class'!G$241</f>
        <v>0</v>
      </c>
      <c r="J1036" s="136">
        <f t="shared" ref="J1036:X1036" si="661">+J241+J506+J771</f>
        <v>0</v>
      </c>
      <c r="K1036" s="136">
        <f t="shared" si="661"/>
        <v>0</v>
      </c>
      <c r="L1036" s="136">
        <f t="shared" si="661"/>
        <v>0</v>
      </c>
      <c r="M1036" s="136">
        <f t="shared" si="661"/>
        <v>0</v>
      </c>
      <c r="N1036" s="136">
        <f t="shared" si="661"/>
        <v>0</v>
      </c>
      <c r="O1036" s="136">
        <f t="shared" si="661"/>
        <v>0</v>
      </c>
      <c r="P1036" s="136">
        <f t="shared" si="661"/>
        <v>0</v>
      </c>
      <c r="Q1036" s="136">
        <f t="shared" si="661"/>
        <v>0</v>
      </c>
      <c r="R1036" s="136">
        <f t="shared" si="661"/>
        <v>0</v>
      </c>
      <c r="S1036" s="136">
        <f t="shared" si="661"/>
        <v>0</v>
      </c>
      <c r="T1036" s="136">
        <f t="shared" si="661"/>
        <v>0</v>
      </c>
      <c r="U1036" s="136">
        <f t="shared" si="661"/>
        <v>0</v>
      </c>
      <c r="V1036" s="136">
        <f t="shared" si="661"/>
        <v>0</v>
      </c>
      <c r="W1036" s="136">
        <f t="shared" si="661"/>
        <v>0</v>
      </c>
      <c r="X1036" s="136">
        <f t="shared" si="661"/>
        <v>0</v>
      </c>
      <c r="Y1036" s="42">
        <f t="shared" si="652"/>
        <v>0</v>
      </c>
      <c r="Z1036" s="42"/>
      <c r="AA1036" s="42"/>
      <c r="AB1036" s="42"/>
      <c r="AC1036" s="42"/>
      <c r="AD1036" s="42"/>
      <c r="AE1036" s="42"/>
      <c r="AF1036" s="42"/>
      <c r="AG1036" s="42"/>
    </row>
    <row r="1037" spans="1:33">
      <c r="A1037" s="44">
        <f t="shared" si="630"/>
        <v>1008</v>
      </c>
      <c r="B1037" s="44"/>
      <c r="C1037" s="139">
        <v>39201</v>
      </c>
      <c r="E1037" s="138" t="s">
        <v>312</v>
      </c>
      <c r="G1037" s="43"/>
      <c r="H1037" s="136"/>
      <c r="I1037" s="42">
        <f>'Dep. Res. Class'!G$242</f>
        <v>0</v>
      </c>
      <c r="J1037" s="136">
        <f t="shared" ref="J1037:X1037" si="662">+J242+J507+J772</f>
        <v>0</v>
      </c>
      <c r="K1037" s="136">
        <f t="shared" si="662"/>
        <v>0</v>
      </c>
      <c r="L1037" s="136">
        <f t="shared" si="662"/>
        <v>0</v>
      </c>
      <c r="M1037" s="136">
        <f t="shared" si="662"/>
        <v>0</v>
      </c>
      <c r="N1037" s="136">
        <f t="shared" si="662"/>
        <v>0</v>
      </c>
      <c r="O1037" s="136">
        <f t="shared" si="662"/>
        <v>0</v>
      </c>
      <c r="P1037" s="136">
        <f t="shared" si="662"/>
        <v>0</v>
      </c>
      <c r="Q1037" s="136">
        <f t="shared" si="662"/>
        <v>0</v>
      </c>
      <c r="R1037" s="136">
        <f t="shared" si="662"/>
        <v>0</v>
      </c>
      <c r="S1037" s="136">
        <f t="shared" si="662"/>
        <v>0</v>
      </c>
      <c r="T1037" s="136">
        <f t="shared" si="662"/>
        <v>0</v>
      </c>
      <c r="U1037" s="136">
        <f t="shared" si="662"/>
        <v>0</v>
      </c>
      <c r="V1037" s="136">
        <f t="shared" si="662"/>
        <v>0</v>
      </c>
      <c r="W1037" s="136">
        <f t="shared" si="662"/>
        <v>0</v>
      </c>
      <c r="X1037" s="136">
        <f t="shared" si="662"/>
        <v>0</v>
      </c>
      <c r="Y1037" s="42">
        <f t="shared" si="652"/>
        <v>0</v>
      </c>
      <c r="Z1037" s="42"/>
      <c r="AA1037" s="42"/>
      <c r="AB1037" s="42"/>
      <c r="AC1037" s="42"/>
      <c r="AD1037" s="42"/>
      <c r="AE1037" s="42"/>
      <c r="AF1037" s="42"/>
      <c r="AG1037" s="42"/>
    </row>
    <row r="1038" spans="1:33">
      <c r="A1038" s="44">
        <f t="shared" si="630"/>
        <v>1009</v>
      </c>
      <c r="B1038" s="44"/>
      <c r="C1038" s="139">
        <v>39202</v>
      </c>
      <c r="E1038" s="138" t="s">
        <v>313</v>
      </c>
      <c r="G1038" s="43"/>
      <c r="H1038" s="136"/>
      <c r="I1038" s="42">
        <f>'Dep. Res. Class'!G$243</f>
        <v>0</v>
      </c>
      <c r="J1038" s="136">
        <f t="shared" ref="J1038:X1038" si="663">+J243+J508+J773</f>
        <v>0</v>
      </c>
      <c r="K1038" s="136">
        <f t="shared" si="663"/>
        <v>0</v>
      </c>
      <c r="L1038" s="136">
        <f t="shared" si="663"/>
        <v>0</v>
      </c>
      <c r="M1038" s="136">
        <f t="shared" si="663"/>
        <v>0</v>
      </c>
      <c r="N1038" s="136">
        <f t="shared" si="663"/>
        <v>0</v>
      </c>
      <c r="O1038" s="136">
        <f t="shared" si="663"/>
        <v>0</v>
      </c>
      <c r="P1038" s="136">
        <f t="shared" si="663"/>
        <v>0</v>
      </c>
      <c r="Q1038" s="136">
        <f t="shared" si="663"/>
        <v>0</v>
      </c>
      <c r="R1038" s="136">
        <f t="shared" si="663"/>
        <v>0</v>
      </c>
      <c r="S1038" s="136">
        <f t="shared" si="663"/>
        <v>0</v>
      </c>
      <c r="T1038" s="136">
        <f t="shared" si="663"/>
        <v>0</v>
      </c>
      <c r="U1038" s="136">
        <f t="shared" si="663"/>
        <v>0</v>
      </c>
      <c r="V1038" s="136">
        <f t="shared" si="663"/>
        <v>0</v>
      </c>
      <c r="W1038" s="136">
        <f t="shared" si="663"/>
        <v>0</v>
      </c>
      <c r="X1038" s="136">
        <f t="shared" si="663"/>
        <v>0</v>
      </c>
      <c r="Y1038" s="42">
        <f t="shared" si="652"/>
        <v>0</v>
      </c>
      <c r="Z1038" s="42"/>
      <c r="AA1038" s="42"/>
      <c r="AB1038" s="42"/>
      <c r="AC1038" s="42"/>
      <c r="AD1038" s="42"/>
      <c r="AE1038" s="42"/>
      <c r="AF1038" s="42"/>
      <c r="AG1038" s="42"/>
    </row>
    <row r="1039" spans="1:33">
      <c r="A1039" s="44">
        <f t="shared" si="630"/>
        <v>1010</v>
      </c>
      <c r="B1039" s="44"/>
      <c r="C1039" s="139">
        <v>39300</v>
      </c>
      <c r="E1039" s="138" t="s">
        <v>198</v>
      </c>
      <c r="G1039" s="43"/>
      <c r="H1039" s="136"/>
      <c r="I1039" s="42">
        <f>'Dep. Res. Class'!G$244</f>
        <v>0</v>
      </c>
      <c r="J1039" s="136">
        <f t="shared" ref="J1039:X1039" si="664">+J244+J509+J774</f>
        <v>0</v>
      </c>
      <c r="K1039" s="136">
        <f t="shared" si="664"/>
        <v>0</v>
      </c>
      <c r="L1039" s="136">
        <f t="shared" si="664"/>
        <v>0</v>
      </c>
      <c r="M1039" s="136">
        <f t="shared" si="664"/>
        <v>0</v>
      </c>
      <c r="N1039" s="136">
        <f t="shared" si="664"/>
        <v>0</v>
      </c>
      <c r="O1039" s="136">
        <f t="shared" si="664"/>
        <v>0</v>
      </c>
      <c r="P1039" s="136">
        <f t="shared" si="664"/>
        <v>0</v>
      </c>
      <c r="Q1039" s="136">
        <f t="shared" si="664"/>
        <v>0</v>
      </c>
      <c r="R1039" s="136">
        <f t="shared" si="664"/>
        <v>0</v>
      </c>
      <c r="S1039" s="136">
        <f t="shared" si="664"/>
        <v>0</v>
      </c>
      <c r="T1039" s="136">
        <f t="shared" si="664"/>
        <v>0</v>
      </c>
      <c r="U1039" s="136">
        <f t="shared" si="664"/>
        <v>0</v>
      </c>
      <c r="V1039" s="136">
        <f t="shared" si="664"/>
        <v>0</v>
      </c>
      <c r="W1039" s="136">
        <f t="shared" si="664"/>
        <v>0</v>
      </c>
      <c r="X1039" s="136">
        <f t="shared" si="664"/>
        <v>0</v>
      </c>
      <c r="Y1039" s="42">
        <f t="shared" si="652"/>
        <v>0</v>
      </c>
      <c r="Z1039" s="42"/>
      <c r="AA1039" s="42"/>
      <c r="AB1039" s="42"/>
      <c r="AC1039" s="42"/>
      <c r="AD1039" s="42"/>
      <c r="AE1039" s="42"/>
      <c r="AF1039" s="42"/>
      <c r="AG1039" s="42"/>
    </row>
    <row r="1040" spans="1:33">
      <c r="A1040" s="44">
        <f t="shared" si="630"/>
        <v>1011</v>
      </c>
      <c r="B1040" s="44"/>
      <c r="C1040" s="139">
        <v>39400</v>
      </c>
      <c r="E1040" s="138" t="s">
        <v>314</v>
      </c>
      <c r="G1040" s="43"/>
      <c r="H1040" s="136"/>
      <c r="I1040" s="42">
        <f>'Dep. Res. Class'!G$245</f>
        <v>0</v>
      </c>
      <c r="J1040" s="136">
        <f t="shared" ref="J1040:X1040" si="665">+J245+J510+J775</f>
        <v>0</v>
      </c>
      <c r="K1040" s="136">
        <f t="shared" si="665"/>
        <v>0</v>
      </c>
      <c r="L1040" s="136">
        <f t="shared" si="665"/>
        <v>0</v>
      </c>
      <c r="M1040" s="136">
        <f t="shared" si="665"/>
        <v>0</v>
      </c>
      <c r="N1040" s="136">
        <f t="shared" si="665"/>
        <v>0</v>
      </c>
      <c r="O1040" s="136">
        <f t="shared" si="665"/>
        <v>0</v>
      </c>
      <c r="P1040" s="136">
        <f t="shared" si="665"/>
        <v>0</v>
      </c>
      <c r="Q1040" s="136">
        <f t="shared" si="665"/>
        <v>0</v>
      </c>
      <c r="R1040" s="136">
        <f t="shared" si="665"/>
        <v>0</v>
      </c>
      <c r="S1040" s="136">
        <f t="shared" si="665"/>
        <v>0</v>
      </c>
      <c r="T1040" s="136">
        <f t="shared" si="665"/>
        <v>0</v>
      </c>
      <c r="U1040" s="136">
        <f t="shared" si="665"/>
        <v>0</v>
      </c>
      <c r="V1040" s="136">
        <f t="shared" si="665"/>
        <v>0</v>
      </c>
      <c r="W1040" s="136">
        <f t="shared" si="665"/>
        <v>0</v>
      </c>
      <c r="X1040" s="136">
        <f t="shared" si="665"/>
        <v>0</v>
      </c>
      <c r="Y1040" s="42">
        <f t="shared" si="652"/>
        <v>0</v>
      </c>
      <c r="Z1040" s="42"/>
      <c r="AA1040" s="42"/>
      <c r="AB1040" s="42"/>
      <c r="AC1040" s="42"/>
      <c r="AD1040" s="42"/>
      <c r="AE1040" s="42"/>
      <c r="AF1040" s="42"/>
      <c r="AG1040" s="42"/>
    </row>
    <row r="1041" spans="1:33">
      <c r="A1041" s="44">
        <f t="shared" si="630"/>
        <v>1012</v>
      </c>
      <c r="B1041" s="44"/>
      <c r="C1041" s="139">
        <v>39600</v>
      </c>
      <c r="E1041" s="138" t="s">
        <v>315</v>
      </c>
      <c r="G1041" s="43"/>
      <c r="H1041" s="136"/>
      <c r="I1041" s="42">
        <f>'Dep. Res. Class'!G$246</f>
        <v>0</v>
      </c>
      <c r="J1041" s="136">
        <f t="shared" ref="J1041:X1041" si="666">+J246+J511+J776</f>
        <v>0</v>
      </c>
      <c r="K1041" s="136">
        <f t="shared" si="666"/>
        <v>0</v>
      </c>
      <c r="L1041" s="136">
        <f t="shared" si="666"/>
        <v>0</v>
      </c>
      <c r="M1041" s="136">
        <f t="shared" si="666"/>
        <v>0</v>
      </c>
      <c r="N1041" s="136">
        <f t="shared" si="666"/>
        <v>0</v>
      </c>
      <c r="O1041" s="136">
        <f t="shared" si="666"/>
        <v>0</v>
      </c>
      <c r="P1041" s="136">
        <f t="shared" si="666"/>
        <v>0</v>
      </c>
      <c r="Q1041" s="136">
        <f t="shared" si="666"/>
        <v>0</v>
      </c>
      <c r="R1041" s="136">
        <f t="shared" si="666"/>
        <v>0</v>
      </c>
      <c r="S1041" s="136">
        <f t="shared" si="666"/>
        <v>0</v>
      </c>
      <c r="T1041" s="136">
        <f t="shared" si="666"/>
        <v>0</v>
      </c>
      <c r="U1041" s="136">
        <f t="shared" si="666"/>
        <v>0</v>
      </c>
      <c r="V1041" s="136">
        <f t="shared" si="666"/>
        <v>0</v>
      </c>
      <c r="W1041" s="136">
        <f t="shared" si="666"/>
        <v>0</v>
      </c>
      <c r="X1041" s="136">
        <f t="shared" si="666"/>
        <v>0</v>
      </c>
      <c r="Y1041" s="42">
        <f t="shared" si="652"/>
        <v>0</v>
      </c>
      <c r="Z1041" s="42"/>
      <c r="AA1041" s="42"/>
      <c r="AB1041" s="42"/>
      <c r="AC1041" s="42"/>
      <c r="AD1041" s="42"/>
      <c r="AE1041" s="42"/>
      <c r="AF1041" s="42"/>
      <c r="AG1041" s="42"/>
    </row>
    <row r="1042" spans="1:33">
      <c r="A1042" s="44">
        <f t="shared" si="630"/>
        <v>1013</v>
      </c>
      <c r="B1042" s="44"/>
      <c r="C1042" s="139">
        <v>39603</v>
      </c>
      <c r="E1042" s="138" t="s">
        <v>316</v>
      </c>
      <c r="G1042" s="43"/>
      <c r="H1042" s="136"/>
      <c r="I1042" s="42">
        <f>'Dep. Res. Class'!G$247</f>
        <v>0</v>
      </c>
      <c r="J1042" s="136">
        <f t="shared" ref="J1042:X1042" si="667">+J247+J512+J777</f>
        <v>0</v>
      </c>
      <c r="K1042" s="136">
        <f t="shared" si="667"/>
        <v>0</v>
      </c>
      <c r="L1042" s="136">
        <f t="shared" si="667"/>
        <v>0</v>
      </c>
      <c r="M1042" s="136">
        <f t="shared" si="667"/>
        <v>0</v>
      </c>
      <c r="N1042" s="136">
        <f t="shared" si="667"/>
        <v>0</v>
      </c>
      <c r="O1042" s="136">
        <f t="shared" si="667"/>
        <v>0</v>
      </c>
      <c r="P1042" s="136">
        <f t="shared" si="667"/>
        <v>0</v>
      </c>
      <c r="Q1042" s="136">
        <f t="shared" si="667"/>
        <v>0</v>
      </c>
      <c r="R1042" s="136">
        <f t="shared" si="667"/>
        <v>0</v>
      </c>
      <c r="S1042" s="136">
        <f t="shared" si="667"/>
        <v>0</v>
      </c>
      <c r="T1042" s="136">
        <f t="shared" si="667"/>
        <v>0</v>
      </c>
      <c r="U1042" s="136">
        <f t="shared" si="667"/>
        <v>0</v>
      </c>
      <c r="V1042" s="136">
        <f t="shared" si="667"/>
        <v>0</v>
      </c>
      <c r="W1042" s="136">
        <f t="shared" si="667"/>
        <v>0</v>
      </c>
      <c r="X1042" s="136">
        <f t="shared" si="667"/>
        <v>0</v>
      </c>
      <c r="Y1042" s="42">
        <f t="shared" si="652"/>
        <v>0</v>
      </c>
      <c r="Z1042" s="42"/>
      <c r="AA1042" s="42"/>
      <c r="AB1042" s="42"/>
      <c r="AC1042" s="42"/>
      <c r="AD1042" s="42"/>
      <c r="AE1042" s="42"/>
      <c r="AF1042" s="42"/>
      <c r="AG1042" s="42"/>
    </row>
    <row r="1043" spans="1:33">
      <c r="A1043" s="44">
        <f t="shared" si="630"/>
        <v>1014</v>
      </c>
      <c r="B1043" s="44"/>
      <c r="C1043" s="137">
        <v>39604</v>
      </c>
      <c r="E1043" s="138" t="s">
        <v>317</v>
      </c>
      <c r="G1043" s="43"/>
      <c r="H1043" s="136"/>
      <c r="I1043" s="42">
        <f>'Dep. Res. Class'!G$248</f>
        <v>0</v>
      </c>
      <c r="J1043" s="136">
        <f t="shared" ref="J1043:X1043" si="668">+J248+J513+J778</f>
        <v>0</v>
      </c>
      <c r="K1043" s="136">
        <f t="shared" si="668"/>
        <v>0</v>
      </c>
      <c r="L1043" s="136">
        <f t="shared" si="668"/>
        <v>0</v>
      </c>
      <c r="M1043" s="136">
        <f t="shared" si="668"/>
        <v>0</v>
      </c>
      <c r="N1043" s="136">
        <f t="shared" si="668"/>
        <v>0</v>
      </c>
      <c r="O1043" s="136">
        <f t="shared" si="668"/>
        <v>0</v>
      </c>
      <c r="P1043" s="136">
        <f t="shared" si="668"/>
        <v>0</v>
      </c>
      <c r="Q1043" s="136">
        <f t="shared" si="668"/>
        <v>0</v>
      </c>
      <c r="R1043" s="136">
        <f t="shared" si="668"/>
        <v>0</v>
      </c>
      <c r="S1043" s="136">
        <f t="shared" si="668"/>
        <v>0</v>
      </c>
      <c r="T1043" s="136">
        <f t="shared" si="668"/>
        <v>0</v>
      </c>
      <c r="U1043" s="136">
        <f t="shared" si="668"/>
        <v>0</v>
      </c>
      <c r="V1043" s="136">
        <f t="shared" si="668"/>
        <v>0</v>
      </c>
      <c r="W1043" s="136">
        <f t="shared" si="668"/>
        <v>0</v>
      </c>
      <c r="X1043" s="136">
        <f t="shared" si="668"/>
        <v>0</v>
      </c>
      <c r="Y1043" s="42">
        <f t="shared" si="652"/>
        <v>0</v>
      </c>
      <c r="Z1043" s="42"/>
      <c r="AA1043" s="42"/>
      <c r="AB1043" s="42"/>
      <c r="AC1043" s="42"/>
      <c r="AD1043" s="42"/>
      <c r="AE1043" s="42"/>
      <c r="AF1043" s="42"/>
      <c r="AG1043" s="42"/>
    </row>
    <row r="1044" spans="1:33">
      <c r="A1044" s="44">
        <f t="shared" si="630"/>
        <v>1015</v>
      </c>
      <c r="B1044" s="44"/>
      <c r="C1044" s="137">
        <v>39605</v>
      </c>
      <c r="E1044" s="141" t="s">
        <v>318</v>
      </c>
      <c r="G1044" s="43"/>
      <c r="H1044" s="136"/>
      <c r="I1044" s="42">
        <f>'Dep. Res. Class'!G$249</f>
        <v>0</v>
      </c>
      <c r="J1044" s="136">
        <f t="shared" ref="J1044:X1044" si="669">+J249+J514+J779</f>
        <v>0</v>
      </c>
      <c r="K1044" s="136">
        <f t="shared" si="669"/>
        <v>0</v>
      </c>
      <c r="L1044" s="136">
        <f t="shared" si="669"/>
        <v>0</v>
      </c>
      <c r="M1044" s="136">
        <f t="shared" si="669"/>
        <v>0</v>
      </c>
      <c r="N1044" s="136">
        <f t="shared" si="669"/>
        <v>0</v>
      </c>
      <c r="O1044" s="136">
        <f t="shared" si="669"/>
        <v>0</v>
      </c>
      <c r="P1044" s="136">
        <f t="shared" si="669"/>
        <v>0</v>
      </c>
      <c r="Q1044" s="136">
        <f t="shared" si="669"/>
        <v>0</v>
      </c>
      <c r="R1044" s="136">
        <f t="shared" si="669"/>
        <v>0</v>
      </c>
      <c r="S1044" s="136">
        <f t="shared" si="669"/>
        <v>0</v>
      </c>
      <c r="T1044" s="136">
        <f t="shared" si="669"/>
        <v>0</v>
      </c>
      <c r="U1044" s="136">
        <f t="shared" si="669"/>
        <v>0</v>
      </c>
      <c r="V1044" s="136">
        <f t="shared" si="669"/>
        <v>0</v>
      </c>
      <c r="W1044" s="136">
        <f t="shared" si="669"/>
        <v>0</v>
      </c>
      <c r="X1044" s="136">
        <f t="shared" si="669"/>
        <v>0</v>
      </c>
      <c r="Y1044" s="42">
        <f t="shared" si="652"/>
        <v>0</v>
      </c>
      <c r="Z1044" s="42"/>
      <c r="AA1044" s="42"/>
      <c r="AB1044" s="42"/>
      <c r="AC1044" s="42"/>
      <c r="AD1044" s="42"/>
      <c r="AE1044" s="42"/>
      <c r="AF1044" s="42"/>
      <c r="AG1044" s="42"/>
    </row>
    <row r="1045" spans="1:33">
      <c r="A1045" s="44">
        <f t="shared" si="630"/>
        <v>1016</v>
      </c>
      <c r="B1045" s="44"/>
      <c r="C1045" s="137">
        <v>39700</v>
      </c>
      <c r="E1045" s="138" t="s">
        <v>319</v>
      </c>
      <c r="G1045" s="43"/>
      <c r="H1045" s="136"/>
      <c r="I1045" s="42">
        <f>'Dep. Res. Class'!G$250</f>
        <v>-339726.23919512407</v>
      </c>
      <c r="J1045" s="136">
        <f t="shared" ref="J1045:X1045" si="670">+J250+J515+J780</f>
        <v>-197886.02810933991</v>
      </c>
      <c r="K1045" s="136">
        <f t="shared" si="670"/>
        <v>-87937.765194317602</v>
      </c>
      <c r="L1045" s="136">
        <f t="shared" si="670"/>
        <v>-773.3482812113034</v>
      </c>
      <c r="M1045" s="136">
        <f t="shared" si="670"/>
        <v>-36244.445099278892</v>
      </c>
      <c r="N1045" s="136">
        <f t="shared" si="670"/>
        <v>-16884.652510976401</v>
      </c>
      <c r="O1045" s="136">
        <f t="shared" si="670"/>
        <v>0</v>
      </c>
      <c r="P1045" s="136">
        <f t="shared" si="670"/>
        <v>0</v>
      </c>
      <c r="Q1045" s="136">
        <f t="shared" si="670"/>
        <v>0</v>
      </c>
      <c r="R1045" s="136">
        <f t="shared" si="670"/>
        <v>0</v>
      </c>
      <c r="S1045" s="136">
        <f t="shared" si="670"/>
        <v>0</v>
      </c>
      <c r="T1045" s="136">
        <f t="shared" si="670"/>
        <v>0</v>
      </c>
      <c r="U1045" s="136">
        <f t="shared" si="670"/>
        <v>0</v>
      </c>
      <c r="V1045" s="136">
        <f t="shared" si="670"/>
        <v>0</v>
      </c>
      <c r="W1045" s="136">
        <f t="shared" si="670"/>
        <v>0</v>
      </c>
      <c r="X1045" s="136">
        <f t="shared" si="670"/>
        <v>0</v>
      </c>
      <c r="Y1045" s="42">
        <f t="shared" si="652"/>
        <v>0</v>
      </c>
      <c r="Z1045" s="42"/>
      <c r="AA1045" s="42"/>
      <c r="AB1045" s="42"/>
      <c r="AC1045" s="42"/>
      <c r="AD1045" s="42"/>
      <c r="AE1045" s="42"/>
      <c r="AF1045" s="42"/>
      <c r="AG1045" s="42"/>
    </row>
    <row r="1046" spans="1:33">
      <c r="A1046" s="44">
        <f t="shared" si="630"/>
        <v>1017</v>
      </c>
      <c r="B1046" s="44"/>
      <c r="C1046" s="137">
        <v>39701</v>
      </c>
      <c r="E1046" s="138" t="s">
        <v>320</v>
      </c>
      <c r="G1046" s="43"/>
      <c r="H1046" s="136"/>
      <c r="I1046" s="42">
        <f>'Dep. Res. Class'!G$251</f>
        <v>0</v>
      </c>
      <c r="J1046" s="136">
        <f t="shared" ref="J1046:X1046" si="671">+J251+J516+J781</f>
        <v>0</v>
      </c>
      <c r="K1046" s="136">
        <f t="shared" si="671"/>
        <v>0</v>
      </c>
      <c r="L1046" s="136">
        <f t="shared" si="671"/>
        <v>0</v>
      </c>
      <c r="M1046" s="136">
        <f t="shared" si="671"/>
        <v>0</v>
      </c>
      <c r="N1046" s="136">
        <f t="shared" si="671"/>
        <v>0</v>
      </c>
      <c r="O1046" s="136">
        <f t="shared" si="671"/>
        <v>0</v>
      </c>
      <c r="P1046" s="136">
        <f t="shared" si="671"/>
        <v>0</v>
      </c>
      <c r="Q1046" s="136">
        <f t="shared" si="671"/>
        <v>0</v>
      </c>
      <c r="R1046" s="136">
        <f t="shared" si="671"/>
        <v>0</v>
      </c>
      <c r="S1046" s="136">
        <f t="shared" si="671"/>
        <v>0</v>
      </c>
      <c r="T1046" s="136">
        <f t="shared" si="671"/>
        <v>0</v>
      </c>
      <c r="U1046" s="136">
        <f t="shared" si="671"/>
        <v>0</v>
      </c>
      <c r="V1046" s="136">
        <f t="shared" si="671"/>
        <v>0</v>
      </c>
      <c r="W1046" s="136">
        <f t="shared" si="671"/>
        <v>0</v>
      </c>
      <c r="X1046" s="136">
        <f t="shared" si="671"/>
        <v>0</v>
      </c>
      <c r="Y1046" s="42">
        <f t="shared" si="652"/>
        <v>0</v>
      </c>
      <c r="Z1046" s="42"/>
      <c r="AA1046" s="42"/>
      <c r="AB1046" s="42"/>
      <c r="AC1046" s="42"/>
      <c r="AD1046" s="42"/>
      <c r="AE1046" s="42"/>
      <c r="AF1046" s="42"/>
      <c r="AG1046" s="42"/>
    </row>
    <row r="1047" spans="1:33">
      <c r="A1047" s="44">
        <f t="shared" si="630"/>
        <v>1018</v>
      </c>
      <c r="B1047" s="44"/>
      <c r="C1047" s="137">
        <v>39702</v>
      </c>
      <c r="E1047" s="138" t="s">
        <v>321</v>
      </c>
      <c r="G1047" s="43"/>
      <c r="H1047" s="136"/>
      <c r="I1047" s="42">
        <f>'Dep. Res. Class'!G$252</f>
        <v>0</v>
      </c>
      <c r="J1047" s="136">
        <f t="shared" ref="J1047:X1047" si="672">+J252+J517+J782</f>
        <v>0</v>
      </c>
      <c r="K1047" s="136">
        <f t="shared" si="672"/>
        <v>0</v>
      </c>
      <c r="L1047" s="136">
        <f t="shared" si="672"/>
        <v>0</v>
      </c>
      <c r="M1047" s="136">
        <f t="shared" si="672"/>
        <v>0</v>
      </c>
      <c r="N1047" s="136">
        <f t="shared" si="672"/>
        <v>0</v>
      </c>
      <c r="O1047" s="136">
        <f t="shared" si="672"/>
        <v>0</v>
      </c>
      <c r="P1047" s="136">
        <f t="shared" si="672"/>
        <v>0</v>
      </c>
      <c r="Q1047" s="136">
        <f t="shared" si="672"/>
        <v>0</v>
      </c>
      <c r="R1047" s="136">
        <f t="shared" si="672"/>
        <v>0</v>
      </c>
      <c r="S1047" s="136">
        <f t="shared" si="672"/>
        <v>0</v>
      </c>
      <c r="T1047" s="136">
        <f t="shared" si="672"/>
        <v>0</v>
      </c>
      <c r="U1047" s="136">
        <f t="shared" si="672"/>
        <v>0</v>
      </c>
      <c r="V1047" s="136">
        <f t="shared" si="672"/>
        <v>0</v>
      </c>
      <c r="W1047" s="136">
        <f t="shared" si="672"/>
        <v>0</v>
      </c>
      <c r="X1047" s="136">
        <f t="shared" si="672"/>
        <v>0</v>
      </c>
      <c r="Y1047" s="42">
        <f t="shared" si="652"/>
        <v>0</v>
      </c>
      <c r="Z1047" s="42"/>
      <c r="AA1047" s="42"/>
      <c r="AB1047" s="42"/>
      <c r="AC1047" s="42"/>
      <c r="AD1047" s="42"/>
      <c r="AE1047" s="42"/>
      <c r="AF1047" s="42"/>
      <c r="AG1047" s="42"/>
    </row>
    <row r="1048" spans="1:33">
      <c r="A1048" s="44">
        <f t="shared" si="630"/>
        <v>1019</v>
      </c>
      <c r="B1048" s="44"/>
      <c r="C1048" s="137">
        <v>39705</v>
      </c>
      <c r="E1048" s="138" t="s">
        <v>322</v>
      </c>
      <c r="G1048" s="43"/>
      <c r="H1048" s="136"/>
      <c r="I1048" s="42">
        <f>'Dep. Res. Class'!G$253</f>
        <v>0</v>
      </c>
      <c r="J1048" s="136">
        <f t="shared" ref="J1048:X1048" si="673">+J253+J518+J783</f>
        <v>0</v>
      </c>
      <c r="K1048" s="136">
        <f t="shared" si="673"/>
        <v>0</v>
      </c>
      <c r="L1048" s="136">
        <f t="shared" si="673"/>
        <v>0</v>
      </c>
      <c r="M1048" s="136">
        <f t="shared" si="673"/>
        <v>0</v>
      </c>
      <c r="N1048" s="136">
        <f t="shared" si="673"/>
        <v>0</v>
      </c>
      <c r="O1048" s="136">
        <f t="shared" si="673"/>
        <v>0</v>
      </c>
      <c r="P1048" s="136">
        <f t="shared" si="673"/>
        <v>0</v>
      </c>
      <c r="Q1048" s="136">
        <f t="shared" si="673"/>
        <v>0</v>
      </c>
      <c r="R1048" s="136">
        <f t="shared" si="673"/>
        <v>0</v>
      </c>
      <c r="S1048" s="136">
        <f t="shared" si="673"/>
        <v>0</v>
      </c>
      <c r="T1048" s="136">
        <f t="shared" si="673"/>
        <v>0</v>
      </c>
      <c r="U1048" s="136">
        <f t="shared" si="673"/>
        <v>0</v>
      </c>
      <c r="V1048" s="136">
        <f t="shared" si="673"/>
        <v>0</v>
      </c>
      <c r="W1048" s="136">
        <f t="shared" si="673"/>
        <v>0</v>
      </c>
      <c r="X1048" s="136">
        <f t="shared" si="673"/>
        <v>0</v>
      </c>
      <c r="Y1048" s="42">
        <f t="shared" si="652"/>
        <v>0</v>
      </c>
      <c r="Z1048" s="42"/>
      <c r="AA1048" s="42"/>
      <c r="AB1048" s="42"/>
      <c r="AC1048" s="42"/>
      <c r="AD1048" s="42"/>
      <c r="AE1048" s="42"/>
      <c r="AF1048" s="42"/>
      <c r="AG1048" s="42"/>
    </row>
    <row r="1049" spans="1:33">
      <c r="A1049" s="44">
        <f t="shared" si="630"/>
        <v>1020</v>
      </c>
      <c r="B1049" s="44"/>
      <c r="C1049" s="137">
        <v>39800</v>
      </c>
      <c r="E1049" s="138" t="s">
        <v>323</v>
      </c>
      <c r="G1049" s="43"/>
      <c r="H1049" s="136"/>
      <c r="I1049" s="42">
        <f>'Dep. Res. Class'!G$254</f>
        <v>200.92556195694766</v>
      </c>
      <c r="J1049" s="136">
        <f t="shared" ref="J1049:X1049" si="674">+J254+J519+J784</f>
        <v>117.03647470827481</v>
      </c>
      <c r="K1049" s="136">
        <f t="shared" si="674"/>
        <v>52.009361804868121</v>
      </c>
      <c r="L1049" s="136">
        <f t="shared" si="674"/>
        <v>0.45738427022580974</v>
      </c>
      <c r="M1049" s="136">
        <f t="shared" si="674"/>
        <v>21.436187904248492</v>
      </c>
      <c r="N1049" s="136">
        <f t="shared" si="674"/>
        <v>9.9861532693304333</v>
      </c>
      <c r="O1049" s="136">
        <f t="shared" si="674"/>
        <v>0</v>
      </c>
      <c r="P1049" s="136">
        <f t="shared" si="674"/>
        <v>0</v>
      </c>
      <c r="Q1049" s="136">
        <f t="shared" si="674"/>
        <v>0</v>
      </c>
      <c r="R1049" s="136">
        <f t="shared" si="674"/>
        <v>0</v>
      </c>
      <c r="S1049" s="136">
        <f t="shared" si="674"/>
        <v>0</v>
      </c>
      <c r="T1049" s="136">
        <f t="shared" si="674"/>
        <v>0</v>
      </c>
      <c r="U1049" s="136">
        <f t="shared" si="674"/>
        <v>0</v>
      </c>
      <c r="V1049" s="136">
        <f t="shared" si="674"/>
        <v>0</v>
      </c>
      <c r="W1049" s="136">
        <f t="shared" si="674"/>
        <v>0</v>
      </c>
      <c r="X1049" s="136">
        <f t="shared" si="674"/>
        <v>0</v>
      </c>
      <c r="Y1049" s="42">
        <f t="shared" si="652"/>
        <v>0</v>
      </c>
      <c r="Z1049" s="42"/>
      <c r="AA1049" s="42"/>
      <c r="AB1049" s="42"/>
      <c r="AC1049" s="42"/>
      <c r="AD1049" s="42"/>
      <c r="AE1049" s="42"/>
      <c r="AF1049" s="42"/>
      <c r="AG1049" s="42"/>
    </row>
    <row r="1050" spans="1:33">
      <c r="A1050" s="44">
        <f t="shared" si="630"/>
        <v>1021</v>
      </c>
      <c r="B1050" s="44"/>
      <c r="C1050" s="137">
        <v>39900</v>
      </c>
      <c r="E1050" s="138" t="s">
        <v>324</v>
      </c>
      <c r="G1050" s="43"/>
      <c r="H1050" s="136"/>
      <c r="I1050" s="42">
        <f>'Dep. Res. Class'!G$255</f>
        <v>17621.641345142998</v>
      </c>
      <c r="J1050" s="136">
        <f t="shared" ref="J1050:X1050" si="675">+J255+J520+J785</f>
        <v>10264.372345271946</v>
      </c>
      <c r="K1050" s="136">
        <f t="shared" si="675"/>
        <v>4561.3425757721243</v>
      </c>
      <c r="L1050" s="136">
        <f t="shared" si="675"/>
        <v>40.11366940238382</v>
      </c>
      <c r="M1050" s="136">
        <f t="shared" si="675"/>
        <v>1880.0037754116024</v>
      </c>
      <c r="N1050" s="136">
        <f t="shared" si="675"/>
        <v>875.8089792849438</v>
      </c>
      <c r="O1050" s="136">
        <f t="shared" si="675"/>
        <v>0</v>
      </c>
      <c r="P1050" s="136">
        <f t="shared" si="675"/>
        <v>0</v>
      </c>
      <c r="Q1050" s="136">
        <f t="shared" si="675"/>
        <v>0</v>
      </c>
      <c r="R1050" s="136">
        <f t="shared" si="675"/>
        <v>0</v>
      </c>
      <c r="S1050" s="136">
        <f t="shared" si="675"/>
        <v>0</v>
      </c>
      <c r="T1050" s="136">
        <f t="shared" si="675"/>
        <v>0</v>
      </c>
      <c r="U1050" s="136">
        <f t="shared" si="675"/>
        <v>0</v>
      </c>
      <c r="V1050" s="136">
        <f t="shared" si="675"/>
        <v>0</v>
      </c>
      <c r="W1050" s="136">
        <f t="shared" si="675"/>
        <v>0</v>
      </c>
      <c r="X1050" s="136">
        <f t="shared" si="675"/>
        <v>0</v>
      </c>
      <c r="Y1050" s="42">
        <f t="shared" si="652"/>
        <v>0</v>
      </c>
      <c r="Z1050" s="42"/>
      <c r="AA1050" s="42"/>
      <c r="AB1050" s="42"/>
      <c r="AC1050" s="42"/>
      <c r="AD1050" s="42"/>
      <c r="AE1050" s="42"/>
      <c r="AF1050" s="42"/>
      <c r="AG1050" s="42"/>
    </row>
    <row r="1051" spans="1:33">
      <c r="A1051" s="44">
        <f t="shared" si="630"/>
        <v>1022</v>
      </c>
      <c r="B1051" s="44"/>
      <c r="C1051" s="137">
        <v>39901</v>
      </c>
      <c r="E1051" s="138" t="s">
        <v>325</v>
      </c>
      <c r="G1051" s="43"/>
      <c r="H1051" s="136"/>
      <c r="I1051" s="42">
        <f>'Dep. Res. Class'!G$256</f>
        <v>217659.40169851045</v>
      </c>
      <c r="J1051" s="136">
        <f t="shared" ref="J1051:X1051" si="676">+J256+J521+J786</f>
        <v>126783.71439550475</v>
      </c>
      <c r="K1051" s="136">
        <f t="shared" si="676"/>
        <v>56340.897907228777</v>
      </c>
      <c r="L1051" s="136">
        <f t="shared" si="676"/>
        <v>495.47695989518263</v>
      </c>
      <c r="M1051" s="136">
        <f t="shared" si="676"/>
        <v>23221.474602297305</v>
      </c>
      <c r="N1051" s="136">
        <f t="shared" si="676"/>
        <v>10817.837833584457</v>
      </c>
      <c r="O1051" s="136">
        <f t="shared" si="676"/>
        <v>0</v>
      </c>
      <c r="P1051" s="136">
        <f t="shared" si="676"/>
        <v>0</v>
      </c>
      <c r="Q1051" s="136">
        <f t="shared" si="676"/>
        <v>0</v>
      </c>
      <c r="R1051" s="136">
        <f t="shared" si="676"/>
        <v>0</v>
      </c>
      <c r="S1051" s="136">
        <f t="shared" si="676"/>
        <v>0</v>
      </c>
      <c r="T1051" s="136">
        <f t="shared" si="676"/>
        <v>0</v>
      </c>
      <c r="U1051" s="136">
        <f t="shared" si="676"/>
        <v>0</v>
      </c>
      <c r="V1051" s="136">
        <f t="shared" si="676"/>
        <v>0</v>
      </c>
      <c r="W1051" s="136">
        <f t="shared" si="676"/>
        <v>0</v>
      </c>
      <c r="X1051" s="136">
        <f t="shared" si="676"/>
        <v>0</v>
      </c>
      <c r="Y1051" s="42">
        <f t="shared" si="652"/>
        <v>0</v>
      </c>
      <c r="Z1051" s="42"/>
      <c r="AA1051" s="42"/>
      <c r="AB1051" s="42"/>
      <c r="AC1051" s="42"/>
      <c r="AD1051" s="42"/>
      <c r="AE1051" s="42"/>
      <c r="AF1051" s="42"/>
      <c r="AG1051" s="42"/>
    </row>
    <row r="1052" spans="1:33">
      <c r="A1052" s="44">
        <f t="shared" si="630"/>
        <v>1023</v>
      </c>
      <c r="B1052" s="44"/>
      <c r="C1052" s="137">
        <v>39902</v>
      </c>
      <c r="E1052" s="138" t="s">
        <v>326</v>
      </c>
      <c r="G1052" s="43"/>
      <c r="H1052" s="136"/>
      <c r="I1052" s="42">
        <f>'Dep. Res. Class'!G$257</f>
        <v>61188.308120460701</v>
      </c>
      <c r="J1052" s="136">
        <f t="shared" ref="J1052:X1052" si="677">+J257+J522+J787</f>
        <v>35641.377861702189</v>
      </c>
      <c r="K1052" s="136">
        <f t="shared" si="677"/>
        <v>15838.52658800415</v>
      </c>
      <c r="L1052" s="136">
        <f t="shared" si="677"/>
        <v>139.28824875963562</v>
      </c>
      <c r="M1052" s="136">
        <f t="shared" si="677"/>
        <v>6528.009963681453</v>
      </c>
      <c r="N1052" s="136">
        <f t="shared" si="677"/>
        <v>3041.1054583132791</v>
      </c>
      <c r="O1052" s="136">
        <f t="shared" si="677"/>
        <v>0</v>
      </c>
      <c r="P1052" s="136">
        <f t="shared" si="677"/>
        <v>0</v>
      </c>
      <c r="Q1052" s="136">
        <f t="shared" si="677"/>
        <v>0</v>
      </c>
      <c r="R1052" s="136">
        <f t="shared" si="677"/>
        <v>0</v>
      </c>
      <c r="S1052" s="136">
        <f t="shared" si="677"/>
        <v>0</v>
      </c>
      <c r="T1052" s="136">
        <f t="shared" si="677"/>
        <v>0</v>
      </c>
      <c r="U1052" s="136">
        <f t="shared" si="677"/>
        <v>0</v>
      </c>
      <c r="V1052" s="136">
        <f t="shared" si="677"/>
        <v>0</v>
      </c>
      <c r="W1052" s="136">
        <f t="shared" si="677"/>
        <v>0</v>
      </c>
      <c r="X1052" s="136">
        <f t="shared" si="677"/>
        <v>0</v>
      </c>
      <c r="Y1052" s="42">
        <f t="shared" si="652"/>
        <v>0</v>
      </c>
      <c r="Z1052" s="42"/>
      <c r="AA1052" s="42"/>
      <c r="AB1052" s="42"/>
      <c r="AC1052" s="42"/>
      <c r="AD1052" s="42"/>
      <c r="AE1052" s="42"/>
      <c r="AF1052" s="42"/>
      <c r="AG1052" s="42"/>
    </row>
    <row r="1053" spans="1:33">
      <c r="A1053" s="44">
        <f t="shared" si="630"/>
        <v>1024</v>
      </c>
      <c r="B1053" s="44"/>
      <c r="C1053" s="137">
        <v>39903</v>
      </c>
      <c r="E1053" s="138" t="s">
        <v>327</v>
      </c>
      <c r="G1053" s="43"/>
      <c r="H1053" s="136"/>
      <c r="I1053" s="42">
        <f>'Dep. Res. Class'!G$258</f>
        <v>6689.5134142083825</v>
      </c>
      <c r="J1053" s="136">
        <f t="shared" ref="J1053:X1053" si="678">+J258+J523+J788</f>
        <v>3896.5528322395339</v>
      </c>
      <c r="K1053" s="136">
        <f t="shared" si="678"/>
        <v>1731.5732257731877</v>
      </c>
      <c r="L1053" s="136">
        <f t="shared" si="678"/>
        <v>15.227919142408886</v>
      </c>
      <c r="M1053" s="136">
        <f t="shared" si="678"/>
        <v>713.68553178757611</v>
      </c>
      <c r="N1053" s="136">
        <f t="shared" si="678"/>
        <v>332.47390526567546</v>
      </c>
      <c r="O1053" s="136">
        <f t="shared" si="678"/>
        <v>0</v>
      </c>
      <c r="P1053" s="136">
        <f t="shared" si="678"/>
        <v>0</v>
      </c>
      <c r="Q1053" s="136">
        <f t="shared" si="678"/>
        <v>0</v>
      </c>
      <c r="R1053" s="136">
        <f t="shared" si="678"/>
        <v>0</v>
      </c>
      <c r="S1053" s="136">
        <f t="shared" si="678"/>
        <v>0</v>
      </c>
      <c r="T1053" s="136">
        <f t="shared" si="678"/>
        <v>0</v>
      </c>
      <c r="U1053" s="136">
        <f t="shared" si="678"/>
        <v>0</v>
      </c>
      <c r="V1053" s="136">
        <f t="shared" si="678"/>
        <v>0</v>
      </c>
      <c r="W1053" s="136">
        <f t="shared" si="678"/>
        <v>0</v>
      </c>
      <c r="X1053" s="136">
        <f t="shared" si="678"/>
        <v>0</v>
      </c>
      <c r="Y1053" s="42">
        <f t="shared" si="652"/>
        <v>0</v>
      </c>
      <c r="Z1053" s="42"/>
      <c r="AA1053" s="42"/>
      <c r="AB1053" s="42"/>
      <c r="AC1053" s="42"/>
      <c r="AD1053" s="42"/>
      <c r="AE1053" s="42"/>
      <c r="AF1053" s="42"/>
      <c r="AG1053" s="42"/>
    </row>
    <row r="1054" spans="1:33">
      <c r="A1054" s="44">
        <f t="shared" si="630"/>
        <v>1025</v>
      </c>
      <c r="B1054" s="44"/>
      <c r="C1054" s="137">
        <v>39904</v>
      </c>
      <c r="E1054" s="138" t="s">
        <v>328</v>
      </c>
      <c r="G1054" s="43"/>
      <c r="H1054" s="136"/>
      <c r="I1054" s="42">
        <f>'Dep. Res. Class'!G$259</f>
        <v>0</v>
      </c>
      <c r="J1054" s="136">
        <f t="shared" ref="J1054:X1054" si="679">+J259+J524+J789</f>
        <v>0</v>
      </c>
      <c r="K1054" s="136">
        <f t="shared" si="679"/>
        <v>0</v>
      </c>
      <c r="L1054" s="136">
        <f t="shared" si="679"/>
        <v>0</v>
      </c>
      <c r="M1054" s="136">
        <f t="shared" si="679"/>
        <v>0</v>
      </c>
      <c r="N1054" s="136">
        <f t="shared" si="679"/>
        <v>0</v>
      </c>
      <c r="O1054" s="136">
        <f t="shared" si="679"/>
        <v>0</v>
      </c>
      <c r="P1054" s="136">
        <f t="shared" si="679"/>
        <v>0</v>
      </c>
      <c r="Q1054" s="136">
        <f t="shared" si="679"/>
        <v>0</v>
      </c>
      <c r="R1054" s="136">
        <f t="shared" si="679"/>
        <v>0</v>
      </c>
      <c r="S1054" s="136">
        <f t="shared" si="679"/>
        <v>0</v>
      </c>
      <c r="T1054" s="136">
        <f t="shared" si="679"/>
        <v>0</v>
      </c>
      <c r="U1054" s="136">
        <f t="shared" si="679"/>
        <v>0</v>
      </c>
      <c r="V1054" s="136">
        <f t="shared" si="679"/>
        <v>0</v>
      </c>
      <c r="W1054" s="136">
        <f t="shared" si="679"/>
        <v>0</v>
      </c>
      <c r="X1054" s="136">
        <f t="shared" si="679"/>
        <v>0</v>
      </c>
      <c r="Y1054" s="42">
        <f t="shared" si="652"/>
        <v>0</v>
      </c>
      <c r="Z1054" s="42"/>
      <c r="AA1054" s="42"/>
      <c r="AB1054" s="42"/>
      <c r="AC1054" s="42"/>
      <c r="AD1054" s="42"/>
      <c r="AE1054" s="42"/>
      <c r="AF1054" s="42"/>
      <c r="AG1054" s="42"/>
    </row>
    <row r="1055" spans="1:33">
      <c r="A1055" s="44">
        <f t="shared" si="630"/>
        <v>1026</v>
      </c>
      <c r="B1055" s="44"/>
      <c r="C1055" s="137">
        <v>39905</v>
      </c>
      <c r="E1055" s="138" t="s">
        <v>329</v>
      </c>
      <c r="G1055" s="43"/>
      <c r="H1055" s="136"/>
      <c r="I1055" s="42">
        <f>'Dep. Res. Class'!G$260</f>
        <v>0</v>
      </c>
      <c r="J1055" s="136">
        <f t="shared" ref="J1055:X1055" si="680">+J260+J525+J790</f>
        <v>0</v>
      </c>
      <c r="K1055" s="136">
        <f t="shared" si="680"/>
        <v>0</v>
      </c>
      <c r="L1055" s="136">
        <f t="shared" si="680"/>
        <v>0</v>
      </c>
      <c r="M1055" s="136">
        <f t="shared" si="680"/>
        <v>0</v>
      </c>
      <c r="N1055" s="136">
        <f t="shared" si="680"/>
        <v>0</v>
      </c>
      <c r="O1055" s="136">
        <f t="shared" si="680"/>
        <v>0</v>
      </c>
      <c r="P1055" s="136">
        <f t="shared" si="680"/>
        <v>0</v>
      </c>
      <c r="Q1055" s="136">
        <f t="shared" si="680"/>
        <v>0</v>
      </c>
      <c r="R1055" s="136">
        <f t="shared" si="680"/>
        <v>0</v>
      </c>
      <c r="S1055" s="136">
        <f t="shared" si="680"/>
        <v>0</v>
      </c>
      <c r="T1055" s="136">
        <f t="shared" si="680"/>
        <v>0</v>
      </c>
      <c r="U1055" s="136">
        <f t="shared" si="680"/>
        <v>0</v>
      </c>
      <c r="V1055" s="136">
        <f t="shared" si="680"/>
        <v>0</v>
      </c>
      <c r="W1055" s="136">
        <f t="shared" si="680"/>
        <v>0</v>
      </c>
      <c r="X1055" s="136">
        <f t="shared" si="680"/>
        <v>0</v>
      </c>
      <c r="Y1055" s="42">
        <f t="shared" si="652"/>
        <v>0</v>
      </c>
      <c r="Z1055" s="42"/>
      <c r="AA1055" s="42"/>
      <c r="AB1055" s="42"/>
      <c r="AC1055" s="42"/>
      <c r="AD1055" s="42"/>
      <c r="AE1055" s="42"/>
      <c r="AF1055" s="42"/>
      <c r="AG1055" s="42"/>
    </row>
    <row r="1056" spans="1:33">
      <c r="A1056" s="44">
        <f t="shared" si="630"/>
        <v>1027</v>
      </c>
      <c r="B1056" s="44"/>
      <c r="C1056" s="137">
        <v>39906</v>
      </c>
      <c r="E1056" s="138" t="s">
        <v>330</v>
      </c>
      <c r="G1056" s="43"/>
      <c r="H1056" s="136"/>
      <c r="I1056" s="42">
        <f>'Dep. Res. Class'!G$261</f>
        <v>-2011.4490946428839</v>
      </c>
      <c r="J1056" s="136">
        <f t="shared" ref="J1056:X1056" si="681">+J261+J526+J791</f>
        <v>-1171.6424172181542</v>
      </c>
      <c r="K1056" s="136">
        <f t="shared" si="681"/>
        <v>-520.66139667073253</v>
      </c>
      <c r="L1056" s="136">
        <f t="shared" si="681"/>
        <v>-4.5788358996688077</v>
      </c>
      <c r="M1056" s="136">
        <f t="shared" si="681"/>
        <v>-214.59589478134308</v>
      </c>
      <c r="N1056" s="136">
        <f t="shared" si="681"/>
        <v>-99.970550072985432</v>
      </c>
      <c r="O1056" s="136">
        <f t="shared" si="681"/>
        <v>0</v>
      </c>
      <c r="P1056" s="136">
        <f t="shared" si="681"/>
        <v>0</v>
      </c>
      <c r="Q1056" s="136">
        <f t="shared" si="681"/>
        <v>0</v>
      </c>
      <c r="R1056" s="136">
        <f t="shared" si="681"/>
        <v>0</v>
      </c>
      <c r="S1056" s="136">
        <f t="shared" si="681"/>
        <v>0</v>
      </c>
      <c r="T1056" s="136">
        <f t="shared" si="681"/>
        <v>0</v>
      </c>
      <c r="U1056" s="136">
        <f t="shared" si="681"/>
        <v>0</v>
      </c>
      <c r="V1056" s="136">
        <f t="shared" si="681"/>
        <v>0</v>
      </c>
      <c r="W1056" s="136">
        <f t="shared" si="681"/>
        <v>0</v>
      </c>
      <c r="X1056" s="136">
        <f t="shared" si="681"/>
        <v>0</v>
      </c>
      <c r="Y1056" s="42">
        <f t="shared" si="652"/>
        <v>0</v>
      </c>
      <c r="Z1056" s="42"/>
      <c r="AA1056" s="42"/>
      <c r="AB1056" s="42"/>
      <c r="AC1056" s="42"/>
      <c r="AD1056" s="42"/>
      <c r="AE1056" s="42"/>
      <c r="AF1056" s="42"/>
      <c r="AG1056" s="42"/>
    </row>
    <row r="1057" spans="1:33">
      <c r="A1057" s="44">
        <f t="shared" si="630"/>
        <v>1028</v>
      </c>
      <c r="B1057" s="44"/>
      <c r="C1057" s="137">
        <v>39907</v>
      </c>
      <c r="E1057" s="138" t="s">
        <v>331</v>
      </c>
      <c r="G1057" s="43"/>
      <c r="H1057" s="136"/>
      <c r="I1057" s="42">
        <f>'Dep. Res. Class'!G$262</f>
        <v>-296.27488369493619</v>
      </c>
      <c r="J1057" s="136">
        <f t="shared" ref="J1057:X1057" si="682">+J262+J527+J792</f>
        <v>-172.57618988115246</v>
      </c>
      <c r="K1057" s="136">
        <f t="shared" si="682"/>
        <v>-76.690429379447806</v>
      </c>
      <c r="L1057" s="136">
        <f t="shared" si="682"/>
        <v>-0.67443619490327023</v>
      </c>
      <c r="M1057" s="136">
        <f t="shared" si="682"/>
        <v>-31.608741149395669</v>
      </c>
      <c r="N1057" s="136">
        <f t="shared" si="682"/>
        <v>-14.725087090037007</v>
      </c>
      <c r="O1057" s="136">
        <f t="shared" si="682"/>
        <v>0</v>
      </c>
      <c r="P1057" s="136">
        <f t="shared" si="682"/>
        <v>0</v>
      </c>
      <c r="Q1057" s="136">
        <f t="shared" si="682"/>
        <v>0</v>
      </c>
      <c r="R1057" s="136">
        <f t="shared" si="682"/>
        <v>0</v>
      </c>
      <c r="S1057" s="136">
        <f t="shared" si="682"/>
        <v>0</v>
      </c>
      <c r="T1057" s="136">
        <f t="shared" si="682"/>
        <v>0</v>
      </c>
      <c r="U1057" s="136">
        <f t="shared" si="682"/>
        <v>0</v>
      </c>
      <c r="V1057" s="136">
        <f t="shared" si="682"/>
        <v>0</v>
      </c>
      <c r="W1057" s="136">
        <f t="shared" si="682"/>
        <v>0</v>
      </c>
      <c r="X1057" s="136">
        <f t="shared" si="682"/>
        <v>0</v>
      </c>
      <c r="Y1057" s="42">
        <f t="shared" si="652"/>
        <v>0</v>
      </c>
      <c r="Z1057" s="42"/>
      <c r="AA1057" s="42"/>
      <c r="AB1057" s="42"/>
      <c r="AC1057" s="42"/>
      <c r="AD1057" s="42"/>
      <c r="AE1057" s="42"/>
      <c r="AF1057" s="42"/>
      <c r="AG1057" s="42"/>
    </row>
    <row r="1058" spans="1:33">
      <c r="A1058" s="44">
        <f t="shared" si="630"/>
        <v>1029</v>
      </c>
      <c r="B1058" s="44"/>
      <c r="C1058" s="137">
        <v>39908</v>
      </c>
      <c r="E1058" s="138" t="s">
        <v>332</v>
      </c>
      <c r="G1058" s="43"/>
      <c r="H1058" s="136"/>
      <c r="I1058" s="42">
        <f>'Dep. Res. Class'!G$263</f>
        <v>2859925.9977738955</v>
      </c>
      <c r="J1058" s="136">
        <f t="shared" ref="J1058:X1058" si="683">+J263+J528+J793</f>
        <v>1665868.9588620968</v>
      </c>
      <c r="K1058" s="136">
        <f t="shared" si="683"/>
        <v>740288.71441077348</v>
      </c>
      <c r="L1058" s="136">
        <f t="shared" si="683"/>
        <v>6510.2974089076715</v>
      </c>
      <c r="M1058" s="136">
        <f t="shared" si="683"/>
        <v>305117.52951405261</v>
      </c>
      <c r="N1058" s="136">
        <f t="shared" si="683"/>
        <v>142140.49757806511</v>
      </c>
      <c r="O1058" s="136">
        <f t="shared" si="683"/>
        <v>0</v>
      </c>
      <c r="P1058" s="136">
        <f t="shared" si="683"/>
        <v>0</v>
      </c>
      <c r="Q1058" s="136">
        <f t="shared" si="683"/>
        <v>0</v>
      </c>
      <c r="R1058" s="136">
        <f t="shared" si="683"/>
        <v>0</v>
      </c>
      <c r="S1058" s="136">
        <f t="shared" si="683"/>
        <v>0</v>
      </c>
      <c r="T1058" s="136">
        <f t="shared" si="683"/>
        <v>0</v>
      </c>
      <c r="U1058" s="136">
        <f t="shared" si="683"/>
        <v>0</v>
      </c>
      <c r="V1058" s="136">
        <f t="shared" si="683"/>
        <v>0</v>
      </c>
      <c r="W1058" s="136">
        <f t="shared" si="683"/>
        <v>0</v>
      </c>
      <c r="X1058" s="136">
        <f t="shared" si="683"/>
        <v>0</v>
      </c>
      <c r="Y1058" s="42">
        <f t="shared" si="652"/>
        <v>0</v>
      </c>
      <c r="Z1058" s="42"/>
      <c r="AA1058" s="42"/>
      <c r="AB1058" s="42"/>
      <c r="AC1058" s="42"/>
      <c r="AD1058" s="42"/>
      <c r="AE1058" s="42"/>
      <c r="AF1058" s="42"/>
      <c r="AG1058" s="42"/>
    </row>
    <row r="1059" spans="1:33">
      <c r="A1059" s="44">
        <f t="shared" si="630"/>
        <v>1030</v>
      </c>
      <c r="B1059" s="44"/>
      <c r="C1059" s="137">
        <v>39909</v>
      </c>
      <c r="E1059" s="138" t="s">
        <v>333</v>
      </c>
      <c r="G1059" s="43"/>
      <c r="H1059" s="136"/>
      <c r="I1059" s="42">
        <f>'Dep. Res. Class'!G$264</f>
        <v>673.90800586049716</v>
      </c>
      <c r="J1059" s="136">
        <f t="shared" ref="J1059:X1059" si="684">+J264+J529+J794</f>
        <v>392.54247451350096</v>
      </c>
      <c r="K1059" s="136">
        <f t="shared" si="684"/>
        <v>174.44034974258699</v>
      </c>
      <c r="L1059" s="136">
        <f t="shared" si="684"/>
        <v>1.5340751990823336</v>
      </c>
      <c r="M1059" s="136">
        <f t="shared" si="684"/>
        <v>71.897365885672428</v>
      </c>
      <c r="N1059" s="136">
        <f t="shared" si="684"/>
        <v>33.49374051965443</v>
      </c>
      <c r="O1059" s="136">
        <f t="shared" si="684"/>
        <v>0</v>
      </c>
      <c r="P1059" s="136">
        <f t="shared" si="684"/>
        <v>0</v>
      </c>
      <c r="Q1059" s="136">
        <f t="shared" si="684"/>
        <v>0</v>
      </c>
      <c r="R1059" s="136">
        <f t="shared" si="684"/>
        <v>0</v>
      </c>
      <c r="S1059" s="136">
        <f t="shared" si="684"/>
        <v>0</v>
      </c>
      <c r="T1059" s="136">
        <f t="shared" si="684"/>
        <v>0</v>
      </c>
      <c r="U1059" s="136">
        <f t="shared" si="684"/>
        <v>0</v>
      </c>
      <c r="V1059" s="136">
        <f t="shared" si="684"/>
        <v>0</v>
      </c>
      <c r="W1059" s="136">
        <f t="shared" si="684"/>
        <v>0</v>
      </c>
      <c r="X1059" s="136">
        <f t="shared" si="684"/>
        <v>0</v>
      </c>
      <c r="Y1059" s="42">
        <f t="shared" si="652"/>
        <v>0</v>
      </c>
      <c r="Z1059" s="42"/>
      <c r="AA1059" s="42"/>
      <c r="AB1059" s="42"/>
      <c r="AC1059" s="42"/>
      <c r="AD1059" s="42"/>
      <c r="AE1059" s="42"/>
      <c r="AF1059" s="42"/>
      <c r="AG1059" s="42"/>
    </row>
    <row r="1060" spans="1:33">
      <c r="A1060" s="44">
        <f t="shared" si="630"/>
        <v>1031</v>
      </c>
      <c r="B1060" s="44"/>
      <c r="C1060" s="137">
        <v>39924</v>
      </c>
      <c r="E1060" s="138" t="s">
        <v>334</v>
      </c>
      <c r="G1060" s="43"/>
      <c r="H1060" s="136"/>
      <c r="I1060" s="42">
        <f>'Dep. Res. Class'!G$265</f>
        <v>1494.6029549737293</v>
      </c>
      <c r="J1060" s="136">
        <f t="shared" ref="J1060:X1060" si="685">+J265+J530+J795</f>
        <v>870.58639644952916</v>
      </c>
      <c r="K1060" s="136">
        <f t="shared" si="685"/>
        <v>386.87633909173604</v>
      </c>
      <c r="L1060" s="136">
        <f t="shared" si="685"/>
        <v>3.4022942386219368</v>
      </c>
      <c r="M1060" s="136">
        <f t="shared" si="685"/>
        <v>159.45502141697045</v>
      </c>
      <c r="N1060" s="136">
        <f t="shared" si="685"/>
        <v>74.282903776871777</v>
      </c>
      <c r="O1060" s="136">
        <f t="shared" si="685"/>
        <v>0</v>
      </c>
      <c r="P1060" s="136">
        <f t="shared" si="685"/>
        <v>0</v>
      </c>
      <c r="Q1060" s="136">
        <f t="shared" si="685"/>
        <v>0</v>
      </c>
      <c r="R1060" s="136">
        <f t="shared" si="685"/>
        <v>0</v>
      </c>
      <c r="S1060" s="136">
        <f t="shared" si="685"/>
        <v>0</v>
      </c>
      <c r="T1060" s="136">
        <f t="shared" si="685"/>
        <v>0</v>
      </c>
      <c r="U1060" s="136">
        <f t="shared" si="685"/>
        <v>0</v>
      </c>
      <c r="V1060" s="136">
        <f t="shared" si="685"/>
        <v>0</v>
      </c>
      <c r="W1060" s="136">
        <f t="shared" si="685"/>
        <v>0</v>
      </c>
      <c r="X1060" s="136">
        <f t="shared" si="685"/>
        <v>0</v>
      </c>
      <c r="Y1060" s="42">
        <f t="shared" si="652"/>
        <v>0</v>
      </c>
      <c r="Z1060" s="42"/>
      <c r="AA1060" s="42"/>
      <c r="AB1060" s="42"/>
      <c r="AC1060" s="42"/>
      <c r="AD1060" s="42"/>
      <c r="AE1060" s="42"/>
      <c r="AF1060" s="42"/>
      <c r="AG1060" s="42"/>
    </row>
    <row r="1061" spans="1:33">
      <c r="A1061" s="44">
        <f t="shared" si="630"/>
        <v>1032</v>
      </c>
      <c r="B1061" s="44"/>
      <c r="C1061" s="147"/>
      <c r="E1061" s="138" t="s">
        <v>368</v>
      </c>
      <c r="G1061" s="43"/>
      <c r="H1061" s="136"/>
      <c r="I1061" s="42">
        <f>'Dep. Res. Class'!G$266</f>
        <v>462.41416894337044</v>
      </c>
      <c r="J1061" s="136">
        <f t="shared" ref="J1061:X1061" si="686">+J266+J531+J796</f>
        <v>269.35011982141344</v>
      </c>
      <c r="K1061" s="136">
        <f t="shared" si="686"/>
        <v>119.69540153097262</v>
      </c>
      <c r="L1061" s="136">
        <f t="shared" si="686"/>
        <v>1.052633448647794</v>
      </c>
      <c r="M1061" s="136">
        <f t="shared" si="686"/>
        <v>49.333678196609583</v>
      </c>
      <c r="N1061" s="136">
        <f t="shared" si="686"/>
        <v>22.982335945726991</v>
      </c>
      <c r="O1061" s="136">
        <f t="shared" si="686"/>
        <v>0</v>
      </c>
      <c r="P1061" s="136">
        <f t="shared" si="686"/>
        <v>0</v>
      </c>
      <c r="Q1061" s="136">
        <f t="shared" si="686"/>
        <v>0</v>
      </c>
      <c r="R1061" s="136">
        <f t="shared" si="686"/>
        <v>0</v>
      </c>
      <c r="S1061" s="136">
        <f t="shared" si="686"/>
        <v>0</v>
      </c>
      <c r="T1061" s="136">
        <f t="shared" si="686"/>
        <v>0</v>
      </c>
      <c r="U1061" s="136">
        <f t="shared" si="686"/>
        <v>0</v>
      </c>
      <c r="V1061" s="136">
        <f t="shared" si="686"/>
        <v>0</v>
      </c>
      <c r="W1061" s="136">
        <f t="shared" si="686"/>
        <v>0</v>
      </c>
      <c r="X1061" s="136">
        <f t="shared" si="686"/>
        <v>0</v>
      </c>
      <c r="Y1061" s="42">
        <f t="shared" si="652"/>
        <v>0</v>
      </c>
      <c r="Z1061" s="42"/>
      <c r="AA1061" s="42"/>
      <c r="AB1061" s="42"/>
      <c r="AC1061" s="42"/>
      <c r="AD1061" s="42"/>
      <c r="AE1061" s="42"/>
      <c r="AF1061" s="42"/>
      <c r="AG1061" s="42"/>
    </row>
    <row r="1062" spans="1:33">
      <c r="A1062" s="44">
        <f>A1061+1</f>
        <v>1033</v>
      </c>
      <c r="B1062" s="44"/>
      <c r="C1062" s="44"/>
      <c r="D1062" s="44"/>
      <c r="E1062" s="138"/>
      <c r="G1062" s="43"/>
      <c r="H1062" s="136"/>
      <c r="I1062" s="42"/>
      <c r="J1062" s="136"/>
      <c r="K1062" s="136"/>
      <c r="L1062" s="136"/>
      <c r="M1062" s="136"/>
      <c r="N1062" s="136"/>
      <c r="O1062" s="136"/>
      <c r="P1062" s="136"/>
      <c r="Q1062" s="136"/>
      <c r="R1062" s="136"/>
      <c r="S1062" s="136"/>
      <c r="T1062" s="136"/>
      <c r="U1062" s="136"/>
      <c r="V1062" s="136"/>
      <c r="W1062" s="136"/>
      <c r="X1062" s="136"/>
      <c r="Y1062" s="42"/>
      <c r="Z1062" s="42"/>
      <c r="AA1062" s="42"/>
      <c r="AB1062" s="42"/>
      <c r="AC1062" s="42"/>
      <c r="AD1062" s="42"/>
      <c r="AE1062" s="42"/>
      <c r="AF1062" s="42"/>
      <c r="AG1062" s="42"/>
    </row>
    <row r="1063" spans="1:33">
      <c r="A1063" s="44">
        <f>A1062+1</f>
        <v>1034</v>
      </c>
      <c r="B1063" s="44"/>
      <c r="C1063" s="44"/>
      <c r="D1063" s="44" t="s">
        <v>159</v>
      </c>
      <c r="E1063" s="44"/>
      <c r="G1063" s="43"/>
      <c r="H1063" s="44"/>
      <c r="I1063" s="42">
        <f>'Dep. Res. Class'!G$268</f>
        <v>3311540.7456931765</v>
      </c>
      <c r="J1063" s="136">
        <f>SUM(J1027:J1061)</f>
        <v>1928928.5591834544</v>
      </c>
      <c r="K1063" s="136">
        <f t="shared" ref="K1063:X1063" si="687">SUM(K1027:K1061)</f>
        <v>857188.69762933976</v>
      </c>
      <c r="L1063" s="136">
        <f t="shared" si="687"/>
        <v>7538.3471995288037</v>
      </c>
      <c r="M1063" s="136">
        <f t="shared" si="687"/>
        <v>353299.04759686301</v>
      </c>
      <c r="N1063" s="136">
        <f t="shared" si="687"/>
        <v>164586.09408399058</v>
      </c>
      <c r="O1063" s="136">
        <f t="shared" si="687"/>
        <v>0</v>
      </c>
      <c r="P1063" s="136">
        <f t="shared" si="687"/>
        <v>0</v>
      </c>
      <c r="Q1063" s="136">
        <f t="shared" si="687"/>
        <v>0</v>
      </c>
      <c r="R1063" s="136">
        <f t="shared" si="687"/>
        <v>0</v>
      </c>
      <c r="S1063" s="136">
        <f t="shared" si="687"/>
        <v>0</v>
      </c>
      <c r="T1063" s="136">
        <f t="shared" si="687"/>
        <v>0</v>
      </c>
      <c r="U1063" s="136">
        <f t="shared" si="687"/>
        <v>0</v>
      </c>
      <c r="V1063" s="136">
        <f t="shared" si="687"/>
        <v>0</v>
      </c>
      <c r="W1063" s="136">
        <f t="shared" si="687"/>
        <v>0</v>
      </c>
      <c r="X1063" s="136">
        <f t="shared" si="687"/>
        <v>0</v>
      </c>
      <c r="Y1063" s="42">
        <f>SUM(J1063:X1063)-I1063</f>
        <v>0</v>
      </c>
      <c r="Z1063" s="42"/>
      <c r="AA1063" s="42"/>
      <c r="AB1063" s="42"/>
      <c r="AC1063" s="42"/>
      <c r="AD1063" s="42"/>
      <c r="AE1063" s="42"/>
      <c r="AF1063" s="42"/>
      <c r="AG1063" s="42"/>
    </row>
    <row r="1064" spans="1:33">
      <c r="A1064" s="44">
        <f>A1063+1</f>
        <v>1035</v>
      </c>
      <c r="B1064" s="44"/>
      <c r="C1064" s="44"/>
      <c r="D1064" s="44"/>
      <c r="E1064" s="44"/>
      <c r="G1064" s="43"/>
      <c r="H1064" s="136"/>
      <c r="I1064" s="42"/>
      <c r="J1064" s="136"/>
      <c r="K1064" s="136"/>
      <c r="L1064" s="136"/>
      <c r="M1064" s="136"/>
      <c r="N1064" s="136"/>
      <c r="O1064" s="136"/>
      <c r="P1064" s="136"/>
      <c r="Q1064" s="136"/>
      <c r="R1064" s="136"/>
      <c r="S1064" s="136"/>
      <c r="T1064" s="136"/>
      <c r="U1064" s="136"/>
      <c r="V1064" s="136"/>
      <c r="W1064" s="136"/>
      <c r="X1064" s="136"/>
      <c r="Y1064" s="42"/>
      <c r="Z1064" s="42"/>
      <c r="AA1064" s="42"/>
      <c r="AB1064" s="42"/>
      <c r="AC1064" s="42"/>
      <c r="AD1064" s="42"/>
      <c r="AE1064" s="42"/>
      <c r="AF1064" s="42"/>
      <c r="AG1064" s="42"/>
    </row>
    <row r="1065" spans="1:33">
      <c r="A1065" s="44">
        <f>A1064+1</f>
        <v>1036</v>
      </c>
      <c r="B1065" s="44"/>
      <c r="C1065" s="44"/>
      <c r="D1065" s="44" t="s">
        <v>135</v>
      </c>
      <c r="E1065" s="44"/>
      <c r="G1065" s="43"/>
      <c r="H1065" s="44"/>
      <c r="I1065" s="42">
        <f>'Dep. Res. Class'!G$270</f>
        <v>179617428.08959508</v>
      </c>
      <c r="J1065" s="42">
        <f>J929+J939+J979+J1021+J1063</f>
        <v>107611722.60351139</v>
      </c>
      <c r="K1065" s="42">
        <f t="shared" ref="K1065:X1065" si="688">K929+K939+K979+K1021+K1063</f>
        <v>48527088.784326546</v>
      </c>
      <c r="L1065" s="42">
        <f t="shared" si="688"/>
        <v>333371.68341128557</v>
      </c>
      <c r="M1065" s="42">
        <f t="shared" si="688"/>
        <v>16420224.728691179</v>
      </c>
      <c r="N1065" s="42">
        <f t="shared" si="688"/>
        <v>6725020.2896546852</v>
      </c>
      <c r="O1065" s="42">
        <f t="shared" si="688"/>
        <v>0</v>
      </c>
      <c r="P1065" s="42">
        <f t="shared" si="688"/>
        <v>0</v>
      </c>
      <c r="Q1065" s="42">
        <f t="shared" si="688"/>
        <v>0</v>
      </c>
      <c r="R1065" s="42">
        <f t="shared" si="688"/>
        <v>0</v>
      </c>
      <c r="S1065" s="42">
        <f t="shared" si="688"/>
        <v>0</v>
      </c>
      <c r="T1065" s="42">
        <f t="shared" si="688"/>
        <v>0</v>
      </c>
      <c r="U1065" s="42">
        <f t="shared" si="688"/>
        <v>0</v>
      </c>
      <c r="V1065" s="42">
        <f t="shared" si="688"/>
        <v>0</v>
      </c>
      <c r="W1065" s="42">
        <f t="shared" si="688"/>
        <v>0</v>
      </c>
      <c r="X1065" s="42">
        <f t="shared" si="688"/>
        <v>0</v>
      </c>
      <c r="Y1065" s="42">
        <f>SUM(J1065:X1065)-I1065</f>
        <v>0</v>
      </c>
      <c r="Z1065" s="42"/>
      <c r="AA1065" s="42"/>
      <c r="AB1065" s="42"/>
      <c r="AC1065" s="42"/>
      <c r="AD1065" s="42"/>
      <c r="AE1065" s="42"/>
      <c r="AF1065" s="42"/>
      <c r="AG1065" s="42"/>
    </row>
    <row r="1069" spans="1:33">
      <c r="I1069" s="131">
        <f>COUNTIFS(I6:I1066,"&gt;0",G6:G1066,"&lt;99")</f>
        <v>284</v>
      </c>
    </row>
  </sheetData>
  <phoneticPr fontId="0" type="noConversion"/>
  <printOptions horizontalCentered="1" gridLines="1"/>
  <pageMargins left="1" right="1" top="1" bottom="1" header="0.5" footer="0.5"/>
  <pageSetup scale="35" fitToHeight="0" orientation="portrait" horizontalDpi="300" verticalDpi="300" r:id="rId1"/>
  <headerFooter>
    <oddHeader>&amp;RExhibit PHR-4
Page &amp;P of &amp;N</oddHeader>
  </headerFooter>
  <rowBreaks count="11" manualBreakCount="11">
    <brk id="91" max="13" man="1"/>
    <brk id="184" max="13" man="1"/>
    <brk id="270" max="13" man="1"/>
    <brk id="356" max="13" man="1"/>
    <brk id="449" max="13" man="1"/>
    <brk id="535" max="13" man="1"/>
    <brk id="621" max="13" man="1"/>
    <brk id="714" max="13" man="1"/>
    <brk id="800" max="13" man="1"/>
    <brk id="886" max="13" man="1"/>
    <brk id="979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ID179"/>
  <sheetViews>
    <sheetView defaultGridColor="0" view="pageBreakPreview" colorId="22" zoomScale="60" zoomScaleNormal="57" workbookViewId="0">
      <pane ySplit="5" topLeftCell="A6" activePane="bottomLeft" state="frozen"/>
      <selection activeCell="J62" sqref="J62:K62"/>
      <selection pane="bottomLeft" activeCell="A6" sqref="A6"/>
    </sheetView>
  </sheetViews>
  <sheetFormatPr defaultColWidth="11.44140625" defaultRowHeight="15"/>
  <cols>
    <col min="1" max="1" width="4.77734375" customWidth="1"/>
    <col min="2" max="4" width="1.77734375" customWidth="1"/>
    <col min="5" max="5" width="36.6640625" customWidth="1"/>
    <col min="6" max="6" width="11.44140625" style="22" customWidth="1"/>
    <col min="7" max="7" width="30.5546875" bestFit="1" customWidth="1"/>
    <col min="8" max="8" width="14.77734375" customWidth="1"/>
    <col min="9" max="9" width="14.5546875" customWidth="1"/>
    <col min="10" max="22" width="14.77734375" customWidth="1"/>
    <col min="23" max="23" width="13.44140625" customWidth="1"/>
    <col min="24" max="30" width="12.77734375" customWidth="1"/>
  </cols>
  <sheetData>
    <row r="1" spans="1:238">
      <c r="A1" s="1" t="str">
        <f>Summary!A1</f>
        <v>Atmos Energy Corporation, Kentucky/Mid-States Division</v>
      </c>
      <c r="B1" s="1"/>
      <c r="C1" s="1"/>
      <c r="D1" s="1"/>
      <c r="E1" s="1"/>
      <c r="F1" s="2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</row>
    <row r="2" spans="1:238">
      <c r="A2" s="1" t="str">
        <f>Summary!A2</f>
        <v>Class Cost of Service - Demand/Commodity Study</v>
      </c>
      <c r="B2" s="1"/>
      <c r="C2" s="1"/>
      <c r="D2" s="1"/>
      <c r="E2" s="1"/>
      <c r="F2" s="2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</row>
    <row r="3" spans="1:238">
      <c r="A3" s="1" t="str">
        <f>Summary!A3</f>
        <v>Forecasted Test Period: Twelve Months Ended May 31, 2017</v>
      </c>
      <c r="B3" s="1"/>
      <c r="C3" s="1"/>
      <c r="D3" s="1"/>
      <c r="E3" s="1"/>
      <c r="F3" s="20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</row>
    <row r="4" spans="1:238">
      <c r="A4" s="1"/>
      <c r="B4" s="1"/>
      <c r="C4" s="1"/>
      <c r="D4" s="1"/>
      <c r="E4" s="1"/>
      <c r="F4" s="2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</row>
    <row r="5" spans="1:238">
      <c r="A5" s="1" t="s">
        <v>42</v>
      </c>
      <c r="B5" s="2"/>
      <c r="C5" s="2"/>
      <c r="D5" s="2"/>
      <c r="E5" s="2"/>
      <c r="F5" s="20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</row>
    <row r="6" spans="1:238">
      <c r="A6" s="51"/>
      <c r="B6" s="1"/>
      <c r="C6" s="1"/>
      <c r="D6" s="1"/>
      <c r="F6" s="2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238">
      <c r="A7" s="51"/>
      <c r="B7" s="1"/>
      <c r="C7" s="1"/>
      <c r="D7" s="1"/>
      <c r="E7" s="3" t="s">
        <v>20</v>
      </c>
      <c r="F7" s="20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238">
      <c r="A8" s="51"/>
      <c r="B8" s="1"/>
      <c r="C8" s="1"/>
      <c r="D8" s="1"/>
      <c r="F8" s="20"/>
      <c r="G8" s="1"/>
      <c r="H8" s="1"/>
      <c r="I8" s="1"/>
      <c r="J8" s="1"/>
      <c r="K8" s="1"/>
      <c r="L8" s="1"/>
      <c r="M8" s="4"/>
      <c r="N8" s="4"/>
      <c r="O8" s="1"/>
      <c r="P8" s="3"/>
      <c r="Q8" s="3"/>
      <c r="R8" s="3"/>
      <c r="S8" s="3"/>
      <c r="T8" s="3"/>
      <c r="U8" s="3"/>
      <c r="V8" s="1"/>
      <c r="W8" s="1"/>
      <c r="X8" s="1"/>
      <c r="Y8" s="1"/>
      <c r="AA8" s="1"/>
      <c r="AB8" s="1"/>
      <c r="AC8" s="1"/>
      <c r="AD8" s="1"/>
      <c r="AE8" s="1"/>
    </row>
    <row r="9" spans="1:238">
      <c r="A9" s="51"/>
      <c r="B9" s="1"/>
      <c r="C9" s="1"/>
      <c r="D9" s="1"/>
      <c r="E9" s="1"/>
      <c r="F9" s="20"/>
      <c r="G9" s="1"/>
      <c r="H9" s="1"/>
      <c r="I9" s="42"/>
      <c r="J9" s="4"/>
      <c r="K9" s="4"/>
      <c r="L9" s="4"/>
      <c r="M9" s="3"/>
      <c r="N9" s="3"/>
      <c r="O9" s="4"/>
      <c r="P9" s="4"/>
      <c r="Q9" s="4"/>
      <c r="R9" s="4"/>
      <c r="S9" s="4"/>
      <c r="T9" s="4"/>
      <c r="U9" s="4"/>
      <c r="V9" s="4"/>
      <c r="W9" s="4"/>
      <c r="X9" s="4"/>
      <c r="Y9" s="1"/>
      <c r="AA9" s="1"/>
      <c r="AB9" s="1"/>
      <c r="AC9" s="1"/>
      <c r="AD9" s="1"/>
      <c r="AE9" s="1"/>
    </row>
    <row r="10" spans="1:238">
      <c r="A10" s="132" t="s">
        <v>303</v>
      </c>
      <c r="B10" s="1"/>
      <c r="C10" s="1"/>
      <c r="D10" s="1"/>
      <c r="E10" s="1"/>
      <c r="F10" s="21" t="s">
        <v>38</v>
      </c>
      <c r="G10" s="13" t="s">
        <v>38</v>
      </c>
      <c r="H10" s="3" t="s">
        <v>1</v>
      </c>
      <c r="I10" s="3" t="s">
        <v>56</v>
      </c>
      <c r="J10" s="3" t="s">
        <v>518</v>
      </c>
      <c r="K10" s="3" t="s">
        <v>518</v>
      </c>
      <c r="L10" s="69" t="s">
        <v>180</v>
      </c>
      <c r="M10" s="69" t="s">
        <v>180</v>
      </c>
      <c r="N10" s="3"/>
      <c r="O10" s="3"/>
      <c r="P10" s="3"/>
      <c r="Q10" s="3"/>
      <c r="R10" s="3"/>
      <c r="S10" s="4"/>
      <c r="T10" s="4"/>
      <c r="U10" s="4"/>
      <c r="V10" s="3"/>
      <c r="W10" s="3"/>
      <c r="X10" s="3"/>
      <c r="Y10" s="1"/>
      <c r="AA10" s="1"/>
      <c r="AB10" s="1"/>
      <c r="AC10" s="1"/>
      <c r="AD10" s="1"/>
      <c r="AE10" s="1"/>
    </row>
    <row r="11" spans="1:238">
      <c r="A11" s="133" t="s">
        <v>302</v>
      </c>
      <c r="B11" s="1"/>
      <c r="C11" s="1"/>
      <c r="D11" s="1"/>
      <c r="E11" s="1"/>
      <c r="F11" s="21" t="s">
        <v>39</v>
      </c>
      <c r="G11" s="13" t="s">
        <v>21</v>
      </c>
      <c r="H11" s="3" t="s">
        <v>2</v>
      </c>
      <c r="I11" s="3" t="s">
        <v>519</v>
      </c>
      <c r="J11" s="69" t="s">
        <v>420</v>
      </c>
      <c r="K11" s="69" t="s">
        <v>517</v>
      </c>
      <c r="L11" s="69" t="s">
        <v>420</v>
      </c>
      <c r="M11" s="69" t="s">
        <v>517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1"/>
      <c r="AA11" s="1"/>
      <c r="AB11" s="1"/>
      <c r="AC11" s="1"/>
      <c r="AD11" s="1"/>
      <c r="AE11" s="1"/>
    </row>
    <row r="12" spans="1:238">
      <c r="A12" s="1">
        <v>1</v>
      </c>
      <c r="B12" s="1"/>
      <c r="C12" s="1" t="s">
        <v>160</v>
      </c>
      <c r="D12" s="1"/>
      <c r="E12" s="1"/>
      <c r="F12" s="20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</row>
    <row r="13" spans="1:238">
      <c r="A13" s="1">
        <f t="shared" ref="A13:A46" si="0">A12+1</f>
        <v>2</v>
      </c>
      <c r="B13" s="1"/>
      <c r="C13" s="1"/>
      <c r="D13" s="1"/>
      <c r="E13" s="1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</row>
    <row r="14" spans="1:238">
      <c r="A14" s="1">
        <f t="shared" si="0"/>
        <v>3</v>
      </c>
      <c r="B14" s="1"/>
      <c r="D14" s="1" t="s">
        <v>372</v>
      </c>
      <c r="F14" s="25">
        <v>7.2</v>
      </c>
      <c r="G14" s="11" t="str">
        <f t="shared" ref="G14:G24" si="1">VLOOKUP($F14,alloc,3)</f>
        <v>Allocated O&amp;M Expenses - Cust</v>
      </c>
      <c r="H14" s="2">
        <f>'Oth. RB Class.'!I$14</f>
        <v>-93720.301697175804</v>
      </c>
      <c r="I14" s="11">
        <f t="shared" ref="I14:I24" si="2">$H14*VLOOKUP($F14,alloc,6)</f>
        <v>-75129.318925208863</v>
      </c>
      <c r="J14" s="11">
        <f t="shared" ref="J14:J24" si="3">$H14*VLOOKUP($F14,alloc,7)</f>
        <v>-17747.123813195689</v>
      </c>
      <c r="K14" s="11">
        <f t="shared" ref="K14:K24" si="4">$H14*VLOOKUP($F14,alloc,8)</f>
        <v>-46.464568255784464</v>
      </c>
      <c r="L14" s="11">
        <f t="shared" ref="L14:L24" si="5">$H14*VLOOKUP($F14,alloc,9)</f>
        <v>-506.20521626618307</v>
      </c>
      <c r="M14" s="11">
        <f t="shared" ref="M14:M24" si="6">$H14*VLOOKUP($F14,alloc,10)</f>
        <v>-291.18917424927207</v>
      </c>
      <c r="N14" s="11">
        <f t="shared" ref="N14:N24" si="7">$H14*VLOOKUP($F14,alloc,11)</f>
        <v>0</v>
      </c>
      <c r="O14" s="11">
        <f t="shared" ref="O14:O24" si="8">$H14*VLOOKUP($F14,alloc,12)</f>
        <v>0</v>
      </c>
      <c r="P14" s="11">
        <f t="shared" ref="P14:P24" si="9">$H14*VLOOKUP($F14,alloc,13)</f>
        <v>0</v>
      </c>
      <c r="Q14" s="11">
        <f t="shared" ref="Q14:Q24" si="10">$H14*VLOOKUP($F14,alloc,14)</f>
        <v>0</v>
      </c>
      <c r="R14" s="11">
        <f t="shared" ref="R14:R24" si="11">$H14*VLOOKUP($F14,alloc,15)</f>
        <v>0</v>
      </c>
      <c r="S14" s="11">
        <f t="shared" ref="S14:S24" si="12">$H14*VLOOKUP($F14,alloc,16)</f>
        <v>0</v>
      </c>
      <c r="T14" s="11">
        <f t="shared" ref="T14:T24" si="13">$H14*VLOOKUP($F14,alloc,17)</f>
        <v>0</v>
      </c>
      <c r="U14" s="11">
        <f t="shared" ref="U14:U24" si="14">$H14*VLOOKUP($F14,alloc,18)</f>
        <v>0</v>
      </c>
      <c r="V14" s="11">
        <f t="shared" ref="V14:V24" si="15">$H14*VLOOKUP($F14,alloc,19)</f>
        <v>0</v>
      </c>
      <c r="W14" s="11">
        <f t="shared" ref="W14:W24" si="16">$H14*VLOOKUP($F14,alloc,20)</f>
        <v>0</v>
      </c>
      <c r="X14" s="2">
        <f>SUM(I14:W14)-H14</f>
        <v>0</v>
      </c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</row>
    <row r="15" spans="1:238">
      <c r="A15" s="1">
        <f t="shared" si="0"/>
        <v>4</v>
      </c>
      <c r="B15" s="1"/>
      <c r="D15" s="1" t="s">
        <v>370</v>
      </c>
      <c r="F15" s="25">
        <v>7.2</v>
      </c>
      <c r="G15" s="11" t="str">
        <f t="shared" si="1"/>
        <v>Allocated O&amp;M Expenses - Cust</v>
      </c>
      <c r="H15" s="2">
        <f>'Oth. RB Class.'!I$15</f>
        <v>153729.35678245607</v>
      </c>
      <c r="I15" s="11">
        <f t="shared" si="2"/>
        <v>123234.57847153305</v>
      </c>
      <c r="J15" s="11">
        <f t="shared" si="3"/>
        <v>29110.596947890495</v>
      </c>
      <c r="K15" s="11">
        <f t="shared" si="4"/>
        <v>76.215804492566221</v>
      </c>
      <c r="L15" s="11">
        <f t="shared" si="5"/>
        <v>830.32812408103246</v>
      </c>
      <c r="M15" s="11">
        <f t="shared" si="6"/>
        <v>477.63743445892101</v>
      </c>
      <c r="N15" s="11">
        <f t="shared" si="7"/>
        <v>0</v>
      </c>
      <c r="O15" s="11">
        <f t="shared" si="8"/>
        <v>0</v>
      </c>
      <c r="P15" s="11">
        <f t="shared" si="9"/>
        <v>0</v>
      </c>
      <c r="Q15" s="11">
        <f t="shared" si="10"/>
        <v>0</v>
      </c>
      <c r="R15" s="11">
        <f t="shared" si="11"/>
        <v>0</v>
      </c>
      <c r="S15" s="11">
        <f t="shared" si="12"/>
        <v>0</v>
      </c>
      <c r="T15" s="11">
        <f t="shared" si="13"/>
        <v>0</v>
      </c>
      <c r="U15" s="11">
        <f t="shared" si="14"/>
        <v>0</v>
      </c>
      <c r="V15" s="11">
        <f t="shared" si="15"/>
        <v>0</v>
      </c>
      <c r="W15" s="11">
        <f t="shared" si="16"/>
        <v>0</v>
      </c>
      <c r="X15" s="2">
        <f t="shared" ref="X15:X24" si="17">SUM(I15:W15)-H15</f>
        <v>0</v>
      </c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</row>
    <row r="16" spans="1:238">
      <c r="A16" s="1">
        <f t="shared" si="0"/>
        <v>5</v>
      </c>
      <c r="B16" s="1"/>
      <c r="D16" s="1" t="s">
        <v>371</v>
      </c>
      <c r="F16" s="25">
        <v>7.2</v>
      </c>
      <c r="G16" s="11" t="str">
        <f t="shared" si="1"/>
        <v>Allocated O&amp;M Expenses - Cust</v>
      </c>
      <c r="H16" s="2">
        <f>'Oth. RB Class.'!I$16</f>
        <v>0</v>
      </c>
      <c r="I16" s="11">
        <f t="shared" si="2"/>
        <v>0</v>
      </c>
      <c r="J16" s="11">
        <f t="shared" si="3"/>
        <v>0</v>
      </c>
      <c r="K16" s="11">
        <f t="shared" si="4"/>
        <v>0</v>
      </c>
      <c r="L16" s="11">
        <f t="shared" si="5"/>
        <v>0</v>
      </c>
      <c r="M16" s="11">
        <f t="shared" si="6"/>
        <v>0</v>
      </c>
      <c r="N16" s="11">
        <f t="shared" si="7"/>
        <v>0</v>
      </c>
      <c r="O16" s="11">
        <f t="shared" si="8"/>
        <v>0</v>
      </c>
      <c r="P16" s="11">
        <f t="shared" si="9"/>
        <v>0</v>
      </c>
      <c r="Q16" s="11">
        <f t="shared" si="10"/>
        <v>0</v>
      </c>
      <c r="R16" s="11">
        <f t="shared" si="11"/>
        <v>0</v>
      </c>
      <c r="S16" s="11">
        <f t="shared" si="12"/>
        <v>0</v>
      </c>
      <c r="T16" s="11">
        <f t="shared" si="13"/>
        <v>0</v>
      </c>
      <c r="U16" s="11">
        <f t="shared" si="14"/>
        <v>0</v>
      </c>
      <c r="V16" s="11">
        <f t="shared" si="15"/>
        <v>0</v>
      </c>
      <c r="W16" s="11">
        <f t="shared" si="16"/>
        <v>0</v>
      </c>
      <c r="X16" s="2">
        <f t="shared" si="17"/>
        <v>0</v>
      </c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</row>
    <row r="17" spans="1:238">
      <c r="A17" s="1">
        <f t="shared" si="0"/>
        <v>6</v>
      </c>
      <c r="B17" s="1"/>
      <c r="D17" s="1" t="s">
        <v>377</v>
      </c>
      <c r="F17" s="25">
        <v>7.2</v>
      </c>
      <c r="G17" s="11" t="str">
        <f t="shared" si="1"/>
        <v>Allocated O&amp;M Expenses - Cust</v>
      </c>
      <c r="H17" s="2">
        <f>'Oth. RB Class.'!I$17</f>
        <v>0</v>
      </c>
      <c r="I17" s="11">
        <f t="shared" si="2"/>
        <v>0</v>
      </c>
      <c r="J17" s="11">
        <f t="shared" si="3"/>
        <v>0</v>
      </c>
      <c r="K17" s="11">
        <f t="shared" si="4"/>
        <v>0</v>
      </c>
      <c r="L17" s="11">
        <f t="shared" si="5"/>
        <v>0</v>
      </c>
      <c r="M17" s="11">
        <f t="shared" si="6"/>
        <v>0</v>
      </c>
      <c r="N17" s="11">
        <f t="shared" si="7"/>
        <v>0</v>
      </c>
      <c r="O17" s="11">
        <f t="shared" si="8"/>
        <v>0</v>
      </c>
      <c r="P17" s="11">
        <f t="shared" si="9"/>
        <v>0</v>
      </c>
      <c r="Q17" s="11">
        <f t="shared" si="10"/>
        <v>0</v>
      </c>
      <c r="R17" s="11">
        <f t="shared" si="11"/>
        <v>0</v>
      </c>
      <c r="S17" s="11">
        <f t="shared" si="12"/>
        <v>0</v>
      </c>
      <c r="T17" s="11">
        <f t="shared" si="13"/>
        <v>0</v>
      </c>
      <c r="U17" s="11">
        <f t="shared" si="14"/>
        <v>0</v>
      </c>
      <c r="V17" s="11">
        <f t="shared" si="15"/>
        <v>0</v>
      </c>
      <c r="W17" s="11">
        <f t="shared" si="16"/>
        <v>0</v>
      </c>
      <c r="X17" s="2">
        <f t="shared" si="17"/>
        <v>0</v>
      </c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</row>
    <row r="18" spans="1:238">
      <c r="A18" s="1">
        <f t="shared" si="0"/>
        <v>7</v>
      </c>
      <c r="B18" s="1"/>
      <c r="D18" s="1" t="s">
        <v>164</v>
      </c>
      <c r="F18" s="25">
        <v>99</v>
      </c>
      <c r="G18" s="11" t="str">
        <f t="shared" si="1"/>
        <v>-</v>
      </c>
      <c r="H18" s="2">
        <f>'Oth. RB Class.'!I$18</f>
        <v>0</v>
      </c>
      <c r="I18" s="11">
        <f t="shared" si="2"/>
        <v>0</v>
      </c>
      <c r="J18" s="11">
        <f t="shared" si="3"/>
        <v>0</v>
      </c>
      <c r="K18" s="11">
        <f t="shared" si="4"/>
        <v>0</v>
      </c>
      <c r="L18" s="11">
        <f t="shared" si="5"/>
        <v>0</v>
      </c>
      <c r="M18" s="11">
        <f t="shared" si="6"/>
        <v>0</v>
      </c>
      <c r="N18" s="11">
        <f t="shared" si="7"/>
        <v>0</v>
      </c>
      <c r="O18" s="11">
        <f t="shared" si="8"/>
        <v>0</v>
      </c>
      <c r="P18" s="11">
        <f t="shared" si="9"/>
        <v>0</v>
      </c>
      <c r="Q18" s="11">
        <f t="shared" si="10"/>
        <v>0</v>
      </c>
      <c r="R18" s="11">
        <f t="shared" si="11"/>
        <v>0</v>
      </c>
      <c r="S18" s="11">
        <f t="shared" si="12"/>
        <v>0</v>
      </c>
      <c r="T18" s="11">
        <f t="shared" si="13"/>
        <v>0</v>
      </c>
      <c r="U18" s="11">
        <f t="shared" si="14"/>
        <v>0</v>
      </c>
      <c r="V18" s="11">
        <f t="shared" si="15"/>
        <v>0</v>
      </c>
      <c r="W18" s="11">
        <f t="shared" si="16"/>
        <v>0</v>
      </c>
      <c r="X18" s="2">
        <f t="shared" si="17"/>
        <v>0</v>
      </c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</row>
    <row r="19" spans="1:238">
      <c r="A19" s="1">
        <f t="shared" si="0"/>
        <v>8</v>
      </c>
      <c r="B19" s="1"/>
      <c r="D19" s="1" t="s">
        <v>373</v>
      </c>
      <c r="F19" s="25">
        <v>7.2</v>
      </c>
      <c r="G19" s="11" t="str">
        <f t="shared" si="1"/>
        <v>Allocated O&amp;M Expenses - Cust</v>
      </c>
      <c r="H19" s="2">
        <f>'Oth. RB Class.'!I$19</f>
        <v>25226.041615248345</v>
      </c>
      <c r="I19" s="11">
        <f t="shared" si="2"/>
        <v>20222.036116105406</v>
      </c>
      <c r="J19" s="11">
        <f t="shared" si="3"/>
        <v>4776.8698537611526</v>
      </c>
      <c r="K19" s="11">
        <f t="shared" si="4"/>
        <v>12.506544593104815</v>
      </c>
      <c r="L19" s="11">
        <f t="shared" si="5"/>
        <v>136.25173649831862</v>
      </c>
      <c r="M19" s="11">
        <f t="shared" si="6"/>
        <v>78.377364290359424</v>
      </c>
      <c r="N19" s="11">
        <f t="shared" si="7"/>
        <v>0</v>
      </c>
      <c r="O19" s="11">
        <f t="shared" si="8"/>
        <v>0</v>
      </c>
      <c r="P19" s="11">
        <f t="shared" si="9"/>
        <v>0</v>
      </c>
      <c r="Q19" s="11">
        <f t="shared" si="10"/>
        <v>0</v>
      </c>
      <c r="R19" s="11">
        <f t="shared" si="11"/>
        <v>0</v>
      </c>
      <c r="S19" s="11">
        <f t="shared" si="12"/>
        <v>0</v>
      </c>
      <c r="T19" s="11">
        <f t="shared" si="13"/>
        <v>0</v>
      </c>
      <c r="U19" s="11">
        <f t="shared" si="14"/>
        <v>0</v>
      </c>
      <c r="V19" s="11">
        <f t="shared" si="15"/>
        <v>0</v>
      </c>
      <c r="W19" s="11">
        <f t="shared" si="16"/>
        <v>0</v>
      </c>
      <c r="X19" s="2">
        <f t="shared" si="17"/>
        <v>0</v>
      </c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</row>
    <row r="20" spans="1:238">
      <c r="A20" s="1">
        <f t="shared" si="0"/>
        <v>9</v>
      </c>
      <c r="B20" s="1"/>
      <c r="D20" s="1" t="s">
        <v>374</v>
      </c>
      <c r="F20" s="25">
        <v>7.2</v>
      </c>
      <c r="G20" s="11" t="str">
        <f t="shared" si="1"/>
        <v>Allocated O&amp;M Expenses - Cust</v>
      </c>
      <c r="H20" s="2">
        <f>'Oth. RB Class.'!I$20</f>
        <v>200.92169075326674</v>
      </c>
      <c r="I20" s="11">
        <f t="shared" si="2"/>
        <v>161.06552700149115</v>
      </c>
      <c r="J20" s="11">
        <f t="shared" si="3"/>
        <v>38.047061927696426</v>
      </c>
      <c r="K20" s="11">
        <f t="shared" si="4"/>
        <v>9.9612778074892896E-2</v>
      </c>
      <c r="L20" s="11">
        <f t="shared" si="5"/>
        <v>1.0852249307621407</v>
      </c>
      <c r="M20" s="11">
        <f t="shared" si="6"/>
        <v>0.62426411524211289</v>
      </c>
      <c r="N20" s="11">
        <f t="shared" si="7"/>
        <v>0</v>
      </c>
      <c r="O20" s="11">
        <f t="shared" si="8"/>
        <v>0</v>
      </c>
      <c r="P20" s="11">
        <f t="shared" si="9"/>
        <v>0</v>
      </c>
      <c r="Q20" s="11">
        <f t="shared" si="10"/>
        <v>0</v>
      </c>
      <c r="R20" s="11">
        <f t="shared" si="11"/>
        <v>0</v>
      </c>
      <c r="S20" s="11">
        <f t="shared" si="12"/>
        <v>0</v>
      </c>
      <c r="T20" s="11">
        <f t="shared" si="13"/>
        <v>0</v>
      </c>
      <c r="U20" s="11">
        <f t="shared" si="14"/>
        <v>0</v>
      </c>
      <c r="V20" s="11">
        <f t="shared" si="15"/>
        <v>0</v>
      </c>
      <c r="W20" s="11">
        <f t="shared" si="16"/>
        <v>0</v>
      </c>
      <c r="X20" s="2">
        <f t="shared" si="17"/>
        <v>0</v>
      </c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</row>
    <row r="21" spans="1:238">
      <c r="A21" s="1">
        <f t="shared" si="0"/>
        <v>10</v>
      </c>
      <c r="B21" s="1"/>
      <c r="D21" s="1" t="s">
        <v>375</v>
      </c>
      <c r="F21" s="25">
        <v>7.2</v>
      </c>
      <c r="G21" s="11" t="str">
        <f t="shared" si="1"/>
        <v>Allocated O&amp;M Expenses - Cust</v>
      </c>
      <c r="H21" s="2">
        <f>'Oth. RB Class.'!I$21</f>
        <v>172497.28107939372</v>
      </c>
      <c r="I21" s="11">
        <f t="shared" si="2"/>
        <v>138279.57240064771</v>
      </c>
      <c r="J21" s="11">
        <f t="shared" si="3"/>
        <v>32664.540652538995</v>
      </c>
      <c r="K21" s="11">
        <f t="shared" si="4"/>
        <v>85.520549395459895</v>
      </c>
      <c r="L21" s="11">
        <f t="shared" si="5"/>
        <v>931.69806213667323</v>
      </c>
      <c r="M21" s="11">
        <f t="shared" si="6"/>
        <v>535.94941467486615</v>
      </c>
      <c r="N21" s="11">
        <f t="shared" si="7"/>
        <v>0</v>
      </c>
      <c r="O21" s="11">
        <f t="shared" si="8"/>
        <v>0</v>
      </c>
      <c r="P21" s="11">
        <f t="shared" si="9"/>
        <v>0</v>
      </c>
      <c r="Q21" s="11">
        <f t="shared" si="10"/>
        <v>0</v>
      </c>
      <c r="R21" s="11">
        <f t="shared" si="11"/>
        <v>0</v>
      </c>
      <c r="S21" s="11">
        <f t="shared" si="12"/>
        <v>0</v>
      </c>
      <c r="T21" s="11">
        <f t="shared" si="13"/>
        <v>0</v>
      </c>
      <c r="U21" s="11">
        <f t="shared" si="14"/>
        <v>0</v>
      </c>
      <c r="V21" s="11">
        <f t="shared" si="15"/>
        <v>0</v>
      </c>
      <c r="W21" s="11">
        <f t="shared" si="16"/>
        <v>0</v>
      </c>
      <c r="X21" s="2">
        <f t="shared" si="17"/>
        <v>0</v>
      </c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</row>
    <row r="22" spans="1:238">
      <c r="A22" s="1">
        <f t="shared" si="0"/>
        <v>11</v>
      </c>
      <c r="B22" s="1"/>
      <c r="D22" s="1" t="s">
        <v>376</v>
      </c>
      <c r="F22" s="25">
        <v>7.2</v>
      </c>
      <c r="G22" s="11" t="str">
        <f t="shared" si="1"/>
        <v>Allocated O&amp;M Expenses - Cust</v>
      </c>
      <c r="H22" s="2">
        <f>'Oth. RB Class.'!I$22</f>
        <v>0</v>
      </c>
      <c r="I22" s="11">
        <f t="shared" si="2"/>
        <v>0</v>
      </c>
      <c r="J22" s="11">
        <f t="shared" si="3"/>
        <v>0</v>
      </c>
      <c r="K22" s="11">
        <f t="shared" si="4"/>
        <v>0</v>
      </c>
      <c r="L22" s="11">
        <f t="shared" si="5"/>
        <v>0</v>
      </c>
      <c r="M22" s="11">
        <f t="shared" si="6"/>
        <v>0</v>
      </c>
      <c r="N22" s="11">
        <f t="shared" si="7"/>
        <v>0</v>
      </c>
      <c r="O22" s="11">
        <f t="shared" si="8"/>
        <v>0</v>
      </c>
      <c r="P22" s="11">
        <f t="shared" si="9"/>
        <v>0</v>
      </c>
      <c r="Q22" s="11">
        <f t="shared" si="10"/>
        <v>0</v>
      </c>
      <c r="R22" s="11">
        <f t="shared" si="11"/>
        <v>0</v>
      </c>
      <c r="S22" s="11">
        <f t="shared" si="12"/>
        <v>0</v>
      </c>
      <c r="T22" s="11">
        <f t="shared" si="13"/>
        <v>0</v>
      </c>
      <c r="U22" s="11">
        <f t="shared" si="14"/>
        <v>0</v>
      </c>
      <c r="V22" s="11">
        <f t="shared" si="15"/>
        <v>0</v>
      </c>
      <c r="W22" s="11">
        <f t="shared" si="16"/>
        <v>0</v>
      </c>
      <c r="X22" s="2">
        <f t="shared" si="17"/>
        <v>0</v>
      </c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</row>
    <row r="23" spans="1:238">
      <c r="A23" s="1">
        <f t="shared" si="0"/>
        <v>12</v>
      </c>
      <c r="B23" s="1"/>
      <c r="D23" s="1" t="s">
        <v>152</v>
      </c>
      <c r="F23" s="25">
        <v>7.2</v>
      </c>
      <c r="G23" s="11" t="str">
        <f t="shared" si="1"/>
        <v>Allocated O&amp;M Expenses - Cust</v>
      </c>
      <c r="H23" s="2">
        <f>'Oth. RB Class.'!I$23</f>
        <v>405591.92168309918</v>
      </c>
      <c r="I23" s="11">
        <f t="shared" si="2"/>
        <v>325136.0088028413</v>
      </c>
      <c r="J23" s="11">
        <f t="shared" si="3"/>
        <v>76803.957321862094</v>
      </c>
      <c r="K23" s="11">
        <f t="shared" si="4"/>
        <v>201.08400408197843</v>
      </c>
      <c r="L23" s="11">
        <f t="shared" si="5"/>
        <v>2190.6966016264646</v>
      </c>
      <c r="M23" s="11">
        <f t="shared" si="6"/>
        <v>1260.17495268729</v>
      </c>
      <c r="N23" s="11">
        <f t="shared" si="7"/>
        <v>0</v>
      </c>
      <c r="O23" s="11">
        <f t="shared" si="8"/>
        <v>0</v>
      </c>
      <c r="P23" s="11">
        <f t="shared" si="9"/>
        <v>0</v>
      </c>
      <c r="Q23" s="11">
        <f t="shared" si="10"/>
        <v>0</v>
      </c>
      <c r="R23" s="11">
        <f t="shared" si="11"/>
        <v>0</v>
      </c>
      <c r="S23" s="11">
        <f t="shared" si="12"/>
        <v>0</v>
      </c>
      <c r="T23" s="11">
        <f t="shared" si="13"/>
        <v>0</v>
      </c>
      <c r="U23" s="11">
        <f t="shared" si="14"/>
        <v>0</v>
      </c>
      <c r="V23" s="11">
        <f t="shared" si="15"/>
        <v>0</v>
      </c>
      <c r="W23" s="11">
        <f t="shared" si="16"/>
        <v>0</v>
      </c>
      <c r="X23" s="2">
        <f t="shared" ref="X23" si="18">SUM(I23:W23)-H23</f>
        <v>0</v>
      </c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</row>
    <row r="24" spans="1:238">
      <c r="A24" s="1">
        <f t="shared" si="0"/>
        <v>13</v>
      </c>
      <c r="B24" s="1"/>
      <c r="D24" s="1" t="s">
        <v>511</v>
      </c>
      <c r="F24" s="25">
        <v>7.2</v>
      </c>
      <c r="G24" s="11" t="str">
        <f t="shared" si="1"/>
        <v>Allocated O&amp;M Expenses - Cust</v>
      </c>
      <c r="H24" s="2">
        <f>'Oth. RB Class.'!I$24</f>
        <v>46898.01880596776</v>
      </c>
      <c r="I24" s="11">
        <f t="shared" si="2"/>
        <v>37595.015679939606</v>
      </c>
      <c r="J24" s="11">
        <f t="shared" si="3"/>
        <v>8880.7326830038419</v>
      </c>
      <c r="K24" s="11">
        <f t="shared" si="4"/>
        <v>23.251058270298099</v>
      </c>
      <c r="L24" s="11">
        <f t="shared" si="5"/>
        <v>253.30714180624344</v>
      </c>
      <c r="M24" s="11">
        <f t="shared" si="6"/>
        <v>145.71224294776363</v>
      </c>
      <c r="N24" s="11">
        <f t="shared" si="7"/>
        <v>0</v>
      </c>
      <c r="O24" s="11">
        <f t="shared" si="8"/>
        <v>0</v>
      </c>
      <c r="P24" s="11">
        <f t="shared" si="9"/>
        <v>0</v>
      </c>
      <c r="Q24" s="11">
        <f t="shared" si="10"/>
        <v>0</v>
      </c>
      <c r="R24" s="11">
        <f t="shared" si="11"/>
        <v>0</v>
      </c>
      <c r="S24" s="11">
        <f t="shared" si="12"/>
        <v>0</v>
      </c>
      <c r="T24" s="11">
        <f t="shared" si="13"/>
        <v>0</v>
      </c>
      <c r="U24" s="11">
        <f t="shared" si="14"/>
        <v>0</v>
      </c>
      <c r="V24" s="11">
        <f t="shared" si="15"/>
        <v>0</v>
      </c>
      <c r="W24" s="11">
        <f t="shared" si="16"/>
        <v>0</v>
      </c>
      <c r="X24" s="2">
        <f t="shared" si="17"/>
        <v>0</v>
      </c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</row>
    <row r="25" spans="1:238">
      <c r="A25" s="1">
        <f t="shared" si="0"/>
        <v>14</v>
      </c>
      <c r="B25" s="1"/>
      <c r="C25" s="1"/>
      <c r="D25" s="1"/>
      <c r="F25" s="20"/>
      <c r="H25" s="2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</row>
    <row r="26" spans="1:238">
      <c r="A26" s="1">
        <f t="shared" si="0"/>
        <v>15</v>
      </c>
      <c r="B26" s="1"/>
      <c r="C26" s="1" t="s">
        <v>161</v>
      </c>
      <c r="D26" s="1"/>
      <c r="F26" s="20"/>
      <c r="H26" s="2">
        <f>'Oth. RB Class.'!I$26</f>
        <v>710423.23995974252</v>
      </c>
      <c r="I26" s="2">
        <f>SUM(I14:I24)</f>
        <v>569498.95807285979</v>
      </c>
      <c r="J26" s="2">
        <f t="shared" ref="J26:W26" si="19">SUM(J14:J24)</f>
        <v>134527.62070778859</v>
      </c>
      <c r="K26" s="2">
        <f t="shared" si="19"/>
        <v>352.21300535569787</v>
      </c>
      <c r="L26" s="2">
        <f t="shared" si="19"/>
        <v>3837.1616748133115</v>
      </c>
      <c r="M26" s="2">
        <f t="shared" si="19"/>
        <v>2207.2864989251702</v>
      </c>
      <c r="N26" s="2">
        <f t="shared" si="19"/>
        <v>0</v>
      </c>
      <c r="O26" s="2">
        <f t="shared" si="19"/>
        <v>0</v>
      </c>
      <c r="P26" s="2">
        <f t="shared" si="19"/>
        <v>0</v>
      </c>
      <c r="Q26" s="2">
        <f t="shared" si="19"/>
        <v>0</v>
      </c>
      <c r="R26" s="2">
        <f t="shared" si="19"/>
        <v>0</v>
      </c>
      <c r="S26" s="2">
        <f t="shared" si="19"/>
        <v>0</v>
      </c>
      <c r="T26" s="2">
        <f t="shared" si="19"/>
        <v>0</v>
      </c>
      <c r="U26" s="2">
        <f t="shared" si="19"/>
        <v>0</v>
      </c>
      <c r="V26" s="2">
        <f t="shared" si="19"/>
        <v>0</v>
      </c>
      <c r="W26" s="2">
        <f t="shared" si="19"/>
        <v>0</v>
      </c>
      <c r="X26" s="2">
        <f>SUM(I26:W26)-H26</f>
        <v>0</v>
      </c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</row>
    <row r="27" spans="1:238">
      <c r="A27" s="1">
        <f t="shared" si="0"/>
        <v>16</v>
      </c>
      <c r="B27" s="1"/>
      <c r="C27" s="1"/>
      <c r="D27" s="1"/>
      <c r="F27" s="25"/>
      <c r="G27" s="11"/>
      <c r="H27" s="2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</row>
    <row r="28" spans="1:238">
      <c r="A28" s="1">
        <f t="shared" si="0"/>
        <v>17</v>
      </c>
      <c r="B28" s="1"/>
      <c r="C28" s="1"/>
      <c r="D28" s="1"/>
      <c r="F28" s="25"/>
      <c r="G28" s="11"/>
      <c r="H28" s="2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</row>
    <row r="29" spans="1:238">
      <c r="A29" s="1">
        <f t="shared" si="0"/>
        <v>18</v>
      </c>
      <c r="B29" s="1"/>
      <c r="C29" s="1" t="s">
        <v>162</v>
      </c>
      <c r="D29" s="1"/>
      <c r="F29" s="25"/>
      <c r="G29" s="11"/>
      <c r="H29" s="2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</row>
    <row r="30" spans="1:238">
      <c r="A30" s="1">
        <f t="shared" si="0"/>
        <v>19</v>
      </c>
      <c r="B30" s="1"/>
      <c r="C30" s="1"/>
      <c r="D30" s="1"/>
      <c r="F30" s="25"/>
      <c r="G30" s="11"/>
      <c r="H30" s="2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</row>
    <row r="31" spans="1:238">
      <c r="A31" s="1">
        <f t="shared" si="0"/>
        <v>20</v>
      </c>
      <c r="B31" s="1"/>
      <c r="C31" s="1"/>
      <c r="D31" s="1" t="s">
        <v>378</v>
      </c>
      <c r="F31" s="25">
        <v>2</v>
      </c>
      <c r="G31" s="11" t="str">
        <f t="shared" ref="G31:G39" si="20">VLOOKUP($F31,alloc,3)</f>
        <v>Bills</v>
      </c>
      <c r="H31" s="2">
        <f>'Oth. RB Class.'!I$31</f>
        <v>-1767642.4683333335</v>
      </c>
      <c r="I31" s="11">
        <f t="shared" ref="I31:I39" si="21">$H31*VLOOKUP($F31,alloc,6)</f>
        <v>-1573417.4111964093</v>
      </c>
      <c r="J31" s="11">
        <f t="shared" ref="J31:J39" si="22">$H31*VLOOKUP($F31,alloc,7)</f>
        <v>-192155.47477617089</v>
      </c>
      <c r="K31" s="11">
        <f t="shared" ref="K31:K39" si="23">$H31*VLOOKUP($F31,alloc,8)</f>
        <v>-115.02344155099824</v>
      </c>
      <c r="L31" s="11">
        <f t="shared" ref="L31:L39" si="24">$H31*VLOOKUP($F31,alloc,9)</f>
        <v>-1239.2306549581999</v>
      </c>
      <c r="M31" s="11">
        <f t="shared" ref="M31:M39" si="25">$H31*VLOOKUP($F31,alloc,10)</f>
        <v>-715.32826424416419</v>
      </c>
      <c r="N31" s="11">
        <f t="shared" ref="N31:N39" si="26">$H31*VLOOKUP($F31,alloc,11)</f>
        <v>0</v>
      </c>
      <c r="O31" s="11">
        <f t="shared" ref="O31:O39" si="27">$H31*VLOOKUP($F31,alloc,12)</f>
        <v>0</v>
      </c>
      <c r="P31" s="11">
        <f t="shared" ref="P31:P39" si="28">$H31*VLOOKUP($F31,alloc,13)</f>
        <v>0</v>
      </c>
      <c r="Q31" s="11">
        <f t="shared" ref="Q31:Q39" si="29">$H31*VLOOKUP($F31,alloc,14)</f>
        <v>0</v>
      </c>
      <c r="R31" s="11">
        <f t="shared" ref="R31:R39" si="30">$H31*VLOOKUP($F31,alloc,15)</f>
        <v>0</v>
      </c>
      <c r="S31" s="11">
        <f t="shared" ref="S31:S39" si="31">$H31*VLOOKUP($F31,alloc,16)</f>
        <v>0</v>
      </c>
      <c r="T31" s="11">
        <f t="shared" ref="T31:T39" si="32">$H31*VLOOKUP($F31,alloc,17)</f>
        <v>0</v>
      </c>
      <c r="U31" s="11">
        <f t="shared" ref="U31:U39" si="33">$H31*VLOOKUP($F31,alloc,18)</f>
        <v>0</v>
      </c>
      <c r="V31" s="11">
        <f t="shared" ref="V31:V39" si="34">$H31*VLOOKUP($F31,alloc,19)</f>
        <v>0</v>
      </c>
      <c r="W31" s="11">
        <f t="shared" ref="W31:W39" si="35">$H31*VLOOKUP($F31,alloc,20)</f>
        <v>0</v>
      </c>
      <c r="X31" s="2">
        <f t="shared" ref="X31:X41" si="36">SUM(I31:W31)-H31</f>
        <v>0</v>
      </c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</row>
    <row r="32" spans="1:238">
      <c r="A32" s="1">
        <f t="shared" si="0"/>
        <v>21</v>
      </c>
      <c r="B32" s="1"/>
      <c r="C32" s="1"/>
      <c r="D32" s="1" t="s">
        <v>379</v>
      </c>
      <c r="F32" s="25">
        <v>2</v>
      </c>
      <c r="G32" s="11" t="str">
        <f t="shared" si="20"/>
        <v>Bills</v>
      </c>
      <c r="H32" s="2">
        <f>'Oth. RB Class.'!I$32</f>
        <v>0</v>
      </c>
      <c r="I32" s="11">
        <f t="shared" si="21"/>
        <v>0</v>
      </c>
      <c r="J32" s="11">
        <f t="shared" si="22"/>
        <v>0</v>
      </c>
      <c r="K32" s="11">
        <f t="shared" si="23"/>
        <v>0</v>
      </c>
      <c r="L32" s="11">
        <f t="shared" si="24"/>
        <v>0</v>
      </c>
      <c r="M32" s="11">
        <f t="shared" si="25"/>
        <v>0</v>
      </c>
      <c r="N32" s="11">
        <f t="shared" si="26"/>
        <v>0</v>
      </c>
      <c r="O32" s="11">
        <f t="shared" si="27"/>
        <v>0</v>
      </c>
      <c r="P32" s="11">
        <f t="shared" si="28"/>
        <v>0</v>
      </c>
      <c r="Q32" s="11">
        <f t="shared" si="29"/>
        <v>0</v>
      </c>
      <c r="R32" s="11">
        <f t="shared" si="30"/>
        <v>0</v>
      </c>
      <c r="S32" s="11">
        <f t="shared" si="31"/>
        <v>0</v>
      </c>
      <c r="T32" s="11">
        <f t="shared" si="32"/>
        <v>0</v>
      </c>
      <c r="U32" s="11">
        <f t="shared" si="33"/>
        <v>0</v>
      </c>
      <c r="V32" s="11">
        <f t="shared" si="34"/>
        <v>0</v>
      </c>
      <c r="W32" s="11">
        <f t="shared" si="35"/>
        <v>0</v>
      </c>
      <c r="X32" s="2">
        <f t="shared" si="36"/>
        <v>0</v>
      </c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</row>
    <row r="33" spans="1:238">
      <c r="A33" s="1">
        <f t="shared" si="0"/>
        <v>22</v>
      </c>
      <c r="B33" s="1"/>
      <c r="C33" s="1"/>
      <c r="D33" s="1" t="s">
        <v>380</v>
      </c>
      <c r="F33" s="25">
        <v>2</v>
      </c>
      <c r="G33" s="11" t="str">
        <f t="shared" si="20"/>
        <v>Bills</v>
      </c>
      <c r="H33" s="2">
        <f>'Oth. RB Class.'!I$33</f>
        <v>0</v>
      </c>
      <c r="I33" s="11">
        <f t="shared" si="21"/>
        <v>0</v>
      </c>
      <c r="J33" s="11">
        <f t="shared" si="22"/>
        <v>0</v>
      </c>
      <c r="K33" s="11">
        <f t="shared" si="23"/>
        <v>0</v>
      </c>
      <c r="L33" s="11">
        <f t="shared" si="24"/>
        <v>0</v>
      </c>
      <c r="M33" s="11">
        <f t="shared" si="25"/>
        <v>0</v>
      </c>
      <c r="N33" s="11">
        <f t="shared" si="26"/>
        <v>0</v>
      </c>
      <c r="O33" s="11">
        <f t="shared" si="27"/>
        <v>0</v>
      </c>
      <c r="P33" s="11">
        <f t="shared" si="28"/>
        <v>0</v>
      </c>
      <c r="Q33" s="11">
        <f t="shared" si="29"/>
        <v>0</v>
      </c>
      <c r="R33" s="11">
        <f t="shared" si="30"/>
        <v>0</v>
      </c>
      <c r="S33" s="11">
        <f t="shared" si="31"/>
        <v>0</v>
      </c>
      <c r="T33" s="11">
        <f t="shared" si="32"/>
        <v>0</v>
      </c>
      <c r="U33" s="11">
        <f t="shared" si="33"/>
        <v>0</v>
      </c>
      <c r="V33" s="11">
        <f t="shared" si="34"/>
        <v>0</v>
      </c>
      <c r="W33" s="11">
        <f t="shared" si="35"/>
        <v>0</v>
      </c>
      <c r="X33" s="2">
        <f t="shared" si="36"/>
        <v>0</v>
      </c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</row>
    <row r="34" spans="1:238">
      <c r="A34" s="1">
        <f t="shared" si="0"/>
        <v>23</v>
      </c>
      <c r="B34" s="1"/>
      <c r="C34" s="1"/>
      <c r="D34" s="1" t="s">
        <v>381</v>
      </c>
      <c r="F34" s="25">
        <v>2</v>
      </c>
      <c r="G34" s="11" t="str">
        <f t="shared" si="20"/>
        <v>Bills</v>
      </c>
      <c r="H34" s="2">
        <f>'Oth. RB Class.'!I$34</f>
        <v>0</v>
      </c>
      <c r="I34" s="11">
        <f t="shared" si="21"/>
        <v>0</v>
      </c>
      <c r="J34" s="11">
        <f t="shared" si="22"/>
        <v>0</v>
      </c>
      <c r="K34" s="11">
        <f t="shared" si="23"/>
        <v>0</v>
      </c>
      <c r="L34" s="11">
        <f t="shared" si="24"/>
        <v>0</v>
      </c>
      <c r="M34" s="11">
        <f t="shared" si="25"/>
        <v>0</v>
      </c>
      <c r="N34" s="11">
        <f t="shared" si="26"/>
        <v>0</v>
      </c>
      <c r="O34" s="11">
        <f t="shared" si="27"/>
        <v>0</v>
      </c>
      <c r="P34" s="11">
        <f t="shared" si="28"/>
        <v>0</v>
      </c>
      <c r="Q34" s="11">
        <f t="shared" si="29"/>
        <v>0</v>
      </c>
      <c r="R34" s="11">
        <f t="shared" si="30"/>
        <v>0</v>
      </c>
      <c r="S34" s="11">
        <f t="shared" si="31"/>
        <v>0</v>
      </c>
      <c r="T34" s="11">
        <f t="shared" si="32"/>
        <v>0</v>
      </c>
      <c r="U34" s="11">
        <f t="shared" si="33"/>
        <v>0</v>
      </c>
      <c r="V34" s="11">
        <f t="shared" si="34"/>
        <v>0</v>
      </c>
      <c r="W34" s="11">
        <f t="shared" si="35"/>
        <v>0</v>
      </c>
      <c r="X34" s="2">
        <f t="shared" si="36"/>
        <v>0</v>
      </c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</row>
    <row r="35" spans="1:238">
      <c r="A35" s="1">
        <f t="shared" si="0"/>
        <v>24</v>
      </c>
      <c r="B35" s="1"/>
      <c r="C35" s="1"/>
      <c r="D35" s="1" t="s">
        <v>382</v>
      </c>
      <c r="F35" s="25">
        <v>9.1999999999999993</v>
      </c>
      <c r="G35" s="11" t="str">
        <f t="shared" si="20"/>
        <v>Allocated Net Plant - Cust</v>
      </c>
      <c r="H35" s="2">
        <f>'Oth. RB Class.'!I$35</f>
        <v>-30972507.555334836</v>
      </c>
      <c r="I35" s="11">
        <f t="shared" si="21"/>
        <v>-23384114.631670188</v>
      </c>
      <c r="J35" s="11">
        <f t="shared" si="22"/>
        <v>-7189655.5399554735</v>
      </c>
      <c r="K35" s="11">
        <f t="shared" si="23"/>
        <v>-21946.68500842098</v>
      </c>
      <c r="L35" s="11">
        <f t="shared" si="24"/>
        <v>-239208.47463725795</v>
      </c>
      <c r="M35" s="11">
        <f t="shared" si="25"/>
        <v>-137582.22406349317</v>
      </c>
      <c r="N35" s="11">
        <f t="shared" si="26"/>
        <v>0</v>
      </c>
      <c r="O35" s="11">
        <f t="shared" si="27"/>
        <v>0</v>
      </c>
      <c r="P35" s="11">
        <f t="shared" si="28"/>
        <v>0</v>
      </c>
      <c r="Q35" s="11">
        <f t="shared" si="29"/>
        <v>0</v>
      </c>
      <c r="R35" s="11">
        <f t="shared" si="30"/>
        <v>0</v>
      </c>
      <c r="S35" s="11">
        <f t="shared" si="31"/>
        <v>0</v>
      </c>
      <c r="T35" s="11">
        <f t="shared" si="32"/>
        <v>0</v>
      </c>
      <c r="U35" s="11">
        <f t="shared" si="33"/>
        <v>0</v>
      </c>
      <c r="V35" s="11">
        <f t="shared" si="34"/>
        <v>0</v>
      </c>
      <c r="W35" s="11">
        <f t="shared" si="35"/>
        <v>0</v>
      </c>
      <c r="X35" s="2">
        <f t="shared" si="36"/>
        <v>0</v>
      </c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</row>
    <row r="36" spans="1:238">
      <c r="A36" s="1">
        <f t="shared" si="0"/>
        <v>25</v>
      </c>
      <c r="B36" s="1"/>
      <c r="C36" s="1"/>
      <c r="D36" s="1" t="s">
        <v>383</v>
      </c>
      <c r="F36" s="25">
        <v>9.1999999999999993</v>
      </c>
      <c r="G36" s="11" t="str">
        <f t="shared" si="20"/>
        <v>Allocated Net Plant - Cust</v>
      </c>
      <c r="H36" s="2">
        <f>'Oth. RB Class.'!I$36</f>
        <v>-54247.01473175436</v>
      </c>
      <c r="I36" s="11">
        <f t="shared" si="21"/>
        <v>-40956.270933082727</v>
      </c>
      <c r="J36" s="11">
        <f t="shared" si="22"/>
        <v>-12592.372422394508</v>
      </c>
      <c r="K36" s="11">
        <f t="shared" si="23"/>
        <v>-38.438674777558376</v>
      </c>
      <c r="L36" s="11">
        <f t="shared" si="24"/>
        <v>-418.96335401402524</v>
      </c>
      <c r="M36" s="11">
        <f t="shared" si="25"/>
        <v>-240.96934748553517</v>
      </c>
      <c r="N36" s="11">
        <f t="shared" si="26"/>
        <v>0</v>
      </c>
      <c r="O36" s="11">
        <f t="shared" si="27"/>
        <v>0</v>
      </c>
      <c r="P36" s="11">
        <f t="shared" si="28"/>
        <v>0</v>
      </c>
      <c r="Q36" s="11">
        <f t="shared" si="29"/>
        <v>0</v>
      </c>
      <c r="R36" s="11">
        <f t="shared" si="30"/>
        <v>0</v>
      </c>
      <c r="S36" s="11">
        <f t="shared" si="31"/>
        <v>0</v>
      </c>
      <c r="T36" s="11">
        <f t="shared" si="32"/>
        <v>0</v>
      </c>
      <c r="U36" s="11">
        <f t="shared" si="33"/>
        <v>0</v>
      </c>
      <c r="V36" s="11">
        <f t="shared" si="34"/>
        <v>0</v>
      </c>
      <c r="W36" s="11">
        <f t="shared" si="35"/>
        <v>0</v>
      </c>
      <c r="X36" s="2">
        <f t="shared" si="36"/>
        <v>0</v>
      </c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</row>
    <row r="37" spans="1:238">
      <c r="A37" s="1">
        <f t="shared" si="0"/>
        <v>26</v>
      </c>
      <c r="B37" s="1"/>
      <c r="C37" s="1"/>
      <c r="D37" s="1" t="s">
        <v>384</v>
      </c>
      <c r="F37" s="25">
        <v>9.1999999999999993</v>
      </c>
      <c r="G37" s="11" t="str">
        <f t="shared" si="20"/>
        <v>Allocated Net Plant - Cust</v>
      </c>
      <c r="H37" s="2">
        <f>'Oth. RB Class.'!I$37</f>
        <v>9789642.6448107734</v>
      </c>
      <c r="I37" s="11">
        <f t="shared" si="21"/>
        <v>7391139.5582147995</v>
      </c>
      <c r="J37" s="11">
        <f t="shared" si="22"/>
        <v>2272472.0738125984</v>
      </c>
      <c r="K37" s="11">
        <f t="shared" si="23"/>
        <v>6936.8036503605799</v>
      </c>
      <c r="L37" s="11">
        <f t="shared" si="24"/>
        <v>75607.875149446249</v>
      </c>
      <c r="M37" s="11">
        <f t="shared" si="25"/>
        <v>43486.333983568315</v>
      </c>
      <c r="N37" s="11">
        <f t="shared" si="26"/>
        <v>0</v>
      </c>
      <c r="O37" s="11">
        <f t="shared" si="27"/>
        <v>0</v>
      </c>
      <c r="P37" s="11">
        <f t="shared" si="28"/>
        <v>0</v>
      </c>
      <c r="Q37" s="11">
        <f t="shared" si="29"/>
        <v>0</v>
      </c>
      <c r="R37" s="11">
        <f t="shared" si="30"/>
        <v>0</v>
      </c>
      <c r="S37" s="11">
        <f t="shared" si="31"/>
        <v>0</v>
      </c>
      <c r="T37" s="11">
        <f t="shared" si="32"/>
        <v>0</v>
      </c>
      <c r="U37" s="11">
        <f t="shared" si="33"/>
        <v>0</v>
      </c>
      <c r="V37" s="11">
        <f t="shared" si="34"/>
        <v>0</v>
      </c>
      <c r="W37" s="11">
        <f t="shared" si="35"/>
        <v>0</v>
      </c>
      <c r="X37" s="2">
        <f t="shared" si="36"/>
        <v>0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</row>
    <row r="38" spans="1:238">
      <c r="A38" s="1">
        <f t="shared" si="0"/>
        <v>27</v>
      </c>
      <c r="B38" s="1"/>
      <c r="C38" s="1"/>
      <c r="D38" s="1" t="s">
        <v>385</v>
      </c>
      <c r="F38" s="25">
        <v>9.1999999999999993</v>
      </c>
      <c r="G38" s="11" t="str">
        <f t="shared" si="20"/>
        <v>Allocated Net Plant - Cust</v>
      </c>
      <c r="H38" s="2">
        <f>'Oth. RB Class.'!I$38</f>
        <v>-659109.6471043271</v>
      </c>
      <c r="I38" s="11">
        <f t="shared" si="21"/>
        <v>-497625.04747771128</v>
      </c>
      <c r="J38" s="11">
        <f t="shared" si="22"/>
        <v>-152999.27903078342</v>
      </c>
      <c r="K38" s="11">
        <f t="shared" si="23"/>
        <v>-467.03586350465247</v>
      </c>
      <c r="L38" s="11">
        <f t="shared" si="24"/>
        <v>-5090.4697664807136</v>
      </c>
      <c r="M38" s="11">
        <f t="shared" si="25"/>
        <v>-2927.8149658469624</v>
      </c>
      <c r="N38" s="11">
        <f t="shared" si="26"/>
        <v>0</v>
      </c>
      <c r="O38" s="11">
        <f t="shared" si="27"/>
        <v>0</v>
      </c>
      <c r="P38" s="11">
        <f t="shared" si="28"/>
        <v>0</v>
      </c>
      <c r="Q38" s="11">
        <f t="shared" si="29"/>
        <v>0</v>
      </c>
      <c r="R38" s="11">
        <f t="shared" si="30"/>
        <v>0</v>
      </c>
      <c r="S38" s="11">
        <f t="shared" si="31"/>
        <v>0</v>
      </c>
      <c r="T38" s="11">
        <f t="shared" si="32"/>
        <v>0</v>
      </c>
      <c r="U38" s="11">
        <f t="shared" si="33"/>
        <v>0</v>
      </c>
      <c r="V38" s="11">
        <f t="shared" si="34"/>
        <v>0</v>
      </c>
      <c r="W38" s="11">
        <f t="shared" si="35"/>
        <v>0</v>
      </c>
      <c r="X38" s="2">
        <f t="shared" ref="X38" si="37">SUM(I38:W38)-H38</f>
        <v>0</v>
      </c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</row>
    <row r="39" spans="1:238">
      <c r="A39" s="1">
        <f t="shared" si="0"/>
        <v>28</v>
      </c>
      <c r="B39" s="1"/>
      <c r="C39" s="1"/>
      <c r="D39" s="1" t="s">
        <v>477</v>
      </c>
      <c r="F39" s="25">
        <v>9.1999999999999993</v>
      </c>
      <c r="G39" s="11" t="str">
        <f t="shared" si="20"/>
        <v>Allocated Net Plant - Cust</v>
      </c>
      <c r="H39" s="2">
        <f>'Oth. RB Class.'!I$39</f>
        <v>-2267967.0502720494</v>
      </c>
      <c r="I39" s="11">
        <f t="shared" si="21"/>
        <v>-1712305.7082046829</v>
      </c>
      <c r="J39" s="11">
        <f t="shared" si="22"/>
        <v>-526463.73040003714</v>
      </c>
      <c r="K39" s="11">
        <f t="shared" si="23"/>
        <v>-1607.0496834288444</v>
      </c>
      <c r="L39" s="11">
        <f t="shared" si="24"/>
        <v>-17516.080596764365</v>
      </c>
      <c r="M39" s="11">
        <f t="shared" si="25"/>
        <v>-10074.481387135962</v>
      </c>
      <c r="N39" s="11">
        <f t="shared" si="26"/>
        <v>0</v>
      </c>
      <c r="O39" s="11">
        <f t="shared" si="27"/>
        <v>0</v>
      </c>
      <c r="P39" s="11">
        <f t="shared" si="28"/>
        <v>0</v>
      </c>
      <c r="Q39" s="11">
        <f t="shared" si="29"/>
        <v>0</v>
      </c>
      <c r="R39" s="11">
        <f t="shared" si="30"/>
        <v>0</v>
      </c>
      <c r="S39" s="11">
        <f t="shared" si="31"/>
        <v>0</v>
      </c>
      <c r="T39" s="11">
        <f t="shared" si="32"/>
        <v>0</v>
      </c>
      <c r="U39" s="11">
        <f t="shared" si="33"/>
        <v>0</v>
      </c>
      <c r="V39" s="11">
        <f t="shared" si="34"/>
        <v>0</v>
      </c>
      <c r="W39" s="11">
        <f t="shared" si="35"/>
        <v>0</v>
      </c>
      <c r="X39" s="2">
        <f t="shared" si="36"/>
        <v>0</v>
      </c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</row>
    <row r="40" spans="1:238">
      <c r="A40" s="1">
        <f t="shared" si="0"/>
        <v>29</v>
      </c>
      <c r="B40" s="1"/>
      <c r="C40" s="1"/>
      <c r="D40" s="1"/>
      <c r="F40" s="25"/>
      <c r="G40" s="11"/>
      <c r="H40" s="2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</row>
    <row r="41" spans="1:238">
      <c r="A41" s="1">
        <f t="shared" si="0"/>
        <v>30</v>
      </c>
      <c r="B41" s="1"/>
      <c r="C41" s="1" t="s">
        <v>163</v>
      </c>
      <c r="D41" s="1"/>
      <c r="F41" s="25"/>
      <c r="G41" s="11"/>
      <c r="H41" s="2">
        <f>'Oth. RB Class.'!I$41</f>
        <v>-25931831.090965524</v>
      </c>
      <c r="I41" s="11">
        <f>SUM(I31:I39)</f>
        <v>-19817279.511267278</v>
      </c>
      <c r="J41" s="11">
        <f t="shared" ref="J41:W41" si="38">SUM(J31:J39)</f>
        <v>-5801394.3227722608</v>
      </c>
      <c r="K41" s="11">
        <f t="shared" si="38"/>
        <v>-17237.429021322452</v>
      </c>
      <c r="L41" s="11">
        <f t="shared" si="38"/>
        <v>-187865.34386002901</v>
      </c>
      <c r="M41" s="11">
        <f t="shared" si="38"/>
        <v>-108054.48404463749</v>
      </c>
      <c r="N41" s="11">
        <f t="shared" si="38"/>
        <v>0</v>
      </c>
      <c r="O41" s="11">
        <f t="shared" si="38"/>
        <v>0</v>
      </c>
      <c r="P41" s="11">
        <f t="shared" si="38"/>
        <v>0</v>
      </c>
      <c r="Q41" s="11">
        <f t="shared" si="38"/>
        <v>0</v>
      </c>
      <c r="R41" s="11">
        <f t="shared" si="38"/>
        <v>0</v>
      </c>
      <c r="S41" s="11">
        <f t="shared" si="38"/>
        <v>0</v>
      </c>
      <c r="T41" s="11">
        <f t="shared" si="38"/>
        <v>0</v>
      </c>
      <c r="U41" s="11">
        <f t="shared" si="38"/>
        <v>0</v>
      </c>
      <c r="V41" s="11">
        <f t="shared" si="38"/>
        <v>0</v>
      </c>
      <c r="W41" s="11">
        <f t="shared" si="38"/>
        <v>0</v>
      </c>
      <c r="X41" s="2">
        <f t="shared" si="36"/>
        <v>0</v>
      </c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</row>
    <row r="42" spans="1:238">
      <c r="A42" s="1">
        <f t="shared" si="0"/>
        <v>31</v>
      </c>
      <c r="B42" s="1"/>
      <c r="C42" s="1"/>
      <c r="D42" s="1"/>
      <c r="F42" s="25"/>
      <c r="G42" s="11"/>
      <c r="H42" s="2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</row>
    <row r="43" spans="1:238">
      <c r="A43" s="1">
        <f t="shared" si="0"/>
        <v>32</v>
      </c>
      <c r="B43" s="1"/>
      <c r="C43" s="1"/>
      <c r="D43" s="1"/>
      <c r="F43" s="25"/>
      <c r="G43" s="11"/>
      <c r="H43" s="2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</row>
    <row r="44" spans="1:238">
      <c r="A44" s="1">
        <f t="shared" si="0"/>
        <v>33</v>
      </c>
      <c r="B44" s="1"/>
      <c r="C44" s="68" t="s">
        <v>43</v>
      </c>
      <c r="D44" s="1"/>
      <c r="F44" s="25"/>
      <c r="G44" s="11"/>
      <c r="H44" s="2">
        <f>'Oth. RB Class.'!I$44</f>
        <v>-25221407.851005781</v>
      </c>
      <c r="I44" s="11">
        <f>+I26+I41</f>
        <v>-19247780.553194419</v>
      </c>
      <c r="J44" s="11">
        <f t="shared" ref="J44:W44" si="39">+J26+J41</f>
        <v>-5666866.7020644723</v>
      </c>
      <c r="K44" s="11">
        <f t="shared" si="39"/>
        <v>-16885.216015966755</v>
      </c>
      <c r="L44" s="11">
        <f t="shared" si="39"/>
        <v>-184028.1821852157</v>
      </c>
      <c r="M44" s="11">
        <f t="shared" si="39"/>
        <v>-105847.19754571232</v>
      </c>
      <c r="N44" s="11">
        <f t="shared" si="39"/>
        <v>0</v>
      </c>
      <c r="O44" s="11">
        <f t="shared" si="39"/>
        <v>0</v>
      </c>
      <c r="P44" s="11">
        <f t="shared" si="39"/>
        <v>0</v>
      </c>
      <c r="Q44" s="11">
        <f t="shared" si="39"/>
        <v>0</v>
      </c>
      <c r="R44" s="11">
        <f t="shared" si="39"/>
        <v>0</v>
      </c>
      <c r="S44" s="11">
        <f t="shared" si="39"/>
        <v>0</v>
      </c>
      <c r="T44" s="11">
        <f t="shared" si="39"/>
        <v>0</v>
      </c>
      <c r="U44" s="11">
        <f t="shared" si="39"/>
        <v>0</v>
      </c>
      <c r="V44" s="11">
        <f t="shared" si="39"/>
        <v>0</v>
      </c>
      <c r="W44" s="11">
        <f t="shared" si="39"/>
        <v>0</v>
      </c>
      <c r="X44" s="2">
        <f>SUM(I44:W44)-H44</f>
        <v>0</v>
      </c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</row>
    <row r="45" spans="1:238">
      <c r="A45" s="1">
        <f t="shared" si="0"/>
        <v>34</v>
      </c>
      <c r="B45" s="1"/>
      <c r="C45" s="1"/>
      <c r="D45" s="1"/>
      <c r="E45" s="1"/>
      <c r="F45" s="20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</row>
    <row r="46" spans="1:238">
      <c r="A46" s="1">
        <f t="shared" si="0"/>
        <v>35</v>
      </c>
      <c r="B46" s="1"/>
      <c r="C46" s="1" t="s">
        <v>280</v>
      </c>
      <c r="D46" s="1"/>
      <c r="E46" s="1"/>
      <c r="F46" s="25">
        <v>2</v>
      </c>
      <c r="G46" s="11" t="str">
        <f>VLOOKUP($F46,alloc,3)</f>
        <v>Bills</v>
      </c>
      <c r="H46" s="2">
        <f>'Oth. RB Class.'!I$46</f>
        <v>0</v>
      </c>
      <c r="I46" s="11">
        <f>$H46*VLOOKUP($F46,alloc,6)</f>
        <v>0</v>
      </c>
      <c r="J46" s="11">
        <f>$H46*VLOOKUP($F46,alloc,7)</f>
        <v>0</v>
      </c>
      <c r="K46" s="11">
        <f>$H46*VLOOKUP($F46,alloc,8)</f>
        <v>0</v>
      </c>
      <c r="L46" s="11">
        <f>$H46*VLOOKUP($F46,alloc,9)</f>
        <v>0</v>
      </c>
      <c r="M46" s="11">
        <f>$H46*VLOOKUP($F46,alloc,10)</f>
        <v>0</v>
      </c>
      <c r="N46" s="11">
        <f>$H46*VLOOKUP($F46,alloc,11)</f>
        <v>0</v>
      </c>
      <c r="O46" s="11">
        <f>$H46*VLOOKUP($F46,alloc,12)</f>
        <v>0</v>
      </c>
      <c r="P46" s="11">
        <f>$H46*VLOOKUP($F46,alloc,13)</f>
        <v>0</v>
      </c>
      <c r="Q46" s="11">
        <f>$H46*VLOOKUP($F46,alloc,14)</f>
        <v>0</v>
      </c>
      <c r="R46" s="11">
        <f>$H46*VLOOKUP($F46,alloc,15)</f>
        <v>0</v>
      </c>
      <c r="S46" s="11">
        <f>$H46*VLOOKUP($F46,alloc,16)</f>
        <v>0</v>
      </c>
      <c r="T46" s="11">
        <f>$H46*VLOOKUP($F46,alloc,17)</f>
        <v>0</v>
      </c>
      <c r="U46" s="11">
        <f>$H46*VLOOKUP($F46,alloc,18)</f>
        <v>0</v>
      </c>
      <c r="V46" s="11">
        <f>$H46*VLOOKUP($F46,alloc,19)</f>
        <v>0</v>
      </c>
      <c r="W46" s="11">
        <f>$H46*VLOOKUP($F46,alloc,20)</f>
        <v>0</v>
      </c>
      <c r="X46" s="2">
        <f>SUM(I46:W46)-H46</f>
        <v>0</v>
      </c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</row>
    <row r="47" spans="1:238">
      <c r="A47" s="1"/>
      <c r="B47" s="2"/>
      <c r="C47" s="1"/>
      <c r="D47" s="2"/>
      <c r="E47" s="3"/>
      <c r="F47" s="25"/>
      <c r="G47" s="11"/>
      <c r="H47" s="2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</row>
    <row r="48" spans="1:238">
      <c r="A48" s="1"/>
      <c r="B48" s="2"/>
      <c r="C48" s="2"/>
      <c r="D48" s="2"/>
      <c r="E48" s="3" t="s">
        <v>19</v>
      </c>
      <c r="F48" s="20"/>
      <c r="G48" s="1"/>
      <c r="H48" s="1"/>
      <c r="I48" s="1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</row>
    <row r="49" spans="1:238">
      <c r="A49" s="1"/>
      <c r="B49" s="1"/>
      <c r="C49" s="1"/>
      <c r="D49" s="1"/>
      <c r="F49" s="20"/>
      <c r="G49" s="1"/>
      <c r="H49" s="1"/>
      <c r="I49" s="1"/>
      <c r="J49" s="1"/>
      <c r="K49" s="1"/>
      <c r="L49" s="1"/>
      <c r="M49" s="4"/>
      <c r="N49" s="4"/>
      <c r="O49" s="1"/>
      <c r="P49" s="3"/>
      <c r="Q49" s="3"/>
      <c r="R49" s="3"/>
      <c r="S49" s="3"/>
      <c r="T49" s="3"/>
      <c r="U49" s="3"/>
      <c r="V49" s="1"/>
      <c r="W49" s="1"/>
      <c r="X49" s="1"/>
      <c r="Y49" s="1"/>
      <c r="AA49" s="1"/>
      <c r="AB49" s="1"/>
      <c r="AC49" s="1"/>
      <c r="AD49" s="1"/>
      <c r="AE49" s="1"/>
    </row>
    <row r="50" spans="1:238">
      <c r="A50" s="1"/>
      <c r="B50" s="1"/>
      <c r="C50" s="1"/>
      <c r="D50" s="1"/>
      <c r="E50" s="1"/>
      <c r="F50" s="20"/>
      <c r="G50" s="1"/>
      <c r="H50" s="1"/>
      <c r="I50" s="42"/>
      <c r="J50" s="4"/>
      <c r="K50" s="4"/>
      <c r="L50" s="4"/>
      <c r="M50" s="3"/>
      <c r="N50" s="3"/>
      <c r="O50" s="4"/>
      <c r="P50" s="4"/>
      <c r="Q50" s="4"/>
      <c r="R50" s="4"/>
      <c r="S50" s="4"/>
      <c r="T50" s="4"/>
      <c r="U50" s="4"/>
      <c r="V50" s="4"/>
      <c r="W50" s="4"/>
      <c r="X50" s="4"/>
      <c r="Y50" s="1"/>
      <c r="AA50" s="1"/>
      <c r="AB50" s="1"/>
      <c r="AC50" s="1"/>
      <c r="AD50" s="1"/>
      <c r="AE50" s="1"/>
    </row>
    <row r="51" spans="1:238">
      <c r="A51" s="132" t="s">
        <v>303</v>
      </c>
      <c r="B51" s="1"/>
      <c r="C51" s="1"/>
      <c r="D51" s="1"/>
      <c r="E51" s="1"/>
      <c r="F51" s="21" t="s">
        <v>38</v>
      </c>
      <c r="G51" s="13" t="s">
        <v>38</v>
      </c>
      <c r="H51" s="3" t="s">
        <v>1</v>
      </c>
      <c r="I51" s="3" t="s">
        <v>56</v>
      </c>
      <c r="J51" s="3" t="s">
        <v>518</v>
      </c>
      <c r="K51" s="3" t="s">
        <v>518</v>
      </c>
      <c r="L51" s="69" t="s">
        <v>180</v>
      </c>
      <c r="M51" s="69" t="s">
        <v>180</v>
      </c>
      <c r="N51" s="3"/>
      <c r="O51" s="3"/>
      <c r="P51" s="3"/>
      <c r="Q51" s="3"/>
      <c r="R51" s="3"/>
      <c r="S51" s="4"/>
      <c r="T51" s="4"/>
      <c r="U51" s="4"/>
      <c r="V51" s="3"/>
      <c r="W51" s="3"/>
      <c r="X51" s="3"/>
      <c r="Y51" s="1"/>
      <c r="AA51" s="1"/>
      <c r="AB51" s="1"/>
      <c r="AC51" s="1"/>
      <c r="AD51" s="1"/>
      <c r="AE51" s="1"/>
    </row>
    <row r="52" spans="1:238">
      <c r="A52" s="133" t="s">
        <v>302</v>
      </c>
      <c r="B52" s="1"/>
      <c r="C52" s="1"/>
      <c r="D52" s="1"/>
      <c r="E52" s="1"/>
      <c r="F52" s="21" t="s">
        <v>39</v>
      </c>
      <c r="G52" s="13" t="s">
        <v>21</v>
      </c>
      <c r="H52" s="3" t="s">
        <v>2</v>
      </c>
      <c r="I52" s="3" t="s">
        <v>519</v>
      </c>
      <c r="J52" s="69" t="s">
        <v>420</v>
      </c>
      <c r="K52" s="69" t="s">
        <v>517</v>
      </c>
      <c r="L52" s="69" t="s">
        <v>420</v>
      </c>
      <c r="M52" s="69" t="s">
        <v>517</v>
      </c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/>
      <c r="AA52" s="1"/>
      <c r="AB52" s="1"/>
      <c r="AC52" s="1"/>
      <c r="AD52" s="1"/>
      <c r="AE52" s="1"/>
    </row>
    <row r="53" spans="1:238">
      <c r="A53" s="52">
        <v>35</v>
      </c>
      <c r="B53" s="1"/>
      <c r="C53" s="1" t="s">
        <v>160</v>
      </c>
      <c r="D53" s="1"/>
      <c r="E53" s="1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</row>
    <row r="54" spans="1:238">
      <c r="A54" s="52">
        <f t="shared" ref="A54:A128" si="40">A53+1</f>
        <v>36</v>
      </c>
      <c r="B54" s="1"/>
      <c r="C54" s="1"/>
      <c r="D54" s="1"/>
      <c r="E54" s="1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</row>
    <row r="55" spans="1:238">
      <c r="A55" s="1">
        <f t="shared" si="40"/>
        <v>37</v>
      </c>
      <c r="B55" s="1"/>
      <c r="D55" s="1" t="s">
        <v>372</v>
      </c>
      <c r="F55" s="25">
        <v>7.4</v>
      </c>
      <c r="G55" s="11" t="str">
        <f t="shared" ref="G55:G65" si="41">VLOOKUP($F55,alloc,3)</f>
        <v>Allocated O&amp;M Expenses - Demand</v>
      </c>
      <c r="H55" s="2">
        <f>'Oth. RB Class.'!J$14</f>
        <v>-52951.462100254321</v>
      </c>
      <c r="I55" s="11">
        <f t="shared" ref="I55:I65" si="42">$H55*VLOOKUP($F55,alloc,6)</f>
        <v>-28596.402146702276</v>
      </c>
      <c r="J55" s="11">
        <f t="shared" ref="J55:J65" si="43">$H55*VLOOKUP($F55,alloc,7)</f>
        <v>-15956.693572179935</v>
      </c>
      <c r="K55" s="11">
        <f t="shared" ref="K55:K65" si="44">$H55*VLOOKUP($F55,alloc,8)</f>
        <v>0</v>
      </c>
      <c r="L55" s="11">
        <f t="shared" ref="L55:L65" si="45">$H55*VLOOKUP($F55,alloc,9)</f>
        <v>-8398.3663813721087</v>
      </c>
      <c r="M55" s="11">
        <f t="shared" ref="M55:M65" si="46">$H55*VLOOKUP($F55,alloc,10)</f>
        <v>0</v>
      </c>
      <c r="N55" s="11">
        <f t="shared" ref="N55:N65" si="47">$H55*VLOOKUP($F55,alloc,11)</f>
        <v>0</v>
      </c>
      <c r="O55" s="11">
        <f t="shared" ref="O55:O65" si="48">$H55*VLOOKUP($F55,alloc,12)</f>
        <v>0</v>
      </c>
      <c r="P55" s="11">
        <f t="shared" ref="P55:P65" si="49">$H55*VLOOKUP($F55,alloc,13)</f>
        <v>0</v>
      </c>
      <c r="Q55" s="11">
        <f t="shared" ref="Q55:Q65" si="50">$H55*VLOOKUP($F55,alloc,14)</f>
        <v>0</v>
      </c>
      <c r="R55" s="11">
        <f t="shared" ref="R55:R65" si="51">$H55*VLOOKUP($F55,alloc,15)</f>
        <v>0</v>
      </c>
      <c r="S55" s="11">
        <f t="shared" ref="S55:S65" si="52">$H55*VLOOKUP($F55,alloc,16)</f>
        <v>0</v>
      </c>
      <c r="T55" s="11">
        <f t="shared" ref="T55:T65" si="53">$H55*VLOOKUP($F55,alloc,17)</f>
        <v>0</v>
      </c>
      <c r="U55" s="11">
        <f t="shared" ref="U55:U65" si="54">$H55*VLOOKUP($F55,alloc,18)</f>
        <v>0</v>
      </c>
      <c r="V55" s="11">
        <f t="shared" ref="V55:V65" si="55">$H55*VLOOKUP($F55,alloc,19)</f>
        <v>0</v>
      </c>
      <c r="W55" s="11">
        <f t="shared" ref="W55:W65" si="56">$H55*VLOOKUP($F55,alloc,20)</f>
        <v>0</v>
      </c>
      <c r="X55" s="2">
        <f>SUM(I55:W55)-H55</f>
        <v>0</v>
      </c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</row>
    <row r="56" spans="1:238">
      <c r="A56" s="1">
        <f t="shared" si="40"/>
        <v>38</v>
      </c>
      <c r="B56" s="1"/>
      <c r="D56" s="1" t="s">
        <v>370</v>
      </c>
      <c r="F56" s="25">
        <v>7.4</v>
      </c>
      <c r="G56" s="11" t="str">
        <f t="shared" si="41"/>
        <v>Allocated O&amp;M Expenses - Demand</v>
      </c>
      <c r="H56" s="2">
        <f>'Oth. RB Class.'!J$15</f>
        <v>86856.252721687473</v>
      </c>
      <c r="I56" s="11">
        <f t="shared" si="42"/>
        <v>46906.66193659362</v>
      </c>
      <c r="J56" s="11">
        <f t="shared" si="43"/>
        <v>26173.755256913482</v>
      </c>
      <c r="K56" s="11">
        <f t="shared" si="44"/>
        <v>0</v>
      </c>
      <c r="L56" s="11">
        <f t="shared" si="45"/>
        <v>13775.835528180369</v>
      </c>
      <c r="M56" s="11">
        <f t="shared" si="46"/>
        <v>0</v>
      </c>
      <c r="N56" s="11">
        <f t="shared" si="47"/>
        <v>0</v>
      </c>
      <c r="O56" s="11">
        <f t="shared" si="48"/>
        <v>0</v>
      </c>
      <c r="P56" s="11">
        <f t="shared" si="49"/>
        <v>0</v>
      </c>
      <c r="Q56" s="11">
        <f t="shared" si="50"/>
        <v>0</v>
      </c>
      <c r="R56" s="11">
        <f t="shared" si="51"/>
        <v>0</v>
      </c>
      <c r="S56" s="11">
        <f t="shared" si="52"/>
        <v>0</v>
      </c>
      <c r="T56" s="11">
        <f t="shared" si="53"/>
        <v>0</v>
      </c>
      <c r="U56" s="11">
        <f t="shared" si="54"/>
        <v>0</v>
      </c>
      <c r="V56" s="11">
        <f t="shared" si="55"/>
        <v>0</v>
      </c>
      <c r="W56" s="11">
        <f t="shared" si="56"/>
        <v>0</v>
      </c>
      <c r="X56" s="2">
        <f t="shared" ref="X56:X65" si="57">SUM(I56:W56)-H56</f>
        <v>0</v>
      </c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</row>
    <row r="57" spans="1:238">
      <c r="A57" s="1">
        <f t="shared" si="40"/>
        <v>39</v>
      </c>
      <c r="B57" s="1"/>
      <c r="D57" s="1" t="s">
        <v>371</v>
      </c>
      <c r="F57" s="25">
        <v>7.4</v>
      </c>
      <c r="G57" s="11" t="str">
        <f t="shared" si="41"/>
        <v>Allocated O&amp;M Expenses - Demand</v>
      </c>
      <c r="H57" s="2">
        <f>'Oth. RB Class.'!J$16</f>
        <v>0</v>
      </c>
      <c r="I57" s="11">
        <f t="shared" si="42"/>
        <v>0</v>
      </c>
      <c r="J57" s="11">
        <f t="shared" si="43"/>
        <v>0</v>
      </c>
      <c r="K57" s="11">
        <f t="shared" si="44"/>
        <v>0</v>
      </c>
      <c r="L57" s="11">
        <f t="shared" si="45"/>
        <v>0</v>
      </c>
      <c r="M57" s="11">
        <f t="shared" si="46"/>
        <v>0</v>
      </c>
      <c r="N57" s="11">
        <f t="shared" si="47"/>
        <v>0</v>
      </c>
      <c r="O57" s="11">
        <f t="shared" si="48"/>
        <v>0</v>
      </c>
      <c r="P57" s="11">
        <f t="shared" si="49"/>
        <v>0</v>
      </c>
      <c r="Q57" s="11">
        <f t="shared" si="50"/>
        <v>0</v>
      </c>
      <c r="R57" s="11">
        <f t="shared" si="51"/>
        <v>0</v>
      </c>
      <c r="S57" s="11">
        <f t="shared" si="52"/>
        <v>0</v>
      </c>
      <c r="T57" s="11">
        <f t="shared" si="53"/>
        <v>0</v>
      </c>
      <c r="U57" s="11">
        <f t="shared" si="54"/>
        <v>0</v>
      </c>
      <c r="V57" s="11">
        <f t="shared" si="55"/>
        <v>0</v>
      </c>
      <c r="W57" s="11">
        <f t="shared" si="56"/>
        <v>0</v>
      </c>
      <c r="X57" s="2">
        <f t="shared" si="57"/>
        <v>0</v>
      </c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</row>
    <row r="58" spans="1:238">
      <c r="A58" s="1">
        <f t="shared" si="40"/>
        <v>40</v>
      </c>
      <c r="B58" s="1"/>
      <c r="D58" s="1" t="s">
        <v>377</v>
      </c>
      <c r="F58" s="25">
        <v>7.4</v>
      </c>
      <c r="G58" s="11" t="str">
        <f t="shared" si="41"/>
        <v>Allocated O&amp;M Expenses - Demand</v>
      </c>
      <c r="H58" s="2">
        <f>'Oth. RB Class.'!J$17</f>
        <v>0</v>
      </c>
      <c r="I58" s="11">
        <f t="shared" si="42"/>
        <v>0</v>
      </c>
      <c r="J58" s="11">
        <f t="shared" si="43"/>
        <v>0</v>
      </c>
      <c r="K58" s="11">
        <f t="shared" si="44"/>
        <v>0</v>
      </c>
      <c r="L58" s="11">
        <f t="shared" si="45"/>
        <v>0</v>
      </c>
      <c r="M58" s="11">
        <f t="shared" si="46"/>
        <v>0</v>
      </c>
      <c r="N58" s="11">
        <f t="shared" si="47"/>
        <v>0</v>
      </c>
      <c r="O58" s="11">
        <f t="shared" si="48"/>
        <v>0</v>
      </c>
      <c r="P58" s="11">
        <f t="shared" si="49"/>
        <v>0</v>
      </c>
      <c r="Q58" s="11">
        <f t="shared" si="50"/>
        <v>0</v>
      </c>
      <c r="R58" s="11">
        <f t="shared" si="51"/>
        <v>0</v>
      </c>
      <c r="S58" s="11">
        <f t="shared" si="52"/>
        <v>0</v>
      </c>
      <c r="T58" s="11">
        <f t="shared" si="53"/>
        <v>0</v>
      </c>
      <c r="U58" s="11">
        <f t="shared" si="54"/>
        <v>0</v>
      </c>
      <c r="V58" s="11">
        <f t="shared" si="55"/>
        <v>0</v>
      </c>
      <c r="W58" s="11">
        <f t="shared" si="56"/>
        <v>0</v>
      </c>
      <c r="X58" s="2">
        <f t="shared" si="57"/>
        <v>0</v>
      </c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</row>
    <row r="59" spans="1:238">
      <c r="A59" s="1">
        <f t="shared" si="40"/>
        <v>41</v>
      </c>
      <c r="B59" s="1"/>
      <c r="D59" s="1" t="s">
        <v>164</v>
      </c>
      <c r="F59" s="25">
        <v>99</v>
      </c>
      <c r="G59" s="11" t="str">
        <f t="shared" si="41"/>
        <v>-</v>
      </c>
      <c r="H59" s="2">
        <f>'Oth. RB Class.'!J$18</f>
        <v>0</v>
      </c>
      <c r="I59" s="11">
        <f t="shared" si="42"/>
        <v>0</v>
      </c>
      <c r="J59" s="11">
        <f t="shared" si="43"/>
        <v>0</v>
      </c>
      <c r="K59" s="11">
        <f t="shared" si="44"/>
        <v>0</v>
      </c>
      <c r="L59" s="11">
        <f t="shared" si="45"/>
        <v>0</v>
      </c>
      <c r="M59" s="11">
        <f t="shared" si="46"/>
        <v>0</v>
      </c>
      <c r="N59" s="11">
        <f t="shared" si="47"/>
        <v>0</v>
      </c>
      <c r="O59" s="11">
        <f t="shared" si="48"/>
        <v>0</v>
      </c>
      <c r="P59" s="11">
        <f t="shared" si="49"/>
        <v>0</v>
      </c>
      <c r="Q59" s="11">
        <f t="shared" si="50"/>
        <v>0</v>
      </c>
      <c r="R59" s="11">
        <f t="shared" si="51"/>
        <v>0</v>
      </c>
      <c r="S59" s="11">
        <f t="shared" si="52"/>
        <v>0</v>
      </c>
      <c r="T59" s="11">
        <f t="shared" si="53"/>
        <v>0</v>
      </c>
      <c r="U59" s="11">
        <f t="shared" si="54"/>
        <v>0</v>
      </c>
      <c r="V59" s="11">
        <f t="shared" si="55"/>
        <v>0</v>
      </c>
      <c r="W59" s="11">
        <f t="shared" si="56"/>
        <v>0</v>
      </c>
      <c r="X59" s="2">
        <f t="shared" si="57"/>
        <v>0</v>
      </c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</row>
    <row r="60" spans="1:238">
      <c r="A60" s="1">
        <f t="shared" si="40"/>
        <v>42</v>
      </c>
      <c r="B60" s="1"/>
      <c r="D60" s="1" t="s">
        <v>373</v>
      </c>
      <c r="F60" s="25">
        <v>7.4</v>
      </c>
      <c r="G60" s="11" t="str">
        <f t="shared" si="41"/>
        <v>Allocated O&amp;M Expenses - Demand</v>
      </c>
      <c r="H60" s="2">
        <f>'Oth. RB Class.'!J$19</f>
        <v>14252.576681254037</v>
      </c>
      <c r="I60" s="11">
        <f t="shared" si="42"/>
        <v>7697.0946266258852</v>
      </c>
      <c r="J60" s="11">
        <f t="shared" si="43"/>
        <v>4294.9522014364857</v>
      </c>
      <c r="K60" s="11">
        <f t="shared" si="44"/>
        <v>0</v>
      </c>
      <c r="L60" s="11">
        <f t="shared" si="45"/>
        <v>2260.529853191666</v>
      </c>
      <c r="M60" s="11">
        <f t="shared" si="46"/>
        <v>0</v>
      </c>
      <c r="N60" s="11">
        <f t="shared" si="47"/>
        <v>0</v>
      </c>
      <c r="O60" s="11">
        <f t="shared" si="48"/>
        <v>0</v>
      </c>
      <c r="P60" s="11">
        <f t="shared" si="49"/>
        <v>0</v>
      </c>
      <c r="Q60" s="11">
        <f t="shared" si="50"/>
        <v>0</v>
      </c>
      <c r="R60" s="11">
        <f t="shared" si="51"/>
        <v>0</v>
      </c>
      <c r="S60" s="11">
        <f t="shared" si="52"/>
        <v>0</v>
      </c>
      <c r="T60" s="11">
        <f t="shared" si="53"/>
        <v>0</v>
      </c>
      <c r="U60" s="11">
        <f t="shared" si="54"/>
        <v>0</v>
      </c>
      <c r="V60" s="11">
        <f t="shared" si="55"/>
        <v>0</v>
      </c>
      <c r="W60" s="11">
        <f t="shared" si="56"/>
        <v>0</v>
      </c>
      <c r="X60" s="2">
        <f t="shared" si="57"/>
        <v>0</v>
      </c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</row>
    <row r="61" spans="1:238">
      <c r="A61" s="1">
        <f t="shared" si="40"/>
        <v>43</v>
      </c>
      <c r="B61" s="1"/>
      <c r="D61" s="1" t="s">
        <v>374</v>
      </c>
      <c r="F61" s="25">
        <v>7.4</v>
      </c>
      <c r="G61" s="11" t="str">
        <f t="shared" si="41"/>
        <v>Allocated O&amp;M Expenses - Demand</v>
      </c>
      <c r="H61" s="2">
        <f>'Oth. RB Class.'!J$20</f>
        <v>113.51966543403928</v>
      </c>
      <c r="I61" s="11">
        <f t="shared" si="42"/>
        <v>61.306220367714715</v>
      </c>
      <c r="J61" s="11">
        <f t="shared" si="43"/>
        <v>34.208659098360407</v>
      </c>
      <c r="K61" s="11">
        <f t="shared" si="44"/>
        <v>0</v>
      </c>
      <c r="L61" s="11">
        <f t="shared" si="45"/>
        <v>18.004785967964157</v>
      </c>
      <c r="M61" s="11">
        <f t="shared" si="46"/>
        <v>0</v>
      </c>
      <c r="N61" s="11">
        <f t="shared" si="47"/>
        <v>0</v>
      </c>
      <c r="O61" s="11">
        <f t="shared" si="48"/>
        <v>0</v>
      </c>
      <c r="P61" s="11">
        <f t="shared" si="49"/>
        <v>0</v>
      </c>
      <c r="Q61" s="11">
        <f t="shared" si="50"/>
        <v>0</v>
      </c>
      <c r="R61" s="11">
        <f t="shared" si="51"/>
        <v>0</v>
      </c>
      <c r="S61" s="11">
        <f t="shared" si="52"/>
        <v>0</v>
      </c>
      <c r="T61" s="11">
        <f t="shared" si="53"/>
        <v>0</v>
      </c>
      <c r="U61" s="11">
        <f t="shared" si="54"/>
        <v>0</v>
      </c>
      <c r="V61" s="11">
        <f t="shared" si="55"/>
        <v>0</v>
      </c>
      <c r="W61" s="11">
        <f t="shared" si="56"/>
        <v>0</v>
      </c>
      <c r="X61" s="2">
        <f t="shared" si="57"/>
        <v>0</v>
      </c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</row>
    <row r="62" spans="1:238">
      <c r="A62" s="1">
        <f t="shared" si="40"/>
        <v>44</v>
      </c>
      <c r="B62" s="1"/>
      <c r="D62" s="1" t="s">
        <v>375</v>
      </c>
      <c r="F62" s="25">
        <v>7.4</v>
      </c>
      <c r="G62" s="11" t="str">
        <f t="shared" si="41"/>
        <v>Allocated O&amp;M Expenses - Demand</v>
      </c>
      <c r="H62" s="2">
        <f>'Oth. RB Class.'!J$21</f>
        <v>97460.028148284109</v>
      </c>
      <c r="I62" s="11">
        <f t="shared" si="42"/>
        <v>52633.223854717136</v>
      </c>
      <c r="J62" s="11">
        <f t="shared" si="43"/>
        <v>29369.157016926478</v>
      </c>
      <c r="K62" s="11">
        <f t="shared" si="44"/>
        <v>0</v>
      </c>
      <c r="L62" s="11">
        <f t="shared" si="45"/>
        <v>15457.647276640495</v>
      </c>
      <c r="M62" s="11">
        <f t="shared" si="46"/>
        <v>0</v>
      </c>
      <c r="N62" s="11">
        <f t="shared" si="47"/>
        <v>0</v>
      </c>
      <c r="O62" s="11">
        <f t="shared" si="48"/>
        <v>0</v>
      </c>
      <c r="P62" s="11">
        <f t="shared" si="49"/>
        <v>0</v>
      </c>
      <c r="Q62" s="11">
        <f t="shared" si="50"/>
        <v>0</v>
      </c>
      <c r="R62" s="11">
        <f t="shared" si="51"/>
        <v>0</v>
      </c>
      <c r="S62" s="11">
        <f t="shared" si="52"/>
        <v>0</v>
      </c>
      <c r="T62" s="11">
        <f t="shared" si="53"/>
        <v>0</v>
      </c>
      <c r="U62" s="11">
        <f t="shared" si="54"/>
        <v>0</v>
      </c>
      <c r="V62" s="11">
        <f t="shared" si="55"/>
        <v>0</v>
      </c>
      <c r="W62" s="11">
        <f t="shared" si="56"/>
        <v>0</v>
      </c>
      <c r="X62" s="2">
        <f t="shared" si="57"/>
        <v>0</v>
      </c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</row>
    <row r="63" spans="1:238">
      <c r="A63" s="1">
        <f t="shared" si="40"/>
        <v>45</v>
      </c>
      <c r="B63" s="1"/>
      <c r="D63" s="1" t="s">
        <v>376</v>
      </c>
      <c r="F63" s="25">
        <v>7.4</v>
      </c>
      <c r="G63" s="11" t="str">
        <f t="shared" si="41"/>
        <v>Allocated O&amp;M Expenses - Demand</v>
      </c>
      <c r="H63" s="2">
        <f>'Oth. RB Class.'!J$22</f>
        <v>0</v>
      </c>
      <c r="I63" s="11">
        <f t="shared" si="42"/>
        <v>0</v>
      </c>
      <c r="J63" s="11">
        <f t="shared" si="43"/>
        <v>0</v>
      </c>
      <c r="K63" s="11">
        <f t="shared" si="44"/>
        <v>0</v>
      </c>
      <c r="L63" s="11">
        <f t="shared" si="45"/>
        <v>0</v>
      </c>
      <c r="M63" s="11">
        <f t="shared" si="46"/>
        <v>0</v>
      </c>
      <c r="N63" s="11">
        <f t="shared" si="47"/>
        <v>0</v>
      </c>
      <c r="O63" s="11">
        <f t="shared" si="48"/>
        <v>0</v>
      </c>
      <c r="P63" s="11">
        <f t="shared" si="49"/>
        <v>0</v>
      </c>
      <c r="Q63" s="11">
        <f t="shared" si="50"/>
        <v>0</v>
      </c>
      <c r="R63" s="11">
        <f t="shared" si="51"/>
        <v>0</v>
      </c>
      <c r="S63" s="11">
        <f t="shared" si="52"/>
        <v>0</v>
      </c>
      <c r="T63" s="11">
        <f t="shared" si="53"/>
        <v>0</v>
      </c>
      <c r="U63" s="11">
        <f t="shared" si="54"/>
        <v>0</v>
      </c>
      <c r="V63" s="11">
        <f t="shared" si="55"/>
        <v>0</v>
      </c>
      <c r="W63" s="11">
        <f t="shared" si="56"/>
        <v>0</v>
      </c>
      <c r="X63" s="2">
        <f t="shared" si="57"/>
        <v>0</v>
      </c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</row>
    <row r="64" spans="1:238">
      <c r="A64" s="1">
        <f t="shared" si="40"/>
        <v>46</v>
      </c>
      <c r="B64" s="1"/>
      <c r="D64" s="1" t="s">
        <v>152</v>
      </c>
      <c r="F64" s="25">
        <v>7.4</v>
      </c>
      <c r="G64" s="11" t="str">
        <f t="shared" si="41"/>
        <v>Allocated O&amp;M Expenses - Demand</v>
      </c>
      <c r="H64" s="2">
        <f>'Oth. RB Class.'!J$23</f>
        <v>229157.23573496702</v>
      </c>
      <c r="I64" s="11">
        <f t="shared" si="42"/>
        <v>123756.21386047236</v>
      </c>
      <c r="J64" s="11">
        <f t="shared" si="43"/>
        <v>69055.539647754282</v>
      </c>
      <c r="K64" s="11">
        <f t="shared" si="44"/>
        <v>0</v>
      </c>
      <c r="L64" s="11">
        <f t="shared" si="45"/>
        <v>36345.48222674038</v>
      </c>
      <c r="M64" s="11">
        <f t="shared" si="46"/>
        <v>0</v>
      </c>
      <c r="N64" s="11">
        <f t="shared" si="47"/>
        <v>0</v>
      </c>
      <c r="O64" s="11">
        <f t="shared" si="48"/>
        <v>0</v>
      </c>
      <c r="P64" s="11">
        <f t="shared" si="49"/>
        <v>0</v>
      </c>
      <c r="Q64" s="11">
        <f t="shared" si="50"/>
        <v>0</v>
      </c>
      <c r="R64" s="11">
        <f t="shared" si="51"/>
        <v>0</v>
      </c>
      <c r="S64" s="11">
        <f t="shared" si="52"/>
        <v>0</v>
      </c>
      <c r="T64" s="11">
        <f t="shared" si="53"/>
        <v>0</v>
      </c>
      <c r="U64" s="11">
        <f t="shared" si="54"/>
        <v>0</v>
      </c>
      <c r="V64" s="11">
        <f t="shared" si="55"/>
        <v>0</v>
      </c>
      <c r="W64" s="11">
        <f t="shared" si="56"/>
        <v>0</v>
      </c>
      <c r="X64" s="2">
        <f t="shared" ref="X64" si="58">SUM(I64:W64)-H64</f>
        <v>0</v>
      </c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</row>
    <row r="65" spans="1:238">
      <c r="A65" s="1">
        <f t="shared" si="40"/>
        <v>47</v>
      </c>
      <c r="B65" s="1"/>
      <c r="D65" s="1" t="s">
        <v>511</v>
      </c>
      <c r="F65" s="25">
        <v>7.4</v>
      </c>
      <c r="G65" s="11" t="str">
        <f t="shared" si="41"/>
        <v>Allocated O&amp;M Expenses - Demand</v>
      </c>
      <c r="H65" s="2">
        <f>'Oth. RB Class.'!J$24</f>
        <v>26497.126240643003</v>
      </c>
      <c r="I65" s="11">
        <f t="shared" si="42"/>
        <v>14309.755531863313</v>
      </c>
      <c r="J65" s="11">
        <f t="shared" si="43"/>
        <v>7984.7941340089601</v>
      </c>
      <c r="K65" s="11">
        <f t="shared" si="44"/>
        <v>0</v>
      </c>
      <c r="L65" s="11">
        <f t="shared" si="45"/>
        <v>4202.5765747707301</v>
      </c>
      <c r="M65" s="11">
        <f t="shared" si="46"/>
        <v>0</v>
      </c>
      <c r="N65" s="11">
        <f t="shared" si="47"/>
        <v>0</v>
      </c>
      <c r="O65" s="11">
        <f t="shared" si="48"/>
        <v>0</v>
      </c>
      <c r="P65" s="11">
        <f t="shared" si="49"/>
        <v>0</v>
      </c>
      <c r="Q65" s="11">
        <f t="shared" si="50"/>
        <v>0</v>
      </c>
      <c r="R65" s="11">
        <f t="shared" si="51"/>
        <v>0</v>
      </c>
      <c r="S65" s="11">
        <f t="shared" si="52"/>
        <v>0</v>
      </c>
      <c r="T65" s="11">
        <f t="shared" si="53"/>
        <v>0</v>
      </c>
      <c r="U65" s="11">
        <f t="shared" si="54"/>
        <v>0</v>
      </c>
      <c r="V65" s="11">
        <f t="shared" si="55"/>
        <v>0</v>
      </c>
      <c r="W65" s="11">
        <f t="shared" si="56"/>
        <v>0</v>
      </c>
      <c r="X65" s="2">
        <f t="shared" si="57"/>
        <v>0</v>
      </c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</row>
    <row r="66" spans="1:238">
      <c r="A66" s="1">
        <f t="shared" si="40"/>
        <v>48</v>
      </c>
      <c r="B66" s="1"/>
      <c r="C66" s="1"/>
      <c r="D66" s="1"/>
      <c r="F66" s="20"/>
      <c r="H66" s="2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</row>
    <row r="67" spans="1:238">
      <c r="A67" s="1">
        <f t="shared" si="40"/>
        <v>49</v>
      </c>
      <c r="B67" s="1"/>
      <c r="C67" s="1" t="s">
        <v>161</v>
      </c>
      <c r="D67" s="1"/>
      <c r="F67" s="20"/>
      <c r="H67" s="2">
        <f>'Oth. RB Class.'!J$26</f>
        <v>401385.27709201537</v>
      </c>
      <c r="I67" s="2">
        <f>SUM(I55:I65)</f>
        <v>216767.85388393776</v>
      </c>
      <c r="J67" s="2">
        <f t="shared" ref="J67:W67" si="59">SUM(J55:J65)</f>
        <v>120955.71334395811</v>
      </c>
      <c r="K67" s="2">
        <f t="shared" si="59"/>
        <v>0</v>
      </c>
      <c r="L67" s="2">
        <f t="shared" si="59"/>
        <v>63661.70986411949</v>
      </c>
      <c r="M67" s="2">
        <f t="shared" si="59"/>
        <v>0</v>
      </c>
      <c r="N67" s="2">
        <f t="shared" si="59"/>
        <v>0</v>
      </c>
      <c r="O67" s="2">
        <f t="shared" si="59"/>
        <v>0</v>
      </c>
      <c r="P67" s="2">
        <f t="shared" si="59"/>
        <v>0</v>
      </c>
      <c r="Q67" s="2">
        <f t="shared" si="59"/>
        <v>0</v>
      </c>
      <c r="R67" s="2">
        <f t="shared" si="59"/>
        <v>0</v>
      </c>
      <c r="S67" s="2">
        <f t="shared" si="59"/>
        <v>0</v>
      </c>
      <c r="T67" s="2">
        <f t="shared" si="59"/>
        <v>0</v>
      </c>
      <c r="U67" s="2">
        <f t="shared" si="59"/>
        <v>0</v>
      </c>
      <c r="V67" s="2">
        <f t="shared" si="59"/>
        <v>0</v>
      </c>
      <c r="W67" s="2">
        <f t="shared" si="59"/>
        <v>0</v>
      </c>
      <c r="X67" s="2">
        <f>SUM(I67:W67)-H67</f>
        <v>0</v>
      </c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</row>
    <row r="68" spans="1:238">
      <c r="A68" s="1">
        <f t="shared" si="40"/>
        <v>50</v>
      </c>
      <c r="B68" s="1"/>
      <c r="C68" s="1"/>
      <c r="D68" s="1"/>
      <c r="F68" s="25"/>
      <c r="G68" s="11"/>
      <c r="H68" s="2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</row>
    <row r="69" spans="1:238">
      <c r="A69" s="1">
        <f t="shared" si="40"/>
        <v>51</v>
      </c>
      <c r="B69" s="1"/>
      <c r="C69" s="1"/>
      <c r="D69" s="1"/>
      <c r="F69" s="25"/>
      <c r="G69" s="11"/>
      <c r="H69" s="2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</row>
    <row r="70" spans="1:238">
      <c r="A70" s="1">
        <f t="shared" si="40"/>
        <v>52</v>
      </c>
      <c r="B70" s="1"/>
      <c r="C70" s="1" t="s">
        <v>162</v>
      </c>
      <c r="D70" s="1"/>
      <c r="F70" s="25"/>
      <c r="G70" s="11"/>
      <c r="H70" s="2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</row>
    <row r="71" spans="1:238">
      <c r="A71" s="1">
        <f t="shared" si="40"/>
        <v>53</v>
      </c>
      <c r="B71" s="1"/>
      <c r="C71" s="1"/>
      <c r="D71" s="1"/>
      <c r="F71" s="25"/>
      <c r="G71" s="11"/>
      <c r="H71" s="2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</row>
    <row r="72" spans="1:238">
      <c r="A72" s="1">
        <f t="shared" si="40"/>
        <v>54</v>
      </c>
      <c r="B72" s="1"/>
      <c r="C72" s="1"/>
      <c r="D72" s="1" t="s">
        <v>378</v>
      </c>
      <c r="F72" s="25">
        <v>99</v>
      </c>
      <c r="G72" s="11" t="str">
        <f t="shared" ref="G72:G80" si="60">VLOOKUP($F72,alloc,3)</f>
        <v>-</v>
      </c>
      <c r="H72" s="2">
        <f>'Oth. RB Class.'!J$31</f>
        <v>0</v>
      </c>
      <c r="I72" s="11">
        <f t="shared" ref="I72:I80" si="61">$H72*VLOOKUP($F72,alloc,6)</f>
        <v>0</v>
      </c>
      <c r="J72" s="11">
        <f t="shared" ref="J72:J80" si="62">$H72*VLOOKUP($F72,alloc,7)</f>
        <v>0</v>
      </c>
      <c r="K72" s="11">
        <f t="shared" ref="K72:K80" si="63">$H72*VLOOKUP($F72,alloc,8)</f>
        <v>0</v>
      </c>
      <c r="L72" s="11">
        <f t="shared" ref="L72:L80" si="64">$H72*VLOOKUP($F72,alloc,9)</f>
        <v>0</v>
      </c>
      <c r="M72" s="11">
        <f t="shared" ref="M72:M80" si="65">$H72*VLOOKUP($F72,alloc,10)</f>
        <v>0</v>
      </c>
      <c r="N72" s="11">
        <f t="shared" ref="N72:N80" si="66">$H72*VLOOKUP($F72,alloc,11)</f>
        <v>0</v>
      </c>
      <c r="O72" s="11">
        <f t="shared" ref="O72:O80" si="67">$H72*VLOOKUP($F72,alloc,12)</f>
        <v>0</v>
      </c>
      <c r="P72" s="11">
        <f t="shared" ref="P72:P80" si="68">$H72*VLOOKUP($F72,alloc,13)</f>
        <v>0</v>
      </c>
      <c r="Q72" s="11">
        <f t="shared" ref="Q72:Q80" si="69">$H72*VLOOKUP($F72,alloc,14)</f>
        <v>0</v>
      </c>
      <c r="R72" s="11">
        <f t="shared" ref="R72:R80" si="70">$H72*VLOOKUP($F72,alloc,15)</f>
        <v>0</v>
      </c>
      <c r="S72" s="11">
        <f t="shared" ref="S72:S80" si="71">$H72*VLOOKUP($F72,alloc,16)</f>
        <v>0</v>
      </c>
      <c r="T72" s="11">
        <f t="shared" ref="T72:T80" si="72">$H72*VLOOKUP($F72,alloc,17)</f>
        <v>0</v>
      </c>
      <c r="U72" s="11">
        <f t="shared" ref="U72:U80" si="73">$H72*VLOOKUP($F72,alloc,18)</f>
        <v>0</v>
      </c>
      <c r="V72" s="11">
        <f t="shared" ref="V72:V80" si="74">$H72*VLOOKUP($F72,alloc,19)</f>
        <v>0</v>
      </c>
      <c r="W72" s="11">
        <f t="shared" ref="W72:W80" si="75">$H72*VLOOKUP($F72,alloc,20)</f>
        <v>0</v>
      </c>
      <c r="X72" s="2">
        <f t="shared" ref="X72:X80" si="76">SUM(I72:W72)-H72</f>
        <v>0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</row>
    <row r="73" spans="1:238">
      <c r="A73" s="1">
        <f t="shared" si="40"/>
        <v>55</v>
      </c>
      <c r="B73" s="1"/>
      <c r="C73" s="1"/>
      <c r="D73" s="1" t="s">
        <v>379</v>
      </c>
      <c r="F73" s="25">
        <v>99</v>
      </c>
      <c r="G73" s="11" t="str">
        <f t="shared" si="60"/>
        <v>-</v>
      </c>
      <c r="H73" s="2">
        <f>'Oth. RB Class.'!J$32</f>
        <v>0</v>
      </c>
      <c r="I73" s="11">
        <f t="shared" si="61"/>
        <v>0</v>
      </c>
      <c r="J73" s="11">
        <f t="shared" si="62"/>
        <v>0</v>
      </c>
      <c r="K73" s="11">
        <f t="shared" si="63"/>
        <v>0</v>
      </c>
      <c r="L73" s="11">
        <f t="shared" si="64"/>
        <v>0</v>
      </c>
      <c r="M73" s="11">
        <f t="shared" si="65"/>
        <v>0</v>
      </c>
      <c r="N73" s="11">
        <f t="shared" si="66"/>
        <v>0</v>
      </c>
      <c r="O73" s="11">
        <f t="shared" si="67"/>
        <v>0</v>
      </c>
      <c r="P73" s="11">
        <f t="shared" si="68"/>
        <v>0</v>
      </c>
      <c r="Q73" s="11">
        <f t="shared" si="69"/>
        <v>0</v>
      </c>
      <c r="R73" s="11">
        <f t="shared" si="70"/>
        <v>0</v>
      </c>
      <c r="S73" s="11">
        <f t="shared" si="71"/>
        <v>0</v>
      </c>
      <c r="T73" s="11">
        <f t="shared" si="72"/>
        <v>0</v>
      </c>
      <c r="U73" s="11">
        <f t="shared" si="73"/>
        <v>0</v>
      </c>
      <c r="V73" s="11">
        <f t="shared" si="74"/>
        <v>0</v>
      </c>
      <c r="W73" s="11">
        <f t="shared" si="75"/>
        <v>0</v>
      </c>
      <c r="X73" s="2">
        <f t="shared" si="76"/>
        <v>0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</row>
    <row r="74" spans="1:238">
      <c r="A74" s="1">
        <f t="shared" si="40"/>
        <v>56</v>
      </c>
      <c r="B74" s="1"/>
      <c r="C74" s="1"/>
      <c r="D74" s="1" t="s">
        <v>380</v>
      </c>
      <c r="F74" s="25">
        <v>99</v>
      </c>
      <c r="G74" s="11" t="str">
        <f t="shared" si="60"/>
        <v>-</v>
      </c>
      <c r="H74" s="2">
        <f>'Oth. RB Class.'!J$33</f>
        <v>0</v>
      </c>
      <c r="I74" s="11">
        <f t="shared" si="61"/>
        <v>0</v>
      </c>
      <c r="J74" s="11">
        <f t="shared" si="62"/>
        <v>0</v>
      </c>
      <c r="K74" s="11">
        <f t="shared" si="63"/>
        <v>0</v>
      </c>
      <c r="L74" s="11">
        <f t="shared" si="64"/>
        <v>0</v>
      </c>
      <c r="M74" s="11">
        <f t="shared" si="65"/>
        <v>0</v>
      </c>
      <c r="N74" s="11">
        <f t="shared" si="66"/>
        <v>0</v>
      </c>
      <c r="O74" s="11">
        <f t="shared" si="67"/>
        <v>0</v>
      </c>
      <c r="P74" s="11">
        <f t="shared" si="68"/>
        <v>0</v>
      </c>
      <c r="Q74" s="11">
        <f t="shared" si="69"/>
        <v>0</v>
      </c>
      <c r="R74" s="11">
        <f t="shared" si="70"/>
        <v>0</v>
      </c>
      <c r="S74" s="11">
        <f t="shared" si="71"/>
        <v>0</v>
      </c>
      <c r="T74" s="11">
        <f t="shared" si="72"/>
        <v>0</v>
      </c>
      <c r="U74" s="11">
        <f t="shared" si="73"/>
        <v>0</v>
      </c>
      <c r="V74" s="11">
        <f t="shared" si="74"/>
        <v>0</v>
      </c>
      <c r="W74" s="11">
        <f t="shared" si="75"/>
        <v>0</v>
      </c>
      <c r="X74" s="2">
        <f t="shared" si="76"/>
        <v>0</v>
      </c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</row>
    <row r="75" spans="1:238">
      <c r="A75" s="1">
        <f t="shared" si="40"/>
        <v>57</v>
      </c>
      <c r="B75" s="1"/>
      <c r="C75" s="1"/>
      <c r="D75" s="1" t="s">
        <v>381</v>
      </c>
      <c r="F75" s="25">
        <v>99</v>
      </c>
      <c r="G75" s="11" t="str">
        <f t="shared" si="60"/>
        <v>-</v>
      </c>
      <c r="H75" s="2">
        <f>'Oth. RB Class.'!J$34</f>
        <v>0</v>
      </c>
      <c r="I75" s="11">
        <f t="shared" si="61"/>
        <v>0</v>
      </c>
      <c r="J75" s="11">
        <f t="shared" si="62"/>
        <v>0</v>
      </c>
      <c r="K75" s="11">
        <f t="shared" si="63"/>
        <v>0</v>
      </c>
      <c r="L75" s="11">
        <f t="shared" si="64"/>
        <v>0</v>
      </c>
      <c r="M75" s="11">
        <f t="shared" si="65"/>
        <v>0</v>
      </c>
      <c r="N75" s="11">
        <f t="shared" si="66"/>
        <v>0</v>
      </c>
      <c r="O75" s="11">
        <f t="shared" si="67"/>
        <v>0</v>
      </c>
      <c r="P75" s="11">
        <f t="shared" si="68"/>
        <v>0</v>
      </c>
      <c r="Q75" s="11">
        <f t="shared" si="69"/>
        <v>0</v>
      </c>
      <c r="R75" s="11">
        <f t="shared" si="70"/>
        <v>0</v>
      </c>
      <c r="S75" s="11">
        <f t="shared" si="71"/>
        <v>0</v>
      </c>
      <c r="T75" s="11">
        <f t="shared" si="72"/>
        <v>0</v>
      </c>
      <c r="U75" s="11">
        <f t="shared" si="73"/>
        <v>0</v>
      </c>
      <c r="V75" s="11">
        <f t="shared" si="74"/>
        <v>0</v>
      </c>
      <c r="W75" s="11">
        <f t="shared" si="75"/>
        <v>0</v>
      </c>
      <c r="X75" s="2">
        <f t="shared" si="76"/>
        <v>0</v>
      </c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</row>
    <row r="76" spans="1:238">
      <c r="A76" s="1">
        <f t="shared" si="40"/>
        <v>58</v>
      </c>
      <c r="B76" s="1"/>
      <c r="C76" s="1"/>
      <c r="D76" s="1" t="s">
        <v>382</v>
      </c>
      <c r="F76" s="25">
        <v>9.4</v>
      </c>
      <c r="G76" s="11" t="str">
        <f t="shared" si="60"/>
        <v>Allocated Net Plant - Demand</v>
      </c>
      <c r="H76" s="2">
        <f>'Oth. RB Class.'!J$35</f>
        <v>-30670741.56534975</v>
      </c>
      <c r="I76" s="11">
        <f t="shared" si="61"/>
        <v>-16563713.732393913</v>
      </c>
      <c r="J76" s="11">
        <f t="shared" si="62"/>
        <v>-9242495.0205002539</v>
      </c>
      <c r="K76" s="11">
        <f t="shared" si="63"/>
        <v>0</v>
      </c>
      <c r="L76" s="11">
        <f t="shared" si="64"/>
        <v>-4864532.8124555852</v>
      </c>
      <c r="M76" s="11">
        <f t="shared" si="65"/>
        <v>0</v>
      </c>
      <c r="N76" s="11">
        <f t="shared" si="66"/>
        <v>0</v>
      </c>
      <c r="O76" s="11">
        <f t="shared" si="67"/>
        <v>0</v>
      </c>
      <c r="P76" s="11">
        <f t="shared" si="68"/>
        <v>0</v>
      </c>
      <c r="Q76" s="11">
        <f t="shared" si="69"/>
        <v>0</v>
      </c>
      <c r="R76" s="11">
        <f t="shared" si="70"/>
        <v>0</v>
      </c>
      <c r="S76" s="11">
        <f t="shared" si="71"/>
        <v>0</v>
      </c>
      <c r="T76" s="11">
        <f t="shared" si="72"/>
        <v>0</v>
      </c>
      <c r="U76" s="11">
        <f t="shared" si="73"/>
        <v>0</v>
      </c>
      <c r="V76" s="11">
        <f t="shared" si="74"/>
        <v>0</v>
      </c>
      <c r="W76" s="11">
        <f t="shared" si="75"/>
        <v>0</v>
      </c>
      <c r="X76" s="2">
        <f t="shared" si="76"/>
        <v>0</v>
      </c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</row>
    <row r="77" spans="1:238">
      <c r="A77" s="1">
        <f t="shared" si="40"/>
        <v>59</v>
      </c>
      <c r="B77" s="1"/>
      <c r="C77" s="1"/>
      <c r="D77" s="1" t="s">
        <v>383</v>
      </c>
      <c r="F77" s="25">
        <v>9.4</v>
      </c>
      <c r="G77" s="11" t="str">
        <f t="shared" si="60"/>
        <v>Allocated Net Plant - Demand</v>
      </c>
      <c r="H77" s="2">
        <f>'Oth. RB Class.'!J$36</f>
        <v>-53718.484580457523</v>
      </c>
      <c r="I77" s="11">
        <f t="shared" si="61"/>
        <v>-29010.632130719023</v>
      </c>
      <c r="J77" s="11">
        <f t="shared" si="62"/>
        <v>-16187.832471732956</v>
      </c>
      <c r="K77" s="11">
        <f t="shared" si="63"/>
        <v>0</v>
      </c>
      <c r="L77" s="11">
        <f t="shared" si="64"/>
        <v>-8520.0199780055482</v>
      </c>
      <c r="M77" s="11">
        <f t="shared" si="65"/>
        <v>0</v>
      </c>
      <c r="N77" s="11">
        <f t="shared" si="66"/>
        <v>0</v>
      </c>
      <c r="O77" s="11">
        <f t="shared" si="67"/>
        <v>0</v>
      </c>
      <c r="P77" s="11">
        <f t="shared" si="68"/>
        <v>0</v>
      </c>
      <c r="Q77" s="11">
        <f t="shared" si="69"/>
        <v>0</v>
      </c>
      <c r="R77" s="11">
        <f t="shared" si="70"/>
        <v>0</v>
      </c>
      <c r="S77" s="11">
        <f t="shared" si="71"/>
        <v>0</v>
      </c>
      <c r="T77" s="11">
        <f t="shared" si="72"/>
        <v>0</v>
      </c>
      <c r="U77" s="11">
        <f t="shared" si="73"/>
        <v>0</v>
      </c>
      <c r="V77" s="11">
        <f t="shared" si="74"/>
        <v>0</v>
      </c>
      <c r="W77" s="11">
        <f t="shared" si="75"/>
        <v>0</v>
      </c>
      <c r="X77" s="2">
        <f t="shared" si="76"/>
        <v>0</v>
      </c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</row>
    <row r="78" spans="1:238">
      <c r="A78" s="1">
        <f t="shared" si="40"/>
        <v>60</v>
      </c>
      <c r="B78" s="1"/>
      <c r="C78" s="1"/>
      <c r="D78" s="1" t="s">
        <v>384</v>
      </c>
      <c r="F78" s="25">
        <v>9.4</v>
      </c>
      <c r="G78" s="11" t="str">
        <f t="shared" si="60"/>
        <v>Allocated Net Plant - Demand</v>
      </c>
      <c r="H78" s="2">
        <f>'Oth. RB Class.'!J$37</f>
        <v>9694261.8882145025</v>
      </c>
      <c r="I78" s="11">
        <f t="shared" si="61"/>
        <v>5235379.7322151717</v>
      </c>
      <c r="J78" s="11">
        <f t="shared" si="62"/>
        <v>2921323.7977419016</v>
      </c>
      <c r="K78" s="11">
        <f t="shared" si="63"/>
        <v>0</v>
      </c>
      <c r="L78" s="11">
        <f t="shared" si="64"/>
        <v>1537558.3582574301</v>
      </c>
      <c r="M78" s="11">
        <f t="shared" si="65"/>
        <v>0</v>
      </c>
      <c r="N78" s="11">
        <f t="shared" si="66"/>
        <v>0</v>
      </c>
      <c r="O78" s="11">
        <f t="shared" si="67"/>
        <v>0</v>
      </c>
      <c r="P78" s="11">
        <f t="shared" si="68"/>
        <v>0</v>
      </c>
      <c r="Q78" s="11">
        <f t="shared" si="69"/>
        <v>0</v>
      </c>
      <c r="R78" s="11">
        <f t="shared" si="70"/>
        <v>0</v>
      </c>
      <c r="S78" s="11">
        <f t="shared" si="71"/>
        <v>0</v>
      </c>
      <c r="T78" s="11">
        <f t="shared" si="72"/>
        <v>0</v>
      </c>
      <c r="U78" s="11">
        <f t="shared" si="73"/>
        <v>0</v>
      </c>
      <c r="V78" s="11">
        <f t="shared" si="74"/>
        <v>0</v>
      </c>
      <c r="W78" s="11">
        <f t="shared" si="75"/>
        <v>0</v>
      </c>
      <c r="X78" s="2">
        <f t="shared" si="76"/>
        <v>0</v>
      </c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</row>
    <row r="79" spans="1:238">
      <c r="A79" s="1">
        <f t="shared" si="40"/>
        <v>61</v>
      </c>
      <c r="B79" s="1"/>
      <c r="C79" s="1"/>
      <c r="D79" s="1" t="s">
        <v>385</v>
      </c>
      <c r="F79" s="25">
        <v>9.4</v>
      </c>
      <c r="G79" s="11" t="str">
        <f t="shared" si="60"/>
        <v>Allocated Net Plant - Demand</v>
      </c>
      <c r="H79" s="2">
        <f>'Oth. RB Class.'!J$38</f>
        <v>-652687.9237481599</v>
      </c>
      <c r="I79" s="11">
        <f t="shared" si="61"/>
        <v>-352483.68229116168</v>
      </c>
      <c r="J79" s="11">
        <f t="shared" si="62"/>
        <v>-196684.67657782981</v>
      </c>
      <c r="K79" s="11">
        <f t="shared" si="63"/>
        <v>0</v>
      </c>
      <c r="L79" s="11">
        <f t="shared" si="64"/>
        <v>-103519.56487916848</v>
      </c>
      <c r="M79" s="11">
        <f t="shared" si="65"/>
        <v>0</v>
      </c>
      <c r="N79" s="11">
        <f t="shared" si="66"/>
        <v>0</v>
      </c>
      <c r="O79" s="11">
        <f t="shared" si="67"/>
        <v>0</v>
      </c>
      <c r="P79" s="11">
        <f t="shared" si="68"/>
        <v>0</v>
      </c>
      <c r="Q79" s="11">
        <f t="shared" si="69"/>
        <v>0</v>
      </c>
      <c r="R79" s="11">
        <f t="shared" si="70"/>
        <v>0</v>
      </c>
      <c r="S79" s="11">
        <f t="shared" si="71"/>
        <v>0</v>
      </c>
      <c r="T79" s="11">
        <f t="shared" si="72"/>
        <v>0</v>
      </c>
      <c r="U79" s="11">
        <f t="shared" si="73"/>
        <v>0</v>
      </c>
      <c r="V79" s="11">
        <f t="shared" si="74"/>
        <v>0</v>
      </c>
      <c r="W79" s="11">
        <f t="shared" si="75"/>
        <v>0</v>
      </c>
      <c r="X79" s="2">
        <f t="shared" ref="X79" si="77">SUM(I79:W79)-H79</f>
        <v>0</v>
      </c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</row>
    <row r="80" spans="1:238">
      <c r="A80" s="1">
        <f t="shared" si="40"/>
        <v>62</v>
      </c>
      <c r="B80" s="1"/>
      <c r="C80" s="1"/>
      <c r="D80" s="1" t="s">
        <v>477</v>
      </c>
      <c r="F80" s="25">
        <v>9.4</v>
      </c>
      <c r="G80" s="11" t="str">
        <f t="shared" si="60"/>
        <v>Allocated Net Plant - Demand</v>
      </c>
      <c r="H80" s="2">
        <f>'Oth. RB Class.'!J$39</f>
        <v>-2245870.1851423471</v>
      </c>
      <c r="I80" s="11">
        <f t="shared" si="61"/>
        <v>-1212880.7106784459</v>
      </c>
      <c r="J80" s="11">
        <f t="shared" si="62"/>
        <v>-676783.2449906863</v>
      </c>
      <c r="K80" s="11">
        <f t="shared" si="63"/>
        <v>0</v>
      </c>
      <c r="L80" s="11">
        <f t="shared" si="64"/>
        <v>-356206.22947321506</v>
      </c>
      <c r="M80" s="11">
        <f t="shared" si="65"/>
        <v>0</v>
      </c>
      <c r="N80" s="11">
        <f t="shared" si="66"/>
        <v>0</v>
      </c>
      <c r="O80" s="11">
        <f t="shared" si="67"/>
        <v>0</v>
      </c>
      <c r="P80" s="11">
        <f t="shared" si="68"/>
        <v>0</v>
      </c>
      <c r="Q80" s="11">
        <f t="shared" si="69"/>
        <v>0</v>
      </c>
      <c r="R80" s="11">
        <f t="shared" si="70"/>
        <v>0</v>
      </c>
      <c r="S80" s="11">
        <f t="shared" si="71"/>
        <v>0</v>
      </c>
      <c r="T80" s="11">
        <f t="shared" si="72"/>
        <v>0</v>
      </c>
      <c r="U80" s="11">
        <f t="shared" si="73"/>
        <v>0</v>
      </c>
      <c r="V80" s="11">
        <f t="shared" si="74"/>
        <v>0</v>
      </c>
      <c r="W80" s="11">
        <f t="shared" si="75"/>
        <v>0</v>
      </c>
      <c r="X80" s="2">
        <f t="shared" si="76"/>
        <v>0</v>
      </c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</row>
    <row r="81" spans="1:238">
      <c r="A81" s="1">
        <f t="shared" si="40"/>
        <v>63</v>
      </c>
      <c r="B81" s="1"/>
      <c r="C81" s="1"/>
      <c r="D81" s="1"/>
      <c r="F81" s="25"/>
      <c r="G81" s="11"/>
      <c r="H81" s="2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</row>
    <row r="82" spans="1:238">
      <c r="A82" s="1">
        <f t="shared" si="40"/>
        <v>64</v>
      </c>
      <c r="B82" s="1"/>
      <c r="C82" s="1" t="s">
        <v>163</v>
      </c>
      <c r="D82" s="1"/>
      <c r="F82" s="25"/>
      <c r="G82" s="11"/>
      <c r="H82" s="2">
        <f>'Oth. RB Class.'!J$41</f>
        <v>-23928756.270606212</v>
      </c>
      <c r="I82" s="11">
        <f>SUM(I72:I80)</f>
        <v>-12922709.025279067</v>
      </c>
      <c r="J82" s="11">
        <f t="shared" ref="J82:W82" si="78">SUM(J72:J80)</f>
        <v>-7210826.9767986005</v>
      </c>
      <c r="K82" s="11">
        <f t="shared" si="78"/>
        <v>0</v>
      </c>
      <c r="L82" s="11">
        <f t="shared" si="78"/>
        <v>-3795220.2685285439</v>
      </c>
      <c r="M82" s="11">
        <f t="shared" si="78"/>
        <v>0</v>
      </c>
      <c r="N82" s="11">
        <f t="shared" si="78"/>
        <v>0</v>
      </c>
      <c r="O82" s="11">
        <f t="shared" si="78"/>
        <v>0</v>
      </c>
      <c r="P82" s="11">
        <f t="shared" si="78"/>
        <v>0</v>
      </c>
      <c r="Q82" s="11">
        <f t="shared" si="78"/>
        <v>0</v>
      </c>
      <c r="R82" s="11">
        <f t="shared" si="78"/>
        <v>0</v>
      </c>
      <c r="S82" s="11">
        <f t="shared" si="78"/>
        <v>0</v>
      </c>
      <c r="T82" s="11">
        <f t="shared" si="78"/>
        <v>0</v>
      </c>
      <c r="U82" s="11">
        <f t="shared" si="78"/>
        <v>0</v>
      </c>
      <c r="V82" s="11">
        <f t="shared" si="78"/>
        <v>0</v>
      </c>
      <c r="W82" s="11">
        <f t="shared" si="78"/>
        <v>0</v>
      </c>
      <c r="X82" s="2">
        <f>SUM(I82:W82)-H82</f>
        <v>0</v>
      </c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</row>
    <row r="83" spans="1:238">
      <c r="A83" s="1">
        <f t="shared" si="40"/>
        <v>65</v>
      </c>
      <c r="B83" s="1"/>
      <c r="C83" s="1"/>
      <c r="D83" s="1"/>
      <c r="F83" s="25"/>
      <c r="G83" s="11"/>
      <c r="H83" s="2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</row>
    <row r="84" spans="1:238">
      <c r="A84" s="1">
        <f t="shared" si="40"/>
        <v>66</v>
      </c>
      <c r="B84" s="1"/>
      <c r="C84" s="1"/>
      <c r="D84" s="1"/>
      <c r="F84" s="25"/>
      <c r="G84" s="11"/>
      <c r="H84" s="2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</row>
    <row r="85" spans="1:238">
      <c r="A85" s="1">
        <f t="shared" si="40"/>
        <v>67</v>
      </c>
      <c r="B85" s="1"/>
      <c r="C85" s="68" t="s">
        <v>136</v>
      </c>
      <c r="D85" s="1"/>
      <c r="F85" s="25"/>
      <c r="G85" s="11"/>
      <c r="H85" s="2">
        <f>'Oth. RB Class.'!J$44</f>
        <v>-23527370.993514195</v>
      </c>
      <c r="I85" s="11">
        <f>+I67+I82</f>
        <v>-12705941.17139513</v>
      </c>
      <c r="J85" s="11">
        <f t="shared" ref="J85:W85" si="79">+J67+J82</f>
        <v>-7089871.2634546421</v>
      </c>
      <c r="K85" s="11">
        <f t="shared" si="79"/>
        <v>0</v>
      </c>
      <c r="L85" s="11">
        <f t="shared" si="79"/>
        <v>-3731558.5586644243</v>
      </c>
      <c r="M85" s="11">
        <f t="shared" si="79"/>
        <v>0</v>
      </c>
      <c r="N85" s="11">
        <f t="shared" si="79"/>
        <v>0</v>
      </c>
      <c r="O85" s="11">
        <f t="shared" si="79"/>
        <v>0</v>
      </c>
      <c r="P85" s="11">
        <f t="shared" si="79"/>
        <v>0</v>
      </c>
      <c r="Q85" s="11">
        <f t="shared" si="79"/>
        <v>0</v>
      </c>
      <c r="R85" s="11">
        <f t="shared" si="79"/>
        <v>0</v>
      </c>
      <c r="S85" s="11">
        <f t="shared" si="79"/>
        <v>0</v>
      </c>
      <c r="T85" s="11">
        <f t="shared" si="79"/>
        <v>0</v>
      </c>
      <c r="U85" s="11">
        <f t="shared" si="79"/>
        <v>0</v>
      </c>
      <c r="V85" s="11">
        <f t="shared" si="79"/>
        <v>0</v>
      </c>
      <c r="W85" s="11">
        <f t="shared" si="79"/>
        <v>0</v>
      </c>
      <c r="X85" s="2">
        <f>SUM(I85:W85)-H85</f>
        <v>0</v>
      </c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</row>
    <row r="86" spans="1:238">
      <c r="A86" s="1">
        <f t="shared" si="40"/>
        <v>68</v>
      </c>
      <c r="B86" s="1"/>
      <c r="C86" s="1"/>
      <c r="D86" s="1"/>
      <c r="E86" s="1"/>
      <c r="F86" s="20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</row>
    <row r="87" spans="1:238">
      <c r="A87" s="1">
        <f t="shared" si="40"/>
        <v>69</v>
      </c>
      <c r="B87" s="1"/>
      <c r="C87" s="1" t="s">
        <v>280</v>
      </c>
      <c r="D87" s="1"/>
      <c r="E87" s="1"/>
      <c r="F87" s="25">
        <v>3</v>
      </c>
      <c r="G87" s="11" t="str">
        <f>VLOOKUP($F87,alloc,3)</f>
        <v>Peak Day</v>
      </c>
      <c r="H87" s="2">
        <f>'Oth. RB Class.'!J$46</f>
        <v>0</v>
      </c>
      <c r="I87" s="11">
        <f>$H87*VLOOKUP($F87,alloc,6)</f>
        <v>0</v>
      </c>
      <c r="J87" s="11">
        <f>$H87*VLOOKUP($F87,alloc,7)</f>
        <v>0</v>
      </c>
      <c r="K87" s="11">
        <f>$H87*VLOOKUP($F87,alloc,8)</f>
        <v>0</v>
      </c>
      <c r="L87" s="11">
        <f>$H87*VLOOKUP($F87,alloc,9)</f>
        <v>0</v>
      </c>
      <c r="M87" s="11">
        <f>$H87*VLOOKUP($F87,alloc,10)</f>
        <v>0</v>
      </c>
      <c r="N87" s="11">
        <f>$H87*VLOOKUP($F87,alloc,11)</f>
        <v>0</v>
      </c>
      <c r="O87" s="11">
        <f>$H87*VLOOKUP($F87,alloc,12)</f>
        <v>0</v>
      </c>
      <c r="P87" s="11">
        <f>$H87*VLOOKUP($F87,alloc,13)</f>
        <v>0</v>
      </c>
      <c r="Q87" s="11">
        <f>$H87*VLOOKUP($F87,alloc,14)</f>
        <v>0</v>
      </c>
      <c r="R87" s="11">
        <f>$H87*VLOOKUP($F87,alloc,15)</f>
        <v>0</v>
      </c>
      <c r="S87" s="11">
        <f>$H87*VLOOKUP($F87,alloc,16)</f>
        <v>0</v>
      </c>
      <c r="T87" s="11">
        <f>$H87*VLOOKUP($F87,alloc,17)</f>
        <v>0</v>
      </c>
      <c r="U87" s="11">
        <f>$H87*VLOOKUP($F87,alloc,18)</f>
        <v>0</v>
      </c>
      <c r="V87" s="11">
        <f>$H87*VLOOKUP($F87,alloc,19)</f>
        <v>0</v>
      </c>
      <c r="W87" s="11">
        <f>$H87*VLOOKUP($F87,alloc,20)</f>
        <v>0</v>
      </c>
      <c r="X87" s="2">
        <f>SUM(I87:W87)-H87</f>
        <v>0</v>
      </c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</row>
    <row r="88" spans="1:238">
      <c r="A88" s="1"/>
      <c r="B88" s="1"/>
      <c r="C88" s="1"/>
      <c r="D88" s="1"/>
      <c r="E88" s="1"/>
      <c r="F88" s="25"/>
      <c r="G88" s="11"/>
      <c r="H88" s="2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</row>
    <row r="89" spans="1:238">
      <c r="A89" s="1"/>
      <c r="B89" s="2"/>
      <c r="C89" s="2"/>
      <c r="D89" s="2"/>
      <c r="E89" s="3" t="s">
        <v>61</v>
      </c>
      <c r="F89" s="21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</row>
    <row r="90" spans="1:238">
      <c r="A90" s="1"/>
      <c r="B90" s="1"/>
      <c r="C90" s="1"/>
      <c r="D90" s="1"/>
      <c r="F90" s="20"/>
      <c r="G90" s="1"/>
      <c r="H90" s="1"/>
      <c r="I90" s="1"/>
      <c r="J90" s="1"/>
      <c r="K90" s="1"/>
      <c r="L90" s="1"/>
      <c r="M90" s="4"/>
      <c r="N90" s="4"/>
      <c r="O90" s="1"/>
      <c r="P90" s="3"/>
      <c r="Q90" s="3"/>
      <c r="R90" s="3"/>
      <c r="S90" s="3"/>
      <c r="T90" s="3"/>
      <c r="U90" s="3"/>
      <c r="V90" s="1"/>
      <c r="W90" s="1"/>
      <c r="X90" s="1"/>
      <c r="Y90" s="1"/>
      <c r="AA90" s="1"/>
      <c r="AB90" s="1"/>
      <c r="AC90" s="1"/>
      <c r="AD90" s="1"/>
      <c r="AE90" s="1"/>
    </row>
    <row r="91" spans="1:238">
      <c r="A91" s="1"/>
      <c r="B91" s="1"/>
      <c r="C91" s="1"/>
      <c r="D91" s="1"/>
      <c r="E91" s="1"/>
      <c r="F91" s="20"/>
      <c r="G91" s="1"/>
      <c r="H91" s="1"/>
      <c r="I91" s="42"/>
      <c r="J91" s="4"/>
      <c r="K91" s="4"/>
      <c r="L91" s="4"/>
      <c r="M91" s="3"/>
      <c r="N91" s="3"/>
      <c r="O91" s="4"/>
      <c r="P91" s="4"/>
      <c r="Q91" s="4"/>
      <c r="R91" s="4"/>
      <c r="S91" s="4"/>
      <c r="T91" s="4"/>
      <c r="U91" s="4"/>
      <c r="V91" s="4"/>
      <c r="W91" s="4"/>
      <c r="X91" s="4"/>
      <c r="Y91" s="1"/>
      <c r="AA91" s="1"/>
      <c r="AB91" s="1"/>
      <c r="AC91" s="1"/>
      <c r="AD91" s="1"/>
      <c r="AE91" s="1"/>
    </row>
    <row r="92" spans="1:238">
      <c r="A92" s="132" t="s">
        <v>303</v>
      </c>
      <c r="B92" s="1"/>
      <c r="C92" s="1"/>
      <c r="D92" s="1"/>
      <c r="E92" s="1"/>
      <c r="F92" s="21" t="s">
        <v>38</v>
      </c>
      <c r="G92" s="13" t="s">
        <v>38</v>
      </c>
      <c r="H92" s="3" t="s">
        <v>1</v>
      </c>
      <c r="I92" s="3" t="s">
        <v>56</v>
      </c>
      <c r="J92" s="3" t="s">
        <v>518</v>
      </c>
      <c r="K92" s="3" t="s">
        <v>518</v>
      </c>
      <c r="L92" s="69" t="s">
        <v>180</v>
      </c>
      <c r="M92" s="69" t="s">
        <v>180</v>
      </c>
      <c r="N92" s="3"/>
      <c r="O92" s="3"/>
      <c r="P92" s="3"/>
      <c r="Q92" s="3"/>
      <c r="R92" s="3"/>
      <c r="S92" s="4"/>
      <c r="T92" s="4"/>
      <c r="U92" s="4"/>
      <c r="V92" s="3"/>
      <c r="W92" s="3"/>
      <c r="X92" s="3"/>
      <c r="Y92" s="1"/>
      <c r="AA92" s="1"/>
      <c r="AB92" s="1"/>
      <c r="AC92" s="1"/>
      <c r="AD92" s="1"/>
      <c r="AE92" s="1"/>
    </row>
    <row r="93" spans="1:238">
      <c r="A93" s="133" t="s">
        <v>302</v>
      </c>
      <c r="B93" s="1"/>
      <c r="C93" s="1"/>
      <c r="D93" s="1"/>
      <c r="E93" s="1"/>
      <c r="F93" s="21" t="s">
        <v>39</v>
      </c>
      <c r="G93" s="13" t="s">
        <v>21</v>
      </c>
      <c r="H93" s="3" t="s">
        <v>2</v>
      </c>
      <c r="I93" s="3" t="s">
        <v>519</v>
      </c>
      <c r="J93" s="69" t="s">
        <v>420</v>
      </c>
      <c r="K93" s="69" t="s">
        <v>517</v>
      </c>
      <c r="L93" s="69" t="s">
        <v>420</v>
      </c>
      <c r="M93" s="69" t="s">
        <v>517</v>
      </c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/>
      <c r="AA93" s="1"/>
      <c r="AB93" s="1"/>
      <c r="AC93" s="1"/>
      <c r="AD93" s="1"/>
      <c r="AE93" s="1"/>
    </row>
    <row r="94" spans="1:238">
      <c r="A94" s="52">
        <v>69</v>
      </c>
      <c r="B94" s="1"/>
      <c r="C94" s="1" t="s">
        <v>160</v>
      </c>
      <c r="D94" s="1"/>
      <c r="E94" s="1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</row>
    <row r="95" spans="1:238">
      <c r="A95" s="52">
        <f t="shared" si="40"/>
        <v>70</v>
      </c>
      <c r="B95" s="1"/>
      <c r="C95" s="1"/>
      <c r="D95" s="1"/>
      <c r="E95" s="1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</row>
    <row r="96" spans="1:238">
      <c r="A96" s="1">
        <f t="shared" si="40"/>
        <v>71</v>
      </c>
      <c r="B96" s="1"/>
      <c r="D96" s="1" t="s">
        <v>372</v>
      </c>
      <c r="F96" s="25">
        <v>7.6</v>
      </c>
      <c r="G96" s="11" t="str">
        <f t="shared" ref="G96:G106" si="80">VLOOKUP($F96,alloc,3)</f>
        <v>Allocated O&amp;M Expenses - Comm</v>
      </c>
      <c r="H96" s="2">
        <f>'Oth. RB Class.'!K$14</f>
        <v>-589131.27453590324</v>
      </c>
      <c r="I96" s="11">
        <f t="shared" ref="I96:I106" si="81">$H96*VLOOKUP($F96,alloc,6)</f>
        <v>-341757.44224634138</v>
      </c>
      <c r="J96" s="11">
        <f t="shared" ref="J96:J106" si="82">$H96*VLOOKUP($F96,alloc,7)</f>
        <v>-224447.38185497074</v>
      </c>
      <c r="K96" s="11">
        <f t="shared" ref="K96:K106" si="83">$H96*VLOOKUP($F96,alloc,8)</f>
        <v>-7999.8415884055075</v>
      </c>
      <c r="L96" s="11">
        <f t="shared" ref="L96:L106" si="84">$H96*VLOOKUP($F96,alloc,9)</f>
        <v>-7149.8176085247187</v>
      </c>
      <c r="M96" s="11">
        <f t="shared" ref="M96:M106" si="85">$H96*VLOOKUP($F96,alloc,10)</f>
        <v>-7776.7912376609274</v>
      </c>
      <c r="N96" s="11">
        <f t="shared" ref="N96:N106" si="86">$H96*VLOOKUP($F96,alloc,11)</f>
        <v>0</v>
      </c>
      <c r="O96" s="11">
        <f t="shared" ref="O96:O106" si="87">$H96*VLOOKUP($F96,alloc,12)</f>
        <v>0</v>
      </c>
      <c r="P96" s="11">
        <f t="shared" ref="P96:P106" si="88">$H96*VLOOKUP($F96,alloc,13)</f>
        <v>0</v>
      </c>
      <c r="Q96" s="11">
        <f t="shared" ref="Q96:Q106" si="89">$H96*VLOOKUP($F96,alloc,14)</f>
        <v>0</v>
      </c>
      <c r="R96" s="11">
        <f t="shared" ref="R96:R106" si="90">$H96*VLOOKUP($F96,alloc,15)</f>
        <v>0</v>
      </c>
      <c r="S96" s="11">
        <f t="shared" ref="S96:S106" si="91">$H96*VLOOKUP($F96,alloc,16)</f>
        <v>0</v>
      </c>
      <c r="T96" s="11">
        <f t="shared" ref="T96:T106" si="92">$H96*VLOOKUP($F96,alloc,17)</f>
        <v>0</v>
      </c>
      <c r="U96" s="11">
        <f t="shared" ref="U96:U106" si="93">$H96*VLOOKUP($F96,alloc,18)</f>
        <v>0</v>
      </c>
      <c r="V96" s="11">
        <f t="shared" ref="V96:V106" si="94">$H96*VLOOKUP($F96,alloc,19)</f>
        <v>0</v>
      </c>
      <c r="W96" s="11">
        <f t="shared" ref="W96:W106" si="95">$H96*VLOOKUP($F96,alloc,20)</f>
        <v>0</v>
      </c>
      <c r="X96" s="2">
        <f>SUM(I96:W96)-H96</f>
        <v>0</v>
      </c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</row>
    <row r="97" spans="1:238">
      <c r="A97" s="1">
        <f t="shared" si="40"/>
        <v>72</v>
      </c>
      <c r="B97" s="1"/>
      <c r="D97" s="1" t="s">
        <v>370</v>
      </c>
      <c r="F97" s="25">
        <v>7.6</v>
      </c>
      <c r="G97" s="11" t="str">
        <f t="shared" si="80"/>
        <v>Allocated O&amp;M Expenses - Comm</v>
      </c>
      <c r="H97" s="2">
        <f>'Oth. RB Class.'!K$15</f>
        <v>966351.68959941703</v>
      </c>
      <c r="I97" s="11">
        <f t="shared" si="81"/>
        <v>560584.53526863374</v>
      </c>
      <c r="J97" s="11">
        <f t="shared" si="82"/>
        <v>368160.9109151077</v>
      </c>
      <c r="K97" s="11">
        <f t="shared" si="83"/>
        <v>13122.135540289024</v>
      </c>
      <c r="L97" s="11">
        <f t="shared" si="84"/>
        <v>11727.841696688702</v>
      </c>
      <c r="M97" s="11">
        <f t="shared" si="85"/>
        <v>12756.266178697982</v>
      </c>
      <c r="N97" s="11">
        <f t="shared" si="86"/>
        <v>0</v>
      </c>
      <c r="O97" s="11">
        <f t="shared" si="87"/>
        <v>0</v>
      </c>
      <c r="P97" s="11">
        <f t="shared" si="88"/>
        <v>0</v>
      </c>
      <c r="Q97" s="11">
        <f t="shared" si="89"/>
        <v>0</v>
      </c>
      <c r="R97" s="11">
        <f t="shared" si="90"/>
        <v>0</v>
      </c>
      <c r="S97" s="11">
        <f t="shared" si="91"/>
        <v>0</v>
      </c>
      <c r="T97" s="11">
        <f t="shared" si="92"/>
        <v>0</v>
      </c>
      <c r="U97" s="11">
        <f t="shared" si="93"/>
        <v>0</v>
      </c>
      <c r="V97" s="11">
        <f t="shared" si="94"/>
        <v>0</v>
      </c>
      <c r="W97" s="11">
        <f t="shared" si="95"/>
        <v>0</v>
      </c>
      <c r="X97" s="2">
        <f t="shared" ref="X97:X106" si="96">SUM(I97:W97)-H97</f>
        <v>0</v>
      </c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</row>
    <row r="98" spans="1:238">
      <c r="A98" s="1">
        <f t="shared" si="40"/>
        <v>73</v>
      </c>
      <c r="B98" s="1"/>
      <c r="D98" s="1" t="s">
        <v>371</v>
      </c>
      <c r="F98" s="25">
        <v>7.6</v>
      </c>
      <c r="G98" s="11" t="str">
        <f t="shared" si="80"/>
        <v>Allocated O&amp;M Expenses - Comm</v>
      </c>
      <c r="H98" s="2">
        <f>'Oth. RB Class.'!K$16</f>
        <v>0</v>
      </c>
      <c r="I98" s="11">
        <f t="shared" si="81"/>
        <v>0</v>
      </c>
      <c r="J98" s="11">
        <f t="shared" si="82"/>
        <v>0</v>
      </c>
      <c r="K98" s="11">
        <f t="shared" si="83"/>
        <v>0</v>
      </c>
      <c r="L98" s="11">
        <f t="shared" si="84"/>
        <v>0</v>
      </c>
      <c r="M98" s="11">
        <f t="shared" si="85"/>
        <v>0</v>
      </c>
      <c r="N98" s="11">
        <f t="shared" si="86"/>
        <v>0</v>
      </c>
      <c r="O98" s="11">
        <f t="shared" si="87"/>
        <v>0</v>
      </c>
      <c r="P98" s="11">
        <f t="shared" si="88"/>
        <v>0</v>
      </c>
      <c r="Q98" s="11">
        <f t="shared" si="89"/>
        <v>0</v>
      </c>
      <c r="R98" s="11">
        <f t="shared" si="90"/>
        <v>0</v>
      </c>
      <c r="S98" s="11">
        <f t="shared" si="91"/>
        <v>0</v>
      </c>
      <c r="T98" s="11">
        <f t="shared" si="92"/>
        <v>0</v>
      </c>
      <c r="U98" s="11">
        <f t="shared" si="93"/>
        <v>0</v>
      </c>
      <c r="V98" s="11">
        <f t="shared" si="94"/>
        <v>0</v>
      </c>
      <c r="W98" s="11">
        <f t="shared" si="95"/>
        <v>0</v>
      </c>
      <c r="X98" s="2">
        <f t="shared" si="96"/>
        <v>0</v>
      </c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</row>
    <row r="99" spans="1:238">
      <c r="A99" s="1">
        <f t="shared" si="40"/>
        <v>74</v>
      </c>
      <c r="B99" s="1"/>
      <c r="D99" s="1" t="s">
        <v>377</v>
      </c>
      <c r="F99" s="25">
        <v>7.6</v>
      </c>
      <c r="G99" s="11" t="str">
        <f t="shared" si="80"/>
        <v>Allocated O&amp;M Expenses - Comm</v>
      </c>
      <c r="H99" s="2">
        <f>'Oth. RB Class.'!K$17</f>
        <v>0</v>
      </c>
      <c r="I99" s="11">
        <f t="shared" si="81"/>
        <v>0</v>
      </c>
      <c r="J99" s="11">
        <f t="shared" si="82"/>
        <v>0</v>
      </c>
      <c r="K99" s="11">
        <f t="shared" si="83"/>
        <v>0</v>
      </c>
      <c r="L99" s="11">
        <f t="shared" si="84"/>
        <v>0</v>
      </c>
      <c r="M99" s="11">
        <f t="shared" si="85"/>
        <v>0</v>
      </c>
      <c r="N99" s="11">
        <f t="shared" si="86"/>
        <v>0</v>
      </c>
      <c r="O99" s="11">
        <f t="shared" si="87"/>
        <v>0</v>
      </c>
      <c r="P99" s="11">
        <f t="shared" si="88"/>
        <v>0</v>
      </c>
      <c r="Q99" s="11">
        <f t="shared" si="89"/>
        <v>0</v>
      </c>
      <c r="R99" s="11">
        <f t="shared" si="90"/>
        <v>0</v>
      </c>
      <c r="S99" s="11">
        <f t="shared" si="91"/>
        <v>0</v>
      </c>
      <c r="T99" s="11">
        <f t="shared" si="92"/>
        <v>0</v>
      </c>
      <c r="U99" s="11">
        <f t="shared" si="93"/>
        <v>0</v>
      </c>
      <c r="V99" s="11">
        <f t="shared" si="94"/>
        <v>0</v>
      </c>
      <c r="W99" s="11">
        <f t="shared" si="95"/>
        <v>0</v>
      </c>
      <c r="X99" s="2">
        <f t="shared" si="96"/>
        <v>0</v>
      </c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</row>
    <row r="100" spans="1:238">
      <c r="A100" s="1">
        <f t="shared" si="40"/>
        <v>75</v>
      </c>
      <c r="B100" s="1"/>
      <c r="D100" s="1" t="s">
        <v>164</v>
      </c>
      <c r="F100" s="25">
        <v>1</v>
      </c>
      <c r="G100" s="11" t="str">
        <f t="shared" si="80"/>
        <v>Mcf</v>
      </c>
      <c r="H100" s="2">
        <f>'Oth. RB Class.'!K$18</f>
        <v>6229573.3901578095</v>
      </c>
      <c r="I100" s="11">
        <f t="shared" si="81"/>
        <v>1959274.2072972886</v>
      </c>
      <c r="J100" s="11">
        <f t="shared" si="82"/>
        <v>1285752.0959145839</v>
      </c>
      <c r="K100" s="11">
        <f t="shared" si="83"/>
        <v>62320.044949395866</v>
      </c>
      <c r="L100" s="11">
        <f t="shared" si="84"/>
        <v>1397330.1645716541</v>
      </c>
      <c r="M100" s="11">
        <f t="shared" si="85"/>
        <v>1524896.8774248883</v>
      </c>
      <c r="N100" s="11">
        <f t="shared" si="86"/>
        <v>0</v>
      </c>
      <c r="O100" s="11">
        <f t="shared" si="87"/>
        <v>0</v>
      </c>
      <c r="P100" s="11">
        <f t="shared" si="88"/>
        <v>0</v>
      </c>
      <c r="Q100" s="11">
        <f t="shared" si="89"/>
        <v>0</v>
      </c>
      <c r="R100" s="11">
        <f t="shared" si="90"/>
        <v>0</v>
      </c>
      <c r="S100" s="11">
        <f t="shared" si="91"/>
        <v>0</v>
      </c>
      <c r="T100" s="11">
        <f t="shared" si="92"/>
        <v>0</v>
      </c>
      <c r="U100" s="11">
        <f t="shared" si="93"/>
        <v>0</v>
      </c>
      <c r="V100" s="11">
        <f t="shared" si="94"/>
        <v>0</v>
      </c>
      <c r="W100" s="11">
        <f t="shared" si="95"/>
        <v>0</v>
      </c>
      <c r="X100" s="2">
        <f t="shared" si="96"/>
        <v>0</v>
      </c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</row>
    <row r="101" spans="1:238">
      <c r="A101" s="1">
        <f t="shared" si="40"/>
        <v>76</v>
      </c>
      <c r="B101" s="1"/>
      <c r="D101" s="1" t="s">
        <v>373</v>
      </c>
      <c r="F101" s="25">
        <v>7.6</v>
      </c>
      <c r="G101" s="11" t="str">
        <f t="shared" si="80"/>
        <v>Allocated O&amp;M Expenses - Comm</v>
      </c>
      <c r="H101" s="2">
        <f>'Oth. RB Class.'!K$19</f>
        <v>158572.36670349762</v>
      </c>
      <c r="I101" s="11">
        <f t="shared" si="81"/>
        <v>91988.473194243183</v>
      </c>
      <c r="J101" s="11">
        <f t="shared" si="82"/>
        <v>60412.940340306719</v>
      </c>
      <c r="K101" s="11">
        <f t="shared" si="83"/>
        <v>2153.2617071226628</v>
      </c>
      <c r="L101" s="11">
        <f t="shared" si="84"/>
        <v>1924.4666658975877</v>
      </c>
      <c r="M101" s="11">
        <f t="shared" si="85"/>
        <v>2093.224795927486</v>
      </c>
      <c r="N101" s="11">
        <f t="shared" si="86"/>
        <v>0</v>
      </c>
      <c r="O101" s="11">
        <f t="shared" si="87"/>
        <v>0</v>
      </c>
      <c r="P101" s="11">
        <f t="shared" si="88"/>
        <v>0</v>
      </c>
      <c r="Q101" s="11">
        <f t="shared" si="89"/>
        <v>0</v>
      </c>
      <c r="R101" s="11">
        <f t="shared" si="90"/>
        <v>0</v>
      </c>
      <c r="S101" s="11">
        <f t="shared" si="91"/>
        <v>0</v>
      </c>
      <c r="T101" s="11">
        <f t="shared" si="92"/>
        <v>0</v>
      </c>
      <c r="U101" s="11">
        <f t="shared" si="93"/>
        <v>0</v>
      </c>
      <c r="V101" s="11">
        <f t="shared" si="94"/>
        <v>0</v>
      </c>
      <c r="W101" s="11">
        <f t="shared" si="95"/>
        <v>0</v>
      </c>
      <c r="X101" s="2">
        <f t="shared" si="96"/>
        <v>0</v>
      </c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</row>
    <row r="102" spans="1:238">
      <c r="A102" s="1">
        <f t="shared" si="40"/>
        <v>77</v>
      </c>
      <c r="B102" s="1"/>
      <c r="D102" s="1" t="s">
        <v>374</v>
      </c>
      <c r="F102" s="25">
        <v>7.6</v>
      </c>
      <c r="G102" s="11" t="str">
        <f t="shared" si="80"/>
        <v>Allocated O&amp;M Expenses - Comm</v>
      </c>
      <c r="H102" s="2">
        <f>'Oth. RB Class.'!K$20</f>
        <v>1263.0054493192865</v>
      </c>
      <c r="I102" s="11">
        <f t="shared" si="81"/>
        <v>732.67458469690382</v>
      </c>
      <c r="J102" s="11">
        <f t="shared" si="82"/>
        <v>481.18013526202446</v>
      </c>
      <c r="K102" s="11">
        <f t="shared" si="83"/>
        <v>17.150411048550534</v>
      </c>
      <c r="L102" s="11">
        <f t="shared" si="84"/>
        <v>15.328092381989782</v>
      </c>
      <c r="M102" s="11">
        <f t="shared" si="85"/>
        <v>16.67222592981803</v>
      </c>
      <c r="N102" s="11">
        <f t="shared" si="86"/>
        <v>0</v>
      </c>
      <c r="O102" s="11">
        <f t="shared" si="87"/>
        <v>0</v>
      </c>
      <c r="P102" s="11">
        <f t="shared" si="88"/>
        <v>0</v>
      </c>
      <c r="Q102" s="11">
        <f t="shared" si="89"/>
        <v>0</v>
      </c>
      <c r="R102" s="11">
        <f t="shared" si="90"/>
        <v>0</v>
      </c>
      <c r="S102" s="11">
        <f t="shared" si="91"/>
        <v>0</v>
      </c>
      <c r="T102" s="11">
        <f t="shared" si="92"/>
        <v>0</v>
      </c>
      <c r="U102" s="11">
        <f t="shared" si="93"/>
        <v>0</v>
      </c>
      <c r="V102" s="11">
        <f t="shared" si="94"/>
        <v>0</v>
      </c>
      <c r="W102" s="11">
        <f t="shared" si="95"/>
        <v>0</v>
      </c>
      <c r="X102" s="2">
        <f t="shared" si="96"/>
        <v>0</v>
      </c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</row>
    <row r="103" spans="1:238">
      <c r="A103" s="1">
        <f t="shared" si="40"/>
        <v>78</v>
      </c>
      <c r="B103" s="1"/>
      <c r="D103" s="1" t="s">
        <v>375</v>
      </c>
      <c r="F103" s="25">
        <v>7.6</v>
      </c>
      <c r="G103" s="11" t="str">
        <f t="shared" si="80"/>
        <v>Allocated O&amp;M Expenses - Comm</v>
      </c>
      <c r="H103" s="2">
        <f>'Oth. RB Class.'!K$21</f>
        <v>1084327.9547332434</v>
      </c>
      <c r="I103" s="11">
        <f t="shared" si="81"/>
        <v>629023.04525891528</v>
      </c>
      <c r="J103" s="11">
        <f t="shared" si="82"/>
        <v>413107.53822015913</v>
      </c>
      <c r="K103" s="11">
        <f t="shared" si="83"/>
        <v>14724.140853970301</v>
      </c>
      <c r="L103" s="11">
        <f t="shared" si="84"/>
        <v>13159.625773177086</v>
      </c>
      <c r="M103" s="11">
        <f t="shared" si="85"/>
        <v>14313.604627021676</v>
      </c>
      <c r="N103" s="11">
        <f t="shared" si="86"/>
        <v>0</v>
      </c>
      <c r="O103" s="11">
        <f t="shared" si="87"/>
        <v>0</v>
      </c>
      <c r="P103" s="11">
        <f t="shared" si="88"/>
        <v>0</v>
      </c>
      <c r="Q103" s="11">
        <f t="shared" si="89"/>
        <v>0</v>
      </c>
      <c r="R103" s="11">
        <f t="shared" si="90"/>
        <v>0</v>
      </c>
      <c r="S103" s="11">
        <f t="shared" si="91"/>
        <v>0</v>
      </c>
      <c r="T103" s="11">
        <f t="shared" si="92"/>
        <v>0</v>
      </c>
      <c r="U103" s="11">
        <f t="shared" si="93"/>
        <v>0</v>
      </c>
      <c r="V103" s="11">
        <f t="shared" si="94"/>
        <v>0</v>
      </c>
      <c r="W103" s="11">
        <f t="shared" si="95"/>
        <v>0</v>
      </c>
      <c r="X103" s="2">
        <f t="shared" si="96"/>
        <v>0</v>
      </c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</row>
    <row r="104" spans="1:238">
      <c r="A104" s="1">
        <f t="shared" si="40"/>
        <v>79</v>
      </c>
      <c r="B104" s="1"/>
      <c r="D104" s="1" t="s">
        <v>376</v>
      </c>
      <c r="F104" s="25">
        <v>7.6</v>
      </c>
      <c r="G104" s="11" t="str">
        <f t="shared" si="80"/>
        <v>Allocated O&amp;M Expenses - Comm</v>
      </c>
      <c r="H104" s="2">
        <f>'Oth. RB Class.'!K$22</f>
        <v>0</v>
      </c>
      <c r="I104" s="11">
        <f t="shared" si="81"/>
        <v>0</v>
      </c>
      <c r="J104" s="11">
        <f t="shared" si="82"/>
        <v>0</v>
      </c>
      <c r="K104" s="11">
        <f t="shared" si="83"/>
        <v>0</v>
      </c>
      <c r="L104" s="11">
        <f t="shared" si="84"/>
        <v>0</v>
      </c>
      <c r="M104" s="11">
        <f t="shared" si="85"/>
        <v>0</v>
      </c>
      <c r="N104" s="11">
        <f t="shared" si="86"/>
        <v>0</v>
      </c>
      <c r="O104" s="11">
        <f t="shared" si="87"/>
        <v>0</v>
      </c>
      <c r="P104" s="11">
        <f t="shared" si="88"/>
        <v>0</v>
      </c>
      <c r="Q104" s="11">
        <f t="shared" si="89"/>
        <v>0</v>
      </c>
      <c r="R104" s="11">
        <f t="shared" si="90"/>
        <v>0</v>
      </c>
      <c r="S104" s="11">
        <f t="shared" si="91"/>
        <v>0</v>
      </c>
      <c r="T104" s="11">
        <f t="shared" si="92"/>
        <v>0</v>
      </c>
      <c r="U104" s="11">
        <f t="shared" si="93"/>
        <v>0</v>
      </c>
      <c r="V104" s="11">
        <f t="shared" si="94"/>
        <v>0</v>
      </c>
      <c r="W104" s="11">
        <f t="shared" si="95"/>
        <v>0</v>
      </c>
      <c r="X104" s="2">
        <f t="shared" si="96"/>
        <v>0</v>
      </c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</row>
    <row r="105" spans="1:238">
      <c r="A105" s="1">
        <f t="shared" si="40"/>
        <v>80</v>
      </c>
      <c r="B105" s="1"/>
      <c r="D105" s="1" t="s">
        <v>152</v>
      </c>
      <c r="F105" s="25">
        <v>7.6</v>
      </c>
      <c r="G105" s="11" t="str">
        <f t="shared" si="80"/>
        <v>Allocated O&amp;M Expenses - Comm</v>
      </c>
      <c r="H105" s="2">
        <f>'Oth. RB Class.'!K$23</f>
        <v>2549574.4404953294</v>
      </c>
      <c r="I105" s="11">
        <f t="shared" si="81"/>
        <v>1479018.4756135012</v>
      </c>
      <c r="J105" s="11">
        <f t="shared" si="82"/>
        <v>971337.51465549541</v>
      </c>
      <c r="K105" s="11">
        <f t="shared" si="83"/>
        <v>34620.792552351995</v>
      </c>
      <c r="L105" s="11">
        <f t="shared" si="84"/>
        <v>30942.156726033969</v>
      </c>
      <c r="M105" s="11">
        <f t="shared" si="85"/>
        <v>33655.500947947039</v>
      </c>
      <c r="N105" s="11">
        <f t="shared" si="86"/>
        <v>0</v>
      </c>
      <c r="O105" s="11">
        <f t="shared" si="87"/>
        <v>0</v>
      </c>
      <c r="P105" s="11">
        <f t="shared" si="88"/>
        <v>0</v>
      </c>
      <c r="Q105" s="11">
        <f t="shared" si="89"/>
        <v>0</v>
      </c>
      <c r="R105" s="11">
        <f t="shared" si="90"/>
        <v>0</v>
      </c>
      <c r="S105" s="11">
        <f t="shared" si="91"/>
        <v>0</v>
      </c>
      <c r="T105" s="11">
        <f t="shared" si="92"/>
        <v>0</v>
      </c>
      <c r="U105" s="11">
        <f t="shared" si="93"/>
        <v>0</v>
      </c>
      <c r="V105" s="11">
        <f t="shared" si="94"/>
        <v>0</v>
      </c>
      <c r="W105" s="11">
        <f t="shared" si="95"/>
        <v>0</v>
      </c>
      <c r="X105" s="2">
        <f t="shared" ref="X105" si="97">SUM(I105:W105)-H105</f>
        <v>0</v>
      </c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</row>
    <row r="106" spans="1:238">
      <c r="A106" s="1">
        <f t="shared" si="40"/>
        <v>81</v>
      </c>
      <c r="B106" s="1"/>
      <c r="D106" s="1" t="s">
        <v>511</v>
      </c>
      <c r="F106" s="25">
        <v>7.6</v>
      </c>
      <c r="G106" s="11" t="str">
        <f t="shared" si="80"/>
        <v>Allocated O&amp;M Expenses - Comm</v>
      </c>
      <c r="H106" s="2">
        <f>'Oth. RB Class.'!K$24</f>
        <v>294803.67745338922</v>
      </c>
      <c r="I106" s="11">
        <f t="shared" si="81"/>
        <v>171016.80920038419</v>
      </c>
      <c r="J106" s="11">
        <f t="shared" si="82"/>
        <v>112314.3795374897</v>
      </c>
      <c r="K106" s="11">
        <f t="shared" si="83"/>
        <v>4003.1531531989308</v>
      </c>
      <c r="L106" s="11">
        <f t="shared" si="84"/>
        <v>3577.7977086253454</v>
      </c>
      <c r="M106" s="11">
        <f t="shared" si="85"/>
        <v>3891.5378536910735</v>
      </c>
      <c r="N106" s="11">
        <f t="shared" si="86"/>
        <v>0</v>
      </c>
      <c r="O106" s="11">
        <f t="shared" si="87"/>
        <v>0</v>
      </c>
      <c r="P106" s="11">
        <f t="shared" si="88"/>
        <v>0</v>
      </c>
      <c r="Q106" s="11">
        <f t="shared" si="89"/>
        <v>0</v>
      </c>
      <c r="R106" s="11">
        <f t="shared" si="90"/>
        <v>0</v>
      </c>
      <c r="S106" s="11">
        <f t="shared" si="91"/>
        <v>0</v>
      </c>
      <c r="T106" s="11">
        <f t="shared" si="92"/>
        <v>0</v>
      </c>
      <c r="U106" s="11">
        <f t="shared" si="93"/>
        <v>0</v>
      </c>
      <c r="V106" s="11">
        <f t="shared" si="94"/>
        <v>0</v>
      </c>
      <c r="W106" s="11">
        <f t="shared" si="95"/>
        <v>0</v>
      </c>
      <c r="X106" s="2">
        <f t="shared" si="96"/>
        <v>0</v>
      </c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</row>
    <row r="107" spans="1:238">
      <c r="A107" s="1">
        <f t="shared" si="40"/>
        <v>82</v>
      </c>
      <c r="B107" s="1"/>
      <c r="C107" s="1"/>
      <c r="D107" s="1"/>
      <c r="F107" s="20"/>
      <c r="H107" s="2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</row>
    <row r="108" spans="1:238">
      <c r="A108" s="1">
        <f t="shared" si="40"/>
        <v>83</v>
      </c>
      <c r="B108" s="1"/>
      <c r="C108" s="1" t="s">
        <v>161</v>
      </c>
      <c r="D108" s="1"/>
      <c r="F108" s="20"/>
      <c r="H108" s="2">
        <f>'Oth. RB Class.'!K$26</f>
        <v>10695335.250056101</v>
      </c>
      <c r="I108" s="2">
        <f>SUM(I96:I106)</f>
        <v>4549880.7781713214</v>
      </c>
      <c r="J108" s="2">
        <f t="shared" ref="J108:W108" si="98">SUM(J96:J106)</f>
        <v>2987119.177863434</v>
      </c>
      <c r="K108" s="2">
        <f t="shared" si="98"/>
        <v>122960.83757897181</v>
      </c>
      <c r="L108" s="2">
        <f t="shared" si="98"/>
        <v>1451527.5636259341</v>
      </c>
      <c r="M108" s="2">
        <f t="shared" si="98"/>
        <v>1583846.8928164425</v>
      </c>
      <c r="N108" s="2">
        <f t="shared" si="98"/>
        <v>0</v>
      </c>
      <c r="O108" s="2">
        <f t="shared" si="98"/>
        <v>0</v>
      </c>
      <c r="P108" s="2">
        <f t="shared" si="98"/>
        <v>0</v>
      </c>
      <c r="Q108" s="2">
        <f t="shared" si="98"/>
        <v>0</v>
      </c>
      <c r="R108" s="2">
        <f t="shared" si="98"/>
        <v>0</v>
      </c>
      <c r="S108" s="2">
        <f t="shared" si="98"/>
        <v>0</v>
      </c>
      <c r="T108" s="2">
        <f t="shared" si="98"/>
        <v>0</v>
      </c>
      <c r="U108" s="2">
        <f t="shared" si="98"/>
        <v>0</v>
      </c>
      <c r="V108" s="2">
        <f t="shared" si="98"/>
        <v>0</v>
      </c>
      <c r="W108" s="2">
        <f t="shared" si="98"/>
        <v>0</v>
      </c>
      <c r="X108" s="2">
        <f>SUM(I108:W108)-H108</f>
        <v>0</v>
      </c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</row>
    <row r="109" spans="1:238">
      <c r="A109" s="1">
        <f t="shared" si="40"/>
        <v>84</v>
      </c>
      <c r="B109" s="1"/>
      <c r="C109" s="1"/>
      <c r="D109" s="1"/>
      <c r="F109" s="25"/>
      <c r="G109" s="11"/>
      <c r="H109" s="2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</row>
    <row r="110" spans="1:238">
      <c r="A110" s="1">
        <f t="shared" si="40"/>
        <v>85</v>
      </c>
      <c r="B110" s="1"/>
      <c r="C110" s="1"/>
      <c r="D110" s="1"/>
      <c r="F110" s="25"/>
      <c r="G110" s="11"/>
      <c r="H110" s="2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</row>
    <row r="111" spans="1:238">
      <c r="A111" s="1">
        <f t="shared" si="40"/>
        <v>86</v>
      </c>
      <c r="B111" s="1"/>
      <c r="C111" s="1" t="s">
        <v>162</v>
      </c>
      <c r="D111" s="1"/>
      <c r="F111" s="25"/>
      <c r="G111" s="11"/>
      <c r="H111" s="2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</row>
    <row r="112" spans="1:238">
      <c r="A112" s="1">
        <f t="shared" si="40"/>
        <v>87</v>
      </c>
      <c r="B112" s="1"/>
      <c r="C112" s="1"/>
      <c r="D112" s="1"/>
      <c r="F112" s="25"/>
      <c r="G112" s="11"/>
      <c r="H112" s="2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</row>
    <row r="113" spans="1:238">
      <c r="A113" s="1">
        <f t="shared" si="40"/>
        <v>88</v>
      </c>
      <c r="B113" s="1"/>
      <c r="C113" s="1"/>
      <c r="D113" s="1" t="s">
        <v>378</v>
      </c>
      <c r="F113" s="25">
        <v>99</v>
      </c>
      <c r="G113" s="11" t="str">
        <f t="shared" ref="G113:G121" si="99">VLOOKUP($F113,alloc,3)</f>
        <v>-</v>
      </c>
      <c r="H113" s="2">
        <f>'Oth. RB Class.'!K$31</f>
        <v>0</v>
      </c>
      <c r="I113" s="11">
        <f t="shared" ref="I113:I121" si="100">$H113*VLOOKUP($F113,alloc,6)</f>
        <v>0</v>
      </c>
      <c r="J113" s="11">
        <f t="shared" ref="J113:J121" si="101">$H113*VLOOKUP($F113,alloc,7)</f>
        <v>0</v>
      </c>
      <c r="K113" s="11">
        <f t="shared" ref="K113:K121" si="102">$H113*VLOOKUP($F113,alloc,8)</f>
        <v>0</v>
      </c>
      <c r="L113" s="11">
        <f t="shared" ref="L113:L121" si="103">$H113*VLOOKUP($F113,alloc,9)</f>
        <v>0</v>
      </c>
      <c r="M113" s="11">
        <f t="shared" ref="M113:M121" si="104">$H113*VLOOKUP($F113,alloc,10)</f>
        <v>0</v>
      </c>
      <c r="N113" s="11">
        <f t="shared" ref="N113:N121" si="105">$H113*VLOOKUP($F113,alloc,11)</f>
        <v>0</v>
      </c>
      <c r="O113" s="11">
        <f t="shared" ref="O113:O121" si="106">$H113*VLOOKUP($F113,alloc,12)</f>
        <v>0</v>
      </c>
      <c r="P113" s="11">
        <f t="shared" ref="P113:P121" si="107">$H113*VLOOKUP($F113,alloc,13)</f>
        <v>0</v>
      </c>
      <c r="Q113" s="11">
        <f t="shared" ref="Q113:Q121" si="108">$H113*VLOOKUP($F113,alloc,14)</f>
        <v>0</v>
      </c>
      <c r="R113" s="11">
        <f t="shared" ref="R113:R121" si="109">$H113*VLOOKUP($F113,alloc,15)</f>
        <v>0</v>
      </c>
      <c r="S113" s="11">
        <f t="shared" ref="S113:S121" si="110">$H113*VLOOKUP($F113,alloc,16)</f>
        <v>0</v>
      </c>
      <c r="T113" s="11">
        <f t="shared" ref="T113:T121" si="111">$H113*VLOOKUP($F113,alloc,17)</f>
        <v>0</v>
      </c>
      <c r="U113" s="11">
        <f t="shared" ref="U113:U121" si="112">$H113*VLOOKUP($F113,alloc,18)</f>
        <v>0</v>
      </c>
      <c r="V113" s="11">
        <f t="shared" ref="V113:V121" si="113">$H113*VLOOKUP($F113,alloc,19)</f>
        <v>0</v>
      </c>
      <c r="W113" s="11">
        <f t="shared" ref="W113:W121" si="114">$H113*VLOOKUP($F113,alloc,20)</f>
        <v>0</v>
      </c>
      <c r="X113" s="2">
        <f t="shared" ref="X113:X121" si="115">SUM(I113:W113)-H113</f>
        <v>0</v>
      </c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</row>
    <row r="114" spans="1:238">
      <c r="A114" s="1">
        <f t="shared" si="40"/>
        <v>89</v>
      </c>
      <c r="B114" s="1"/>
      <c r="C114" s="1"/>
      <c r="D114" s="1" t="s">
        <v>379</v>
      </c>
      <c r="F114" s="25">
        <v>99</v>
      </c>
      <c r="G114" s="11" t="str">
        <f t="shared" si="99"/>
        <v>-</v>
      </c>
      <c r="H114" s="2">
        <f>'Oth. RB Class.'!K$32</f>
        <v>0</v>
      </c>
      <c r="I114" s="11">
        <f t="shared" si="100"/>
        <v>0</v>
      </c>
      <c r="J114" s="11">
        <f t="shared" si="101"/>
        <v>0</v>
      </c>
      <c r="K114" s="11">
        <f t="shared" si="102"/>
        <v>0</v>
      </c>
      <c r="L114" s="11">
        <f t="shared" si="103"/>
        <v>0</v>
      </c>
      <c r="M114" s="11">
        <f t="shared" si="104"/>
        <v>0</v>
      </c>
      <c r="N114" s="11">
        <f t="shared" si="105"/>
        <v>0</v>
      </c>
      <c r="O114" s="11">
        <f t="shared" si="106"/>
        <v>0</v>
      </c>
      <c r="P114" s="11">
        <f t="shared" si="107"/>
        <v>0</v>
      </c>
      <c r="Q114" s="11">
        <f t="shared" si="108"/>
        <v>0</v>
      </c>
      <c r="R114" s="11">
        <f t="shared" si="109"/>
        <v>0</v>
      </c>
      <c r="S114" s="11">
        <f t="shared" si="110"/>
        <v>0</v>
      </c>
      <c r="T114" s="11">
        <f t="shared" si="111"/>
        <v>0</v>
      </c>
      <c r="U114" s="11">
        <f t="shared" si="112"/>
        <v>0</v>
      </c>
      <c r="V114" s="11">
        <f t="shared" si="113"/>
        <v>0</v>
      </c>
      <c r="W114" s="11">
        <f t="shared" si="114"/>
        <v>0</v>
      </c>
      <c r="X114" s="2">
        <f t="shared" si="115"/>
        <v>0</v>
      </c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</row>
    <row r="115" spans="1:238">
      <c r="A115" s="1">
        <f t="shared" si="40"/>
        <v>90</v>
      </c>
      <c r="B115" s="1"/>
      <c r="C115" s="1"/>
      <c r="D115" s="1" t="s">
        <v>380</v>
      </c>
      <c r="F115" s="25">
        <v>99</v>
      </c>
      <c r="G115" s="11" t="str">
        <f t="shared" si="99"/>
        <v>-</v>
      </c>
      <c r="H115" s="2">
        <f>'Oth. RB Class.'!K$33</f>
        <v>0</v>
      </c>
      <c r="I115" s="11">
        <f t="shared" si="100"/>
        <v>0</v>
      </c>
      <c r="J115" s="11">
        <f t="shared" si="101"/>
        <v>0</v>
      </c>
      <c r="K115" s="11">
        <f t="shared" si="102"/>
        <v>0</v>
      </c>
      <c r="L115" s="11">
        <f t="shared" si="103"/>
        <v>0</v>
      </c>
      <c r="M115" s="11">
        <f t="shared" si="104"/>
        <v>0</v>
      </c>
      <c r="N115" s="11">
        <f t="shared" si="105"/>
        <v>0</v>
      </c>
      <c r="O115" s="11">
        <f t="shared" si="106"/>
        <v>0</v>
      </c>
      <c r="P115" s="11">
        <f t="shared" si="107"/>
        <v>0</v>
      </c>
      <c r="Q115" s="11">
        <f t="shared" si="108"/>
        <v>0</v>
      </c>
      <c r="R115" s="11">
        <f t="shared" si="109"/>
        <v>0</v>
      </c>
      <c r="S115" s="11">
        <f t="shared" si="110"/>
        <v>0</v>
      </c>
      <c r="T115" s="11">
        <f t="shared" si="111"/>
        <v>0</v>
      </c>
      <c r="U115" s="11">
        <f t="shared" si="112"/>
        <v>0</v>
      </c>
      <c r="V115" s="11">
        <f t="shared" si="113"/>
        <v>0</v>
      </c>
      <c r="W115" s="11">
        <f t="shared" si="114"/>
        <v>0</v>
      </c>
      <c r="X115" s="2">
        <f t="shared" si="115"/>
        <v>0</v>
      </c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</row>
    <row r="116" spans="1:238">
      <c r="A116" s="1">
        <f t="shared" si="40"/>
        <v>91</v>
      </c>
      <c r="B116" s="1"/>
      <c r="C116" s="1"/>
      <c r="D116" s="1" t="s">
        <v>381</v>
      </c>
      <c r="F116" s="25">
        <v>99</v>
      </c>
      <c r="G116" s="11" t="str">
        <f t="shared" si="99"/>
        <v>-</v>
      </c>
      <c r="H116" s="2">
        <f>'Oth. RB Class.'!K$34</f>
        <v>0</v>
      </c>
      <c r="I116" s="11">
        <f t="shared" si="100"/>
        <v>0</v>
      </c>
      <c r="J116" s="11">
        <f t="shared" si="101"/>
        <v>0</v>
      </c>
      <c r="K116" s="11">
        <f t="shared" si="102"/>
        <v>0</v>
      </c>
      <c r="L116" s="11">
        <f t="shared" si="103"/>
        <v>0</v>
      </c>
      <c r="M116" s="11">
        <f t="shared" si="104"/>
        <v>0</v>
      </c>
      <c r="N116" s="11">
        <f t="shared" si="105"/>
        <v>0</v>
      </c>
      <c r="O116" s="11">
        <f t="shared" si="106"/>
        <v>0</v>
      </c>
      <c r="P116" s="11">
        <f t="shared" si="107"/>
        <v>0</v>
      </c>
      <c r="Q116" s="11">
        <f t="shared" si="108"/>
        <v>0</v>
      </c>
      <c r="R116" s="11">
        <f t="shared" si="109"/>
        <v>0</v>
      </c>
      <c r="S116" s="11">
        <f t="shared" si="110"/>
        <v>0</v>
      </c>
      <c r="T116" s="11">
        <f t="shared" si="111"/>
        <v>0</v>
      </c>
      <c r="U116" s="11">
        <f t="shared" si="112"/>
        <v>0</v>
      </c>
      <c r="V116" s="11">
        <f t="shared" si="113"/>
        <v>0</v>
      </c>
      <c r="W116" s="11">
        <f t="shared" si="114"/>
        <v>0</v>
      </c>
      <c r="X116" s="2">
        <f t="shared" si="115"/>
        <v>0</v>
      </c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</row>
    <row r="117" spans="1:238">
      <c r="A117" s="1">
        <f t="shared" si="40"/>
        <v>92</v>
      </c>
      <c r="B117" s="1"/>
      <c r="C117" s="1"/>
      <c r="D117" s="1" t="s">
        <v>382</v>
      </c>
      <c r="F117" s="25">
        <v>9.6</v>
      </c>
      <c r="G117" s="11" t="str">
        <f t="shared" si="99"/>
        <v>Allocated Net Plant - Comm</v>
      </c>
      <c r="H117" s="2">
        <f>'Oth. RB Class.'!K$35</f>
        <v>-17723133.606790625</v>
      </c>
      <c r="I117" s="11">
        <f t="shared" si="100"/>
        <v>-5670596.2628408819</v>
      </c>
      <c r="J117" s="11">
        <f t="shared" si="101"/>
        <v>-3695523.6896756529</v>
      </c>
      <c r="K117" s="11">
        <f t="shared" si="102"/>
        <v>-174178.46478632238</v>
      </c>
      <c r="L117" s="11">
        <f t="shared" si="103"/>
        <v>-3925069.1424300694</v>
      </c>
      <c r="M117" s="11">
        <f t="shared" si="104"/>
        <v>-4257766.0470576957</v>
      </c>
      <c r="N117" s="11">
        <f t="shared" si="105"/>
        <v>0</v>
      </c>
      <c r="O117" s="11">
        <f t="shared" si="106"/>
        <v>0</v>
      </c>
      <c r="P117" s="11">
        <f t="shared" si="107"/>
        <v>0</v>
      </c>
      <c r="Q117" s="11">
        <f t="shared" si="108"/>
        <v>0</v>
      </c>
      <c r="R117" s="11">
        <f t="shared" si="109"/>
        <v>0</v>
      </c>
      <c r="S117" s="11">
        <f t="shared" si="110"/>
        <v>0</v>
      </c>
      <c r="T117" s="11">
        <f t="shared" si="111"/>
        <v>0</v>
      </c>
      <c r="U117" s="11">
        <f t="shared" si="112"/>
        <v>0</v>
      </c>
      <c r="V117" s="11">
        <f t="shared" si="113"/>
        <v>0</v>
      </c>
      <c r="W117" s="11">
        <f t="shared" si="114"/>
        <v>0</v>
      </c>
      <c r="X117" s="2">
        <f t="shared" si="115"/>
        <v>0</v>
      </c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</row>
    <row r="118" spans="1:238">
      <c r="A118" s="1">
        <f t="shared" si="40"/>
        <v>93</v>
      </c>
      <c r="B118" s="1"/>
      <c r="C118" s="1"/>
      <c r="D118" s="1" t="s">
        <v>383</v>
      </c>
      <c r="F118" s="25">
        <v>9.6</v>
      </c>
      <c r="G118" s="11" t="str">
        <f t="shared" si="99"/>
        <v>Allocated Net Plant - Comm</v>
      </c>
      <c r="H118" s="2">
        <f>'Oth. RB Class.'!K$36</f>
        <v>-31041.306169439333</v>
      </c>
      <c r="I118" s="11">
        <f t="shared" si="100"/>
        <v>-9931.8054393427992</v>
      </c>
      <c r="J118" s="11">
        <f t="shared" si="101"/>
        <v>-6472.5507832139447</v>
      </c>
      <c r="K118" s="11">
        <f t="shared" si="102"/>
        <v>-305.06608896090199</v>
      </c>
      <c r="L118" s="11">
        <f t="shared" si="103"/>
        <v>-6874.5897700453888</v>
      </c>
      <c r="M118" s="11">
        <f t="shared" si="104"/>
        <v>-7457.2940878762929</v>
      </c>
      <c r="N118" s="11">
        <f t="shared" si="105"/>
        <v>0</v>
      </c>
      <c r="O118" s="11">
        <f t="shared" si="106"/>
        <v>0</v>
      </c>
      <c r="P118" s="11">
        <f t="shared" si="107"/>
        <v>0</v>
      </c>
      <c r="Q118" s="11">
        <f t="shared" si="108"/>
        <v>0</v>
      </c>
      <c r="R118" s="11">
        <f t="shared" si="109"/>
        <v>0</v>
      </c>
      <c r="S118" s="11">
        <f t="shared" si="110"/>
        <v>0</v>
      </c>
      <c r="T118" s="11">
        <f t="shared" si="111"/>
        <v>0</v>
      </c>
      <c r="U118" s="11">
        <f t="shared" si="112"/>
        <v>0</v>
      </c>
      <c r="V118" s="11">
        <f t="shared" si="113"/>
        <v>0</v>
      </c>
      <c r="W118" s="11">
        <f t="shared" si="114"/>
        <v>0</v>
      </c>
      <c r="X118" s="2">
        <f t="shared" si="115"/>
        <v>0</v>
      </c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</row>
    <row r="119" spans="1:238">
      <c r="A119" s="1">
        <f t="shared" si="40"/>
        <v>94</v>
      </c>
      <c r="B119" s="1"/>
      <c r="C119" s="1"/>
      <c r="D119" s="1" t="s">
        <v>384</v>
      </c>
      <c r="F119" s="25">
        <v>9.6</v>
      </c>
      <c r="G119" s="11" t="str">
        <f t="shared" si="99"/>
        <v>Allocated Net Plant - Comm</v>
      </c>
      <c r="H119" s="2">
        <f>'Oth. RB Class.'!K$37</f>
        <v>5601843.6430030521</v>
      </c>
      <c r="I119" s="11">
        <f t="shared" si="100"/>
        <v>1792335.0538225919</v>
      </c>
      <c r="J119" s="11">
        <f t="shared" si="101"/>
        <v>1168063.5235207423</v>
      </c>
      <c r="K119" s="11">
        <f t="shared" si="102"/>
        <v>55053.499418265586</v>
      </c>
      <c r="L119" s="11">
        <f t="shared" si="103"/>
        <v>1240617.1567450555</v>
      </c>
      <c r="M119" s="11">
        <f t="shared" si="104"/>
        <v>1345774.4094963961</v>
      </c>
      <c r="N119" s="11">
        <f t="shared" si="105"/>
        <v>0</v>
      </c>
      <c r="O119" s="11">
        <f t="shared" si="106"/>
        <v>0</v>
      </c>
      <c r="P119" s="11">
        <f t="shared" si="107"/>
        <v>0</v>
      </c>
      <c r="Q119" s="11">
        <f t="shared" si="108"/>
        <v>0</v>
      </c>
      <c r="R119" s="11">
        <f t="shared" si="109"/>
        <v>0</v>
      </c>
      <c r="S119" s="11">
        <f t="shared" si="110"/>
        <v>0</v>
      </c>
      <c r="T119" s="11">
        <f t="shared" si="111"/>
        <v>0</v>
      </c>
      <c r="U119" s="11">
        <f t="shared" si="112"/>
        <v>0</v>
      </c>
      <c r="V119" s="11">
        <f t="shared" si="113"/>
        <v>0</v>
      </c>
      <c r="W119" s="11">
        <f t="shared" si="114"/>
        <v>0</v>
      </c>
      <c r="X119" s="2">
        <f t="shared" si="115"/>
        <v>0</v>
      </c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</row>
    <row r="120" spans="1:238">
      <c r="A120" s="1">
        <f t="shared" si="40"/>
        <v>95</v>
      </c>
      <c r="B120" s="1"/>
      <c r="C120" s="1"/>
      <c r="D120" s="1" t="s">
        <v>385</v>
      </c>
      <c r="F120" s="25">
        <v>9.6</v>
      </c>
      <c r="G120" s="11" t="str">
        <f t="shared" si="99"/>
        <v>Allocated Net Plant - Comm</v>
      </c>
      <c r="H120" s="2">
        <f>'Oth. RB Class.'!K$38</f>
        <v>-377156.68698392285</v>
      </c>
      <c r="I120" s="11">
        <f t="shared" si="100"/>
        <v>-120672.97731689143</v>
      </c>
      <c r="J120" s="11">
        <f t="shared" si="101"/>
        <v>-78642.496433849607</v>
      </c>
      <c r="K120" s="11">
        <f t="shared" si="102"/>
        <v>-3706.6003213779918</v>
      </c>
      <c r="L120" s="11">
        <f t="shared" si="103"/>
        <v>-83527.332512719382</v>
      </c>
      <c r="M120" s="11">
        <f t="shared" si="104"/>
        <v>-90607.280399084382</v>
      </c>
      <c r="N120" s="11">
        <f t="shared" si="105"/>
        <v>0</v>
      </c>
      <c r="O120" s="11">
        <f t="shared" si="106"/>
        <v>0</v>
      </c>
      <c r="P120" s="11">
        <f t="shared" si="107"/>
        <v>0</v>
      </c>
      <c r="Q120" s="11">
        <f t="shared" si="108"/>
        <v>0</v>
      </c>
      <c r="R120" s="11">
        <f t="shared" si="109"/>
        <v>0</v>
      </c>
      <c r="S120" s="11">
        <f t="shared" si="110"/>
        <v>0</v>
      </c>
      <c r="T120" s="11">
        <f t="shared" si="111"/>
        <v>0</v>
      </c>
      <c r="U120" s="11">
        <f t="shared" si="112"/>
        <v>0</v>
      </c>
      <c r="V120" s="11">
        <f t="shared" si="113"/>
        <v>0</v>
      </c>
      <c r="W120" s="11">
        <f t="shared" si="114"/>
        <v>0</v>
      </c>
      <c r="X120" s="2">
        <f t="shared" ref="X120" si="116">SUM(I120:W120)-H120</f>
        <v>0</v>
      </c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</row>
    <row r="121" spans="1:238">
      <c r="A121" s="1">
        <f t="shared" si="40"/>
        <v>96</v>
      </c>
      <c r="B121" s="1"/>
      <c r="C121" s="1"/>
      <c r="D121" s="1" t="s">
        <v>477</v>
      </c>
      <c r="F121" s="25">
        <v>9.6</v>
      </c>
      <c r="G121" s="11" t="str">
        <f t="shared" si="99"/>
        <v>Allocated Net Plant - Comm</v>
      </c>
      <c r="H121" s="2">
        <f>'Oth. RB Class.'!K$39</f>
        <v>-1297779.4250581081</v>
      </c>
      <c r="I121" s="11">
        <f t="shared" si="100"/>
        <v>-415230.36055580049</v>
      </c>
      <c r="J121" s="11">
        <f t="shared" si="101"/>
        <v>-270605.34077553346</v>
      </c>
      <c r="K121" s="11">
        <f t="shared" si="102"/>
        <v>-12754.24723996258</v>
      </c>
      <c r="L121" s="11">
        <f t="shared" si="103"/>
        <v>-287413.84497741965</v>
      </c>
      <c r="M121" s="11">
        <f t="shared" si="104"/>
        <v>-311775.63150939171</v>
      </c>
      <c r="N121" s="11">
        <f t="shared" si="105"/>
        <v>0</v>
      </c>
      <c r="O121" s="11">
        <f t="shared" si="106"/>
        <v>0</v>
      </c>
      <c r="P121" s="11">
        <f t="shared" si="107"/>
        <v>0</v>
      </c>
      <c r="Q121" s="11">
        <f t="shared" si="108"/>
        <v>0</v>
      </c>
      <c r="R121" s="11">
        <f t="shared" si="109"/>
        <v>0</v>
      </c>
      <c r="S121" s="11">
        <f t="shared" si="110"/>
        <v>0</v>
      </c>
      <c r="T121" s="11">
        <f t="shared" si="111"/>
        <v>0</v>
      </c>
      <c r="U121" s="11">
        <f t="shared" si="112"/>
        <v>0</v>
      </c>
      <c r="V121" s="11">
        <f t="shared" si="113"/>
        <v>0</v>
      </c>
      <c r="W121" s="11">
        <f t="shared" si="114"/>
        <v>0</v>
      </c>
      <c r="X121" s="2">
        <f t="shared" si="115"/>
        <v>0</v>
      </c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</row>
    <row r="122" spans="1:238">
      <c r="A122" s="1">
        <f t="shared" si="40"/>
        <v>97</v>
      </c>
      <c r="B122" s="1"/>
      <c r="C122" s="1"/>
      <c r="D122" s="1"/>
      <c r="F122" s="25"/>
      <c r="G122" s="11"/>
      <c r="H122" s="2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</row>
    <row r="123" spans="1:238">
      <c r="A123" s="1">
        <f t="shared" si="40"/>
        <v>98</v>
      </c>
      <c r="B123" s="1"/>
      <c r="C123" s="1" t="s">
        <v>163</v>
      </c>
      <c r="D123" s="1"/>
      <c r="F123" s="25"/>
      <c r="G123" s="11"/>
      <c r="H123" s="2">
        <f>'Oth. RB Class.'!K$41</f>
        <v>-13827267.381999042</v>
      </c>
      <c r="I123" s="11">
        <f>SUM(I113:I121)</f>
        <v>-4424096.3523303242</v>
      </c>
      <c r="J123" s="11">
        <f t="shared" ref="J123:W123" si="117">SUM(J113:J121)</f>
        <v>-2883180.554147508</v>
      </c>
      <c r="K123" s="11">
        <f t="shared" si="117"/>
        <v>-135890.87901835828</v>
      </c>
      <c r="L123" s="11">
        <f t="shared" si="117"/>
        <v>-3062267.7529451987</v>
      </c>
      <c r="M123" s="11">
        <f t="shared" si="117"/>
        <v>-3321831.8435576526</v>
      </c>
      <c r="N123" s="11">
        <f t="shared" si="117"/>
        <v>0</v>
      </c>
      <c r="O123" s="11">
        <f t="shared" si="117"/>
        <v>0</v>
      </c>
      <c r="P123" s="11">
        <f t="shared" si="117"/>
        <v>0</v>
      </c>
      <c r="Q123" s="11">
        <f t="shared" si="117"/>
        <v>0</v>
      </c>
      <c r="R123" s="11">
        <f t="shared" si="117"/>
        <v>0</v>
      </c>
      <c r="S123" s="11">
        <f t="shared" si="117"/>
        <v>0</v>
      </c>
      <c r="T123" s="11">
        <f t="shared" si="117"/>
        <v>0</v>
      </c>
      <c r="U123" s="11">
        <f t="shared" si="117"/>
        <v>0</v>
      </c>
      <c r="V123" s="11">
        <f t="shared" si="117"/>
        <v>0</v>
      </c>
      <c r="W123" s="11">
        <f t="shared" si="117"/>
        <v>0</v>
      </c>
      <c r="X123" s="2">
        <f>SUM(I123:W123)-H123</f>
        <v>0</v>
      </c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</row>
    <row r="124" spans="1:238">
      <c r="A124" s="1">
        <f t="shared" si="40"/>
        <v>99</v>
      </c>
      <c r="B124" s="1"/>
      <c r="C124" s="1"/>
      <c r="D124" s="1"/>
      <c r="F124" s="25"/>
      <c r="G124" s="11"/>
      <c r="H124" s="2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</row>
    <row r="125" spans="1:238">
      <c r="A125" s="1">
        <f t="shared" si="40"/>
        <v>100</v>
      </c>
      <c r="B125" s="1"/>
      <c r="C125" s="1"/>
      <c r="D125" s="1"/>
      <c r="F125" s="25"/>
      <c r="G125" s="11"/>
      <c r="H125" s="2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</row>
    <row r="126" spans="1:238">
      <c r="A126" s="1">
        <f t="shared" si="40"/>
        <v>101</v>
      </c>
      <c r="B126" s="1"/>
      <c r="C126" s="68" t="s">
        <v>137</v>
      </c>
      <c r="D126" s="1"/>
      <c r="F126" s="25"/>
      <c r="G126" s="11"/>
      <c r="H126" s="2">
        <f>'Oth. RB Class.'!K$44</f>
        <v>-3131932.1319429409</v>
      </c>
      <c r="I126" s="11">
        <f>+I108+I123</f>
        <v>125784.42584099714</v>
      </c>
      <c r="J126" s="11">
        <f t="shared" ref="J126:W126" si="118">+J108+J123</f>
        <v>103938.62371592596</v>
      </c>
      <c r="K126" s="11">
        <f t="shared" si="118"/>
        <v>-12930.041439386463</v>
      </c>
      <c r="L126" s="11">
        <f t="shared" si="118"/>
        <v>-1610740.1893192646</v>
      </c>
      <c r="M126" s="11">
        <f t="shared" si="118"/>
        <v>-1737984.95074121</v>
      </c>
      <c r="N126" s="11">
        <f t="shared" si="118"/>
        <v>0</v>
      </c>
      <c r="O126" s="11">
        <f t="shared" si="118"/>
        <v>0</v>
      </c>
      <c r="P126" s="11">
        <f t="shared" si="118"/>
        <v>0</v>
      </c>
      <c r="Q126" s="11">
        <f t="shared" si="118"/>
        <v>0</v>
      </c>
      <c r="R126" s="11">
        <f t="shared" si="118"/>
        <v>0</v>
      </c>
      <c r="S126" s="11">
        <f t="shared" si="118"/>
        <v>0</v>
      </c>
      <c r="T126" s="11">
        <f t="shared" si="118"/>
        <v>0</v>
      </c>
      <c r="U126" s="11">
        <f t="shared" si="118"/>
        <v>0</v>
      </c>
      <c r="V126" s="11">
        <f t="shared" si="118"/>
        <v>0</v>
      </c>
      <c r="W126" s="11">
        <f t="shared" si="118"/>
        <v>0</v>
      </c>
      <c r="X126" s="2">
        <f>SUM(I126:W126)-H126</f>
        <v>0</v>
      </c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</row>
    <row r="127" spans="1:238">
      <c r="A127" s="1">
        <f t="shared" si="40"/>
        <v>102</v>
      </c>
      <c r="B127" s="1"/>
      <c r="C127" s="1"/>
      <c r="D127" s="1"/>
      <c r="E127" s="1"/>
      <c r="F127" s="20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</row>
    <row r="128" spans="1:238">
      <c r="A128" s="1">
        <f t="shared" si="40"/>
        <v>103</v>
      </c>
      <c r="B128" s="1"/>
      <c r="C128" s="1" t="s">
        <v>280</v>
      </c>
      <c r="D128" s="1"/>
      <c r="E128" s="1"/>
      <c r="F128" s="25">
        <v>1</v>
      </c>
      <c r="G128" s="11" t="str">
        <f>VLOOKUP($F128,alloc,3)</f>
        <v>Mcf</v>
      </c>
      <c r="H128" s="2">
        <f>'Oth. RB Class.'!K$46</f>
        <v>0</v>
      </c>
      <c r="I128" s="11">
        <f>$H128*VLOOKUP($F128,alloc,6)</f>
        <v>0</v>
      </c>
      <c r="J128" s="11">
        <f>$H128*VLOOKUP($F128,alloc,7)</f>
        <v>0</v>
      </c>
      <c r="K128" s="11">
        <f>$H128*VLOOKUP($F128,alloc,8)</f>
        <v>0</v>
      </c>
      <c r="L128" s="11">
        <f>$H128*VLOOKUP($F128,alloc,9)</f>
        <v>0</v>
      </c>
      <c r="M128" s="11">
        <f>$H128*VLOOKUP($F128,alloc,10)</f>
        <v>0</v>
      </c>
      <c r="N128" s="11">
        <f>$H128*VLOOKUP($F128,alloc,11)</f>
        <v>0</v>
      </c>
      <c r="O128" s="11">
        <f>$H128*VLOOKUP($F128,alloc,12)</f>
        <v>0</v>
      </c>
      <c r="P128" s="11">
        <f>$H128*VLOOKUP($F128,alloc,13)</f>
        <v>0</v>
      </c>
      <c r="Q128" s="11">
        <f>$H128*VLOOKUP($F128,alloc,14)</f>
        <v>0</v>
      </c>
      <c r="R128" s="11">
        <f>$H128*VLOOKUP($F128,alloc,15)</f>
        <v>0</v>
      </c>
      <c r="S128" s="11">
        <f>$H128*VLOOKUP($F128,alloc,16)</f>
        <v>0</v>
      </c>
      <c r="T128" s="11">
        <f>$H128*VLOOKUP($F128,alloc,17)</f>
        <v>0</v>
      </c>
      <c r="U128" s="11">
        <f>$H128*VLOOKUP($F128,alloc,18)</f>
        <v>0</v>
      </c>
      <c r="V128" s="11">
        <f>$H128*VLOOKUP($F128,alloc,19)</f>
        <v>0</v>
      </c>
      <c r="W128" s="11">
        <f>$H128*VLOOKUP($F128,alloc,20)</f>
        <v>0</v>
      </c>
      <c r="X128" s="2">
        <f>SUM(I128:W128)-H128</f>
        <v>0</v>
      </c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</row>
    <row r="129" spans="1:238">
      <c r="A129" s="1"/>
      <c r="B129" s="1"/>
      <c r="C129" s="1"/>
      <c r="D129" s="1"/>
      <c r="E129" s="1"/>
      <c r="F129" s="25"/>
      <c r="G129" s="11"/>
      <c r="H129" s="2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</row>
    <row r="130" spans="1:238">
      <c r="A130" s="1"/>
      <c r="B130" s="2"/>
      <c r="C130" s="2"/>
      <c r="D130" s="2"/>
      <c r="E130" s="3" t="s">
        <v>44</v>
      </c>
      <c r="F130" s="20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</row>
    <row r="131" spans="1:238">
      <c r="A131" s="1"/>
      <c r="B131" s="1"/>
      <c r="C131" s="1"/>
      <c r="D131" s="1"/>
      <c r="F131" s="20"/>
      <c r="G131" s="1"/>
      <c r="H131" s="1"/>
      <c r="I131" s="1"/>
      <c r="J131" s="1"/>
      <c r="K131" s="1"/>
      <c r="L131" s="1"/>
      <c r="M131" s="4"/>
      <c r="N131" s="4"/>
      <c r="O131" s="1"/>
      <c r="P131" s="3"/>
      <c r="Q131" s="3"/>
      <c r="R131" s="3"/>
      <c r="S131" s="3"/>
      <c r="T131" s="3"/>
      <c r="U131" s="3"/>
      <c r="V131" s="1"/>
      <c r="W131" s="1"/>
      <c r="X131" s="1"/>
      <c r="Y131" s="1"/>
      <c r="AA131" s="1"/>
      <c r="AB131" s="1"/>
      <c r="AC131" s="1"/>
      <c r="AD131" s="1"/>
      <c r="AE131" s="1"/>
    </row>
    <row r="132" spans="1:238">
      <c r="A132" s="52"/>
      <c r="B132" s="1"/>
      <c r="C132" s="1"/>
      <c r="D132" s="1"/>
      <c r="E132" s="1"/>
      <c r="F132" s="20"/>
      <c r="G132" s="1"/>
      <c r="H132" s="1"/>
      <c r="I132" s="42"/>
      <c r="J132" s="4"/>
      <c r="K132" s="4"/>
      <c r="L132" s="4"/>
      <c r="M132" s="3"/>
      <c r="N132" s="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1"/>
      <c r="AA132" s="1"/>
      <c r="AB132" s="1"/>
      <c r="AC132" s="1"/>
      <c r="AD132" s="1"/>
      <c r="AE132" s="1"/>
    </row>
    <row r="133" spans="1:238">
      <c r="A133" s="132" t="s">
        <v>303</v>
      </c>
      <c r="B133" s="1"/>
      <c r="C133" s="1"/>
      <c r="D133" s="1"/>
      <c r="E133" s="1"/>
      <c r="F133" s="21" t="s">
        <v>38</v>
      </c>
      <c r="G133" s="13" t="s">
        <v>38</v>
      </c>
      <c r="H133" s="3" t="s">
        <v>1</v>
      </c>
      <c r="I133" s="3" t="s">
        <v>56</v>
      </c>
      <c r="J133" s="3" t="s">
        <v>518</v>
      </c>
      <c r="K133" s="3" t="s">
        <v>518</v>
      </c>
      <c r="L133" s="69" t="s">
        <v>180</v>
      </c>
      <c r="M133" s="69" t="s">
        <v>180</v>
      </c>
      <c r="N133" s="3"/>
      <c r="O133" s="3"/>
      <c r="P133" s="3"/>
      <c r="Q133" s="3"/>
      <c r="R133" s="3"/>
      <c r="S133" s="4"/>
      <c r="T133" s="4"/>
      <c r="U133" s="4"/>
      <c r="V133" s="3"/>
      <c r="W133" s="3"/>
      <c r="X133" s="3"/>
      <c r="Y133" s="1"/>
      <c r="AA133" s="1"/>
      <c r="AB133" s="1"/>
      <c r="AC133" s="1"/>
      <c r="AD133" s="1"/>
      <c r="AE133" s="1"/>
    </row>
    <row r="134" spans="1:238">
      <c r="A134" s="133" t="s">
        <v>302</v>
      </c>
      <c r="B134" s="1"/>
      <c r="C134" s="1"/>
      <c r="D134" s="1"/>
      <c r="E134" s="1"/>
      <c r="F134" s="21" t="s">
        <v>39</v>
      </c>
      <c r="G134" s="13" t="s">
        <v>21</v>
      </c>
      <c r="H134" s="3" t="s">
        <v>2</v>
      </c>
      <c r="I134" s="3" t="s">
        <v>519</v>
      </c>
      <c r="J134" s="69" t="s">
        <v>420</v>
      </c>
      <c r="K134" s="69" t="s">
        <v>517</v>
      </c>
      <c r="L134" s="69" t="s">
        <v>420</v>
      </c>
      <c r="M134" s="69" t="s">
        <v>517</v>
      </c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1"/>
      <c r="AA134" s="1"/>
      <c r="AB134" s="1"/>
      <c r="AC134" s="1"/>
      <c r="AD134" s="1"/>
      <c r="AE134" s="1"/>
    </row>
    <row r="135" spans="1:238">
      <c r="A135" s="52">
        <v>103</v>
      </c>
      <c r="B135" s="1"/>
      <c r="C135" s="1" t="s">
        <v>160</v>
      </c>
      <c r="D135" s="1"/>
      <c r="E135" s="1"/>
      <c r="F135" s="25"/>
      <c r="G135" s="1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</row>
    <row r="136" spans="1:238">
      <c r="A136" s="52">
        <f t="shared" ref="A136:A169" si="119">A135+1</f>
        <v>104</v>
      </c>
      <c r="B136" s="1"/>
      <c r="C136" s="1"/>
      <c r="D136" s="1"/>
      <c r="E136" s="1"/>
      <c r="F136" s="25"/>
      <c r="G136" s="1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</row>
    <row r="137" spans="1:238">
      <c r="A137" s="1">
        <f t="shared" si="119"/>
        <v>105</v>
      </c>
      <c r="B137" s="1"/>
      <c r="D137" s="1" t="s">
        <v>372</v>
      </c>
      <c r="F137" s="25"/>
      <c r="G137" s="11"/>
      <c r="H137" s="2">
        <f>'Oth. RB Class.'!F$14</f>
        <v>-735803.03833333333</v>
      </c>
      <c r="I137" s="11">
        <f t="shared" ref="I137:W137" si="120">+I14+I55+I96</f>
        <v>-445483.16331825254</v>
      </c>
      <c r="J137" s="11">
        <f t="shared" si="120"/>
        <v>-258151.19924034635</v>
      </c>
      <c r="K137" s="11">
        <f t="shared" si="120"/>
        <v>-8046.3061566612923</v>
      </c>
      <c r="L137" s="11">
        <f t="shared" si="120"/>
        <v>-16054.38920616301</v>
      </c>
      <c r="M137" s="11">
        <f t="shared" si="120"/>
        <v>-8067.9804119101991</v>
      </c>
      <c r="N137" s="11">
        <f t="shared" si="120"/>
        <v>0</v>
      </c>
      <c r="O137" s="11">
        <f t="shared" si="120"/>
        <v>0</v>
      </c>
      <c r="P137" s="11">
        <f t="shared" si="120"/>
        <v>0</v>
      </c>
      <c r="Q137" s="11">
        <f t="shared" si="120"/>
        <v>0</v>
      </c>
      <c r="R137" s="11">
        <f t="shared" si="120"/>
        <v>0</v>
      </c>
      <c r="S137" s="11">
        <f t="shared" si="120"/>
        <v>0</v>
      </c>
      <c r="T137" s="11">
        <f t="shared" si="120"/>
        <v>0</v>
      </c>
      <c r="U137" s="11">
        <f t="shared" si="120"/>
        <v>0</v>
      </c>
      <c r="V137" s="11">
        <f t="shared" si="120"/>
        <v>0</v>
      </c>
      <c r="W137" s="11">
        <f t="shared" si="120"/>
        <v>0</v>
      </c>
      <c r="X137" s="2">
        <f>SUM(I137:W137)-H137</f>
        <v>0</v>
      </c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</row>
    <row r="138" spans="1:238">
      <c r="A138" s="1">
        <f t="shared" si="119"/>
        <v>106</v>
      </c>
      <c r="B138" s="1"/>
      <c r="D138" s="1" t="s">
        <v>370</v>
      </c>
      <c r="F138" s="25"/>
      <c r="G138" s="11"/>
      <c r="H138" s="2">
        <f>'Oth. RB Class.'!F$15</f>
        <v>1206937.2991035606</v>
      </c>
      <c r="I138" s="11">
        <f t="shared" ref="I138:W138" si="121">+I15+I56+I97</f>
        <v>730725.77567676036</v>
      </c>
      <c r="J138" s="11">
        <f t="shared" si="121"/>
        <v>423445.26311991166</v>
      </c>
      <c r="K138" s="11">
        <f t="shared" si="121"/>
        <v>13198.351344781589</v>
      </c>
      <c r="L138" s="11">
        <f t="shared" si="121"/>
        <v>26334.005348950101</v>
      </c>
      <c r="M138" s="11">
        <f t="shared" si="121"/>
        <v>13233.903613156903</v>
      </c>
      <c r="N138" s="11">
        <f t="shared" si="121"/>
        <v>0</v>
      </c>
      <c r="O138" s="11">
        <f t="shared" si="121"/>
        <v>0</v>
      </c>
      <c r="P138" s="11">
        <f t="shared" si="121"/>
        <v>0</v>
      </c>
      <c r="Q138" s="11">
        <f t="shared" si="121"/>
        <v>0</v>
      </c>
      <c r="R138" s="11">
        <f t="shared" si="121"/>
        <v>0</v>
      </c>
      <c r="S138" s="11">
        <f t="shared" si="121"/>
        <v>0</v>
      </c>
      <c r="T138" s="11">
        <f t="shared" si="121"/>
        <v>0</v>
      </c>
      <c r="U138" s="11">
        <f t="shared" si="121"/>
        <v>0</v>
      </c>
      <c r="V138" s="11">
        <f t="shared" si="121"/>
        <v>0</v>
      </c>
      <c r="W138" s="11">
        <f t="shared" si="121"/>
        <v>0</v>
      </c>
      <c r="X138" s="2">
        <f t="shared" ref="X138:X147" si="122">SUM(I138:W138)-H138</f>
        <v>0</v>
      </c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</row>
    <row r="139" spans="1:238">
      <c r="A139" s="1">
        <f t="shared" si="119"/>
        <v>107</v>
      </c>
      <c r="B139" s="1"/>
      <c r="D139" s="1" t="s">
        <v>371</v>
      </c>
      <c r="F139" s="25"/>
      <c r="G139" s="11"/>
      <c r="H139" s="2">
        <f>'Oth. RB Class.'!F$16</f>
        <v>0</v>
      </c>
      <c r="I139" s="11">
        <f t="shared" ref="I139:W139" si="123">+I16+I57+I98</f>
        <v>0</v>
      </c>
      <c r="J139" s="11">
        <f t="shared" si="123"/>
        <v>0</v>
      </c>
      <c r="K139" s="11">
        <f t="shared" si="123"/>
        <v>0</v>
      </c>
      <c r="L139" s="11">
        <f t="shared" si="123"/>
        <v>0</v>
      </c>
      <c r="M139" s="11">
        <f t="shared" si="123"/>
        <v>0</v>
      </c>
      <c r="N139" s="11">
        <f t="shared" si="123"/>
        <v>0</v>
      </c>
      <c r="O139" s="11">
        <f t="shared" si="123"/>
        <v>0</v>
      </c>
      <c r="P139" s="11">
        <f t="shared" si="123"/>
        <v>0</v>
      </c>
      <c r="Q139" s="11">
        <f t="shared" si="123"/>
        <v>0</v>
      </c>
      <c r="R139" s="11">
        <f t="shared" si="123"/>
        <v>0</v>
      </c>
      <c r="S139" s="11">
        <f t="shared" si="123"/>
        <v>0</v>
      </c>
      <c r="T139" s="11">
        <f t="shared" si="123"/>
        <v>0</v>
      </c>
      <c r="U139" s="11">
        <f t="shared" si="123"/>
        <v>0</v>
      </c>
      <c r="V139" s="11">
        <f t="shared" si="123"/>
        <v>0</v>
      </c>
      <c r="W139" s="11">
        <f t="shared" si="123"/>
        <v>0</v>
      </c>
      <c r="X139" s="2">
        <f t="shared" si="122"/>
        <v>0</v>
      </c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</row>
    <row r="140" spans="1:238">
      <c r="A140" s="1">
        <f t="shared" si="119"/>
        <v>108</v>
      </c>
      <c r="B140" s="1"/>
      <c r="D140" s="1" t="s">
        <v>377</v>
      </c>
      <c r="F140" s="25"/>
      <c r="G140" s="11"/>
      <c r="H140" s="2">
        <f>'Oth. RB Class.'!F$17</f>
        <v>0</v>
      </c>
      <c r="I140" s="11">
        <f t="shared" ref="I140:W140" si="124">+I17+I58+I99</f>
        <v>0</v>
      </c>
      <c r="J140" s="11">
        <f t="shared" si="124"/>
        <v>0</v>
      </c>
      <c r="K140" s="11">
        <f t="shared" si="124"/>
        <v>0</v>
      </c>
      <c r="L140" s="11">
        <f t="shared" si="124"/>
        <v>0</v>
      </c>
      <c r="M140" s="11">
        <f t="shared" si="124"/>
        <v>0</v>
      </c>
      <c r="N140" s="11">
        <f t="shared" si="124"/>
        <v>0</v>
      </c>
      <c r="O140" s="11">
        <f t="shared" si="124"/>
        <v>0</v>
      </c>
      <c r="P140" s="11">
        <f t="shared" si="124"/>
        <v>0</v>
      </c>
      <c r="Q140" s="11">
        <f t="shared" si="124"/>
        <v>0</v>
      </c>
      <c r="R140" s="11">
        <f t="shared" si="124"/>
        <v>0</v>
      </c>
      <c r="S140" s="11">
        <f t="shared" si="124"/>
        <v>0</v>
      </c>
      <c r="T140" s="11">
        <f t="shared" si="124"/>
        <v>0</v>
      </c>
      <c r="U140" s="11">
        <f t="shared" si="124"/>
        <v>0</v>
      </c>
      <c r="V140" s="11">
        <f t="shared" si="124"/>
        <v>0</v>
      </c>
      <c r="W140" s="11">
        <f t="shared" si="124"/>
        <v>0</v>
      </c>
      <c r="X140" s="2">
        <f t="shared" si="122"/>
        <v>0</v>
      </c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</row>
    <row r="141" spans="1:238">
      <c r="A141" s="1">
        <f t="shared" si="119"/>
        <v>109</v>
      </c>
      <c r="B141" s="1"/>
      <c r="D141" s="1" t="s">
        <v>164</v>
      </c>
      <c r="F141" s="25"/>
      <c r="G141" s="11"/>
      <c r="H141" s="2">
        <f>'Oth. RB Class.'!F$18</f>
        <v>6229573.3901578095</v>
      </c>
      <c r="I141" s="11">
        <f t="shared" ref="I141:W141" si="125">+I18+I59+I100</f>
        <v>1959274.2072972886</v>
      </c>
      <c r="J141" s="11">
        <f t="shared" si="125"/>
        <v>1285752.0959145839</v>
      </c>
      <c r="K141" s="11">
        <f t="shared" si="125"/>
        <v>62320.044949395866</v>
      </c>
      <c r="L141" s="11">
        <f t="shared" si="125"/>
        <v>1397330.1645716541</v>
      </c>
      <c r="M141" s="11">
        <f t="shared" si="125"/>
        <v>1524896.8774248883</v>
      </c>
      <c r="N141" s="11">
        <f t="shared" si="125"/>
        <v>0</v>
      </c>
      <c r="O141" s="11">
        <f t="shared" si="125"/>
        <v>0</v>
      </c>
      <c r="P141" s="11">
        <f t="shared" si="125"/>
        <v>0</v>
      </c>
      <c r="Q141" s="11">
        <f t="shared" si="125"/>
        <v>0</v>
      </c>
      <c r="R141" s="11">
        <f t="shared" si="125"/>
        <v>0</v>
      </c>
      <c r="S141" s="11">
        <f t="shared" si="125"/>
        <v>0</v>
      </c>
      <c r="T141" s="11">
        <f t="shared" si="125"/>
        <v>0</v>
      </c>
      <c r="U141" s="11">
        <f t="shared" si="125"/>
        <v>0</v>
      </c>
      <c r="V141" s="11">
        <f t="shared" si="125"/>
        <v>0</v>
      </c>
      <c r="W141" s="11">
        <f t="shared" si="125"/>
        <v>0</v>
      </c>
      <c r="X141" s="2">
        <f t="shared" si="122"/>
        <v>0</v>
      </c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</row>
    <row r="142" spans="1:238">
      <c r="A142" s="1">
        <f t="shared" si="119"/>
        <v>110</v>
      </c>
      <c r="B142" s="1"/>
      <c r="D142" s="1" t="s">
        <v>373</v>
      </c>
      <c r="F142" s="25"/>
      <c r="G142" s="11"/>
      <c r="H142" s="2">
        <f>'Oth. RB Class.'!F$19</f>
        <v>198050.98500000002</v>
      </c>
      <c r="I142" s="11">
        <f t="shared" ref="I142:W142" si="126">+I19+I60+I101</f>
        <v>119907.60393697448</v>
      </c>
      <c r="J142" s="11">
        <f t="shared" si="126"/>
        <v>69484.762395504353</v>
      </c>
      <c r="K142" s="11">
        <f t="shared" si="126"/>
        <v>2165.7682517157677</v>
      </c>
      <c r="L142" s="11">
        <f t="shared" si="126"/>
        <v>4321.2482555875722</v>
      </c>
      <c r="M142" s="11">
        <f t="shared" si="126"/>
        <v>2171.6021602178453</v>
      </c>
      <c r="N142" s="11">
        <f t="shared" si="126"/>
        <v>0</v>
      </c>
      <c r="O142" s="11">
        <f t="shared" si="126"/>
        <v>0</v>
      </c>
      <c r="P142" s="11">
        <f t="shared" si="126"/>
        <v>0</v>
      </c>
      <c r="Q142" s="11">
        <f t="shared" si="126"/>
        <v>0</v>
      </c>
      <c r="R142" s="11">
        <f t="shared" si="126"/>
        <v>0</v>
      </c>
      <c r="S142" s="11">
        <f t="shared" si="126"/>
        <v>0</v>
      </c>
      <c r="T142" s="11">
        <f t="shared" si="126"/>
        <v>0</v>
      </c>
      <c r="U142" s="11">
        <f t="shared" si="126"/>
        <v>0</v>
      </c>
      <c r="V142" s="11">
        <f t="shared" si="126"/>
        <v>0</v>
      </c>
      <c r="W142" s="11">
        <f t="shared" si="126"/>
        <v>0</v>
      </c>
      <c r="X142" s="2">
        <f t="shared" si="122"/>
        <v>0</v>
      </c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</row>
    <row r="143" spans="1:238">
      <c r="A143" s="1">
        <f t="shared" si="119"/>
        <v>111</v>
      </c>
      <c r="B143" s="1"/>
      <c r="D143" s="1" t="s">
        <v>374</v>
      </c>
      <c r="F143" s="25"/>
      <c r="G143" s="11"/>
      <c r="H143" s="2">
        <f>'Oth. RB Class.'!F$20</f>
        <v>1577.4468055065927</v>
      </c>
      <c r="I143" s="11">
        <f t="shared" ref="I143:W143" si="127">+I20+I61+I102</f>
        <v>955.0463320661097</v>
      </c>
      <c r="J143" s="11">
        <f t="shared" si="127"/>
        <v>553.43585628808125</v>
      </c>
      <c r="K143" s="11">
        <f t="shared" si="127"/>
        <v>17.250023826625426</v>
      </c>
      <c r="L143" s="11">
        <f t="shared" si="127"/>
        <v>34.418103280716082</v>
      </c>
      <c r="M143" s="11">
        <f t="shared" si="127"/>
        <v>17.296490045060143</v>
      </c>
      <c r="N143" s="11">
        <f t="shared" si="127"/>
        <v>0</v>
      </c>
      <c r="O143" s="11">
        <f t="shared" si="127"/>
        <v>0</v>
      </c>
      <c r="P143" s="11">
        <f t="shared" si="127"/>
        <v>0</v>
      </c>
      <c r="Q143" s="11">
        <f t="shared" si="127"/>
        <v>0</v>
      </c>
      <c r="R143" s="11">
        <f t="shared" si="127"/>
        <v>0</v>
      </c>
      <c r="S143" s="11">
        <f t="shared" si="127"/>
        <v>0</v>
      </c>
      <c r="T143" s="11">
        <f t="shared" si="127"/>
        <v>0</v>
      </c>
      <c r="U143" s="11">
        <f t="shared" si="127"/>
        <v>0</v>
      </c>
      <c r="V143" s="11">
        <f t="shared" si="127"/>
        <v>0</v>
      </c>
      <c r="W143" s="11">
        <f t="shared" si="127"/>
        <v>0</v>
      </c>
      <c r="X143" s="2">
        <f t="shared" si="122"/>
        <v>0</v>
      </c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</row>
    <row r="144" spans="1:238">
      <c r="A144" s="1">
        <f t="shared" si="119"/>
        <v>112</v>
      </c>
      <c r="B144" s="1"/>
      <c r="D144" s="1" t="s">
        <v>375</v>
      </c>
      <c r="F144" s="25"/>
      <c r="G144" s="11"/>
      <c r="H144" s="2">
        <f>'Oth. RB Class.'!F$21</f>
        <v>1354285.2639609212</v>
      </c>
      <c r="I144" s="11">
        <f t="shared" ref="I144:W144" si="128">+I21+I62+I103</f>
        <v>819935.84151428007</v>
      </c>
      <c r="J144" s="11">
        <f t="shared" si="128"/>
        <v>475141.23588962457</v>
      </c>
      <c r="K144" s="11">
        <f t="shared" si="128"/>
        <v>14809.661403365761</v>
      </c>
      <c r="L144" s="11">
        <f t="shared" si="128"/>
        <v>29548.971111954255</v>
      </c>
      <c r="M144" s="11">
        <f t="shared" si="128"/>
        <v>14849.554041696541</v>
      </c>
      <c r="N144" s="11">
        <f t="shared" si="128"/>
        <v>0</v>
      </c>
      <c r="O144" s="11">
        <f t="shared" si="128"/>
        <v>0</v>
      </c>
      <c r="P144" s="11">
        <f t="shared" si="128"/>
        <v>0</v>
      </c>
      <c r="Q144" s="11">
        <f t="shared" si="128"/>
        <v>0</v>
      </c>
      <c r="R144" s="11">
        <f t="shared" si="128"/>
        <v>0</v>
      </c>
      <c r="S144" s="11">
        <f t="shared" si="128"/>
        <v>0</v>
      </c>
      <c r="T144" s="11">
        <f t="shared" si="128"/>
        <v>0</v>
      </c>
      <c r="U144" s="11">
        <f t="shared" si="128"/>
        <v>0</v>
      </c>
      <c r="V144" s="11">
        <f t="shared" si="128"/>
        <v>0</v>
      </c>
      <c r="W144" s="11">
        <f t="shared" si="128"/>
        <v>0</v>
      </c>
      <c r="X144" s="2">
        <f t="shared" si="122"/>
        <v>0</v>
      </c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</row>
    <row r="145" spans="1:238">
      <c r="A145" s="1">
        <f t="shared" si="119"/>
        <v>113</v>
      </c>
      <c r="B145" s="1"/>
      <c r="D145" s="1" t="s">
        <v>376</v>
      </c>
      <c r="F145" s="25"/>
      <c r="G145" s="11"/>
      <c r="H145" s="2">
        <f>'Oth. RB Class.'!F$22</f>
        <v>0</v>
      </c>
      <c r="I145" s="11">
        <f t="shared" ref="I145:W146" si="129">+I22+I63+I104</f>
        <v>0</v>
      </c>
      <c r="J145" s="11">
        <f t="shared" si="129"/>
        <v>0</v>
      </c>
      <c r="K145" s="11">
        <f t="shared" si="129"/>
        <v>0</v>
      </c>
      <c r="L145" s="11">
        <f t="shared" si="129"/>
        <v>0</v>
      </c>
      <c r="M145" s="11">
        <f t="shared" si="129"/>
        <v>0</v>
      </c>
      <c r="N145" s="11">
        <f t="shared" si="129"/>
        <v>0</v>
      </c>
      <c r="O145" s="11">
        <f t="shared" si="129"/>
        <v>0</v>
      </c>
      <c r="P145" s="11">
        <f t="shared" si="129"/>
        <v>0</v>
      </c>
      <c r="Q145" s="11">
        <f t="shared" si="129"/>
        <v>0</v>
      </c>
      <c r="R145" s="11">
        <f t="shared" si="129"/>
        <v>0</v>
      </c>
      <c r="S145" s="11">
        <f t="shared" si="129"/>
        <v>0</v>
      </c>
      <c r="T145" s="11">
        <f t="shared" si="129"/>
        <v>0</v>
      </c>
      <c r="U145" s="11">
        <f t="shared" si="129"/>
        <v>0</v>
      </c>
      <c r="V145" s="11">
        <f t="shared" si="129"/>
        <v>0</v>
      </c>
      <c r="W145" s="11">
        <f t="shared" si="129"/>
        <v>0</v>
      </c>
      <c r="X145" s="2">
        <f t="shared" si="122"/>
        <v>0</v>
      </c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</row>
    <row r="146" spans="1:238">
      <c r="A146" s="1">
        <f t="shared" si="119"/>
        <v>114</v>
      </c>
      <c r="B146" s="1"/>
      <c r="D146" s="1" t="s">
        <v>152</v>
      </c>
      <c r="F146" s="25"/>
      <c r="G146" s="11"/>
      <c r="H146" s="2">
        <f>'Oth. RB Class.'!F$23</f>
        <v>3184323.5979133956</v>
      </c>
      <c r="I146" s="11">
        <f t="shared" si="129"/>
        <v>1927910.6982768148</v>
      </c>
      <c r="J146" s="11">
        <f t="shared" si="129"/>
        <v>1117197.0116251118</v>
      </c>
      <c r="K146" s="11">
        <f t="shared" si="129"/>
        <v>34821.87655643397</v>
      </c>
      <c r="L146" s="11">
        <f t="shared" si="129"/>
        <v>69478.335554400808</v>
      </c>
      <c r="M146" s="11">
        <f t="shared" si="129"/>
        <v>34915.675900634327</v>
      </c>
      <c r="N146" s="11">
        <f t="shared" si="129"/>
        <v>0</v>
      </c>
      <c r="O146" s="11">
        <f t="shared" si="129"/>
        <v>0</v>
      </c>
      <c r="P146" s="11">
        <f t="shared" si="129"/>
        <v>0</v>
      </c>
      <c r="Q146" s="11">
        <f t="shared" si="129"/>
        <v>0</v>
      </c>
      <c r="R146" s="11">
        <f t="shared" si="129"/>
        <v>0</v>
      </c>
      <c r="S146" s="11">
        <f t="shared" si="129"/>
        <v>0</v>
      </c>
      <c r="T146" s="11">
        <f t="shared" si="129"/>
        <v>0</v>
      </c>
      <c r="U146" s="11">
        <f t="shared" si="129"/>
        <v>0</v>
      </c>
      <c r="V146" s="11">
        <f t="shared" si="129"/>
        <v>0</v>
      </c>
      <c r="W146" s="11">
        <f t="shared" si="129"/>
        <v>0</v>
      </c>
      <c r="X146" s="2">
        <f t="shared" ref="X146" si="130">SUM(I146:W146)-H146</f>
        <v>0</v>
      </c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</row>
    <row r="147" spans="1:238">
      <c r="A147" s="1">
        <f t="shared" si="119"/>
        <v>115</v>
      </c>
      <c r="B147" s="1"/>
      <c r="D147" s="1" t="s">
        <v>511</v>
      </c>
      <c r="F147" s="25"/>
      <c r="G147" s="11"/>
      <c r="H147" s="2">
        <f>'Oth. RB Class.'!F$24</f>
        <v>368198.82250000001</v>
      </c>
      <c r="I147" s="11">
        <f t="shared" ref="I147:W147" si="131">+I24+I65+I106</f>
        <v>222921.58041218709</v>
      </c>
      <c r="J147" s="11">
        <f t="shared" si="131"/>
        <v>129179.90635450251</v>
      </c>
      <c r="K147" s="11">
        <f t="shared" si="131"/>
        <v>4026.4042114692288</v>
      </c>
      <c r="L147" s="11">
        <f t="shared" si="131"/>
        <v>8033.6814252023196</v>
      </c>
      <c r="M147" s="11">
        <f t="shared" si="131"/>
        <v>4037.250096638837</v>
      </c>
      <c r="N147" s="11">
        <f t="shared" si="131"/>
        <v>0</v>
      </c>
      <c r="O147" s="11">
        <f t="shared" si="131"/>
        <v>0</v>
      </c>
      <c r="P147" s="11">
        <f t="shared" si="131"/>
        <v>0</v>
      </c>
      <c r="Q147" s="11">
        <f t="shared" si="131"/>
        <v>0</v>
      </c>
      <c r="R147" s="11">
        <f t="shared" si="131"/>
        <v>0</v>
      </c>
      <c r="S147" s="11">
        <f t="shared" si="131"/>
        <v>0</v>
      </c>
      <c r="T147" s="11">
        <f t="shared" si="131"/>
        <v>0</v>
      </c>
      <c r="U147" s="11">
        <f t="shared" si="131"/>
        <v>0</v>
      </c>
      <c r="V147" s="11">
        <f t="shared" si="131"/>
        <v>0</v>
      </c>
      <c r="W147" s="11">
        <f t="shared" si="131"/>
        <v>0</v>
      </c>
      <c r="X147" s="2">
        <f t="shared" si="122"/>
        <v>0</v>
      </c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</row>
    <row r="148" spans="1:238">
      <c r="A148" s="1">
        <f t="shared" si="119"/>
        <v>116</v>
      </c>
      <c r="B148" s="1"/>
      <c r="C148" s="1"/>
      <c r="D148" s="1"/>
      <c r="F148" s="20"/>
      <c r="H148" s="2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</row>
    <row r="149" spans="1:238">
      <c r="A149" s="1">
        <f t="shared" si="119"/>
        <v>117</v>
      </c>
      <c r="B149" s="1"/>
      <c r="C149" s="1" t="s">
        <v>161</v>
      </c>
      <c r="D149" s="1"/>
      <c r="F149" s="20"/>
      <c r="H149" s="2">
        <f>'Oth. RB Class.'!F$26</f>
        <v>11807143.767107861</v>
      </c>
      <c r="I149" s="2">
        <f>SUM(I137:I147)</f>
        <v>5336147.5901281182</v>
      </c>
      <c r="J149" s="2">
        <f t="shared" ref="J149:W149" si="132">SUM(J137:J147)</f>
        <v>3242602.5119151804</v>
      </c>
      <c r="K149" s="2">
        <f t="shared" si="132"/>
        <v>123313.05058432752</v>
      </c>
      <c r="L149" s="2">
        <f t="shared" si="132"/>
        <v>1519026.4351648667</v>
      </c>
      <c r="M149" s="2">
        <f t="shared" si="132"/>
        <v>1586054.1793153677</v>
      </c>
      <c r="N149" s="2">
        <f t="shared" si="132"/>
        <v>0</v>
      </c>
      <c r="O149" s="2">
        <f t="shared" si="132"/>
        <v>0</v>
      </c>
      <c r="P149" s="2">
        <f t="shared" si="132"/>
        <v>0</v>
      </c>
      <c r="Q149" s="2">
        <f t="shared" si="132"/>
        <v>0</v>
      </c>
      <c r="R149" s="2">
        <f t="shared" si="132"/>
        <v>0</v>
      </c>
      <c r="S149" s="2">
        <f t="shared" si="132"/>
        <v>0</v>
      </c>
      <c r="T149" s="2">
        <f t="shared" si="132"/>
        <v>0</v>
      </c>
      <c r="U149" s="2">
        <f t="shared" si="132"/>
        <v>0</v>
      </c>
      <c r="V149" s="2">
        <f t="shared" si="132"/>
        <v>0</v>
      </c>
      <c r="W149" s="2">
        <f t="shared" si="132"/>
        <v>0</v>
      </c>
      <c r="X149" s="2">
        <f>SUM(I149:W149)-H149</f>
        <v>0</v>
      </c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</row>
    <row r="150" spans="1:238">
      <c r="A150" s="1">
        <f t="shared" si="119"/>
        <v>118</v>
      </c>
      <c r="B150" s="1"/>
      <c r="C150" s="1"/>
      <c r="D150" s="1"/>
      <c r="F150" s="25"/>
      <c r="G150" s="11"/>
      <c r="H150" s="2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</row>
    <row r="151" spans="1:238">
      <c r="A151" s="1">
        <f t="shared" si="119"/>
        <v>119</v>
      </c>
      <c r="B151" s="1"/>
      <c r="C151" s="1"/>
      <c r="D151" s="1"/>
      <c r="F151" s="25"/>
      <c r="G151" s="11"/>
      <c r="H151" s="2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</row>
    <row r="152" spans="1:238">
      <c r="A152" s="1">
        <f t="shared" si="119"/>
        <v>120</v>
      </c>
      <c r="B152" s="1"/>
      <c r="C152" s="1" t="s">
        <v>162</v>
      </c>
      <c r="D152" s="1"/>
      <c r="F152" s="25"/>
      <c r="G152" s="11"/>
      <c r="H152" s="2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</row>
    <row r="153" spans="1:238">
      <c r="A153" s="1">
        <f t="shared" si="119"/>
        <v>121</v>
      </c>
      <c r="B153" s="1"/>
      <c r="C153" s="1"/>
      <c r="D153" s="1"/>
      <c r="F153" s="25"/>
      <c r="G153" s="11"/>
      <c r="H153" s="2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</row>
    <row r="154" spans="1:238">
      <c r="A154" s="1">
        <f t="shared" si="119"/>
        <v>122</v>
      </c>
      <c r="B154" s="1"/>
      <c r="C154" s="1"/>
      <c r="D154" s="1" t="s">
        <v>378</v>
      </c>
      <c r="F154" s="25"/>
      <c r="G154" s="11"/>
      <c r="H154" s="2">
        <f>'Oth. RB Class.'!F$31</f>
        <v>-1767642.4683333335</v>
      </c>
      <c r="I154" s="11">
        <f t="shared" ref="I154:W154" si="133">+I31+I72+I113</f>
        <v>-1573417.4111964093</v>
      </c>
      <c r="J154" s="11">
        <f t="shared" si="133"/>
        <v>-192155.47477617089</v>
      </c>
      <c r="K154" s="11">
        <f t="shared" si="133"/>
        <v>-115.02344155099824</v>
      </c>
      <c r="L154" s="11">
        <f t="shared" si="133"/>
        <v>-1239.2306549581999</v>
      </c>
      <c r="M154" s="11">
        <f t="shared" si="133"/>
        <v>-715.32826424416419</v>
      </c>
      <c r="N154" s="11">
        <f t="shared" si="133"/>
        <v>0</v>
      </c>
      <c r="O154" s="11">
        <f t="shared" si="133"/>
        <v>0</v>
      </c>
      <c r="P154" s="11">
        <f t="shared" si="133"/>
        <v>0</v>
      </c>
      <c r="Q154" s="11">
        <f t="shared" si="133"/>
        <v>0</v>
      </c>
      <c r="R154" s="11">
        <f t="shared" si="133"/>
        <v>0</v>
      </c>
      <c r="S154" s="11">
        <f t="shared" si="133"/>
        <v>0</v>
      </c>
      <c r="T154" s="11">
        <f t="shared" si="133"/>
        <v>0</v>
      </c>
      <c r="U154" s="11">
        <f t="shared" si="133"/>
        <v>0</v>
      </c>
      <c r="V154" s="11">
        <f t="shared" si="133"/>
        <v>0</v>
      </c>
      <c r="W154" s="11">
        <f t="shared" si="133"/>
        <v>0</v>
      </c>
      <c r="X154" s="2">
        <f t="shared" ref="X154:X162" si="134">SUM(I154:W154)-H154</f>
        <v>0</v>
      </c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</row>
    <row r="155" spans="1:238">
      <c r="A155" s="1">
        <f t="shared" si="119"/>
        <v>123</v>
      </c>
      <c r="B155" s="1"/>
      <c r="C155" s="1"/>
      <c r="D155" s="1" t="s">
        <v>379</v>
      </c>
      <c r="F155" s="25"/>
      <c r="G155" s="11"/>
      <c r="H155" s="2">
        <f>'Oth. RB Class.'!F$32</f>
        <v>0</v>
      </c>
      <c r="I155" s="11">
        <f t="shared" ref="I155:W155" si="135">+I32+I73+I114</f>
        <v>0</v>
      </c>
      <c r="J155" s="11">
        <f t="shared" si="135"/>
        <v>0</v>
      </c>
      <c r="K155" s="11">
        <f t="shared" si="135"/>
        <v>0</v>
      </c>
      <c r="L155" s="11">
        <f t="shared" si="135"/>
        <v>0</v>
      </c>
      <c r="M155" s="11">
        <f t="shared" si="135"/>
        <v>0</v>
      </c>
      <c r="N155" s="11">
        <f t="shared" si="135"/>
        <v>0</v>
      </c>
      <c r="O155" s="11">
        <f t="shared" si="135"/>
        <v>0</v>
      </c>
      <c r="P155" s="11">
        <f t="shared" si="135"/>
        <v>0</v>
      </c>
      <c r="Q155" s="11">
        <f t="shared" si="135"/>
        <v>0</v>
      </c>
      <c r="R155" s="11">
        <f t="shared" si="135"/>
        <v>0</v>
      </c>
      <c r="S155" s="11">
        <f t="shared" si="135"/>
        <v>0</v>
      </c>
      <c r="T155" s="11">
        <f t="shared" si="135"/>
        <v>0</v>
      </c>
      <c r="U155" s="11">
        <f t="shared" si="135"/>
        <v>0</v>
      </c>
      <c r="V155" s="11">
        <f t="shared" si="135"/>
        <v>0</v>
      </c>
      <c r="W155" s="11">
        <f t="shared" si="135"/>
        <v>0</v>
      </c>
      <c r="X155" s="2">
        <f t="shared" si="134"/>
        <v>0</v>
      </c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</row>
    <row r="156" spans="1:238">
      <c r="A156" s="1">
        <f t="shared" si="119"/>
        <v>124</v>
      </c>
      <c r="B156" s="1"/>
      <c r="C156" s="1"/>
      <c r="D156" s="1" t="s">
        <v>380</v>
      </c>
      <c r="F156" s="25"/>
      <c r="G156" s="11"/>
      <c r="H156" s="2">
        <f>'Oth. RB Class.'!F$33</f>
        <v>0</v>
      </c>
      <c r="I156" s="11">
        <f t="shared" ref="I156:W156" si="136">+I33+I74+I115</f>
        <v>0</v>
      </c>
      <c r="J156" s="11">
        <f t="shared" si="136"/>
        <v>0</v>
      </c>
      <c r="K156" s="11">
        <f t="shared" si="136"/>
        <v>0</v>
      </c>
      <c r="L156" s="11">
        <f t="shared" si="136"/>
        <v>0</v>
      </c>
      <c r="M156" s="11">
        <f t="shared" si="136"/>
        <v>0</v>
      </c>
      <c r="N156" s="11">
        <f t="shared" si="136"/>
        <v>0</v>
      </c>
      <c r="O156" s="11">
        <f t="shared" si="136"/>
        <v>0</v>
      </c>
      <c r="P156" s="11">
        <f t="shared" si="136"/>
        <v>0</v>
      </c>
      <c r="Q156" s="11">
        <f t="shared" si="136"/>
        <v>0</v>
      </c>
      <c r="R156" s="11">
        <f t="shared" si="136"/>
        <v>0</v>
      </c>
      <c r="S156" s="11">
        <f t="shared" si="136"/>
        <v>0</v>
      </c>
      <c r="T156" s="11">
        <f t="shared" si="136"/>
        <v>0</v>
      </c>
      <c r="U156" s="11">
        <f t="shared" si="136"/>
        <v>0</v>
      </c>
      <c r="V156" s="11">
        <f t="shared" si="136"/>
        <v>0</v>
      </c>
      <c r="W156" s="11">
        <f t="shared" si="136"/>
        <v>0</v>
      </c>
      <c r="X156" s="2">
        <f t="shared" si="134"/>
        <v>0</v>
      </c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</row>
    <row r="157" spans="1:238">
      <c r="A157" s="1">
        <f t="shared" si="119"/>
        <v>125</v>
      </c>
      <c r="B157" s="1"/>
      <c r="C157" s="1"/>
      <c r="D157" s="1" t="s">
        <v>381</v>
      </c>
      <c r="F157" s="25"/>
      <c r="G157" s="11"/>
      <c r="H157" s="2">
        <f>'Oth. RB Class.'!F$34</f>
        <v>0</v>
      </c>
      <c r="I157" s="11">
        <f t="shared" ref="I157:W157" si="137">+I34+I75+I116</f>
        <v>0</v>
      </c>
      <c r="J157" s="11">
        <f t="shared" si="137"/>
        <v>0</v>
      </c>
      <c r="K157" s="11">
        <f t="shared" si="137"/>
        <v>0</v>
      </c>
      <c r="L157" s="11">
        <f t="shared" si="137"/>
        <v>0</v>
      </c>
      <c r="M157" s="11">
        <f t="shared" si="137"/>
        <v>0</v>
      </c>
      <c r="N157" s="11">
        <f t="shared" si="137"/>
        <v>0</v>
      </c>
      <c r="O157" s="11">
        <f t="shared" si="137"/>
        <v>0</v>
      </c>
      <c r="P157" s="11">
        <f t="shared" si="137"/>
        <v>0</v>
      </c>
      <c r="Q157" s="11">
        <f t="shared" si="137"/>
        <v>0</v>
      </c>
      <c r="R157" s="11">
        <f t="shared" si="137"/>
        <v>0</v>
      </c>
      <c r="S157" s="11">
        <f t="shared" si="137"/>
        <v>0</v>
      </c>
      <c r="T157" s="11">
        <f t="shared" si="137"/>
        <v>0</v>
      </c>
      <c r="U157" s="11">
        <f t="shared" si="137"/>
        <v>0</v>
      </c>
      <c r="V157" s="11">
        <f t="shared" si="137"/>
        <v>0</v>
      </c>
      <c r="W157" s="11">
        <f t="shared" si="137"/>
        <v>0</v>
      </c>
      <c r="X157" s="2">
        <f t="shared" si="134"/>
        <v>0</v>
      </c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</row>
    <row r="158" spans="1:238">
      <c r="A158" s="1">
        <f t="shared" si="119"/>
        <v>126</v>
      </c>
      <c r="B158" s="1"/>
      <c r="C158" s="1"/>
      <c r="D158" s="1" t="s">
        <v>382</v>
      </c>
      <c r="F158" s="25"/>
      <c r="G158" s="11"/>
      <c r="H158" s="2">
        <f>'Oth. RB Class.'!F$35</f>
        <v>-79366382.727475211</v>
      </c>
      <c r="I158" s="11">
        <f t="shared" ref="I158:W158" si="138">+I35+I76+I117</f>
        <v>-45618424.626904979</v>
      </c>
      <c r="J158" s="11">
        <f t="shared" si="138"/>
        <v>-20127674.25013138</v>
      </c>
      <c r="K158" s="11">
        <f t="shared" si="138"/>
        <v>-196125.14979474337</v>
      </c>
      <c r="L158" s="11">
        <f t="shared" si="138"/>
        <v>-9028810.4295229129</v>
      </c>
      <c r="M158" s="11">
        <f t="shared" si="138"/>
        <v>-4395348.271121189</v>
      </c>
      <c r="N158" s="11">
        <f t="shared" si="138"/>
        <v>0</v>
      </c>
      <c r="O158" s="11">
        <f t="shared" si="138"/>
        <v>0</v>
      </c>
      <c r="P158" s="11">
        <f t="shared" si="138"/>
        <v>0</v>
      </c>
      <c r="Q158" s="11">
        <f t="shared" si="138"/>
        <v>0</v>
      </c>
      <c r="R158" s="11">
        <f t="shared" si="138"/>
        <v>0</v>
      </c>
      <c r="S158" s="11">
        <f t="shared" si="138"/>
        <v>0</v>
      </c>
      <c r="T158" s="11">
        <f t="shared" si="138"/>
        <v>0</v>
      </c>
      <c r="U158" s="11">
        <f t="shared" si="138"/>
        <v>0</v>
      </c>
      <c r="V158" s="11">
        <f t="shared" si="138"/>
        <v>0</v>
      </c>
      <c r="W158" s="11">
        <f t="shared" si="138"/>
        <v>0</v>
      </c>
      <c r="X158" s="2">
        <f t="shared" si="134"/>
        <v>0</v>
      </c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</row>
    <row r="159" spans="1:238">
      <c r="A159" s="1">
        <f t="shared" si="119"/>
        <v>127</v>
      </c>
      <c r="B159" s="1"/>
      <c r="C159" s="1"/>
      <c r="D159" s="1" t="s">
        <v>383</v>
      </c>
      <c r="F159" s="25"/>
      <c r="G159" s="11"/>
      <c r="H159" s="2">
        <f>'Oth. RB Class.'!F$36</f>
        <v>-139006.80548165122</v>
      </c>
      <c r="I159" s="11">
        <f t="shared" ref="I159:W159" si="139">+I36+I77+I118</f>
        <v>-79898.70850314456</v>
      </c>
      <c r="J159" s="11">
        <f t="shared" si="139"/>
        <v>-35252.755677341411</v>
      </c>
      <c r="K159" s="11">
        <f t="shared" si="139"/>
        <v>-343.50476373846038</v>
      </c>
      <c r="L159" s="11">
        <f t="shared" si="139"/>
        <v>-15813.573102064962</v>
      </c>
      <c r="M159" s="11">
        <f t="shared" si="139"/>
        <v>-7698.2634353618278</v>
      </c>
      <c r="N159" s="11">
        <f t="shared" si="139"/>
        <v>0</v>
      </c>
      <c r="O159" s="11">
        <f t="shared" si="139"/>
        <v>0</v>
      </c>
      <c r="P159" s="11">
        <f t="shared" si="139"/>
        <v>0</v>
      </c>
      <c r="Q159" s="11">
        <f t="shared" si="139"/>
        <v>0</v>
      </c>
      <c r="R159" s="11">
        <f t="shared" si="139"/>
        <v>0</v>
      </c>
      <c r="S159" s="11">
        <f t="shared" si="139"/>
        <v>0</v>
      </c>
      <c r="T159" s="11">
        <f t="shared" si="139"/>
        <v>0</v>
      </c>
      <c r="U159" s="11">
        <f t="shared" si="139"/>
        <v>0</v>
      </c>
      <c r="V159" s="11">
        <f t="shared" si="139"/>
        <v>0</v>
      </c>
      <c r="W159" s="11">
        <f t="shared" si="139"/>
        <v>0</v>
      </c>
      <c r="X159" s="2">
        <f t="shared" si="134"/>
        <v>0</v>
      </c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</row>
    <row r="160" spans="1:238">
      <c r="A160" s="1">
        <f t="shared" si="119"/>
        <v>128</v>
      </c>
      <c r="B160" s="1"/>
      <c r="C160" s="1"/>
      <c r="D160" s="1" t="s">
        <v>384</v>
      </c>
      <c r="F160" s="25"/>
      <c r="G160" s="11"/>
      <c r="H160" s="2">
        <f>'Oth. RB Class.'!F$37</f>
        <v>25085748.17602833</v>
      </c>
      <c r="I160" s="11">
        <f t="shared" ref="I160:W160" si="140">+I37+I78+I119</f>
        <v>14418854.344252564</v>
      </c>
      <c r="J160" s="11">
        <f t="shared" si="140"/>
        <v>6361859.395075242</v>
      </c>
      <c r="K160" s="11">
        <f t="shared" si="140"/>
        <v>61990.303068626163</v>
      </c>
      <c r="L160" s="11">
        <f t="shared" si="140"/>
        <v>2853783.3901519319</v>
      </c>
      <c r="M160" s="11">
        <f t="shared" si="140"/>
        <v>1389260.7434799643</v>
      </c>
      <c r="N160" s="11">
        <f t="shared" si="140"/>
        <v>0</v>
      </c>
      <c r="O160" s="11">
        <f t="shared" si="140"/>
        <v>0</v>
      </c>
      <c r="P160" s="11">
        <f t="shared" si="140"/>
        <v>0</v>
      </c>
      <c r="Q160" s="11">
        <f t="shared" si="140"/>
        <v>0</v>
      </c>
      <c r="R160" s="11">
        <f t="shared" si="140"/>
        <v>0</v>
      </c>
      <c r="S160" s="11">
        <f t="shared" si="140"/>
        <v>0</v>
      </c>
      <c r="T160" s="11">
        <f t="shared" si="140"/>
        <v>0</v>
      </c>
      <c r="U160" s="11">
        <f t="shared" si="140"/>
        <v>0</v>
      </c>
      <c r="V160" s="11">
        <f t="shared" si="140"/>
        <v>0</v>
      </c>
      <c r="W160" s="11">
        <f t="shared" si="140"/>
        <v>0</v>
      </c>
      <c r="X160" s="2">
        <f t="shared" si="134"/>
        <v>0</v>
      </c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</row>
    <row r="161" spans="1:238">
      <c r="A161" s="1">
        <f t="shared" si="119"/>
        <v>129</v>
      </c>
      <c r="B161" s="1"/>
      <c r="C161" s="1"/>
      <c r="D161" s="1" t="s">
        <v>385</v>
      </c>
      <c r="F161" s="25"/>
      <c r="G161" s="11"/>
      <c r="H161" s="2">
        <f>'Oth. RB Class.'!F$38</f>
        <v>-1688954.2578364098</v>
      </c>
      <c r="I161" s="11">
        <f t="shared" ref="I161:W161" si="141">+I38+I79+I120</f>
        <v>-970781.70708576438</v>
      </c>
      <c r="J161" s="11">
        <f t="shared" si="141"/>
        <v>-428326.45204246283</v>
      </c>
      <c r="K161" s="11">
        <f t="shared" si="141"/>
        <v>-4173.6361848826446</v>
      </c>
      <c r="L161" s="11">
        <f t="shared" si="141"/>
        <v>-192137.36715836858</v>
      </c>
      <c r="M161" s="11">
        <f t="shared" si="141"/>
        <v>-93535.095364931345</v>
      </c>
      <c r="N161" s="11">
        <f t="shared" si="141"/>
        <v>0</v>
      </c>
      <c r="O161" s="11">
        <f t="shared" si="141"/>
        <v>0</v>
      </c>
      <c r="P161" s="11">
        <f t="shared" si="141"/>
        <v>0</v>
      </c>
      <c r="Q161" s="11">
        <f t="shared" si="141"/>
        <v>0</v>
      </c>
      <c r="R161" s="11">
        <f t="shared" si="141"/>
        <v>0</v>
      </c>
      <c r="S161" s="11">
        <f t="shared" si="141"/>
        <v>0</v>
      </c>
      <c r="T161" s="11">
        <f t="shared" si="141"/>
        <v>0</v>
      </c>
      <c r="U161" s="11">
        <f t="shared" si="141"/>
        <v>0</v>
      </c>
      <c r="V161" s="11">
        <f t="shared" si="141"/>
        <v>0</v>
      </c>
      <c r="W161" s="11">
        <f t="shared" si="141"/>
        <v>0</v>
      </c>
      <c r="X161" s="2">
        <f t="shared" ref="X161" si="142">SUM(I161:W161)-H161</f>
        <v>0</v>
      </c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</row>
    <row r="162" spans="1:238">
      <c r="A162" s="1">
        <f t="shared" si="119"/>
        <v>130</v>
      </c>
      <c r="B162" s="1"/>
      <c r="C162" s="1"/>
      <c r="D162" s="1" t="s">
        <v>477</v>
      </c>
      <c r="F162" s="25"/>
      <c r="G162" s="11"/>
      <c r="H162" s="2">
        <f>'Oth. RB Class.'!F$39</f>
        <v>-5811616.6604725048</v>
      </c>
      <c r="I162" s="11">
        <f t="shared" ref="I162:W162" si="143">+I39+I80+I121</f>
        <v>-3340416.7794389296</v>
      </c>
      <c r="J162" s="11">
        <f t="shared" si="143"/>
        <v>-1473852.316166257</v>
      </c>
      <c r="K162" s="11">
        <f t="shared" si="143"/>
        <v>-14361.296923391425</v>
      </c>
      <c r="L162" s="11">
        <f t="shared" si="143"/>
        <v>-661136.15504739899</v>
      </c>
      <c r="M162" s="11">
        <f t="shared" si="143"/>
        <v>-321850.11289652769</v>
      </c>
      <c r="N162" s="11">
        <f t="shared" si="143"/>
        <v>0</v>
      </c>
      <c r="O162" s="11">
        <f t="shared" si="143"/>
        <v>0</v>
      </c>
      <c r="P162" s="11">
        <f t="shared" si="143"/>
        <v>0</v>
      </c>
      <c r="Q162" s="11">
        <f t="shared" si="143"/>
        <v>0</v>
      </c>
      <c r="R162" s="11">
        <f t="shared" si="143"/>
        <v>0</v>
      </c>
      <c r="S162" s="11">
        <f t="shared" si="143"/>
        <v>0</v>
      </c>
      <c r="T162" s="11">
        <f t="shared" si="143"/>
        <v>0</v>
      </c>
      <c r="U162" s="11">
        <f t="shared" si="143"/>
        <v>0</v>
      </c>
      <c r="V162" s="11">
        <f t="shared" si="143"/>
        <v>0</v>
      </c>
      <c r="W162" s="11">
        <f t="shared" si="143"/>
        <v>0</v>
      </c>
      <c r="X162" s="2">
        <f t="shared" si="134"/>
        <v>0</v>
      </c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</row>
    <row r="163" spans="1:238">
      <c r="A163" s="1">
        <f t="shared" si="119"/>
        <v>131</v>
      </c>
      <c r="B163" s="1"/>
      <c r="C163" s="1"/>
      <c r="D163" s="1"/>
      <c r="F163" s="25"/>
      <c r="G163" s="11"/>
      <c r="H163" s="2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</row>
    <row r="164" spans="1:238">
      <c r="A164" s="1">
        <f t="shared" si="119"/>
        <v>132</v>
      </c>
      <c r="B164" s="1"/>
      <c r="C164" s="1" t="s">
        <v>163</v>
      </c>
      <c r="D164" s="1"/>
      <c r="F164" s="25"/>
      <c r="G164" s="11"/>
      <c r="H164" s="2">
        <f>'Oth. RB Class.'!F$41</f>
        <v>-63687854.74357079</v>
      </c>
      <c r="I164" s="11">
        <f>SUM(I154:I162)</f>
        <v>-37164084.888876662</v>
      </c>
      <c r="J164" s="11">
        <f t="shared" ref="J164:W164" si="144">SUM(J154:J162)</f>
        <v>-15895401.85371837</v>
      </c>
      <c r="K164" s="11">
        <f t="shared" si="144"/>
        <v>-153128.30803968071</v>
      </c>
      <c r="L164" s="11">
        <f t="shared" si="144"/>
        <v>-7045353.3653337713</v>
      </c>
      <c r="M164" s="11">
        <f t="shared" si="144"/>
        <v>-3429886.3276022896</v>
      </c>
      <c r="N164" s="11">
        <f t="shared" si="144"/>
        <v>0</v>
      </c>
      <c r="O164" s="11">
        <f t="shared" si="144"/>
        <v>0</v>
      </c>
      <c r="P164" s="11">
        <f t="shared" si="144"/>
        <v>0</v>
      </c>
      <c r="Q164" s="11">
        <f t="shared" si="144"/>
        <v>0</v>
      </c>
      <c r="R164" s="11">
        <f t="shared" si="144"/>
        <v>0</v>
      </c>
      <c r="S164" s="11">
        <f t="shared" si="144"/>
        <v>0</v>
      </c>
      <c r="T164" s="11">
        <f t="shared" si="144"/>
        <v>0</v>
      </c>
      <c r="U164" s="11">
        <f t="shared" si="144"/>
        <v>0</v>
      </c>
      <c r="V164" s="11">
        <f t="shared" si="144"/>
        <v>0</v>
      </c>
      <c r="W164" s="11">
        <f t="shared" si="144"/>
        <v>0</v>
      </c>
      <c r="X164" s="2">
        <f>SUM(I164:W164)-H164</f>
        <v>0</v>
      </c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</row>
    <row r="165" spans="1:238">
      <c r="A165" s="1">
        <f t="shared" si="119"/>
        <v>133</v>
      </c>
      <c r="B165" s="1"/>
      <c r="C165" s="1"/>
      <c r="D165" s="1"/>
      <c r="F165" s="25"/>
      <c r="G165" s="11"/>
      <c r="H165" s="2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</row>
    <row r="166" spans="1:238">
      <c r="A166" s="1">
        <f t="shared" si="119"/>
        <v>134</v>
      </c>
      <c r="B166" s="1"/>
      <c r="C166" s="1"/>
      <c r="D166" s="1"/>
      <c r="F166" s="25"/>
      <c r="G166" s="11"/>
      <c r="H166" s="2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</row>
    <row r="167" spans="1:238">
      <c r="A167" s="1">
        <f t="shared" si="119"/>
        <v>135</v>
      </c>
      <c r="B167" s="1"/>
      <c r="C167" s="1" t="s">
        <v>29</v>
      </c>
      <c r="D167" s="1"/>
      <c r="F167" s="25"/>
      <c r="G167" s="11"/>
      <c r="H167" s="2">
        <f>'Oth. RB Class.'!F$44</f>
        <v>-51880710.97646293</v>
      </c>
      <c r="I167" s="11">
        <f>+I149+I164</f>
        <v>-31827937.298748545</v>
      </c>
      <c r="J167" s="11">
        <f t="shared" ref="J167:W167" si="145">+J149+J164</f>
        <v>-12652799.341803189</v>
      </c>
      <c r="K167" s="11">
        <f t="shared" si="145"/>
        <v>-29815.257455353189</v>
      </c>
      <c r="L167" s="11">
        <f t="shared" si="145"/>
        <v>-5526326.9301689044</v>
      </c>
      <c r="M167" s="11">
        <f t="shared" si="145"/>
        <v>-1843832.1482869219</v>
      </c>
      <c r="N167" s="11">
        <f t="shared" si="145"/>
        <v>0</v>
      </c>
      <c r="O167" s="11">
        <f t="shared" si="145"/>
        <v>0</v>
      </c>
      <c r="P167" s="11">
        <f t="shared" si="145"/>
        <v>0</v>
      </c>
      <c r="Q167" s="11">
        <f t="shared" si="145"/>
        <v>0</v>
      </c>
      <c r="R167" s="11">
        <f t="shared" si="145"/>
        <v>0</v>
      </c>
      <c r="S167" s="11">
        <f t="shared" si="145"/>
        <v>0</v>
      </c>
      <c r="T167" s="11">
        <f t="shared" si="145"/>
        <v>0</v>
      </c>
      <c r="U167" s="11">
        <f t="shared" si="145"/>
        <v>0</v>
      </c>
      <c r="V167" s="11">
        <f t="shared" si="145"/>
        <v>0</v>
      </c>
      <c r="W167" s="11">
        <f t="shared" si="145"/>
        <v>0</v>
      </c>
      <c r="X167" s="2">
        <f>SUM(I167:W167)-H167</f>
        <v>0</v>
      </c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</row>
    <row r="168" spans="1:238">
      <c r="A168" s="1">
        <f t="shared" si="119"/>
        <v>136</v>
      </c>
      <c r="B168" s="1"/>
      <c r="C168" s="1"/>
      <c r="D168" s="1"/>
      <c r="E168" s="1"/>
      <c r="F168" s="20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</row>
    <row r="169" spans="1:238">
      <c r="A169" s="1">
        <f t="shared" si="119"/>
        <v>137</v>
      </c>
      <c r="B169" s="1"/>
      <c r="C169" s="1" t="s">
        <v>280</v>
      </c>
      <c r="D169" s="1"/>
      <c r="E169" s="1"/>
      <c r="F169" s="25"/>
      <c r="G169" s="11"/>
      <c r="H169" s="2">
        <f>'Oth. RB Class.'!F$46</f>
        <v>0</v>
      </c>
      <c r="I169" s="11">
        <f t="shared" ref="I169:W169" si="146">+I46+I87+I128</f>
        <v>0</v>
      </c>
      <c r="J169" s="11">
        <f t="shared" si="146"/>
        <v>0</v>
      </c>
      <c r="K169" s="11">
        <f t="shared" si="146"/>
        <v>0</v>
      </c>
      <c r="L169" s="11">
        <f t="shared" si="146"/>
        <v>0</v>
      </c>
      <c r="M169" s="11">
        <f t="shared" si="146"/>
        <v>0</v>
      </c>
      <c r="N169" s="11">
        <f t="shared" si="146"/>
        <v>0</v>
      </c>
      <c r="O169" s="11">
        <f t="shared" si="146"/>
        <v>0</v>
      </c>
      <c r="P169" s="11">
        <f t="shared" si="146"/>
        <v>0</v>
      </c>
      <c r="Q169" s="11">
        <f t="shared" si="146"/>
        <v>0</v>
      </c>
      <c r="R169" s="11">
        <f t="shared" si="146"/>
        <v>0</v>
      </c>
      <c r="S169" s="11">
        <f t="shared" si="146"/>
        <v>0</v>
      </c>
      <c r="T169" s="11">
        <f t="shared" si="146"/>
        <v>0</v>
      </c>
      <c r="U169" s="11">
        <f t="shared" si="146"/>
        <v>0</v>
      </c>
      <c r="V169" s="11">
        <f t="shared" si="146"/>
        <v>0</v>
      </c>
      <c r="W169" s="11">
        <f t="shared" si="146"/>
        <v>0</v>
      </c>
      <c r="X169" s="2">
        <f>SUM(I169:W169)-H169</f>
        <v>0</v>
      </c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</row>
    <row r="170" spans="1:238">
      <c r="A170" s="2"/>
      <c r="B170" s="2"/>
      <c r="C170" s="2"/>
      <c r="D170" s="2"/>
      <c r="E170" s="8"/>
      <c r="F170" s="20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</row>
    <row r="171" spans="1:238">
      <c r="A171" s="2"/>
      <c r="B171" s="2"/>
      <c r="C171" s="2"/>
      <c r="D171" s="2"/>
      <c r="E171" s="8"/>
      <c r="F171" s="20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</row>
    <row r="172" spans="1:238">
      <c r="A172" s="2"/>
      <c r="B172" s="2"/>
      <c r="C172" s="2"/>
      <c r="D172" s="2"/>
      <c r="E172" s="8"/>
      <c r="F172" s="20"/>
      <c r="G172" s="2"/>
      <c r="H172" s="131">
        <f>COUNTIFS(H6:H169,"&gt;0",F6:F169,"&lt;99")</f>
        <v>22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</row>
    <row r="173" spans="1:238">
      <c r="A173" s="2"/>
      <c r="B173" s="2"/>
      <c r="C173" s="2"/>
      <c r="D173" s="2"/>
      <c r="E173" s="8"/>
      <c r="F173" s="20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</row>
    <row r="174" spans="1:238">
      <c r="A174" s="2"/>
      <c r="B174" s="2"/>
      <c r="C174" s="2"/>
      <c r="D174" s="2"/>
      <c r="E174" s="8"/>
      <c r="F174" s="20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</row>
    <row r="175" spans="1:238">
      <c r="A175" s="2"/>
      <c r="B175" s="2"/>
      <c r="C175" s="2"/>
      <c r="D175" s="2"/>
      <c r="E175" s="8"/>
      <c r="F175" s="20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</row>
    <row r="176" spans="1:238">
      <c r="A176" s="2"/>
      <c r="B176" s="2"/>
      <c r="C176" s="2"/>
      <c r="D176" s="2"/>
      <c r="E176" s="2"/>
      <c r="F176" s="20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</row>
    <row r="177" spans="1:238">
      <c r="A177" s="2"/>
      <c r="B177" s="2"/>
      <c r="C177" s="2"/>
      <c r="D177" s="2"/>
      <c r="E177" s="2"/>
      <c r="F177" s="20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</row>
    <row r="178" spans="1:238">
      <c r="A178" s="2"/>
      <c r="B178" s="2"/>
      <c r="C178" s="2"/>
      <c r="D178" s="2"/>
      <c r="E178" s="2"/>
      <c r="F178" s="20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</row>
    <row r="179" spans="1:238">
      <c r="E179" s="2"/>
    </row>
  </sheetData>
  <phoneticPr fontId="0" type="noConversion"/>
  <printOptions horizontalCentered="1" gridLines="1"/>
  <pageMargins left="1" right="1" top="1" bottom="1" header="0.5" footer="0.5"/>
  <pageSetup scale="39" fitToHeight="0" orientation="portrait" horizontalDpi="300" verticalDpi="300" r:id="rId1"/>
  <headerFooter>
    <oddHeader>&amp;RExhibit PHR-4
Page &amp;P of &amp;N</oddHeader>
  </headerFooter>
  <rowBreaks count="3" manualBreakCount="3">
    <brk id="46" max="12" man="1"/>
    <brk id="87" max="12" man="1"/>
    <brk id="128" max="1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BE680"/>
  <sheetViews>
    <sheetView defaultGridColor="0" view="pageBreakPreview" colorId="22" zoomScale="60" zoomScaleNormal="57" workbookViewId="0">
      <pane ySplit="5" topLeftCell="A6" activePane="bottomLeft" state="frozen"/>
      <selection activeCell="J62" sqref="J62:K62"/>
      <selection pane="bottomLeft" activeCell="A6" sqref="A6"/>
    </sheetView>
  </sheetViews>
  <sheetFormatPr defaultColWidth="11.44140625" defaultRowHeight="15"/>
  <cols>
    <col min="1" max="1" width="4.77734375" customWidth="1"/>
    <col min="2" max="2" width="1.77734375" customWidth="1"/>
    <col min="3" max="3" width="6" bestFit="1" customWidth="1"/>
    <col min="4" max="5" width="1.77734375" customWidth="1"/>
    <col min="6" max="6" width="54.33203125" bestFit="1" customWidth="1"/>
    <col min="7" max="7" width="11.44140625" style="22" customWidth="1"/>
    <col min="8" max="8" width="56.77734375" bestFit="1" customWidth="1"/>
    <col min="9" max="23" width="14.77734375" customWidth="1"/>
    <col min="24" max="45" width="12.77734375" customWidth="1"/>
  </cols>
  <sheetData>
    <row r="1" spans="1:57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</row>
    <row r="2" spans="1:57">
      <c r="A2" s="1" t="str">
        <f>Summary!A2</f>
        <v>Class Cost of Service - Demand/Commodity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</row>
    <row r="3" spans="1:57">
      <c r="A3" s="1" t="str">
        <f>Summary!A3</f>
        <v>Forecasted Test Period: Twelve Months Ended May 31, 2017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</row>
    <row r="4" spans="1:57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</row>
    <row r="5" spans="1:57">
      <c r="A5" s="1" t="s">
        <v>45</v>
      </c>
      <c r="B5" s="1"/>
      <c r="C5" s="1"/>
      <c r="D5" s="1"/>
      <c r="E5" s="1"/>
      <c r="F5" s="1"/>
      <c r="G5" s="20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</row>
    <row r="6" spans="1:57">
      <c r="A6" s="1"/>
      <c r="B6" s="1"/>
      <c r="C6" s="1"/>
      <c r="D6" s="1"/>
      <c r="E6" s="1"/>
      <c r="G6" s="20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57">
      <c r="A7" s="1"/>
      <c r="B7" s="1"/>
      <c r="C7" s="1"/>
      <c r="D7" s="1"/>
      <c r="E7" s="1"/>
      <c r="F7" s="3" t="s">
        <v>20</v>
      </c>
      <c r="G7" s="20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57">
      <c r="A8" s="1"/>
      <c r="B8" s="1"/>
      <c r="C8" s="1"/>
      <c r="D8" s="1"/>
      <c r="E8" s="1"/>
      <c r="G8" s="20"/>
      <c r="H8" s="1"/>
      <c r="I8" s="1"/>
      <c r="J8" s="1"/>
      <c r="K8" s="1"/>
      <c r="L8" s="1"/>
      <c r="M8" s="1"/>
      <c r="N8" s="4"/>
      <c r="O8" s="4"/>
      <c r="P8" s="1"/>
      <c r="Q8" s="3"/>
      <c r="R8" s="3"/>
      <c r="S8" s="3"/>
      <c r="T8" s="3"/>
      <c r="U8" s="3"/>
      <c r="V8" s="3"/>
      <c r="W8" s="1"/>
      <c r="X8" s="1"/>
      <c r="Y8" s="1"/>
      <c r="Z8" s="1"/>
      <c r="AB8" s="1"/>
      <c r="AC8" s="1"/>
      <c r="AD8" s="1"/>
      <c r="AE8" s="1"/>
      <c r="AF8" s="1"/>
      <c r="AG8" s="1"/>
    </row>
    <row r="9" spans="1:57">
      <c r="A9" s="1"/>
      <c r="B9" s="1"/>
      <c r="C9" s="1"/>
      <c r="D9" s="1"/>
      <c r="E9" s="1"/>
      <c r="F9" s="1"/>
      <c r="G9" s="20"/>
      <c r="H9" s="1"/>
      <c r="I9" s="1"/>
      <c r="J9" s="42"/>
      <c r="K9" s="4"/>
      <c r="L9" s="4"/>
      <c r="M9" s="4"/>
      <c r="N9" s="3"/>
      <c r="O9" s="3"/>
      <c r="P9" s="4"/>
      <c r="Q9" s="4"/>
      <c r="R9" s="4"/>
      <c r="S9" s="4"/>
      <c r="T9" s="4"/>
      <c r="U9" s="4"/>
      <c r="V9" s="4"/>
      <c r="W9" s="4"/>
      <c r="X9" s="4"/>
      <c r="Y9" s="4"/>
      <c r="Z9" s="1"/>
      <c r="AB9" s="1"/>
      <c r="AC9" s="1"/>
      <c r="AD9" s="1"/>
      <c r="AE9" s="1"/>
      <c r="AF9" s="1"/>
      <c r="AG9" s="1"/>
    </row>
    <row r="10" spans="1:57">
      <c r="A10" s="65" t="s">
        <v>303</v>
      </c>
      <c r="B10" s="1"/>
      <c r="C10" s="65" t="s">
        <v>301</v>
      </c>
      <c r="D10" s="1"/>
      <c r="E10" s="1"/>
      <c r="F10" s="1"/>
      <c r="G10" s="21" t="s">
        <v>38</v>
      </c>
      <c r="H10" s="13" t="s">
        <v>38</v>
      </c>
      <c r="I10" s="3" t="s">
        <v>1</v>
      </c>
      <c r="J10" s="3" t="s">
        <v>56</v>
      </c>
      <c r="K10" s="3" t="s">
        <v>518</v>
      </c>
      <c r="L10" s="3" t="s">
        <v>518</v>
      </c>
      <c r="M10" s="69" t="s">
        <v>180</v>
      </c>
      <c r="N10" s="69" t="s">
        <v>180</v>
      </c>
      <c r="O10" s="3"/>
      <c r="P10" s="3"/>
      <c r="Q10" s="3"/>
      <c r="R10" s="3"/>
      <c r="S10" s="3"/>
      <c r="T10" s="4"/>
      <c r="U10" s="4"/>
      <c r="V10" s="4"/>
      <c r="W10" s="3"/>
      <c r="X10" s="3"/>
      <c r="Y10" s="3"/>
      <c r="Z10" s="1"/>
      <c r="AB10" s="1"/>
      <c r="AC10" s="1"/>
      <c r="AD10" s="1"/>
      <c r="AE10" s="1"/>
      <c r="AF10" s="1"/>
      <c r="AG10" s="1"/>
    </row>
    <row r="11" spans="1:57">
      <c r="A11" s="66" t="s">
        <v>302</v>
      </c>
      <c r="B11" s="14"/>
      <c r="C11" s="66" t="s">
        <v>302</v>
      </c>
      <c r="D11" s="1"/>
      <c r="E11" s="1"/>
      <c r="F11" s="1"/>
      <c r="G11" s="21" t="s">
        <v>39</v>
      </c>
      <c r="H11" s="13" t="s">
        <v>21</v>
      </c>
      <c r="I11" s="3" t="s">
        <v>2</v>
      </c>
      <c r="J11" s="3" t="s">
        <v>519</v>
      </c>
      <c r="K11" s="69" t="s">
        <v>420</v>
      </c>
      <c r="L11" s="69" t="s">
        <v>517</v>
      </c>
      <c r="M11" s="69" t="s">
        <v>420</v>
      </c>
      <c r="N11" s="69" t="s">
        <v>517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"/>
      <c r="AB11" s="1"/>
      <c r="AC11" s="1"/>
      <c r="AD11" s="1"/>
      <c r="AE11" s="1"/>
      <c r="AF11" s="1"/>
      <c r="AG11" s="1"/>
    </row>
    <row r="12" spans="1:57">
      <c r="A12" s="1">
        <v>1</v>
      </c>
      <c r="B12" s="1"/>
      <c r="C12" s="3"/>
      <c r="D12" s="1" t="s">
        <v>119</v>
      </c>
      <c r="E12" s="1"/>
      <c r="G12" s="20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1"/>
      <c r="Z12" s="1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</row>
    <row r="13" spans="1:57">
      <c r="A13" s="1">
        <f t="shared" ref="A13:A76" si="0">A12+1</f>
        <v>2</v>
      </c>
      <c r="B13" s="1"/>
      <c r="C13" s="3"/>
      <c r="D13" s="1"/>
      <c r="E13" s="1" t="s">
        <v>71</v>
      </c>
      <c r="G13" s="20"/>
      <c r="H13" s="2"/>
      <c r="I13" s="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</row>
    <row r="14" spans="1:57">
      <c r="A14" s="1">
        <f t="shared" si="0"/>
        <v>3</v>
      </c>
      <c r="B14" s="1"/>
      <c r="C14" s="73">
        <v>7500</v>
      </c>
      <c r="D14" s="1"/>
      <c r="E14" s="1"/>
      <c r="F14" s="1" t="s">
        <v>79</v>
      </c>
      <c r="G14" s="25">
        <v>99</v>
      </c>
      <c r="H14" s="11" t="str">
        <f t="shared" ref="H14:H21" si="1">VLOOKUP($G14,alloc,3)</f>
        <v>-</v>
      </c>
      <c r="I14" s="2">
        <f>'O and M Class.'!J$14</f>
        <v>0</v>
      </c>
      <c r="J14" s="11">
        <f t="shared" ref="J14:J30" si="2">$I14*VLOOKUP($G14,alloc,6)</f>
        <v>0</v>
      </c>
      <c r="K14" s="11">
        <f>$I14*VLOOKUP($G14,alloc,7)</f>
        <v>0</v>
      </c>
      <c r="L14" s="11">
        <f>$I14*VLOOKUP($G14,alloc,8)</f>
        <v>0</v>
      </c>
      <c r="M14" s="11">
        <f>$I14*VLOOKUP($G14,alloc,9)</f>
        <v>0</v>
      </c>
      <c r="N14" s="11">
        <f>$I14*VLOOKUP($G14,alloc,10)</f>
        <v>0</v>
      </c>
      <c r="O14" s="11">
        <f t="shared" ref="O14:O21" si="3">$I14*VLOOKUP($G14,alloc,11)</f>
        <v>0</v>
      </c>
      <c r="P14" s="11">
        <f t="shared" ref="P14:P21" si="4">$I14*VLOOKUP($G14,alloc,12)</f>
        <v>0</v>
      </c>
      <c r="Q14" s="11">
        <f t="shared" ref="Q14:Q21" si="5">$I14*VLOOKUP($G14,alloc,13)</f>
        <v>0</v>
      </c>
      <c r="R14" s="11">
        <f t="shared" ref="R14:R21" si="6">$I14*VLOOKUP($G14,alloc,14)</f>
        <v>0</v>
      </c>
      <c r="S14" s="11">
        <f t="shared" ref="S14:S21" si="7">$I14*VLOOKUP($G14,alloc,15)</f>
        <v>0</v>
      </c>
      <c r="T14" s="11">
        <f t="shared" ref="T14:T21" si="8">$I14*VLOOKUP($G14,alloc,16)</f>
        <v>0</v>
      </c>
      <c r="U14" s="11">
        <f t="shared" ref="U14:U21" si="9">$I14*VLOOKUP($G14,alloc,17)</f>
        <v>0</v>
      </c>
      <c r="V14" s="11">
        <f t="shared" ref="V14:V21" si="10">$I14*VLOOKUP($G14,alloc,18)</f>
        <v>0</v>
      </c>
      <c r="W14" s="11">
        <f t="shared" ref="W14:W21" si="11">$I14*VLOOKUP($G14,alloc,19)</f>
        <v>0</v>
      </c>
      <c r="X14" s="11">
        <f t="shared" ref="X14:X21" si="12">$I14*VLOOKUP($G14,alloc,20)</f>
        <v>0</v>
      </c>
      <c r="Y14" s="2">
        <f t="shared" ref="Y14:Y21" si="13">SUM(J14:X14)-I14</f>
        <v>0</v>
      </c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</row>
    <row r="15" spans="1:57">
      <c r="A15" s="1">
        <f t="shared" si="0"/>
        <v>4</v>
      </c>
      <c r="B15" s="1"/>
      <c r="C15" s="73">
        <v>7510</v>
      </c>
      <c r="D15" s="1"/>
      <c r="E15" s="1"/>
      <c r="F15" s="1" t="s">
        <v>72</v>
      </c>
      <c r="G15" s="25">
        <v>99</v>
      </c>
      <c r="H15" s="11" t="str">
        <f t="shared" si="1"/>
        <v>-</v>
      </c>
      <c r="I15" s="2">
        <f>'O and M Class.'!J$15</f>
        <v>0</v>
      </c>
      <c r="J15" s="11">
        <f t="shared" si="2"/>
        <v>0</v>
      </c>
      <c r="K15" s="11">
        <f t="shared" ref="K15:K21" si="14">$I15*VLOOKUP($G15,alloc,7)</f>
        <v>0</v>
      </c>
      <c r="L15" s="11">
        <f t="shared" ref="L15:L21" si="15">$I15*VLOOKUP($G15,alloc,8)</f>
        <v>0</v>
      </c>
      <c r="M15" s="11">
        <f t="shared" ref="M15:M21" si="16">$I15*VLOOKUP($G15,alloc,9)</f>
        <v>0</v>
      </c>
      <c r="N15" s="11">
        <f t="shared" ref="N15:N21" si="17">$I15*VLOOKUP($G15,alloc,10)</f>
        <v>0</v>
      </c>
      <c r="O15" s="11">
        <f t="shared" si="3"/>
        <v>0</v>
      </c>
      <c r="P15" s="11">
        <f t="shared" si="4"/>
        <v>0</v>
      </c>
      <c r="Q15" s="11">
        <f t="shared" si="5"/>
        <v>0</v>
      </c>
      <c r="R15" s="11">
        <f t="shared" si="6"/>
        <v>0</v>
      </c>
      <c r="S15" s="11">
        <f t="shared" si="7"/>
        <v>0</v>
      </c>
      <c r="T15" s="11">
        <f t="shared" si="8"/>
        <v>0</v>
      </c>
      <c r="U15" s="11">
        <f t="shared" si="9"/>
        <v>0</v>
      </c>
      <c r="V15" s="11">
        <f t="shared" si="10"/>
        <v>0</v>
      </c>
      <c r="W15" s="11">
        <f t="shared" si="11"/>
        <v>0</v>
      </c>
      <c r="X15" s="11">
        <f t="shared" si="12"/>
        <v>0</v>
      </c>
      <c r="Y15" s="2">
        <f t="shared" si="13"/>
        <v>0</v>
      </c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</row>
    <row r="16" spans="1:57">
      <c r="A16" s="1">
        <f t="shared" si="0"/>
        <v>5</v>
      </c>
      <c r="B16" s="1"/>
      <c r="C16" s="3">
        <v>7530</v>
      </c>
      <c r="D16" s="1"/>
      <c r="E16" s="1"/>
      <c r="F16" s="1" t="s">
        <v>73</v>
      </c>
      <c r="G16" s="25">
        <v>99</v>
      </c>
      <c r="H16" s="11" t="str">
        <f t="shared" si="1"/>
        <v>-</v>
      </c>
      <c r="I16" s="2">
        <f>'O and M Class.'!J$16</f>
        <v>0</v>
      </c>
      <c r="J16" s="11">
        <f t="shared" si="2"/>
        <v>0</v>
      </c>
      <c r="K16" s="11">
        <f t="shared" si="14"/>
        <v>0</v>
      </c>
      <c r="L16" s="11">
        <f t="shared" si="15"/>
        <v>0</v>
      </c>
      <c r="M16" s="11">
        <f t="shared" si="16"/>
        <v>0</v>
      </c>
      <c r="N16" s="11">
        <f t="shared" si="17"/>
        <v>0</v>
      </c>
      <c r="O16" s="11">
        <f t="shared" si="3"/>
        <v>0</v>
      </c>
      <c r="P16" s="11">
        <f t="shared" si="4"/>
        <v>0</v>
      </c>
      <c r="Q16" s="11">
        <f t="shared" si="5"/>
        <v>0</v>
      </c>
      <c r="R16" s="11">
        <f t="shared" si="6"/>
        <v>0</v>
      </c>
      <c r="S16" s="11">
        <f t="shared" si="7"/>
        <v>0</v>
      </c>
      <c r="T16" s="11">
        <f t="shared" si="8"/>
        <v>0</v>
      </c>
      <c r="U16" s="11">
        <f t="shared" si="9"/>
        <v>0</v>
      </c>
      <c r="V16" s="11">
        <f t="shared" si="10"/>
        <v>0</v>
      </c>
      <c r="W16" s="11">
        <f t="shared" si="11"/>
        <v>0</v>
      </c>
      <c r="X16" s="11">
        <f t="shared" si="12"/>
        <v>0</v>
      </c>
      <c r="Y16" s="2">
        <f t="shared" si="13"/>
        <v>0</v>
      </c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</row>
    <row r="17" spans="1:57">
      <c r="A17" s="1">
        <f t="shared" si="0"/>
        <v>6</v>
      </c>
      <c r="B17" s="1"/>
      <c r="C17" s="3">
        <v>7540</v>
      </c>
      <c r="D17" s="1"/>
      <c r="E17" s="1"/>
      <c r="F17" s="1" t="s">
        <v>74</v>
      </c>
      <c r="G17" s="25">
        <v>99</v>
      </c>
      <c r="H17" s="11" t="str">
        <f t="shared" si="1"/>
        <v>-</v>
      </c>
      <c r="I17" s="2">
        <f>'O and M Class.'!J$17</f>
        <v>0</v>
      </c>
      <c r="J17" s="11">
        <f t="shared" si="2"/>
        <v>0</v>
      </c>
      <c r="K17" s="11">
        <f t="shared" si="14"/>
        <v>0</v>
      </c>
      <c r="L17" s="11">
        <f t="shared" si="15"/>
        <v>0</v>
      </c>
      <c r="M17" s="11">
        <f t="shared" si="16"/>
        <v>0</v>
      </c>
      <c r="N17" s="11">
        <f t="shared" si="17"/>
        <v>0</v>
      </c>
      <c r="O17" s="11">
        <f t="shared" si="3"/>
        <v>0</v>
      </c>
      <c r="P17" s="11">
        <f t="shared" si="4"/>
        <v>0</v>
      </c>
      <c r="Q17" s="11">
        <f t="shared" si="5"/>
        <v>0</v>
      </c>
      <c r="R17" s="11">
        <f t="shared" si="6"/>
        <v>0</v>
      </c>
      <c r="S17" s="11">
        <f t="shared" si="7"/>
        <v>0</v>
      </c>
      <c r="T17" s="11">
        <f t="shared" si="8"/>
        <v>0</v>
      </c>
      <c r="U17" s="11">
        <f t="shared" si="9"/>
        <v>0</v>
      </c>
      <c r="V17" s="11">
        <f t="shared" si="10"/>
        <v>0</v>
      </c>
      <c r="W17" s="11">
        <f t="shared" si="11"/>
        <v>0</v>
      </c>
      <c r="X17" s="11">
        <f t="shared" si="12"/>
        <v>0</v>
      </c>
      <c r="Y17" s="2">
        <f t="shared" si="13"/>
        <v>0</v>
      </c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</row>
    <row r="18" spans="1:57">
      <c r="A18" s="1">
        <f t="shared" si="0"/>
        <v>7</v>
      </c>
      <c r="B18" s="1"/>
      <c r="C18" s="3">
        <v>7550</v>
      </c>
      <c r="D18" s="1"/>
      <c r="E18" s="1"/>
      <c r="F18" s="1" t="s">
        <v>75</v>
      </c>
      <c r="G18" s="25">
        <v>99</v>
      </c>
      <c r="H18" s="11" t="str">
        <f t="shared" si="1"/>
        <v>-</v>
      </c>
      <c r="I18" s="2">
        <f>'O and M Class.'!J$18</f>
        <v>0</v>
      </c>
      <c r="J18" s="11">
        <f t="shared" si="2"/>
        <v>0</v>
      </c>
      <c r="K18" s="11">
        <f t="shared" si="14"/>
        <v>0</v>
      </c>
      <c r="L18" s="11">
        <f t="shared" si="15"/>
        <v>0</v>
      </c>
      <c r="M18" s="11">
        <f t="shared" si="16"/>
        <v>0</v>
      </c>
      <c r="N18" s="11">
        <f t="shared" si="17"/>
        <v>0</v>
      </c>
      <c r="O18" s="11">
        <f t="shared" si="3"/>
        <v>0</v>
      </c>
      <c r="P18" s="11">
        <f t="shared" si="4"/>
        <v>0</v>
      </c>
      <c r="Q18" s="11">
        <f t="shared" si="5"/>
        <v>0</v>
      </c>
      <c r="R18" s="11">
        <f t="shared" si="6"/>
        <v>0</v>
      </c>
      <c r="S18" s="11">
        <f t="shared" si="7"/>
        <v>0</v>
      </c>
      <c r="T18" s="11">
        <f t="shared" si="8"/>
        <v>0</v>
      </c>
      <c r="U18" s="11">
        <f t="shared" si="9"/>
        <v>0</v>
      </c>
      <c r="V18" s="11">
        <f t="shared" si="10"/>
        <v>0</v>
      </c>
      <c r="W18" s="11">
        <f t="shared" si="11"/>
        <v>0</v>
      </c>
      <c r="X18" s="11">
        <f t="shared" si="12"/>
        <v>0</v>
      </c>
      <c r="Y18" s="2">
        <f t="shared" si="13"/>
        <v>0</v>
      </c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</row>
    <row r="19" spans="1:57">
      <c r="A19" s="1">
        <f t="shared" si="0"/>
        <v>8</v>
      </c>
      <c r="B19" s="1"/>
      <c r="C19" s="73">
        <v>7560</v>
      </c>
      <c r="D19" s="1"/>
      <c r="E19" s="1"/>
      <c r="F19" s="1" t="s">
        <v>76</v>
      </c>
      <c r="G19" s="25">
        <v>99</v>
      </c>
      <c r="H19" s="11" t="str">
        <f t="shared" si="1"/>
        <v>-</v>
      </c>
      <c r="I19" s="2">
        <f>'O and M Class.'!J$19</f>
        <v>0</v>
      </c>
      <c r="J19" s="11">
        <f t="shared" si="2"/>
        <v>0</v>
      </c>
      <c r="K19" s="11">
        <f t="shared" si="14"/>
        <v>0</v>
      </c>
      <c r="L19" s="11">
        <f t="shared" si="15"/>
        <v>0</v>
      </c>
      <c r="M19" s="11">
        <f t="shared" si="16"/>
        <v>0</v>
      </c>
      <c r="N19" s="11">
        <f t="shared" si="17"/>
        <v>0</v>
      </c>
      <c r="O19" s="11">
        <f t="shared" si="3"/>
        <v>0</v>
      </c>
      <c r="P19" s="11">
        <f t="shared" si="4"/>
        <v>0</v>
      </c>
      <c r="Q19" s="11">
        <f t="shared" si="5"/>
        <v>0</v>
      </c>
      <c r="R19" s="11">
        <f t="shared" si="6"/>
        <v>0</v>
      </c>
      <c r="S19" s="11">
        <f t="shared" si="7"/>
        <v>0</v>
      </c>
      <c r="T19" s="11">
        <f t="shared" si="8"/>
        <v>0</v>
      </c>
      <c r="U19" s="11">
        <f t="shared" si="9"/>
        <v>0</v>
      </c>
      <c r="V19" s="11">
        <f t="shared" si="10"/>
        <v>0</v>
      </c>
      <c r="W19" s="11">
        <f t="shared" si="11"/>
        <v>0</v>
      </c>
      <c r="X19" s="11">
        <f t="shared" si="12"/>
        <v>0</v>
      </c>
      <c r="Y19" s="2">
        <f t="shared" si="13"/>
        <v>0</v>
      </c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</row>
    <row r="20" spans="1:57">
      <c r="A20" s="1">
        <f t="shared" si="0"/>
        <v>9</v>
      </c>
      <c r="B20" s="1"/>
      <c r="C20" s="3">
        <v>7570</v>
      </c>
      <c r="D20" s="1"/>
      <c r="E20" s="1"/>
      <c r="F20" s="1" t="s">
        <v>77</v>
      </c>
      <c r="G20" s="25">
        <v>99</v>
      </c>
      <c r="H20" s="11" t="str">
        <f t="shared" si="1"/>
        <v>-</v>
      </c>
      <c r="I20" s="2">
        <f>'O and M Class.'!J$20</f>
        <v>0</v>
      </c>
      <c r="J20" s="11">
        <f t="shared" si="2"/>
        <v>0</v>
      </c>
      <c r="K20" s="11">
        <f t="shared" si="14"/>
        <v>0</v>
      </c>
      <c r="L20" s="11">
        <f t="shared" si="15"/>
        <v>0</v>
      </c>
      <c r="M20" s="11">
        <f t="shared" si="16"/>
        <v>0</v>
      </c>
      <c r="N20" s="11">
        <f t="shared" si="17"/>
        <v>0</v>
      </c>
      <c r="O20" s="11">
        <f t="shared" si="3"/>
        <v>0</v>
      </c>
      <c r="P20" s="11">
        <f t="shared" si="4"/>
        <v>0</v>
      </c>
      <c r="Q20" s="11">
        <f t="shared" si="5"/>
        <v>0</v>
      </c>
      <c r="R20" s="11">
        <f t="shared" si="6"/>
        <v>0</v>
      </c>
      <c r="S20" s="11">
        <f t="shared" si="7"/>
        <v>0</v>
      </c>
      <c r="T20" s="11">
        <f t="shared" si="8"/>
        <v>0</v>
      </c>
      <c r="U20" s="11">
        <f t="shared" si="9"/>
        <v>0</v>
      </c>
      <c r="V20" s="11">
        <f t="shared" si="10"/>
        <v>0</v>
      </c>
      <c r="W20" s="11">
        <f t="shared" si="11"/>
        <v>0</v>
      </c>
      <c r="X20" s="11">
        <f t="shared" si="12"/>
        <v>0</v>
      </c>
      <c r="Y20" s="2">
        <f t="shared" si="13"/>
        <v>0</v>
      </c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</row>
    <row r="21" spans="1:57">
      <c r="A21" s="1">
        <f t="shared" si="0"/>
        <v>10</v>
      </c>
      <c r="B21" s="1"/>
      <c r="C21" s="3">
        <v>7590</v>
      </c>
      <c r="D21" s="1"/>
      <c r="E21" s="1"/>
      <c r="F21" s="1" t="s">
        <v>78</v>
      </c>
      <c r="G21" s="25">
        <v>99</v>
      </c>
      <c r="H21" s="11" t="str">
        <f t="shared" si="1"/>
        <v>-</v>
      </c>
      <c r="I21" s="2">
        <f>'O and M Class.'!J$21</f>
        <v>0</v>
      </c>
      <c r="J21" s="11">
        <f t="shared" si="2"/>
        <v>0</v>
      </c>
      <c r="K21" s="11">
        <f t="shared" si="14"/>
        <v>0</v>
      </c>
      <c r="L21" s="11">
        <f t="shared" si="15"/>
        <v>0</v>
      </c>
      <c r="M21" s="11">
        <f t="shared" si="16"/>
        <v>0</v>
      </c>
      <c r="N21" s="11">
        <f t="shared" si="17"/>
        <v>0</v>
      </c>
      <c r="O21" s="11">
        <f t="shared" si="3"/>
        <v>0</v>
      </c>
      <c r="P21" s="11">
        <f t="shared" si="4"/>
        <v>0</v>
      </c>
      <c r="Q21" s="11">
        <f t="shared" si="5"/>
        <v>0</v>
      </c>
      <c r="R21" s="11">
        <f t="shared" si="6"/>
        <v>0</v>
      </c>
      <c r="S21" s="11">
        <f t="shared" si="7"/>
        <v>0</v>
      </c>
      <c r="T21" s="11">
        <f t="shared" si="8"/>
        <v>0</v>
      </c>
      <c r="U21" s="11">
        <f t="shared" si="9"/>
        <v>0</v>
      </c>
      <c r="V21" s="11">
        <f t="shared" si="10"/>
        <v>0</v>
      </c>
      <c r="W21" s="11">
        <f t="shared" si="11"/>
        <v>0</v>
      </c>
      <c r="X21" s="11">
        <f t="shared" si="12"/>
        <v>0</v>
      </c>
      <c r="Y21" s="2">
        <f t="shared" si="13"/>
        <v>0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</row>
    <row r="22" spans="1:57">
      <c r="A22" s="1">
        <f t="shared" si="0"/>
        <v>11</v>
      </c>
      <c r="B22" s="1"/>
      <c r="C22" s="3"/>
      <c r="D22" s="1"/>
      <c r="E22" s="1" t="s">
        <v>80</v>
      </c>
      <c r="G22" s="20"/>
      <c r="H22" s="11"/>
      <c r="I22" s="2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</row>
    <row r="23" spans="1:57">
      <c r="A23" s="1">
        <f t="shared" si="0"/>
        <v>12</v>
      </c>
      <c r="B23" s="1"/>
      <c r="C23" s="73">
        <v>7610</v>
      </c>
      <c r="D23" s="1"/>
      <c r="E23" s="1"/>
      <c r="F23" s="1" t="s">
        <v>88</v>
      </c>
      <c r="G23" s="25">
        <v>99</v>
      </c>
      <c r="H23" s="11" t="str">
        <f t="shared" ref="H23:H30" si="18">VLOOKUP($G23,alloc,3)</f>
        <v>-</v>
      </c>
      <c r="I23" s="2">
        <f>'O and M Class.'!J$23</f>
        <v>0</v>
      </c>
      <c r="J23" s="11">
        <f t="shared" si="2"/>
        <v>0</v>
      </c>
      <c r="K23" s="11">
        <f t="shared" ref="K23:K30" si="19">$I23*VLOOKUP($G23,alloc,7)</f>
        <v>0</v>
      </c>
      <c r="L23" s="11">
        <f t="shared" ref="L23:L30" si="20">$I23*VLOOKUP($G23,alloc,8)</f>
        <v>0</v>
      </c>
      <c r="M23" s="11">
        <f t="shared" ref="M23:M30" si="21">$I23*VLOOKUP($G23,alloc,9)</f>
        <v>0</v>
      </c>
      <c r="N23" s="11">
        <f t="shared" ref="N23:N30" si="22">$I23*VLOOKUP($G23,alloc,10)</f>
        <v>0</v>
      </c>
      <c r="O23" s="11">
        <f t="shared" ref="O23:O30" si="23">$I23*VLOOKUP($G23,alloc,11)</f>
        <v>0</v>
      </c>
      <c r="P23" s="11">
        <f t="shared" ref="P23:P30" si="24">$I23*VLOOKUP($G23,alloc,12)</f>
        <v>0</v>
      </c>
      <c r="Q23" s="11">
        <f t="shared" ref="Q23:Q30" si="25">$I23*VLOOKUP($G23,alloc,13)</f>
        <v>0</v>
      </c>
      <c r="R23" s="11">
        <f t="shared" ref="R23:R30" si="26">$I23*VLOOKUP($G23,alloc,14)</f>
        <v>0</v>
      </c>
      <c r="S23" s="11">
        <f t="shared" ref="S23:S30" si="27">$I23*VLOOKUP($G23,alloc,15)</f>
        <v>0</v>
      </c>
      <c r="T23" s="11">
        <f t="shared" ref="T23:T30" si="28">$I23*VLOOKUP($G23,alloc,16)</f>
        <v>0</v>
      </c>
      <c r="U23" s="11">
        <f t="shared" ref="U23:U30" si="29">$I23*VLOOKUP($G23,alloc,17)</f>
        <v>0</v>
      </c>
      <c r="V23" s="11">
        <f t="shared" ref="V23:V30" si="30">$I23*VLOOKUP($G23,alloc,18)</f>
        <v>0</v>
      </c>
      <c r="W23" s="11">
        <f t="shared" ref="W23:W30" si="31">$I23*VLOOKUP($G23,alloc,19)</f>
        <v>0</v>
      </c>
      <c r="X23" s="11">
        <f t="shared" ref="X23:X30" si="32">$I23*VLOOKUP($G23,alloc,20)</f>
        <v>0</v>
      </c>
      <c r="Y23" s="2">
        <f t="shared" ref="Y23:Y31" si="33">SUM(J23:X23)-I23</f>
        <v>0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</row>
    <row r="24" spans="1:57">
      <c r="A24" s="1">
        <f t="shared" si="0"/>
        <v>13</v>
      </c>
      <c r="B24" s="1"/>
      <c r="C24" s="3">
        <v>7620</v>
      </c>
      <c r="D24" s="1"/>
      <c r="E24" s="1"/>
      <c r="F24" s="1" t="s">
        <v>81</v>
      </c>
      <c r="G24" s="25">
        <v>99</v>
      </c>
      <c r="H24" s="11" t="str">
        <f t="shared" si="18"/>
        <v>-</v>
      </c>
      <c r="I24" s="2">
        <f>'O and M Class.'!J$24</f>
        <v>0</v>
      </c>
      <c r="J24" s="11">
        <f t="shared" si="2"/>
        <v>0</v>
      </c>
      <c r="K24" s="11">
        <f t="shared" si="19"/>
        <v>0</v>
      </c>
      <c r="L24" s="11">
        <f t="shared" si="20"/>
        <v>0</v>
      </c>
      <c r="M24" s="11">
        <f t="shared" si="21"/>
        <v>0</v>
      </c>
      <c r="N24" s="11">
        <f t="shared" si="22"/>
        <v>0</v>
      </c>
      <c r="O24" s="11">
        <f t="shared" si="23"/>
        <v>0</v>
      </c>
      <c r="P24" s="11">
        <f t="shared" si="24"/>
        <v>0</v>
      </c>
      <c r="Q24" s="11">
        <f t="shared" si="25"/>
        <v>0</v>
      </c>
      <c r="R24" s="11">
        <f t="shared" si="26"/>
        <v>0</v>
      </c>
      <c r="S24" s="11">
        <f t="shared" si="27"/>
        <v>0</v>
      </c>
      <c r="T24" s="11">
        <f t="shared" si="28"/>
        <v>0</v>
      </c>
      <c r="U24" s="11">
        <f t="shared" si="29"/>
        <v>0</v>
      </c>
      <c r="V24" s="11">
        <f t="shared" si="30"/>
        <v>0</v>
      </c>
      <c r="W24" s="11">
        <f t="shared" si="31"/>
        <v>0</v>
      </c>
      <c r="X24" s="11">
        <f t="shared" si="32"/>
        <v>0</v>
      </c>
      <c r="Y24" s="2">
        <f t="shared" si="33"/>
        <v>0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</row>
    <row r="25" spans="1:57">
      <c r="A25" s="1">
        <f t="shared" si="0"/>
        <v>14</v>
      </c>
      <c r="B25" s="1"/>
      <c r="C25" s="3">
        <v>7640</v>
      </c>
      <c r="D25" s="1"/>
      <c r="E25" s="1"/>
      <c r="F25" s="1" t="s">
        <v>82</v>
      </c>
      <c r="G25" s="25">
        <v>99</v>
      </c>
      <c r="H25" s="11" t="str">
        <f t="shared" si="18"/>
        <v>-</v>
      </c>
      <c r="I25" s="2">
        <f>'O and M Class.'!J$25</f>
        <v>0</v>
      </c>
      <c r="J25" s="11">
        <f t="shared" si="2"/>
        <v>0</v>
      </c>
      <c r="K25" s="11">
        <f t="shared" si="19"/>
        <v>0</v>
      </c>
      <c r="L25" s="11">
        <f t="shared" si="20"/>
        <v>0</v>
      </c>
      <c r="M25" s="11">
        <f t="shared" si="21"/>
        <v>0</v>
      </c>
      <c r="N25" s="11">
        <f t="shared" si="22"/>
        <v>0</v>
      </c>
      <c r="O25" s="11">
        <f t="shared" si="23"/>
        <v>0</v>
      </c>
      <c r="P25" s="11">
        <f t="shared" si="24"/>
        <v>0</v>
      </c>
      <c r="Q25" s="11">
        <f t="shared" si="25"/>
        <v>0</v>
      </c>
      <c r="R25" s="11">
        <f t="shared" si="26"/>
        <v>0</v>
      </c>
      <c r="S25" s="11">
        <f t="shared" si="27"/>
        <v>0</v>
      </c>
      <c r="T25" s="11">
        <f t="shared" si="28"/>
        <v>0</v>
      </c>
      <c r="U25" s="11">
        <f t="shared" si="29"/>
        <v>0</v>
      </c>
      <c r="V25" s="11">
        <f t="shared" si="30"/>
        <v>0</v>
      </c>
      <c r="W25" s="11">
        <f t="shared" si="31"/>
        <v>0</v>
      </c>
      <c r="X25" s="11">
        <f t="shared" si="32"/>
        <v>0</v>
      </c>
      <c r="Y25" s="2">
        <f t="shared" si="33"/>
        <v>0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</row>
    <row r="26" spans="1:57">
      <c r="A26" s="1">
        <f t="shared" si="0"/>
        <v>15</v>
      </c>
      <c r="B26" s="1"/>
      <c r="C26" s="3">
        <v>7650</v>
      </c>
      <c r="D26" s="1"/>
      <c r="E26" s="1"/>
      <c r="F26" s="1" t="s">
        <v>83</v>
      </c>
      <c r="G26" s="25">
        <v>99</v>
      </c>
      <c r="H26" s="11" t="str">
        <f t="shared" si="18"/>
        <v>-</v>
      </c>
      <c r="I26" s="2">
        <f>'O and M Class.'!J$26</f>
        <v>0</v>
      </c>
      <c r="J26" s="11">
        <f t="shared" si="2"/>
        <v>0</v>
      </c>
      <c r="K26" s="11">
        <f t="shared" si="19"/>
        <v>0</v>
      </c>
      <c r="L26" s="11">
        <f t="shared" si="20"/>
        <v>0</v>
      </c>
      <c r="M26" s="11">
        <f t="shared" si="21"/>
        <v>0</v>
      </c>
      <c r="N26" s="11">
        <f t="shared" si="22"/>
        <v>0</v>
      </c>
      <c r="O26" s="11">
        <f t="shared" si="23"/>
        <v>0</v>
      </c>
      <c r="P26" s="11">
        <f t="shared" si="24"/>
        <v>0</v>
      </c>
      <c r="Q26" s="11">
        <f t="shared" si="25"/>
        <v>0</v>
      </c>
      <c r="R26" s="11">
        <f t="shared" si="26"/>
        <v>0</v>
      </c>
      <c r="S26" s="11">
        <f t="shared" si="27"/>
        <v>0</v>
      </c>
      <c r="T26" s="11">
        <f t="shared" si="28"/>
        <v>0</v>
      </c>
      <c r="U26" s="11">
        <f t="shared" si="29"/>
        <v>0</v>
      </c>
      <c r="V26" s="11">
        <f t="shared" si="30"/>
        <v>0</v>
      </c>
      <c r="W26" s="11">
        <f t="shared" si="31"/>
        <v>0</v>
      </c>
      <c r="X26" s="11">
        <f t="shared" si="32"/>
        <v>0</v>
      </c>
      <c r="Y26" s="2">
        <f t="shared" si="33"/>
        <v>0</v>
      </c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</row>
    <row r="27" spans="1:57">
      <c r="A27" s="1">
        <f t="shared" si="0"/>
        <v>16</v>
      </c>
      <c r="B27" s="1"/>
      <c r="C27" s="3">
        <v>7660</v>
      </c>
      <c r="D27" s="1"/>
      <c r="E27" s="1"/>
      <c r="F27" s="1" t="s">
        <v>84</v>
      </c>
      <c r="G27" s="25">
        <v>99</v>
      </c>
      <c r="H27" s="11" t="str">
        <f t="shared" si="18"/>
        <v>-</v>
      </c>
      <c r="I27" s="2">
        <f>'O and M Class.'!J$27</f>
        <v>0</v>
      </c>
      <c r="J27" s="11">
        <f t="shared" si="2"/>
        <v>0</v>
      </c>
      <c r="K27" s="11">
        <f t="shared" si="19"/>
        <v>0</v>
      </c>
      <c r="L27" s="11">
        <f t="shared" si="20"/>
        <v>0</v>
      </c>
      <c r="M27" s="11">
        <f t="shared" si="21"/>
        <v>0</v>
      </c>
      <c r="N27" s="11">
        <f t="shared" si="22"/>
        <v>0</v>
      </c>
      <c r="O27" s="11">
        <f t="shared" si="23"/>
        <v>0</v>
      </c>
      <c r="P27" s="11">
        <f t="shared" si="24"/>
        <v>0</v>
      </c>
      <c r="Q27" s="11">
        <f t="shared" si="25"/>
        <v>0</v>
      </c>
      <c r="R27" s="11">
        <f t="shared" si="26"/>
        <v>0</v>
      </c>
      <c r="S27" s="11">
        <f t="shared" si="27"/>
        <v>0</v>
      </c>
      <c r="T27" s="11">
        <f t="shared" si="28"/>
        <v>0</v>
      </c>
      <c r="U27" s="11">
        <f t="shared" si="29"/>
        <v>0</v>
      </c>
      <c r="V27" s="11">
        <f t="shared" si="30"/>
        <v>0</v>
      </c>
      <c r="W27" s="11">
        <f t="shared" si="31"/>
        <v>0</v>
      </c>
      <c r="X27" s="11">
        <f t="shared" si="32"/>
        <v>0</v>
      </c>
      <c r="Y27" s="2">
        <f t="shared" si="33"/>
        <v>0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</row>
    <row r="28" spans="1:57">
      <c r="A28" s="1">
        <f t="shared" si="0"/>
        <v>17</v>
      </c>
      <c r="B28" s="1"/>
      <c r="C28" s="3">
        <v>7670</v>
      </c>
      <c r="D28" s="1"/>
      <c r="E28" s="1"/>
      <c r="F28" s="1" t="s">
        <v>85</v>
      </c>
      <c r="G28" s="25">
        <v>99</v>
      </c>
      <c r="H28" s="11" t="str">
        <f t="shared" si="18"/>
        <v>-</v>
      </c>
      <c r="I28" s="2">
        <f>'O and M Class.'!J$28</f>
        <v>0</v>
      </c>
      <c r="J28" s="11">
        <f t="shared" si="2"/>
        <v>0</v>
      </c>
      <c r="K28" s="11">
        <f t="shared" si="19"/>
        <v>0</v>
      </c>
      <c r="L28" s="11">
        <f t="shared" si="20"/>
        <v>0</v>
      </c>
      <c r="M28" s="11">
        <f t="shared" si="21"/>
        <v>0</v>
      </c>
      <c r="N28" s="11">
        <f t="shared" si="22"/>
        <v>0</v>
      </c>
      <c r="O28" s="11">
        <f t="shared" si="23"/>
        <v>0</v>
      </c>
      <c r="P28" s="11">
        <f t="shared" si="24"/>
        <v>0</v>
      </c>
      <c r="Q28" s="11">
        <f t="shared" si="25"/>
        <v>0</v>
      </c>
      <c r="R28" s="11">
        <f t="shared" si="26"/>
        <v>0</v>
      </c>
      <c r="S28" s="11">
        <f t="shared" si="27"/>
        <v>0</v>
      </c>
      <c r="T28" s="11">
        <f t="shared" si="28"/>
        <v>0</v>
      </c>
      <c r="U28" s="11">
        <f t="shared" si="29"/>
        <v>0</v>
      </c>
      <c r="V28" s="11">
        <f t="shared" si="30"/>
        <v>0</v>
      </c>
      <c r="W28" s="11">
        <f t="shared" si="31"/>
        <v>0</v>
      </c>
      <c r="X28" s="11">
        <f t="shared" si="32"/>
        <v>0</v>
      </c>
      <c r="Y28" s="2">
        <f t="shared" si="33"/>
        <v>0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</row>
    <row r="29" spans="1:57">
      <c r="A29" s="1">
        <f t="shared" si="0"/>
        <v>18</v>
      </c>
      <c r="B29" s="1"/>
      <c r="C29" s="3">
        <v>7680</v>
      </c>
      <c r="D29" s="1"/>
      <c r="E29" s="1"/>
      <c r="F29" s="1" t="s">
        <v>86</v>
      </c>
      <c r="G29" s="25">
        <v>99</v>
      </c>
      <c r="H29" s="11" t="str">
        <f t="shared" si="18"/>
        <v>-</v>
      </c>
      <c r="I29" s="2">
        <f>'O and M Class.'!J$29</f>
        <v>0</v>
      </c>
      <c r="J29" s="11">
        <f t="shared" si="2"/>
        <v>0</v>
      </c>
      <c r="K29" s="11">
        <f t="shared" si="19"/>
        <v>0</v>
      </c>
      <c r="L29" s="11">
        <f t="shared" si="20"/>
        <v>0</v>
      </c>
      <c r="M29" s="11">
        <f t="shared" si="21"/>
        <v>0</v>
      </c>
      <c r="N29" s="11">
        <f t="shared" si="22"/>
        <v>0</v>
      </c>
      <c r="O29" s="11">
        <f t="shared" si="23"/>
        <v>0</v>
      </c>
      <c r="P29" s="11">
        <f t="shared" si="24"/>
        <v>0</v>
      </c>
      <c r="Q29" s="11">
        <f t="shared" si="25"/>
        <v>0</v>
      </c>
      <c r="R29" s="11">
        <f t="shared" si="26"/>
        <v>0</v>
      </c>
      <c r="S29" s="11">
        <f t="shared" si="27"/>
        <v>0</v>
      </c>
      <c r="T29" s="11">
        <f t="shared" si="28"/>
        <v>0</v>
      </c>
      <c r="U29" s="11">
        <f t="shared" si="29"/>
        <v>0</v>
      </c>
      <c r="V29" s="11">
        <f t="shared" si="30"/>
        <v>0</v>
      </c>
      <c r="W29" s="11">
        <f t="shared" si="31"/>
        <v>0</v>
      </c>
      <c r="X29" s="11">
        <f t="shared" si="32"/>
        <v>0</v>
      </c>
      <c r="Y29" s="2">
        <f t="shared" si="33"/>
        <v>0</v>
      </c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</row>
    <row r="30" spans="1:57">
      <c r="A30" s="1">
        <f t="shared" si="0"/>
        <v>19</v>
      </c>
      <c r="B30" s="1"/>
      <c r="C30" s="3">
        <v>7690</v>
      </c>
      <c r="D30" s="1"/>
      <c r="E30" s="1"/>
      <c r="F30" s="1" t="s">
        <v>87</v>
      </c>
      <c r="G30" s="25">
        <v>99</v>
      </c>
      <c r="H30" s="11" t="str">
        <f t="shared" si="18"/>
        <v>-</v>
      </c>
      <c r="I30" s="2">
        <f>'O and M Class.'!J$30</f>
        <v>0</v>
      </c>
      <c r="J30" s="11">
        <f t="shared" si="2"/>
        <v>0</v>
      </c>
      <c r="K30" s="11">
        <f t="shared" si="19"/>
        <v>0</v>
      </c>
      <c r="L30" s="11">
        <f t="shared" si="20"/>
        <v>0</v>
      </c>
      <c r="M30" s="11">
        <f t="shared" si="21"/>
        <v>0</v>
      </c>
      <c r="N30" s="11">
        <f t="shared" si="22"/>
        <v>0</v>
      </c>
      <c r="O30" s="11">
        <f t="shared" si="23"/>
        <v>0</v>
      </c>
      <c r="P30" s="11">
        <f t="shared" si="24"/>
        <v>0</v>
      </c>
      <c r="Q30" s="11">
        <f t="shared" si="25"/>
        <v>0</v>
      </c>
      <c r="R30" s="11">
        <f t="shared" si="26"/>
        <v>0</v>
      </c>
      <c r="S30" s="11">
        <f t="shared" si="27"/>
        <v>0</v>
      </c>
      <c r="T30" s="11">
        <f t="shared" si="28"/>
        <v>0</v>
      </c>
      <c r="U30" s="11">
        <f t="shared" si="29"/>
        <v>0</v>
      </c>
      <c r="V30" s="11">
        <f t="shared" si="30"/>
        <v>0</v>
      </c>
      <c r="W30" s="11">
        <f t="shared" si="31"/>
        <v>0</v>
      </c>
      <c r="X30" s="11">
        <f t="shared" si="32"/>
        <v>0</v>
      </c>
      <c r="Y30" s="2">
        <f t="shared" si="33"/>
        <v>0</v>
      </c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</row>
    <row r="31" spans="1:57">
      <c r="A31" s="1">
        <f t="shared" si="0"/>
        <v>20</v>
      </c>
      <c r="B31" s="1"/>
      <c r="C31" s="3"/>
      <c r="D31" s="1" t="s">
        <v>118</v>
      </c>
      <c r="E31" s="1"/>
      <c r="G31" s="25"/>
      <c r="H31" s="11"/>
      <c r="I31" s="2">
        <f>'O and M Class.'!J$31</f>
        <v>0</v>
      </c>
      <c r="J31" s="2">
        <f t="shared" ref="J31:P31" si="34">SUM(J14:J30)</f>
        <v>0</v>
      </c>
      <c r="K31" s="2">
        <f t="shared" si="34"/>
        <v>0</v>
      </c>
      <c r="L31" s="2">
        <f t="shared" si="34"/>
        <v>0</v>
      </c>
      <c r="M31" s="2">
        <f t="shared" si="34"/>
        <v>0</v>
      </c>
      <c r="N31" s="2">
        <f t="shared" si="34"/>
        <v>0</v>
      </c>
      <c r="O31" s="2">
        <f t="shared" si="34"/>
        <v>0</v>
      </c>
      <c r="P31" s="2">
        <f t="shared" si="34"/>
        <v>0</v>
      </c>
      <c r="Q31" s="2">
        <f t="shared" ref="Q31:X31" si="35">SUM(Q14:Q30)</f>
        <v>0</v>
      </c>
      <c r="R31" s="2">
        <f t="shared" si="35"/>
        <v>0</v>
      </c>
      <c r="S31" s="2">
        <f t="shared" si="35"/>
        <v>0</v>
      </c>
      <c r="T31" s="2">
        <f t="shared" si="35"/>
        <v>0</v>
      </c>
      <c r="U31" s="2">
        <f t="shared" si="35"/>
        <v>0</v>
      </c>
      <c r="V31" s="2">
        <f t="shared" si="35"/>
        <v>0</v>
      </c>
      <c r="W31" s="2">
        <f t="shared" si="35"/>
        <v>0</v>
      </c>
      <c r="X31" s="2">
        <f t="shared" si="35"/>
        <v>0</v>
      </c>
      <c r="Y31" s="2">
        <f t="shared" si="33"/>
        <v>0</v>
      </c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</row>
    <row r="32" spans="1:57">
      <c r="A32" s="1">
        <f t="shared" si="0"/>
        <v>21</v>
      </c>
      <c r="B32" s="1"/>
      <c r="C32" s="3"/>
      <c r="D32" s="1"/>
      <c r="E32" s="1"/>
      <c r="G32" s="25"/>
      <c r="H32" s="11"/>
      <c r="I32" s="2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</row>
    <row r="33" spans="1:57">
      <c r="A33" s="1">
        <f t="shared" si="0"/>
        <v>22</v>
      </c>
      <c r="B33" s="1"/>
      <c r="C33" s="3"/>
      <c r="D33" s="1" t="s">
        <v>120</v>
      </c>
      <c r="E33" s="1"/>
      <c r="G33" s="25"/>
      <c r="H33" s="11"/>
      <c r="I33" s="2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</row>
    <row r="34" spans="1:57">
      <c r="A34" s="1">
        <f t="shared" si="0"/>
        <v>23</v>
      </c>
      <c r="B34" s="1"/>
      <c r="C34" s="3"/>
      <c r="D34" s="1"/>
      <c r="E34" s="1" t="s">
        <v>71</v>
      </c>
      <c r="G34" s="25"/>
      <c r="H34" s="11"/>
      <c r="I34" s="2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</row>
    <row r="35" spans="1:57">
      <c r="A35" s="1">
        <f t="shared" si="0"/>
        <v>24</v>
      </c>
      <c r="B35" s="1"/>
      <c r="C35" s="3">
        <v>8001</v>
      </c>
      <c r="D35" s="1"/>
      <c r="E35" s="1"/>
      <c r="F35" s="1" t="s">
        <v>393</v>
      </c>
      <c r="G35" s="25">
        <v>99</v>
      </c>
      <c r="H35" s="11" t="str">
        <f t="shared" ref="H35:H50" si="36">VLOOKUP($G35,alloc,3)</f>
        <v>-</v>
      </c>
      <c r="I35" s="2">
        <f>'O and M Class.'!J35</f>
        <v>0</v>
      </c>
      <c r="J35" s="11">
        <f t="shared" ref="J35:J50" si="37">$I35*VLOOKUP($G35,alloc,6)</f>
        <v>0</v>
      </c>
      <c r="K35" s="11">
        <f t="shared" ref="K35:K50" si="38">$I35*VLOOKUP($G35,alloc,7)</f>
        <v>0</v>
      </c>
      <c r="L35" s="11">
        <f t="shared" ref="L35:L50" si="39">$I35*VLOOKUP($G35,alloc,8)</f>
        <v>0</v>
      </c>
      <c r="M35" s="11">
        <f t="shared" ref="M35:M50" si="40">$I35*VLOOKUP($G35,alloc,9)</f>
        <v>0</v>
      </c>
      <c r="N35" s="11">
        <f t="shared" ref="N35:N50" si="41">$I35*VLOOKUP($G35,alloc,10)</f>
        <v>0</v>
      </c>
      <c r="O35" s="11">
        <f t="shared" ref="O35:O50" si="42">$I35*VLOOKUP($G35,alloc,11)</f>
        <v>0</v>
      </c>
      <c r="P35" s="11">
        <f t="shared" ref="P35:P50" si="43">$I35*VLOOKUP($G35,alloc,12)</f>
        <v>0</v>
      </c>
      <c r="Q35" s="11">
        <f t="shared" ref="Q35:Q50" si="44">$I35*VLOOKUP($G35,alloc,13)</f>
        <v>0</v>
      </c>
      <c r="R35" s="11">
        <f t="shared" ref="R35:R50" si="45">$I35*VLOOKUP($G35,alloc,14)</f>
        <v>0</v>
      </c>
      <c r="S35" s="11">
        <f t="shared" ref="S35:S50" si="46">$I35*VLOOKUP($G35,alloc,15)</f>
        <v>0</v>
      </c>
      <c r="T35" s="11">
        <f t="shared" ref="T35:T50" si="47">$I35*VLOOKUP($G35,alloc,16)</f>
        <v>0</v>
      </c>
      <c r="U35" s="11">
        <f t="shared" ref="U35:U50" si="48">$I35*VLOOKUP($G35,alloc,17)</f>
        <v>0</v>
      </c>
      <c r="V35" s="11">
        <f t="shared" ref="V35:V50" si="49">$I35*VLOOKUP($G35,alloc,18)</f>
        <v>0</v>
      </c>
      <c r="W35" s="11">
        <f t="shared" ref="W35:W50" si="50">$I35*VLOOKUP($G35,alloc,19)</f>
        <v>0</v>
      </c>
      <c r="X35" s="11">
        <f t="shared" ref="X35:X50" si="51">$I35*VLOOKUP($G35,alloc,20)</f>
        <v>0</v>
      </c>
      <c r="Y35" s="2">
        <f>SUM(J35:X35)-I35</f>
        <v>0</v>
      </c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</row>
    <row r="36" spans="1:57">
      <c r="A36" s="1">
        <f t="shared" si="0"/>
        <v>25</v>
      </c>
      <c r="B36" s="1"/>
      <c r="C36" s="3">
        <v>8040</v>
      </c>
      <c r="D36" s="1"/>
      <c r="E36" s="1"/>
      <c r="F36" s="68" t="s">
        <v>395</v>
      </c>
      <c r="G36" s="25">
        <v>99</v>
      </c>
      <c r="H36" s="11" t="str">
        <f t="shared" si="36"/>
        <v>-</v>
      </c>
      <c r="I36" s="2">
        <f>'O and M Class.'!J36</f>
        <v>0</v>
      </c>
      <c r="J36" s="11">
        <f t="shared" si="37"/>
        <v>0</v>
      </c>
      <c r="K36" s="11">
        <f t="shared" si="38"/>
        <v>0</v>
      </c>
      <c r="L36" s="11">
        <f t="shared" si="39"/>
        <v>0</v>
      </c>
      <c r="M36" s="11">
        <f t="shared" si="40"/>
        <v>0</v>
      </c>
      <c r="N36" s="11">
        <f t="shared" si="41"/>
        <v>0</v>
      </c>
      <c r="O36" s="11">
        <f t="shared" si="42"/>
        <v>0</v>
      </c>
      <c r="P36" s="11">
        <f t="shared" si="43"/>
        <v>0</v>
      </c>
      <c r="Q36" s="11">
        <f t="shared" si="44"/>
        <v>0</v>
      </c>
      <c r="R36" s="11">
        <f t="shared" si="45"/>
        <v>0</v>
      </c>
      <c r="S36" s="11">
        <f t="shared" si="46"/>
        <v>0</v>
      </c>
      <c r="T36" s="11">
        <f t="shared" si="47"/>
        <v>0</v>
      </c>
      <c r="U36" s="11">
        <f t="shared" si="48"/>
        <v>0</v>
      </c>
      <c r="V36" s="11">
        <f t="shared" si="49"/>
        <v>0</v>
      </c>
      <c r="W36" s="11">
        <f t="shared" si="50"/>
        <v>0</v>
      </c>
      <c r="X36" s="11">
        <f t="shared" si="51"/>
        <v>0</v>
      </c>
      <c r="Y36" s="2">
        <f>SUM(J36:X36)-I36</f>
        <v>0</v>
      </c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</row>
    <row r="37" spans="1:57">
      <c r="A37" s="1">
        <f t="shared" si="0"/>
        <v>26</v>
      </c>
      <c r="B37" s="1"/>
      <c r="C37" s="3">
        <v>8045</v>
      </c>
      <c r="D37" s="1"/>
      <c r="E37" s="1"/>
      <c r="F37" s="1" t="s">
        <v>396</v>
      </c>
      <c r="G37" s="25">
        <v>99</v>
      </c>
      <c r="H37" s="11" t="str">
        <f t="shared" si="36"/>
        <v>-</v>
      </c>
      <c r="I37" s="2">
        <f>'O and M Class.'!J37</f>
        <v>0</v>
      </c>
      <c r="J37" s="11">
        <f t="shared" si="37"/>
        <v>0</v>
      </c>
      <c r="K37" s="11">
        <f t="shared" si="38"/>
        <v>0</v>
      </c>
      <c r="L37" s="11">
        <f t="shared" si="39"/>
        <v>0</v>
      </c>
      <c r="M37" s="11">
        <f t="shared" si="40"/>
        <v>0</v>
      </c>
      <c r="N37" s="11">
        <f t="shared" si="41"/>
        <v>0</v>
      </c>
      <c r="O37" s="11">
        <f t="shared" si="42"/>
        <v>0</v>
      </c>
      <c r="P37" s="11">
        <f t="shared" si="43"/>
        <v>0</v>
      </c>
      <c r="Q37" s="11">
        <f t="shared" si="44"/>
        <v>0</v>
      </c>
      <c r="R37" s="11">
        <f t="shared" si="45"/>
        <v>0</v>
      </c>
      <c r="S37" s="11">
        <f t="shared" si="46"/>
        <v>0</v>
      </c>
      <c r="T37" s="11">
        <f t="shared" si="47"/>
        <v>0</v>
      </c>
      <c r="U37" s="11">
        <f t="shared" si="48"/>
        <v>0</v>
      </c>
      <c r="V37" s="11">
        <f t="shared" si="49"/>
        <v>0</v>
      </c>
      <c r="W37" s="11">
        <f t="shared" si="50"/>
        <v>0</v>
      </c>
      <c r="X37" s="11">
        <f t="shared" si="51"/>
        <v>0</v>
      </c>
      <c r="Y37" s="2">
        <f t="shared" ref="Y37:Y46" si="52">SUM(J37:X37)-I37</f>
        <v>0</v>
      </c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</row>
    <row r="38" spans="1:57">
      <c r="A38" s="1">
        <f t="shared" si="0"/>
        <v>27</v>
      </c>
      <c r="B38" s="1"/>
      <c r="C38" s="3">
        <v>8050</v>
      </c>
      <c r="D38" s="1"/>
      <c r="E38" s="1"/>
      <c r="F38" s="1" t="s">
        <v>394</v>
      </c>
      <c r="G38" s="25">
        <v>99</v>
      </c>
      <c r="H38" s="11" t="str">
        <f t="shared" si="36"/>
        <v>-</v>
      </c>
      <c r="I38" s="2">
        <f>'O and M Class.'!J38</f>
        <v>0</v>
      </c>
      <c r="J38" s="11">
        <f t="shared" si="37"/>
        <v>0</v>
      </c>
      <c r="K38" s="11">
        <f t="shared" si="38"/>
        <v>0</v>
      </c>
      <c r="L38" s="11">
        <f t="shared" si="39"/>
        <v>0</v>
      </c>
      <c r="M38" s="11">
        <f t="shared" si="40"/>
        <v>0</v>
      </c>
      <c r="N38" s="11">
        <f t="shared" si="41"/>
        <v>0</v>
      </c>
      <c r="O38" s="11">
        <f t="shared" si="42"/>
        <v>0</v>
      </c>
      <c r="P38" s="11">
        <f t="shared" si="43"/>
        <v>0</v>
      </c>
      <c r="Q38" s="11">
        <f t="shared" si="44"/>
        <v>0</v>
      </c>
      <c r="R38" s="11">
        <f t="shared" si="45"/>
        <v>0</v>
      </c>
      <c r="S38" s="11">
        <f t="shared" si="46"/>
        <v>0</v>
      </c>
      <c r="T38" s="11">
        <f t="shared" si="47"/>
        <v>0</v>
      </c>
      <c r="U38" s="11">
        <f t="shared" si="48"/>
        <v>0</v>
      </c>
      <c r="V38" s="11">
        <f t="shared" si="49"/>
        <v>0</v>
      </c>
      <c r="W38" s="11">
        <f t="shared" si="50"/>
        <v>0</v>
      </c>
      <c r="X38" s="11">
        <f t="shared" si="51"/>
        <v>0</v>
      </c>
      <c r="Y38" s="2">
        <f t="shared" si="52"/>
        <v>0</v>
      </c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</row>
    <row r="39" spans="1:57">
      <c r="A39" s="1">
        <f t="shared" si="0"/>
        <v>28</v>
      </c>
      <c r="B39" s="1"/>
      <c r="C39" s="3">
        <v>8051</v>
      </c>
      <c r="D39" s="1"/>
      <c r="E39" s="1"/>
      <c r="F39" s="1" t="s">
        <v>397</v>
      </c>
      <c r="G39" s="25">
        <v>99</v>
      </c>
      <c r="H39" s="11" t="str">
        <f t="shared" si="36"/>
        <v>-</v>
      </c>
      <c r="I39" s="2">
        <f>'O and M Class.'!J39</f>
        <v>0</v>
      </c>
      <c r="J39" s="11">
        <f t="shared" si="37"/>
        <v>0</v>
      </c>
      <c r="K39" s="11">
        <f t="shared" si="38"/>
        <v>0</v>
      </c>
      <c r="L39" s="11">
        <f t="shared" si="39"/>
        <v>0</v>
      </c>
      <c r="M39" s="11">
        <f t="shared" si="40"/>
        <v>0</v>
      </c>
      <c r="N39" s="11">
        <f t="shared" si="41"/>
        <v>0</v>
      </c>
      <c r="O39" s="11">
        <f t="shared" si="42"/>
        <v>0</v>
      </c>
      <c r="P39" s="11">
        <f t="shared" si="43"/>
        <v>0</v>
      </c>
      <c r="Q39" s="11">
        <f t="shared" si="44"/>
        <v>0</v>
      </c>
      <c r="R39" s="11">
        <f t="shared" si="45"/>
        <v>0</v>
      </c>
      <c r="S39" s="11">
        <f t="shared" si="46"/>
        <v>0</v>
      </c>
      <c r="T39" s="11">
        <f t="shared" si="47"/>
        <v>0</v>
      </c>
      <c r="U39" s="11">
        <f t="shared" si="48"/>
        <v>0</v>
      </c>
      <c r="V39" s="11">
        <f t="shared" si="49"/>
        <v>0</v>
      </c>
      <c r="W39" s="11">
        <f t="shared" si="50"/>
        <v>0</v>
      </c>
      <c r="X39" s="11">
        <f t="shared" si="51"/>
        <v>0</v>
      </c>
      <c r="Y39" s="2">
        <f t="shared" si="52"/>
        <v>0</v>
      </c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</row>
    <row r="40" spans="1:57">
      <c r="A40" s="1">
        <f t="shared" si="0"/>
        <v>29</v>
      </c>
      <c r="B40" s="1"/>
      <c r="C40" s="3">
        <v>8052</v>
      </c>
      <c r="D40" s="1"/>
      <c r="E40" s="1"/>
      <c r="F40" s="1" t="s">
        <v>398</v>
      </c>
      <c r="G40" s="25">
        <v>99</v>
      </c>
      <c r="H40" s="11" t="str">
        <f t="shared" si="36"/>
        <v>-</v>
      </c>
      <c r="I40" s="2">
        <f>'O and M Class.'!J40</f>
        <v>0</v>
      </c>
      <c r="J40" s="11">
        <f t="shared" si="37"/>
        <v>0</v>
      </c>
      <c r="K40" s="11">
        <f t="shared" si="38"/>
        <v>0</v>
      </c>
      <c r="L40" s="11">
        <f t="shared" si="39"/>
        <v>0</v>
      </c>
      <c r="M40" s="11">
        <f t="shared" si="40"/>
        <v>0</v>
      </c>
      <c r="N40" s="11">
        <f t="shared" si="41"/>
        <v>0</v>
      </c>
      <c r="O40" s="11">
        <f t="shared" si="42"/>
        <v>0</v>
      </c>
      <c r="P40" s="11">
        <f t="shared" si="43"/>
        <v>0</v>
      </c>
      <c r="Q40" s="11">
        <f t="shared" si="44"/>
        <v>0</v>
      </c>
      <c r="R40" s="11">
        <f t="shared" si="45"/>
        <v>0</v>
      </c>
      <c r="S40" s="11">
        <f t="shared" si="46"/>
        <v>0</v>
      </c>
      <c r="T40" s="11">
        <f t="shared" si="47"/>
        <v>0</v>
      </c>
      <c r="U40" s="11">
        <f t="shared" si="48"/>
        <v>0</v>
      </c>
      <c r="V40" s="11">
        <f t="shared" si="49"/>
        <v>0</v>
      </c>
      <c r="W40" s="11">
        <f t="shared" si="50"/>
        <v>0</v>
      </c>
      <c r="X40" s="11">
        <f t="shared" si="51"/>
        <v>0</v>
      </c>
      <c r="Y40" s="2">
        <f t="shared" si="52"/>
        <v>0</v>
      </c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</row>
    <row r="41" spans="1:57">
      <c r="A41" s="1">
        <f t="shared" si="0"/>
        <v>30</v>
      </c>
      <c r="B41" s="1"/>
      <c r="C41" s="3">
        <v>8053</v>
      </c>
      <c r="D41" s="1"/>
      <c r="E41" s="1"/>
      <c r="F41" s="1" t="s">
        <v>399</v>
      </c>
      <c r="G41" s="25">
        <v>99</v>
      </c>
      <c r="H41" s="11" t="str">
        <f t="shared" si="36"/>
        <v>-</v>
      </c>
      <c r="I41" s="2">
        <f>'O and M Class.'!J41</f>
        <v>0</v>
      </c>
      <c r="J41" s="11">
        <f t="shared" si="37"/>
        <v>0</v>
      </c>
      <c r="K41" s="11">
        <f t="shared" si="38"/>
        <v>0</v>
      </c>
      <c r="L41" s="11">
        <f t="shared" si="39"/>
        <v>0</v>
      </c>
      <c r="M41" s="11">
        <f t="shared" si="40"/>
        <v>0</v>
      </c>
      <c r="N41" s="11">
        <f t="shared" si="41"/>
        <v>0</v>
      </c>
      <c r="O41" s="11">
        <f t="shared" si="42"/>
        <v>0</v>
      </c>
      <c r="P41" s="11">
        <f t="shared" si="43"/>
        <v>0</v>
      </c>
      <c r="Q41" s="11">
        <f t="shared" si="44"/>
        <v>0</v>
      </c>
      <c r="R41" s="11">
        <f t="shared" si="45"/>
        <v>0</v>
      </c>
      <c r="S41" s="11">
        <f t="shared" si="46"/>
        <v>0</v>
      </c>
      <c r="T41" s="11">
        <f t="shared" si="47"/>
        <v>0</v>
      </c>
      <c r="U41" s="11">
        <f t="shared" si="48"/>
        <v>0</v>
      </c>
      <c r="V41" s="11">
        <f t="shared" si="49"/>
        <v>0</v>
      </c>
      <c r="W41" s="11">
        <f t="shared" si="50"/>
        <v>0</v>
      </c>
      <c r="X41" s="11">
        <f t="shared" si="51"/>
        <v>0</v>
      </c>
      <c r="Y41" s="2">
        <f t="shared" si="52"/>
        <v>0</v>
      </c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</row>
    <row r="42" spans="1:57">
      <c r="A42" s="1">
        <f t="shared" si="0"/>
        <v>31</v>
      </c>
      <c r="B42" s="1"/>
      <c r="C42" s="3">
        <v>8054</v>
      </c>
      <c r="D42" s="1"/>
      <c r="E42" s="1"/>
      <c r="F42" s="1" t="s">
        <v>400</v>
      </c>
      <c r="G42" s="25">
        <v>99</v>
      </c>
      <c r="H42" s="11" t="str">
        <f t="shared" si="36"/>
        <v>-</v>
      </c>
      <c r="I42" s="2">
        <f>'O and M Class.'!J42</f>
        <v>0</v>
      </c>
      <c r="J42" s="11">
        <f t="shared" si="37"/>
        <v>0</v>
      </c>
      <c r="K42" s="11">
        <f t="shared" si="38"/>
        <v>0</v>
      </c>
      <c r="L42" s="11">
        <f t="shared" si="39"/>
        <v>0</v>
      </c>
      <c r="M42" s="11">
        <f t="shared" si="40"/>
        <v>0</v>
      </c>
      <c r="N42" s="11">
        <f t="shared" si="41"/>
        <v>0</v>
      </c>
      <c r="O42" s="11">
        <f t="shared" si="42"/>
        <v>0</v>
      </c>
      <c r="P42" s="11">
        <f t="shared" si="43"/>
        <v>0</v>
      </c>
      <c r="Q42" s="11">
        <f t="shared" si="44"/>
        <v>0</v>
      </c>
      <c r="R42" s="11">
        <f t="shared" si="45"/>
        <v>0</v>
      </c>
      <c r="S42" s="11">
        <f t="shared" si="46"/>
        <v>0</v>
      </c>
      <c r="T42" s="11">
        <f t="shared" si="47"/>
        <v>0</v>
      </c>
      <c r="U42" s="11">
        <f t="shared" si="48"/>
        <v>0</v>
      </c>
      <c r="V42" s="11">
        <f t="shared" si="49"/>
        <v>0</v>
      </c>
      <c r="W42" s="11">
        <f t="shared" si="50"/>
        <v>0</v>
      </c>
      <c r="X42" s="11">
        <f t="shared" si="51"/>
        <v>0</v>
      </c>
      <c r="Y42" s="2">
        <f t="shared" si="52"/>
        <v>0</v>
      </c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</row>
    <row r="43" spans="1:57">
      <c r="A43" s="1">
        <f t="shared" si="0"/>
        <v>32</v>
      </c>
      <c r="B43" s="1"/>
      <c r="C43" s="3">
        <v>8057</v>
      </c>
      <c r="D43" s="1"/>
      <c r="E43" s="1"/>
      <c r="F43" s="1" t="s">
        <v>401</v>
      </c>
      <c r="G43" s="25">
        <v>99</v>
      </c>
      <c r="H43" s="11" t="str">
        <f t="shared" si="36"/>
        <v>-</v>
      </c>
      <c r="I43" s="2">
        <f>'O and M Class.'!J43</f>
        <v>0</v>
      </c>
      <c r="J43" s="11">
        <f t="shared" si="37"/>
        <v>0</v>
      </c>
      <c r="K43" s="11">
        <f t="shared" si="38"/>
        <v>0</v>
      </c>
      <c r="L43" s="11">
        <f t="shared" si="39"/>
        <v>0</v>
      </c>
      <c r="M43" s="11">
        <f t="shared" si="40"/>
        <v>0</v>
      </c>
      <c r="N43" s="11">
        <f t="shared" si="41"/>
        <v>0</v>
      </c>
      <c r="O43" s="11">
        <f t="shared" si="42"/>
        <v>0</v>
      </c>
      <c r="P43" s="11">
        <f t="shared" si="43"/>
        <v>0</v>
      </c>
      <c r="Q43" s="11">
        <f t="shared" si="44"/>
        <v>0</v>
      </c>
      <c r="R43" s="11">
        <f t="shared" si="45"/>
        <v>0</v>
      </c>
      <c r="S43" s="11">
        <f t="shared" si="46"/>
        <v>0</v>
      </c>
      <c r="T43" s="11">
        <f t="shared" si="47"/>
        <v>0</v>
      </c>
      <c r="U43" s="11">
        <f t="shared" si="48"/>
        <v>0</v>
      </c>
      <c r="V43" s="11">
        <f t="shared" si="49"/>
        <v>0</v>
      </c>
      <c r="W43" s="11">
        <f t="shared" si="50"/>
        <v>0</v>
      </c>
      <c r="X43" s="11">
        <f t="shared" si="51"/>
        <v>0</v>
      </c>
      <c r="Y43" s="2">
        <f t="shared" si="52"/>
        <v>0</v>
      </c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</row>
    <row r="44" spans="1:57">
      <c r="A44" s="1">
        <f t="shared" si="0"/>
        <v>33</v>
      </c>
      <c r="B44" s="1"/>
      <c r="C44" s="3">
        <v>8058</v>
      </c>
      <c r="D44" s="1"/>
      <c r="E44" s="1"/>
      <c r="F44" s="1" t="s">
        <v>402</v>
      </c>
      <c r="G44" s="25">
        <v>99</v>
      </c>
      <c r="H44" s="11" t="str">
        <f t="shared" si="36"/>
        <v>-</v>
      </c>
      <c r="I44" s="2">
        <f>'O and M Class.'!J44</f>
        <v>0</v>
      </c>
      <c r="J44" s="11">
        <f t="shared" si="37"/>
        <v>0</v>
      </c>
      <c r="K44" s="11">
        <f t="shared" si="38"/>
        <v>0</v>
      </c>
      <c r="L44" s="11">
        <f t="shared" si="39"/>
        <v>0</v>
      </c>
      <c r="M44" s="11">
        <f t="shared" si="40"/>
        <v>0</v>
      </c>
      <c r="N44" s="11">
        <f t="shared" si="41"/>
        <v>0</v>
      </c>
      <c r="O44" s="11">
        <f t="shared" si="42"/>
        <v>0</v>
      </c>
      <c r="P44" s="11">
        <f t="shared" si="43"/>
        <v>0</v>
      </c>
      <c r="Q44" s="11">
        <f t="shared" si="44"/>
        <v>0</v>
      </c>
      <c r="R44" s="11">
        <f t="shared" si="45"/>
        <v>0</v>
      </c>
      <c r="S44" s="11">
        <f t="shared" si="46"/>
        <v>0</v>
      </c>
      <c r="T44" s="11">
        <f t="shared" si="47"/>
        <v>0</v>
      </c>
      <c r="U44" s="11">
        <f t="shared" si="48"/>
        <v>0</v>
      </c>
      <c r="V44" s="11">
        <f t="shared" si="49"/>
        <v>0</v>
      </c>
      <c r="W44" s="11">
        <f t="shared" si="50"/>
        <v>0</v>
      </c>
      <c r="X44" s="11">
        <f t="shared" si="51"/>
        <v>0</v>
      </c>
      <c r="Y44" s="2">
        <f t="shared" si="52"/>
        <v>0</v>
      </c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</row>
    <row r="45" spans="1:57">
      <c r="A45" s="1">
        <f t="shared" si="0"/>
        <v>34</v>
      </c>
      <c r="B45" s="1"/>
      <c r="C45" s="3">
        <v>8059</v>
      </c>
      <c r="D45" s="1"/>
      <c r="E45" s="1"/>
      <c r="F45" s="1" t="s">
        <v>403</v>
      </c>
      <c r="G45" s="25">
        <v>99</v>
      </c>
      <c r="H45" s="11" t="str">
        <f t="shared" si="36"/>
        <v>-</v>
      </c>
      <c r="I45" s="2">
        <f>'O and M Class.'!J45</f>
        <v>0</v>
      </c>
      <c r="J45" s="11">
        <f t="shared" si="37"/>
        <v>0</v>
      </c>
      <c r="K45" s="11">
        <f t="shared" si="38"/>
        <v>0</v>
      </c>
      <c r="L45" s="11">
        <f t="shared" si="39"/>
        <v>0</v>
      </c>
      <c r="M45" s="11">
        <f t="shared" si="40"/>
        <v>0</v>
      </c>
      <c r="N45" s="11">
        <f t="shared" si="41"/>
        <v>0</v>
      </c>
      <c r="O45" s="11">
        <f t="shared" si="42"/>
        <v>0</v>
      </c>
      <c r="P45" s="11">
        <f t="shared" si="43"/>
        <v>0</v>
      </c>
      <c r="Q45" s="11">
        <f t="shared" si="44"/>
        <v>0</v>
      </c>
      <c r="R45" s="11">
        <f t="shared" si="45"/>
        <v>0</v>
      </c>
      <c r="S45" s="11">
        <f t="shared" si="46"/>
        <v>0</v>
      </c>
      <c r="T45" s="11">
        <f t="shared" si="47"/>
        <v>0</v>
      </c>
      <c r="U45" s="11">
        <f t="shared" si="48"/>
        <v>0</v>
      </c>
      <c r="V45" s="11">
        <f t="shared" si="49"/>
        <v>0</v>
      </c>
      <c r="W45" s="11">
        <f t="shared" si="50"/>
        <v>0</v>
      </c>
      <c r="X45" s="11">
        <f t="shared" si="51"/>
        <v>0</v>
      </c>
      <c r="Y45" s="2">
        <f t="shared" si="52"/>
        <v>0</v>
      </c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</row>
    <row r="46" spans="1:57">
      <c r="A46" s="1">
        <f t="shared" si="0"/>
        <v>35</v>
      </c>
      <c r="B46" s="1"/>
      <c r="C46" s="3">
        <v>8060</v>
      </c>
      <c r="D46" s="1"/>
      <c r="E46" s="1"/>
      <c r="F46" s="1" t="s">
        <v>122</v>
      </c>
      <c r="G46" s="25">
        <v>99</v>
      </c>
      <c r="H46" s="11" t="str">
        <f t="shared" si="36"/>
        <v>-</v>
      </c>
      <c r="I46" s="2">
        <f>'O and M Class.'!J46</f>
        <v>0</v>
      </c>
      <c r="J46" s="11">
        <f t="shared" si="37"/>
        <v>0</v>
      </c>
      <c r="K46" s="11">
        <f t="shared" si="38"/>
        <v>0</v>
      </c>
      <c r="L46" s="11">
        <f t="shared" si="39"/>
        <v>0</v>
      </c>
      <c r="M46" s="11">
        <f t="shared" si="40"/>
        <v>0</v>
      </c>
      <c r="N46" s="11">
        <f t="shared" si="41"/>
        <v>0</v>
      </c>
      <c r="O46" s="11">
        <f t="shared" si="42"/>
        <v>0</v>
      </c>
      <c r="P46" s="11">
        <f t="shared" si="43"/>
        <v>0</v>
      </c>
      <c r="Q46" s="11">
        <f t="shared" si="44"/>
        <v>0</v>
      </c>
      <c r="R46" s="11">
        <f t="shared" si="45"/>
        <v>0</v>
      </c>
      <c r="S46" s="11">
        <f t="shared" si="46"/>
        <v>0</v>
      </c>
      <c r="T46" s="11">
        <f t="shared" si="47"/>
        <v>0</v>
      </c>
      <c r="U46" s="11">
        <f t="shared" si="48"/>
        <v>0</v>
      </c>
      <c r="V46" s="11">
        <f t="shared" si="49"/>
        <v>0</v>
      </c>
      <c r="W46" s="11">
        <f t="shared" si="50"/>
        <v>0</v>
      </c>
      <c r="X46" s="11">
        <f t="shared" si="51"/>
        <v>0</v>
      </c>
      <c r="Y46" s="2">
        <f t="shared" si="52"/>
        <v>0</v>
      </c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</row>
    <row r="47" spans="1:57">
      <c r="A47" s="1">
        <f t="shared" si="0"/>
        <v>36</v>
      </c>
      <c r="B47" s="1"/>
      <c r="C47" s="3">
        <v>8081</v>
      </c>
      <c r="D47" s="1"/>
      <c r="E47" s="1"/>
      <c r="F47" s="1" t="s">
        <v>404</v>
      </c>
      <c r="G47" s="25">
        <v>99</v>
      </c>
      <c r="H47" s="11" t="str">
        <f t="shared" si="36"/>
        <v>-</v>
      </c>
      <c r="I47" s="2">
        <f>'O and M Class.'!J47</f>
        <v>0</v>
      </c>
      <c r="J47" s="11">
        <f t="shared" si="37"/>
        <v>0</v>
      </c>
      <c r="K47" s="11">
        <f t="shared" si="38"/>
        <v>0</v>
      </c>
      <c r="L47" s="11">
        <f t="shared" si="39"/>
        <v>0</v>
      </c>
      <c r="M47" s="11">
        <f t="shared" si="40"/>
        <v>0</v>
      </c>
      <c r="N47" s="11">
        <f t="shared" si="41"/>
        <v>0</v>
      </c>
      <c r="O47" s="11">
        <f t="shared" si="42"/>
        <v>0</v>
      </c>
      <c r="P47" s="11">
        <f t="shared" si="43"/>
        <v>0</v>
      </c>
      <c r="Q47" s="11">
        <f t="shared" si="44"/>
        <v>0</v>
      </c>
      <c r="R47" s="11">
        <f t="shared" si="45"/>
        <v>0</v>
      </c>
      <c r="S47" s="11">
        <f t="shared" si="46"/>
        <v>0</v>
      </c>
      <c r="T47" s="11">
        <f t="shared" si="47"/>
        <v>0</v>
      </c>
      <c r="U47" s="11">
        <f t="shared" si="48"/>
        <v>0</v>
      </c>
      <c r="V47" s="11">
        <f t="shared" si="49"/>
        <v>0</v>
      </c>
      <c r="W47" s="11">
        <f t="shared" si="50"/>
        <v>0</v>
      </c>
      <c r="X47" s="11">
        <f t="shared" si="51"/>
        <v>0</v>
      </c>
      <c r="Y47" s="2">
        <f>SUM(J47:X47)-I47</f>
        <v>0</v>
      </c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</row>
    <row r="48" spans="1:57">
      <c r="A48" s="1">
        <f t="shared" si="0"/>
        <v>37</v>
      </c>
      <c r="B48" s="1"/>
      <c r="C48" s="3">
        <v>8082</v>
      </c>
      <c r="D48" s="1"/>
      <c r="E48" s="1"/>
      <c r="F48" s="1" t="s">
        <v>405</v>
      </c>
      <c r="G48" s="25">
        <v>99</v>
      </c>
      <c r="H48" s="11" t="str">
        <f t="shared" si="36"/>
        <v>-</v>
      </c>
      <c r="I48" s="2">
        <f>'O and M Class.'!J48</f>
        <v>0</v>
      </c>
      <c r="J48" s="11">
        <f t="shared" si="37"/>
        <v>0</v>
      </c>
      <c r="K48" s="11">
        <f t="shared" si="38"/>
        <v>0</v>
      </c>
      <c r="L48" s="11">
        <f t="shared" si="39"/>
        <v>0</v>
      </c>
      <c r="M48" s="11">
        <f t="shared" si="40"/>
        <v>0</v>
      </c>
      <c r="N48" s="11">
        <f t="shared" si="41"/>
        <v>0</v>
      </c>
      <c r="O48" s="11">
        <f t="shared" si="42"/>
        <v>0</v>
      </c>
      <c r="P48" s="11">
        <f t="shared" si="43"/>
        <v>0</v>
      </c>
      <c r="Q48" s="11">
        <f t="shared" si="44"/>
        <v>0</v>
      </c>
      <c r="R48" s="11">
        <f t="shared" si="45"/>
        <v>0</v>
      </c>
      <c r="S48" s="11">
        <f t="shared" si="46"/>
        <v>0</v>
      </c>
      <c r="T48" s="11">
        <f t="shared" si="47"/>
        <v>0</v>
      </c>
      <c r="U48" s="11">
        <f t="shared" si="48"/>
        <v>0</v>
      </c>
      <c r="V48" s="11">
        <f t="shared" si="49"/>
        <v>0</v>
      </c>
      <c r="W48" s="11">
        <f t="shared" si="50"/>
        <v>0</v>
      </c>
      <c r="X48" s="11">
        <f t="shared" si="51"/>
        <v>0</v>
      </c>
      <c r="Y48" s="2">
        <f>SUM(J48:X48)-I48</f>
        <v>0</v>
      </c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</row>
    <row r="49" spans="1:57">
      <c r="A49" s="1">
        <f t="shared" si="0"/>
        <v>38</v>
      </c>
      <c r="B49" s="1"/>
      <c r="C49" s="3">
        <v>8120</v>
      </c>
      <c r="D49" s="1"/>
      <c r="E49" s="1"/>
      <c r="F49" s="1" t="s">
        <v>406</v>
      </c>
      <c r="G49" s="25">
        <v>99</v>
      </c>
      <c r="H49" s="11" t="str">
        <f t="shared" si="36"/>
        <v>-</v>
      </c>
      <c r="I49" s="2">
        <f>'O and M Class.'!J49</f>
        <v>0</v>
      </c>
      <c r="J49" s="11">
        <f t="shared" si="37"/>
        <v>0</v>
      </c>
      <c r="K49" s="11">
        <f t="shared" si="38"/>
        <v>0</v>
      </c>
      <c r="L49" s="11">
        <f t="shared" si="39"/>
        <v>0</v>
      </c>
      <c r="M49" s="11">
        <f t="shared" si="40"/>
        <v>0</v>
      </c>
      <c r="N49" s="11">
        <f t="shared" si="41"/>
        <v>0</v>
      </c>
      <c r="O49" s="11">
        <f t="shared" si="42"/>
        <v>0</v>
      </c>
      <c r="P49" s="11">
        <f t="shared" si="43"/>
        <v>0</v>
      </c>
      <c r="Q49" s="11">
        <f t="shared" si="44"/>
        <v>0</v>
      </c>
      <c r="R49" s="11">
        <f t="shared" si="45"/>
        <v>0</v>
      </c>
      <c r="S49" s="11">
        <f t="shared" si="46"/>
        <v>0</v>
      </c>
      <c r="T49" s="11">
        <f t="shared" si="47"/>
        <v>0</v>
      </c>
      <c r="U49" s="11">
        <f t="shared" si="48"/>
        <v>0</v>
      </c>
      <c r="V49" s="11">
        <f t="shared" si="49"/>
        <v>0</v>
      </c>
      <c r="W49" s="11">
        <f t="shared" si="50"/>
        <v>0</v>
      </c>
      <c r="X49" s="11">
        <f t="shared" si="51"/>
        <v>0</v>
      </c>
      <c r="Y49" s="2">
        <f>SUM(J49:X49)-I49</f>
        <v>0</v>
      </c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</row>
    <row r="50" spans="1:57">
      <c r="A50" s="1">
        <f t="shared" si="0"/>
        <v>39</v>
      </c>
      <c r="B50" s="1"/>
      <c r="C50" s="3">
        <v>8130</v>
      </c>
      <c r="D50" s="1"/>
      <c r="E50" s="1"/>
      <c r="F50" s="1" t="s">
        <v>67</v>
      </c>
      <c r="G50" s="25">
        <v>99</v>
      </c>
      <c r="H50" s="11" t="str">
        <f t="shared" si="36"/>
        <v>-</v>
      </c>
      <c r="I50" s="2">
        <f>'O and M Class.'!J50</f>
        <v>0</v>
      </c>
      <c r="J50" s="11">
        <f t="shared" si="37"/>
        <v>0</v>
      </c>
      <c r="K50" s="11">
        <f t="shared" si="38"/>
        <v>0</v>
      </c>
      <c r="L50" s="11">
        <f t="shared" si="39"/>
        <v>0</v>
      </c>
      <c r="M50" s="11">
        <f t="shared" si="40"/>
        <v>0</v>
      </c>
      <c r="N50" s="11">
        <f t="shared" si="41"/>
        <v>0</v>
      </c>
      <c r="O50" s="11">
        <f t="shared" si="42"/>
        <v>0</v>
      </c>
      <c r="P50" s="11">
        <f t="shared" si="43"/>
        <v>0</v>
      </c>
      <c r="Q50" s="11">
        <f t="shared" si="44"/>
        <v>0</v>
      </c>
      <c r="R50" s="11">
        <f t="shared" si="45"/>
        <v>0</v>
      </c>
      <c r="S50" s="11">
        <f t="shared" si="46"/>
        <v>0</v>
      </c>
      <c r="T50" s="11">
        <f t="shared" si="47"/>
        <v>0</v>
      </c>
      <c r="U50" s="11">
        <f t="shared" si="48"/>
        <v>0</v>
      </c>
      <c r="V50" s="11">
        <f t="shared" si="49"/>
        <v>0</v>
      </c>
      <c r="W50" s="11">
        <f t="shared" si="50"/>
        <v>0</v>
      </c>
      <c r="X50" s="11">
        <f t="shared" si="51"/>
        <v>0</v>
      </c>
      <c r="Y50" s="2">
        <f>SUM(J50:X50)-I50</f>
        <v>0</v>
      </c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</row>
    <row r="51" spans="1:57">
      <c r="A51" s="1">
        <f t="shared" si="0"/>
        <v>40</v>
      </c>
      <c r="B51" s="1"/>
      <c r="C51" s="3"/>
      <c r="D51" s="1"/>
      <c r="E51" s="1" t="s">
        <v>80</v>
      </c>
      <c r="G51" s="20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</row>
    <row r="52" spans="1:57">
      <c r="A52" s="1">
        <f t="shared" si="0"/>
        <v>41</v>
      </c>
      <c r="B52" s="1"/>
      <c r="C52" s="3">
        <v>8350</v>
      </c>
      <c r="D52" s="1"/>
      <c r="E52" s="1"/>
      <c r="F52" s="1" t="s">
        <v>113</v>
      </c>
      <c r="G52" s="25">
        <v>99</v>
      </c>
      <c r="H52" s="11" t="str">
        <f>VLOOKUP($G52,alloc,3)</f>
        <v>-</v>
      </c>
      <c r="I52" s="2">
        <f>'O and M Class.'!J$52</f>
        <v>0</v>
      </c>
      <c r="J52" s="11">
        <f>$I52*VLOOKUP($G52,alloc,6)</f>
        <v>0</v>
      </c>
      <c r="K52" s="11">
        <f>$I52*VLOOKUP($G52,alloc,7)</f>
        <v>0</v>
      </c>
      <c r="L52" s="11">
        <f>$I52*VLOOKUP($G52,alloc,8)</f>
        <v>0</v>
      </c>
      <c r="M52" s="11">
        <f>$I52*VLOOKUP($G52,alloc,9)</f>
        <v>0</v>
      </c>
      <c r="N52" s="11">
        <f>$I52*VLOOKUP($G52,alloc,10)</f>
        <v>0</v>
      </c>
      <c r="O52" s="11">
        <f>$I52*VLOOKUP($G52,alloc,11)</f>
        <v>0</v>
      </c>
      <c r="P52" s="11">
        <f>$I52*VLOOKUP($G52,alloc,12)</f>
        <v>0</v>
      </c>
      <c r="Q52" s="11">
        <f>$I52*VLOOKUP($G52,alloc,13)</f>
        <v>0</v>
      </c>
      <c r="R52" s="11">
        <f>$I52*VLOOKUP($G52,alloc,14)</f>
        <v>0</v>
      </c>
      <c r="S52" s="11">
        <f>$I52*VLOOKUP($G52,alloc,15)</f>
        <v>0</v>
      </c>
      <c r="T52" s="11">
        <f>$I52*VLOOKUP($G52,alloc,16)</f>
        <v>0</v>
      </c>
      <c r="U52" s="11">
        <f>$I52*VLOOKUP($G52,alloc,17)</f>
        <v>0</v>
      </c>
      <c r="V52" s="11">
        <f>$I52*VLOOKUP($G52,alloc,18)</f>
        <v>0</v>
      </c>
      <c r="W52" s="11">
        <f>$I52*VLOOKUP($G52,alloc,19)</f>
        <v>0</v>
      </c>
      <c r="X52" s="11">
        <f>$I52*VLOOKUP($G52,alloc,20)</f>
        <v>0</v>
      </c>
      <c r="Y52" s="2">
        <f>SUM(J52:X52)-I52</f>
        <v>0</v>
      </c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</row>
    <row r="53" spans="1:57">
      <c r="A53" s="1">
        <f t="shared" si="0"/>
        <v>42</v>
      </c>
      <c r="B53" s="1"/>
      <c r="C53" s="3"/>
      <c r="D53" s="1" t="s">
        <v>68</v>
      </c>
      <c r="E53" s="1"/>
      <c r="G53" s="25"/>
      <c r="H53" s="11"/>
      <c r="I53" s="2">
        <f>'O and M Class.'!J$53</f>
        <v>0</v>
      </c>
      <c r="J53" s="2">
        <f t="shared" ref="J53:P53" si="53">SUM(J35:J52)</f>
        <v>0</v>
      </c>
      <c r="K53" s="2">
        <f t="shared" si="53"/>
        <v>0</v>
      </c>
      <c r="L53" s="2">
        <f t="shared" si="53"/>
        <v>0</v>
      </c>
      <c r="M53" s="2">
        <f t="shared" si="53"/>
        <v>0</v>
      </c>
      <c r="N53" s="2">
        <f t="shared" si="53"/>
        <v>0</v>
      </c>
      <c r="O53" s="2">
        <f t="shared" si="53"/>
        <v>0</v>
      </c>
      <c r="P53" s="2">
        <f t="shared" si="53"/>
        <v>0</v>
      </c>
      <c r="Q53" s="2">
        <f t="shared" ref="Q53:X53" si="54">SUM(Q35:Q52)</f>
        <v>0</v>
      </c>
      <c r="R53" s="2">
        <f t="shared" si="54"/>
        <v>0</v>
      </c>
      <c r="S53" s="2">
        <f t="shared" si="54"/>
        <v>0</v>
      </c>
      <c r="T53" s="2">
        <f t="shared" si="54"/>
        <v>0</v>
      </c>
      <c r="U53" s="2">
        <f t="shared" si="54"/>
        <v>0</v>
      </c>
      <c r="V53" s="2">
        <f t="shared" si="54"/>
        <v>0</v>
      </c>
      <c r="W53" s="2">
        <f t="shared" si="54"/>
        <v>0</v>
      </c>
      <c r="X53" s="2">
        <f t="shared" si="54"/>
        <v>0</v>
      </c>
      <c r="Y53" s="2">
        <f>SUM(J53:X53)-I53</f>
        <v>0</v>
      </c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</row>
    <row r="54" spans="1:57">
      <c r="A54" s="1">
        <f t="shared" si="0"/>
        <v>43</v>
      </c>
      <c r="C54" s="74"/>
      <c r="G54" s="25"/>
      <c r="H54" s="11"/>
      <c r="I54" s="2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</row>
    <row r="55" spans="1:57">
      <c r="A55" s="1">
        <f t="shared" si="0"/>
        <v>44</v>
      </c>
      <c r="B55" s="1"/>
      <c r="C55" s="3"/>
      <c r="D55" s="1" t="s">
        <v>121</v>
      </c>
      <c r="E55" s="1"/>
      <c r="G55" s="25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</row>
    <row r="56" spans="1:57">
      <c r="A56" s="1">
        <f t="shared" si="0"/>
        <v>45</v>
      </c>
      <c r="B56" s="1"/>
      <c r="C56" s="3"/>
      <c r="D56" s="1"/>
      <c r="E56" s="1" t="s">
        <v>71</v>
      </c>
      <c r="G56" s="25"/>
      <c r="H56" s="11"/>
      <c r="I56" s="2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</row>
    <row r="57" spans="1:57">
      <c r="A57" s="1">
        <f t="shared" si="0"/>
        <v>46</v>
      </c>
      <c r="B57" s="1"/>
      <c r="C57" s="73">
        <v>8140</v>
      </c>
      <c r="D57" s="1"/>
      <c r="E57" s="1"/>
      <c r="F57" s="1" t="s">
        <v>79</v>
      </c>
      <c r="G57" s="25">
        <v>99</v>
      </c>
      <c r="H57" s="11" t="str">
        <f t="shared" ref="H57:H69" si="55">VLOOKUP($G57,alloc,3)</f>
        <v>-</v>
      </c>
      <c r="I57" s="2">
        <f>'O and M Class.'!J$57</f>
        <v>0</v>
      </c>
      <c r="J57" s="11">
        <f t="shared" ref="J57:J69" si="56">$I57*VLOOKUP($G57,alloc,6)</f>
        <v>0</v>
      </c>
      <c r="K57" s="11">
        <f t="shared" ref="K57:K69" si="57">$I57*VLOOKUP($G57,alloc,7)</f>
        <v>0</v>
      </c>
      <c r="L57" s="11">
        <f t="shared" ref="L57:L69" si="58">$I57*VLOOKUP($G57,alloc,8)</f>
        <v>0</v>
      </c>
      <c r="M57" s="11">
        <f t="shared" ref="M57:M69" si="59">$I57*VLOOKUP($G57,alloc,9)</f>
        <v>0</v>
      </c>
      <c r="N57" s="11">
        <f t="shared" ref="N57:N69" si="60">$I57*VLOOKUP($G57,alloc,10)</f>
        <v>0</v>
      </c>
      <c r="O57" s="11">
        <f t="shared" ref="O57:O69" si="61">$I57*VLOOKUP($G57,alloc,11)</f>
        <v>0</v>
      </c>
      <c r="P57" s="11">
        <f t="shared" ref="P57:P69" si="62">$I57*VLOOKUP($G57,alloc,12)</f>
        <v>0</v>
      </c>
      <c r="Q57" s="11">
        <f t="shared" ref="Q57:Q69" si="63">$I57*VLOOKUP($G57,alloc,13)</f>
        <v>0</v>
      </c>
      <c r="R57" s="11">
        <f t="shared" ref="R57:R69" si="64">$I57*VLOOKUP($G57,alloc,14)</f>
        <v>0</v>
      </c>
      <c r="S57" s="11">
        <f t="shared" ref="S57:S69" si="65">$I57*VLOOKUP($G57,alloc,15)</f>
        <v>0</v>
      </c>
      <c r="T57" s="11">
        <f t="shared" ref="T57:T69" si="66">$I57*VLOOKUP($G57,alloc,16)</f>
        <v>0</v>
      </c>
      <c r="U57" s="11">
        <f t="shared" ref="U57:U69" si="67">$I57*VLOOKUP($G57,alloc,17)</f>
        <v>0</v>
      </c>
      <c r="V57" s="11">
        <f t="shared" ref="V57:V69" si="68">$I57*VLOOKUP($G57,alloc,18)</f>
        <v>0</v>
      </c>
      <c r="W57" s="11">
        <f t="shared" ref="W57:W69" si="69">$I57*VLOOKUP($G57,alloc,19)</f>
        <v>0</v>
      </c>
      <c r="X57" s="11">
        <f t="shared" ref="X57:X69" si="70">$I57*VLOOKUP($G57,alloc,20)</f>
        <v>0</v>
      </c>
      <c r="Y57" s="2">
        <f t="shared" ref="Y57:Y69" si="71">SUM(J57:X57)-I57</f>
        <v>0</v>
      </c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</row>
    <row r="58" spans="1:57">
      <c r="A58" s="1">
        <f t="shared" si="0"/>
        <v>47</v>
      </c>
      <c r="B58" s="1"/>
      <c r="C58" s="73">
        <v>8150</v>
      </c>
      <c r="D58" s="1"/>
      <c r="E58" s="1"/>
      <c r="F58" s="1" t="s">
        <v>89</v>
      </c>
      <c r="G58" s="25">
        <v>99</v>
      </c>
      <c r="H58" s="11" t="str">
        <f t="shared" si="55"/>
        <v>-</v>
      </c>
      <c r="I58" s="2">
        <f>'O and M Class.'!J$58</f>
        <v>0</v>
      </c>
      <c r="J58" s="11">
        <f t="shared" si="56"/>
        <v>0</v>
      </c>
      <c r="K58" s="11">
        <f t="shared" si="57"/>
        <v>0</v>
      </c>
      <c r="L58" s="11">
        <f t="shared" si="58"/>
        <v>0</v>
      </c>
      <c r="M58" s="11">
        <f t="shared" si="59"/>
        <v>0</v>
      </c>
      <c r="N58" s="11">
        <f t="shared" si="60"/>
        <v>0</v>
      </c>
      <c r="O58" s="11">
        <f t="shared" si="61"/>
        <v>0</v>
      </c>
      <c r="P58" s="11">
        <f t="shared" si="62"/>
        <v>0</v>
      </c>
      <c r="Q58" s="11">
        <f t="shared" si="63"/>
        <v>0</v>
      </c>
      <c r="R58" s="11">
        <f t="shared" si="64"/>
        <v>0</v>
      </c>
      <c r="S58" s="11">
        <f t="shared" si="65"/>
        <v>0</v>
      </c>
      <c r="T58" s="11">
        <f t="shared" si="66"/>
        <v>0</v>
      </c>
      <c r="U58" s="11">
        <f t="shared" si="67"/>
        <v>0</v>
      </c>
      <c r="V58" s="11">
        <f t="shared" si="68"/>
        <v>0</v>
      </c>
      <c r="W58" s="11">
        <f t="shared" si="69"/>
        <v>0</v>
      </c>
      <c r="X58" s="11">
        <f t="shared" si="70"/>
        <v>0</v>
      </c>
      <c r="Y58" s="2">
        <f t="shared" si="71"/>
        <v>0</v>
      </c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</row>
    <row r="59" spans="1:57">
      <c r="A59" s="1">
        <f t="shared" si="0"/>
        <v>48</v>
      </c>
      <c r="B59" s="1"/>
      <c r="C59" s="73">
        <v>8160</v>
      </c>
      <c r="D59" s="1"/>
      <c r="E59" s="1"/>
      <c r="F59" s="1" t="s">
        <v>90</v>
      </c>
      <c r="G59" s="25">
        <v>99</v>
      </c>
      <c r="H59" s="11" t="str">
        <f t="shared" si="55"/>
        <v>-</v>
      </c>
      <c r="I59" s="2">
        <f>'O and M Class.'!J$59</f>
        <v>0</v>
      </c>
      <c r="J59" s="11">
        <f t="shared" si="56"/>
        <v>0</v>
      </c>
      <c r="K59" s="11">
        <f t="shared" si="57"/>
        <v>0</v>
      </c>
      <c r="L59" s="11">
        <f t="shared" si="58"/>
        <v>0</v>
      </c>
      <c r="M59" s="11">
        <f t="shared" si="59"/>
        <v>0</v>
      </c>
      <c r="N59" s="11">
        <f t="shared" si="60"/>
        <v>0</v>
      </c>
      <c r="O59" s="11">
        <f t="shared" si="61"/>
        <v>0</v>
      </c>
      <c r="P59" s="11">
        <f t="shared" si="62"/>
        <v>0</v>
      </c>
      <c r="Q59" s="11">
        <f t="shared" si="63"/>
        <v>0</v>
      </c>
      <c r="R59" s="11">
        <f t="shared" si="64"/>
        <v>0</v>
      </c>
      <c r="S59" s="11">
        <f t="shared" si="65"/>
        <v>0</v>
      </c>
      <c r="T59" s="11">
        <f t="shared" si="66"/>
        <v>0</v>
      </c>
      <c r="U59" s="11">
        <f t="shared" si="67"/>
        <v>0</v>
      </c>
      <c r="V59" s="11">
        <f t="shared" si="68"/>
        <v>0</v>
      </c>
      <c r="W59" s="11">
        <f t="shared" si="69"/>
        <v>0</v>
      </c>
      <c r="X59" s="11">
        <f t="shared" si="70"/>
        <v>0</v>
      </c>
      <c r="Y59" s="2">
        <f t="shared" si="71"/>
        <v>0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</row>
    <row r="60" spans="1:57">
      <c r="A60" s="1">
        <f t="shared" si="0"/>
        <v>49</v>
      </c>
      <c r="B60" s="1"/>
      <c r="C60" s="73">
        <v>8170</v>
      </c>
      <c r="D60" s="1"/>
      <c r="E60" s="1"/>
      <c r="F60" s="1" t="s">
        <v>91</v>
      </c>
      <c r="G60" s="25">
        <v>99</v>
      </c>
      <c r="H60" s="11" t="str">
        <f t="shared" si="55"/>
        <v>-</v>
      </c>
      <c r="I60" s="2">
        <f>'O and M Class.'!J$60</f>
        <v>0</v>
      </c>
      <c r="J60" s="11">
        <f t="shared" si="56"/>
        <v>0</v>
      </c>
      <c r="K60" s="11">
        <f t="shared" si="57"/>
        <v>0</v>
      </c>
      <c r="L60" s="11">
        <f t="shared" si="58"/>
        <v>0</v>
      </c>
      <c r="M60" s="11">
        <f t="shared" si="59"/>
        <v>0</v>
      </c>
      <c r="N60" s="11">
        <f t="shared" si="60"/>
        <v>0</v>
      </c>
      <c r="O60" s="11">
        <f t="shared" si="61"/>
        <v>0</v>
      </c>
      <c r="P60" s="11">
        <f t="shared" si="62"/>
        <v>0</v>
      </c>
      <c r="Q60" s="11">
        <f t="shared" si="63"/>
        <v>0</v>
      </c>
      <c r="R60" s="11">
        <f t="shared" si="64"/>
        <v>0</v>
      </c>
      <c r="S60" s="11">
        <f t="shared" si="65"/>
        <v>0</v>
      </c>
      <c r="T60" s="11">
        <f t="shared" si="66"/>
        <v>0</v>
      </c>
      <c r="U60" s="11">
        <f t="shared" si="67"/>
        <v>0</v>
      </c>
      <c r="V60" s="11">
        <f t="shared" si="68"/>
        <v>0</v>
      </c>
      <c r="W60" s="11">
        <f t="shared" si="69"/>
        <v>0</v>
      </c>
      <c r="X60" s="11">
        <f t="shared" si="70"/>
        <v>0</v>
      </c>
      <c r="Y60" s="2">
        <f t="shared" si="71"/>
        <v>0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</row>
    <row r="61" spans="1:57">
      <c r="A61" s="1">
        <f t="shared" si="0"/>
        <v>50</v>
      </c>
      <c r="B61" s="1"/>
      <c r="C61" s="73">
        <v>8180</v>
      </c>
      <c r="D61" s="1"/>
      <c r="E61" s="1"/>
      <c r="F61" s="1" t="s">
        <v>92</v>
      </c>
      <c r="G61" s="25">
        <v>99</v>
      </c>
      <c r="H61" s="11" t="str">
        <f t="shared" si="55"/>
        <v>-</v>
      </c>
      <c r="I61" s="2">
        <f>'O and M Class.'!J$61</f>
        <v>0</v>
      </c>
      <c r="J61" s="11">
        <f t="shared" si="56"/>
        <v>0</v>
      </c>
      <c r="K61" s="11">
        <f t="shared" si="57"/>
        <v>0</v>
      </c>
      <c r="L61" s="11">
        <f t="shared" si="58"/>
        <v>0</v>
      </c>
      <c r="M61" s="11">
        <f t="shared" si="59"/>
        <v>0</v>
      </c>
      <c r="N61" s="11">
        <f t="shared" si="60"/>
        <v>0</v>
      </c>
      <c r="O61" s="11">
        <f t="shared" si="61"/>
        <v>0</v>
      </c>
      <c r="P61" s="11">
        <f t="shared" si="62"/>
        <v>0</v>
      </c>
      <c r="Q61" s="11">
        <f t="shared" si="63"/>
        <v>0</v>
      </c>
      <c r="R61" s="11">
        <f t="shared" si="64"/>
        <v>0</v>
      </c>
      <c r="S61" s="11">
        <f t="shared" si="65"/>
        <v>0</v>
      </c>
      <c r="T61" s="11">
        <f t="shared" si="66"/>
        <v>0</v>
      </c>
      <c r="U61" s="11">
        <f t="shared" si="67"/>
        <v>0</v>
      </c>
      <c r="V61" s="11">
        <f t="shared" si="68"/>
        <v>0</v>
      </c>
      <c r="W61" s="11">
        <f t="shared" si="69"/>
        <v>0</v>
      </c>
      <c r="X61" s="11">
        <f t="shared" si="70"/>
        <v>0</v>
      </c>
      <c r="Y61" s="2">
        <f t="shared" si="71"/>
        <v>0</v>
      </c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</row>
    <row r="62" spans="1:57">
      <c r="A62" s="1">
        <f t="shared" si="0"/>
        <v>51</v>
      </c>
      <c r="B62" s="1"/>
      <c r="C62" s="75">
        <v>8190</v>
      </c>
      <c r="D62" s="1"/>
      <c r="E62" s="1"/>
      <c r="F62" s="1" t="s">
        <v>93</v>
      </c>
      <c r="G62" s="25">
        <v>99</v>
      </c>
      <c r="H62" s="11" t="str">
        <f t="shared" si="55"/>
        <v>-</v>
      </c>
      <c r="I62" s="2">
        <f>'O and M Class.'!J$62</f>
        <v>0</v>
      </c>
      <c r="J62" s="11">
        <f t="shared" si="56"/>
        <v>0</v>
      </c>
      <c r="K62" s="11">
        <f t="shared" si="57"/>
        <v>0</v>
      </c>
      <c r="L62" s="11">
        <f t="shared" si="58"/>
        <v>0</v>
      </c>
      <c r="M62" s="11">
        <f t="shared" si="59"/>
        <v>0</v>
      </c>
      <c r="N62" s="11">
        <f t="shared" si="60"/>
        <v>0</v>
      </c>
      <c r="O62" s="11">
        <f t="shared" si="61"/>
        <v>0</v>
      </c>
      <c r="P62" s="11">
        <f t="shared" si="62"/>
        <v>0</v>
      </c>
      <c r="Q62" s="11">
        <f t="shared" si="63"/>
        <v>0</v>
      </c>
      <c r="R62" s="11">
        <f t="shared" si="64"/>
        <v>0</v>
      </c>
      <c r="S62" s="11">
        <f t="shared" si="65"/>
        <v>0</v>
      </c>
      <c r="T62" s="11">
        <f t="shared" si="66"/>
        <v>0</v>
      </c>
      <c r="U62" s="11">
        <f t="shared" si="67"/>
        <v>0</v>
      </c>
      <c r="V62" s="11">
        <f t="shared" si="68"/>
        <v>0</v>
      </c>
      <c r="W62" s="11">
        <f t="shared" si="69"/>
        <v>0</v>
      </c>
      <c r="X62" s="11">
        <f t="shared" si="70"/>
        <v>0</v>
      </c>
      <c r="Y62" s="2">
        <f t="shared" si="71"/>
        <v>0</v>
      </c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</row>
    <row r="63" spans="1:57">
      <c r="A63" s="1">
        <f t="shared" si="0"/>
        <v>52</v>
      </c>
      <c r="B63" s="1"/>
      <c r="C63" s="75">
        <v>8200</v>
      </c>
      <c r="D63" s="1"/>
      <c r="E63" s="1"/>
      <c r="F63" s="1" t="s">
        <v>94</v>
      </c>
      <c r="G63" s="25">
        <v>99</v>
      </c>
      <c r="H63" s="11" t="str">
        <f t="shared" si="55"/>
        <v>-</v>
      </c>
      <c r="I63" s="2">
        <f>'O and M Class.'!J$63</f>
        <v>0</v>
      </c>
      <c r="J63" s="11">
        <f t="shared" si="56"/>
        <v>0</v>
      </c>
      <c r="K63" s="11">
        <f t="shared" si="57"/>
        <v>0</v>
      </c>
      <c r="L63" s="11">
        <f t="shared" si="58"/>
        <v>0</v>
      </c>
      <c r="M63" s="11">
        <f t="shared" si="59"/>
        <v>0</v>
      </c>
      <c r="N63" s="11">
        <f t="shared" si="60"/>
        <v>0</v>
      </c>
      <c r="O63" s="11">
        <f t="shared" si="61"/>
        <v>0</v>
      </c>
      <c r="P63" s="11">
        <f t="shared" si="62"/>
        <v>0</v>
      </c>
      <c r="Q63" s="11">
        <f t="shared" si="63"/>
        <v>0</v>
      </c>
      <c r="R63" s="11">
        <f t="shared" si="64"/>
        <v>0</v>
      </c>
      <c r="S63" s="11">
        <f t="shared" si="65"/>
        <v>0</v>
      </c>
      <c r="T63" s="11">
        <f t="shared" si="66"/>
        <v>0</v>
      </c>
      <c r="U63" s="11">
        <f t="shared" si="67"/>
        <v>0</v>
      </c>
      <c r="V63" s="11">
        <f t="shared" si="68"/>
        <v>0</v>
      </c>
      <c r="W63" s="11">
        <f t="shared" si="69"/>
        <v>0</v>
      </c>
      <c r="X63" s="11">
        <f t="shared" si="70"/>
        <v>0</v>
      </c>
      <c r="Y63" s="2">
        <f t="shared" si="71"/>
        <v>0</v>
      </c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</row>
    <row r="64" spans="1:57">
      <c r="A64" s="1">
        <f t="shared" si="0"/>
        <v>53</v>
      </c>
      <c r="B64" s="1"/>
      <c r="C64" s="75">
        <v>8210</v>
      </c>
      <c r="D64" s="1"/>
      <c r="E64" s="1"/>
      <c r="F64" s="1" t="s">
        <v>95</v>
      </c>
      <c r="G64" s="25">
        <v>99</v>
      </c>
      <c r="H64" s="11" t="str">
        <f t="shared" si="55"/>
        <v>-</v>
      </c>
      <c r="I64" s="2">
        <f>'O and M Class.'!J$64</f>
        <v>0</v>
      </c>
      <c r="J64" s="11">
        <f t="shared" si="56"/>
        <v>0</v>
      </c>
      <c r="K64" s="11">
        <f t="shared" si="57"/>
        <v>0</v>
      </c>
      <c r="L64" s="11">
        <f t="shared" si="58"/>
        <v>0</v>
      </c>
      <c r="M64" s="11">
        <f t="shared" si="59"/>
        <v>0</v>
      </c>
      <c r="N64" s="11">
        <f t="shared" si="60"/>
        <v>0</v>
      </c>
      <c r="O64" s="11">
        <f t="shared" si="61"/>
        <v>0</v>
      </c>
      <c r="P64" s="11">
        <f t="shared" si="62"/>
        <v>0</v>
      </c>
      <c r="Q64" s="11">
        <f t="shared" si="63"/>
        <v>0</v>
      </c>
      <c r="R64" s="11">
        <f t="shared" si="64"/>
        <v>0</v>
      </c>
      <c r="S64" s="11">
        <f t="shared" si="65"/>
        <v>0</v>
      </c>
      <c r="T64" s="11">
        <f t="shared" si="66"/>
        <v>0</v>
      </c>
      <c r="U64" s="11">
        <f t="shared" si="67"/>
        <v>0</v>
      </c>
      <c r="V64" s="11">
        <f t="shared" si="68"/>
        <v>0</v>
      </c>
      <c r="W64" s="11">
        <f t="shared" si="69"/>
        <v>0</v>
      </c>
      <c r="X64" s="11">
        <f t="shared" si="70"/>
        <v>0</v>
      </c>
      <c r="Y64" s="2">
        <f t="shared" si="71"/>
        <v>0</v>
      </c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</row>
    <row r="65" spans="1:57">
      <c r="A65" s="1">
        <f t="shared" si="0"/>
        <v>54</v>
      </c>
      <c r="B65" s="1"/>
      <c r="C65" s="75">
        <v>8220</v>
      </c>
      <c r="D65" s="1"/>
      <c r="E65" s="1"/>
      <c r="F65" s="1" t="s">
        <v>96</v>
      </c>
      <c r="G65" s="25">
        <v>99</v>
      </c>
      <c r="H65" s="11" t="str">
        <f t="shared" si="55"/>
        <v>-</v>
      </c>
      <c r="I65" s="2">
        <f>'O and M Class.'!J$65</f>
        <v>0</v>
      </c>
      <c r="J65" s="11">
        <f t="shared" si="56"/>
        <v>0</v>
      </c>
      <c r="K65" s="11">
        <f t="shared" si="57"/>
        <v>0</v>
      </c>
      <c r="L65" s="11">
        <f t="shared" si="58"/>
        <v>0</v>
      </c>
      <c r="M65" s="11">
        <f t="shared" si="59"/>
        <v>0</v>
      </c>
      <c r="N65" s="11">
        <f t="shared" si="60"/>
        <v>0</v>
      </c>
      <c r="O65" s="11">
        <f t="shared" si="61"/>
        <v>0</v>
      </c>
      <c r="P65" s="11">
        <f t="shared" si="62"/>
        <v>0</v>
      </c>
      <c r="Q65" s="11">
        <f t="shared" si="63"/>
        <v>0</v>
      </c>
      <c r="R65" s="11">
        <f t="shared" si="64"/>
        <v>0</v>
      </c>
      <c r="S65" s="11">
        <f t="shared" si="65"/>
        <v>0</v>
      </c>
      <c r="T65" s="11">
        <f t="shared" si="66"/>
        <v>0</v>
      </c>
      <c r="U65" s="11">
        <f t="shared" si="67"/>
        <v>0</v>
      </c>
      <c r="V65" s="11">
        <f t="shared" si="68"/>
        <v>0</v>
      </c>
      <c r="W65" s="11">
        <f t="shared" si="69"/>
        <v>0</v>
      </c>
      <c r="X65" s="11">
        <f t="shared" si="70"/>
        <v>0</v>
      </c>
      <c r="Y65" s="2">
        <f t="shared" si="71"/>
        <v>0</v>
      </c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</row>
    <row r="66" spans="1:57">
      <c r="A66" s="1">
        <f t="shared" si="0"/>
        <v>55</v>
      </c>
      <c r="B66" s="1"/>
      <c r="C66" s="75">
        <v>8230</v>
      </c>
      <c r="D66" s="1"/>
      <c r="E66" s="1"/>
      <c r="F66" s="1" t="s">
        <v>97</v>
      </c>
      <c r="G66" s="25">
        <v>99</v>
      </c>
      <c r="H66" s="11" t="str">
        <f t="shared" si="55"/>
        <v>-</v>
      </c>
      <c r="I66" s="2">
        <f>'O and M Class.'!J$66</f>
        <v>0</v>
      </c>
      <c r="J66" s="11">
        <f t="shared" si="56"/>
        <v>0</v>
      </c>
      <c r="K66" s="11">
        <f t="shared" si="57"/>
        <v>0</v>
      </c>
      <c r="L66" s="11">
        <f t="shared" si="58"/>
        <v>0</v>
      </c>
      <c r="M66" s="11">
        <f t="shared" si="59"/>
        <v>0</v>
      </c>
      <c r="N66" s="11">
        <f t="shared" si="60"/>
        <v>0</v>
      </c>
      <c r="O66" s="11">
        <f t="shared" si="61"/>
        <v>0</v>
      </c>
      <c r="P66" s="11">
        <f t="shared" si="62"/>
        <v>0</v>
      </c>
      <c r="Q66" s="11">
        <f t="shared" si="63"/>
        <v>0</v>
      </c>
      <c r="R66" s="11">
        <f t="shared" si="64"/>
        <v>0</v>
      </c>
      <c r="S66" s="11">
        <f t="shared" si="65"/>
        <v>0</v>
      </c>
      <c r="T66" s="11">
        <f t="shared" si="66"/>
        <v>0</v>
      </c>
      <c r="U66" s="11">
        <f t="shared" si="67"/>
        <v>0</v>
      </c>
      <c r="V66" s="11">
        <f t="shared" si="68"/>
        <v>0</v>
      </c>
      <c r="W66" s="11">
        <f t="shared" si="69"/>
        <v>0</v>
      </c>
      <c r="X66" s="11">
        <f t="shared" si="70"/>
        <v>0</v>
      </c>
      <c r="Y66" s="2">
        <f t="shared" si="71"/>
        <v>0</v>
      </c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</row>
    <row r="67" spans="1:57">
      <c r="A67" s="1">
        <f t="shared" si="0"/>
        <v>56</v>
      </c>
      <c r="B67" s="1"/>
      <c r="C67" s="75">
        <v>8240</v>
      </c>
      <c r="D67" s="1"/>
      <c r="E67" s="1"/>
      <c r="F67" s="1" t="s">
        <v>78</v>
      </c>
      <c r="G67" s="25">
        <v>99</v>
      </c>
      <c r="H67" s="11" t="str">
        <f t="shared" si="55"/>
        <v>-</v>
      </c>
      <c r="I67" s="2">
        <f>'O and M Class.'!J$67</f>
        <v>0</v>
      </c>
      <c r="J67" s="11">
        <f t="shared" si="56"/>
        <v>0</v>
      </c>
      <c r="K67" s="11">
        <f t="shared" si="57"/>
        <v>0</v>
      </c>
      <c r="L67" s="11">
        <f t="shared" si="58"/>
        <v>0</v>
      </c>
      <c r="M67" s="11">
        <f t="shared" si="59"/>
        <v>0</v>
      </c>
      <c r="N67" s="11">
        <f t="shared" si="60"/>
        <v>0</v>
      </c>
      <c r="O67" s="11">
        <f t="shared" si="61"/>
        <v>0</v>
      </c>
      <c r="P67" s="11">
        <f t="shared" si="62"/>
        <v>0</v>
      </c>
      <c r="Q67" s="11">
        <f t="shared" si="63"/>
        <v>0</v>
      </c>
      <c r="R67" s="11">
        <f t="shared" si="64"/>
        <v>0</v>
      </c>
      <c r="S67" s="11">
        <f t="shared" si="65"/>
        <v>0</v>
      </c>
      <c r="T67" s="11">
        <f t="shared" si="66"/>
        <v>0</v>
      </c>
      <c r="U67" s="11">
        <f t="shared" si="67"/>
        <v>0</v>
      </c>
      <c r="V67" s="11">
        <f t="shared" si="68"/>
        <v>0</v>
      </c>
      <c r="W67" s="11">
        <f t="shared" si="69"/>
        <v>0</v>
      </c>
      <c r="X67" s="11">
        <f t="shared" si="70"/>
        <v>0</v>
      </c>
      <c r="Y67" s="2">
        <f t="shared" si="71"/>
        <v>0</v>
      </c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</row>
    <row r="68" spans="1:57">
      <c r="A68" s="1">
        <f t="shared" si="0"/>
        <v>57</v>
      </c>
      <c r="B68" s="1"/>
      <c r="C68" s="75">
        <v>8250</v>
      </c>
      <c r="D68" s="1"/>
      <c r="E68" s="1"/>
      <c r="F68" s="1" t="s">
        <v>98</v>
      </c>
      <c r="G68" s="25">
        <v>99</v>
      </c>
      <c r="H68" s="11" t="str">
        <f t="shared" si="55"/>
        <v>-</v>
      </c>
      <c r="I68" s="2">
        <f>'O and M Class.'!J$68</f>
        <v>0</v>
      </c>
      <c r="J68" s="11">
        <f t="shared" si="56"/>
        <v>0</v>
      </c>
      <c r="K68" s="11">
        <f t="shared" si="57"/>
        <v>0</v>
      </c>
      <c r="L68" s="11">
        <f t="shared" si="58"/>
        <v>0</v>
      </c>
      <c r="M68" s="11">
        <f t="shared" si="59"/>
        <v>0</v>
      </c>
      <c r="N68" s="11">
        <f t="shared" si="60"/>
        <v>0</v>
      </c>
      <c r="O68" s="11">
        <f t="shared" si="61"/>
        <v>0</v>
      </c>
      <c r="P68" s="11">
        <f t="shared" si="62"/>
        <v>0</v>
      </c>
      <c r="Q68" s="11">
        <f t="shared" si="63"/>
        <v>0</v>
      </c>
      <c r="R68" s="11">
        <f t="shared" si="64"/>
        <v>0</v>
      </c>
      <c r="S68" s="11">
        <f t="shared" si="65"/>
        <v>0</v>
      </c>
      <c r="T68" s="11">
        <f t="shared" si="66"/>
        <v>0</v>
      </c>
      <c r="U68" s="11">
        <f t="shared" si="67"/>
        <v>0</v>
      </c>
      <c r="V68" s="11">
        <f t="shared" si="68"/>
        <v>0</v>
      </c>
      <c r="W68" s="11">
        <f t="shared" si="69"/>
        <v>0</v>
      </c>
      <c r="X68" s="11">
        <f t="shared" si="70"/>
        <v>0</v>
      </c>
      <c r="Y68" s="2">
        <f t="shared" si="71"/>
        <v>0</v>
      </c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</row>
    <row r="69" spans="1:57">
      <c r="A69" s="1">
        <f t="shared" si="0"/>
        <v>58</v>
      </c>
      <c r="B69" s="1"/>
      <c r="C69" s="73">
        <v>8260</v>
      </c>
      <c r="D69" s="1"/>
      <c r="E69" s="1"/>
      <c r="F69" s="1" t="s">
        <v>99</v>
      </c>
      <c r="G69" s="25">
        <v>99</v>
      </c>
      <c r="H69" s="11" t="str">
        <f t="shared" si="55"/>
        <v>-</v>
      </c>
      <c r="I69" s="2">
        <f>'O and M Class.'!J$69</f>
        <v>0</v>
      </c>
      <c r="J69" s="11">
        <f t="shared" si="56"/>
        <v>0</v>
      </c>
      <c r="K69" s="11">
        <f t="shared" si="57"/>
        <v>0</v>
      </c>
      <c r="L69" s="11">
        <f t="shared" si="58"/>
        <v>0</v>
      </c>
      <c r="M69" s="11">
        <f t="shared" si="59"/>
        <v>0</v>
      </c>
      <c r="N69" s="11">
        <f t="shared" si="60"/>
        <v>0</v>
      </c>
      <c r="O69" s="11">
        <f t="shared" si="61"/>
        <v>0</v>
      </c>
      <c r="P69" s="11">
        <f t="shared" si="62"/>
        <v>0</v>
      </c>
      <c r="Q69" s="11">
        <f t="shared" si="63"/>
        <v>0</v>
      </c>
      <c r="R69" s="11">
        <f t="shared" si="64"/>
        <v>0</v>
      </c>
      <c r="S69" s="11">
        <f t="shared" si="65"/>
        <v>0</v>
      </c>
      <c r="T69" s="11">
        <f t="shared" si="66"/>
        <v>0</v>
      </c>
      <c r="U69" s="11">
        <f t="shared" si="67"/>
        <v>0</v>
      </c>
      <c r="V69" s="11">
        <f t="shared" si="68"/>
        <v>0</v>
      </c>
      <c r="W69" s="11">
        <f t="shared" si="69"/>
        <v>0</v>
      </c>
      <c r="X69" s="11">
        <f t="shared" si="70"/>
        <v>0</v>
      </c>
      <c r="Y69" s="2">
        <f t="shared" si="71"/>
        <v>0</v>
      </c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</row>
    <row r="70" spans="1:57">
      <c r="A70" s="1">
        <f t="shared" si="0"/>
        <v>59</v>
      </c>
      <c r="B70" s="1"/>
      <c r="C70" s="3"/>
      <c r="D70" s="1"/>
      <c r="E70" s="1" t="s">
        <v>80</v>
      </c>
      <c r="G70" s="20"/>
      <c r="H70" s="11"/>
      <c r="I70" s="2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</row>
    <row r="71" spans="1:57">
      <c r="A71" s="1">
        <f t="shared" si="0"/>
        <v>60</v>
      </c>
      <c r="B71" s="1"/>
      <c r="C71" s="73">
        <v>8300</v>
      </c>
      <c r="D71" s="1"/>
      <c r="E71" s="1"/>
      <c r="F71" s="1" t="s">
        <v>88</v>
      </c>
      <c r="G71" s="25">
        <v>99</v>
      </c>
      <c r="H71" s="11" t="str">
        <f t="shared" ref="H71:H78" si="72">VLOOKUP($G71,alloc,3)</f>
        <v>-</v>
      </c>
      <c r="I71" s="2">
        <f>'O and M Class.'!J$71</f>
        <v>0</v>
      </c>
      <c r="J71" s="11">
        <f t="shared" ref="J71:J78" si="73">$I71*VLOOKUP($G71,alloc,6)</f>
        <v>0</v>
      </c>
      <c r="K71" s="11">
        <f t="shared" ref="K71:K78" si="74">$I71*VLOOKUP($G71,alloc,7)</f>
        <v>0</v>
      </c>
      <c r="L71" s="11">
        <f t="shared" ref="L71:L78" si="75">$I71*VLOOKUP($G71,alloc,8)</f>
        <v>0</v>
      </c>
      <c r="M71" s="11">
        <f t="shared" ref="M71:M78" si="76">$I71*VLOOKUP($G71,alloc,9)</f>
        <v>0</v>
      </c>
      <c r="N71" s="11">
        <f t="shared" ref="N71:N78" si="77">$I71*VLOOKUP($G71,alloc,10)</f>
        <v>0</v>
      </c>
      <c r="O71" s="11">
        <f t="shared" ref="O71:O78" si="78">$I71*VLOOKUP($G71,alloc,11)</f>
        <v>0</v>
      </c>
      <c r="P71" s="11">
        <f t="shared" ref="P71:P78" si="79">$I71*VLOOKUP($G71,alloc,12)</f>
        <v>0</v>
      </c>
      <c r="Q71" s="11">
        <f t="shared" ref="Q71:Q78" si="80">$I71*VLOOKUP($G71,alloc,13)</f>
        <v>0</v>
      </c>
      <c r="R71" s="11">
        <f t="shared" ref="R71:R78" si="81">$I71*VLOOKUP($G71,alloc,14)</f>
        <v>0</v>
      </c>
      <c r="S71" s="11">
        <f t="shared" ref="S71:S78" si="82">$I71*VLOOKUP($G71,alloc,15)</f>
        <v>0</v>
      </c>
      <c r="T71" s="11">
        <f t="shared" ref="T71:T78" si="83">$I71*VLOOKUP($G71,alloc,16)</f>
        <v>0</v>
      </c>
      <c r="U71" s="11">
        <f t="shared" ref="U71:U78" si="84">$I71*VLOOKUP($G71,alloc,17)</f>
        <v>0</v>
      </c>
      <c r="V71" s="11">
        <f t="shared" ref="V71:V78" si="85">$I71*VLOOKUP($G71,alloc,18)</f>
        <v>0</v>
      </c>
      <c r="W71" s="11">
        <f t="shared" ref="W71:W78" si="86">$I71*VLOOKUP($G71,alloc,19)</f>
        <v>0</v>
      </c>
      <c r="X71" s="11">
        <f t="shared" ref="X71:X78" si="87">$I71*VLOOKUP($G71,alloc,20)</f>
        <v>0</v>
      </c>
      <c r="Y71" s="2">
        <f t="shared" ref="Y71:Y79" si="88">SUM(J71:X71)-I71</f>
        <v>0</v>
      </c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</row>
    <row r="72" spans="1:57">
      <c r="A72" s="1">
        <f t="shared" si="0"/>
        <v>61</v>
      </c>
      <c r="B72" s="1"/>
      <c r="C72" s="3">
        <v>8310</v>
      </c>
      <c r="D72" s="1"/>
      <c r="E72" s="1"/>
      <c r="F72" s="1" t="s">
        <v>81</v>
      </c>
      <c r="G72" s="25">
        <v>99</v>
      </c>
      <c r="H72" s="11" t="str">
        <f t="shared" si="72"/>
        <v>-</v>
      </c>
      <c r="I72" s="2">
        <f>'O and M Class.'!J$72</f>
        <v>0</v>
      </c>
      <c r="J72" s="11">
        <f t="shared" si="73"/>
        <v>0</v>
      </c>
      <c r="K72" s="11">
        <f t="shared" si="74"/>
        <v>0</v>
      </c>
      <c r="L72" s="11">
        <f t="shared" si="75"/>
        <v>0</v>
      </c>
      <c r="M72" s="11">
        <f t="shared" si="76"/>
        <v>0</v>
      </c>
      <c r="N72" s="11">
        <f t="shared" si="77"/>
        <v>0</v>
      </c>
      <c r="O72" s="11">
        <f t="shared" si="78"/>
        <v>0</v>
      </c>
      <c r="P72" s="11">
        <f t="shared" si="79"/>
        <v>0</v>
      </c>
      <c r="Q72" s="11">
        <f t="shared" si="80"/>
        <v>0</v>
      </c>
      <c r="R72" s="11">
        <f t="shared" si="81"/>
        <v>0</v>
      </c>
      <c r="S72" s="11">
        <f t="shared" si="82"/>
        <v>0</v>
      </c>
      <c r="T72" s="11">
        <f t="shared" si="83"/>
        <v>0</v>
      </c>
      <c r="U72" s="11">
        <f t="shared" si="84"/>
        <v>0</v>
      </c>
      <c r="V72" s="11">
        <f t="shared" si="85"/>
        <v>0</v>
      </c>
      <c r="W72" s="11">
        <f t="shared" si="86"/>
        <v>0</v>
      </c>
      <c r="X72" s="11">
        <f t="shared" si="87"/>
        <v>0</v>
      </c>
      <c r="Y72" s="2">
        <f t="shared" si="88"/>
        <v>0</v>
      </c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</row>
    <row r="73" spans="1:57">
      <c r="A73" s="1">
        <f t="shared" si="0"/>
        <v>62</v>
      </c>
      <c r="B73" s="1"/>
      <c r="C73" s="3">
        <v>8320</v>
      </c>
      <c r="D73" s="1"/>
      <c r="E73" s="1"/>
      <c r="F73" s="1" t="s">
        <v>100</v>
      </c>
      <c r="G73" s="25">
        <v>99</v>
      </c>
      <c r="H73" s="11" t="str">
        <f t="shared" si="72"/>
        <v>-</v>
      </c>
      <c r="I73" s="2">
        <f>'O and M Class.'!J$73</f>
        <v>0</v>
      </c>
      <c r="J73" s="11">
        <f t="shared" si="73"/>
        <v>0</v>
      </c>
      <c r="K73" s="11">
        <f t="shared" si="74"/>
        <v>0</v>
      </c>
      <c r="L73" s="11">
        <f t="shared" si="75"/>
        <v>0</v>
      </c>
      <c r="M73" s="11">
        <f t="shared" si="76"/>
        <v>0</v>
      </c>
      <c r="N73" s="11">
        <f t="shared" si="77"/>
        <v>0</v>
      </c>
      <c r="O73" s="11">
        <f t="shared" si="78"/>
        <v>0</v>
      </c>
      <c r="P73" s="11">
        <f t="shared" si="79"/>
        <v>0</v>
      </c>
      <c r="Q73" s="11">
        <f t="shared" si="80"/>
        <v>0</v>
      </c>
      <c r="R73" s="11">
        <f t="shared" si="81"/>
        <v>0</v>
      </c>
      <c r="S73" s="11">
        <f t="shared" si="82"/>
        <v>0</v>
      </c>
      <c r="T73" s="11">
        <f t="shared" si="83"/>
        <v>0</v>
      </c>
      <c r="U73" s="11">
        <f t="shared" si="84"/>
        <v>0</v>
      </c>
      <c r="V73" s="11">
        <f t="shared" si="85"/>
        <v>0</v>
      </c>
      <c r="W73" s="11">
        <f t="shared" si="86"/>
        <v>0</v>
      </c>
      <c r="X73" s="11">
        <f t="shared" si="87"/>
        <v>0</v>
      </c>
      <c r="Y73" s="2">
        <f t="shared" si="88"/>
        <v>0</v>
      </c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</row>
    <row r="74" spans="1:57">
      <c r="A74" s="1">
        <f t="shared" si="0"/>
        <v>63</v>
      </c>
      <c r="B74" s="1"/>
      <c r="C74" s="3">
        <v>8330</v>
      </c>
      <c r="D74" s="1"/>
      <c r="E74" s="1"/>
      <c r="F74" s="1" t="s">
        <v>101</v>
      </c>
      <c r="G74" s="25">
        <v>99</v>
      </c>
      <c r="H74" s="11" t="str">
        <f t="shared" si="72"/>
        <v>-</v>
      </c>
      <c r="I74" s="2">
        <f>'O and M Class.'!J$74</f>
        <v>0</v>
      </c>
      <c r="J74" s="11">
        <f t="shared" si="73"/>
        <v>0</v>
      </c>
      <c r="K74" s="11">
        <f t="shared" si="74"/>
        <v>0</v>
      </c>
      <c r="L74" s="11">
        <f t="shared" si="75"/>
        <v>0</v>
      </c>
      <c r="M74" s="11">
        <f t="shared" si="76"/>
        <v>0</v>
      </c>
      <c r="N74" s="11">
        <f t="shared" si="77"/>
        <v>0</v>
      </c>
      <c r="O74" s="11">
        <f t="shared" si="78"/>
        <v>0</v>
      </c>
      <c r="P74" s="11">
        <f t="shared" si="79"/>
        <v>0</v>
      </c>
      <c r="Q74" s="11">
        <f t="shared" si="80"/>
        <v>0</v>
      </c>
      <c r="R74" s="11">
        <f t="shared" si="81"/>
        <v>0</v>
      </c>
      <c r="S74" s="11">
        <f t="shared" si="82"/>
        <v>0</v>
      </c>
      <c r="T74" s="11">
        <f t="shared" si="83"/>
        <v>0</v>
      </c>
      <c r="U74" s="11">
        <f t="shared" si="84"/>
        <v>0</v>
      </c>
      <c r="V74" s="11">
        <f t="shared" si="85"/>
        <v>0</v>
      </c>
      <c r="W74" s="11">
        <f t="shared" si="86"/>
        <v>0</v>
      </c>
      <c r="X74" s="11">
        <f t="shared" si="87"/>
        <v>0</v>
      </c>
      <c r="Y74" s="2">
        <f t="shared" si="88"/>
        <v>0</v>
      </c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</row>
    <row r="75" spans="1:57">
      <c r="A75" s="1">
        <f t="shared" si="0"/>
        <v>64</v>
      </c>
      <c r="B75" s="1"/>
      <c r="C75" s="3">
        <v>8340</v>
      </c>
      <c r="D75" s="1"/>
      <c r="E75" s="1"/>
      <c r="F75" s="1" t="s">
        <v>102</v>
      </c>
      <c r="G75" s="25">
        <v>99</v>
      </c>
      <c r="H75" s="11" t="str">
        <f t="shared" si="72"/>
        <v>-</v>
      </c>
      <c r="I75" s="2">
        <f>'O and M Class.'!J$75</f>
        <v>0</v>
      </c>
      <c r="J75" s="11">
        <f t="shared" si="73"/>
        <v>0</v>
      </c>
      <c r="K75" s="11">
        <f t="shared" si="74"/>
        <v>0</v>
      </c>
      <c r="L75" s="11">
        <f t="shared" si="75"/>
        <v>0</v>
      </c>
      <c r="M75" s="11">
        <f t="shared" si="76"/>
        <v>0</v>
      </c>
      <c r="N75" s="11">
        <f t="shared" si="77"/>
        <v>0</v>
      </c>
      <c r="O75" s="11">
        <f t="shared" si="78"/>
        <v>0</v>
      </c>
      <c r="P75" s="11">
        <f t="shared" si="79"/>
        <v>0</v>
      </c>
      <c r="Q75" s="11">
        <f t="shared" si="80"/>
        <v>0</v>
      </c>
      <c r="R75" s="11">
        <f t="shared" si="81"/>
        <v>0</v>
      </c>
      <c r="S75" s="11">
        <f t="shared" si="82"/>
        <v>0</v>
      </c>
      <c r="T75" s="11">
        <f t="shared" si="83"/>
        <v>0</v>
      </c>
      <c r="U75" s="11">
        <f t="shared" si="84"/>
        <v>0</v>
      </c>
      <c r="V75" s="11">
        <f t="shared" si="85"/>
        <v>0</v>
      </c>
      <c r="W75" s="11">
        <f t="shared" si="86"/>
        <v>0</v>
      </c>
      <c r="X75" s="11">
        <f t="shared" si="87"/>
        <v>0</v>
      </c>
      <c r="Y75" s="2">
        <f t="shared" si="88"/>
        <v>0</v>
      </c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</row>
    <row r="76" spans="1:57">
      <c r="A76" s="1">
        <f t="shared" si="0"/>
        <v>65</v>
      </c>
      <c r="B76" s="1"/>
      <c r="C76" s="3">
        <v>8350</v>
      </c>
      <c r="D76" s="1"/>
      <c r="E76" s="1"/>
      <c r="F76" s="1" t="s">
        <v>84</v>
      </c>
      <c r="G76" s="25">
        <v>99</v>
      </c>
      <c r="H76" s="11" t="str">
        <f t="shared" si="72"/>
        <v>-</v>
      </c>
      <c r="I76" s="2">
        <f>'O and M Class.'!J$76</f>
        <v>0</v>
      </c>
      <c r="J76" s="11">
        <f t="shared" si="73"/>
        <v>0</v>
      </c>
      <c r="K76" s="11">
        <f t="shared" si="74"/>
        <v>0</v>
      </c>
      <c r="L76" s="11">
        <f t="shared" si="75"/>
        <v>0</v>
      </c>
      <c r="M76" s="11">
        <f t="shared" si="76"/>
        <v>0</v>
      </c>
      <c r="N76" s="11">
        <f t="shared" si="77"/>
        <v>0</v>
      </c>
      <c r="O76" s="11">
        <f t="shared" si="78"/>
        <v>0</v>
      </c>
      <c r="P76" s="11">
        <f t="shared" si="79"/>
        <v>0</v>
      </c>
      <c r="Q76" s="11">
        <f t="shared" si="80"/>
        <v>0</v>
      </c>
      <c r="R76" s="11">
        <f t="shared" si="81"/>
        <v>0</v>
      </c>
      <c r="S76" s="11">
        <f t="shared" si="82"/>
        <v>0</v>
      </c>
      <c r="T76" s="11">
        <f t="shared" si="83"/>
        <v>0</v>
      </c>
      <c r="U76" s="11">
        <f t="shared" si="84"/>
        <v>0</v>
      </c>
      <c r="V76" s="11">
        <f t="shared" si="85"/>
        <v>0</v>
      </c>
      <c r="W76" s="11">
        <f t="shared" si="86"/>
        <v>0</v>
      </c>
      <c r="X76" s="11">
        <f t="shared" si="87"/>
        <v>0</v>
      </c>
      <c r="Y76" s="2">
        <f t="shared" si="88"/>
        <v>0</v>
      </c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</row>
    <row r="77" spans="1:57">
      <c r="A77" s="1">
        <f t="shared" ref="A77:A140" si="89">A76+1</f>
        <v>66</v>
      </c>
      <c r="B77" s="1"/>
      <c r="C77" s="3">
        <v>8360</v>
      </c>
      <c r="D77" s="1"/>
      <c r="E77" s="1"/>
      <c r="F77" s="1" t="s">
        <v>85</v>
      </c>
      <c r="G77" s="25">
        <v>99</v>
      </c>
      <c r="H77" s="11" t="str">
        <f t="shared" si="72"/>
        <v>-</v>
      </c>
      <c r="I77" s="2">
        <f>'O and M Class.'!J$77</f>
        <v>0</v>
      </c>
      <c r="J77" s="11">
        <f t="shared" si="73"/>
        <v>0</v>
      </c>
      <c r="K77" s="11">
        <f t="shared" si="74"/>
        <v>0</v>
      </c>
      <c r="L77" s="11">
        <f t="shared" si="75"/>
        <v>0</v>
      </c>
      <c r="M77" s="11">
        <f t="shared" si="76"/>
        <v>0</v>
      </c>
      <c r="N77" s="11">
        <f t="shared" si="77"/>
        <v>0</v>
      </c>
      <c r="O77" s="11">
        <f t="shared" si="78"/>
        <v>0</v>
      </c>
      <c r="P77" s="11">
        <f t="shared" si="79"/>
        <v>0</v>
      </c>
      <c r="Q77" s="11">
        <f t="shared" si="80"/>
        <v>0</v>
      </c>
      <c r="R77" s="11">
        <f t="shared" si="81"/>
        <v>0</v>
      </c>
      <c r="S77" s="11">
        <f t="shared" si="82"/>
        <v>0</v>
      </c>
      <c r="T77" s="11">
        <f t="shared" si="83"/>
        <v>0</v>
      </c>
      <c r="U77" s="11">
        <f t="shared" si="84"/>
        <v>0</v>
      </c>
      <c r="V77" s="11">
        <f t="shared" si="85"/>
        <v>0</v>
      </c>
      <c r="W77" s="11">
        <f t="shared" si="86"/>
        <v>0</v>
      </c>
      <c r="X77" s="11">
        <f t="shared" si="87"/>
        <v>0</v>
      </c>
      <c r="Y77" s="2">
        <f t="shared" si="88"/>
        <v>0</v>
      </c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</row>
    <row r="78" spans="1:57">
      <c r="A78" s="1">
        <f t="shared" si="89"/>
        <v>67</v>
      </c>
      <c r="B78" s="1"/>
      <c r="C78" s="3">
        <v>8370</v>
      </c>
      <c r="D78" s="1"/>
      <c r="E78" s="1"/>
      <c r="F78" s="1" t="s">
        <v>86</v>
      </c>
      <c r="G78" s="25">
        <v>99</v>
      </c>
      <c r="H78" s="11" t="str">
        <f t="shared" si="72"/>
        <v>-</v>
      </c>
      <c r="I78" s="2">
        <f>'O and M Class.'!J$78</f>
        <v>0</v>
      </c>
      <c r="J78" s="11">
        <f t="shared" si="73"/>
        <v>0</v>
      </c>
      <c r="K78" s="11">
        <f t="shared" si="74"/>
        <v>0</v>
      </c>
      <c r="L78" s="11">
        <f t="shared" si="75"/>
        <v>0</v>
      </c>
      <c r="M78" s="11">
        <f t="shared" si="76"/>
        <v>0</v>
      </c>
      <c r="N78" s="11">
        <f t="shared" si="77"/>
        <v>0</v>
      </c>
      <c r="O78" s="11">
        <f t="shared" si="78"/>
        <v>0</v>
      </c>
      <c r="P78" s="11">
        <f t="shared" si="79"/>
        <v>0</v>
      </c>
      <c r="Q78" s="11">
        <f t="shared" si="80"/>
        <v>0</v>
      </c>
      <c r="R78" s="11">
        <f t="shared" si="81"/>
        <v>0</v>
      </c>
      <c r="S78" s="11">
        <f t="shared" si="82"/>
        <v>0</v>
      </c>
      <c r="T78" s="11">
        <f t="shared" si="83"/>
        <v>0</v>
      </c>
      <c r="U78" s="11">
        <f t="shared" si="84"/>
        <v>0</v>
      </c>
      <c r="V78" s="11">
        <f t="shared" si="85"/>
        <v>0</v>
      </c>
      <c r="W78" s="11">
        <f t="shared" si="86"/>
        <v>0</v>
      </c>
      <c r="X78" s="11">
        <f t="shared" si="87"/>
        <v>0</v>
      </c>
      <c r="Y78" s="2">
        <f t="shared" si="88"/>
        <v>0</v>
      </c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</row>
    <row r="79" spans="1:57">
      <c r="A79" s="1">
        <f t="shared" si="89"/>
        <v>68</v>
      </c>
      <c r="B79" s="1"/>
      <c r="C79" s="3"/>
      <c r="D79" s="1" t="s">
        <v>69</v>
      </c>
      <c r="E79" s="1"/>
      <c r="G79" s="20"/>
      <c r="H79" s="11"/>
      <c r="I79" s="2">
        <f>'O and M Class.'!J$79</f>
        <v>0</v>
      </c>
      <c r="J79" s="2">
        <f t="shared" ref="J79:P79" si="90">SUM(J57:J78)</f>
        <v>0</v>
      </c>
      <c r="K79" s="2">
        <f t="shared" si="90"/>
        <v>0</v>
      </c>
      <c r="L79" s="2">
        <f t="shared" si="90"/>
        <v>0</v>
      </c>
      <c r="M79" s="2">
        <f t="shared" si="90"/>
        <v>0</v>
      </c>
      <c r="N79" s="2">
        <f t="shared" si="90"/>
        <v>0</v>
      </c>
      <c r="O79" s="2">
        <f t="shared" si="90"/>
        <v>0</v>
      </c>
      <c r="P79" s="2">
        <f t="shared" si="90"/>
        <v>0</v>
      </c>
      <c r="Q79" s="2">
        <f t="shared" ref="Q79:X79" si="91">SUM(Q57:Q78)</f>
        <v>0</v>
      </c>
      <c r="R79" s="2">
        <f t="shared" si="91"/>
        <v>0</v>
      </c>
      <c r="S79" s="2">
        <f t="shared" si="91"/>
        <v>0</v>
      </c>
      <c r="T79" s="2">
        <f t="shared" si="91"/>
        <v>0</v>
      </c>
      <c r="U79" s="2">
        <f t="shared" si="91"/>
        <v>0</v>
      </c>
      <c r="V79" s="2">
        <f t="shared" si="91"/>
        <v>0</v>
      </c>
      <c r="W79" s="2">
        <f t="shared" si="91"/>
        <v>0</v>
      </c>
      <c r="X79" s="2">
        <f t="shared" si="91"/>
        <v>0</v>
      </c>
      <c r="Y79" s="2">
        <f t="shared" si="88"/>
        <v>0</v>
      </c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</row>
    <row r="80" spans="1:57">
      <c r="A80" s="1">
        <f t="shared" si="89"/>
        <v>69</v>
      </c>
      <c r="B80" s="1"/>
      <c r="C80" s="3"/>
      <c r="D80" s="1"/>
      <c r="E80" s="1"/>
      <c r="F80" s="1"/>
      <c r="G80" s="2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</row>
    <row r="81" spans="1:57">
      <c r="A81" s="1">
        <f t="shared" si="89"/>
        <v>70</v>
      </c>
      <c r="B81" s="1"/>
      <c r="C81" s="3"/>
      <c r="D81" s="1" t="s">
        <v>64</v>
      </c>
      <c r="E81" s="1"/>
      <c r="G81" s="20"/>
      <c r="H81" s="11"/>
      <c r="I81" s="2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</row>
    <row r="82" spans="1:57">
      <c r="A82" s="1">
        <f t="shared" si="89"/>
        <v>71</v>
      </c>
      <c r="B82" s="1"/>
      <c r="C82" s="3"/>
      <c r="D82" s="1"/>
      <c r="E82" s="1" t="s">
        <v>71</v>
      </c>
      <c r="G82" s="20"/>
      <c r="H82" s="11"/>
      <c r="I82" s="2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</row>
    <row r="83" spans="1:57">
      <c r="A83" s="1">
        <f t="shared" si="89"/>
        <v>72</v>
      </c>
      <c r="B83" s="1"/>
      <c r="C83" s="3">
        <v>8500</v>
      </c>
      <c r="D83" s="1"/>
      <c r="E83" s="1"/>
      <c r="F83" s="1" t="s">
        <v>79</v>
      </c>
      <c r="G83" s="25">
        <v>99</v>
      </c>
      <c r="H83" s="11" t="str">
        <f t="shared" ref="H83:H94" si="92">VLOOKUP($G83,alloc,3)</f>
        <v>-</v>
      </c>
      <c r="I83" s="2">
        <f>'O and M Class.'!J$83</f>
        <v>0</v>
      </c>
      <c r="J83" s="11">
        <f t="shared" ref="J83:J94" si="93">$I83*VLOOKUP($G83,alloc,6)</f>
        <v>0</v>
      </c>
      <c r="K83" s="11">
        <f t="shared" ref="K83:K94" si="94">$I83*VLOOKUP($G83,alloc,7)</f>
        <v>0</v>
      </c>
      <c r="L83" s="11">
        <f t="shared" ref="L83:L94" si="95">$I83*VLOOKUP($G83,alloc,8)</f>
        <v>0</v>
      </c>
      <c r="M83" s="11">
        <f t="shared" ref="M83:M94" si="96">$I83*VLOOKUP($G83,alloc,9)</f>
        <v>0</v>
      </c>
      <c r="N83" s="11">
        <f t="shared" ref="N83:N94" si="97">$I83*VLOOKUP($G83,alloc,10)</f>
        <v>0</v>
      </c>
      <c r="O83" s="11">
        <f t="shared" ref="O83:O94" si="98">$I83*VLOOKUP($G83,alloc,11)</f>
        <v>0</v>
      </c>
      <c r="P83" s="11">
        <f t="shared" ref="P83:P94" si="99">$I83*VLOOKUP($G83,alloc,12)</f>
        <v>0</v>
      </c>
      <c r="Q83" s="11">
        <f t="shared" ref="Q83:Q94" si="100">$I83*VLOOKUP($G83,alloc,13)</f>
        <v>0</v>
      </c>
      <c r="R83" s="11">
        <f t="shared" ref="R83:R94" si="101">$I83*VLOOKUP($G83,alloc,14)</f>
        <v>0</v>
      </c>
      <c r="S83" s="11">
        <f t="shared" ref="S83:S94" si="102">$I83*VLOOKUP($G83,alloc,15)</f>
        <v>0</v>
      </c>
      <c r="T83" s="11">
        <f t="shared" ref="T83:T94" si="103">$I83*VLOOKUP($G83,alloc,16)</f>
        <v>0</v>
      </c>
      <c r="U83" s="11">
        <f t="shared" ref="U83:U94" si="104">$I83*VLOOKUP($G83,alloc,17)</f>
        <v>0</v>
      </c>
      <c r="V83" s="11">
        <f t="shared" ref="V83:V94" si="105">$I83*VLOOKUP($G83,alloc,18)</f>
        <v>0</v>
      </c>
      <c r="W83" s="11">
        <f t="shared" ref="W83:W94" si="106">$I83*VLOOKUP($G83,alloc,19)</f>
        <v>0</v>
      </c>
      <c r="X83" s="11">
        <f t="shared" ref="X83:X94" si="107">$I83*VLOOKUP($G83,alloc,20)</f>
        <v>0</v>
      </c>
      <c r="Y83" s="2">
        <f t="shared" ref="Y83:Y94" si="108">SUM(J83:X83)-I83</f>
        <v>0</v>
      </c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</row>
    <row r="84" spans="1:57">
      <c r="A84" s="1">
        <f t="shared" si="89"/>
        <v>73</v>
      </c>
      <c r="B84" s="1"/>
      <c r="C84" s="3">
        <v>8510</v>
      </c>
      <c r="D84" s="1"/>
      <c r="E84" s="1"/>
      <c r="F84" s="1" t="s">
        <v>103</v>
      </c>
      <c r="G84" s="25">
        <v>99</v>
      </c>
      <c r="H84" s="11" t="str">
        <f t="shared" si="92"/>
        <v>-</v>
      </c>
      <c r="I84" s="2">
        <f>'O and M Class.'!J$84</f>
        <v>0</v>
      </c>
      <c r="J84" s="11">
        <f t="shared" si="93"/>
        <v>0</v>
      </c>
      <c r="K84" s="11">
        <f t="shared" si="94"/>
        <v>0</v>
      </c>
      <c r="L84" s="11">
        <f t="shared" si="95"/>
        <v>0</v>
      </c>
      <c r="M84" s="11">
        <f t="shared" si="96"/>
        <v>0</v>
      </c>
      <c r="N84" s="11">
        <f t="shared" si="97"/>
        <v>0</v>
      </c>
      <c r="O84" s="11">
        <f t="shared" si="98"/>
        <v>0</v>
      </c>
      <c r="P84" s="11">
        <f t="shared" si="99"/>
        <v>0</v>
      </c>
      <c r="Q84" s="11">
        <f t="shared" si="100"/>
        <v>0</v>
      </c>
      <c r="R84" s="11">
        <f t="shared" si="101"/>
        <v>0</v>
      </c>
      <c r="S84" s="11">
        <f t="shared" si="102"/>
        <v>0</v>
      </c>
      <c r="T84" s="11">
        <f t="shared" si="103"/>
        <v>0</v>
      </c>
      <c r="U84" s="11">
        <f t="shared" si="104"/>
        <v>0</v>
      </c>
      <c r="V84" s="11">
        <f t="shared" si="105"/>
        <v>0</v>
      </c>
      <c r="W84" s="11">
        <f t="shared" si="106"/>
        <v>0</v>
      </c>
      <c r="X84" s="11">
        <f t="shared" si="107"/>
        <v>0</v>
      </c>
      <c r="Y84" s="2">
        <f t="shared" si="108"/>
        <v>0</v>
      </c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</row>
    <row r="85" spans="1:57">
      <c r="A85" s="1">
        <f t="shared" si="89"/>
        <v>74</v>
      </c>
      <c r="B85" s="1"/>
      <c r="C85" s="3">
        <v>8520</v>
      </c>
      <c r="D85" s="1"/>
      <c r="E85" s="1"/>
      <c r="F85" s="1" t="s">
        <v>104</v>
      </c>
      <c r="G85" s="25">
        <v>99</v>
      </c>
      <c r="H85" s="11" t="str">
        <f t="shared" si="92"/>
        <v>-</v>
      </c>
      <c r="I85" s="2">
        <f>'O and M Class.'!J$85</f>
        <v>0</v>
      </c>
      <c r="J85" s="11">
        <f t="shared" si="93"/>
        <v>0</v>
      </c>
      <c r="K85" s="11">
        <f t="shared" si="94"/>
        <v>0</v>
      </c>
      <c r="L85" s="11">
        <f t="shared" si="95"/>
        <v>0</v>
      </c>
      <c r="M85" s="11">
        <f t="shared" si="96"/>
        <v>0</v>
      </c>
      <c r="N85" s="11">
        <f t="shared" si="97"/>
        <v>0</v>
      </c>
      <c r="O85" s="11">
        <f t="shared" si="98"/>
        <v>0</v>
      </c>
      <c r="P85" s="11">
        <f t="shared" si="99"/>
        <v>0</v>
      </c>
      <c r="Q85" s="11">
        <f t="shared" si="100"/>
        <v>0</v>
      </c>
      <c r="R85" s="11">
        <f t="shared" si="101"/>
        <v>0</v>
      </c>
      <c r="S85" s="11">
        <f t="shared" si="102"/>
        <v>0</v>
      </c>
      <c r="T85" s="11">
        <f t="shared" si="103"/>
        <v>0</v>
      </c>
      <c r="U85" s="11">
        <f t="shared" si="104"/>
        <v>0</v>
      </c>
      <c r="V85" s="11">
        <f t="shared" si="105"/>
        <v>0</v>
      </c>
      <c r="W85" s="11">
        <f t="shared" si="106"/>
        <v>0</v>
      </c>
      <c r="X85" s="11">
        <f t="shared" si="107"/>
        <v>0</v>
      </c>
      <c r="Y85" s="2">
        <f t="shared" si="108"/>
        <v>0</v>
      </c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</row>
    <row r="86" spans="1:57">
      <c r="A86" s="1">
        <f t="shared" si="89"/>
        <v>75</v>
      </c>
      <c r="B86" s="1"/>
      <c r="C86" s="70">
        <v>8530</v>
      </c>
      <c r="D86" s="1"/>
      <c r="E86" s="1"/>
      <c r="F86" s="1" t="s">
        <v>105</v>
      </c>
      <c r="G86" s="25">
        <v>99</v>
      </c>
      <c r="H86" s="11" t="str">
        <f t="shared" si="92"/>
        <v>-</v>
      </c>
      <c r="I86" s="2">
        <f>'O and M Class.'!J$86</f>
        <v>0</v>
      </c>
      <c r="J86" s="11">
        <f t="shared" si="93"/>
        <v>0</v>
      </c>
      <c r="K86" s="11">
        <f t="shared" si="94"/>
        <v>0</v>
      </c>
      <c r="L86" s="11">
        <f t="shared" si="95"/>
        <v>0</v>
      </c>
      <c r="M86" s="11">
        <f t="shared" si="96"/>
        <v>0</v>
      </c>
      <c r="N86" s="11">
        <f t="shared" si="97"/>
        <v>0</v>
      </c>
      <c r="O86" s="11">
        <f t="shared" si="98"/>
        <v>0</v>
      </c>
      <c r="P86" s="11">
        <f t="shared" si="99"/>
        <v>0</v>
      </c>
      <c r="Q86" s="11">
        <f t="shared" si="100"/>
        <v>0</v>
      </c>
      <c r="R86" s="11">
        <f t="shared" si="101"/>
        <v>0</v>
      </c>
      <c r="S86" s="11">
        <f t="shared" si="102"/>
        <v>0</v>
      </c>
      <c r="T86" s="11">
        <f t="shared" si="103"/>
        <v>0</v>
      </c>
      <c r="U86" s="11">
        <f t="shared" si="104"/>
        <v>0</v>
      </c>
      <c r="V86" s="11">
        <f t="shared" si="105"/>
        <v>0</v>
      </c>
      <c r="W86" s="11">
        <f t="shared" si="106"/>
        <v>0</v>
      </c>
      <c r="X86" s="11">
        <f t="shared" si="107"/>
        <v>0</v>
      </c>
      <c r="Y86" s="2">
        <f t="shared" si="108"/>
        <v>0</v>
      </c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</row>
    <row r="87" spans="1:57">
      <c r="A87" s="1">
        <f t="shared" si="89"/>
        <v>76</v>
      </c>
      <c r="B87" s="1"/>
      <c r="C87" s="3">
        <v>8540</v>
      </c>
      <c r="D87" s="1"/>
      <c r="E87" s="1"/>
      <c r="F87" s="1" t="s">
        <v>106</v>
      </c>
      <c r="G87" s="25">
        <v>99</v>
      </c>
      <c r="H87" s="11" t="str">
        <f t="shared" si="92"/>
        <v>-</v>
      </c>
      <c r="I87" s="2">
        <f>'O and M Class.'!J$87</f>
        <v>0</v>
      </c>
      <c r="J87" s="11">
        <f t="shared" si="93"/>
        <v>0</v>
      </c>
      <c r="K87" s="11">
        <f t="shared" si="94"/>
        <v>0</v>
      </c>
      <c r="L87" s="11">
        <f t="shared" si="95"/>
        <v>0</v>
      </c>
      <c r="M87" s="11">
        <f t="shared" si="96"/>
        <v>0</v>
      </c>
      <c r="N87" s="11">
        <f t="shared" si="97"/>
        <v>0</v>
      </c>
      <c r="O87" s="11">
        <f t="shared" si="98"/>
        <v>0</v>
      </c>
      <c r="P87" s="11">
        <f t="shared" si="99"/>
        <v>0</v>
      </c>
      <c r="Q87" s="11">
        <f t="shared" si="100"/>
        <v>0</v>
      </c>
      <c r="R87" s="11">
        <f t="shared" si="101"/>
        <v>0</v>
      </c>
      <c r="S87" s="11">
        <f t="shared" si="102"/>
        <v>0</v>
      </c>
      <c r="T87" s="11">
        <f t="shared" si="103"/>
        <v>0</v>
      </c>
      <c r="U87" s="11">
        <f t="shared" si="104"/>
        <v>0</v>
      </c>
      <c r="V87" s="11">
        <f t="shared" si="105"/>
        <v>0</v>
      </c>
      <c r="W87" s="11">
        <f t="shared" si="106"/>
        <v>0</v>
      </c>
      <c r="X87" s="11">
        <f t="shared" si="107"/>
        <v>0</v>
      </c>
      <c r="Y87" s="2">
        <f t="shared" si="108"/>
        <v>0</v>
      </c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</row>
    <row r="88" spans="1:57">
      <c r="A88" s="1">
        <f t="shared" si="89"/>
        <v>77</v>
      </c>
      <c r="B88" s="1"/>
      <c r="C88" s="3">
        <v>8550</v>
      </c>
      <c r="D88" s="1"/>
      <c r="E88" s="1"/>
      <c r="F88" s="1" t="s">
        <v>93</v>
      </c>
      <c r="G88" s="25">
        <v>99</v>
      </c>
      <c r="H88" s="11" t="str">
        <f t="shared" si="92"/>
        <v>-</v>
      </c>
      <c r="I88" s="2">
        <f>'O and M Class.'!J$88</f>
        <v>0</v>
      </c>
      <c r="J88" s="11">
        <f t="shared" si="93"/>
        <v>0</v>
      </c>
      <c r="K88" s="11">
        <f t="shared" si="94"/>
        <v>0</v>
      </c>
      <c r="L88" s="11">
        <f t="shared" si="95"/>
        <v>0</v>
      </c>
      <c r="M88" s="11">
        <f t="shared" si="96"/>
        <v>0</v>
      </c>
      <c r="N88" s="11">
        <f t="shared" si="97"/>
        <v>0</v>
      </c>
      <c r="O88" s="11">
        <f t="shared" si="98"/>
        <v>0</v>
      </c>
      <c r="P88" s="11">
        <f t="shared" si="99"/>
        <v>0</v>
      </c>
      <c r="Q88" s="11">
        <f t="shared" si="100"/>
        <v>0</v>
      </c>
      <c r="R88" s="11">
        <f t="shared" si="101"/>
        <v>0</v>
      </c>
      <c r="S88" s="11">
        <f t="shared" si="102"/>
        <v>0</v>
      </c>
      <c r="T88" s="11">
        <f t="shared" si="103"/>
        <v>0</v>
      </c>
      <c r="U88" s="11">
        <f t="shared" si="104"/>
        <v>0</v>
      </c>
      <c r="V88" s="11">
        <f t="shared" si="105"/>
        <v>0</v>
      </c>
      <c r="W88" s="11">
        <f t="shared" si="106"/>
        <v>0</v>
      </c>
      <c r="X88" s="11">
        <f t="shared" si="107"/>
        <v>0</v>
      </c>
      <c r="Y88" s="2">
        <f t="shared" si="108"/>
        <v>0</v>
      </c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</row>
    <row r="89" spans="1:57">
      <c r="A89" s="1">
        <f t="shared" si="89"/>
        <v>78</v>
      </c>
      <c r="B89" s="1"/>
      <c r="C89" s="3">
        <v>8560</v>
      </c>
      <c r="D89" s="1"/>
      <c r="E89" s="1"/>
      <c r="F89" s="1" t="s">
        <v>107</v>
      </c>
      <c r="G89" s="25">
        <v>99</v>
      </c>
      <c r="H89" s="11" t="str">
        <f t="shared" si="92"/>
        <v>-</v>
      </c>
      <c r="I89" s="2">
        <f>'O and M Class.'!J$89</f>
        <v>0</v>
      </c>
      <c r="J89" s="11">
        <f t="shared" si="93"/>
        <v>0</v>
      </c>
      <c r="K89" s="11">
        <f t="shared" si="94"/>
        <v>0</v>
      </c>
      <c r="L89" s="11">
        <f t="shared" si="95"/>
        <v>0</v>
      </c>
      <c r="M89" s="11">
        <f t="shared" si="96"/>
        <v>0</v>
      </c>
      <c r="N89" s="11">
        <f t="shared" si="97"/>
        <v>0</v>
      </c>
      <c r="O89" s="11">
        <f t="shared" si="98"/>
        <v>0</v>
      </c>
      <c r="P89" s="11">
        <f t="shared" si="99"/>
        <v>0</v>
      </c>
      <c r="Q89" s="11">
        <f t="shared" si="100"/>
        <v>0</v>
      </c>
      <c r="R89" s="11">
        <f t="shared" si="101"/>
        <v>0</v>
      </c>
      <c r="S89" s="11">
        <f t="shared" si="102"/>
        <v>0</v>
      </c>
      <c r="T89" s="11">
        <f t="shared" si="103"/>
        <v>0</v>
      </c>
      <c r="U89" s="11">
        <f t="shared" si="104"/>
        <v>0</v>
      </c>
      <c r="V89" s="11">
        <f t="shared" si="105"/>
        <v>0</v>
      </c>
      <c r="W89" s="11">
        <f t="shared" si="106"/>
        <v>0</v>
      </c>
      <c r="X89" s="11">
        <f t="shared" si="107"/>
        <v>0</v>
      </c>
      <c r="Y89" s="2">
        <f t="shared" si="108"/>
        <v>0</v>
      </c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</row>
    <row r="90" spans="1:57">
      <c r="A90" s="1">
        <f t="shared" si="89"/>
        <v>79</v>
      </c>
      <c r="B90" s="1"/>
      <c r="C90" s="3">
        <v>8570</v>
      </c>
      <c r="D90" s="1"/>
      <c r="E90" s="1"/>
      <c r="F90" s="1" t="s">
        <v>94</v>
      </c>
      <c r="G90" s="25">
        <v>99</v>
      </c>
      <c r="H90" s="11" t="str">
        <f t="shared" si="92"/>
        <v>-</v>
      </c>
      <c r="I90" s="2">
        <f>'O and M Class.'!J$90</f>
        <v>0</v>
      </c>
      <c r="J90" s="11">
        <f t="shared" si="93"/>
        <v>0</v>
      </c>
      <c r="K90" s="11">
        <f t="shared" si="94"/>
        <v>0</v>
      </c>
      <c r="L90" s="11">
        <f t="shared" si="95"/>
        <v>0</v>
      </c>
      <c r="M90" s="11">
        <f t="shared" si="96"/>
        <v>0</v>
      </c>
      <c r="N90" s="11">
        <f t="shared" si="97"/>
        <v>0</v>
      </c>
      <c r="O90" s="11">
        <f t="shared" si="98"/>
        <v>0</v>
      </c>
      <c r="P90" s="11">
        <f t="shared" si="99"/>
        <v>0</v>
      </c>
      <c r="Q90" s="11">
        <f t="shared" si="100"/>
        <v>0</v>
      </c>
      <c r="R90" s="11">
        <f t="shared" si="101"/>
        <v>0</v>
      </c>
      <c r="S90" s="11">
        <f t="shared" si="102"/>
        <v>0</v>
      </c>
      <c r="T90" s="11">
        <f t="shared" si="103"/>
        <v>0</v>
      </c>
      <c r="U90" s="11">
        <f t="shared" si="104"/>
        <v>0</v>
      </c>
      <c r="V90" s="11">
        <f t="shared" si="105"/>
        <v>0</v>
      </c>
      <c r="W90" s="11">
        <f t="shared" si="106"/>
        <v>0</v>
      </c>
      <c r="X90" s="11">
        <f t="shared" si="107"/>
        <v>0</v>
      </c>
      <c r="Y90" s="2">
        <f t="shared" si="108"/>
        <v>0</v>
      </c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</row>
    <row r="91" spans="1:57">
      <c r="A91" s="1">
        <f t="shared" si="89"/>
        <v>80</v>
      </c>
      <c r="B91" s="1"/>
      <c r="C91" s="3">
        <v>8580</v>
      </c>
      <c r="D91" s="1"/>
      <c r="E91" s="1"/>
      <c r="F91" s="1" t="s">
        <v>108</v>
      </c>
      <c r="G91" s="25">
        <v>99</v>
      </c>
      <c r="H91" s="11" t="str">
        <f t="shared" si="92"/>
        <v>-</v>
      </c>
      <c r="I91" s="2">
        <f>'O and M Class.'!J$91</f>
        <v>0</v>
      </c>
      <c r="J91" s="11">
        <f t="shared" si="93"/>
        <v>0</v>
      </c>
      <c r="K91" s="11">
        <f t="shared" si="94"/>
        <v>0</v>
      </c>
      <c r="L91" s="11">
        <f t="shared" si="95"/>
        <v>0</v>
      </c>
      <c r="M91" s="11">
        <f t="shared" si="96"/>
        <v>0</v>
      </c>
      <c r="N91" s="11">
        <f t="shared" si="97"/>
        <v>0</v>
      </c>
      <c r="O91" s="11">
        <f t="shared" si="98"/>
        <v>0</v>
      </c>
      <c r="P91" s="11">
        <f t="shared" si="99"/>
        <v>0</v>
      </c>
      <c r="Q91" s="11">
        <f t="shared" si="100"/>
        <v>0</v>
      </c>
      <c r="R91" s="11">
        <f t="shared" si="101"/>
        <v>0</v>
      </c>
      <c r="S91" s="11">
        <f t="shared" si="102"/>
        <v>0</v>
      </c>
      <c r="T91" s="11">
        <f t="shared" si="103"/>
        <v>0</v>
      </c>
      <c r="U91" s="11">
        <f t="shared" si="104"/>
        <v>0</v>
      </c>
      <c r="V91" s="11">
        <f t="shared" si="105"/>
        <v>0</v>
      </c>
      <c r="W91" s="11">
        <f t="shared" si="106"/>
        <v>0</v>
      </c>
      <c r="X91" s="11">
        <f t="shared" si="107"/>
        <v>0</v>
      </c>
      <c r="Y91" s="2">
        <f t="shared" si="108"/>
        <v>0</v>
      </c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</row>
    <row r="92" spans="1:57">
      <c r="A92" s="1">
        <f t="shared" si="89"/>
        <v>81</v>
      </c>
      <c r="B92" s="1"/>
      <c r="C92" s="3">
        <v>8580</v>
      </c>
      <c r="D92" s="1"/>
      <c r="E92" s="1"/>
      <c r="F92" s="68" t="s">
        <v>109</v>
      </c>
      <c r="G92" s="25">
        <v>99</v>
      </c>
      <c r="H92" s="11" t="str">
        <f t="shared" si="92"/>
        <v>-</v>
      </c>
      <c r="I92" s="2">
        <f>'O and M Class.'!J$92</f>
        <v>0</v>
      </c>
      <c r="J92" s="11">
        <f t="shared" si="93"/>
        <v>0</v>
      </c>
      <c r="K92" s="11">
        <f t="shared" si="94"/>
        <v>0</v>
      </c>
      <c r="L92" s="11">
        <f t="shared" si="95"/>
        <v>0</v>
      </c>
      <c r="M92" s="11">
        <f t="shared" si="96"/>
        <v>0</v>
      </c>
      <c r="N92" s="11">
        <f t="shared" si="97"/>
        <v>0</v>
      </c>
      <c r="O92" s="11">
        <f t="shared" si="98"/>
        <v>0</v>
      </c>
      <c r="P92" s="11">
        <f t="shared" si="99"/>
        <v>0</v>
      </c>
      <c r="Q92" s="11">
        <f t="shared" si="100"/>
        <v>0</v>
      </c>
      <c r="R92" s="11">
        <f t="shared" si="101"/>
        <v>0</v>
      </c>
      <c r="S92" s="11">
        <f t="shared" si="102"/>
        <v>0</v>
      </c>
      <c r="T92" s="11">
        <f t="shared" si="103"/>
        <v>0</v>
      </c>
      <c r="U92" s="11">
        <f t="shared" si="104"/>
        <v>0</v>
      </c>
      <c r="V92" s="11">
        <f t="shared" si="105"/>
        <v>0</v>
      </c>
      <c r="W92" s="11">
        <f t="shared" si="106"/>
        <v>0</v>
      </c>
      <c r="X92" s="11">
        <f t="shared" si="107"/>
        <v>0</v>
      </c>
      <c r="Y92" s="2">
        <f t="shared" si="108"/>
        <v>0</v>
      </c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</row>
    <row r="93" spans="1:57">
      <c r="A93" s="1">
        <f t="shared" si="89"/>
        <v>82</v>
      </c>
      <c r="B93" s="1"/>
      <c r="C93" s="3">
        <v>8590</v>
      </c>
      <c r="D93" s="1"/>
      <c r="E93" s="1"/>
      <c r="F93" s="1" t="s">
        <v>78</v>
      </c>
      <c r="G93" s="25">
        <v>99</v>
      </c>
      <c r="H93" s="11" t="str">
        <f t="shared" si="92"/>
        <v>-</v>
      </c>
      <c r="I93" s="2">
        <f>'O and M Class.'!J$93</f>
        <v>0</v>
      </c>
      <c r="J93" s="11">
        <f t="shared" si="93"/>
        <v>0</v>
      </c>
      <c r="K93" s="11">
        <f t="shared" si="94"/>
        <v>0</v>
      </c>
      <c r="L93" s="11">
        <f t="shared" si="95"/>
        <v>0</v>
      </c>
      <c r="M93" s="11">
        <f t="shared" si="96"/>
        <v>0</v>
      </c>
      <c r="N93" s="11">
        <f t="shared" si="97"/>
        <v>0</v>
      </c>
      <c r="O93" s="11">
        <f t="shared" si="98"/>
        <v>0</v>
      </c>
      <c r="P93" s="11">
        <f t="shared" si="99"/>
        <v>0</v>
      </c>
      <c r="Q93" s="11">
        <f t="shared" si="100"/>
        <v>0</v>
      </c>
      <c r="R93" s="11">
        <f t="shared" si="101"/>
        <v>0</v>
      </c>
      <c r="S93" s="11">
        <f t="shared" si="102"/>
        <v>0</v>
      </c>
      <c r="T93" s="11">
        <f t="shared" si="103"/>
        <v>0</v>
      </c>
      <c r="U93" s="11">
        <f t="shared" si="104"/>
        <v>0</v>
      </c>
      <c r="V93" s="11">
        <f t="shared" si="105"/>
        <v>0</v>
      </c>
      <c r="W93" s="11">
        <f t="shared" si="106"/>
        <v>0</v>
      </c>
      <c r="X93" s="11">
        <f t="shared" si="107"/>
        <v>0</v>
      </c>
      <c r="Y93" s="2">
        <f t="shared" si="108"/>
        <v>0</v>
      </c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</row>
    <row r="94" spans="1:57">
      <c r="A94" s="1">
        <f t="shared" si="89"/>
        <v>83</v>
      </c>
      <c r="B94" s="1"/>
      <c r="C94" s="3">
        <v>8600</v>
      </c>
      <c r="D94" s="1"/>
      <c r="E94" s="1"/>
      <c r="F94" s="1" t="s">
        <v>99</v>
      </c>
      <c r="G94" s="25">
        <v>99</v>
      </c>
      <c r="H94" s="11" t="str">
        <f t="shared" si="92"/>
        <v>-</v>
      </c>
      <c r="I94" s="2">
        <f>'O and M Class.'!J$94</f>
        <v>0</v>
      </c>
      <c r="J94" s="11">
        <f t="shared" si="93"/>
        <v>0</v>
      </c>
      <c r="K94" s="11">
        <f t="shared" si="94"/>
        <v>0</v>
      </c>
      <c r="L94" s="11">
        <f t="shared" si="95"/>
        <v>0</v>
      </c>
      <c r="M94" s="11">
        <f t="shared" si="96"/>
        <v>0</v>
      </c>
      <c r="N94" s="11">
        <f t="shared" si="97"/>
        <v>0</v>
      </c>
      <c r="O94" s="11">
        <f t="shared" si="98"/>
        <v>0</v>
      </c>
      <c r="P94" s="11">
        <f t="shared" si="99"/>
        <v>0</v>
      </c>
      <c r="Q94" s="11">
        <f t="shared" si="100"/>
        <v>0</v>
      </c>
      <c r="R94" s="11">
        <f t="shared" si="101"/>
        <v>0</v>
      </c>
      <c r="S94" s="11">
        <f t="shared" si="102"/>
        <v>0</v>
      </c>
      <c r="T94" s="11">
        <f t="shared" si="103"/>
        <v>0</v>
      </c>
      <c r="U94" s="11">
        <f t="shared" si="104"/>
        <v>0</v>
      </c>
      <c r="V94" s="11">
        <f t="shared" si="105"/>
        <v>0</v>
      </c>
      <c r="W94" s="11">
        <f t="shared" si="106"/>
        <v>0</v>
      </c>
      <c r="X94" s="11">
        <f t="shared" si="107"/>
        <v>0</v>
      </c>
      <c r="Y94" s="2">
        <f t="shared" si="108"/>
        <v>0</v>
      </c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</row>
    <row r="95" spans="1:57">
      <c r="A95" s="1">
        <f t="shared" si="89"/>
        <v>84</v>
      </c>
      <c r="B95" s="1"/>
      <c r="C95" s="3"/>
      <c r="D95" s="1"/>
      <c r="E95" s="1" t="s">
        <v>80</v>
      </c>
      <c r="G95" s="25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</row>
    <row r="96" spans="1:57">
      <c r="A96" s="1">
        <f t="shared" si="89"/>
        <v>85</v>
      </c>
      <c r="B96" s="1"/>
      <c r="C96" s="3">
        <v>8610</v>
      </c>
      <c r="D96" s="1"/>
      <c r="E96" s="1"/>
      <c r="F96" s="1" t="s">
        <v>88</v>
      </c>
      <c r="G96" s="25">
        <v>99</v>
      </c>
      <c r="H96" s="11" t="str">
        <f t="shared" ref="H96:H102" si="109">VLOOKUP($G96,alloc,3)</f>
        <v>-</v>
      </c>
      <c r="I96" s="2">
        <f>'O and M Class.'!J$96</f>
        <v>0</v>
      </c>
      <c r="J96" s="11">
        <f t="shared" ref="J96:J102" si="110">$I96*VLOOKUP($G96,alloc,6)</f>
        <v>0</v>
      </c>
      <c r="K96" s="11">
        <f t="shared" ref="K96:K102" si="111">$I96*VLOOKUP($G96,alloc,7)</f>
        <v>0</v>
      </c>
      <c r="L96" s="11">
        <f t="shared" ref="L96:L102" si="112">$I96*VLOOKUP($G96,alloc,8)</f>
        <v>0</v>
      </c>
      <c r="M96" s="11">
        <f t="shared" ref="M96:M102" si="113">$I96*VLOOKUP($G96,alloc,9)</f>
        <v>0</v>
      </c>
      <c r="N96" s="11">
        <f t="shared" ref="N96:N102" si="114">$I96*VLOOKUP($G96,alloc,10)</f>
        <v>0</v>
      </c>
      <c r="O96" s="11">
        <f t="shared" ref="O96:O102" si="115">$I96*VLOOKUP($G96,alloc,11)</f>
        <v>0</v>
      </c>
      <c r="P96" s="11">
        <f t="shared" ref="P96:P102" si="116">$I96*VLOOKUP($G96,alloc,12)</f>
        <v>0</v>
      </c>
      <c r="Q96" s="11">
        <f t="shared" ref="Q96:Q102" si="117">$I96*VLOOKUP($G96,alloc,13)</f>
        <v>0</v>
      </c>
      <c r="R96" s="11">
        <f t="shared" ref="R96:R102" si="118">$I96*VLOOKUP($G96,alloc,14)</f>
        <v>0</v>
      </c>
      <c r="S96" s="11">
        <f t="shared" ref="S96:S102" si="119">$I96*VLOOKUP($G96,alloc,15)</f>
        <v>0</v>
      </c>
      <c r="T96" s="11">
        <f t="shared" ref="T96:T102" si="120">$I96*VLOOKUP($G96,alloc,16)</f>
        <v>0</v>
      </c>
      <c r="U96" s="11">
        <f t="shared" ref="U96:U102" si="121">$I96*VLOOKUP($G96,alloc,17)</f>
        <v>0</v>
      </c>
      <c r="V96" s="11">
        <f t="shared" ref="V96:V102" si="122">$I96*VLOOKUP($G96,alloc,18)</f>
        <v>0</v>
      </c>
      <c r="W96" s="11">
        <f t="shared" ref="W96:W102" si="123">$I96*VLOOKUP($G96,alloc,19)</f>
        <v>0</v>
      </c>
      <c r="X96" s="11">
        <f t="shared" ref="X96:X102" si="124">$I96*VLOOKUP($G96,alloc,20)</f>
        <v>0</v>
      </c>
      <c r="Y96" s="2">
        <f t="shared" ref="Y96:Y103" si="125">SUM(J96:X96)-I96</f>
        <v>0</v>
      </c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</row>
    <row r="97" spans="1:57">
      <c r="A97" s="1">
        <f t="shared" si="89"/>
        <v>86</v>
      </c>
      <c r="B97" s="1"/>
      <c r="C97" s="3">
        <v>8620</v>
      </c>
      <c r="D97" s="1"/>
      <c r="E97" s="1"/>
      <c r="F97" s="1" t="s">
        <v>81</v>
      </c>
      <c r="G97" s="25">
        <v>99</v>
      </c>
      <c r="H97" s="11" t="str">
        <f t="shared" si="109"/>
        <v>-</v>
      </c>
      <c r="I97" s="2">
        <f>'O and M Class.'!J$97</f>
        <v>0</v>
      </c>
      <c r="J97" s="11">
        <f t="shared" si="110"/>
        <v>0</v>
      </c>
      <c r="K97" s="11">
        <f t="shared" si="111"/>
        <v>0</v>
      </c>
      <c r="L97" s="11">
        <f t="shared" si="112"/>
        <v>0</v>
      </c>
      <c r="M97" s="11">
        <f t="shared" si="113"/>
        <v>0</v>
      </c>
      <c r="N97" s="11">
        <f t="shared" si="114"/>
        <v>0</v>
      </c>
      <c r="O97" s="11">
        <f t="shared" si="115"/>
        <v>0</v>
      </c>
      <c r="P97" s="11">
        <f t="shared" si="116"/>
        <v>0</v>
      </c>
      <c r="Q97" s="11">
        <f t="shared" si="117"/>
        <v>0</v>
      </c>
      <c r="R97" s="11">
        <f t="shared" si="118"/>
        <v>0</v>
      </c>
      <c r="S97" s="11">
        <f t="shared" si="119"/>
        <v>0</v>
      </c>
      <c r="T97" s="11">
        <f t="shared" si="120"/>
        <v>0</v>
      </c>
      <c r="U97" s="11">
        <f t="shared" si="121"/>
        <v>0</v>
      </c>
      <c r="V97" s="11">
        <f t="shared" si="122"/>
        <v>0</v>
      </c>
      <c r="W97" s="11">
        <f t="shared" si="123"/>
        <v>0</v>
      </c>
      <c r="X97" s="11">
        <f t="shared" si="124"/>
        <v>0</v>
      </c>
      <c r="Y97" s="2">
        <f t="shared" si="125"/>
        <v>0</v>
      </c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</row>
    <row r="98" spans="1:57">
      <c r="A98" s="1">
        <f t="shared" si="89"/>
        <v>87</v>
      </c>
      <c r="B98" s="1"/>
      <c r="C98" s="3">
        <v>8630</v>
      </c>
      <c r="D98" s="1"/>
      <c r="E98" s="1"/>
      <c r="F98" s="1" t="s">
        <v>62</v>
      </c>
      <c r="G98" s="25">
        <v>99</v>
      </c>
      <c r="H98" s="11" t="str">
        <f t="shared" si="109"/>
        <v>-</v>
      </c>
      <c r="I98" s="2">
        <f>'O and M Class.'!J$98</f>
        <v>0</v>
      </c>
      <c r="J98" s="11">
        <f t="shared" si="110"/>
        <v>0</v>
      </c>
      <c r="K98" s="11">
        <f t="shared" si="111"/>
        <v>0</v>
      </c>
      <c r="L98" s="11">
        <f t="shared" si="112"/>
        <v>0</v>
      </c>
      <c r="M98" s="11">
        <f t="shared" si="113"/>
        <v>0</v>
      </c>
      <c r="N98" s="11">
        <f t="shared" si="114"/>
        <v>0</v>
      </c>
      <c r="O98" s="11">
        <f t="shared" si="115"/>
        <v>0</v>
      </c>
      <c r="P98" s="11">
        <f t="shared" si="116"/>
        <v>0</v>
      </c>
      <c r="Q98" s="11">
        <f t="shared" si="117"/>
        <v>0</v>
      </c>
      <c r="R98" s="11">
        <f t="shared" si="118"/>
        <v>0</v>
      </c>
      <c r="S98" s="11">
        <f t="shared" si="119"/>
        <v>0</v>
      </c>
      <c r="T98" s="11">
        <f t="shared" si="120"/>
        <v>0</v>
      </c>
      <c r="U98" s="11">
        <f t="shared" si="121"/>
        <v>0</v>
      </c>
      <c r="V98" s="11">
        <f t="shared" si="122"/>
        <v>0</v>
      </c>
      <c r="W98" s="11">
        <f t="shared" si="123"/>
        <v>0</v>
      </c>
      <c r="X98" s="11">
        <f t="shared" si="124"/>
        <v>0</v>
      </c>
      <c r="Y98" s="2">
        <f t="shared" si="125"/>
        <v>0</v>
      </c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</row>
    <row r="99" spans="1:57">
      <c r="A99" s="1">
        <f t="shared" si="89"/>
        <v>88</v>
      </c>
      <c r="B99" s="1"/>
      <c r="C99" s="3">
        <v>8640</v>
      </c>
      <c r="D99" s="1"/>
      <c r="E99" s="1"/>
      <c r="F99" s="1" t="s">
        <v>102</v>
      </c>
      <c r="G99" s="25">
        <v>99</v>
      </c>
      <c r="H99" s="11" t="str">
        <f t="shared" si="109"/>
        <v>-</v>
      </c>
      <c r="I99" s="2">
        <f>'O and M Class.'!J$99</f>
        <v>0</v>
      </c>
      <c r="J99" s="11">
        <f t="shared" si="110"/>
        <v>0</v>
      </c>
      <c r="K99" s="11">
        <f t="shared" si="111"/>
        <v>0</v>
      </c>
      <c r="L99" s="11">
        <f t="shared" si="112"/>
        <v>0</v>
      </c>
      <c r="M99" s="11">
        <f t="shared" si="113"/>
        <v>0</v>
      </c>
      <c r="N99" s="11">
        <f t="shared" si="114"/>
        <v>0</v>
      </c>
      <c r="O99" s="11">
        <f t="shared" si="115"/>
        <v>0</v>
      </c>
      <c r="P99" s="11">
        <f t="shared" si="116"/>
        <v>0</v>
      </c>
      <c r="Q99" s="11">
        <f t="shared" si="117"/>
        <v>0</v>
      </c>
      <c r="R99" s="11">
        <f t="shared" si="118"/>
        <v>0</v>
      </c>
      <c r="S99" s="11">
        <f t="shared" si="119"/>
        <v>0</v>
      </c>
      <c r="T99" s="11">
        <f t="shared" si="120"/>
        <v>0</v>
      </c>
      <c r="U99" s="11">
        <f t="shared" si="121"/>
        <v>0</v>
      </c>
      <c r="V99" s="11">
        <f t="shared" si="122"/>
        <v>0</v>
      </c>
      <c r="W99" s="11">
        <f t="shared" si="123"/>
        <v>0</v>
      </c>
      <c r="X99" s="11">
        <f t="shared" si="124"/>
        <v>0</v>
      </c>
      <c r="Y99" s="2">
        <f t="shared" si="125"/>
        <v>0</v>
      </c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</row>
    <row r="100" spans="1:57">
      <c r="A100" s="1">
        <f t="shared" si="89"/>
        <v>89</v>
      </c>
      <c r="B100" s="1"/>
      <c r="C100" s="3">
        <v>8650</v>
      </c>
      <c r="D100" s="1"/>
      <c r="E100" s="1"/>
      <c r="F100" s="1" t="s">
        <v>84</v>
      </c>
      <c r="G100" s="25">
        <v>99</v>
      </c>
      <c r="H100" s="11" t="str">
        <f t="shared" si="109"/>
        <v>-</v>
      </c>
      <c r="I100" s="2">
        <f>'O and M Class.'!J$100</f>
        <v>0</v>
      </c>
      <c r="J100" s="11">
        <f t="shared" si="110"/>
        <v>0</v>
      </c>
      <c r="K100" s="11">
        <f t="shared" si="111"/>
        <v>0</v>
      </c>
      <c r="L100" s="11">
        <f t="shared" si="112"/>
        <v>0</v>
      </c>
      <c r="M100" s="11">
        <f t="shared" si="113"/>
        <v>0</v>
      </c>
      <c r="N100" s="11">
        <f t="shared" si="114"/>
        <v>0</v>
      </c>
      <c r="O100" s="11">
        <f t="shared" si="115"/>
        <v>0</v>
      </c>
      <c r="P100" s="11">
        <f t="shared" si="116"/>
        <v>0</v>
      </c>
      <c r="Q100" s="11">
        <f t="shared" si="117"/>
        <v>0</v>
      </c>
      <c r="R100" s="11">
        <f t="shared" si="118"/>
        <v>0</v>
      </c>
      <c r="S100" s="11">
        <f t="shared" si="119"/>
        <v>0</v>
      </c>
      <c r="T100" s="11">
        <f t="shared" si="120"/>
        <v>0</v>
      </c>
      <c r="U100" s="11">
        <f t="shared" si="121"/>
        <v>0</v>
      </c>
      <c r="V100" s="11">
        <f t="shared" si="122"/>
        <v>0</v>
      </c>
      <c r="W100" s="11">
        <f t="shared" si="123"/>
        <v>0</v>
      </c>
      <c r="X100" s="11">
        <f t="shared" si="124"/>
        <v>0</v>
      </c>
      <c r="Y100" s="2">
        <f t="shared" si="125"/>
        <v>0</v>
      </c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</row>
    <row r="101" spans="1:57">
      <c r="A101" s="1">
        <f t="shared" si="89"/>
        <v>90</v>
      </c>
      <c r="B101" s="1"/>
      <c r="C101" s="3">
        <v>8660</v>
      </c>
      <c r="D101" s="1"/>
      <c r="E101" s="1"/>
      <c r="F101" s="1" t="s">
        <v>110</v>
      </c>
      <c r="G101" s="25">
        <v>99</v>
      </c>
      <c r="H101" s="11" t="str">
        <f t="shared" si="109"/>
        <v>-</v>
      </c>
      <c r="I101" s="2">
        <f>'O and M Class.'!J$101</f>
        <v>0</v>
      </c>
      <c r="J101" s="11">
        <f t="shared" si="110"/>
        <v>0</v>
      </c>
      <c r="K101" s="11">
        <f t="shared" si="111"/>
        <v>0</v>
      </c>
      <c r="L101" s="11">
        <f t="shared" si="112"/>
        <v>0</v>
      </c>
      <c r="M101" s="11">
        <f t="shared" si="113"/>
        <v>0</v>
      </c>
      <c r="N101" s="11">
        <f t="shared" si="114"/>
        <v>0</v>
      </c>
      <c r="O101" s="11">
        <f t="shared" si="115"/>
        <v>0</v>
      </c>
      <c r="P101" s="11">
        <f t="shared" si="116"/>
        <v>0</v>
      </c>
      <c r="Q101" s="11">
        <f t="shared" si="117"/>
        <v>0</v>
      </c>
      <c r="R101" s="11">
        <f t="shared" si="118"/>
        <v>0</v>
      </c>
      <c r="S101" s="11">
        <f t="shared" si="119"/>
        <v>0</v>
      </c>
      <c r="T101" s="11">
        <f t="shared" si="120"/>
        <v>0</v>
      </c>
      <c r="U101" s="11">
        <f t="shared" si="121"/>
        <v>0</v>
      </c>
      <c r="V101" s="11">
        <f t="shared" si="122"/>
        <v>0</v>
      </c>
      <c r="W101" s="11">
        <f t="shared" si="123"/>
        <v>0</v>
      </c>
      <c r="X101" s="11">
        <f t="shared" si="124"/>
        <v>0</v>
      </c>
      <c r="Y101" s="2">
        <f t="shared" si="125"/>
        <v>0</v>
      </c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</row>
    <row r="102" spans="1:57">
      <c r="A102" s="1">
        <f t="shared" si="89"/>
        <v>91</v>
      </c>
      <c r="B102" s="1"/>
      <c r="C102" s="3">
        <v>8670</v>
      </c>
      <c r="D102" s="1"/>
      <c r="E102" s="1"/>
      <c r="F102" s="1" t="s">
        <v>86</v>
      </c>
      <c r="G102" s="25">
        <v>99</v>
      </c>
      <c r="H102" s="11" t="str">
        <f t="shared" si="109"/>
        <v>-</v>
      </c>
      <c r="I102" s="2">
        <f>'O and M Class.'!J$102</f>
        <v>0</v>
      </c>
      <c r="J102" s="11">
        <f t="shared" si="110"/>
        <v>0</v>
      </c>
      <c r="K102" s="11">
        <f t="shared" si="111"/>
        <v>0</v>
      </c>
      <c r="L102" s="11">
        <f t="shared" si="112"/>
        <v>0</v>
      </c>
      <c r="M102" s="11">
        <f t="shared" si="113"/>
        <v>0</v>
      </c>
      <c r="N102" s="11">
        <f t="shared" si="114"/>
        <v>0</v>
      </c>
      <c r="O102" s="11">
        <f t="shared" si="115"/>
        <v>0</v>
      </c>
      <c r="P102" s="11">
        <f t="shared" si="116"/>
        <v>0</v>
      </c>
      <c r="Q102" s="11">
        <f t="shared" si="117"/>
        <v>0</v>
      </c>
      <c r="R102" s="11">
        <f t="shared" si="118"/>
        <v>0</v>
      </c>
      <c r="S102" s="11">
        <f t="shared" si="119"/>
        <v>0</v>
      </c>
      <c r="T102" s="11">
        <f t="shared" si="120"/>
        <v>0</v>
      </c>
      <c r="U102" s="11">
        <f t="shared" si="121"/>
        <v>0</v>
      </c>
      <c r="V102" s="11">
        <f t="shared" si="122"/>
        <v>0</v>
      </c>
      <c r="W102" s="11">
        <f t="shared" si="123"/>
        <v>0</v>
      </c>
      <c r="X102" s="11">
        <f t="shared" si="124"/>
        <v>0</v>
      </c>
      <c r="Y102" s="2">
        <f t="shared" si="125"/>
        <v>0</v>
      </c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</row>
    <row r="103" spans="1:57">
      <c r="A103" s="1">
        <f t="shared" si="89"/>
        <v>92</v>
      </c>
      <c r="B103" s="1"/>
      <c r="C103" s="3"/>
      <c r="D103" s="1" t="s">
        <v>70</v>
      </c>
      <c r="E103" s="1"/>
      <c r="G103" s="20"/>
      <c r="H103" s="11"/>
      <c r="I103" s="2">
        <f>'O and M Class.'!J$103</f>
        <v>0</v>
      </c>
      <c r="J103" s="2">
        <f t="shared" ref="J103:P103" si="126">SUM(J83:J102)</f>
        <v>0</v>
      </c>
      <c r="K103" s="2">
        <f t="shared" si="126"/>
        <v>0</v>
      </c>
      <c r="L103" s="2">
        <f t="shared" si="126"/>
        <v>0</v>
      </c>
      <c r="M103" s="2">
        <f t="shared" si="126"/>
        <v>0</v>
      </c>
      <c r="N103" s="2">
        <f t="shared" si="126"/>
        <v>0</v>
      </c>
      <c r="O103" s="2">
        <f t="shared" si="126"/>
        <v>0</v>
      </c>
      <c r="P103" s="2">
        <f t="shared" si="126"/>
        <v>0</v>
      </c>
      <c r="Q103" s="2">
        <f t="shared" ref="Q103:X103" si="127">SUM(Q83:Q102)</f>
        <v>0</v>
      </c>
      <c r="R103" s="2">
        <f t="shared" si="127"/>
        <v>0</v>
      </c>
      <c r="S103" s="2">
        <f t="shared" si="127"/>
        <v>0</v>
      </c>
      <c r="T103" s="2">
        <f t="shared" si="127"/>
        <v>0</v>
      </c>
      <c r="U103" s="2">
        <f t="shared" si="127"/>
        <v>0</v>
      </c>
      <c r="V103" s="2">
        <f t="shared" si="127"/>
        <v>0</v>
      </c>
      <c r="W103" s="2">
        <f t="shared" si="127"/>
        <v>0</v>
      </c>
      <c r="X103" s="2">
        <f t="shared" si="127"/>
        <v>0</v>
      </c>
      <c r="Y103" s="2">
        <f t="shared" si="125"/>
        <v>0</v>
      </c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</row>
    <row r="104" spans="1:57">
      <c r="A104" s="1">
        <f t="shared" si="89"/>
        <v>93</v>
      </c>
      <c r="B104" s="1"/>
      <c r="C104" s="3"/>
      <c r="D104" s="1"/>
      <c r="E104" s="1"/>
      <c r="F104" s="1"/>
      <c r="G104" s="20"/>
      <c r="H104" s="11"/>
      <c r="I104" s="2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</row>
    <row r="105" spans="1:57">
      <c r="A105" s="1">
        <f t="shared" si="89"/>
        <v>94</v>
      </c>
      <c r="B105" s="1"/>
      <c r="C105" s="3"/>
      <c r="D105" s="1" t="s">
        <v>24</v>
      </c>
      <c r="E105" s="1"/>
      <c r="G105" s="20"/>
      <c r="H105" s="11"/>
      <c r="I105" s="2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</row>
    <row r="106" spans="1:57">
      <c r="A106" s="1">
        <f t="shared" si="89"/>
        <v>95</v>
      </c>
      <c r="B106" s="1"/>
      <c r="C106" s="3"/>
      <c r="D106" s="1"/>
      <c r="E106" s="1" t="s">
        <v>71</v>
      </c>
      <c r="G106" s="20"/>
      <c r="H106" s="11"/>
      <c r="I106" s="2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</row>
    <row r="107" spans="1:57">
      <c r="A107" s="1">
        <f t="shared" si="89"/>
        <v>96</v>
      </c>
      <c r="B107" s="1"/>
      <c r="C107" s="3">
        <v>8700</v>
      </c>
      <c r="D107" s="1"/>
      <c r="E107" s="1"/>
      <c r="F107" s="1" t="s">
        <v>407</v>
      </c>
      <c r="G107" s="25">
        <v>10.199999999999999</v>
      </c>
      <c r="H107" s="11" t="str">
        <f t="shared" ref="H107:H129" si="128">VLOOKUP($G107,alloc,3)</f>
        <v>Composite of Accts. 871-879 &amp; 886-893 - Cust</v>
      </c>
      <c r="I107" s="2">
        <f>'O and M Class.'!J$107</f>
        <v>430947.97342725389</v>
      </c>
      <c r="J107" s="11">
        <f t="shared" ref="J107:J129" si="129">$I107*VLOOKUP($G107,alloc,6)</f>
        <v>317795.21889548225</v>
      </c>
      <c r="K107" s="11">
        <f t="shared" ref="K107:K129" si="130">$I107*VLOOKUP($G107,alloc,7)</f>
        <v>106823.22328851749</v>
      </c>
      <c r="L107" s="11">
        <f t="shared" ref="L107:L129" si="131">$I107*VLOOKUP($G107,alloc,8)</f>
        <v>348.3277533093825</v>
      </c>
      <c r="M107" s="11">
        <f t="shared" ref="M107:M129" si="132">$I107*VLOOKUP($G107,alloc,9)</f>
        <v>3797.2902513620779</v>
      </c>
      <c r="N107" s="11">
        <f t="shared" ref="N107:N129" si="133">$I107*VLOOKUP($G107,alloc,10)</f>
        <v>2183.9132385825683</v>
      </c>
      <c r="O107" s="11">
        <f t="shared" ref="O107:O129" si="134">$I107*VLOOKUP($G107,alloc,11)</f>
        <v>0</v>
      </c>
      <c r="P107" s="11">
        <f t="shared" ref="P107:P129" si="135">$I107*VLOOKUP($G107,alloc,12)</f>
        <v>0</v>
      </c>
      <c r="Q107" s="11">
        <f t="shared" ref="Q107:Q129" si="136">$I107*VLOOKUP($G107,alloc,13)</f>
        <v>0</v>
      </c>
      <c r="R107" s="11">
        <f t="shared" ref="R107:R129" si="137">$I107*VLOOKUP($G107,alloc,14)</f>
        <v>0</v>
      </c>
      <c r="S107" s="11">
        <f t="shared" ref="S107:S129" si="138">$I107*VLOOKUP($G107,alloc,15)</f>
        <v>0</v>
      </c>
      <c r="T107" s="11">
        <f t="shared" ref="T107:T129" si="139">$I107*VLOOKUP($G107,alloc,16)</f>
        <v>0</v>
      </c>
      <c r="U107" s="11">
        <f t="shared" ref="U107:U129" si="140">$I107*VLOOKUP($G107,alloc,17)</f>
        <v>0</v>
      </c>
      <c r="V107" s="11">
        <f t="shared" ref="V107:V129" si="141">$I107*VLOOKUP($G107,alloc,18)</f>
        <v>0</v>
      </c>
      <c r="W107" s="11">
        <f t="shared" ref="W107:W129" si="142">$I107*VLOOKUP($G107,alloc,19)</f>
        <v>0</v>
      </c>
      <c r="X107" s="11">
        <f t="shared" ref="X107:X129" si="143">$I107*VLOOKUP($G107,alloc,20)</f>
        <v>0</v>
      </c>
      <c r="Y107" s="2">
        <f>SUM(J107:X107)-I107</f>
        <v>0</v>
      </c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</row>
    <row r="108" spans="1:57">
      <c r="A108" s="1">
        <f t="shared" si="89"/>
        <v>97</v>
      </c>
      <c r="B108" s="1"/>
      <c r="C108" s="3">
        <v>8710</v>
      </c>
      <c r="D108" s="1"/>
      <c r="E108" s="1"/>
      <c r="F108" s="1" t="s">
        <v>200</v>
      </c>
      <c r="G108" s="25">
        <v>99</v>
      </c>
      <c r="H108" s="11" t="str">
        <f t="shared" si="128"/>
        <v>-</v>
      </c>
      <c r="I108" s="2">
        <f>'O and M Class.'!J$108</f>
        <v>0</v>
      </c>
      <c r="J108" s="11">
        <f t="shared" si="129"/>
        <v>0</v>
      </c>
      <c r="K108" s="11">
        <f t="shared" si="130"/>
        <v>0</v>
      </c>
      <c r="L108" s="11">
        <f t="shared" si="131"/>
        <v>0</v>
      </c>
      <c r="M108" s="11">
        <f t="shared" si="132"/>
        <v>0</v>
      </c>
      <c r="N108" s="11">
        <f t="shared" si="133"/>
        <v>0</v>
      </c>
      <c r="O108" s="11">
        <f t="shared" si="134"/>
        <v>0</v>
      </c>
      <c r="P108" s="11">
        <f t="shared" si="135"/>
        <v>0</v>
      </c>
      <c r="Q108" s="11">
        <f t="shared" si="136"/>
        <v>0</v>
      </c>
      <c r="R108" s="11">
        <f t="shared" si="137"/>
        <v>0</v>
      </c>
      <c r="S108" s="11">
        <f t="shared" si="138"/>
        <v>0</v>
      </c>
      <c r="T108" s="11">
        <f t="shared" si="139"/>
        <v>0</v>
      </c>
      <c r="U108" s="11">
        <f t="shared" si="140"/>
        <v>0</v>
      </c>
      <c r="V108" s="11">
        <f t="shared" si="141"/>
        <v>0</v>
      </c>
      <c r="W108" s="11">
        <f t="shared" si="142"/>
        <v>0</v>
      </c>
      <c r="X108" s="11">
        <f t="shared" si="143"/>
        <v>0</v>
      </c>
      <c r="Y108" s="2">
        <f t="shared" ref="Y108:Y118" si="144">SUM(J108:X108)-I108</f>
        <v>0</v>
      </c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</row>
    <row r="109" spans="1:57">
      <c r="A109" s="1">
        <f t="shared" si="89"/>
        <v>98</v>
      </c>
      <c r="B109" s="1"/>
      <c r="C109" s="3">
        <v>8711</v>
      </c>
      <c r="D109" s="1"/>
      <c r="E109" s="1"/>
      <c r="F109" s="68" t="s">
        <v>415</v>
      </c>
      <c r="G109" s="25">
        <v>99</v>
      </c>
      <c r="H109" s="11" t="str">
        <f t="shared" si="128"/>
        <v>-</v>
      </c>
      <c r="I109" s="2">
        <f>'O and M Class.'!J109</f>
        <v>0</v>
      </c>
      <c r="J109" s="11">
        <f t="shared" si="129"/>
        <v>0</v>
      </c>
      <c r="K109" s="11">
        <f t="shared" si="130"/>
        <v>0</v>
      </c>
      <c r="L109" s="11">
        <f t="shared" si="131"/>
        <v>0</v>
      </c>
      <c r="M109" s="11">
        <f t="shared" si="132"/>
        <v>0</v>
      </c>
      <c r="N109" s="11">
        <f t="shared" si="133"/>
        <v>0</v>
      </c>
      <c r="O109" s="11">
        <f t="shared" si="134"/>
        <v>0</v>
      </c>
      <c r="P109" s="11">
        <f t="shared" si="135"/>
        <v>0</v>
      </c>
      <c r="Q109" s="11">
        <f t="shared" si="136"/>
        <v>0</v>
      </c>
      <c r="R109" s="11">
        <f t="shared" si="137"/>
        <v>0</v>
      </c>
      <c r="S109" s="11">
        <f t="shared" si="138"/>
        <v>0</v>
      </c>
      <c r="T109" s="11">
        <f t="shared" si="139"/>
        <v>0</v>
      </c>
      <c r="U109" s="11">
        <f t="shared" si="140"/>
        <v>0</v>
      </c>
      <c r="V109" s="11">
        <f t="shared" si="141"/>
        <v>0</v>
      </c>
      <c r="W109" s="11">
        <f t="shared" si="142"/>
        <v>0</v>
      </c>
      <c r="X109" s="11">
        <f t="shared" si="143"/>
        <v>0</v>
      </c>
      <c r="Y109" s="2">
        <f t="shared" si="144"/>
        <v>0</v>
      </c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</row>
    <row r="110" spans="1:57">
      <c r="A110" s="1">
        <f>A108+1</f>
        <v>98</v>
      </c>
      <c r="B110" s="1"/>
      <c r="C110" s="3">
        <v>8720</v>
      </c>
      <c r="D110" s="1"/>
      <c r="E110" s="1"/>
      <c r="F110" s="1" t="s">
        <v>408</v>
      </c>
      <c r="G110" s="25">
        <v>11.2</v>
      </c>
      <c r="H110" s="11" t="str">
        <f t="shared" si="128"/>
        <v>Composite of Accts. 376 &amp; 380 - Cust</v>
      </c>
      <c r="I110" s="2">
        <f>'O and M Class.'!J110</f>
        <v>0</v>
      </c>
      <c r="J110" s="11">
        <f t="shared" si="129"/>
        <v>0</v>
      </c>
      <c r="K110" s="11">
        <f t="shared" si="130"/>
        <v>0</v>
      </c>
      <c r="L110" s="11">
        <f t="shared" si="131"/>
        <v>0</v>
      </c>
      <c r="M110" s="11">
        <f t="shared" si="132"/>
        <v>0</v>
      </c>
      <c r="N110" s="11">
        <f t="shared" si="133"/>
        <v>0</v>
      </c>
      <c r="O110" s="11">
        <f t="shared" si="134"/>
        <v>0</v>
      </c>
      <c r="P110" s="11">
        <f t="shared" si="135"/>
        <v>0</v>
      </c>
      <c r="Q110" s="11">
        <f t="shared" si="136"/>
        <v>0</v>
      </c>
      <c r="R110" s="11">
        <f t="shared" si="137"/>
        <v>0</v>
      </c>
      <c r="S110" s="11">
        <f t="shared" si="138"/>
        <v>0</v>
      </c>
      <c r="T110" s="11">
        <f t="shared" si="139"/>
        <v>0</v>
      </c>
      <c r="U110" s="11">
        <f t="shared" si="140"/>
        <v>0</v>
      </c>
      <c r="V110" s="11">
        <f t="shared" si="141"/>
        <v>0</v>
      </c>
      <c r="W110" s="11">
        <f t="shared" si="142"/>
        <v>0</v>
      </c>
      <c r="X110" s="11">
        <f t="shared" si="143"/>
        <v>0</v>
      </c>
      <c r="Y110" s="2">
        <f t="shared" si="144"/>
        <v>0</v>
      </c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</row>
    <row r="111" spans="1:57">
      <c r="A111" s="1">
        <f>A110+1</f>
        <v>99</v>
      </c>
      <c r="B111" s="1"/>
      <c r="C111" s="3">
        <v>8740</v>
      </c>
      <c r="D111" s="1"/>
      <c r="E111" s="1"/>
      <c r="F111" s="1" t="s">
        <v>63</v>
      </c>
      <c r="G111" s="169">
        <v>14.2</v>
      </c>
      <c r="H111" s="11" t="str">
        <f t="shared" si="128"/>
        <v>Account 380 - Cust</v>
      </c>
      <c r="I111" s="2">
        <f>'O and M Class.'!J111</f>
        <v>1106807.4854489164</v>
      </c>
      <c r="J111" s="11">
        <f t="shared" si="129"/>
        <v>985193.66876822722</v>
      </c>
      <c r="K111" s="11">
        <f t="shared" si="130"/>
        <v>120317.94984694294</v>
      </c>
      <c r="L111" s="11">
        <f t="shared" si="131"/>
        <v>72.021807798483763</v>
      </c>
      <c r="M111" s="11">
        <f t="shared" si="132"/>
        <v>775.94298036906628</v>
      </c>
      <c r="N111" s="11">
        <f t="shared" si="133"/>
        <v>447.90204557889183</v>
      </c>
      <c r="O111" s="11">
        <f t="shared" si="134"/>
        <v>0</v>
      </c>
      <c r="P111" s="11">
        <f t="shared" si="135"/>
        <v>0</v>
      </c>
      <c r="Q111" s="11">
        <f t="shared" si="136"/>
        <v>0</v>
      </c>
      <c r="R111" s="11">
        <f t="shared" si="137"/>
        <v>0</v>
      </c>
      <c r="S111" s="11">
        <f t="shared" si="138"/>
        <v>0</v>
      </c>
      <c r="T111" s="11">
        <f t="shared" si="139"/>
        <v>0</v>
      </c>
      <c r="U111" s="11">
        <f t="shared" si="140"/>
        <v>0</v>
      </c>
      <c r="V111" s="11">
        <f t="shared" si="141"/>
        <v>0</v>
      </c>
      <c r="W111" s="11">
        <f t="shared" si="142"/>
        <v>0</v>
      </c>
      <c r="X111" s="11">
        <f t="shared" si="143"/>
        <v>0</v>
      </c>
      <c r="Y111" s="2">
        <f t="shared" si="144"/>
        <v>0</v>
      </c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</row>
    <row r="112" spans="1:57">
      <c r="A112" s="1">
        <f t="shared" si="89"/>
        <v>100</v>
      </c>
      <c r="B112" s="1"/>
      <c r="C112" s="3">
        <v>8750</v>
      </c>
      <c r="D112" s="1"/>
      <c r="E112" s="1"/>
      <c r="F112" s="1" t="s">
        <v>409</v>
      </c>
      <c r="G112" s="25">
        <v>11.2</v>
      </c>
      <c r="H112" s="11" t="str">
        <f t="shared" si="128"/>
        <v>Composite of Accts. 376 &amp; 380 - Cust</v>
      </c>
      <c r="I112" s="2">
        <f>'O and M Class.'!J112</f>
        <v>0</v>
      </c>
      <c r="J112" s="11">
        <f t="shared" si="129"/>
        <v>0</v>
      </c>
      <c r="K112" s="11">
        <f t="shared" si="130"/>
        <v>0</v>
      </c>
      <c r="L112" s="11">
        <f t="shared" si="131"/>
        <v>0</v>
      </c>
      <c r="M112" s="11">
        <f t="shared" si="132"/>
        <v>0</v>
      </c>
      <c r="N112" s="11">
        <f t="shared" si="133"/>
        <v>0</v>
      </c>
      <c r="O112" s="11">
        <f t="shared" si="134"/>
        <v>0</v>
      </c>
      <c r="P112" s="11">
        <f t="shared" si="135"/>
        <v>0</v>
      </c>
      <c r="Q112" s="11">
        <f t="shared" si="136"/>
        <v>0</v>
      </c>
      <c r="R112" s="11">
        <f t="shared" si="137"/>
        <v>0</v>
      </c>
      <c r="S112" s="11">
        <f t="shared" si="138"/>
        <v>0</v>
      </c>
      <c r="T112" s="11">
        <f t="shared" si="139"/>
        <v>0</v>
      </c>
      <c r="U112" s="11">
        <f t="shared" si="140"/>
        <v>0</v>
      </c>
      <c r="V112" s="11">
        <f t="shared" si="141"/>
        <v>0</v>
      </c>
      <c r="W112" s="11">
        <f t="shared" si="142"/>
        <v>0</v>
      </c>
      <c r="X112" s="11">
        <f t="shared" si="143"/>
        <v>0</v>
      </c>
      <c r="Y112" s="2">
        <f t="shared" si="144"/>
        <v>0</v>
      </c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</row>
    <row r="113" spans="1:57">
      <c r="A113" s="1">
        <f t="shared" si="89"/>
        <v>101</v>
      </c>
      <c r="B113" s="1"/>
      <c r="C113" s="3">
        <v>8760</v>
      </c>
      <c r="D113" s="1"/>
      <c r="E113" s="1"/>
      <c r="F113" s="1" t="s">
        <v>410</v>
      </c>
      <c r="G113" s="25">
        <v>2.2000000000000002</v>
      </c>
      <c r="H113" s="11" t="str">
        <f t="shared" si="128"/>
        <v>Non-Residential Bills</v>
      </c>
      <c r="I113" s="2">
        <f>'O and M Class.'!J113</f>
        <v>32536.462809747987</v>
      </c>
      <c r="J113" s="11">
        <f t="shared" si="129"/>
        <v>0</v>
      </c>
      <c r="K113" s="11">
        <f t="shared" si="130"/>
        <v>32189.767638151818</v>
      </c>
      <c r="L113" s="11">
        <f t="shared" si="131"/>
        <v>19.268656595811571</v>
      </c>
      <c r="M113" s="11">
        <f t="shared" si="132"/>
        <v>207.59516157239329</v>
      </c>
      <c r="N113" s="11">
        <f t="shared" si="133"/>
        <v>119.83135342796686</v>
      </c>
      <c r="O113" s="11">
        <f t="shared" si="134"/>
        <v>0</v>
      </c>
      <c r="P113" s="11">
        <f t="shared" si="135"/>
        <v>0</v>
      </c>
      <c r="Q113" s="11">
        <f t="shared" si="136"/>
        <v>0</v>
      </c>
      <c r="R113" s="11">
        <f t="shared" si="137"/>
        <v>0</v>
      </c>
      <c r="S113" s="11">
        <f t="shared" si="138"/>
        <v>0</v>
      </c>
      <c r="T113" s="11">
        <f t="shared" si="139"/>
        <v>0</v>
      </c>
      <c r="U113" s="11">
        <f t="shared" si="140"/>
        <v>0</v>
      </c>
      <c r="V113" s="11">
        <f t="shared" si="141"/>
        <v>0</v>
      </c>
      <c r="W113" s="11">
        <f t="shared" si="142"/>
        <v>0</v>
      </c>
      <c r="X113" s="11">
        <f t="shared" si="143"/>
        <v>0</v>
      </c>
      <c r="Y113" s="2">
        <f>SUM(J113:X113)-I113</f>
        <v>0</v>
      </c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</row>
    <row r="114" spans="1:57">
      <c r="A114" s="1">
        <f t="shared" si="89"/>
        <v>102</v>
      </c>
      <c r="B114" s="1"/>
      <c r="C114" s="3">
        <v>8770</v>
      </c>
      <c r="D114" s="1"/>
      <c r="E114" s="1"/>
      <c r="F114" s="1" t="s">
        <v>411</v>
      </c>
      <c r="G114" s="25">
        <v>11.2</v>
      </c>
      <c r="H114" s="11" t="str">
        <f t="shared" si="128"/>
        <v>Composite of Accts. 376 &amp; 380 - Cust</v>
      </c>
      <c r="I114" s="2">
        <f>'O and M Class.'!J114</f>
        <v>0</v>
      </c>
      <c r="J114" s="11">
        <f t="shared" si="129"/>
        <v>0</v>
      </c>
      <c r="K114" s="11">
        <f t="shared" si="130"/>
        <v>0</v>
      </c>
      <c r="L114" s="11">
        <f t="shared" si="131"/>
        <v>0</v>
      </c>
      <c r="M114" s="11">
        <f t="shared" si="132"/>
        <v>0</v>
      </c>
      <c r="N114" s="11">
        <f t="shared" si="133"/>
        <v>0</v>
      </c>
      <c r="O114" s="11">
        <f t="shared" si="134"/>
        <v>0</v>
      </c>
      <c r="P114" s="11">
        <f t="shared" si="135"/>
        <v>0</v>
      </c>
      <c r="Q114" s="11">
        <f t="shared" si="136"/>
        <v>0</v>
      </c>
      <c r="R114" s="11">
        <f t="shared" si="137"/>
        <v>0</v>
      </c>
      <c r="S114" s="11">
        <f t="shared" si="138"/>
        <v>0</v>
      </c>
      <c r="T114" s="11">
        <f t="shared" si="139"/>
        <v>0</v>
      </c>
      <c r="U114" s="11">
        <f t="shared" si="140"/>
        <v>0</v>
      </c>
      <c r="V114" s="11">
        <f t="shared" si="141"/>
        <v>0</v>
      </c>
      <c r="W114" s="11">
        <f t="shared" si="142"/>
        <v>0</v>
      </c>
      <c r="X114" s="11">
        <f t="shared" si="143"/>
        <v>0</v>
      </c>
      <c r="Y114" s="2">
        <f>SUM(J114:X114)-I114</f>
        <v>0</v>
      </c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</row>
    <row r="115" spans="1:57">
      <c r="A115" s="1">
        <f t="shared" si="89"/>
        <v>103</v>
      </c>
      <c r="B115" s="1"/>
      <c r="C115" s="3">
        <v>8780</v>
      </c>
      <c r="D115" s="1"/>
      <c r="E115" s="1"/>
      <c r="F115" s="1" t="s">
        <v>412</v>
      </c>
      <c r="G115" s="25">
        <v>13.2</v>
      </c>
      <c r="H115" s="11" t="str">
        <f t="shared" si="128"/>
        <v>Composite of Accts. 381-383 - Cust</v>
      </c>
      <c r="I115" s="2">
        <f>'O and M Class.'!J115</f>
        <v>884899.99392058305</v>
      </c>
      <c r="J115" s="11">
        <f t="shared" si="129"/>
        <v>528808.66807957797</v>
      </c>
      <c r="K115" s="11">
        <f t="shared" si="130"/>
        <v>329521.69672351633</v>
      </c>
      <c r="L115" s="11">
        <f t="shared" si="131"/>
        <v>1461.3296014618779</v>
      </c>
      <c r="M115" s="11">
        <f t="shared" si="132"/>
        <v>15941.77747049322</v>
      </c>
      <c r="N115" s="11">
        <f t="shared" si="133"/>
        <v>9166.5220455336021</v>
      </c>
      <c r="O115" s="11">
        <f t="shared" si="134"/>
        <v>0</v>
      </c>
      <c r="P115" s="11">
        <f t="shared" si="135"/>
        <v>0</v>
      </c>
      <c r="Q115" s="11">
        <f t="shared" si="136"/>
        <v>0</v>
      </c>
      <c r="R115" s="11">
        <f t="shared" si="137"/>
        <v>0</v>
      </c>
      <c r="S115" s="11">
        <f t="shared" si="138"/>
        <v>0</v>
      </c>
      <c r="T115" s="11">
        <f t="shared" si="139"/>
        <v>0</v>
      </c>
      <c r="U115" s="11">
        <f t="shared" si="140"/>
        <v>0</v>
      </c>
      <c r="V115" s="11">
        <f t="shared" si="141"/>
        <v>0</v>
      </c>
      <c r="W115" s="11">
        <f t="shared" si="142"/>
        <v>0</v>
      </c>
      <c r="X115" s="11">
        <f t="shared" si="143"/>
        <v>0</v>
      </c>
      <c r="Y115" s="2">
        <f t="shared" si="144"/>
        <v>0</v>
      </c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</row>
    <row r="116" spans="1:57">
      <c r="A116" s="1">
        <f t="shared" si="89"/>
        <v>104</v>
      </c>
      <c r="B116" s="1"/>
      <c r="C116" s="3">
        <v>8790</v>
      </c>
      <c r="D116" s="1"/>
      <c r="E116" s="1"/>
      <c r="F116" s="1" t="s">
        <v>413</v>
      </c>
      <c r="G116" s="25">
        <v>2</v>
      </c>
      <c r="H116" s="11" t="str">
        <f t="shared" si="128"/>
        <v>Bills</v>
      </c>
      <c r="I116" s="2">
        <f>'O and M Class.'!J116</f>
        <v>688.93579609909511</v>
      </c>
      <c r="J116" s="11">
        <f t="shared" si="129"/>
        <v>613.23689388433672</v>
      </c>
      <c r="K116" s="11">
        <f t="shared" si="130"/>
        <v>74.892285833424992</v>
      </c>
      <c r="L116" s="11">
        <f t="shared" si="131"/>
        <v>4.4830200504127796E-2</v>
      </c>
      <c r="M116" s="11">
        <f t="shared" si="132"/>
        <v>0.4829881455773184</v>
      </c>
      <c r="N116" s="11">
        <f t="shared" si="133"/>
        <v>0.27879803525194802</v>
      </c>
      <c r="O116" s="11">
        <f t="shared" si="134"/>
        <v>0</v>
      </c>
      <c r="P116" s="11">
        <f t="shared" si="135"/>
        <v>0</v>
      </c>
      <c r="Q116" s="11">
        <f t="shared" si="136"/>
        <v>0</v>
      </c>
      <c r="R116" s="11">
        <f t="shared" si="137"/>
        <v>0</v>
      </c>
      <c r="S116" s="11">
        <f t="shared" si="138"/>
        <v>0</v>
      </c>
      <c r="T116" s="11">
        <f t="shared" si="139"/>
        <v>0</v>
      </c>
      <c r="U116" s="11">
        <f t="shared" si="140"/>
        <v>0</v>
      </c>
      <c r="V116" s="11">
        <f t="shared" si="141"/>
        <v>0</v>
      </c>
      <c r="W116" s="11">
        <f t="shared" si="142"/>
        <v>0</v>
      </c>
      <c r="X116" s="11">
        <f t="shared" si="143"/>
        <v>0</v>
      </c>
      <c r="Y116" s="2">
        <f t="shared" si="144"/>
        <v>0</v>
      </c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</row>
    <row r="117" spans="1:57">
      <c r="A117" s="1">
        <f t="shared" si="89"/>
        <v>105</v>
      </c>
      <c r="B117" s="1"/>
      <c r="C117" s="3">
        <v>8800</v>
      </c>
      <c r="D117" s="1"/>
      <c r="E117" s="1"/>
      <c r="F117" s="1" t="s">
        <v>414</v>
      </c>
      <c r="G117" s="25">
        <v>10.199999999999999</v>
      </c>
      <c r="H117" s="11" t="str">
        <f t="shared" si="128"/>
        <v>Composite of Accts. 871-879 &amp; 886-893 - Cust</v>
      </c>
      <c r="I117" s="2">
        <f>'O and M Class.'!J117</f>
        <v>83930.623417944284</v>
      </c>
      <c r="J117" s="11">
        <f t="shared" si="129"/>
        <v>61893.204019538993</v>
      </c>
      <c r="K117" s="11">
        <f t="shared" si="130"/>
        <v>20804.691700523792</v>
      </c>
      <c r="L117" s="11">
        <f t="shared" si="131"/>
        <v>67.839663466855711</v>
      </c>
      <c r="M117" s="11">
        <f t="shared" si="132"/>
        <v>739.5531659217819</v>
      </c>
      <c r="N117" s="11">
        <f t="shared" si="133"/>
        <v>425.33486849283929</v>
      </c>
      <c r="O117" s="11">
        <f t="shared" si="134"/>
        <v>0</v>
      </c>
      <c r="P117" s="11">
        <f t="shared" si="135"/>
        <v>0</v>
      </c>
      <c r="Q117" s="11">
        <f t="shared" si="136"/>
        <v>0</v>
      </c>
      <c r="R117" s="11">
        <f t="shared" si="137"/>
        <v>0</v>
      </c>
      <c r="S117" s="11">
        <f t="shared" si="138"/>
        <v>0</v>
      </c>
      <c r="T117" s="11">
        <f t="shared" si="139"/>
        <v>0</v>
      </c>
      <c r="U117" s="11">
        <f t="shared" si="140"/>
        <v>0</v>
      </c>
      <c r="V117" s="11">
        <f t="shared" si="141"/>
        <v>0</v>
      </c>
      <c r="W117" s="11">
        <f t="shared" si="142"/>
        <v>0</v>
      </c>
      <c r="X117" s="11">
        <f t="shared" si="143"/>
        <v>0</v>
      </c>
      <c r="Y117" s="2">
        <f t="shared" si="144"/>
        <v>0</v>
      </c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</row>
    <row r="118" spans="1:57">
      <c r="A118" s="1">
        <f t="shared" si="89"/>
        <v>106</v>
      </c>
      <c r="B118" s="1"/>
      <c r="C118" s="3">
        <v>8810</v>
      </c>
      <c r="D118" s="1"/>
      <c r="E118" s="1"/>
      <c r="F118" s="1" t="s">
        <v>99</v>
      </c>
      <c r="G118" s="25">
        <v>10.199999999999999</v>
      </c>
      <c r="H118" s="11" t="str">
        <f t="shared" si="128"/>
        <v>Composite of Accts. 871-879 &amp; 886-893 - Cust</v>
      </c>
      <c r="I118" s="2">
        <f>'O and M Class.'!J118</f>
        <v>163541.08251684371</v>
      </c>
      <c r="J118" s="11">
        <f t="shared" si="129"/>
        <v>120600.57668566273</v>
      </c>
      <c r="K118" s="11">
        <f t="shared" si="130"/>
        <v>40538.502677265009</v>
      </c>
      <c r="L118" s="11">
        <f t="shared" si="131"/>
        <v>132.18741323653683</v>
      </c>
      <c r="M118" s="11">
        <f t="shared" si="132"/>
        <v>1441.0392823050179</v>
      </c>
      <c r="N118" s="11">
        <f t="shared" si="133"/>
        <v>828.77645837438752</v>
      </c>
      <c r="O118" s="11">
        <f t="shared" si="134"/>
        <v>0</v>
      </c>
      <c r="P118" s="11">
        <f t="shared" si="135"/>
        <v>0</v>
      </c>
      <c r="Q118" s="11">
        <f t="shared" si="136"/>
        <v>0</v>
      </c>
      <c r="R118" s="11">
        <f t="shared" si="137"/>
        <v>0</v>
      </c>
      <c r="S118" s="11">
        <f t="shared" si="138"/>
        <v>0</v>
      </c>
      <c r="T118" s="11">
        <f t="shared" si="139"/>
        <v>0</v>
      </c>
      <c r="U118" s="11">
        <f t="shared" si="140"/>
        <v>0</v>
      </c>
      <c r="V118" s="11">
        <f t="shared" si="141"/>
        <v>0</v>
      </c>
      <c r="W118" s="11">
        <f t="shared" si="142"/>
        <v>0</v>
      </c>
      <c r="X118" s="11">
        <f t="shared" si="143"/>
        <v>0</v>
      </c>
      <c r="Y118" s="2">
        <f t="shared" si="144"/>
        <v>0</v>
      </c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</row>
    <row r="119" spans="1:57">
      <c r="A119" s="1">
        <f t="shared" si="89"/>
        <v>107</v>
      </c>
      <c r="B119" s="1"/>
      <c r="C119" s="3"/>
      <c r="D119" s="1"/>
      <c r="E119" s="1" t="s">
        <v>80</v>
      </c>
      <c r="F119" s="1"/>
      <c r="G119" s="20"/>
      <c r="H119" s="2"/>
      <c r="I119" s="2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</row>
    <row r="120" spans="1:57">
      <c r="A120" s="1">
        <f t="shared" si="89"/>
        <v>108</v>
      </c>
      <c r="B120" s="1"/>
      <c r="C120" s="3">
        <v>8850</v>
      </c>
      <c r="D120" s="1"/>
      <c r="E120" s="1"/>
      <c r="F120" s="1" t="s">
        <v>201</v>
      </c>
      <c r="G120" s="25">
        <v>10.199999999999999</v>
      </c>
      <c r="H120" s="11" t="str">
        <f t="shared" si="128"/>
        <v>Composite of Accts. 871-879 &amp; 886-893 - Cust</v>
      </c>
      <c r="I120" s="2">
        <f>'O and M Class.'!J$120</f>
        <v>888.99163454788584</v>
      </c>
      <c r="J120" s="11">
        <f t="shared" si="129"/>
        <v>655.57168966496658</v>
      </c>
      <c r="K120" s="11">
        <f t="shared" si="130"/>
        <v>220.36291555960523</v>
      </c>
      <c r="L120" s="11">
        <f t="shared" si="131"/>
        <v>0.71855647982336524</v>
      </c>
      <c r="M120" s="11">
        <f t="shared" si="132"/>
        <v>7.8333336633754254</v>
      </c>
      <c r="N120" s="11">
        <f t="shared" si="133"/>
        <v>4.5051391801150107</v>
      </c>
      <c r="O120" s="11">
        <f t="shared" si="134"/>
        <v>0</v>
      </c>
      <c r="P120" s="11">
        <f t="shared" si="135"/>
        <v>0</v>
      </c>
      <c r="Q120" s="11">
        <f t="shared" si="136"/>
        <v>0</v>
      </c>
      <c r="R120" s="11">
        <f t="shared" si="137"/>
        <v>0</v>
      </c>
      <c r="S120" s="11">
        <f t="shared" si="138"/>
        <v>0</v>
      </c>
      <c r="T120" s="11">
        <f t="shared" si="139"/>
        <v>0</v>
      </c>
      <c r="U120" s="11">
        <f t="shared" si="140"/>
        <v>0</v>
      </c>
      <c r="V120" s="11">
        <f t="shared" si="141"/>
        <v>0</v>
      </c>
      <c r="W120" s="11">
        <f t="shared" si="142"/>
        <v>0</v>
      </c>
      <c r="X120" s="11">
        <f t="shared" si="143"/>
        <v>0</v>
      </c>
      <c r="Y120" s="2">
        <f t="shared" ref="Y120:Y129" si="145">SUM(J120:X120)-I120</f>
        <v>0</v>
      </c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</row>
    <row r="121" spans="1:57">
      <c r="A121" s="1">
        <f t="shared" si="89"/>
        <v>109</v>
      </c>
      <c r="B121" s="1"/>
      <c r="C121" s="3">
        <v>8860</v>
      </c>
      <c r="D121" s="1"/>
      <c r="E121" s="1"/>
      <c r="F121" s="1" t="s">
        <v>202</v>
      </c>
      <c r="G121" s="25">
        <v>12.2</v>
      </c>
      <c r="H121" s="11" t="str">
        <f t="shared" si="128"/>
        <v>Composite of Accts. 374-379 - Cust</v>
      </c>
      <c r="I121" s="2">
        <f>'O and M Class.'!J$121</f>
        <v>0</v>
      </c>
      <c r="J121" s="11">
        <f t="shared" si="129"/>
        <v>0</v>
      </c>
      <c r="K121" s="11">
        <f t="shared" si="130"/>
        <v>0</v>
      </c>
      <c r="L121" s="11">
        <f t="shared" si="131"/>
        <v>0</v>
      </c>
      <c r="M121" s="11">
        <f t="shared" si="132"/>
        <v>0</v>
      </c>
      <c r="N121" s="11">
        <f t="shared" si="133"/>
        <v>0</v>
      </c>
      <c r="O121" s="11">
        <f t="shared" si="134"/>
        <v>0</v>
      </c>
      <c r="P121" s="11">
        <f t="shared" si="135"/>
        <v>0</v>
      </c>
      <c r="Q121" s="11">
        <f t="shared" si="136"/>
        <v>0</v>
      </c>
      <c r="R121" s="11">
        <f t="shared" si="137"/>
        <v>0</v>
      </c>
      <c r="S121" s="11">
        <f t="shared" si="138"/>
        <v>0</v>
      </c>
      <c r="T121" s="11">
        <f t="shared" si="139"/>
        <v>0</v>
      </c>
      <c r="U121" s="11">
        <f t="shared" si="140"/>
        <v>0</v>
      </c>
      <c r="V121" s="11">
        <f t="shared" si="141"/>
        <v>0</v>
      </c>
      <c r="W121" s="11">
        <f t="shared" si="142"/>
        <v>0</v>
      </c>
      <c r="X121" s="11">
        <f t="shared" si="143"/>
        <v>0</v>
      </c>
      <c r="Y121" s="2">
        <f t="shared" si="145"/>
        <v>0</v>
      </c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</row>
    <row r="122" spans="1:57">
      <c r="A122" s="1">
        <f t="shared" si="89"/>
        <v>110</v>
      </c>
      <c r="B122" s="1"/>
      <c r="C122" s="3">
        <v>8870</v>
      </c>
      <c r="D122" s="1"/>
      <c r="E122" s="1"/>
      <c r="F122" s="1" t="s">
        <v>203</v>
      </c>
      <c r="G122" s="25">
        <v>12.2</v>
      </c>
      <c r="H122" s="11" t="str">
        <f t="shared" si="128"/>
        <v>Composite of Accts. 374-379 - Cust</v>
      </c>
      <c r="I122" s="2">
        <f>'O and M Class.'!J$122</f>
        <v>0</v>
      </c>
      <c r="J122" s="11">
        <f t="shared" si="129"/>
        <v>0</v>
      </c>
      <c r="K122" s="11">
        <f t="shared" si="130"/>
        <v>0</v>
      </c>
      <c r="L122" s="11">
        <f t="shared" si="131"/>
        <v>0</v>
      </c>
      <c r="M122" s="11">
        <f t="shared" si="132"/>
        <v>0</v>
      </c>
      <c r="N122" s="11">
        <f t="shared" si="133"/>
        <v>0</v>
      </c>
      <c r="O122" s="11">
        <f t="shared" si="134"/>
        <v>0</v>
      </c>
      <c r="P122" s="11">
        <f t="shared" si="135"/>
        <v>0</v>
      </c>
      <c r="Q122" s="11">
        <f t="shared" si="136"/>
        <v>0</v>
      </c>
      <c r="R122" s="11">
        <f t="shared" si="137"/>
        <v>0</v>
      </c>
      <c r="S122" s="11">
        <f t="shared" si="138"/>
        <v>0</v>
      </c>
      <c r="T122" s="11">
        <f t="shared" si="139"/>
        <v>0</v>
      </c>
      <c r="U122" s="11">
        <f t="shared" si="140"/>
        <v>0</v>
      </c>
      <c r="V122" s="11">
        <f t="shared" si="141"/>
        <v>0</v>
      </c>
      <c r="W122" s="11">
        <f t="shared" si="142"/>
        <v>0</v>
      </c>
      <c r="X122" s="11">
        <f t="shared" si="143"/>
        <v>0</v>
      </c>
      <c r="Y122" s="2">
        <f t="shared" si="145"/>
        <v>0</v>
      </c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</row>
    <row r="123" spans="1:57">
      <c r="A123" s="1">
        <f t="shared" si="89"/>
        <v>111</v>
      </c>
      <c r="B123" s="1"/>
      <c r="C123" s="3">
        <v>8890</v>
      </c>
      <c r="D123" s="1"/>
      <c r="E123" s="1"/>
      <c r="F123" s="1" t="s">
        <v>204</v>
      </c>
      <c r="G123" s="25">
        <v>99</v>
      </c>
      <c r="H123" s="11" t="str">
        <f t="shared" si="128"/>
        <v>-</v>
      </c>
      <c r="I123" s="2">
        <f>'O and M Class.'!J$123</f>
        <v>0</v>
      </c>
      <c r="J123" s="11">
        <f t="shared" si="129"/>
        <v>0</v>
      </c>
      <c r="K123" s="11">
        <f t="shared" si="130"/>
        <v>0</v>
      </c>
      <c r="L123" s="11">
        <f t="shared" si="131"/>
        <v>0</v>
      </c>
      <c r="M123" s="11">
        <f t="shared" si="132"/>
        <v>0</v>
      </c>
      <c r="N123" s="11">
        <f t="shared" si="133"/>
        <v>0</v>
      </c>
      <c r="O123" s="11">
        <f t="shared" si="134"/>
        <v>0</v>
      </c>
      <c r="P123" s="11">
        <f t="shared" si="135"/>
        <v>0</v>
      </c>
      <c r="Q123" s="11">
        <f t="shared" si="136"/>
        <v>0</v>
      </c>
      <c r="R123" s="11">
        <f t="shared" si="137"/>
        <v>0</v>
      </c>
      <c r="S123" s="11">
        <f t="shared" si="138"/>
        <v>0</v>
      </c>
      <c r="T123" s="11">
        <f t="shared" si="139"/>
        <v>0</v>
      </c>
      <c r="U123" s="11">
        <f t="shared" si="140"/>
        <v>0</v>
      </c>
      <c r="V123" s="11">
        <f t="shared" si="141"/>
        <v>0</v>
      </c>
      <c r="W123" s="11">
        <f t="shared" si="142"/>
        <v>0</v>
      </c>
      <c r="X123" s="11">
        <f t="shared" si="143"/>
        <v>0</v>
      </c>
      <c r="Y123" s="2">
        <f t="shared" si="145"/>
        <v>0</v>
      </c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</row>
    <row r="124" spans="1:57">
      <c r="A124" s="1">
        <f t="shared" si="89"/>
        <v>112</v>
      </c>
      <c r="B124" s="1"/>
      <c r="C124" s="3">
        <v>8900</v>
      </c>
      <c r="D124" s="1"/>
      <c r="E124" s="1"/>
      <c r="F124" s="1" t="s">
        <v>205</v>
      </c>
      <c r="G124" s="25">
        <v>12.2</v>
      </c>
      <c r="H124" s="11" t="str">
        <f t="shared" si="128"/>
        <v>Composite of Accts. 374-379 - Cust</v>
      </c>
      <c r="I124" s="2">
        <f>'O and M Class.'!J$124</f>
        <v>0</v>
      </c>
      <c r="J124" s="11">
        <f t="shared" si="129"/>
        <v>0</v>
      </c>
      <c r="K124" s="11">
        <f t="shared" si="130"/>
        <v>0</v>
      </c>
      <c r="L124" s="11">
        <f t="shared" si="131"/>
        <v>0</v>
      </c>
      <c r="M124" s="11">
        <f t="shared" si="132"/>
        <v>0</v>
      </c>
      <c r="N124" s="11">
        <f t="shared" si="133"/>
        <v>0</v>
      </c>
      <c r="O124" s="11">
        <f t="shared" si="134"/>
        <v>0</v>
      </c>
      <c r="P124" s="11">
        <f t="shared" si="135"/>
        <v>0</v>
      </c>
      <c r="Q124" s="11">
        <f t="shared" si="136"/>
        <v>0</v>
      </c>
      <c r="R124" s="11">
        <f t="shared" si="137"/>
        <v>0</v>
      </c>
      <c r="S124" s="11">
        <f t="shared" si="138"/>
        <v>0</v>
      </c>
      <c r="T124" s="11">
        <f t="shared" si="139"/>
        <v>0</v>
      </c>
      <c r="U124" s="11">
        <f t="shared" si="140"/>
        <v>0</v>
      </c>
      <c r="V124" s="11">
        <f t="shared" si="141"/>
        <v>0</v>
      </c>
      <c r="W124" s="11">
        <f t="shared" si="142"/>
        <v>0</v>
      </c>
      <c r="X124" s="11">
        <f t="shared" si="143"/>
        <v>0</v>
      </c>
      <c r="Y124" s="2">
        <f t="shared" si="145"/>
        <v>0</v>
      </c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</row>
    <row r="125" spans="1:57">
      <c r="A125" s="1">
        <f t="shared" si="89"/>
        <v>113</v>
      </c>
      <c r="B125" s="1"/>
      <c r="C125" s="3">
        <v>8910</v>
      </c>
      <c r="D125" s="1"/>
      <c r="E125" s="1"/>
      <c r="F125" s="1" t="s">
        <v>206</v>
      </c>
      <c r="G125" s="25">
        <v>2.2000000000000002</v>
      </c>
      <c r="H125" s="11" t="str">
        <f t="shared" si="128"/>
        <v>Non-Residential Bills</v>
      </c>
      <c r="I125" s="2">
        <f>'O and M Class.'!J$125</f>
        <v>9732.5747097342755</v>
      </c>
      <c r="J125" s="11">
        <f t="shared" si="129"/>
        <v>0</v>
      </c>
      <c r="K125" s="11">
        <f t="shared" si="130"/>
        <v>9628.8683947978843</v>
      </c>
      <c r="L125" s="11">
        <f t="shared" si="131"/>
        <v>5.7637992479860101</v>
      </c>
      <c r="M125" s="11">
        <f t="shared" si="132"/>
        <v>62.097574379761696</v>
      </c>
      <c r="N125" s="11">
        <f t="shared" si="133"/>
        <v>35.844941308642923</v>
      </c>
      <c r="O125" s="11">
        <f t="shared" si="134"/>
        <v>0</v>
      </c>
      <c r="P125" s="11">
        <f t="shared" si="135"/>
        <v>0</v>
      </c>
      <c r="Q125" s="11">
        <f t="shared" si="136"/>
        <v>0</v>
      </c>
      <c r="R125" s="11">
        <f t="shared" si="137"/>
        <v>0</v>
      </c>
      <c r="S125" s="11">
        <f t="shared" si="138"/>
        <v>0</v>
      </c>
      <c r="T125" s="11">
        <f t="shared" si="139"/>
        <v>0</v>
      </c>
      <c r="U125" s="11">
        <f t="shared" si="140"/>
        <v>0</v>
      </c>
      <c r="V125" s="11">
        <f t="shared" si="141"/>
        <v>0</v>
      </c>
      <c r="W125" s="11">
        <f t="shared" si="142"/>
        <v>0</v>
      </c>
      <c r="X125" s="11">
        <f t="shared" si="143"/>
        <v>0</v>
      </c>
      <c r="Y125" s="2">
        <f t="shared" si="145"/>
        <v>0</v>
      </c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</row>
    <row r="126" spans="1:57">
      <c r="A126" s="1">
        <f t="shared" si="89"/>
        <v>114</v>
      </c>
      <c r="B126" s="1"/>
      <c r="C126" s="3">
        <v>8920</v>
      </c>
      <c r="D126" s="1"/>
      <c r="E126" s="1"/>
      <c r="F126" s="1" t="s">
        <v>207</v>
      </c>
      <c r="G126" s="25">
        <v>12.2</v>
      </c>
      <c r="H126" s="11" t="str">
        <f t="shared" si="128"/>
        <v>Composite of Accts. 374-379 - Cust</v>
      </c>
      <c r="I126" s="2">
        <f>'O and M Class.'!J$126</f>
        <v>0</v>
      </c>
      <c r="J126" s="11">
        <f t="shared" si="129"/>
        <v>0</v>
      </c>
      <c r="K126" s="11">
        <f t="shared" si="130"/>
        <v>0</v>
      </c>
      <c r="L126" s="11">
        <f t="shared" si="131"/>
        <v>0</v>
      </c>
      <c r="M126" s="11">
        <f t="shared" si="132"/>
        <v>0</v>
      </c>
      <c r="N126" s="11">
        <f t="shared" si="133"/>
        <v>0</v>
      </c>
      <c r="O126" s="11">
        <f t="shared" si="134"/>
        <v>0</v>
      </c>
      <c r="P126" s="11">
        <f t="shared" si="135"/>
        <v>0</v>
      </c>
      <c r="Q126" s="11">
        <f t="shared" si="136"/>
        <v>0</v>
      </c>
      <c r="R126" s="11">
        <f t="shared" si="137"/>
        <v>0</v>
      </c>
      <c r="S126" s="11">
        <f t="shared" si="138"/>
        <v>0</v>
      </c>
      <c r="T126" s="11">
        <f t="shared" si="139"/>
        <v>0</v>
      </c>
      <c r="U126" s="11">
        <f t="shared" si="140"/>
        <v>0</v>
      </c>
      <c r="V126" s="11">
        <f t="shared" si="141"/>
        <v>0</v>
      </c>
      <c r="W126" s="11">
        <f t="shared" si="142"/>
        <v>0</v>
      </c>
      <c r="X126" s="11">
        <f t="shared" si="143"/>
        <v>0</v>
      </c>
      <c r="Y126" s="2">
        <f t="shared" si="145"/>
        <v>0</v>
      </c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</row>
    <row r="127" spans="1:57">
      <c r="A127" s="1">
        <f t="shared" si="89"/>
        <v>115</v>
      </c>
      <c r="B127" s="1"/>
      <c r="C127" s="3">
        <v>8930</v>
      </c>
      <c r="D127" s="1"/>
      <c r="E127" s="1"/>
      <c r="F127" s="1" t="s">
        <v>208</v>
      </c>
      <c r="G127" s="25">
        <v>14.2</v>
      </c>
      <c r="H127" s="11" t="str">
        <f t="shared" si="128"/>
        <v>Account 380 - Cust</v>
      </c>
      <c r="I127" s="2">
        <f>'O and M Class.'!J$127</f>
        <v>3522.4239533994196</v>
      </c>
      <c r="J127" s="11">
        <f t="shared" si="129"/>
        <v>3135.3869785215002</v>
      </c>
      <c r="K127" s="11">
        <f t="shared" si="130"/>
        <v>382.91286798885892</v>
      </c>
      <c r="L127" s="11">
        <f t="shared" si="131"/>
        <v>0.22920999748534607</v>
      </c>
      <c r="M127" s="11">
        <f t="shared" si="132"/>
        <v>2.4694449364114668</v>
      </c>
      <c r="N127" s="11">
        <f t="shared" si="133"/>
        <v>1.4254519551643423</v>
      </c>
      <c r="O127" s="11">
        <f t="shared" si="134"/>
        <v>0</v>
      </c>
      <c r="P127" s="11">
        <f t="shared" si="135"/>
        <v>0</v>
      </c>
      <c r="Q127" s="11">
        <f t="shared" si="136"/>
        <v>0</v>
      </c>
      <c r="R127" s="11">
        <f t="shared" si="137"/>
        <v>0</v>
      </c>
      <c r="S127" s="11">
        <f t="shared" si="138"/>
        <v>0</v>
      </c>
      <c r="T127" s="11">
        <f t="shared" si="139"/>
        <v>0</v>
      </c>
      <c r="U127" s="11">
        <f t="shared" si="140"/>
        <v>0</v>
      </c>
      <c r="V127" s="11">
        <f t="shared" si="141"/>
        <v>0</v>
      </c>
      <c r="W127" s="11">
        <f t="shared" si="142"/>
        <v>0</v>
      </c>
      <c r="X127" s="11">
        <f t="shared" si="143"/>
        <v>0</v>
      </c>
      <c r="Y127" s="2">
        <f t="shared" si="145"/>
        <v>0</v>
      </c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</row>
    <row r="128" spans="1:57">
      <c r="A128" s="1">
        <f>A127+1</f>
        <v>116</v>
      </c>
      <c r="B128" s="1"/>
      <c r="C128" s="3">
        <v>8940</v>
      </c>
      <c r="D128" s="1"/>
      <c r="E128" s="1"/>
      <c r="F128" s="1" t="s">
        <v>209</v>
      </c>
      <c r="G128" s="25">
        <v>13.2</v>
      </c>
      <c r="H128" s="11" t="str">
        <f t="shared" si="128"/>
        <v>Composite of Accts. 381-383 - Cust</v>
      </c>
      <c r="I128" s="2">
        <f>'O and M Class.'!J$128</f>
        <v>105291.66026953013</v>
      </c>
      <c r="J128" s="11">
        <f t="shared" si="129"/>
        <v>62921.395648709506</v>
      </c>
      <c r="K128" s="11">
        <f t="shared" si="130"/>
        <v>39208.822218576555</v>
      </c>
      <c r="L128" s="11">
        <f t="shared" si="131"/>
        <v>173.87933212342284</v>
      </c>
      <c r="M128" s="11">
        <f t="shared" si="132"/>
        <v>1896.8654413464315</v>
      </c>
      <c r="N128" s="11">
        <f t="shared" si="133"/>
        <v>1090.6976287741982</v>
      </c>
      <c r="O128" s="11">
        <f t="shared" si="134"/>
        <v>0</v>
      </c>
      <c r="P128" s="11">
        <f t="shared" si="135"/>
        <v>0</v>
      </c>
      <c r="Q128" s="11">
        <f t="shared" si="136"/>
        <v>0</v>
      </c>
      <c r="R128" s="11">
        <f t="shared" si="137"/>
        <v>0</v>
      </c>
      <c r="S128" s="11">
        <f t="shared" si="138"/>
        <v>0</v>
      </c>
      <c r="T128" s="11">
        <f t="shared" si="139"/>
        <v>0</v>
      </c>
      <c r="U128" s="11">
        <f t="shared" si="140"/>
        <v>0</v>
      </c>
      <c r="V128" s="11">
        <f t="shared" si="141"/>
        <v>0</v>
      </c>
      <c r="W128" s="11">
        <f t="shared" si="142"/>
        <v>0</v>
      </c>
      <c r="X128" s="11">
        <f t="shared" si="143"/>
        <v>0</v>
      </c>
      <c r="Y128" s="2">
        <f t="shared" si="145"/>
        <v>0</v>
      </c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</row>
    <row r="129" spans="1:57">
      <c r="A129" s="1">
        <f>A128+1</f>
        <v>117</v>
      </c>
      <c r="B129" s="1"/>
      <c r="C129" s="3" t="s">
        <v>416</v>
      </c>
      <c r="D129" s="1"/>
      <c r="E129" s="1"/>
      <c r="F129" s="1" t="s">
        <v>114</v>
      </c>
      <c r="G129" s="25">
        <v>10.199999999999999</v>
      </c>
      <c r="H129" s="11" t="str">
        <f t="shared" si="128"/>
        <v>Composite of Accts. 871-879 &amp; 886-893 - Cust</v>
      </c>
      <c r="I129" s="2">
        <f>'O and M Class.'!J$129</f>
        <v>27888.930803825959</v>
      </c>
      <c r="J129" s="11">
        <f t="shared" si="129"/>
        <v>20566.215450735705</v>
      </c>
      <c r="K129" s="11">
        <f t="shared" si="130"/>
        <v>6913.097789605953</v>
      </c>
      <c r="L129" s="11">
        <f t="shared" si="131"/>
        <v>22.542137817333025</v>
      </c>
      <c r="M129" s="11">
        <f t="shared" si="132"/>
        <v>245.74280793121471</v>
      </c>
      <c r="N129" s="11">
        <f t="shared" si="133"/>
        <v>141.33261773574645</v>
      </c>
      <c r="O129" s="11">
        <f t="shared" si="134"/>
        <v>0</v>
      </c>
      <c r="P129" s="11">
        <f t="shared" si="135"/>
        <v>0</v>
      </c>
      <c r="Q129" s="11">
        <f t="shared" si="136"/>
        <v>0</v>
      </c>
      <c r="R129" s="11">
        <f t="shared" si="137"/>
        <v>0</v>
      </c>
      <c r="S129" s="11">
        <f t="shared" si="138"/>
        <v>0</v>
      </c>
      <c r="T129" s="11">
        <f t="shared" si="139"/>
        <v>0</v>
      </c>
      <c r="U129" s="11">
        <f t="shared" si="140"/>
        <v>0</v>
      </c>
      <c r="V129" s="11">
        <f t="shared" si="141"/>
        <v>0</v>
      </c>
      <c r="W129" s="11">
        <f t="shared" si="142"/>
        <v>0</v>
      </c>
      <c r="X129" s="11">
        <f t="shared" si="143"/>
        <v>0</v>
      </c>
      <c r="Y129" s="2">
        <f t="shared" si="145"/>
        <v>0</v>
      </c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</row>
    <row r="130" spans="1:57">
      <c r="A130" s="1">
        <f t="shared" si="89"/>
        <v>118</v>
      </c>
      <c r="B130" s="1"/>
      <c r="C130" s="3"/>
      <c r="D130" s="1" t="s">
        <v>25</v>
      </c>
      <c r="E130" s="1"/>
      <c r="G130" s="20"/>
      <c r="H130" s="11"/>
      <c r="I130" s="2">
        <f>'O and M Class.'!J$130</f>
        <v>2850677.1387084266</v>
      </c>
      <c r="J130" s="2">
        <f t="shared" ref="J130:O130" si="146">SUM(J107:J129)</f>
        <v>2102183.1431100052</v>
      </c>
      <c r="K130" s="2">
        <f t="shared" si="146"/>
        <v>706624.78834727954</v>
      </c>
      <c r="L130" s="2">
        <f t="shared" si="146"/>
        <v>2304.1527617355027</v>
      </c>
      <c r="M130" s="2">
        <f t="shared" si="146"/>
        <v>25118.689902426329</v>
      </c>
      <c r="N130" s="2">
        <f t="shared" si="146"/>
        <v>14446.364586979376</v>
      </c>
      <c r="O130" s="2">
        <f t="shared" si="146"/>
        <v>0</v>
      </c>
      <c r="P130" s="2">
        <f>SUM(P107:P129)</f>
        <v>0</v>
      </c>
      <c r="Q130" s="2">
        <f t="shared" ref="Q130:X130" si="147">SUM(Q107:Q129)</f>
        <v>0</v>
      </c>
      <c r="R130" s="2">
        <f t="shared" si="147"/>
        <v>0</v>
      </c>
      <c r="S130" s="2">
        <f t="shared" si="147"/>
        <v>0</v>
      </c>
      <c r="T130" s="2">
        <f t="shared" si="147"/>
        <v>0</v>
      </c>
      <c r="U130" s="2">
        <f t="shared" si="147"/>
        <v>0</v>
      </c>
      <c r="V130" s="2">
        <f t="shared" si="147"/>
        <v>0</v>
      </c>
      <c r="W130" s="2">
        <f t="shared" si="147"/>
        <v>0</v>
      </c>
      <c r="X130" s="2">
        <f t="shared" si="147"/>
        <v>0</v>
      </c>
      <c r="Y130" s="2">
        <f>SUM(J130:X130)-I130</f>
        <v>0</v>
      </c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</row>
    <row r="131" spans="1:57">
      <c r="A131" s="1">
        <f t="shared" si="89"/>
        <v>119</v>
      </c>
      <c r="B131" s="1"/>
      <c r="C131" s="3"/>
      <c r="D131" s="1"/>
      <c r="E131" s="1"/>
      <c r="G131" s="20"/>
      <c r="H131" s="11"/>
      <c r="I131" s="2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</row>
    <row r="132" spans="1:57">
      <c r="A132" s="1">
        <f t="shared" si="89"/>
        <v>120</v>
      </c>
      <c r="B132" s="1"/>
      <c r="C132" s="3"/>
      <c r="D132" s="1" t="s">
        <v>220</v>
      </c>
      <c r="E132" s="1"/>
      <c r="G132" s="20"/>
      <c r="H132" s="11"/>
      <c r="I132" s="2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</row>
    <row r="133" spans="1:57">
      <c r="A133" s="1">
        <f t="shared" si="89"/>
        <v>121</v>
      </c>
      <c r="B133" s="1"/>
      <c r="C133" s="3">
        <v>9010</v>
      </c>
      <c r="D133" s="1"/>
      <c r="E133" s="1" t="s">
        <v>123</v>
      </c>
      <c r="G133" s="25">
        <v>2</v>
      </c>
      <c r="H133" s="11" t="str">
        <f>VLOOKUP($G133,alloc,3)</f>
        <v>Bills</v>
      </c>
      <c r="I133" s="2">
        <f>'O and M Class.'!J$133</f>
        <v>0</v>
      </c>
      <c r="J133" s="11">
        <f>$I133*VLOOKUP($G133,alloc,6)</f>
        <v>0</v>
      </c>
      <c r="K133" s="11">
        <f>$I133*VLOOKUP($G133,alloc,7)</f>
        <v>0</v>
      </c>
      <c r="L133" s="11">
        <f>$I133*VLOOKUP($G133,alloc,8)</f>
        <v>0</v>
      </c>
      <c r="M133" s="11">
        <f>$I133*VLOOKUP($G133,alloc,9)</f>
        <v>0</v>
      </c>
      <c r="N133" s="11">
        <f>$I133*VLOOKUP($G133,alloc,10)</f>
        <v>0</v>
      </c>
      <c r="O133" s="11">
        <f>$I133*VLOOKUP($G133,alloc,11)</f>
        <v>0</v>
      </c>
      <c r="P133" s="11">
        <f>$I133*VLOOKUP($G133,alloc,12)</f>
        <v>0</v>
      </c>
      <c r="Q133" s="11">
        <f>$I133*VLOOKUP($G133,alloc,13)</f>
        <v>0</v>
      </c>
      <c r="R133" s="11">
        <f>$I133*VLOOKUP($G133,alloc,14)</f>
        <v>0</v>
      </c>
      <c r="S133" s="11">
        <f>$I133*VLOOKUP($G133,alloc,15)</f>
        <v>0</v>
      </c>
      <c r="T133" s="11">
        <f>$I133*VLOOKUP($G133,alloc,16)</f>
        <v>0</v>
      </c>
      <c r="U133" s="11">
        <f>$I133*VLOOKUP($G133,alloc,17)</f>
        <v>0</v>
      </c>
      <c r="V133" s="11">
        <f>$I133*VLOOKUP($G133,alloc,18)</f>
        <v>0</v>
      </c>
      <c r="W133" s="11">
        <f>$I133*VLOOKUP($G133,alloc,19)</f>
        <v>0</v>
      </c>
      <c r="X133" s="11">
        <f>$I133*VLOOKUP($G133,alloc,20)</f>
        <v>0</v>
      </c>
      <c r="Y133" s="2">
        <f t="shared" ref="Y133:Y138" si="148">SUM(J133:X133)-I133</f>
        <v>0</v>
      </c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</row>
    <row r="134" spans="1:57">
      <c r="A134" s="1">
        <f t="shared" si="89"/>
        <v>122</v>
      </c>
      <c r="B134" s="1"/>
      <c r="C134" s="3">
        <v>9020</v>
      </c>
      <c r="D134" s="1"/>
      <c r="E134" s="1" t="s">
        <v>217</v>
      </c>
      <c r="G134" s="25">
        <v>2</v>
      </c>
      <c r="H134" s="11" t="str">
        <f>VLOOKUP($G134,alloc,3)</f>
        <v>Bills</v>
      </c>
      <c r="I134" s="2">
        <f>'O and M Class.'!J$134</f>
        <v>1130015.49593935</v>
      </c>
      <c r="J134" s="11">
        <f>$I134*VLOOKUP($G134,alloc,6)</f>
        <v>1005851.6289830589</v>
      </c>
      <c r="K134" s="11">
        <f>$I134*VLOOKUP($G134,alloc,7)</f>
        <v>122840.82783516211</v>
      </c>
      <c r="L134" s="11">
        <f>$I134*VLOOKUP($G134,alloc,8)</f>
        <v>73.531991721977249</v>
      </c>
      <c r="M134" s="11">
        <f>$I134*VLOOKUP($G134,alloc,9)</f>
        <v>792.21328307765259</v>
      </c>
      <c r="N134" s="11">
        <f>$I134*VLOOKUP($G134,alloc,10)</f>
        <v>457.29384632937672</v>
      </c>
      <c r="O134" s="11">
        <f>$I134*VLOOKUP($G134,alloc,11)</f>
        <v>0</v>
      </c>
      <c r="P134" s="11">
        <f>$I134*VLOOKUP($G134,alloc,12)</f>
        <v>0</v>
      </c>
      <c r="Q134" s="11">
        <f>$I134*VLOOKUP($G134,alloc,13)</f>
        <v>0</v>
      </c>
      <c r="R134" s="11">
        <f>$I134*VLOOKUP($G134,alloc,14)</f>
        <v>0</v>
      </c>
      <c r="S134" s="11">
        <f>$I134*VLOOKUP($G134,alloc,15)</f>
        <v>0</v>
      </c>
      <c r="T134" s="11">
        <f>$I134*VLOOKUP($G134,alloc,16)</f>
        <v>0</v>
      </c>
      <c r="U134" s="11">
        <f>$I134*VLOOKUP($G134,alloc,17)</f>
        <v>0</v>
      </c>
      <c r="V134" s="11">
        <f>$I134*VLOOKUP($G134,alloc,18)</f>
        <v>0</v>
      </c>
      <c r="W134" s="11">
        <f>$I134*VLOOKUP($G134,alloc,19)</f>
        <v>0</v>
      </c>
      <c r="X134" s="11">
        <f>$I134*VLOOKUP($G134,alloc,20)</f>
        <v>0</v>
      </c>
      <c r="Y134" s="2">
        <f t="shared" si="148"/>
        <v>0</v>
      </c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</row>
    <row r="135" spans="1:57">
      <c r="A135" s="1">
        <f t="shared" si="89"/>
        <v>123</v>
      </c>
      <c r="B135" s="1"/>
      <c r="C135" s="3">
        <v>9030</v>
      </c>
      <c r="D135" s="1"/>
      <c r="E135" s="1" t="s">
        <v>218</v>
      </c>
      <c r="G135" s="25">
        <v>2</v>
      </c>
      <c r="H135" s="11" t="str">
        <f>VLOOKUP($G135,alloc,3)</f>
        <v>Bills</v>
      </c>
      <c r="I135" s="2">
        <f>'O and M Class.'!J$135</f>
        <v>377023.73491864966</v>
      </c>
      <c r="J135" s="11">
        <f>$I135*VLOOKUP($G135,alloc,6)</f>
        <v>335597.11286787048</v>
      </c>
      <c r="K135" s="11">
        <f>$I135*VLOOKUP($G135,alloc,7)</f>
        <v>40985.196997154628</v>
      </c>
      <c r="L135" s="11">
        <f>$I135*VLOOKUP($G135,alloc,8)</f>
        <v>24.533562818075772</v>
      </c>
      <c r="M135" s="11">
        <f>$I135*VLOOKUP($G135,alloc,9)</f>
        <v>264.31780087211558</v>
      </c>
      <c r="N135" s="11">
        <f>$I135*VLOOKUP($G135,alloc,10)</f>
        <v>152.57368993431064</v>
      </c>
      <c r="O135" s="11">
        <f>$I135*VLOOKUP($G135,alloc,11)</f>
        <v>0</v>
      </c>
      <c r="P135" s="11">
        <f>$I135*VLOOKUP($G135,alloc,12)</f>
        <v>0</v>
      </c>
      <c r="Q135" s="11">
        <f>$I135*VLOOKUP($G135,alloc,13)</f>
        <v>0</v>
      </c>
      <c r="R135" s="11">
        <f>$I135*VLOOKUP($G135,alloc,14)</f>
        <v>0</v>
      </c>
      <c r="S135" s="11">
        <f>$I135*VLOOKUP($G135,alloc,15)</f>
        <v>0</v>
      </c>
      <c r="T135" s="11">
        <f>$I135*VLOOKUP($G135,alloc,16)</f>
        <v>0</v>
      </c>
      <c r="U135" s="11">
        <f>$I135*VLOOKUP($G135,alloc,17)</f>
        <v>0</v>
      </c>
      <c r="V135" s="11">
        <f>$I135*VLOOKUP($G135,alloc,18)</f>
        <v>0</v>
      </c>
      <c r="W135" s="11">
        <f>$I135*VLOOKUP($G135,alloc,19)</f>
        <v>0</v>
      </c>
      <c r="X135" s="11">
        <f>$I135*VLOOKUP($G135,alloc,20)</f>
        <v>0</v>
      </c>
      <c r="Y135" s="2">
        <f t="shared" si="148"/>
        <v>0</v>
      </c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</row>
    <row r="136" spans="1:57">
      <c r="A136" s="1">
        <f t="shared" si="89"/>
        <v>124</v>
      </c>
      <c r="B136" s="1"/>
      <c r="C136" s="3">
        <v>9040</v>
      </c>
      <c r="D136" s="1"/>
      <c r="E136" s="1" t="s">
        <v>124</v>
      </c>
      <c r="G136" s="25">
        <v>2</v>
      </c>
      <c r="H136" s="11" t="str">
        <f>VLOOKUP($G136,alloc,3)</f>
        <v>Bills</v>
      </c>
      <c r="I136" s="2">
        <f>'O and M Class.'!J$136</f>
        <v>313426.18041533593</v>
      </c>
      <c r="J136" s="11">
        <f>$I136*VLOOKUP($G136,alloc,6)</f>
        <v>278987.53182551428</v>
      </c>
      <c r="K136" s="11">
        <f>$I136*VLOOKUP($G136,alloc,7)</f>
        <v>34071.684508562867</v>
      </c>
      <c r="L136" s="11">
        <f>$I136*VLOOKUP($G136,alloc,8)</f>
        <v>20.395163948254737</v>
      </c>
      <c r="M136" s="11">
        <f>$I136*VLOOKUP($G136,alloc,9)</f>
        <v>219.73183932572255</v>
      </c>
      <c r="N136" s="11">
        <f>$I136*VLOOKUP($G136,alloc,10)</f>
        <v>126.83707798476668</v>
      </c>
      <c r="O136" s="11">
        <f>$I136*VLOOKUP($G136,alloc,11)</f>
        <v>0</v>
      </c>
      <c r="P136" s="11">
        <f>$I136*VLOOKUP($G136,alloc,12)</f>
        <v>0</v>
      </c>
      <c r="Q136" s="11">
        <f>$I136*VLOOKUP($G136,alloc,13)</f>
        <v>0</v>
      </c>
      <c r="R136" s="11">
        <f>$I136*VLOOKUP($G136,alloc,14)</f>
        <v>0</v>
      </c>
      <c r="S136" s="11">
        <f>$I136*VLOOKUP($G136,alloc,15)</f>
        <v>0</v>
      </c>
      <c r="T136" s="11">
        <f>$I136*VLOOKUP($G136,alloc,16)</f>
        <v>0</v>
      </c>
      <c r="U136" s="11">
        <f>$I136*VLOOKUP($G136,alloc,17)</f>
        <v>0</v>
      </c>
      <c r="V136" s="11">
        <f>$I136*VLOOKUP($G136,alloc,18)</f>
        <v>0</v>
      </c>
      <c r="W136" s="11">
        <f>$I136*VLOOKUP($G136,alloc,19)</f>
        <v>0</v>
      </c>
      <c r="X136" s="11">
        <f>$I136*VLOOKUP($G136,alloc,20)</f>
        <v>0</v>
      </c>
      <c r="Y136" s="2">
        <f t="shared" si="148"/>
        <v>0</v>
      </c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</row>
    <row r="137" spans="1:57">
      <c r="A137" s="1">
        <f t="shared" si="89"/>
        <v>125</v>
      </c>
      <c r="B137" s="1"/>
      <c r="C137" s="3">
        <v>9050</v>
      </c>
      <c r="D137" s="1"/>
      <c r="E137" s="1" t="s">
        <v>219</v>
      </c>
      <c r="G137" s="25">
        <v>2</v>
      </c>
      <c r="H137" s="11" t="str">
        <f>VLOOKUP($G137,alloc,3)</f>
        <v>Bills</v>
      </c>
      <c r="I137" s="2">
        <f>'O and M Class.'!J$137</f>
        <v>0</v>
      </c>
      <c r="J137" s="11">
        <f>$I137*VLOOKUP($G137,alloc,6)</f>
        <v>0</v>
      </c>
      <c r="K137" s="11">
        <f>$I137*VLOOKUP($G137,alloc,7)</f>
        <v>0</v>
      </c>
      <c r="L137" s="11">
        <f>$I137*VLOOKUP($G137,alloc,8)</f>
        <v>0</v>
      </c>
      <c r="M137" s="11">
        <f>$I137*VLOOKUP($G137,alloc,9)</f>
        <v>0</v>
      </c>
      <c r="N137" s="11">
        <f>$I137*VLOOKUP($G137,alloc,10)</f>
        <v>0</v>
      </c>
      <c r="O137" s="11">
        <f>$I137*VLOOKUP($G137,alloc,11)</f>
        <v>0</v>
      </c>
      <c r="P137" s="11">
        <f>$I137*VLOOKUP($G137,alloc,12)</f>
        <v>0</v>
      </c>
      <c r="Q137" s="11">
        <f>$I137*VLOOKUP($G137,alloc,13)</f>
        <v>0</v>
      </c>
      <c r="R137" s="11">
        <f>$I137*VLOOKUP($G137,alloc,14)</f>
        <v>0</v>
      </c>
      <c r="S137" s="11">
        <f>$I137*VLOOKUP($G137,alloc,15)</f>
        <v>0</v>
      </c>
      <c r="T137" s="11">
        <f>$I137*VLOOKUP($G137,alloc,16)</f>
        <v>0</v>
      </c>
      <c r="U137" s="11">
        <f>$I137*VLOOKUP($G137,alloc,17)</f>
        <v>0</v>
      </c>
      <c r="V137" s="11">
        <f>$I137*VLOOKUP($G137,alloc,18)</f>
        <v>0</v>
      </c>
      <c r="W137" s="11">
        <f>$I137*VLOOKUP($G137,alloc,19)</f>
        <v>0</v>
      </c>
      <c r="X137" s="11">
        <f>$I137*VLOOKUP($G137,alloc,20)</f>
        <v>0</v>
      </c>
      <c r="Y137" s="2">
        <f t="shared" si="148"/>
        <v>0</v>
      </c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</row>
    <row r="138" spans="1:57">
      <c r="A138" s="1">
        <f t="shared" si="89"/>
        <v>126</v>
      </c>
      <c r="B138" s="1"/>
      <c r="C138" s="3"/>
      <c r="D138" s="1" t="s">
        <v>221</v>
      </c>
      <c r="E138" s="1"/>
      <c r="G138" s="25"/>
      <c r="H138" s="11"/>
      <c r="I138" s="2">
        <f>'O and M Class.'!J$138</f>
        <v>1820465.4112733356</v>
      </c>
      <c r="J138" s="11">
        <f>SUM(J133:J137)</f>
        <v>1620436.2736764436</v>
      </c>
      <c r="K138" s="11">
        <f t="shared" ref="K138:X138" si="149">SUM(K133:K137)</f>
        <v>197897.70934087961</v>
      </c>
      <c r="L138" s="11">
        <f t="shared" si="149"/>
        <v>118.46071848830776</v>
      </c>
      <c r="M138" s="11">
        <f t="shared" si="149"/>
        <v>1276.2629232754907</v>
      </c>
      <c r="N138" s="11">
        <f t="shared" si="149"/>
        <v>736.70461424845405</v>
      </c>
      <c r="O138" s="11">
        <f t="shared" si="149"/>
        <v>0</v>
      </c>
      <c r="P138" s="11">
        <f t="shared" si="149"/>
        <v>0</v>
      </c>
      <c r="Q138" s="11">
        <f t="shared" si="149"/>
        <v>0</v>
      </c>
      <c r="R138" s="11">
        <f t="shared" si="149"/>
        <v>0</v>
      </c>
      <c r="S138" s="11">
        <f t="shared" si="149"/>
        <v>0</v>
      </c>
      <c r="T138" s="11">
        <f t="shared" si="149"/>
        <v>0</v>
      </c>
      <c r="U138" s="11">
        <f t="shared" si="149"/>
        <v>0</v>
      </c>
      <c r="V138" s="11">
        <f t="shared" si="149"/>
        <v>0</v>
      </c>
      <c r="W138" s="11">
        <f t="shared" si="149"/>
        <v>0</v>
      </c>
      <c r="X138" s="11">
        <f t="shared" si="149"/>
        <v>0</v>
      </c>
      <c r="Y138" s="2">
        <f t="shared" si="148"/>
        <v>0</v>
      </c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</row>
    <row r="139" spans="1:57">
      <c r="A139" s="1">
        <f t="shared" si="89"/>
        <v>127</v>
      </c>
      <c r="B139" s="1"/>
      <c r="C139" s="3"/>
      <c r="D139" s="1"/>
      <c r="E139" s="1"/>
      <c r="G139" s="25"/>
      <c r="H139" s="11"/>
      <c r="I139" s="2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</row>
    <row r="140" spans="1:57">
      <c r="A140" s="1">
        <f t="shared" si="89"/>
        <v>128</v>
      </c>
      <c r="B140" s="1"/>
      <c r="C140" s="3"/>
      <c r="D140" s="1" t="s">
        <v>226</v>
      </c>
      <c r="E140" s="1"/>
      <c r="G140" s="25"/>
      <c r="H140" s="11"/>
      <c r="I140" s="2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</row>
    <row r="141" spans="1:57">
      <c r="A141" s="1">
        <f t="shared" ref="A141:A173" si="150">A140+1</f>
        <v>129</v>
      </c>
      <c r="B141" s="1"/>
      <c r="C141" s="3">
        <v>9070</v>
      </c>
      <c r="D141" s="1"/>
      <c r="E141" s="1" t="s">
        <v>123</v>
      </c>
      <c r="G141" s="25">
        <v>2</v>
      </c>
      <c r="H141" s="11" t="str">
        <f>VLOOKUP($G141,alloc,3)</f>
        <v>Bills</v>
      </c>
      <c r="I141" s="2">
        <f>'O and M Class.'!J$141</f>
        <v>0</v>
      </c>
      <c r="J141" s="11">
        <f>$I141*VLOOKUP($G141,alloc,6)</f>
        <v>0</v>
      </c>
      <c r="K141" s="11">
        <f>$I141*VLOOKUP($G141,alloc,7)</f>
        <v>0</v>
      </c>
      <c r="L141" s="11">
        <f>$I141*VLOOKUP($G141,alloc,8)</f>
        <v>0</v>
      </c>
      <c r="M141" s="11">
        <f>$I141*VLOOKUP($G141,alloc,9)</f>
        <v>0</v>
      </c>
      <c r="N141" s="11">
        <f>$I141*VLOOKUP($G141,alloc,10)</f>
        <v>0</v>
      </c>
      <c r="O141" s="11">
        <f>$I141*VLOOKUP($G141,alloc,11)</f>
        <v>0</v>
      </c>
      <c r="P141" s="11">
        <f>$I141*VLOOKUP($G141,alloc,12)</f>
        <v>0</v>
      </c>
      <c r="Q141" s="11">
        <f>$I141*VLOOKUP($G141,alloc,13)</f>
        <v>0</v>
      </c>
      <c r="R141" s="11">
        <f>$I141*VLOOKUP($G141,alloc,14)</f>
        <v>0</v>
      </c>
      <c r="S141" s="11">
        <f>$I141*VLOOKUP($G141,alloc,15)</f>
        <v>0</v>
      </c>
      <c r="T141" s="11">
        <f>$I141*VLOOKUP($G141,alloc,16)</f>
        <v>0</v>
      </c>
      <c r="U141" s="11">
        <f>$I141*VLOOKUP($G141,alloc,17)</f>
        <v>0</v>
      </c>
      <c r="V141" s="11">
        <f>$I141*VLOOKUP($G141,alloc,18)</f>
        <v>0</v>
      </c>
      <c r="W141" s="11">
        <f>$I141*VLOOKUP($G141,alloc,19)</f>
        <v>0</v>
      </c>
      <c r="X141" s="11">
        <f>$I141*VLOOKUP($G141,alloc,20)</f>
        <v>0</v>
      </c>
      <c r="Y141" s="2">
        <f>SUM(J141:X141)-I141</f>
        <v>0</v>
      </c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</row>
    <row r="142" spans="1:57">
      <c r="A142" s="1">
        <f t="shared" si="150"/>
        <v>130</v>
      </c>
      <c r="B142" s="1"/>
      <c r="C142" s="3">
        <v>9080</v>
      </c>
      <c r="D142" s="1"/>
      <c r="E142" s="1" t="s">
        <v>222</v>
      </c>
      <c r="G142" s="25">
        <v>2</v>
      </c>
      <c r="H142" s="11" t="str">
        <f>VLOOKUP($G142,alloc,3)</f>
        <v>Bills</v>
      </c>
      <c r="I142" s="2">
        <f>'O and M Class.'!J$142</f>
        <v>0</v>
      </c>
      <c r="J142" s="11">
        <f>$I142*VLOOKUP($G142,alloc,6)</f>
        <v>0</v>
      </c>
      <c r="K142" s="11">
        <f>$I142*VLOOKUP($G142,alloc,7)</f>
        <v>0</v>
      </c>
      <c r="L142" s="11">
        <f>$I142*VLOOKUP($G142,alloc,8)</f>
        <v>0</v>
      </c>
      <c r="M142" s="11">
        <f>$I142*VLOOKUP($G142,alloc,9)</f>
        <v>0</v>
      </c>
      <c r="N142" s="11">
        <f>$I142*VLOOKUP($G142,alloc,10)</f>
        <v>0</v>
      </c>
      <c r="O142" s="11">
        <f>$I142*VLOOKUP($G142,alloc,11)</f>
        <v>0</v>
      </c>
      <c r="P142" s="11">
        <f>$I142*VLOOKUP($G142,alloc,12)</f>
        <v>0</v>
      </c>
      <c r="Q142" s="11">
        <f>$I142*VLOOKUP($G142,alloc,13)</f>
        <v>0</v>
      </c>
      <c r="R142" s="11">
        <f>$I142*VLOOKUP($G142,alloc,14)</f>
        <v>0</v>
      </c>
      <c r="S142" s="11">
        <f>$I142*VLOOKUP($G142,alloc,15)</f>
        <v>0</v>
      </c>
      <c r="T142" s="11">
        <f>$I142*VLOOKUP($G142,alloc,16)</f>
        <v>0</v>
      </c>
      <c r="U142" s="11">
        <f>$I142*VLOOKUP($G142,alloc,17)</f>
        <v>0</v>
      </c>
      <c r="V142" s="11">
        <f>$I142*VLOOKUP($G142,alloc,18)</f>
        <v>0</v>
      </c>
      <c r="W142" s="11">
        <f>$I142*VLOOKUP($G142,alloc,19)</f>
        <v>0</v>
      </c>
      <c r="X142" s="11">
        <f>$I142*VLOOKUP($G142,alloc,20)</f>
        <v>0</v>
      </c>
      <c r="Y142" s="2">
        <f>SUM(J142:X142)-I142</f>
        <v>0</v>
      </c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</row>
    <row r="143" spans="1:57">
      <c r="A143" s="1">
        <f t="shared" si="150"/>
        <v>131</v>
      </c>
      <c r="B143" s="1"/>
      <c r="C143" s="3">
        <v>9090</v>
      </c>
      <c r="D143" s="1"/>
      <c r="E143" s="1" t="s">
        <v>223</v>
      </c>
      <c r="G143" s="25">
        <v>2</v>
      </c>
      <c r="H143" s="11" t="str">
        <f>VLOOKUP($G143,alloc,3)</f>
        <v>Bills</v>
      </c>
      <c r="I143" s="2">
        <f>'O and M Class.'!J$143</f>
        <v>122977.93644900681</v>
      </c>
      <c r="J143" s="11">
        <f>$I143*VLOOKUP($G143,alloc,6)</f>
        <v>109465.36410404027</v>
      </c>
      <c r="K143" s="11">
        <f>$I143*VLOOKUP($G143,alloc,7)</f>
        <v>13368.587929228501</v>
      </c>
      <c r="L143" s="11">
        <f>$I143*VLOOKUP($G143,alloc,8)</f>
        <v>8.0023792925398585</v>
      </c>
      <c r="M143" s="11">
        <f>$I143*VLOOKUP($G143,alloc,9)</f>
        <v>86.21541485977248</v>
      </c>
      <c r="N143" s="11">
        <f>$I143*VLOOKUP($G143,alloc,10)</f>
        <v>49.766621585722326</v>
      </c>
      <c r="O143" s="11">
        <f>$I143*VLOOKUP($G143,alloc,11)</f>
        <v>0</v>
      </c>
      <c r="P143" s="11">
        <f>$I143*VLOOKUP($G143,alloc,12)</f>
        <v>0</v>
      </c>
      <c r="Q143" s="11">
        <f>$I143*VLOOKUP($G143,alloc,13)</f>
        <v>0</v>
      </c>
      <c r="R143" s="11">
        <f>$I143*VLOOKUP($G143,alloc,14)</f>
        <v>0</v>
      </c>
      <c r="S143" s="11">
        <f>$I143*VLOOKUP($G143,alloc,15)</f>
        <v>0</v>
      </c>
      <c r="T143" s="11">
        <f>$I143*VLOOKUP($G143,alloc,16)</f>
        <v>0</v>
      </c>
      <c r="U143" s="11">
        <f>$I143*VLOOKUP($G143,alloc,17)</f>
        <v>0</v>
      </c>
      <c r="V143" s="11">
        <f>$I143*VLOOKUP($G143,alloc,18)</f>
        <v>0</v>
      </c>
      <c r="W143" s="11">
        <f>$I143*VLOOKUP($G143,alloc,19)</f>
        <v>0</v>
      </c>
      <c r="X143" s="11">
        <f>$I143*VLOOKUP($G143,alloc,20)</f>
        <v>0</v>
      </c>
      <c r="Y143" s="2">
        <f>SUM(J143:X143)-I143</f>
        <v>0</v>
      </c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</row>
    <row r="144" spans="1:57">
      <c r="A144" s="1">
        <f t="shared" si="150"/>
        <v>132</v>
      </c>
      <c r="B144" s="1"/>
      <c r="C144" s="3">
        <v>9100</v>
      </c>
      <c r="D144" s="1"/>
      <c r="E144" s="1" t="s">
        <v>224</v>
      </c>
      <c r="G144" s="25">
        <v>2</v>
      </c>
      <c r="H144" s="11" t="str">
        <f>VLOOKUP($G144,alloc,3)</f>
        <v>Bills</v>
      </c>
      <c r="I144" s="2">
        <f>'O and M Class.'!J$144</f>
        <v>178.69074769292916</v>
      </c>
      <c r="J144" s="11">
        <f>$I144*VLOOKUP($G144,alloc,6)</f>
        <v>159.05656187636947</v>
      </c>
      <c r="K144" s="11">
        <f>$I144*VLOOKUP($G144,alloc,7)</f>
        <v>19.424972004332254</v>
      </c>
      <c r="L144" s="11">
        <f>$I144*VLOOKUP($G144,alloc,8)</f>
        <v>1.1627704776940168E-2</v>
      </c>
      <c r="M144" s="11">
        <f>$I144*VLOOKUP($G144,alloc,9)</f>
        <v>0.1252736660639685</v>
      </c>
      <c r="N144" s="11">
        <f>$I144*VLOOKUP($G144,alloc,10)</f>
        <v>7.2312441386518406E-2</v>
      </c>
      <c r="O144" s="11">
        <f>$I144*VLOOKUP($G144,alloc,11)</f>
        <v>0</v>
      </c>
      <c r="P144" s="11">
        <f>$I144*VLOOKUP($G144,alloc,12)</f>
        <v>0</v>
      </c>
      <c r="Q144" s="11">
        <f>$I144*VLOOKUP($G144,alloc,13)</f>
        <v>0</v>
      </c>
      <c r="R144" s="11">
        <f>$I144*VLOOKUP($G144,alloc,14)</f>
        <v>0</v>
      </c>
      <c r="S144" s="11">
        <f>$I144*VLOOKUP($G144,alloc,15)</f>
        <v>0</v>
      </c>
      <c r="T144" s="11">
        <f>$I144*VLOOKUP($G144,alloc,16)</f>
        <v>0</v>
      </c>
      <c r="U144" s="11">
        <f>$I144*VLOOKUP($G144,alloc,17)</f>
        <v>0</v>
      </c>
      <c r="V144" s="11">
        <f>$I144*VLOOKUP($G144,alloc,18)</f>
        <v>0</v>
      </c>
      <c r="W144" s="11">
        <f>$I144*VLOOKUP($G144,alloc,19)</f>
        <v>0</v>
      </c>
      <c r="X144" s="11">
        <f>$I144*VLOOKUP($G144,alloc,20)</f>
        <v>0</v>
      </c>
      <c r="Y144" s="2">
        <f>SUM(J144:X144)-I144</f>
        <v>0</v>
      </c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</row>
    <row r="145" spans="1:57">
      <c r="A145" s="1">
        <f t="shared" si="150"/>
        <v>133</v>
      </c>
      <c r="B145" s="1"/>
      <c r="C145" s="3"/>
      <c r="D145" s="1" t="s">
        <v>225</v>
      </c>
      <c r="E145" s="1"/>
      <c r="G145" s="25"/>
      <c r="H145" s="11"/>
      <c r="I145" s="2">
        <f>'O and M Class.'!J$145</f>
        <v>123156.62719669974</v>
      </c>
      <c r="J145" s="11">
        <f>SUM(J141:J144)</f>
        <v>109624.42066591664</v>
      </c>
      <c r="K145" s="11">
        <f t="shared" ref="K145:X145" si="151">SUM(K141:K144)</f>
        <v>13388.012901232833</v>
      </c>
      <c r="L145" s="11">
        <f t="shared" si="151"/>
        <v>8.0140069973167982</v>
      </c>
      <c r="M145" s="11">
        <f t="shared" si="151"/>
        <v>86.340688525836455</v>
      </c>
      <c r="N145" s="11">
        <f t="shared" si="151"/>
        <v>49.838934027108841</v>
      </c>
      <c r="O145" s="11">
        <f t="shared" si="151"/>
        <v>0</v>
      </c>
      <c r="P145" s="11">
        <f t="shared" si="151"/>
        <v>0</v>
      </c>
      <c r="Q145" s="11">
        <f t="shared" si="151"/>
        <v>0</v>
      </c>
      <c r="R145" s="11">
        <f t="shared" si="151"/>
        <v>0</v>
      </c>
      <c r="S145" s="11">
        <f t="shared" si="151"/>
        <v>0</v>
      </c>
      <c r="T145" s="11">
        <f t="shared" si="151"/>
        <v>0</v>
      </c>
      <c r="U145" s="11">
        <f t="shared" si="151"/>
        <v>0</v>
      </c>
      <c r="V145" s="11">
        <f t="shared" si="151"/>
        <v>0</v>
      </c>
      <c r="W145" s="11">
        <f t="shared" si="151"/>
        <v>0</v>
      </c>
      <c r="X145" s="11">
        <f t="shared" si="151"/>
        <v>0</v>
      </c>
      <c r="Y145" s="2">
        <f>SUM(J145:X145)-I145</f>
        <v>0</v>
      </c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</row>
    <row r="146" spans="1:57">
      <c r="A146" s="1">
        <f t="shared" si="150"/>
        <v>134</v>
      </c>
      <c r="B146" s="1"/>
      <c r="C146" s="3"/>
      <c r="D146" s="1"/>
      <c r="E146" s="1"/>
      <c r="G146" s="25"/>
      <c r="H146" s="11"/>
      <c r="I146" s="2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</row>
    <row r="147" spans="1:57">
      <c r="A147" s="1">
        <f t="shared" si="150"/>
        <v>135</v>
      </c>
      <c r="B147" s="1"/>
      <c r="C147" s="3"/>
      <c r="D147" s="1" t="s">
        <v>231</v>
      </c>
      <c r="E147" s="1"/>
      <c r="G147" s="25"/>
      <c r="H147" s="11"/>
      <c r="I147" s="2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</row>
    <row r="148" spans="1:57">
      <c r="A148" s="1">
        <f t="shared" si="150"/>
        <v>136</v>
      </c>
      <c r="B148" s="1"/>
      <c r="C148" s="3">
        <v>9110</v>
      </c>
      <c r="D148" s="1"/>
      <c r="E148" s="1" t="s">
        <v>123</v>
      </c>
      <c r="G148" s="25">
        <v>2</v>
      </c>
      <c r="H148" s="11" t="str">
        <f>VLOOKUP($G148,alloc,3)</f>
        <v>Bills</v>
      </c>
      <c r="I148" s="2">
        <f>'O and M Class.'!J$148</f>
        <v>252261.0435620413</v>
      </c>
      <c r="J148" s="11">
        <f>$I148*VLOOKUP($G148,alloc,6)</f>
        <v>224543.09919433543</v>
      </c>
      <c r="K148" s="11">
        <f>$I148*VLOOKUP($G148,alloc,7)</f>
        <v>27422.593347681159</v>
      </c>
      <c r="L148" s="11">
        <f>$I148*VLOOKUP($G148,alloc,8)</f>
        <v>16.415046549040365</v>
      </c>
      <c r="M148" s="11">
        <f>$I148*VLOOKUP($G148,alloc,9)</f>
        <v>176.85115844075602</v>
      </c>
      <c r="N148" s="11">
        <f>$I148*VLOOKUP($G148,alloc,10)</f>
        <v>102.08481503490796</v>
      </c>
      <c r="O148" s="11">
        <f>$I148*VLOOKUP($G148,alloc,11)</f>
        <v>0</v>
      </c>
      <c r="P148" s="11">
        <f>$I148*VLOOKUP($G148,alloc,12)</f>
        <v>0</v>
      </c>
      <c r="Q148" s="11">
        <f>$I148*VLOOKUP($G148,alloc,13)</f>
        <v>0</v>
      </c>
      <c r="R148" s="11">
        <f>$I148*VLOOKUP($G148,alloc,14)</f>
        <v>0</v>
      </c>
      <c r="S148" s="11">
        <f>$I148*VLOOKUP($G148,alloc,15)</f>
        <v>0</v>
      </c>
      <c r="T148" s="11">
        <f>$I148*VLOOKUP($G148,alloc,16)</f>
        <v>0</v>
      </c>
      <c r="U148" s="11">
        <f>$I148*VLOOKUP($G148,alloc,17)</f>
        <v>0</v>
      </c>
      <c r="V148" s="11">
        <f>$I148*VLOOKUP($G148,alloc,18)</f>
        <v>0</v>
      </c>
      <c r="W148" s="11">
        <f>$I148*VLOOKUP($G148,alloc,19)</f>
        <v>0</v>
      </c>
      <c r="X148" s="11">
        <f>$I148*VLOOKUP($G148,alloc,20)</f>
        <v>0</v>
      </c>
      <c r="Y148" s="2">
        <f>SUM(J148:X148)-I148</f>
        <v>0</v>
      </c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</row>
    <row r="149" spans="1:57">
      <c r="A149" s="1">
        <f t="shared" si="150"/>
        <v>137</v>
      </c>
      <c r="B149" s="1"/>
      <c r="C149" s="3">
        <v>9120</v>
      </c>
      <c r="D149" s="1"/>
      <c r="E149" s="1" t="s">
        <v>227</v>
      </c>
      <c r="G149" s="25">
        <v>2</v>
      </c>
      <c r="H149" s="11" t="str">
        <f>VLOOKUP($G149,alloc,3)</f>
        <v>Bills</v>
      </c>
      <c r="I149" s="2">
        <f>'O and M Class.'!J$149</f>
        <v>54617.941221711779</v>
      </c>
      <c r="J149" s="11">
        <f>$I149*VLOOKUP($G149,alloc,6)</f>
        <v>48616.629901956978</v>
      </c>
      <c r="K149" s="11">
        <f>$I149*VLOOKUP($G149,alloc,7)</f>
        <v>5937.3638135378296</v>
      </c>
      <c r="L149" s="11">
        <f>$I149*VLOOKUP($G149,alloc,8)</f>
        <v>3.5540804672309605</v>
      </c>
      <c r="M149" s="11">
        <f>$I149*VLOOKUP($G149,alloc,9)</f>
        <v>38.290677150605092</v>
      </c>
      <c r="N149" s="11">
        <f>$I149*VLOOKUP($G149,alloc,10)</f>
        <v>22.102748599129768</v>
      </c>
      <c r="O149" s="11">
        <f>$I149*VLOOKUP($G149,alloc,11)</f>
        <v>0</v>
      </c>
      <c r="P149" s="11">
        <f>$I149*VLOOKUP($G149,alloc,12)</f>
        <v>0</v>
      </c>
      <c r="Q149" s="11">
        <f>$I149*VLOOKUP($G149,alloc,13)</f>
        <v>0</v>
      </c>
      <c r="R149" s="11">
        <f>$I149*VLOOKUP($G149,alloc,14)</f>
        <v>0</v>
      </c>
      <c r="S149" s="11">
        <f>$I149*VLOOKUP($G149,alloc,15)</f>
        <v>0</v>
      </c>
      <c r="T149" s="11">
        <f>$I149*VLOOKUP($G149,alloc,16)</f>
        <v>0</v>
      </c>
      <c r="U149" s="11">
        <f>$I149*VLOOKUP($G149,alloc,17)</f>
        <v>0</v>
      </c>
      <c r="V149" s="11">
        <f>$I149*VLOOKUP($G149,alloc,18)</f>
        <v>0</v>
      </c>
      <c r="W149" s="11">
        <f>$I149*VLOOKUP($G149,alloc,19)</f>
        <v>0</v>
      </c>
      <c r="X149" s="11">
        <f>$I149*VLOOKUP($G149,alloc,20)</f>
        <v>0</v>
      </c>
      <c r="Y149" s="2">
        <f>SUM(J149:X149)-I149</f>
        <v>0</v>
      </c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</row>
    <row r="150" spans="1:57">
      <c r="A150" s="1">
        <f t="shared" si="150"/>
        <v>138</v>
      </c>
      <c r="B150" s="1"/>
      <c r="C150" s="3">
        <v>9130</v>
      </c>
      <c r="D150" s="1"/>
      <c r="E150" s="1" t="s">
        <v>228</v>
      </c>
      <c r="G150" s="25">
        <v>2</v>
      </c>
      <c r="H150" s="11" t="str">
        <f>VLOOKUP($G150,alloc,3)</f>
        <v>Bills</v>
      </c>
      <c r="I150" s="2">
        <f>'O and M Class.'!J$150</f>
        <v>22473.830225135178</v>
      </c>
      <c r="J150" s="11">
        <f>$I150*VLOOKUP($G150,alloc,6)</f>
        <v>20004.450224507535</v>
      </c>
      <c r="K150" s="11">
        <f>$I150*VLOOKUP($G150,alloc,7)</f>
        <v>2443.0673025307478</v>
      </c>
      <c r="L150" s="11">
        <f>$I150*VLOOKUP($G150,alloc,8)</f>
        <v>1.4624095899694256</v>
      </c>
      <c r="M150" s="11">
        <f>$I150*VLOOKUP($G150,alloc,9)</f>
        <v>15.755595290473519</v>
      </c>
      <c r="N150" s="11">
        <f>$I150*VLOOKUP($G150,alloc,10)</f>
        <v>9.0946932164521943</v>
      </c>
      <c r="O150" s="11">
        <f>$I150*VLOOKUP($G150,alloc,11)</f>
        <v>0</v>
      </c>
      <c r="P150" s="11">
        <f>$I150*VLOOKUP($G150,alloc,12)</f>
        <v>0</v>
      </c>
      <c r="Q150" s="11">
        <f>$I150*VLOOKUP($G150,alloc,13)</f>
        <v>0</v>
      </c>
      <c r="R150" s="11">
        <f>$I150*VLOOKUP($G150,alloc,14)</f>
        <v>0</v>
      </c>
      <c r="S150" s="11">
        <f>$I150*VLOOKUP($G150,alloc,15)</f>
        <v>0</v>
      </c>
      <c r="T150" s="11">
        <f>$I150*VLOOKUP($G150,alloc,16)</f>
        <v>0</v>
      </c>
      <c r="U150" s="11">
        <f>$I150*VLOOKUP($G150,alloc,17)</f>
        <v>0</v>
      </c>
      <c r="V150" s="11">
        <f>$I150*VLOOKUP($G150,alloc,18)</f>
        <v>0</v>
      </c>
      <c r="W150" s="11">
        <f>$I150*VLOOKUP($G150,alloc,19)</f>
        <v>0</v>
      </c>
      <c r="X150" s="11">
        <f>$I150*VLOOKUP($G150,alloc,20)</f>
        <v>0</v>
      </c>
      <c r="Y150" s="2">
        <f>SUM(J150:X150)-I150</f>
        <v>0</v>
      </c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</row>
    <row r="151" spans="1:57">
      <c r="A151" s="1">
        <f t="shared" si="150"/>
        <v>139</v>
      </c>
      <c r="B151" s="1"/>
      <c r="C151" s="3">
        <v>9160</v>
      </c>
      <c r="D151" s="1"/>
      <c r="E151" s="1" t="s">
        <v>229</v>
      </c>
      <c r="G151" s="25">
        <v>2</v>
      </c>
      <c r="H151" s="11" t="str">
        <f>VLOOKUP($G151,alloc,3)</f>
        <v>Bills</v>
      </c>
      <c r="I151" s="2">
        <f>'O and M Class.'!J$151</f>
        <v>-45795.870909826925</v>
      </c>
      <c r="J151" s="11">
        <f>$I151*VLOOKUP($G151,alloc,6)</f>
        <v>-40763.911221461356</v>
      </c>
      <c r="K151" s="11">
        <f>$I151*VLOOKUP($G151,alloc,7)</f>
        <v>-4978.3411946213655</v>
      </c>
      <c r="L151" s="11">
        <f>$I151*VLOOKUP($G151,alloc,8)</f>
        <v>-2.9800136482578554</v>
      </c>
      <c r="M151" s="11">
        <f>$I151*VLOOKUP($G151,alloc,9)</f>
        <v>-32.105840473201418</v>
      </c>
      <c r="N151" s="11">
        <f>$I151*VLOOKUP($G151,alloc,10)</f>
        <v>-18.53263962274228</v>
      </c>
      <c r="O151" s="11">
        <f>$I151*VLOOKUP($G151,alloc,11)</f>
        <v>0</v>
      </c>
      <c r="P151" s="11">
        <f>$I151*VLOOKUP($G151,alloc,12)</f>
        <v>0</v>
      </c>
      <c r="Q151" s="11">
        <f>$I151*VLOOKUP($G151,alloc,13)</f>
        <v>0</v>
      </c>
      <c r="R151" s="11">
        <f>$I151*VLOOKUP($G151,alloc,14)</f>
        <v>0</v>
      </c>
      <c r="S151" s="11">
        <f>$I151*VLOOKUP($G151,alloc,15)</f>
        <v>0</v>
      </c>
      <c r="T151" s="11">
        <f>$I151*VLOOKUP($G151,alloc,16)</f>
        <v>0</v>
      </c>
      <c r="U151" s="11">
        <f>$I151*VLOOKUP($G151,alloc,17)</f>
        <v>0</v>
      </c>
      <c r="V151" s="11">
        <f>$I151*VLOOKUP($G151,alloc,18)</f>
        <v>0</v>
      </c>
      <c r="W151" s="11">
        <f>$I151*VLOOKUP($G151,alloc,19)</f>
        <v>0</v>
      </c>
      <c r="X151" s="11">
        <f>$I151*VLOOKUP($G151,alloc,20)</f>
        <v>0</v>
      </c>
      <c r="Y151" s="2">
        <f>SUM(J151:X151)-I151</f>
        <v>0</v>
      </c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</row>
    <row r="152" spans="1:57">
      <c r="A152" s="1">
        <f t="shared" si="150"/>
        <v>140</v>
      </c>
      <c r="B152" s="1"/>
      <c r="C152" s="3"/>
      <c r="D152" s="1" t="s">
        <v>230</v>
      </c>
      <c r="E152" s="1"/>
      <c r="G152" s="25"/>
      <c r="H152" s="11"/>
      <c r="I152" s="2">
        <f>'O and M Class.'!J$152</f>
        <v>283556.94409906131</v>
      </c>
      <c r="J152" s="11">
        <f>SUM(J148:J151)</f>
        <v>252400.26809933857</v>
      </c>
      <c r="K152" s="11">
        <f t="shared" ref="K152:X152" si="152">SUM(K148:K151)</f>
        <v>30824.683269128371</v>
      </c>
      <c r="L152" s="11">
        <f t="shared" si="152"/>
        <v>18.451522957982895</v>
      </c>
      <c r="M152" s="11">
        <f t="shared" si="152"/>
        <v>198.7915904086332</v>
      </c>
      <c r="N152" s="11">
        <f t="shared" si="152"/>
        <v>114.74961722774763</v>
      </c>
      <c r="O152" s="11">
        <f t="shared" si="152"/>
        <v>0</v>
      </c>
      <c r="P152" s="11">
        <f t="shared" si="152"/>
        <v>0</v>
      </c>
      <c r="Q152" s="11">
        <f t="shared" si="152"/>
        <v>0</v>
      </c>
      <c r="R152" s="11">
        <f t="shared" si="152"/>
        <v>0</v>
      </c>
      <c r="S152" s="11">
        <f t="shared" si="152"/>
        <v>0</v>
      </c>
      <c r="T152" s="11">
        <f t="shared" si="152"/>
        <v>0</v>
      </c>
      <c r="U152" s="11">
        <f t="shared" si="152"/>
        <v>0</v>
      </c>
      <c r="V152" s="11">
        <f t="shared" si="152"/>
        <v>0</v>
      </c>
      <c r="W152" s="11">
        <f t="shared" si="152"/>
        <v>0</v>
      </c>
      <c r="X152" s="11">
        <f t="shared" si="152"/>
        <v>0</v>
      </c>
      <c r="Y152" s="2">
        <f>SUM(J152:X152)-I152</f>
        <v>0</v>
      </c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</row>
    <row r="153" spans="1:57">
      <c r="A153" s="1">
        <f t="shared" si="150"/>
        <v>141</v>
      </c>
      <c r="B153" s="1"/>
      <c r="C153" s="3"/>
      <c r="D153" s="1"/>
      <c r="E153" s="1"/>
      <c r="G153" s="20"/>
      <c r="H153" s="11"/>
      <c r="I153" s="2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</row>
    <row r="154" spans="1:57">
      <c r="A154" s="1">
        <f t="shared" si="150"/>
        <v>142</v>
      </c>
      <c r="B154" s="1"/>
      <c r="C154" s="3"/>
      <c r="D154" s="1" t="s">
        <v>31</v>
      </c>
      <c r="E154" s="1"/>
      <c r="G154" s="20"/>
      <c r="H154" s="11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</row>
    <row r="155" spans="1:57">
      <c r="A155" s="1">
        <f t="shared" si="150"/>
        <v>143</v>
      </c>
      <c r="B155" s="1"/>
      <c r="C155" s="3"/>
      <c r="D155" s="1"/>
      <c r="E155" s="1" t="s">
        <v>71</v>
      </c>
      <c r="G155" s="20"/>
      <c r="H155" s="2"/>
      <c r="I155" s="2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</row>
    <row r="156" spans="1:57">
      <c r="A156" s="1">
        <f t="shared" si="150"/>
        <v>144</v>
      </c>
      <c r="B156" s="1"/>
      <c r="C156" s="3">
        <v>9200</v>
      </c>
      <c r="D156" s="1"/>
      <c r="F156" s="1" t="s">
        <v>210</v>
      </c>
      <c r="G156" s="25">
        <v>17.2</v>
      </c>
      <c r="H156" s="11" t="str">
        <f t="shared" ref="H156:H168" si="153">VLOOKUP($G156,alloc,3)</f>
        <v>Composite of Accts. 870-902, 905-916, 924 &amp; 928-930.1 - Cust</v>
      </c>
      <c r="I156" s="2">
        <f>'O and M Class.'!J$156</f>
        <v>-729618.36623867811</v>
      </c>
      <c r="J156" s="11">
        <f t="shared" ref="J156:J168" si="154">$I156*VLOOKUP($G156,alloc,6)</f>
        <v>-581366.17435517698</v>
      </c>
      <c r="K156" s="11">
        <f t="shared" ref="K156:K168" si="155">$I156*VLOOKUP($G156,alloc,7)</f>
        <v>-141371.07874338183</v>
      </c>
      <c r="L156" s="11">
        <f t="shared" ref="L156:L168" si="156">$I156*VLOOKUP($G156,alloc,8)</f>
        <v>-378.86386503427747</v>
      </c>
      <c r="M156" s="11">
        <f t="shared" ref="M156:M168" si="157">$I156*VLOOKUP($G156,alloc,9)</f>
        <v>-4127.8202160133587</v>
      </c>
      <c r="N156" s="11">
        <f t="shared" ref="N156:N168" si="158">$I156*VLOOKUP($G156,alloc,10)</f>
        <v>-2374.4290590718433</v>
      </c>
      <c r="O156" s="11">
        <f t="shared" ref="O156:O168" si="159">$I156*VLOOKUP($G156,alloc,11)</f>
        <v>0</v>
      </c>
      <c r="P156" s="11">
        <f t="shared" ref="P156:P168" si="160">$I156*VLOOKUP($G156,alloc,12)</f>
        <v>0</v>
      </c>
      <c r="Q156" s="11">
        <f t="shared" ref="Q156:Q168" si="161">$I156*VLOOKUP($G156,alloc,13)</f>
        <v>0</v>
      </c>
      <c r="R156" s="11">
        <f t="shared" ref="R156:R168" si="162">$I156*VLOOKUP($G156,alloc,14)</f>
        <v>0</v>
      </c>
      <c r="S156" s="11">
        <f t="shared" ref="S156:S168" si="163">$I156*VLOOKUP($G156,alloc,15)</f>
        <v>0</v>
      </c>
      <c r="T156" s="11">
        <f t="shared" ref="T156:T168" si="164">$I156*VLOOKUP($G156,alloc,16)</f>
        <v>0</v>
      </c>
      <c r="U156" s="11">
        <f t="shared" ref="U156:U168" si="165">$I156*VLOOKUP($G156,alloc,17)</f>
        <v>0</v>
      </c>
      <c r="V156" s="11">
        <f t="shared" ref="V156:V168" si="166">$I156*VLOOKUP($G156,alloc,18)</f>
        <v>0</v>
      </c>
      <c r="W156" s="11">
        <f t="shared" ref="W156:W168" si="167">$I156*VLOOKUP($G156,alloc,19)</f>
        <v>0</v>
      </c>
      <c r="X156" s="11">
        <f t="shared" ref="X156:X168" si="168">$I156*VLOOKUP($G156,alloc,20)</f>
        <v>0</v>
      </c>
      <c r="Y156" s="2">
        <f t="shared" ref="Y156:Y168" si="169">SUM(J156:X156)-I156</f>
        <v>0</v>
      </c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</row>
    <row r="157" spans="1:57">
      <c r="A157" s="1">
        <f t="shared" si="150"/>
        <v>145</v>
      </c>
      <c r="B157" s="1"/>
      <c r="C157" s="3">
        <v>9210</v>
      </c>
      <c r="D157" s="1"/>
      <c r="F157" s="1" t="s">
        <v>115</v>
      </c>
      <c r="G157" s="25">
        <v>17.2</v>
      </c>
      <c r="H157" s="11" t="str">
        <f t="shared" si="153"/>
        <v>Composite of Accts. 870-902, 905-916, 924 &amp; 928-930.1 - Cust</v>
      </c>
      <c r="I157" s="2">
        <f>'O and M Class.'!J$157</f>
        <v>3602.0878180659715</v>
      </c>
      <c r="J157" s="11">
        <f t="shared" si="154"/>
        <v>2870.174479400855</v>
      </c>
      <c r="K157" s="11">
        <f t="shared" si="155"/>
        <v>697.9416420032901</v>
      </c>
      <c r="L157" s="11">
        <f t="shared" si="156"/>
        <v>1.8704311405710012</v>
      </c>
      <c r="M157" s="11">
        <f t="shared" si="157"/>
        <v>20.378833104105532</v>
      </c>
      <c r="N157" s="11">
        <f t="shared" si="158"/>
        <v>11.722432417150319</v>
      </c>
      <c r="O157" s="11">
        <f t="shared" si="159"/>
        <v>0</v>
      </c>
      <c r="P157" s="11">
        <f t="shared" si="160"/>
        <v>0</v>
      </c>
      <c r="Q157" s="11">
        <f t="shared" si="161"/>
        <v>0</v>
      </c>
      <c r="R157" s="11">
        <f t="shared" si="162"/>
        <v>0</v>
      </c>
      <c r="S157" s="11">
        <f t="shared" si="163"/>
        <v>0</v>
      </c>
      <c r="T157" s="11">
        <f t="shared" si="164"/>
        <v>0</v>
      </c>
      <c r="U157" s="11">
        <f t="shared" si="165"/>
        <v>0</v>
      </c>
      <c r="V157" s="11">
        <f t="shared" si="166"/>
        <v>0</v>
      </c>
      <c r="W157" s="11">
        <f t="shared" si="167"/>
        <v>0</v>
      </c>
      <c r="X157" s="11">
        <f t="shared" si="168"/>
        <v>0</v>
      </c>
      <c r="Y157" s="2">
        <f t="shared" si="169"/>
        <v>0</v>
      </c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</row>
    <row r="158" spans="1:57">
      <c r="A158" s="1">
        <f t="shared" si="150"/>
        <v>146</v>
      </c>
      <c r="B158" s="1"/>
      <c r="C158" s="3">
        <v>9220</v>
      </c>
      <c r="D158" s="1"/>
      <c r="F158" s="1" t="s">
        <v>211</v>
      </c>
      <c r="G158" s="25">
        <v>2</v>
      </c>
      <c r="H158" s="11" t="str">
        <f t="shared" si="153"/>
        <v>Bills</v>
      </c>
      <c r="I158" s="2">
        <f>'O and M Class.'!J$158</f>
        <v>0</v>
      </c>
      <c r="J158" s="11">
        <f t="shared" si="154"/>
        <v>0</v>
      </c>
      <c r="K158" s="11">
        <f t="shared" si="155"/>
        <v>0</v>
      </c>
      <c r="L158" s="11">
        <f t="shared" si="156"/>
        <v>0</v>
      </c>
      <c r="M158" s="11">
        <f t="shared" si="157"/>
        <v>0</v>
      </c>
      <c r="N158" s="11">
        <f t="shared" si="158"/>
        <v>0</v>
      </c>
      <c r="O158" s="11">
        <f t="shared" si="159"/>
        <v>0</v>
      </c>
      <c r="P158" s="11">
        <f t="shared" si="160"/>
        <v>0</v>
      </c>
      <c r="Q158" s="11">
        <f t="shared" si="161"/>
        <v>0</v>
      </c>
      <c r="R158" s="11">
        <f t="shared" si="162"/>
        <v>0</v>
      </c>
      <c r="S158" s="11">
        <f t="shared" si="163"/>
        <v>0</v>
      </c>
      <c r="T158" s="11">
        <f t="shared" si="164"/>
        <v>0</v>
      </c>
      <c r="U158" s="11">
        <f t="shared" si="165"/>
        <v>0</v>
      </c>
      <c r="V158" s="11">
        <f t="shared" si="166"/>
        <v>0</v>
      </c>
      <c r="W158" s="11">
        <f t="shared" si="167"/>
        <v>0</v>
      </c>
      <c r="X158" s="11">
        <f t="shared" si="168"/>
        <v>0</v>
      </c>
      <c r="Y158" s="2">
        <f t="shared" si="169"/>
        <v>0</v>
      </c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</row>
    <row r="159" spans="1:57">
      <c r="A159" s="1">
        <f t="shared" si="150"/>
        <v>147</v>
      </c>
      <c r="B159" s="1"/>
      <c r="C159" s="3">
        <v>9220</v>
      </c>
      <c r="D159" s="1"/>
      <c r="F159" s="1" t="s">
        <v>212</v>
      </c>
      <c r="G159" s="25">
        <v>17.2</v>
      </c>
      <c r="H159" s="11" t="str">
        <f t="shared" si="153"/>
        <v>Composite of Accts. 870-902, 905-916, 924 &amp; 928-930.1 - Cust</v>
      </c>
      <c r="I159" s="2">
        <f>'O and M Class.'!J$159</f>
        <v>7376933.1846945202</v>
      </c>
      <c r="J159" s="11">
        <f t="shared" si="154"/>
        <v>5878003.6557586519</v>
      </c>
      <c r="K159" s="11">
        <f t="shared" si="155"/>
        <v>1429356.839678237</v>
      </c>
      <c r="L159" s="11">
        <f t="shared" si="156"/>
        <v>3830.5688943399136</v>
      </c>
      <c r="M159" s="11">
        <f t="shared" si="157"/>
        <v>41735.043059484342</v>
      </c>
      <c r="N159" s="11">
        <f t="shared" si="158"/>
        <v>24007.077303808033</v>
      </c>
      <c r="O159" s="11">
        <f t="shared" si="159"/>
        <v>0</v>
      </c>
      <c r="P159" s="11">
        <f t="shared" si="160"/>
        <v>0</v>
      </c>
      <c r="Q159" s="11">
        <f t="shared" si="161"/>
        <v>0</v>
      </c>
      <c r="R159" s="11">
        <f t="shared" si="162"/>
        <v>0</v>
      </c>
      <c r="S159" s="11">
        <f t="shared" si="163"/>
        <v>0</v>
      </c>
      <c r="T159" s="11">
        <f t="shared" si="164"/>
        <v>0</v>
      </c>
      <c r="U159" s="11">
        <f t="shared" si="165"/>
        <v>0</v>
      </c>
      <c r="V159" s="11">
        <f t="shared" si="166"/>
        <v>0</v>
      </c>
      <c r="W159" s="11">
        <f t="shared" si="167"/>
        <v>0</v>
      </c>
      <c r="X159" s="11">
        <f t="shared" si="168"/>
        <v>0</v>
      </c>
      <c r="Y159" s="2">
        <f t="shared" si="169"/>
        <v>0</v>
      </c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</row>
    <row r="160" spans="1:57">
      <c r="A160" s="1">
        <f t="shared" si="150"/>
        <v>148</v>
      </c>
      <c r="B160" s="1"/>
      <c r="C160" s="3">
        <v>9230</v>
      </c>
      <c r="D160" s="1"/>
      <c r="F160" s="1" t="s">
        <v>116</v>
      </c>
      <c r="G160" s="25">
        <v>17.2</v>
      </c>
      <c r="H160" s="11" t="str">
        <f t="shared" si="153"/>
        <v>Composite of Accts. 870-902, 905-916, 924 &amp; 928-930.1 - Cust</v>
      </c>
      <c r="I160" s="2">
        <f>'O and M Class.'!J$160</f>
        <v>98317.321201535917</v>
      </c>
      <c r="J160" s="11">
        <f t="shared" si="154"/>
        <v>78340.08509743023</v>
      </c>
      <c r="K160" s="11">
        <f t="shared" si="155"/>
        <v>19049.994353998871</v>
      </c>
      <c r="L160" s="11">
        <f t="shared" si="156"/>
        <v>51.052552997336804</v>
      </c>
      <c r="M160" s="11">
        <f t="shared" si="157"/>
        <v>556.23082534523076</v>
      </c>
      <c r="N160" s="11">
        <f t="shared" si="158"/>
        <v>319.95837176426022</v>
      </c>
      <c r="O160" s="11">
        <f t="shared" si="159"/>
        <v>0</v>
      </c>
      <c r="P160" s="11">
        <f t="shared" si="160"/>
        <v>0</v>
      </c>
      <c r="Q160" s="11">
        <f t="shared" si="161"/>
        <v>0</v>
      </c>
      <c r="R160" s="11">
        <f t="shared" si="162"/>
        <v>0</v>
      </c>
      <c r="S160" s="11">
        <f t="shared" si="163"/>
        <v>0</v>
      </c>
      <c r="T160" s="11">
        <f t="shared" si="164"/>
        <v>0</v>
      </c>
      <c r="U160" s="11">
        <f t="shared" si="165"/>
        <v>0</v>
      </c>
      <c r="V160" s="11">
        <f t="shared" si="166"/>
        <v>0</v>
      </c>
      <c r="W160" s="11">
        <f t="shared" si="167"/>
        <v>0</v>
      </c>
      <c r="X160" s="11">
        <f t="shared" si="168"/>
        <v>0</v>
      </c>
      <c r="Y160" s="2">
        <f t="shared" si="169"/>
        <v>0</v>
      </c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</row>
    <row r="161" spans="1:57">
      <c r="A161" s="1">
        <f t="shared" si="150"/>
        <v>149</v>
      </c>
      <c r="B161" s="1"/>
      <c r="C161" s="3">
        <v>9240</v>
      </c>
      <c r="D161" s="1"/>
      <c r="F161" s="1" t="s">
        <v>111</v>
      </c>
      <c r="G161" s="25">
        <v>9.1999999999999993</v>
      </c>
      <c r="H161" s="11" t="str">
        <f t="shared" si="153"/>
        <v>Allocated Net Plant - Cust</v>
      </c>
      <c r="I161" s="2">
        <f>'O and M Class.'!J$161</f>
        <v>3183.3567223592563</v>
      </c>
      <c r="J161" s="11">
        <f t="shared" si="154"/>
        <v>2403.4211106786825</v>
      </c>
      <c r="K161" s="11">
        <f t="shared" si="155"/>
        <v>738.95335253934036</v>
      </c>
      <c r="L161" s="11">
        <f t="shared" si="156"/>
        <v>2.2556819828113772</v>
      </c>
      <c r="M161" s="11">
        <f t="shared" si="157"/>
        <v>24.585865526753491</v>
      </c>
      <c r="N161" s="11">
        <f t="shared" si="158"/>
        <v>14.140711631668326</v>
      </c>
      <c r="O161" s="11">
        <f t="shared" si="159"/>
        <v>0</v>
      </c>
      <c r="P161" s="11">
        <f t="shared" si="160"/>
        <v>0</v>
      </c>
      <c r="Q161" s="11">
        <f t="shared" si="161"/>
        <v>0</v>
      </c>
      <c r="R161" s="11">
        <f t="shared" si="162"/>
        <v>0</v>
      </c>
      <c r="S161" s="11">
        <f t="shared" si="163"/>
        <v>0</v>
      </c>
      <c r="T161" s="11">
        <f t="shared" si="164"/>
        <v>0</v>
      </c>
      <c r="U161" s="11">
        <f t="shared" si="165"/>
        <v>0</v>
      </c>
      <c r="V161" s="11">
        <f t="shared" si="166"/>
        <v>0</v>
      </c>
      <c r="W161" s="11">
        <f t="shared" si="167"/>
        <v>0</v>
      </c>
      <c r="X161" s="11">
        <f t="shared" si="168"/>
        <v>0</v>
      </c>
      <c r="Y161" s="2">
        <f t="shared" si="169"/>
        <v>0</v>
      </c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</row>
    <row r="162" spans="1:57">
      <c r="A162" s="1">
        <f t="shared" si="150"/>
        <v>150</v>
      </c>
      <c r="B162" s="1"/>
      <c r="C162" s="3">
        <v>9250</v>
      </c>
      <c r="D162" s="1"/>
      <c r="F162" s="1" t="s">
        <v>112</v>
      </c>
      <c r="G162" s="25">
        <v>17.2</v>
      </c>
      <c r="H162" s="11" t="str">
        <f t="shared" si="153"/>
        <v>Composite of Accts. 870-902, 905-916, 924 &amp; 928-930.1 - Cust</v>
      </c>
      <c r="I162" s="2">
        <f>'O and M Class.'!J$162</f>
        <v>112805.11739759876</v>
      </c>
      <c r="J162" s="11">
        <f t="shared" si="154"/>
        <v>89884.085411955268</v>
      </c>
      <c r="K162" s="11">
        <f t="shared" si="155"/>
        <v>21857.154194848681</v>
      </c>
      <c r="L162" s="11">
        <f t="shared" si="156"/>
        <v>58.575530373805016</v>
      </c>
      <c r="M162" s="11">
        <f t="shared" si="157"/>
        <v>638.19561788723536</v>
      </c>
      <c r="N162" s="11">
        <f t="shared" si="158"/>
        <v>367.1066425337886</v>
      </c>
      <c r="O162" s="11">
        <f t="shared" si="159"/>
        <v>0</v>
      </c>
      <c r="P162" s="11">
        <f t="shared" si="160"/>
        <v>0</v>
      </c>
      <c r="Q162" s="11">
        <f t="shared" si="161"/>
        <v>0</v>
      </c>
      <c r="R162" s="11">
        <f t="shared" si="162"/>
        <v>0</v>
      </c>
      <c r="S162" s="11">
        <f t="shared" si="163"/>
        <v>0</v>
      </c>
      <c r="T162" s="11">
        <f t="shared" si="164"/>
        <v>0</v>
      </c>
      <c r="U162" s="11">
        <f t="shared" si="165"/>
        <v>0</v>
      </c>
      <c r="V162" s="11">
        <f t="shared" si="166"/>
        <v>0</v>
      </c>
      <c r="W162" s="11">
        <f t="shared" si="167"/>
        <v>0</v>
      </c>
      <c r="X162" s="11">
        <f t="shared" si="168"/>
        <v>0</v>
      </c>
      <c r="Y162" s="2">
        <f t="shared" si="169"/>
        <v>0</v>
      </c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</row>
    <row r="163" spans="1:57">
      <c r="A163" s="1">
        <f t="shared" si="150"/>
        <v>151</v>
      </c>
      <c r="B163" s="1"/>
      <c r="C163" s="3">
        <v>9260</v>
      </c>
      <c r="D163" s="1"/>
      <c r="F163" s="1" t="s">
        <v>213</v>
      </c>
      <c r="G163" s="25">
        <v>17.2</v>
      </c>
      <c r="H163" s="11" t="str">
        <f t="shared" si="153"/>
        <v>Composite of Accts. 870-902, 905-916, 924 &amp; 928-930.1 - Cust</v>
      </c>
      <c r="I163" s="2">
        <f>'O and M Class.'!J$163</f>
        <v>1150620.3325759296</v>
      </c>
      <c r="J163" s="11">
        <f t="shared" si="154"/>
        <v>916824.15333569562</v>
      </c>
      <c r="K163" s="11">
        <f t="shared" si="155"/>
        <v>222944.54905088825</v>
      </c>
      <c r="L163" s="11">
        <f t="shared" si="156"/>
        <v>597.47463408033002</v>
      </c>
      <c r="M163" s="11">
        <f t="shared" si="157"/>
        <v>6509.6413269416344</v>
      </c>
      <c r="N163" s="11">
        <f t="shared" si="158"/>
        <v>3744.5142283239379</v>
      </c>
      <c r="O163" s="11">
        <f t="shared" si="159"/>
        <v>0</v>
      </c>
      <c r="P163" s="11">
        <f t="shared" si="160"/>
        <v>0</v>
      </c>
      <c r="Q163" s="11">
        <f t="shared" si="161"/>
        <v>0</v>
      </c>
      <c r="R163" s="11">
        <f t="shared" si="162"/>
        <v>0</v>
      </c>
      <c r="S163" s="11">
        <f t="shared" si="163"/>
        <v>0</v>
      </c>
      <c r="T163" s="11">
        <f t="shared" si="164"/>
        <v>0</v>
      </c>
      <c r="U163" s="11">
        <f t="shared" si="165"/>
        <v>0</v>
      </c>
      <c r="V163" s="11">
        <f t="shared" si="166"/>
        <v>0</v>
      </c>
      <c r="W163" s="11">
        <f t="shared" si="167"/>
        <v>0</v>
      </c>
      <c r="X163" s="11">
        <f t="shared" si="168"/>
        <v>0</v>
      </c>
      <c r="Y163" s="2">
        <f t="shared" si="169"/>
        <v>0</v>
      </c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</row>
    <row r="164" spans="1:57">
      <c r="A164" s="1">
        <f t="shared" si="150"/>
        <v>152</v>
      </c>
      <c r="B164" s="1"/>
      <c r="C164" s="3">
        <v>9270</v>
      </c>
      <c r="D164" s="1"/>
      <c r="F164" s="68" t="s">
        <v>417</v>
      </c>
      <c r="G164" s="25">
        <v>2</v>
      </c>
      <c r="H164" s="11" t="str">
        <f t="shared" si="153"/>
        <v>Bills</v>
      </c>
      <c r="I164" s="2">
        <f>'O and M Class.'!J$164</f>
        <v>82.597628258568534</v>
      </c>
      <c r="J164" s="11">
        <f t="shared" si="154"/>
        <v>73.521964285060918</v>
      </c>
      <c r="K164" s="11">
        <f t="shared" si="155"/>
        <v>8.9789574293130858</v>
      </c>
      <c r="L164" s="11">
        <f t="shared" si="156"/>
        <v>5.3747653365719822E-3</v>
      </c>
      <c r="M164" s="11">
        <f t="shared" si="157"/>
        <v>5.7906230925403243E-2</v>
      </c>
      <c r="N164" s="11">
        <f t="shared" si="158"/>
        <v>3.3425547932549843E-2</v>
      </c>
      <c r="O164" s="11">
        <f t="shared" si="159"/>
        <v>0</v>
      </c>
      <c r="P164" s="11">
        <f t="shared" si="160"/>
        <v>0</v>
      </c>
      <c r="Q164" s="11">
        <f t="shared" si="161"/>
        <v>0</v>
      </c>
      <c r="R164" s="11">
        <f t="shared" si="162"/>
        <v>0</v>
      </c>
      <c r="S164" s="11">
        <f t="shared" si="163"/>
        <v>0</v>
      </c>
      <c r="T164" s="11">
        <f t="shared" si="164"/>
        <v>0</v>
      </c>
      <c r="U164" s="11">
        <f t="shared" si="165"/>
        <v>0</v>
      </c>
      <c r="V164" s="11">
        <f t="shared" si="166"/>
        <v>0</v>
      </c>
      <c r="W164" s="11">
        <f t="shared" si="167"/>
        <v>0</v>
      </c>
      <c r="X164" s="11">
        <f t="shared" si="168"/>
        <v>0</v>
      </c>
      <c r="Y164" s="2">
        <f t="shared" si="169"/>
        <v>0</v>
      </c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</row>
    <row r="165" spans="1:57">
      <c r="A165" s="1">
        <f t="shared" si="150"/>
        <v>153</v>
      </c>
      <c r="B165" s="1"/>
      <c r="C165" s="3">
        <v>9280</v>
      </c>
      <c r="D165" s="1"/>
      <c r="F165" s="1" t="s">
        <v>214</v>
      </c>
      <c r="G165" s="25">
        <v>2</v>
      </c>
      <c r="H165" s="11" t="str">
        <f t="shared" si="153"/>
        <v>Bills</v>
      </c>
      <c r="I165" s="2">
        <f>'O and M Class.'!J$165</f>
        <v>278593.99943633215</v>
      </c>
      <c r="J165" s="11">
        <f t="shared" si="154"/>
        <v>247982.64197695587</v>
      </c>
      <c r="K165" s="11">
        <f t="shared" si="155"/>
        <v>30285.175418961266</v>
      </c>
      <c r="L165" s="11">
        <f t="shared" si="156"/>
        <v>18.128575877020015</v>
      </c>
      <c r="M165" s="11">
        <f t="shared" si="157"/>
        <v>195.31224813490175</v>
      </c>
      <c r="N165" s="11">
        <f t="shared" si="158"/>
        <v>112.74121640307338</v>
      </c>
      <c r="O165" s="11">
        <f t="shared" si="159"/>
        <v>0</v>
      </c>
      <c r="P165" s="11">
        <f t="shared" si="160"/>
        <v>0</v>
      </c>
      <c r="Q165" s="11">
        <f t="shared" si="161"/>
        <v>0</v>
      </c>
      <c r="R165" s="11">
        <f t="shared" si="162"/>
        <v>0</v>
      </c>
      <c r="S165" s="11">
        <f t="shared" si="163"/>
        <v>0</v>
      </c>
      <c r="T165" s="11">
        <f t="shared" si="164"/>
        <v>0</v>
      </c>
      <c r="U165" s="11">
        <f t="shared" si="165"/>
        <v>0</v>
      </c>
      <c r="V165" s="11">
        <f t="shared" si="166"/>
        <v>0</v>
      </c>
      <c r="W165" s="11">
        <f t="shared" si="167"/>
        <v>0</v>
      </c>
      <c r="X165" s="11">
        <f t="shared" si="168"/>
        <v>0</v>
      </c>
      <c r="Y165" s="2">
        <f t="shared" si="169"/>
        <v>0</v>
      </c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</row>
    <row r="166" spans="1:57">
      <c r="A166" s="1">
        <f t="shared" si="150"/>
        <v>154</v>
      </c>
      <c r="B166" s="1"/>
      <c r="C166" s="21">
        <v>930.1</v>
      </c>
      <c r="D166" s="1"/>
      <c r="F166" s="1" t="s">
        <v>215</v>
      </c>
      <c r="G166" s="25">
        <v>2</v>
      </c>
      <c r="H166" s="11" t="str">
        <f t="shared" si="153"/>
        <v>Bills</v>
      </c>
      <c r="I166" s="2">
        <f>'O and M Class.'!J$166</f>
        <v>0</v>
      </c>
      <c r="J166" s="11">
        <f t="shared" si="154"/>
        <v>0</v>
      </c>
      <c r="K166" s="11">
        <f t="shared" si="155"/>
        <v>0</v>
      </c>
      <c r="L166" s="11">
        <f t="shared" si="156"/>
        <v>0</v>
      </c>
      <c r="M166" s="11">
        <f t="shared" si="157"/>
        <v>0</v>
      </c>
      <c r="N166" s="11">
        <f t="shared" si="158"/>
        <v>0</v>
      </c>
      <c r="O166" s="11">
        <f t="shared" si="159"/>
        <v>0</v>
      </c>
      <c r="P166" s="11">
        <f t="shared" si="160"/>
        <v>0</v>
      </c>
      <c r="Q166" s="11">
        <f t="shared" si="161"/>
        <v>0</v>
      </c>
      <c r="R166" s="11">
        <f t="shared" si="162"/>
        <v>0</v>
      </c>
      <c r="S166" s="11">
        <f t="shared" si="163"/>
        <v>0</v>
      </c>
      <c r="T166" s="11">
        <f t="shared" si="164"/>
        <v>0</v>
      </c>
      <c r="U166" s="11">
        <f t="shared" si="165"/>
        <v>0</v>
      </c>
      <c r="V166" s="11">
        <f t="shared" si="166"/>
        <v>0</v>
      </c>
      <c r="W166" s="11">
        <f t="shared" si="167"/>
        <v>0</v>
      </c>
      <c r="X166" s="11">
        <f t="shared" si="168"/>
        <v>0</v>
      </c>
      <c r="Y166" s="2">
        <f t="shared" si="169"/>
        <v>0</v>
      </c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</row>
    <row r="167" spans="1:57">
      <c r="A167" s="1">
        <f t="shared" si="150"/>
        <v>155</v>
      </c>
      <c r="B167" s="1"/>
      <c r="C167" s="21">
        <v>930.2</v>
      </c>
      <c r="D167" s="1"/>
      <c r="F167" s="1" t="s">
        <v>216</v>
      </c>
      <c r="G167" s="25">
        <v>17.2</v>
      </c>
      <c r="H167" s="11" t="str">
        <f t="shared" si="153"/>
        <v>Composite of Accts. 870-902, 905-916, 924 &amp; 928-930.1 - Cust</v>
      </c>
      <c r="I167" s="2">
        <f>'O and M Class.'!J$167</f>
        <v>-12449.650604733048</v>
      </c>
      <c r="J167" s="11">
        <f t="shared" si="154"/>
        <v>-9919.9884200346223</v>
      </c>
      <c r="K167" s="11">
        <f t="shared" si="155"/>
        <v>-2412.2481250609803</v>
      </c>
      <c r="L167" s="11">
        <f t="shared" si="156"/>
        <v>-6.4646436612486848</v>
      </c>
      <c r="M167" s="11">
        <f t="shared" si="157"/>
        <v>-70.433971822070276</v>
      </c>
      <c r="N167" s="11">
        <f t="shared" si="158"/>
        <v>-40.515444154128311</v>
      </c>
      <c r="O167" s="11">
        <f t="shared" si="159"/>
        <v>0</v>
      </c>
      <c r="P167" s="11">
        <f t="shared" si="160"/>
        <v>0</v>
      </c>
      <c r="Q167" s="11">
        <f t="shared" si="161"/>
        <v>0</v>
      </c>
      <c r="R167" s="11">
        <f t="shared" si="162"/>
        <v>0</v>
      </c>
      <c r="S167" s="11">
        <f t="shared" si="163"/>
        <v>0</v>
      </c>
      <c r="T167" s="11">
        <f t="shared" si="164"/>
        <v>0</v>
      </c>
      <c r="U167" s="11">
        <f t="shared" si="165"/>
        <v>0</v>
      </c>
      <c r="V167" s="11">
        <f t="shared" si="166"/>
        <v>0</v>
      </c>
      <c r="W167" s="11">
        <f t="shared" si="167"/>
        <v>0</v>
      </c>
      <c r="X167" s="11">
        <f t="shared" si="168"/>
        <v>0</v>
      </c>
      <c r="Y167" s="2">
        <f t="shared" si="169"/>
        <v>0</v>
      </c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</row>
    <row r="168" spans="1:57">
      <c r="A168" s="1">
        <f t="shared" si="150"/>
        <v>156</v>
      </c>
      <c r="B168" s="1"/>
      <c r="C168" s="3">
        <v>9310</v>
      </c>
      <c r="D168" s="1"/>
      <c r="F168" s="1" t="s">
        <v>99</v>
      </c>
      <c r="G168" s="25">
        <v>17.2</v>
      </c>
      <c r="H168" s="11" t="str">
        <f t="shared" si="153"/>
        <v>Composite of Accts. 870-902, 905-916, 924 &amp; 928-930.1 - Cust</v>
      </c>
      <c r="I168" s="2">
        <f>'O and M Class.'!J$168</f>
        <v>-5444.0599880475529</v>
      </c>
      <c r="J168" s="11">
        <f t="shared" si="154"/>
        <v>-4337.8737085901985</v>
      </c>
      <c r="K168" s="11">
        <f t="shared" si="155"/>
        <v>-1054.8427354173771</v>
      </c>
      <c r="L168" s="11">
        <f t="shared" si="156"/>
        <v>-2.8268992448518482</v>
      </c>
      <c r="M168" s="11">
        <f t="shared" si="157"/>
        <v>-30.799801534191225</v>
      </c>
      <c r="N168" s="11">
        <f t="shared" si="158"/>
        <v>-17.716843260935402</v>
      </c>
      <c r="O168" s="11">
        <f t="shared" si="159"/>
        <v>0</v>
      </c>
      <c r="P168" s="11">
        <f t="shared" si="160"/>
        <v>0</v>
      </c>
      <c r="Q168" s="11">
        <f t="shared" si="161"/>
        <v>0</v>
      </c>
      <c r="R168" s="11">
        <f t="shared" si="162"/>
        <v>0</v>
      </c>
      <c r="S168" s="11">
        <f t="shared" si="163"/>
        <v>0</v>
      </c>
      <c r="T168" s="11">
        <f t="shared" si="164"/>
        <v>0</v>
      </c>
      <c r="U168" s="11">
        <f t="shared" si="165"/>
        <v>0</v>
      </c>
      <c r="V168" s="11">
        <f t="shared" si="166"/>
        <v>0</v>
      </c>
      <c r="W168" s="11">
        <f t="shared" si="167"/>
        <v>0</v>
      </c>
      <c r="X168" s="11">
        <f t="shared" si="168"/>
        <v>0</v>
      </c>
      <c r="Y168" s="2">
        <f t="shared" si="169"/>
        <v>0</v>
      </c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</row>
    <row r="169" spans="1:57">
      <c r="A169" s="1">
        <f t="shared" si="150"/>
        <v>157</v>
      </c>
      <c r="B169" s="1"/>
      <c r="C169" s="3"/>
      <c r="D169" s="1"/>
      <c r="E169" s="1" t="s">
        <v>80</v>
      </c>
      <c r="F169" s="1"/>
      <c r="G169" s="25"/>
      <c r="H169" s="11"/>
      <c r="I169" s="2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</row>
    <row r="170" spans="1:57">
      <c r="A170" s="1">
        <f t="shared" si="150"/>
        <v>158</v>
      </c>
      <c r="B170" s="1"/>
      <c r="C170" s="3">
        <v>9320</v>
      </c>
      <c r="D170" s="1"/>
      <c r="F170" s="1" t="s">
        <v>117</v>
      </c>
      <c r="G170" s="25">
        <v>17.2</v>
      </c>
      <c r="H170" s="11" t="str">
        <f>VLOOKUP($G170,alloc,3)</f>
        <v>Composite of Accts. 870-902, 905-916, 924 &amp; 928-930.1 - Cust</v>
      </c>
      <c r="I170" s="2">
        <f>'O and M Class.'!J$170</f>
        <v>767.05528482900183</v>
      </c>
      <c r="J170" s="11">
        <f>$I170*VLOOKUP($G170,alloc,6)</f>
        <v>611.19623229725312</v>
      </c>
      <c r="K170" s="11">
        <f>$I170*VLOOKUP($G170,alloc,7)</f>
        <v>148.62486758812551</v>
      </c>
      <c r="L170" s="11">
        <f>$I170*VLOOKUP($G170,alloc,8)</f>
        <v>0.3983034739153179</v>
      </c>
      <c r="M170" s="11">
        <f>$I170*VLOOKUP($G170,alloc,9)</f>
        <v>4.3396198040350127</v>
      </c>
      <c r="N170" s="11">
        <f>$I170*VLOOKUP($G170,alloc,10)</f>
        <v>2.4962616656730496</v>
      </c>
      <c r="O170" s="11">
        <f>$I170*VLOOKUP($G170,alloc,11)</f>
        <v>0</v>
      </c>
      <c r="P170" s="11">
        <f>$I170*VLOOKUP($G170,alloc,12)</f>
        <v>0</v>
      </c>
      <c r="Q170" s="11">
        <f>$I170*VLOOKUP($G170,alloc,13)</f>
        <v>0</v>
      </c>
      <c r="R170" s="11">
        <f>$I170*VLOOKUP($G170,alloc,14)</f>
        <v>0</v>
      </c>
      <c r="S170" s="11">
        <f>$I170*VLOOKUP($G170,alloc,15)</f>
        <v>0</v>
      </c>
      <c r="T170" s="11">
        <f>$I170*VLOOKUP($G170,alloc,16)</f>
        <v>0</v>
      </c>
      <c r="U170" s="11">
        <f>$I170*VLOOKUP($G170,alloc,17)</f>
        <v>0</v>
      </c>
      <c r="V170" s="11">
        <f>$I170*VLOOKUP($G170,alloc,18)</f>
        <v>0</v>
      </c>
      <c r="W170" s="11">
        <f>$I170*VLOOKUP($G170,alloc,19)</f>
        <v>0</v>
      </c>
      <c r="X170" s="11">
        <f>$I170*VLOOKUP($G170,alloc,20)</f>
        <v>0</v>
      </c>
      <c r="Y170" s="2">
        <f>SUM(J170:X170)-I170</f>
        <v>0</v>
      </c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</row>
    <row r="171" spans="1:57">
      <c r="A171" s="1">
        <f t="shared" si="150"/>
        <v>159</v>
      </c>
      <c r="B171" s="1"/>
      <c r="C171" s="3"/>
      <c r="D171" s="1" t="s">
        <v>32</v>
      </c>
      <c r="E171" s="1"/>
      <c r="G171" s="20"/>
      <c r="H171" s="11"/>
      <c r="I171" s="2">
        <f>'O and M Class.'!J$171</f>
        <v>8277392.9759279694</v>
      </c>
      <c r="J171" s="2">
        <f t="shared" ref="J171:P171" si="170">SUM(J156:J170)</f>
        <v>6621368.8988835504</v>
      </c>
      <c r="K171" s="2">
        <f t="shared" si="170"/>
        <v>1580250.0419126339</v>
      </c>
      <c r="L171" s="2">
        <f t="shared" si="170"/>
        <v>4172.1745710906616</v>
      </c>
      <c r="M171" s="2">
        <f t="shared" si="170"/>
        <v>45454.731313089535</v>
      </c>
      <c r="N171" s="2">
        <f t="shared" si="170"/>
        <v>26147.129247608609</v>
      </c>
      <c r="O171" s="2">
        <f t="shared" si="170"/>
        <v>0</v>
      </c>
      <c r="P171" s="2">
        <f t="shared" si="170"/>
        <v>0</v>
      </c>
      <c r="Q171" s="2">
        <f t="shared" ref="Q171:X171" si="171">SUM(Q156:Q170)</f>
        <v>0</v>
      </c>
      <c r="R171" s="2">
        <f t="shared" si="171"/>
        <v>0</v>
      </c>
      <c r="S171" s="2">
        <f t="shared" si="171"/>
        <v>0</v>
      </c>
      <c r="T171" s="2">
        <f t="shared" si="171"/>
        <v>0</v>
      </c>
      <c r="U171" s="2">
        <f t="shared" si="171"/>
        <v>0</v>
      </c>
      <c r="V171" s="2">
        <f t="shared" si="171"/>
        <v>0</v>
      </c>
      <c r="W171" s="2">
        <f t="shared" si="171"/>
        <v>0</v>
      </c>
      <c r="X171" s="2">
        <f t="shared" si="171"/>
        <v>0</v>
      </c>
      <c r="Y171" s="2">
        <f>SUM(J171:X171)-I171</f>
        <v>0</v>
      </c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</row>
    <row r="172" spans="1:57">
      <c r="A172" s="1">
        <f t="shared" si="150"/>
        <v>160</v>
      </c>
      <c r="B172" s="1"/>
      <c r="C172" s="3"/>
      <c r="D172" s="1"/>
      <c r="E172" s="1"/>
      <c r="F172" s="1"/>
      <c r="G172" s="20"/>
      <c r="H172" s="11"/>
      <c r="I172" s="2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</row>
    <row r="173" spans="1:57">
      <c r="A173" s="1">
        <f t="shared" si="150"/>
        <v>161</v>
      </c>
      <c r="B173" s="1"/>
      <c r="C173" s="3"/>
      <c r="D173" s="68" t="s">
        <v>138</v>
      </c>
      <c r="E173" s="1"/>
      <c r="G173" s="20"/>
      <c r="H173" s="11"/>
      <c r="I173" s="2">
        <f>'O and M Class.'!J$173</f>
        <v>13355249.097205494</v>
      </c>
      <c r="J173" s="2">
        <f>J171+J152+J145+J138+J130+J103+J79+J53+J31</f>
        <v>10706013.004435254</v>
      </c>
      <c r="K173" s="2">
        <f t="shared" ref="K173:P173" si="172">K171+K152+K145+K138+K130+K103+K79+K53+K31</f>
        <v>2528985.2357711545</v>
      </c>
      <c r="L173" s="2">
        <f t="shared" si="172"/>
        <v>6621.2535812697715</v>
      </c>
      <c r="M173" s="2">
        <f t="shared" si="172"/>
        <v>72134.81641772583</v>
      </c>
      <c r="N173" s="2">
        <f t="shared" si="172"/>
        <v>41494.787000091295</v>
      </c>
      <c r="O173" s="2">
        <f t="shared" si="172"/>
        <v>0</v>
      </c>
      <c r="P173" s="2">
        <f t="shared" si="172"/>
        <v>0</v>
      </c>
      <c r="Q173" s="2">
        <f t="shared" ref="Q173:X173" si="173">Q171+Q152+Q145+Q138+Q130+Q103+Q79+Q53+Q31</f>
        <v>0</v>
      </c>
      <c r="R173" s="2">
        <f t="shared" si="173"/>
        <v>0</v>
      </c>
      <c r="S173" s="2">
        <f t="shared" si="173"/>
        <v>0</v>
      </c>
      <c r="T173" s="2">
        <f t="shared" si="173"/>
        <v>0</v>
      </c>
      <c r="U173" s="2">
        <f t="shared" si="173"/>
        <v>0</v>
      </c>
      <c r="V173" s="2">
        <f t="shared" si="173"/>
        <v>0</v>
      </c>
      <c r="W173" s="2">
        <f t="shared" si="173"/>
        <v>0</v>
      </c>
      <c r="X173" s="2">
        <f t="shared" si="173"/>
        <v>0</v>
      </c>
      <c r="Y173" s="2">
        <f>SUM(J173:X173)-I173</f>
        <v>0</v>
      </c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</row>
    <row r="174" spans="1:57">
      <c r="A174" s="1"/>
      <c r="B174" s="1"/>
      <c r="C174" s="3"/>
      <c r="D174" s="1"/>
      <c r="E174" s="1"/>
      <c r="G174" s="20"/>
      <c r="H174" s="11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</row>
    <row r="175" spans="1:57">
      <c r="A175" s="1"/>
      <c r="B175" s="1"/>
      <c r="C175" s="1"/>
      <c r="D175" s="1"/>
      <c r="E175" s="1"/>
      <c r="F175" s="3" t="s">
        <v>19</v>
      </c>
      <c r="G175" s="20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57">
      <c r="A176" s="1"/>
      <c r="B176" s="1"/>
      <c r="C176" s="1"/>
      <c r="D176" s="1"/>
      <c r="E176" s="1"/>
      <c r="G176" s="20"/>
      <c r="H176" s="1"/>
      <c r="I176" s="1"/>
      <c r="J176" s="1"/>
      <c r="K176" s="1"/>
      <c r="L176" s="1"/>
      <c r="M176" s="1"/>
      <c r="N176" s="4"/>
      <c r="O176" s="4"/>
      <c r="P176" s="1"/>
      <c r="Q176" s="3"/>
      <c r="R176" s="3"/>
      <c r="S176" s="3"/>
      <c r="T176" s="3"/>
      <c r="U176" s="3"/>
      <c r="V176" s="3"/>
      <c r="W176" s="1"/>
      <c r="X176" s="1"/>
      <c r="Y176" s="1"/>
      <c r="Z176" s="1"/>
      <c r="AB176" s="1"/>
      <c r="AC176" s="1"/>
      <c r="AD176" s="1"/>
      <c r="AE176" s="1"/>
      <c r="AF176" s="1"/>
      <c r="AG176" s="1"/>
    </row>
    <row r="177" spans="1:57">
      <c r="A177" s="1"/>
      <c r="B177" s="1"/>
      <c r="C177" s="1"/>
      <c r="D177" s="1"/>
      <c r="E177" s="1"/>
      <c r="F177" s="1"/>
      <c r="G177" s="20"/>
      <c r="H177" s="1"/>
      <c r="I177" s="1"/>
      <c r="J177" s="42"/>
      <c r="K177" s="4"/>
      <c r="L177" s="4"/>
      <c r="M177" s="4"/>
      <c r="N177" s="3"/>
      <c r="O177" s="3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1"/>
      <c r="AB177" s="1"/>
      <c r="AC177" s="1"/>
      <c r="AD177" s="1"/>
      <c r="AE177" s="1"/>
      <c r="AF177" s="1"/>
      <c r="AG177" s="1"/>
    </row>
    <row r="178" spans="1:57">
      <c r="A178" s="65" t="s">
        <v>303</v>
      </c>
      <c r="B178" s="1"/>
      <c r="C178" s="65" t="s">
        <v>301</v>
      </c>
      <c r="D178" s="1"/>
      <c r="E178" s="1"/>
      <c r="F178" s="1"/>
      <c r="G178" s="21" t="s">
        <v>38</v>
      </c>
      <c r="H178" s="13" t="s">
        <v>38</v>
      </c>
      <c r="I178" s="3" t="s">
        <v>1</v>
      </c>
      <c r="J178" s="3" t="s">
        <v>56</v>
      </c>
      <c r="K178" s="3" t="s">
        <v>518</v>
      </c>
      <c r="L178" s="3" t="s">
        <v>518</v>
      </c>
      <c r="M178" s="69" t="s">
        <v>180</v>
      </c>
      <c r="N178" s="69" t="s">
        <v>180</v>
      </c>
      <c r="O178" s="3"/>
      <c r="P178" s="3"/>
      <c r="Q178" s="3"/>
      <c r="R178" s="3"/>
      <c r="S178" s="3"/>
      <c r="T178" s="4"/>
      <c r="U178" s="4"/>
      <c r="V178" s="4"/>
      <c r="W178" s="3"/>
      <c r="X178" s="3"/>
      <c r="Y178" s="3"/>
      <c r="Z178" s="1"/>
      <c r="AB178" s="1"/>
      <c r="AC178" s="1"/>
      <c r="AD178" s="1"/>
      <c r="AE178" s="1"/>
      <c r="AF178" s="1"/>
      <c r="AG178" s="1"/>
    </row>
    <row r="179" spans="1:57">
      <c r="A179" s="66" t="s">
        <v>302</v>
      </c>
      <c r="B179" s="14"/>
      <c r="C179" s="66" t="s">
        <v>302</v>
      </c>
      <c r="D179" s="1"/>
      <c r="E179" s="1"/>
      <c r="F179" s="1"/>
      <c r="G179" s="21" t="s">
        <v>39</v>
      </c>
      <c r="H179" s="13" t="s">
        <v>21</v>
      </c>
      <c r="I179" s="3" t="s">
        <v>2</v>
      </c>
      <c r="J179" s="3" t="s">
        <v>519</v>
      </c>
      <c r="K179" s="69" t="s">
        <v>420</v>
      </c>
      <c r="L179" s="69" t="s">
        <v>517</v>
      </c>
      <c r="M179" s="69" t="s">
        <v>420</v>
      </c>
      <c r="N179" s="69" t="s">
        <v>517</v>
      </c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1"/>
      <c r="AB179" s="1"/>
      <c r="AC179" s="1"/>
      <c r="AD179" s="1"/>
      <c r="AE179" s="1"/>
      <c r="AF179" s="1"/>
      <c r="AG179" s="1"/>
    </row>
    <row r="180" spans="1:57">
      <c r="A180" s="1">
        <f>+A173+1</f>
        <v>162</v>
      </c>
      <c r="B180" s="1"/>
      <c r="C180" s="3"/>
      <c r="D180" s="1" t="s">
        <v>119</v>
      </c>
      <c r="E180" s="1"/>
      <c r="G180" s="20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1"/>
      <c r="Z180" s="1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</row>
    <row r="181" spans="1:57">
      <c r="A181" s="1">
        <f t="shared" ref="A181:A244" si="174">A180+1</f>
        <v>163</v>
      </c>
      <c r="B181" s="1"/>
      <c r="C181" s="3"/>
      <c r="D181" s="1"/>
      <c r="E181" s="1" t="s">
        <v>71</v>
      </c>
      <c r="G181" s="20"/>
      <c r="H181" s="2"/>
      <c r="I181" s="2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</row>
    <row r="182" spans="1:57">
      <c r="A182" s="1">
        <f t="shared" si="174"/>
        <v>164</v>
      </c>
      <c r="B182" s="1"/>
      <c r="C182" s="73">
        <v>7500</v>
      </c>
      <c r="D182" s="1"/>
      <c r="E182" s="1"/>
      <c r="F182" s="1" t="s">
        <v>79</v>
      </c>
      <c r="G182" s="25">
        <v>99</v>
      </c>
      <c r="H182" s="11" t="str">
        <f t="shared" ref="H182:H189" si="175">VLOOKUP($G182,alloc,3)</f>
        <v>-</v>
      </c>
      <c r="I182" s="2">
        <f>'O and M Class.'!K$14</f>
        <v>0</v>
      </c>
      <c r="J182" s="11">
        <f t="shared" ref="J182:J198" si="176">$I182*VLOOKUP($G182,alloc,6)</f>
        <v>0</v>
      </c>
      <c r="K182" s="11">
        <f>$I182*VLOOKUP($G182,alloc,7)</f>
        <v>0</v>
      </c>
      <c r="L182" s="11">
        <f>$I182*VLOOKUP($G182,alloc,8)</f>
        <v>0</v>
      </c>
      <c r="M182" s="11">
        <f>$I182*VLOOKUP($G182,alloc,9)</f>
        <v>0</v>
      </c>
      <c r="N182" s="11">
        <f>$I182*VLOOKUP($G182,alloc,10)</f>
        <v>0</v>
      </c>
      <c r="O182" s="11">
        <f t="shared" ref="O182:O189" si="177">$I182*VLOOKUP($G182,alloc,11)</f>
        <v>0</v>
      </c>
      <c r="P182" s="11">
        <f t="shared" ref="P182:P189" si="178">$I182*VLOOKUP($G182,alloc,12)</f>
        <v>0</v>
      </c>
      <c r="Q182" s="11">
        <f t="shared" ref="Q182:Q189" si="179">$I182*VLOOKUP($G182,alloc,13)</f>
        <v>0</v>
      </c>
      <c r="R182" s="11">
        <f t="shared" ref="R182:R189" si="180">$I182*VLOOKUP($G182,alloc,14)</f>
        <v>0</v>
      </c>
      <c r="S182" s="11">
        <f t="shared" ref="S182:S189" si="181">$I182*VLOOKUP($G182,alloc,15)</f>
        <v>0</v>
      </c>
      <c r="T182" s="11">
        <f t="shared" ref="T182:T189" si="182">$I182*VLOOKUP($G182,alloc,16)</f>
        <v>0</v>
      </c>
      <c r="U182" s="11">
        <f t="shared" ref="U182:U189" si="183">$I182*VLOOKUP($G182,alloc,17)</f>
        <v>0</v>
      </c>
      <c r="V182" s="11">
        <f t="shared" ref="V182:V189" si="184">$I182*VLOOKUP($G182,alloc,18)</f>
        <v>0</v>
      </c>
      <c r="W182" s="11">
        <f t="shared" ref="W182:W189" si="185">$I182*VLOOKUP($G182,alloc,19)</f>
        <v>0</v>
      </c>
      <c r="X182" s="11">
        <f t="shared" ref="X182:X189" si="186">$I182*VLOOKUP($G182,alloc,20)</f>
        <v>0</v>
      </c>
      <c r="Y182" s="2">
        <f t="shared" ref="Y182:Y189" si="187">SUM(J182:X182)-I182</f>
        <v>0</v>
      </c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</row>
    <row r="183" spans="1:57">
      <c r="A183" s="1">
        <f t="shared" si="174"/>
        <v>165</v>
      </c>
      <c r="B183" s="1"/>
      <c r="C183" s="73">
        <v>7510</v>
      </c>
      <c r="D183" s="1"/>
      <c r="E183" s="1"/>
      <c r="F183" s="1" t="s">
        <v>72</v>
      </c>
      <c r="G183" s="25">
        <v>99</v>
      </c>
      <c r="H183" s="11" t="str">
        <f t="shared" si="175"/>
        <v>-</v>
      </c>
      <c r="I183" s="2">
        <f>'O and M Class.'!K$15</f>
        <v>0</v>
      </c>
      <c r="J183" s="11">
        <f t="shared" si="176"/>
        <v>0</v>
      </c>
      <c r="K183" s="11">
        <f t="shared" ref="K183:K189" si="188">$I183*VLOOKUP($G183,alloc,7)</f>
        <v>0</v>
      </c>
      <c r="L183" s="11">
        <f t="shared" ref="L183:L189" si="189">$I183*VLOOKUP($G183,alloc,8)</f>
        <v>0</v>
      </c>
      <c r="M183" s="11">
        <f t="shared" ref="M183:M189" si="190">$I183*VLOOKUP($G183,alloc,9)</f>
        <v>0</v>
      </c>
      <c r="N183" s="11">
        <f t="shared" ref="N183:N189" si="191">$I183*VLOOKUP($G183,alloc,10)</f>
        <v>0</v>
      </c>
      <c r="O183" s="11">
        <f t="shared" si="177"/>
        <v>0</v>
      </c>
      <c r="P183" s="11">
        <f t="shared" si="178"/>
        <v>0</v>
      </c>
      <c r="Q183" s="11">
        <f t="shared" si="179"/>
        <v>0</v>
      </c>
      <c r="R183" s="11">
        <f t="shared" si="180"/>
        <v>0</v>
      </c>
      <c r="S183" s="11">
        <f t="shared" si="181"/>
        <v>0</v>
      </c>
      <c r="T183" s="11">
        <f t="shared" si="182"/>
        <v>0</v>
      </c>
      <c r="U183" s="11">
        <f t="shared" si="183"/>
        <v>0</v>
      </c>
      <c r="V183" s="11">
        <f t="shared" si="184"/>
        <v>0</v>
      </c>
      <c r="W183" s="11">
        <f t="shared" si="185"/>
        <v>0</v>
      </c>
      <c r="X183" s="11">
        <f t="shared" si="186"/>
        <v>0</v>
      </c>
      <c r="Y183" s="2">
        <f t="shared" si="187"/>
        <v>0</v>
      </c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</row>
    <row r="184" spans="1:57">
      <c r="A184" s="1">
        <f t="shared" si="174"/>
        <v>166</v>
      </c>
      <c r="B184" s="1"/>
      <c r="C184" s="3">
        <v>7530</v>
      </c>
      <c r="D184" s="1"/>
      <c r="E184" s="1"/>
      <c r="F184" s="1" t="s">
        <v>73</v>
      </c>
      <c r="G184" s="25">
        <v>99</v>
      </c>
      <c r="H184" s="11" t="str">
        <f t="shared" si="175"/>
        <v>-</v>
      </c>
      <c r="I184" s="2">
        <f>'O and M Class.'!K$16</f>
        <v>0</v>
      </c>
      <c r="J184" s="11">
        <f t="shared" si="176"/>
        <v>0</v>
      </c>
      <c r="K184" s="11">
        <f t="shared" si="188"/>
        <v>0</v>
      </c>
      <c r="L184" s="11">
        <f t="shared" si="189"/>
        <v>0</v>
      </c>
      <c r="M184" s="11">
        <f t="shared" si="190"/>
        <v>0</v>
      </c>
      <c r="N184" s="11">
        <f t="shared" si="191"/>
        <v>0</v>
      </c>
      <c r="O184" s="11">
        <f t="shared" si="177"/>
        <v>0</v>
      </c>
      <c r="P184" s="11">
        <f t="shared" si="178"/>
        <v>0</v>
      </c>
      <c r="Q184" s="11">
        <f t="shared" si="179"/>
        <v>0</v>
      </c>
      <c r="R184" s="11">
        <f t="shared" si="180"/>
        <v>0</v>
      </c>
      <c r="S184" s="11">
        <f t="shared" si="181"/>
        <v>0</v>
      </c>
      <c r="T184" s="11">
        <f t="shared" si="182"/>
        <v>0</v>
      </c>
      <c r="U184" s="11">
        <f t="shared" si="183"/>
        <v>0</v>
      </c>
      <c r="V184" s="11">
        <f t="shared" si="184"/>
        <v>0</v>
      </c>
      <c r="W184" s="11">
        <f t="shared" si="185"/>
        <v>0</v>
      </c>
      <c r="X184" s="11">
        <f t="shared" si="186"/>
        <v>0</v>
      </c>
      <c r="Y184" s="2">
        <f t="shared" si="187"/>
        <v>0</v>
      </c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</row>
    <row r="185" spans="1:57">
      <c r="A185" s="1">
        <f t="shared" si="174"/>
        <v>167</v>
      </c>
      <c r="B185" s="1"/>
      <c r="C185" s="3">
        <v>7540</v>
      </c>
      <c r="D185" s="1"/>
      <c r="E185" s="1"/>
      <c r="F185" s="1" t="s">
        <v>74</v>
      </c>
      <c r="G185" s="25">
        <v>99</v>
      </c>
      <c r="H185" s="11" t="str">
        <f t="shared" si="175"/>
        <v>-</v>
      </c>
      <c r="I185" s="2">
        <f>'O and M Class.'!K$17</f>
        <v>0</v>
      </c>
      <c r="J185" s="11">
        <f t="shared" si="176"/>
        <v>0</v>
      </c>
      <c r="K185" s="11">
        <f t="shared" si="188"/>
        <v>0</v>
      </c>
      <c r="L185" s="11">
        <f t="shared" si="189"/>
        <v>0</v>
      </c>
      <c r="M185" s="11">
        <f t="shared" si="190"/>
        <v>0</v>
      </c>
      <c r="N185" s="11">
        <f t="shared" si="191"/>
        <v>0</v>
      </c>
      <c r="O185" s="11">
        <f t="shared" si="177"/>
        <v>0</v>
      </c>
      <c r="P185" s="11">
        <f t="shared" si="178"/>
        <v>0</v>
      </c>
      <c r="Q185" s="11">
        <f t="shared" si="179"/>
        <v>0</v>
      </c>
      <c r="R185" s="11">
        <f t="shared" si="180"/>
        <v>0</v>
      </c>
      <c r="S185" s="11">
        <f t="shared" si="181"/>
        <v>0</v>
      </c>
      <c r="T185" s="11">
        <f t="shared" si="182"/>
        <v>0</v>
      </c>
      <c r="U185" s="11">
        <f t="shared" si="183"/>
        <v>0</v>
      </c>
      <c r="V185" s="11">
        <f t="shared" si="184"/>
        <v>0</v>
      </c>
      <c r="W185" s="11">
        <f t="shared" si="185"/>
        <v>0</v>
      </c>
      <c r="X185" s="11">
        <f t="shared" si="186"/>
        <v>0</v>
      </c>
      <c r="Y185" s="2">
        <f t="shared" si="187"/>
        <v>0</v>
      </c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</row>
    <row r="186" spans="1:57">
      <c r="A186" s="1">
        <f t="shared" si="174"/>
        <v>168</v>
      </c>
      <c r="B186" s="1"/>
      <c r="C186" s="3">
        <v>7550</v>
      </c>
      <c r="D186" s="1"/>
      <c r="E186" s="1"/>
      <c r="F186" s="1" t="s">
        <v>75</v>
      </c>
      <c r="G186" s="25">
        <v>99</v>
      </c>
      <c r="H186" s="11" t="str">
        <f t="shared" si="175"/>
        <v>-</v>
      </c>
      <c r="I186" s="2">
        <f>'O and M Class.'!K$18</f>
        <v>0</v>
      </c>
      <c r="J186" s="11">
        <f t="shared" si="176"/>
        <v>0</v>
      </c>
      <c r="K186" s="11">
        <f t="shared" si="188"/>
        <v>0</v>
      </c>
      <c r="L186" s="11">
        <f t="shared" si="189"/>
        <v>0</v>
      </c>
      <c r="M186" s="11">
        <f t="shared" si="190"/>
        <v>0</v>
      </c>
      <c r="N186" s="11">
        <f t="shared" si="191"/>
        <v>0</v>
      </c>
      <c r="O186" s="11">
        <f t="shared" si="177"/>
        <v>0</v>
      </c>
      <c r="P186" s="11">
        <f t="shared" si="178"/>
        <v>0</v>
      </c>
      <c r="Q186" s="11">
        <f t="shared" si="179"/>
        <v>0</v>
      </c>
      <c r="R186" s="11">
        <f t="shared" si="180"/>
        <v>0</v>
      </c>
      <c r="S186" s="11">
        <f t="shared" si="181"/>
        <v>0</v>
      </c>
      <c r="T186" s="11">
        <f t="shared" si="182"/>
        <v>0</v>
      </c>
      <c r="U186" s="11">
        <f t="shared" si="183"/>
        <v>0</v>
      </c>
      <c r="V186" s="11">
        <f t="shared" si="184"/>
        <v>0</v>
      </c>
      <c r="W186" s="11">
        <f t="shared" si="185"/>
        <v>0</v>
      </c>
      <c r="X186" s="11">
        <f t="shared" si="186"/>
        <v>0</v>
      </c>
      <c r="Y186" s="2">
        <f t="shared" si="187"/>
        <v>0</v>
      </c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</row>
    <row r="187" spans="1:57">
      <c r="A187" s="1">
        <f t="shared" si="174"/>
        <v>169</v>
      </c>
      <c r="B187" s="1"/>
      <c r="C187" s="73">
        <v>7560</v>
      </c>
      <c r="D187" s="1"/>
      <c r="E187" s="1"/>
      <c r="F187" s="1" t="s">
        <v>76</v>
      </c>
      <c r="G187" s="25">
        <v>99</v>
      </c>
      <c r="H187" s="11" t="str">
        <f t="shared" si="175"/>
        <v>-</v>
      </c>
      <c r="I187" s="2">
        <f>'O and M Class.'!K$19</f>
        <v>0</v>
      </c>
      <c r="J187" s="11">
        <f t="shared" si="176"/>
        <v>0</v>
      </c>
      <c r="K187" s="11">
        <f t="shared" si="188"/>
        <v>0</v>
      </c>
      <c r="L187" s="11">
        <f t="shared" si="189"/>
        <v>0</v>
      </c>
      <c r="M187" s="11">
        <f t="shared" si="190"/>
        <v>0</v>
      </c>
      <c r="N187" s="11">
        <f t="shared" si="191"/>
        <v>0</v>
      </c>
      <c r="O187" s="11">
        <f t="shared" si="177"/>
        <v>0</v>
      </c>
      <c r="P187" s="11">
        <f t="shared" si="178"/>
        <v>0</v>
      </c>
      <c r="Q187" s="11">
        <f t="shared" si="179"/>
        <v>0</v>
      </c>
      <c r="R187" s="11">
        <f t="shared" si="180"/>
        <v>0</v>
      </c>
      <c r="S187" s="11">
        <f t="shared" si="181"/>
        <v>0</v>
      </c>
      <c r="T187" s="11">
        <f t="shared" si="182"/>
        <v>0</v>
      </c>
      <c r="U187" s="11">
        <f t="shared" si="183"/>
        <v>0</v>
      </c>
      <c r="V187" s="11">
        <f t="shared" si="184"/>
        <v>0</v>
      </c>
      <c r="W187" s="11">
        <f t="shared" si="185"/>
        <v>0</v>
      </c>
      <c r="X187" s="11">
        <f t="shared" si="186"/>
        <v>0</v>
      </c>
      <c r="Y187" s="2">
        <f t="shared" si="187"/>
        <v>0</v>
      </c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</row>
    <row r="188" spans="1:57">
      <c r="A188" s="1">
        <f t="shared" si="174"/>
        <v>170</v>
      </c>
      <c r="B188" s="1"/>
      <c r="C188" s="3">
        <v>7570</v>
      </c>
      <c r="D188" s="1"/>
      <c r="E188" s="1"/>
      <c r="F188" s="1" t="s">
        <v>77</v>
      </c>
      <c r="G188" s="25">
        <v>99</v>
      </c>
      <c r="H188" s="11" t="str">
        <f t="shared" si="175"/>
        <v>-</v>
      </c>
      <c r="I188" s="2">
        <f>'O and M Class.'!K$20</f>
        <v>0</v>
      </c>
      <c r="J188" s="11">
        <f t="shared" si="176"/>
        <v>0</v>
      </c>
      <c r="K188" s="11">
        <f t="shared" si="188"/>
        <v>0</v>
      </c>
      <c r="L188" s="11">
        <f t="shared" si="189"/>
        <v>0</v>
      </c>
      <c r="M188" s="11">
        <f t="shared" si="190"/>
        <v>0</v>
      </c>
      <c r="N188" s="11">
        <f t="shared" si="191"/>
        <v>0</v>
      </c>
      <c r="O188" s="11">
        <f t="shared" si="177"/>
        <v>0</v>
      </c>
      <c r="P188" s="11">
        <f t="shared" si="178"/>
        <v>0</v>
      </c>
      <c r="Q188" s="11">
        <f t="shared" si="179"/>
        <v>0</v>
      </c>
      <c r="R188" s="11">
        <f t="shared" si="180"/>
        <v>0</v>
      </c>
      <c r="S188" s="11">
        <f t="shared" si="181"/>
        <v>0</v>
      </c>
      <c r="T188" s="11">
        <f t="shared" si="182"/>
        <v>0</v>
      </c>
      <c r="U188" s="11">
        <f t="shared" si="183"/>
        <v>0</v>
      </c>
      <c r="V188" s="11">
        <f t="shared" si="184"/>
        <v>0</v>
      </c>
      <c r="W188" s="11">
        <f t="shared" si="185"/>
        <v>0</v>
      </c>
      <c r="X188" s="11">
        <f t="shared" si="186"/>
        <v>0</v>
      </c>
      <c r="Y188" s="2">
        <f t="shared" si="187"/>
        <v>0</v>
      </c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</row>
    <row r="189" spans="1:57">
      <c r="A189" s="1">
        <f t="shared" si="174"/>
        <v>171</v>
      </c>
      <c r="B189" s="1"/>
      <c r="C189" s="3">
        <v>7590</v>
      </c>
      <c r="D189" s="1"/>
      <c r="E189" s="1"/>
      <c r="F189" s="1" t="s">
        <v>78</v>
      </c>
      <c r="G189" s="25">
        <v>99</v>
      </c>
      <c r="H189" s="11" t="str">
        <f t="shared" si="175"/>
        <v>-</v>
      </c>
      <c r="I189" s="2">
        <f>'O and M Class.'!K$21</f>
        <v>0</v>
      </c>
      <c r="J189" s="11">
        <f t="shared" si="176"/>
        <v>0</v>
      </c>
      <c r="K189" s="11">
        <f t="shared" si="188"/>
        <v>0</v>
      </c>
      <c r="L189" s="11">
        <f t="shared" si="189"/>
        <v>0</v>
      </c>
      <c r="M189" s="11">
        <f t="shared" si="190"/>
        <v>0</v>
      </c>
      <c r="N189" s="11">
        <f t="shared" si="191"/>
        <v>0</v>
      </c>
      <c r="O189" s="11">
        <f t="shared" si="177"/>
        <v>0</v>
      </c>
      <c r="P189" s="11">
        <f t="shared" si="178"/>
        <v>0</v>
      </c>
      <c r="Q189" s="11">
        <f t="shared" si="179"/>
        <v>0</v>
      </c>
      <c r="R189" s="11">
        <f t="shared" si="180"/>
        <v>0</v>
      </c>
      <c r="S189" s="11">
        <f t="shared" si="181"/>
        <v>0</v>
      </c>
      <c r="T189" s="11">
        <f t="shared" si="182"/>
        <v>0</v>
      </c>
      <c r="U189" s="11">
        <f t="shared" si="183"/>
        <v>0</v>
      </c>
      <c r="V189" s="11">
        <f t="shared" si="184"/>
        <v>0</v>
      </c>
      <c r="W189" s="11">
        <f t="shared" si="185"/>
        <v>0</v>
      </c>
      <c r="X189" s="11">
        <f t="shared" si="186"/>
        <v>0</v>
      </c>
      <c r="Y189" s="2">
        <f t="shared" si="187"/>
        <v>0</v>
      </c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</row>
    <row r="190" spans="1:57">
      <c r="A190" s="1">
        <f t="shared" si="174"/>
        <v>172</v>
      </c>
      <c r="B190" s="1"/>
      <c r="C190" s="3"/>
      <c r="D190" s="1"/>
      <c r="E190" s="1" t="s">
        <v>80</v>
      </c>
      <c r="G190" s="20"/>
      <c r="H190" s="11"/>
      <c r="I190" s="2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</row>
    <row r="191" spans="1:57">
      <c r="A191" s="1">
        <f t="shared" si="174"/>
        <v>173</v>
      </c>
      <c r="B191" s="1"/>
      <c r="C191" s="73">
        <v>7610</v>
      </c>
      <c r="D191" s="1"/>
      <c r="E191" s="1"/>
      <c r="F191" s="1" t="s">
        <v>88</v>
      </c>
      <c r="G191" s="25">
        <v>99</v>
      </c>
      <c r="H191" s="11" t="str">
        <f t="shared" ref="H191:H198" si="192">VLOOKUP($G191,alloc,3)</f>
        <v>-</v>
      </c>
      <c r="I191" s="2">
        <f>'O and M Class.'!K$23</f>
        <v>0</v>
      </c>
      <c r="J191" s="11">
        <f t="shared" si="176"/>
        <v>0</v>
      </c>
      <c r="K191" s="11">
        <f t="shared" ref="K191:K198" si="193">$I191*VLOOKUP($G191,alloc,7)</f>
        <v>0</v>
      </c>
      <c r="L191" s="11">
        <f t="shared" ref="L191:L198" si="194">$I191*VLOOKUP($G191,alloc,8)</f>
        <v>0</v>
      </c>
      <c r="M191" s="11">
        <f t="shared" ref="M191:M198" si="195">$I191*VLOOKUP($G191,alloc,9)</f>
        <v>0</v>
      </c>
      <c r="N191" s="11">
        <f t="shared" ref="N191:N198" si="196">$I191*VLOOKUP($G191,alloc,10)</f>
        <v>0</v>
      </c>
      <c r="O191" s="11">
        <f t="shared" ref="O191:O198" si="197">$I191*VLOOKUP($G191,alloc,11)</f>
        <v>0</v>
      </c>
      <c r="P191" s="11">
        <f t="shared" ref="P191:P198" si="198">$I191*VLOOKUP($G191,alloc,12)</f>
        <v>0</v>
      </c>
      <c r="Q191" s="11">
        <f t="shared" ref="Q191:Q198" si="199">$I191*VLOOKUP($G191,alloc,13)</f>
        <v>0</v>
      </c>
      <c r="R191" s="11">
        <f t="shared" ref="R191:R198" si="200">$I191*VLOOKUP($G191,alloc,14)</f>
        <v>0</v>
      </c>
      <c r="S191" s="11">
        <f t="shared" ref="S191:S198" si="201">$I191*VLOOKUP($G191,alloc,15)</f>
        <v>0</v>
      </c>
      <c r="T191" s="11">
        <f t="shared" ref="T191:T198" si="202">$I191*VLOOKUP($G191,alloc,16)</f>
        <v>0</v>
      </c>
      <c r="U191" s="11">
        <f t="shared" ref="U191:U198" si="203">$I191*VLOOKUP($G191,alloc,17)</f>
        <v>0</v>
      </c>
      <c r="V191" s="11">
        <f t="shared" ref="V191:V198" si="204">$I191*VLOOKUP($G191,alloc,18)</f>
        <v>0</v>
      </c>
      <c r="W191" s="11">
        <f t="shared" ref="W191:W198" si="205">$I191*VLOOKUP($G191,alloc,19)</f>
        <v>0</v>
      </c>
      <c r="X191" s="11">
        <f t="shared" ref="X191:X198" si="206">$I191*VLOOKUP($G191,alloc,20)</f>
        <v>0</v>
      </c>
      <c r="Y191" s="2">
        <f t="shared" ref="Y191:Y199" si="207">SUM(J191:X191)-I191</f>
        <v>0</v>
      </c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</row>
    <row r="192" spans="1:57">
      <c r="A192" s="1">
        <f t="shared" si="174"/>
        <v>174</v>
      </c>
      <c r="B192" s="1"/>
      <c r="C192" s="3">
        <v>7620</v>
      </c>
      <c r="D192" s="1"/>
      <c r="E192" s="1"/>
      <c r="F192" s="1" t="s">
        <v>81</v>
      </c>
      <c r="G192" s="25">
        <v>99</v>
      </c>
      <c r="H192" s="11" t="str">
        <f t="shared" si="192"/>
        <v>-</v>
      </c>
      <c r="I192" s="2">
        <f>'O and M Class.'!K$24</f>
        <v>0</v>
      </c>
      <c r="J192" s="11">
        <f t="shared" si="176"/>
        <v>0</v>
      </c>
      <c r="K192" s="11">
        <f t="shared" si="193"/>
        <v>0</v>
      </c>
      <c r="L192" s="11">
        <f t="shared" si="194"/>
        <v>0</v>
      </c>
      <c r="M192" s="11">
        <f t="shared" si="195"/>
        <v>0</v>
      </c>
      <c r="N192" s="11">
        <f t="shared" si="196"/>
        <v>0</v>
      </c>
      <c r="O192" s="11">
        <f t="shared" si="197"/>
        <v>0</v>
      </c>
      <c r="P192" s="11">
        <f t="shared" si="198"/>
        <v>0</v>
      </c>
      <c r="Q192" s="11">
        <f t="shared" si="199"/>
        <v>0</v>
      </c>
      <c r="R192" s="11">
        <f t="shared" si="200"/>
        <v>0</v>
      </c>
      <c r="S192" s="11">
        <f t="shared" si="201"/>
        <v>0</v>
      </c>
      <c r="T192" s="11">
        <f t="shared" si="202"/>
        <v>0</v>
      </c>
      <c r="U192" s="11">
        <f t="shared" si="203"/>
        <v>0</v>
      </c>
      <c r="V192" s="11">
        <f t="shared" si="204"/>
        <v>0</v>
      </c>
      <c r="W192" s="11">
        <f t="shared" si="205"/>
        <v>0</v>
      </c>
      <c r="X192" s="11">
        <f t="shared" si="206"/>
        <v>0</v>
      </c>
      <c r="Y192" s="2">
        <f t="shared" si="207"/>
        <v>0</v>
      </c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</row>
    <row r="193" spans="1:57">
      <c r="A193" s="1">
        <f t="shared" si="174"/>
        <v>175</v>
      </c>
      <c r="B193" s="1"/>
      <c r="C193" s="3">
        <v>7640</v>
      </c>
      <c r="D193" s="1"/>
      <c r="E193" s="1"/>
      <c r="F193" s="1" t="s">
        <v>82</v>
      </c>
      <c r="G193" s="25">
        <v>99</v>
      </c>
      <c r="H193" s="11" t="str">
        <f t="shared" si="192"/>
        <v>-</v>
      </c>
      <c r="I193" s="2">
        <f>'O and M Class.'!K$25</f>
        <v>0</v>
      </c>
      <c r="J193" s="11">
        <f t="shared" si="176"/>
        <v>0</v>
      </c>
      <c r="K193" s="11">
        <f t="shared" si="193"/>
        <v>0</v>
      </c>
      <c r="L193" s="11">
        <f t="shared" si="194"/>
        <v>0</v>
      </c>
      <c r="M193" s="11">
        <f t="shared" si="195"/>
        <v>0</v>
      </c>
      <c r="N193" s="11">
        <f t="shared" si="196"/>
        <v>0</v>
      </c>
      <c r="O193" s="11">
        <f t="shared" si="197"/>
        <v>0</v>
      </c>
      <c r="P193" s="11">
        <f t="shared" si="198"/>
        <v>0</v>
      </c>
      <c r="Q193" s="11">
        <f t="shared" si="199"/>
        <v>0</v>
      </c>
      <c r="R193" s="11">
        <f t="shared" si="200"/>
        <v>0</v>
      </c>
      <c r="S193" s="11">
        <f t="shared" si="201"/>
        <v>0</v>
      </c>
      <c r="T193" s="11">
        <f t="shared" si="202"/>
        <v>0</v>
      </c>
      <c r="U193" s="11">
        <f t="shared" si="203"/>
        <v>0</v>
      </c>
      <c r="V193" s="11">
        <f t="shared" si="204"/>
        <v>0</v>
      </c>
      <c r="W193" s="11">
        <f t="shared" si="205"/>
        <v>0</v>
      </c>
      <c r="X193" s="11">
        <f t="shared" si="206"/>
        <v>0</v>
      </c>
      <c r="Y193" s="2">
        <f t="shared" si="207"/>
        <v>0</v>
      </c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</row>
    <row r="194" spans="1:57">
      <c r="A194" s="1">
        <f t="shared" si="174"/>
        <v>176</v>
      </c>
      <c r="B194" s="1"/>
      <c r="C194" s="3">
        <v>7650</v>
      </c>
      <c r="D194" s="1"/>
      <c r="E194" s="1"/>
      <c r="F194" s="1" t="s">
        <v>83</v>
      </c>
      <c r="G194" s="25">
        <v>99</v>
      </c>
      <c r="H194" s="11" t="str">
        <f t="shared" si="192"/>
        <v>-</v>
      </c>
      <c r="I194" s="2">
        <f>'O and M Class.'!K$26</f>
        <v>0</v>
      </c>
      <c r="J194" s="11">
        <f t="shared" si="176"/>
        <v>0</v>
      </c>
      <c r="K194" s="11">
        <f t="shared" si="193"/>
        <v>0</v>
      </c>
      <c r="L194" s="11">
        <f t="shared" si="194"/>
        <v>0</v>
      </c>
      <c r="M194" s="11">
        <f t="shared" si="195"/>
        <v>0</v>
      </c>
      <c r="N194" s="11">
        <f t="shared" si="196"/>
        <v>0</v>
      </c>
      <c r="O194" s="11">
        <f t="shared" si="197"/>
        <v>0</v>
      </c>
      <c r="P194" s="11">
        <f t="shared" si="198"/>
        <v>0</v>
      </c>
      <c r="Q194" s="11">
        <f t="shared" si="199"/>
        <v>0</v>
      </c>
      <c r="R194" s="11">
        <f t="shared" si="200"/>
        <v>0</v>
      </c>
      <c r="S194" s="11">
        <f t="shared" si="201"/>
        <v>0</v>
      </c>
      <c r="T194" s="11">
        <f t="shared" si="202"/>
        <v>0</v>
      </c>
      <c r="U194" s="11">
        <f t="shared" si="203"/>
        <v>0</v>
      </c>
      <c r="V194" s="11">
        <f t="shared" si="204"/>
        <v>0</v>
      </c>
      <c r="W194" s="11">
        <f t="shared" si="205"/>
        <v>0</v>
      </c>
      <c r="X194" s="11">
        <f t="shared" si="206"/>
        <v>0</v>
      </c>
      <c r="Y194" s="2">
        <f t="shared" si="207"/>
        <v>0</v>
      </c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</row>
    <row r="195" spans="1:57">
      <c r="A195" s="1">
        <f t="shared" si="174"/>
        <v>177</v>
      </c>
      <c r="B195" s="1"/>
      <c r="C195" s="3">
        <v>7660</v>
      </c>
      <c r="D195" s="1"/>
      <c r="E195" s="1"/>
      <c r="F195" s="1" t="s">
        <v>84</v>
      </c>
      <c r="G195" s="25">
        <v>99</v>
      </c>
      <c r="H195" s="11" t="str">
        <f t="shared" si="192"/>
        <v>-</v>
      </c>
      <c r="I195" s="2">
        <f>'O and M Class.'!K$27</f>
        <v>0</v>
      </c>
      <c r="J195" s="11">
        <f t="shared" si="176"/>
        <v>0</v>
      </c>
      <c r="K195" s="11">
        <f t="shared" si="193"/>
        <v>0</v>
      </c>
      <c r="L195" s="11">
        <f t="shared" si="194"/>
        <v>0</v>
      </c>
      <c r="M195" s="11">
        <f t="shared" si="195"/>
        <v>0</v>
      </c>
      <c r="N195" s="11">
        <f t="shared" si="196"/>
        <v>0</v>
      </c>
      <c r="O195" s="11">
        <f t="shared" si="197"/>
        <v>0</v>
      </c>
      <c r="P195" s="11">
        <f t="shared" si="198"/>
        <v>0</v>
      </c>
      <c r="Q195" s="11">
        <f t="shared" si="199"/>
        <v>0</v>
      </c>
      <c r="R195" s="11">
        <f t="shared" si="200"/>
        <v>0</v>
      </c>
      <c r="S195" s="11">
        <f t="shared" si="201"/>
        <v>0</v>
      </c>
      <c r="T195" s="11">
        <f t="shared" si="202"/>
        <v>0</v>
      </c>
      <c r="U195" s="11">
        <f t="shared" si="203"/>
        <v>0</v>
      </c>
      <c r="V195" s="11">
        <f t="shared" si="204"/>
        <v>0</v>
      </c>
      <c r="W195" s="11">
        <f t="shared" si="205"/>
        <v>0</v>
      </c>
      <c r="X195" s="11">
        <f t="shared" si="206"/>
        <v>0</v>
      </c>
      <c r="Y195" s="2">
        <f t="shared" si="207"/>
        <v>0</v>
      </c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</row>
    <row r="196" spans="1:57">
      <c r="A196" s="1">
        <f t="shared" si="174"/>
        <v>178</v>
      </c>
      <c r="B196" s="1"/>
      <c r="C196" s="3">
        <v>7670</v>
      </c>
      <c r="D196" s="1"/>
      <c r="E196" s="1"/>
      <c r="F196" s="1" t="s">
        <v>85</v>
      </c>
      <c r="G196" s="25">
        <v>99</v>
      </c>
      <c r="H196" s="11" t="str">
        <f t="shared" si="192"/>
        <v>-</v>
      </c>
      <c r="I196" s="2">
        <f>'O and M Class.'!K$28</f>
        <v>0</v>
      </c>
      <c r="J196" s="11">
        <f t="shared" si="176"/>
        <v>0</v>
      </c>
      <c r="K196" s="11">
        <f t="shared" si="193"/>
        <v>0</v>
      </c>
      <c r="L196" s="11">
        <f t="shared" si="194"/>
        <v>0</v>
      </c>
      <c r="M196" s="11">
        <f t="shared" si="195"/>
        <v>0</v>
      </c>
      <c r="N196" s="11">
        <f t="shared" si="196"/>
        <v>0</v>
      </c>
      <c r="O196" s="11">
        <f t="shared" si="197"/>
        <v>0</v>
      </c>
      <c r="P196" s="11">
        <f t="shared" si="198"/>
        <v>0</v>
      </c>
      <c r="Q196" s="11">
        <f t="shared" si="199"/>
        <v>0</v>
      </c>
      <c r="R196" s="11">
        <f t="shared" si="200"/>
        <v>0</v>
      </c>
      <c r="S196" s="11">
        <f t="shared" si="201"/>
        <v>0</v>
      </c>
      <c r="T196" s="11">
        <f t="shared" si="202"/>
        <v>0</v>
      </c>
      <c r="U196" s="11">
        <f t="shared" si="203"/>
        <v>0</v>
      </c>
      <c r="V196" s="11">
        <f t="shared" si="204"/>
        <v>0</v>
      </c>
      <c r="W196" s="11">
        <f t="shared" si="205"/>
        <v>0</v>
      </c>
      <c r="X196" s="11">
        <f t="shared" si="206"/>
        <v>0</v>
      </c>
      <c r="Y196" s="2">
        <f t="shared" si="207"/>
        <v>0</v>
      </c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</row>
    <row r="197" spans="1:57">
      <c r="A197" s="1">
        <f t="shared" si="174"/>
        <v>179</v>
      </c>
      <c r="B197" s="1"/>
      <c r="C197" s="3">
        <v>7680</v>
      </c>
      <c r="D197" s="1"/>
      <c r="E197" s="1"/>
      <c r="F197" s="1" t="s">
        <v>86</v>
      </c>
      <c r="G197" s="25">
        <v>99</v>
      </c>
      <c r="H197" s="11" t="str">
        <f t="shared" si="192"/>
        <v>-</v>
      </c>
      <c r="I197" s="2">
        <f>'O and M Class.'!K$29</f>
        <v>0</v>
      </c>
      <c r="J197" s="11">
        <f t="shared" si="176"/>
        <v>0</v>
      </c>
      <c r="K197" s="11">
        <f t="shared" si="193"/>
        <v>0</v>
      </c>
      <c r="L197" s="11">
        <f t="shared" si="194"/>
        <v>0</v>
      </c>
      <c r="M197" s="11">
        <f t="shared" si="195"/>
        <v>0</v>
      </c>
      <c r="N197" s="11">
        <f t="shared" si="196"/>
        <v>0</v>
      </c>
      <c r="O197" s="11">
        <f t="shared" si="197"/>
        <v>0</v>
      </c>
      <c r="P197" s="11">
        <f t="shared" si="198"/>
        <v>0</v>
      </c>
      <c r="Q197" s="11">
        <f t="shared" si="199"/>
        <v>0</v>
      </c>
      <c r="R197" s="11">
        <f t="shared" si="200"/>
        <v>0</v>
      </c>
      <c r="S197" s="11">
        <f t="shared" si="201"/>
        <v>0</v>
      </c>
      <c r="T197" s="11">
        <f t="shared" si="202"/>
        <v>0</v>
      </c>
      <c r="U197" s="11">
        <f t="shared" si="203"/>
        <v>0</v>
      </c>
      <c r="V197" s="11">
        <f t="shared" si="204"/>
        <v>0</v>
      </c>
      <c r="W197" s="11">
        <f t="shared" si="205"/>
        <v>0</v>
      </c>
      <c r="X197" s="11">
        <f t="shared" si="206"/>
        <v>0</v>
      </c>
      <c r="Y197" s="2">
        <f t="shared" si="207"/>
        <v>0</v>
      </c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</row>
    <row r="198" spans="1:57">
      <c r="A198" s="1">
        <f t="shared" si="174"/>
        <v>180</v>
      </c>
      <c r="B198" s="1"/>
      <c r="C198" s="3">
        <v>7690</v>
      </c>
      <c r="D198" s="1"/>
      <c r="E198" s="1"/>
      <c r="F198" s="1" t="s">
        <v>87</v>
      </c>
      <c r="G198" s="25">
        <v>99</v>
      </c>
      <c r="H198" s="11" t="str">
        <f t="shared" si="192"/>
        <v>-</v>
      </c>
      <c r="I198" s="2">
        <f>'O and M Class.'!K$30</f>
        <v>0</v>
      </c>
      <c r="J198" s="11">
        <f t="shared" si="176"/>
        <v>0</v>
      </c>
      <c r="K198" s="11">
        <f t="shared" si="193"/>
        <v>0</v>
      </c>
      <c r="L198" s="11">
        <f t="shared" si="194"/>
        <v>0</v>
      </c>
      <c r="M198" s="11">
        <f t="shared" si="195"/>
        <v>0</v>
      </c>
      <c r="N198" s="11">
        <f t="shared" si="196"/>
        <v>0</v>
      </c>
      <c r="O198" s="11">
        <f t="shared" si="197"/>
        <v>0</v>
      </c>
      <c r="P198" s="11">
        <f t="shared" si="198"/>
        <v>0</v>
      </c>
      <c r="Q198" s="11">
        <f t="shared" si="199"/>
        <v>0</v>
      </c>
      <c r="R198" s="11">
        <f t="shared" si="200"/>
        <v>0</v>
      </c>
      <c r="S198" s="11">
        <f t="shared" si="201"/>
        <v>0</v>
      </c>
      <c r="T198" s="11">
        <f t="shared" si="202"/>
        <v>0</v>
      </c>
      <c r="U198" s="11">
        <f t="shared" si="203"/>
        <v>0</v>
      </c>
      <c r="V198" s="11">
        <f t="shared" si="204"/>
        <v>0</v>
      </c>
      <c r="W198" s="11">
        <f t="shared" si="205"/>
        <v>0</v>
      </c>
      <c r="X198" s="11">
        <f t="shared" si="206"/>
        <v>0</v>
      </c>
      <c r="Y198" s="2">
        <f t="shared" si="207"/>
        <v>0</v>
      </c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</row>
    <row r="199" spans="1:57">
      <c r="A199" s="1">
        <f t="shared" si="174"/>
        <v>181</v>
      </c>
      <c r="B199" s="1"/>
      <c r="C199" s="3"/>
      <c r="D199" s="1" t="s">
        <v>118</v>
      </c>
      <c r="E199" s="1"/>
      <c r="G199" s="25"/>
      <c r="H199" s="11"/>
      <c r="I199" s="2">
        <f>'O and M Class.'!K$31</f>
        <v>0</v>
      </c>
      <c r="J199" s="2">
        <f t="shared" ref="J199:X199" si="208">SUM(J182:J198)</f>
        <v>0</v>
      </c>
      <c r="K199" s="2">
        <f t="shared" si="208"/>
        <v>0</v>
      </c>
      <c r="L199" s="2">
        <f t="shared" si="208"/>
        <v>0</v>
      </c>
      <c r="M199" s="2">
        <f t="shared" si="208"/>
        <v>0</v>
      </c>
      <c r="N199" s="2">
        <f t="shared" si="208"/>
        <v>0</v>
      </c>
      <c r="O199" s="2">
        <f t="shared" si="208"/>
        <v>0</v>
      </c>
      <c r="P199" s="2">
        <f t="shared" si="208"/>
        <v>0</v>
      </c>
      <c r="Q199" s="2">
        <f t="shared" si="208"/>
        <v>0</v>
      </c>
      <c r="R199" s="2">
        <f t="shared" si="208"/>
        <v>0</v>
      </c>
      <c r="S199" s="2">
        <f t="shared" si="208"/>
        <v>0</v>
      </c>
      <c r="T199" s="2">
        <f t="shared" si="208"/>
        <v>0</v>
      </c>
      <c r="U199" s="2">
        <f t="shared" si="208"/>
        <v>0</v>
      </c>
      <c r="V199" s="2">
        <f t="shared" si="208"/>
        <v>0</v>
      </c>
      <c r="W199" s="2">
        <f t="shared" si="208"/>
        <v>0</v>
      </c>
      <c r="X199" s="2">
        <f t="shared" si="208"/>
        <v>0</v>
      </c>
      <c r="Y199" s="2">
        <f t="shared" si="207"/>
        <v>0</v>
      </c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</row>
    <row r="200" spans="1:57">
      <c r="A200" s="1">
        <f t="shared" si="174"/>
        <v>182</v>
      </c>
      <c r="B200" s="1"/>
      <c r="C200" s="3"/>
      <c r="D200" s="1"/>
      <c r="E200" s="1"/>
      <c r="G200" s="25"/>
      <c r="H200" s="11"/>
      <c r="I200" s="2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</row>
    <row r="201" spans="1:57">
      <c r="A201" s="1">
        <f t="shared" si="174"/>
        <v>183</v>
      </c>
      <c r="B201" s="1"/>
      <c r="C201" s="3"/>
      <c r="D201" s="1" t="s">
        <v>120</v>
      </c>
      <c r="E201" s="1"/>
      <c r="G201" s="25"/>
      <c r="H201" s="11"/>
      <c r="I201" s="2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</row>
    <row r="202" spans="1:57">
      <c r="A202" s="1">
        <f t="shared" si="174"/>
        <v>184</v>
      </c>
      <c r="B202" s="1"/>
      <c r="C202" s="3"/>
      <c r="D202" s="1"/>
      <c r="E202" s="1" t="s">
        <v>71</v>
      </c>
      <c r="G202" s="25"/>
      <c r="H202" s="11"/>
      <c r="I202" s="2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</row>
    <row r="203" spans="1:57">
      <c r="A203" s="1">
        <f t="shared" si="174"/>
        <v>185</v>
      </c>
      <c r="B203" s="1"/>
      <c r="C203" s="3">
        <v>8001</v>
      </c>
      <c r="D203" s="1"/>
      <c r="E203" s="1"/>
      <c r="F203" s="1" t="s">
        <v>393</v>
      </c>
      <c r="G203" s="25">
        <v>99</v>
      </c>
      <c r="H203" s="11" t="str">
        <f t="shared" ref="H203:H218" si="209">VLOOKUP($G203,alloc,3)</f>
        <v>-</v>
      </c>
      <c r="I203" s="2">
        <f>'O and M Class.'!K35</f>
        <v>0</v>
      </c>
      <c r="J203" s="11">
        <f t="shared" ref="J203:J218" si="210">$I203*VLOOKUP($G203,alloc,6)</f>
        <v>0</v>
      </c>
      <c r="K203" s="11">
        <f t="shared" ref="K203:K218" si="211">$I203*VLOOKUP($G203,alloc,7)</f>
        <v>0</v>
      </c>
      <c r="L203" s="11">
        <f t="shared" ref="L203:L218" si="212">$I203*VLOOKUP($G203,alloc,8)</f>
        <v>0</v>
      </c>
      <c r="M203" s="11">
        <f t="shared" ref="M203:M218" si="213">$I203*VLOOKUP($G203,alloc,9)</f>
        <v>0</v>
      </c>
      <c r="N203" s="11">
        <f t="shared" ref="N203:N218" si="214">$I203*VLOOKUP($G203,alloc,10)</f>
        <v>0</v>
      </c>
      <c r="O203" s="11">
        <f t="shared" ref="O203:O218" si="215">$I203*VLOOKUP($G203,alloc,11)</f>
        <v>0</v>
      </c>
      <c r="P203" s="11">
        <f t="shared" ref="P203:P218" si="216">$I203*VLOOKUP($G203,alloc,12)</f>
        <v>0</v>
      </c>
      <c r="Q203" s="11">
        <f t="shared" ref="Q203:Q218" si="217">$I203*VLOOKUP($G203,alloc,13)</f>
        <v>0</v>
      </c>
      <c r="R203" s="11">
        <f t="shared" ref="R203:R218" si="218">$I203*VLOOKUP($G203,alloc,14)</f>
        <v>0</v>
      </c>
      <c r="S203" s="11">
        <f t="shared" ref="S203:S218" si="219">$I203*VLOOKUP($G203,alloc,15)</f>
        <v>0</v>
      </c>
      <c r="T203" s="11">
        <f t="shared" ref="T203:T218" si="220">$I203*VLOOKUP($G203,alloc,16)</f>
        <v>0</v>
      </c>
      <c r="U203" s="11">
        <f t="shared" ref="U203:U218" si="221">$I203*VLOOKUP($G203,alloc,17)</f>
        <v>0</v>
      </c>
      <c r="V203" s="11">
        <f t="shared" ref="V203:V218" si="222">$I203*VLOOKUP($G203,alloc,18)</f>
        <v>0</v>
      </c>
      <c r="W203" s="11">
        <f t="shared" ref="W203:W218" si="223">$I203*VLOOKUP($G203,alloc,19)</f>
        <v>0</v>
      </c>
      <c r="X203" s="11">
        <f t="shared" ref="X203:X218" si="224">$I203*VLOOKUP($G203,alloc,20)</f>
        <v>0</v>
      </c>
      <c r="Y203" s="2">
        <f>SUM(J203:X203)-I203</f>
        <v>0</v>
      </c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</row>
    <row r="204" spans="1:57">
      <c r="A204" s="1">
        <f t="shared" si="174"/>
        <v>186</v>
      </c>
      <c r="B204" s="1"/>
      <c r="C204" s="3">
        <v>8040</v>
      </c>
      <c r="D204" s="1"/>
      <c r="E204" s="1"/>
      <c r="F204" s="68" t="s">
        <v>395</v>
      </c>
      <c r="G204" s="25">
        <v>99</v>
      </c>
      <c r="H204" s="11" t="str">
        <f t="shared" si="209"/>
        <v>-</v>
      </c>
      <c r="I204" s="2">
        <f>'O and M Class.'!K36</f>
        <v>0</v>
      </c>
      <c r="J204" s="11">
        <f t="shared" si="210"/>
        <v>0</v>
      </c>
      <c r="K204" s="11">
        <f t="shared" si="211"/>
        <v>0</v>
      </c>
      <c r="L204" s="11">
        <f t="shared" si="212"/>
        <v>0</v>
      </c>
      <c r="M204" s="11">
        <f t="shared" si="213"/>
        <v>0</v>
      </c>
      <c r="N204" s="11">
        <f t="shared" si="214"/>
        <v>0</v>
      </c>
      <c r="O204" s="11">
        <f t="shared" si="215"/>
        <v>0</v>
      </c>
      <c r="P204" s="11">
        <f t="shared" si="216"/>
        <v>0</v>
      </c>
      <c r="Q204" s="11">
        <f t="shared" si="217"/>
        <v>0</v>
      </c>
      <c r="R204" s="11">
        <f t="shared" si="218"/>
        <v>0</v>
      </c>
      <c r="S204" s="11">
        <f t="shared" si="219"/>
        <v>0</v>
      </c>
      <c r="T204" s="11">
        <f t="shared" si="220"/>
        <v>0</v>
      </c>
      <c r="U204" s="11">
        <f t="shared" si="221"/>
        <v>0</v>
      </c>
      <c r="V204" s="11">
        <f t="shared" si="222"/>
        <v>0</v>
      </c>
      <c r="W204" s="11">
        <f t="shared" si="223"/>
        <v>0</v>
      </c>
      <c r="X204" s="11">
        <f t="shared" si="224"/>
        <v>0</v>
      </c>
      <c r="Y204" s="2">
        <f>SUM(J204:X204)-I204</f>
        <v>0</v>
      </c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</row>
    <row r="205" spans="1:57">
      <c r="A205" s="1">
        <f t="shared" si="174"/>
        <v>187</v>
      </c>
      <c r="B205" s="1"/>
      <c r="C205" s="3">
        <v>8045</v>
      </c>
      <c r="D205" s="1"/>
      <c r="E205" s="1"/>
      <c r="F205" s="1" t="s">
        <v>396</v>
      </c>
      <c r="G205" s="25">
        <v>99</v>
      </c>
      <c r="H205" s="11" t="str">
        <f t="shared" si="209"/>
        <v>-</v>
      </c>
      <c r="I205" s="2">
        <f>'O and M Class.'!K37</f>
        <v>0</v>
      </c>
      <c r="J205" s="11">
        <f t="shared" si="210"/>
        <v>0</v>
      </c>
      <c r="K205" s="11">
        <f t="shared" si="211"/>
        <v>0</v>
      </c>
      <c r="L205" s="11">
        <f t="shared" si="212"/>
        <v>0</v>
      </c>
      <c r="M205" s="11">
        <f t="shared" si="213"/>
        <v>0</v>
      </c>
      <c r="N205" s="11">
        <f t="shared" si="214"/>
        <v>0</v>
      </c>
      <c r="O205" s="11">
        <f t="shared" si="215"/>
        <v>0</v>
      </c>
      <c r="P205" s="11">
        <f t="shared" si="216"/>
        <v>0</v>
      </c>
      <c r="Q205" s="11">
        <f t="shared" si="217"/>
        <v>0</v>
      </c>
      <c r="R205" s="11">
        <f t="shared" si="218"/>
        <v>0</v>
      </c>
      <c r="S205" s="11">
        <f t="shared" si="219"/>
        <v>0</v>
      </c>
      <c r="T205" s="11">
        <f t="shared" si="220"/>
        <v>0</v>
      </c>
      <c r="U205" s="11">
        <f t="shared" si="221"/>
        <v>0</v>
      </c>
      <c r="V205" s="11">
        <f t="shared" si="222"/>
        <v>0</v>
      </c>
      <c r="W205" s="11">
        <f t="shared" si="223"/>
        <v>0</v>
      </c>
      <c r="X205" s="11">
        <f t="shared" si="224"/>
        <v>0</v>
      </c>
      <c r="Y205" s="2">
        <f t="shared" ref="Y205:Y214" si="225">SUM(J205:X205)-I205</f>
        <v>0</v>
      </c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</row>
    <row r="206" spans="1:57">
      <c r="A206" s="1">
        <f t="shared" si="174"/>
        <v>188</v>
      </c>
      <c r="B206" s="1"/>
      <c r="C206" s="3">
        <v>8050</v>
      </c>
      <c r="D206" s="1"/>
      <c r="E206" s="1"/>
      <c r="F206" s="1" t="s">
        <v>394</v>
      </c>
      <c r="G206" s="25">
        <v>99</v>
      </c>
      <c r="H206" s="11" t="str">
        <f t="shared" si="209"/>
        <v>-</v>
      </c>
      <c r="I206" s="2">
        <f>'O and M Class.'!K38</f>
        <v>0</v>
      </c>
      <c r="J206" s="11">
        <f t="shared" si="210"/>
        <v>0</v>
      </c>
      <c r="K206" s="11">
        <f t="shared" si="211"/>
        <v>0</v>
      </c>
      <c r="L206" s="11">
        <f t="shared" si="212"/>
        <v>0</v>
      </c>
      <c r="M206" s="11">
        <f t="shared" si="213"/>
        <v>0</v>
      </c>
      <c r="N206" s="11">
        <f t="shared" si="214"/>
        <v>0</v>
      </c>
      <c r="O206" s="11">
        <f t="shared" si="215"/>
        <v>0</v>
      </c>
      <c r="P206" s="11">
        <f t="shared" si="216"/>
        <v>0</v>
      </c>
      <c r="Q206" s="11">
        <f t="shared" si="217"/>
        <v>0</v>
      </c>
      <c r="R206" s="11">
        <f t="shared" si="218"/>
        <v>0</v>
      </c>
      <c r="S206" s="11">
        <f t="shared" si="219"/>
        <v>0</v>
      </c>
      <c r="T206" s="11">
        <f t="shared" si="220"/>
        <v>0</v>
      </c>
      <c r="U206" s="11">
        <f t="shared" si="221"/>
        <v>0</v>
      </c>
      <c r="V206" s="11">
        <f t="shared" si="222"/>
        <v>0</v>
      </c>
      <c r="W206" s="11">
        <f t="shared" si="223"/>
        <v>0</v>
      </c>
      <c r="X206" s="11">
        <f t="shared" si="224"/>
        <v>0</v>
      </c>
      <c r="Y206" s="2">
        <f t="shared" si="225"/>
        <v>0</v>
      </c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</row>
    <row r="207" spans="1:57">
      <c r="A207" s="1">
        <f t="shared" si="174"/>
        <v>189</v>
      </c>
      <c r="B207" s="1"/>
      <c r="C207" s="3">
        <v>8051</v>
      </c>
      <c r="D207" s="1"/>
      <c r="E207" s="1"/>
      <c r="F207" s="1" t="s">
        <v>397</v>
      </c>
      <c r="G207" s="25">
        <v>99</v>
      </c>
      <c r="H207" s="11" t="str">
        <f t="shared" si="209"/>
        <v>-</v>
      </c>
      <c r="I207" s="2">
        <f>'O and M Class.'!K39</f>
        <v>0</v>
      </c>
      <c r="J207" s="11">
        <f t="shared" si="210"/>
        <v>0</v>
      </c>
      <c r="K207" s="11">
        <f t="shared" si="211"/>
        <v>0</v>
      </c>
      <c r="L207" s="11">
        <f t="shared" si="212"/>
        <v>0</v>
      </c>
      <c r="M207" s="11">
        <f t="shared" si="213"/>
        <v>0</v>
      </c>
      <c r="N207" s="11">
        <f t="shared" si="214"/>
        <v>0</v>
      </c>
      <c r="O207" s="11">
        <f t="shared" si="215"/>
        <v>0</v>
      </c>
      <c r="P207" s="11">
        <f t="shared" si="216"/>
        <v>0</v>
      </c>
      <c r="Q207" s="11">
        <f t="shared" si="217"/>
        <v>0</v>
      </c>
      <c r="R207" s="11">
        <f t="shared" si="218"/>
        <v>0</v>
      </c>
      <c r="S207" s="11">
        <f t="shared" si="219"/>
        <v>0</v>
      </c>
      <c r="T207" s="11">
        <f t="shared" si="220"/>
        <v>0</v>
      </c>
      <c r="U207" s="11">
        <f t="shared" si="221"/>
        <v>0</v>
      </c>
      <c r="V207" s="11">
        <f t="shared" si="222"/>
        <v>0</v>
      </c>
      <c r="W207" s="11">
        <f t="shared" si="223"/>
        <v>0</v>
      </c>
      <c r="X207" s="11">
        <f t="shared" si="224"/>
        <v>0</v>
      </c>
      <c r="Y207" s="2">
        <f t="shared" si="225"/>
        <v>0</v>
      </c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</row>
    <row r="208" spans="1:57">
      <c r="A208" s="1">
        <f t="shared" si="174"/>
        <v>190</v>
      </c>
      <c r="B208" s="1"/>
      <c r="C208" s="3">
        <v>8052</v>
      </c>
      <c r="D208" s="1"/>
      <c r="E208" s="1"/>
      <c r="F208" s="1" t="s">
        <v>398</v>
      </c>
      <c r="G208" s="25">
        <v>99</v>
      </c>
      <c r="H208" s="11" t="str">
        <f t="shared" si="209"/>
        <v>-</v>
      </c>
      <c r="I208" s="2">
        <f>'O and M Class.'!K40</f>
        <v>0</v>
      </c>
      <c r="J208" s="11">
        <f t="shared" si="210"/>
        <v>0</v>
      </c>
      <c r="K208" s="11">
        <f t="shared" si="211"/>
        <v>0</v>
      </c>
      <c r="L208" s="11">
        <f t="shared" si="212"/>
        <v>0</v>
      </c>
      <c r="M208" s="11">
        <f t="shared" si="213"/>
        <v>0</v>
      </c>
      <c r="N208" s="11">
        <f t="shared" si="214"/>
        <v>0</v>
      </c>
      <c r="O208" s="11">
        <f t="shared" si="215"/>
        <v>0</v>
      </c>
      <c r="P208" s="11">
        <f t="shared" si="216"/>
        <v>0</v>
      </c>
      <c r="Q208" s="11">
        <f t="shared" si="217"/>
        <v>0</v>
      </c>
      <c r="R208" s="11">
        <f t="shared" si="218"/>
        <v>0</v>
      </c>
      <c r="S208" s="11">
        <f t="shared" si="219"/>
        <v>0</v>
      </c>
      <c r="T208" s="11">
        <f t="shared" si="220"/>
        <v>0</v>
      </c>
      <c r="U208" s="11">
        <f t="shared" si="221"/>
        <v>0</v>
      </c>
      <c r="V208" s="11">
        <f t="shared" si="222"/>
        <v>0</v>
      </c>
      <c r="W208" s="11">
        <f t="shared" si="223"/>
        <v>0</v>
      </c>
      <c r="X208" s="11">
        <f t="shared" si="224"/>
        <v>0</v>
      </c>
      <c r="Y208" s="2">
        <f t="shared" si="225"/>
        <v>0</v>
      </c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</row>
    <row r="209" spans="1:57">
      <c r="A209" s="1">
        <f t="shared" si="174"/>
        <v>191</v>
      </c>
      <c r="B209" s="1"/>
      <c r="C209" s="3">
        <v>8053</v>
      </c>
      <c r="D209" s="1"/>
      <c r="E209" s="1"/>
      <c r="F209" s="1" t="s">
        <v>399</v>
      </c>
      <c r="G209" s="25">
        <v>99</v>
      </c>
      <c r="H209" s="11" t="str">
        <f t="shared" si="209"/>
        <v>-</v>
      </c>
      <c r="I209" s="2">
        <f>'O and M Class.'!K41</f>
        <v>0</v>
      </c>
      <c r="J209" s="11">
        <f t="shared" si="210"/>
        <v>0</v>
      </c>
      <c r="K209" s="11">
        <f t="shared" si="211"/>
        <v>0</v>
      </c>
      <c r="L209" s="11">
        <f t="shared" si="212"/>
        <v>0</v>
      </c>
      <c r="M209" s="11">
        <f t="shared" si="213"/>
        <v>0</v>
      </c>
      <c r="N209" s="11">
        <f t="shared" si="214"/>
        <v>0</v>
      </c>
      <c r="O209" s="11">
        <f t="shared" si="215"/>
        <v>0</v>
      </c>
      <c r="P209" s="11">
        <f t="shared" si="216"/>
        <v>0</v>
      </c>
      <c r="Q209" s="11">
        <f t="shared" si="217"/>
        <v>0</v>
      </c>
      <c r="R209" s="11">
        <f t="shared" si="218"/>
        <v>0</v>
      </c>
      <c r="S209" s="11">
        <f t="shared" si="219"/>
        <v>0</v>
      </c>
      <c r="T209" s="11">
        <f t="shared" si="220"/>
        <v>0</v>
      </c>
      <c r="U209" s="11">
        <f t="shared" si="221"/>
        <v>0</v>
      </c>
      <c r="V209" s="11">
        <f t="shared" si="222"/>
        <v>0</v>
      </c>
      <c r="W209" s="11">
        <f t="shared" si="223"/>
        <v>0</v>
      </c>
      <c r="X209" s="11">
        <f t="shared" si="224"/>
        <v>0</v>
      </c>
      <c r="Y209" s="2">
        <f t="shared" si="225"/>
        <v>0</v>
      </c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</row>
    <row r="210" spans="1:57">
      <c r="A210" s="1">
        <f t="shared" si="174"/>
        <v>192</v>
      </c>
      <c r="B210" s="1"/>
      <c r="C210" s="3">
        <v>8054</v>
      </c>
      <c r="D210" s="1"/>
      <c r="E210" s="1"/>
      <c r="F210" s="1" t="s">
        <v>400</v>
      </c>
      <c r="G210" s="25">
        <v>99</v>
      </c>
      <c r="H210" s="11" t="str">
        <f t="shared" si="209"/>
        <v>-</v>
      </c>
      <c r="I210" s="2">
        <f>'O and M Class.'!K42</f>
        <v>0</v>
      </c>
      <c r="J210" s="11">
        <f t="shared" si="210"/>
        <v>0</v>
      </c>
      <c r="K210" s="11">
        <f t="shared" si="211"/>
        <v>0</v>
      </c>
      <c r="L210" s="11">
        <f t="shared" si="212"/>
        <v>0</v>
      </c>
      <c r="M210" s="11">
        <f t="shared" si="213"/>
        <v>0</v>
      </c>
      <c r="N210" s="11">
        <f t="shared" si="214"/>
        <v>0</v>
      </c>
      <c r="O210" s="11">
        <f t="shared" si="215"/>
        <v>0</v>
      </c>
      <c r="P210" s="11">
        <f t="shared" si="216"/>
        <v>0</v>
      </c>
      <c r="Q210" s="11">
        <f t="shared" si="217"/>
        <v>0</v>
      </c>
      <c r="R210" s="11">
        <f t="shared" si="218"/>
        <v>0</v>
      </c>
      <c r="S210" s="11">
        <f t="shared" si="219"/>
        <v>0</v>
      </c>
      <c r="T210" s="11">
        <f t="shared" si="220"/>
        <v>0</v>
      </c>
      <c r="U210" s="11">
        <f t="shared" si="221"/>
        <v>0</v>
      </c>
      <c r="V210" s="11">
        <f t="shared" si="222"/>
        <v>0</v>
      </c>
      <c r="W210" s="11">
        <f t="shared" si="223"/>
        <v>0</v>
      </c>
      <c r="X210" s="11">
        <f t="shared" si="224"/>
        <v>0</v>
      </c>
      <c r="Y210" s="2">
        <f t="shared" si="225"/>
        <v>0</v>
      </c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</row>
    <row r="211" spans="1:57">
      <c r="A211" s="1">
        <f t="shared" si="174"/>
        <v>193</v>
      </c>
      <c r="B211" s="1"/>
      <c r="C211" s="3">
        <v>8057</v>
      </c>
      <c r="D211" s="1"/>
      <c r="E211" s="1"/>
      <c r="F211" s="1" t="s">
        <v>401</v>
      </c>
      <c r="G211" s="25">
        <v>99</v>
      </c>
      <c r="H211" s="11" t="str">
        <f t="shared" si="209"/>
        <v>-</v>
      </c>
      <c r="I211" s="2">
        <f>'O and M Class.'!K43</f>
        <v>0</v>
      </c>
      <c r="J211" s="11">
        <f t="shared" si="210"/>
        <v>0</v>
      </c>
      <c r="K211" s="11">
        <f t="shared" si="211"/>
        <v>0</v>
      </c>
      <c r="L211" s="11">
        <f t="shared" si="212"/>
        <v>0</v>
      </c>
      <c r="M211" s="11">
        <f t="shared" si="213"/>
        <v>0</v>
      </c>
      <c r="N211" s="11">
        <f t="shared" si="214"/>
        <v>0</v>
      </c>
      <c r="O211" s="11">
        <f t="shared" si="215"/>
        <v>0</v>
      </c>
      <c r="P211" s="11">
        <f t="shared" si="216"/>
        <v>0</v>
      </c>
      <c r="Q211" s="11">
        <f t="shared" si="217"/>
        <v>0</v>
      </c>
      <c r="R211" s="11">
        <f t="shared" si="218"/>
        <v>0</v>
      </c>
      <c r="S211" s="11">
        <f t="shared" si="219"/>
        <v>0</v>
      </c>
      <c r="T211" s="11">
        <f t="shared" si="220"/>
        <v>0</v>
      </c>
      <c r="U211" s="11">
        <f t="shared" si="221"/>
        <v>0</v>
      </c>
      <c r="V211" s="11">
        <f t="shared" si="222"/>
        <v>0</v>
      </c>
      <c r="W211" s="11">
        <f t="shared" si="223"/>
        <v>0</v>
      </c>
      <c r="X211" s="11">
        <f t="shared" si="224"/>
        <v>0</v>
      </c>
      <c r="Y211" s="2">
        <f t="shared" si="225"/>
        <v>0</v>
      </c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</row>
    <row r="212" spans="1:57">
      <c r="A212" s="1">
        <f t="shared" si="174"/>
        <v>194</v>
      </c>
      <c r="B212" s="1"/>
      <c r="C212" s="3">
        <v>8058</v>
      </c>
      <c r="D212" s="1"/>
      <c r="E212" s="1"/>
      <c r="F212" s="1" t="s">
        <v>402</v>
      </c>
      <c r="G212" s="25">
        <v>99</v>
      </c>
      <c r="H212" s="11" t="str">
        <f t="shared" si="209"/>
        <v>-</v>
      </c>
      <c r="I212" s="2">
        <f>'O and M Class.'!K44</f>
        <v>0</v>
      </c>
      <c r="J212" s="11">
        <f t="shared" si="210"/>
        <v>0</v>
      </c>
      <c r="K212" s="11">
        <f t="shared" si="211"/>
        <v>0</v>
      </c>
      <c r="L212" s="11">
        <f t="shared" si="212"/>
        <v>0</v>
      </c>
      <c r="M212" s="11">
        <f t="shared" si="213"/>
        <v>0</v>
      </c>
      <c r="N212" s="11">
        <f t="shared" si="214"/>
        <v>0</v>
      </c>
      <c r="O212" s="11">
        <f t="shared" si="215"/>
        <v>0</v>
      </c>
      <c r="P212" s="11">
        <f t="shared" si="216"/>
        <v>0</v>
      </c>
      <c r="Q212" s="11">
        <f t="shared" si="217"/>
        <v>0</v>
      </c>
      <c r="R212" s="11">
        <f t="shared" si="218"/>
        <v>0</v>
      </c>
      <c r="S212" s="11">
        <f t="shared" si="219"/>
        <v>0</v>
      </c>
      <c r="T212" s="11">
        <f t="shared" si="220"/>
        <v>0</v>
      </c>
      <c r="U212" s="11">
        <f t="shared" si="221"/>
        <v>0</v>
      </c>
      <c r="V212" s="11">
        <f t="shared" si="222"/>
        <v>0</v>
      </c>
      <c r="W212" s="11">
        <f t="shared" si="223"/>
        <v>0</v>
      </c>
      <c r="X212" s="11">
        <f t="shared" si="224"/>
        <v>0</v>
      </c>
      <c r="Y212" s="2">
        <f t="shared" si="225"/>
        <v>0</v>
      </c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</row>
    <row r="213" spans="1:57">
      <c r="A213" s="1">
        <f t="shared" si="174"/>
        <v>195</v>
      </c>
      <c r="B213" s="1"/>
      <c r="C213" s="3">
        <v>8059</v>
      </c>
      <c r="D213" s="1"/>
      <c r="E213" s="1"/>
      <c r="F213" s="1" t="s">
        <v>403</v>
      </c>
      <c r="G213" s="25">
        <v>99</v>
      </c>
      <c r="H213" s="11" t="str">
        <f t="shared" si="209"/>
        <v>-</v>
      </c>
      <c r="I213" s="2">
        <f>'O and M Class.'!K45</f>
        <v>0</v>
      </c>
      <c r="J213" s="11">
        <f t="shared" si="210"/>
        <v>0</v>
      </c>
      <c r="K213" s="11">
        <f t="shared" si="211"/>
        <v>0</v>
      </c>
      <c r="L213" s="11">
        <f t="shared" si="212"/>
        <v>0</v>
      </c>
      <c r="M213" s="11">
        <f t="shared" si="213"/>
        <v>0</v>
      </c>
      <c r="N213" s="11">
        <f t="shared" si="214"/>
        <v>0</v>
      </c>
      <c r="O213" s="11">
        <f t="shared" si="215"/>
        <v>0</v>
      </c>
      <c r="P213" s="11">
        <f t="shared" si="216"/>
        <v>0</v>
      </c>
      <c r="Q213" s="11">
        <f t="shared" si="217"/>
        <v>0</v>
      </c>
      <c r="R213" s="11">
        <f t="shared" si="218"/>
        <v>0</v>
      </c>
      <c r="S213" s="11">
        <f t="shared" si="219"/>
        <v>0</v>
      </c>
      <c r="T213" s="11">
        <f t="shared" si="220"/>
        <v>0</v>
      </c>
      <c r="U213" s="11">
        <f t="shared" si="221"/>
        <v>0</v>
      </c>
      <c r="V213" s="11">
        <f t="shared" si="222"/>
        <v>0</v>
      </c>
      <c r="W213" s="11">
        <f t="shared" si="223"/>
        <v>0</v>
      </c>
      <c r="X213" s="11">
        <f t="shared" si="224"/>
        <v>0</v>
      </c>
      <c r="Y213" s="2">
        <f t="shared" si="225"/>
        <v>0</v>
      </c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</row>
    <row r="214" spans="1:57">
      <c r="A214" s="1">
        <f t="shared" si="174"/>
        <v>196</v>
      </c>
      <c r="B214" s="1"/>
      <c r="C214" s="3">
        <v>8060</v>
      </c>
      <c r="D214" s="1"/>
      <c r="E214" s="1"/>
      <c r="F214" s="1" t="s">
        <v>122</v>
      </c>
      <c r="G214" s="25">
        <v>99</v>
      </c>
      <c r="H214" s="11" t="str">
        <f t="shared" si="209"/>
        <v>-</v>
      </c>
      <c r="I214" s="2">
        <f>'O and M Class.'!K46</f>
        <v>0</v>
      </c>
      <c r="J214" s="11">
        <f t="shared" si="210"/>
        <v>0</v>
      </c>
      <c r="K214" s="11">
        <f t="shared" si="211"/>
        <v>0</v>
      </c>
      <c r="L214" s="11">
        <f t="shared" si="212"/>
        <v>0</v>
      </c>
      <c r="M214" s="11">
        <f t="shared" si="213"/>
        <v>0</v>
      </c>
      <c r="N214" s="11">
        <f t="shared" si="214"/>
        <v>0</v>
      </c>
      <c r="O214" s="11">
        <f t="shared" si="215"/>
        <v>0</v>
      </c>
      <c r="P214" s="11">
        <f t="shared" si="216"/>
        <v>0</v>
      </c>
      <c r="Q214" s="11">
        <f t="shared" si="217"/>
        <v>0</v>
      </c>
      <c r="R214" s="11">
        <f t="shared" si="218"/>
        <v>0</v>
      </c>
      <c r="S214" s="11">
        <f t="shared" si="219"/>
        <v>0</v>
      </c>
      <c r="T214" s="11">
        <f t="shared" si="220"/>
        <v>0</v>
      </c>
      <c r="U214" s="11">
        <f t="shared" si="221"/>
        <v>0</v>
      </c>
      <c r="V214" s="11">
        <f t="shared" si="222"/>
        <v>0</v>
      </c>
      <c r="W214" s="11">
        <f t="shared" si="223"/>
        <v>0</v>
      </c>
      <c r="X214" s="11">
        <f t="shared" si="224"/>
        <v>0</v>
      </c>
      <c r="Y214" s="2">
        <f t="shared" si="225"/>
        <v>0</v>
      </c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</row>
    <row r="215" spans="1:57">
      <c r="A215" s="1">
        <f t="shared" si="174"/>
        <v>197</v>
      </c>
      <c r="B215" s="1"/>
      <c r="C215" s="3">
        <v>8081</v>
      </c>
      <c r="D215" s="1"/>
      <c r="E215" s="1"/>
      <c r="F215" s="1" t="s">
        <v>404</v>
      </c>
      <c r="G215" s="25">
        <v>99</v>
      </c>
      <c r="H215" s="11" t="str">
        <f t="shared" si="209"/>
        <v>-</v>
      </c>
      <c r="I215" s="2">
        <f>'O and M Class.'!K47</f>
        <v>0</v>
      </c>
      <c r="J215" s="11">
        <f t="shared" si="210"/>
        <v>0</v>
      </c>
      <c r="K215" s="11">
        <f t="shared" si="211"/>
        <v>0</v>
      </c>
      <c r="L215" s="11">
        <f t="shared" si="212"/>
        <v>0</v>
      </c>
      <c r="M215" s="11">
        <f t="shared" si="213"/>
        <v>0</v>
      </c>
      <c r="N215" s="11">
        <f t="shared" si="214"/>
        <v>0</v>
      </c>
      <c r="O215" s="11">
        <f t="shared" si="215"/>
        <v>0</v>
      </c>
      <c r="P215" s="11">
        <f t="shared" si="216"/>
        <v>0</v>
      </c>
      <c r="Q215" s="11">
        <f t="shared" si="217"/>
        <v>0</v>
      </c>
      <c r="R215" s="11">
        <f t="shared" si="218"/>
        <v>0</v>
      </c>
      <c r="S215" s="11">
        <f t="shared" si="219"/>
        <v>0</v>
      </c>
      <c r="T215" s="11">
        <f t="shared" si="220"/>
        <v>0</v>
      </c>
      <c r="U215" s="11">
        <f t="shared" si="221"/>
        <v>0</v>
      </c>
      <c r="V215" s="11">
        <f t="shared" si="222"/>
        <v>0</v>
      </c>
      <c r="W215" s="11">
        <f t="shared" si="223"/>
        <v>0</v>
      </c>
      <c r="X215" s="11">
        <f t="shared" si="224"/>
        <v>0</v>
      </c>
      <c r="Y215" s="2">
        <f>SUM(J215:X215)-I215</f>
        <v>0</v>
      </c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</row>
    <row r="216" spans="1:57">
      <c r="A216" s="1">
        <f t="shared" si="174"/>
        <v>198</v>
      </c>
      <c r="B216" s="1"/>
      <c r="C216" s="3">
        <v>8082</v>
      </c>
      <c r="D216" s="1"/>
      <c r="E216" s="1"/>
      <c r="F216" s="1" t="s">
        <v>405</v>
      </c>
      <c r="G216" s="25">
        <v>99</v>
      </c>
      <c r="H216" s="11" t="str">
        <f t="shared" si="209"/>
        <v>-</v>
      </c>
      <c r="I216" s="2">
        <f>'O and M Class.'!K48</f>
        <v>0</v>
      </c>
      <c r="J216" s="11">
        <f t="shared" si="210"/>
        <v>0</v>
      </c>
      <c r="K216" s="11">
        <f t="shared" si="211"/>
        <v>0</v>
      </c>
      <c r="L216" s="11">
        <f t="shared" si="212"/>
        <v>0</v>
      </c>
      <c r="M216" s="11">
        <f t="shared" si="213"/>
        <v>0</v>
      </c>
      <c r="N216" s="11">
        <f t="shared" si="214"/>
        <v>0</v>
      </c>
      <c r="O216" s="11">
        <f t="shared" si="215"/>
        <v>0</v>
      </c>
      <c r="P216" s="11">
        <f t="shared" si="216"/>
        <v>0</v>
      </c>
      <c r="Q216" s="11">
        <f t="shared" si="217"/>
        <v>0</v>
      </c>
      <c r="R216" s="11">
        <f t="shared" si="218"/>
        <v>0</v>
      </c>
      <c r="S216" s="11">
        <f t="shared" si="219"/>
        <v>0</v>
      </c>
      <c r="T216" s="11">
        <f t="shared" si="220"/>
        <v>0</v>
      </c>
      <c r="U216" s="11">
        <f t="shared" si="221"/>
        <v>0</v>
      </c>
      <c r="V216" s="11">
        <f t="shared" si="222"/>
        <v>0</v>
      </c>
      <c r="W216" s="11">
        <f t="shared" si="223"/>
        <v>0</v>
      </c>
      <c r="X216" s="11">
        <f t="shared" si="224"/>
        <v>0</v>
      </c>
      <c r="Y216" s="2">
        <f>SUM(J216:X216)-I216</f>
        <v>0</v>
      </c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</row>
    <row r="217" spans="1:57">
      <c r="A217" s="1">
        <f t="shared" si="174"/>
        <v>199</v>
      </c>
      <c r="B217" s="1"/>
      <c r="C217" s="3">
        <v>8120</v>
      </c>
      <c r="D217" s="1"/>
      <c r="E217" s="1"/>
      <c r="F217" s="1" t="s">
        <v>406</v>
      </c>
      <c r="G217" s="25">
        <v>99</v>
      </c>
      <c r="H217" s="11" t="str">
        <f t="shared" si="209"/>
        <v>-</v>
      </c>
      <c r="I217" s="2">
        <f>'O and M Class.'!K49</f>
        <v>0</v>
      </c>
      <c r="J217" s="11">
        <f t="shared" si="210"/>
        <v>0</v>
      </c>
      <c r="K217" s="11">
        <f t="shared" si="211"/>
        <v>0</v>
      </c>
      <c r="L217" s="11">
        <f t="shared" si="212"/>
        <v>0</v>
      </c>
      <c r="M217" s="11">
        <f t="shared" si="213"/>
        <v>0</v>
      </c>
      <c r="N217" s="11">
        <f t="shared" si="214"/>
        <v>0</v>
      </c>
      <c r="O217" s="11">
        <f t="shared" si="215"/>
        <v>0</v>
      </c>
      <c r="P217" s="11">
        <f t="shared" si="216"/>
        <v>0</v>
      </c>
      <c r="Q217" s="11">
        <f t="shared" si="217"/>
        <v>0</v>
      </c>
      <c r="R217" s="11">
        <f t="shared" si="218"/>
        <v>0</v>
      </c>
      <c r="S217" s="11">
        <f t="shared" si="219"/>
        <v>0</v>
      </c>
      <c r="T217" s="11">
        <f t="shared" si="220"/>
        <v>0</v>
      </c>
      <c r="U217" s="11">
        <f t="shared" si="221"/>
        <v>0</v>
      </c>
      <c r="V217" s="11">
        <f t="shared" si="222"/>
        <v>0</v>
      </c>
      <c r="W217" s="11">
        <f t="shared" si="223"/>
        <v>0</v>
      </c>
      <c r="X217" s="11">
        <f t="shared" si="224"/>
        <v>0</v>
      </c>
      <c r="Y217" s="2">
        <f>SUM(J217:X217)-I217</f>
        <v>0</v>
      </c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</row>
    <row r="218" spans="1:57">
      <c r="A218" s="1">
        <f t="shared" si="174"/>
        <v>200</v>
      </c>
      <c r="B218" s="1"/>
      <c r="C218" s="3">
        <v>8130</v>
      </c>
      <c r="D218" s="1"/>
      <c r="E218" s="1"/>
      <c r="F218" s="1" t="s">
        <v>67</v>
      </c>
      <c r="G218" s="25">
        <v>99</v>
      </c>
      <c r="H218" s="11" t="str">
        <f t="shared" si="209"/>
        <v>-</v>
      </c>
      <c r="I218" s="2">
        <f>'O and M Class.'!K50</f>
        <v>0</v>
      </c>
      <c r="J218" s="11">
        <f t="shared" si="210"/>
        <v>0</v>
      </c>
      <c r="K218" s="11">
        <f t="shared" si="211"/>
        <v>0</v>
      </c>
      <c r="L218" s="11">
        <f t="shared" si="212"/>
        <v>0</v>
      </c>
      <c r="M218" s="11">
        <f t="shared" si="213"/>
        <v>0</v>
      </c>
      <c r="N218" s="11">
        <f t="shared" si="214"/>
        <v>0</v>
      </c>
      <c r="O218" s="11">
        <f t="shared" si="215"/>
        <v>0</v>
      </c>
      <c r="P218" s="11">
        <f t="shared" si="216"/>
        <v>0</v>
      </c>
      <c r="Q218" s="11">
        <f t="shared" si="217"/>
        <v>0</v>
      </c>
      <c r="R218" s="11">
        <f t="shared" si="218"/>
        <v>0</v>
      </c>
      <c r="S218" s="11">
        <f t="shared" si="219"/>
        <v>0</v>
      </c>
      <c r="T218" s="11">
        <f t="shared" si="220"/>
        <v>0</v>
      </c>
      <c r="U218" s="11">
        <f t="shared" si="221"/>
        <v>0</v>
      </c>
      <c r="V218" s="11">
        <f t="shared" si="222"/>
        <v>0</v>
      </c>
      <c r="W218" s="11">
        <f t="shared" si="223"/>
        <v>0</v>
      </c>
      <c r="X218" s="11">
        <f t="shared" si="224"/>
        <v>0</v>
      </c>
      <c r="Y218" s="2">
        <f>SUM(J218:X218)-I218</f>
        <v>0</v>
      </c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</row>
    <row r="219" spans="1:57">
      <c r="A219" s="1">
        <f t="shared" si="174"/>
        <v>201</v>
      </c>
      <c r="B219" s="1"/>
      <c r="C219" s="3"/>
      <c r="D219" s="1"/>
      <c r="E219" s="1" t="s">
        <v>80</v>
      </c>
      <c r="G219" s="20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</row>
    <row r="220" spans="1:57">
      <c r="A220" s="1">
        <f t="shared" si="174"/>
        <v>202</v>
      </c>
      <c r="B220" s="1"/>
      <c r="C220" s="3">
        <v>8350</v>
      </c>
      <c r="D220" s="1"/>
      <c r="E220" s="1"/>
      <c r="F220" s="1" t="s">
        <v>113</v>
      </c>
      <c r="G220" s="25">
        <v>99</v>
      </c>
      <c r="H220" s="11" t="str">
        <f>VLOOKUP($G220,alloc,3)</f>
        <v>-</v>
      </c>
      <c r="I220" s="2">
        <f>'O and M Class.'!K$52</f>
        <v>0</v>
      </c>
      <c r="J220" s="11">
        <f>$I220*VLOOKUP($G220,alloc,6)</f>
        <v>0</v>
      </c>
      <c r="K220" s="11">
        <f>$I220*VLOOKUP($G220,alloc,7)</f>
        <v>0</v>
      </c>
      <c r="L220" s="11">
        <f>$I220*VLOOKUP($G220,alloc,8)</f>
        <v>0</v>
      </c>
      <c r="M220" s="11">
        <f>$I220*VLOOKUP($G220,alloc,9)</f>
        <v>0</v>
      </c>
      <c r="N220" s="11">
        <f>$I220*VLOOKUP($G220,alloc,10)</f>
        <v>0</v>
      </c>
      <c r="O220" s="11">
        <f>$I220*VLOOKUP($G220,alloc,11)</f>
        <v>0</v>
      </c>
      <c r="P220" s="11">
        <f>$I220*VLOOKUP($G220,alloc,12)</f>
        <v>0</v>
      </c>
      <c r="Q220" s="11">
        <f>$I220*VLOOKUP($G220,alloc,13)</f>
        <v>0</v>
      </c>
      <c r="R220" s="11">
        <f>$I220*VLOOKUP($G220,alloc,14)</f>
        <v>0</v>
      </c>
      <c r="S220" s="11">
        <f>$I220*VLOOKUP($G220,alloc,15)</f>
        <v>0</v>
      </c>
      <c r="T220" s="11">
        <f>$I220*VLOOKUP($G220,alloc,16)</f>
        <v>0</v>
      </c>
      <c r="U220" s="11">
        <f>$I220*VLOOKUP($G220,alloc,17)</f>
        <v>0</v>
      </c>
      <c r="V220" s="11">
        <f>$I220*VLOOKUP($G220,alloc,18)</f>
        <v>0</v>
      </c>
      <c r="W220" s="11">
        <f>$I220*VLOOKUP($G220,alloc,19)</f>
        <v>0</v>
      </c>
      <c r="X220" s="11">
        <f>$I220*VLOOKUP($G220,alloc,20)</f>
        <v>0</v>
      </c>
      <c r="Y220" s="2">
        <f>SUM(J220:X220)-I220</f>
        <v>0</v>
      </c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</row>
    <row r="221" spans="1:57">
      <c r="A221" s="1">
        <f t="shared" si="174"/>
        <v>203</v>
      </c>
      <c r="B221" s="1"/>
      <c r="C221" s="3"/>
      <c r="D221" s="1" t="s">
        <v>68</v>
      </c>
      <c r="E221" s="1"/>
      <c r="G221" s="25"/>
      <c r="H221" s="11"/>
      <c r="I221" s="2">
        <f>'O and M Class.'!K$53</f>
        <v>0</v>
      </c>
      <c r="J221" s="2">
        <f t="shared" ref="J221:X221" si="226">SUM(J203:J220)</f>
        <v>0</v>
      </c>
      <c r="K221" s="2">
        <f t="shared" si="226"/>
        <v>0</v>
      </c>
      <c r="L221" s="2">
        <f t="shared" si="226"/>
        <v>0</v>
      </c>
      <c r="M221" s="2">
        <f t="shared" si="226"/>
        <v>0</v>
      </c>
      <c r="N221" s="2">
        <f t="shared" si="226"/>
        <v>0</v>
      </c>
      <c r="O221" s="2">
        <f t="shared" si="226"/>
        <v>0</v>
      </c>
      <c r="P221" s="2">
        <f t="shared" si="226"/>
        <v>0</v>
      </c>
      <c r="Q221" s="2">
        <f t="shared" si="226"/>
        <v>0</v>
      </c>
      <c r="R221" s="2">
        <f t="shared" si="226"/>
        <v>0</v>
      </c>
      <c r="S221" s="2">
        <f t="shared" si="226"/>
        <v>0</v>
      </c>
      <c r="T221" s="2">
        <f t="shared" si="226"/>
        <v>0</v>
      </c>
      <c r="U221" s="2">
        <f t="shared" si="226"/>
        <v>0</v>
      </c>
      <c r="V221" s="2">
        <f t="shared" si="226"/>
        <v>0</v>
      </c>
      <c r="W221" s="2">
        <f t="shared" si="226"/>
        <v>0</v>
      </c>
      <c r="X221" s="2">
        <f t="shared" si="226"/>
        <v>0</v>
      </c>
      <c r="Y221" s="2">
        <f>SUM(J221:X221)-I221</f>
        <v>0</v>
      </c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</row>
    <row r="222" spans="1:57">
      <c r="A222" s="1">
        <f t="shared" si="174"/>
        <v>204</v>
      </c>
      <c r="C222" s="74"/>
      <c r="G222" s="25"/>
      <c r="H222" s="11"/>
      <c r="I222" s="2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</row>
    <row r="223" spans="1:57">
      <c r="A223" s="1">
        <f t="shared" si="174"/>
        <v>205</v>
      </c>
      <c r="B223" s="1"/>
      <c r="C223" s="3"/>
      <c r="D223" s="1" t="s">
        <v>121</v>
      </c>
      <c r="E223" s="1"/>
      <c r="G223" s="25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</row>
    <row r="224" spans="1:57">
      <c r="A224" s="1">
        <f t="shared" si="174"/>
        <v>206</v>
      </c>
      <c r="B224" s="1"/>
      <c r="C224" s="3"/>
      <c r="D224" s="1"/>
      <c r="E224" s="1" t="s">
        <v>71</v>
      </c>
      <c r="G224" s="25"/>
      <c r="H224" s="11"/>
      <c r="I224" s="2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</row>
    <row r="225" spans="1:57">
      <c r="A225" s="1">
        <f t="shared" si="174"/>
        <v>207</v>
      </c>
      <c r="B225" s="1"/>
      <c r="C225" s="73">
        <v>8140</v>
      </c>
      <c r="D225" s="1"/>
      <c r="E225" s="1"/>
      <c r="F225" s="1" t="s">
        <v>79</v>
      </c>
      <c r="G225" s="25">
        <v>3</v>
      </c>
      <c r="H225" s="11" t="str">
        <f t="shared" ref="H225:H237" si="227">VLOOKUP($G225,alloc,3)</f>
        <v>Peak Day</v>
      </c>
      <c r="I225" s="2">
        <f>'O and M Class.'!K$57</f>
        <v>-36.705906872617248</v>
      </c>
      <c r="J225" s="11">
        <f t="shared" ref="J225:J237" si="228">$I225*VLOOKUP($G225,alloc,6)</f>
        <v>-19.823000771941377</v>
      </c>
      <c r="K225" s="11">
        <f t="shared" ref="K225:K237" si="229">$I225*VLOOKUP($G225,alloc,7)</f>
        <v>-11.061165924869032</v>
      </c>
      <c r="L225" s="11">
        <f t="shared" ref="L225:L237" si="230">$I225*VLOOKUP($G225,alloc,8)</f>
        <v>0</v>
      </c>
      <c r="M225" s="11">
        <f t="shared" ref="M225:M237" si="231">$I225*VLOOKUP($G225,alloc,9)</f>
        <v>-5.8217401758068457</v>
      </c>
      <c r="N225" s="11">
        <f t="shared" ref="N225:N237" si="232">$I225*VLOOKUP($G225,alloc,10)</f>
        <v>0</v>
      </c>
      <c r="O225" s="11">
        <f t="shared" ref="O225:O237" si="233">$I225*VLOOKUP($G225,alloc,11)</f>
        <v>0</v>
      </c>
      <c r="P225" s="11">
        <f t="shared" ref="P225:P237" si="234">$I225*VLOOKUP($G225,alloc,12)</f>
        <v>0</v>
      </c>
      <c r="Q225" s="11">
        <f t="shared" ref="Q225:Q237" si="235">$I225*VLOOKUP($G225,alloc,13)</f>
        <v>0</v>
      </c>
      <c r="R225" s="11">
        <f t="shared" ref="R225:R237" si="236">$I225*VLOOKUP($G225,alloc,14)</f>
        <v>0</v>
      </c>
      <c r="S225" s="11">
        <f t="shared" ref="S225:S237" si="237">$I225*VLOOKUP($G225,alloc,15)</f>
        <v>0</v>
      </c>
      <c r="T225" s="11">
        <f t="shared" ref="T225:T237" si="238">$I225*VLOOKUP($G225,alloc,16)</f>
        <v>0</v>
      </c>
      <c r="U225" s="11">
        <f t="shared" ref="U225:U237" si="239">$I225*VLOOKUP($G225,alloc,17)</f>
        <v>0</v>
      </c>
      <c r="V225" s="11">
        <f t="shared" ref="V225:V237" si="240">$I225*VLOOKUP($G225,alloc,18)</f>
        <v>0</v>
      </c>
      <c r="W225" s="11">
        <f t="shared" ref="W225:W237" si="241">$I225*VLOOKUP($G225,alloc,19)</f>
        <v>0</v>
      </c>
      <c r="X225" s="11">
        <f t="shared" ref="X225:X237" si="242">$I225*VLOOKUP($G225,alloc,20)</f>
        <v>0</v>
      </c>
      <c r="Y225" s="2">
        <f t="shared" ref="Y225:Y237" si="243">SUM(J225:X225)-I225</f>
        <v>0</v>
      </c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</row>
    <row r="226" spans="1:57">
      <c r="A226" s="1">
        <f t="shared" si="174"/>
        <v>208</v>
      </c>
      <c r="B226" s="1"/>
      <c r="C226" s="73">
        <v>8150</v>
      </c>
      <c r="D226" s="1"/>
      <c r="E226" s="1"/>
      <c r="F226" s="1" t="s">
        <v>89</v>
      </c>
      <c r="G226" s="25">
        <v>3</v>
      </c>
      <c r="H226" s="11" t="str">
        <f t="shared" si="227"/>
        <v>Peak Day</v>
      </c>
      <c r="I226" s="2">
        <f>'O and M Class.'!K$58</f>
        <v>0</v>
      </c>
      <c r="J226" s="11">
        <f t="shared" si="228"/>
        <v>0</v>
      </c>
      <c r="K226" s="11">
        <f t="shared" si="229"/>
        <v>0</v>
      </c>
      <c r="L226" s="11">
        <f t="shared" si="230"/>
        <v>0</v>
      </c>
      <c r="M226" s="11">
        <f t="shared" si="231"/>
        <v>0</v>
      </c>
      <c r="N226" s="11">
        <f t="shared" si="232"/>
        <v>0</v>
      </c>
      <c r="O226" s="11">
        <f t="shared" si="233"/>
        <v>0</v>
      </c>
      <c r="P226" s="11">
        <f t="shared" si="234"/>
        <v>0</v>
      </c>
      <c r="Q226" s="11">
        <f t="shared" si="235"/>
        <v>0</v>
      </c>
      <c r="R226" s="11">
        <f t="shared" si="236"/>
        <v>0</v>
      </c>
      <c r="S226" s="11">
        <f t="shared" si="237"/>
        <v>0</v>
      </c>
      <c r="T226" s="11">
        <f t="shared" si="238"/>
        <v>0</v>
      </c>
      <c r="U226" s="11">
        <f t="shared" si="239"/>
        <v>0</v>
      </c>
      <c r="V226" s="11">
        <f t="shared" si="240"/>
        <v>0</v>
      </c>
      <c r="W226" s="11">
        <f t="shared" si="241"/>
        <v>0</v>
      </c>
      <c r="X226" s="11">
        <f t="shared" si="242"/>
        <v>0</v>
      </c>
      <c r="Y226" s="2">
        <f t="shared" si="243"/>
        <v>0</v>
      </c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</row>
    <row r="227" spans="1:57">
      <c r="A227" s="1">
        <f t="shared" si="174"/>
        <v>209</v>
      </c>
      <c r="B227" s="1"/>
      <c r="C227" s="73">
        <v>8160</v>
      </c>
      <c r="D227" s="1"/>
      <c r="E227" s="1"/>
      <c r="F227" s="1" t="s">
        <v>90</v>
      </c>
      <c r="G227" s="25">
        <v>3</v>
      </c>
      <c r="H227" s="11" t="str">
        <f t="shared" si="227"/>
        <v>Peak Day</v>
      </c>
      <c r="I227" s="2">
        <f>'O and M Class.'!K$59</f>
        <v>46003.454110151011</v>
      </c>
      <c r="J227" s="11">
        <f t="shared" si="228"/>
        <v>24844.135018982299</v>
      </c>
      <c r="K227" s="11">
        <f t="shared" si="229"/>
        <v>13862.941482289982</v>
      </c>
      <c r="L227" s="11">
        <f t="shared" si="230"/>
        <v>0</v>
      </c>
      <c r="M227" s="11">
        <f t="shared" si="231"/>
        <v>7296.377608878739</v>
      </c>
      <c r="N227" s="11">
        <f t="shared" si="232"/>
        <v>0</v>
      </c>
      <c r="O227" s="11">
        <f t="shared" si="233"/>
        <v>0</v>
      </c>
      <c r="P227" s="11">
        <f t="shared" si="234"/>
        <v>0</v>
      </c>
      <c r="Q227" s="11">
        <f t="shared" si="235"/>
        <v>0</v>
      </c>
      <c r="R227" s="11">
        <f t="shared" si="236"/>
        <v>0</v>
      </c>
      <c r="S227" s="11">
        <f t="shared" si="237"/>
        <v>0</v>
      </c>
      <c r="T227" s="11">
        <f t="shared" si="238"/>
        <v>0</v>
      </c>
      <c r="U227" s="11">
        <f t="shared" si="239"/>
        <v>0</v>
      </c>
      <c r="V227" s="11">
        <f t="shared" si="240"/>
        <v>0</v>
      </c>
      <c r="W227" s="11">
        <f t="shared" si="241"/>
        <v>0</v>
      </c>
      <c r="X227" s="11">
        <f t="shared" si="242"/>
        <v>0</v>
      </c>
      <c r="Y227" s="2">
        <f t="shared" si="243"/>
        <v>0</v>
      </c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</row>
    <row r="228" spans="1:57">
      <c r="A228" s="1">
        <f t="shared" si="174"/>
        <v>210</v>
      </c>
      <c r="B228" s="1"/>
      <c r="C228" s="73">
        <v>8170</v>
      </c>
      <c r="D228" s="1"/>
      <c r="E228" s="1"/>
      <c r="F228" s="1" t="s">
        <v>91</v>
      </c>
      <c r="G228" s="25">
        <v>3</v>
      </c>
      <c r="H228" s="11" t="str">
        <f t="shared" si="227"/>
        <v>Peak Day</v>
      </c>
      <c r="I228" s="2">
        <f>'O and M Class.'!K$60</f>
        <v>18217.413104316929</v>
      </c>
      <c r="J228" s="11">
        <f t="shared" si="228"/>
        <v>9838.3019191673811</v>
      </c>
      <c r="K228" s="11">
        <f t="shared" si="229"/>
        <v>5489.7384709232483</v>
      </c>
      <c r="L228" s="11">
        <f t="shared" si="230"/>
        <v>0</v>
      </c>
      <c r="M228" s="11">
        <f t="shared" si="231"/>
        <v>2889.3727142263019</v>
      </c>
      <c r="N228" s="11">
        <f t="shared" si="232"/>
        <v>0</v>
      </c>
      <c r="O228" s="11">
        <f t="shared" si="233"/>
        <v>0</v>
      </c>
      <c r="P228" s="11">
        <f t="shared" si="234"/>
        <v>0</v>
      </c>
      <c r="Q228" s="11">
        <f t="shared" si="235"/>
        <v>0</v>
      </c>
      <c r="R228" s="11">
        <f t="shared" si="236"/>
        <v>0</v>
      </c>
      <c r="S228" s="11">
        <f t="shared" si="237"/>
        <v>0</v>
      </c>
      <c r="T228" s="11">
        <f t="shared" si="238"/>
        <v>0</v>
      </c>
      <c r="U228" s="11">
        <f t="shared" si="239"/>
        <v>0</v>
      </c>
      <c r="V228" s="11">
        <f t="shared" si="240"/>
        <v>0</v>
      </c>
      <c r="W228" s="11">
        <f t="shared" si="241"/>
        <v>0</v>
      </c>
      <c r="X228" s="11">
        <f t="shared" si="242"/>
        <v>0</v>
      </c>
      <c r="Y228" s="2">
        <f t="shared" si="243"/>
        <v>0</v>
      </c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</row>
    <row r="229" spans="1:57">
      <c r="A229" s="1">
        <f t="shared" si="174"/>
        <v>211</v>
      </c>
      <c r="B229" s="1"/>
      <c r="C229" s="73">
        <v>8180</v>
      </c>
      <c r="D229" s="1"/>
      <c r="E229" s="1"/>
      <c r="F229" s="1" t="s">
        <v>92</v>
      </c>
      <c r="G229" s="25">
        <v>3</v>
      </c>
      <c r="H229" s="11" t="str">
        <f t="shared" si="227"/>
        <v>Peak Day</v>
      </c>
      <c r="I229" s="2">
        <f>'O and M Class.'!K$61</f>
        <v>13163.707471661468</v>
      </c>
      <c r="J229" s="11">
        <f t="shared" si="228"/>
        <v>7109.0515288976867</v>
      </c>
      <c r="K229" s="11">
        <f t="shared" si="229"/>
        <v>3966.8261851094139</v>
      </c>
      <c r="L229" s="11">
        <f t="shared" si="230"/>
        <v>0</v>
      </c>
      <c r="M229" s="11">
        <f t="shared" si="231"/>
        <v>2087.8297576543696</v>
      </c>
      <c r="N229" s="11">
        <f t="shared" si="232"/>
        <v>0</v>
      </c>
      <c r="O229" s="11">
        <f t="shared" si="233"/>
        <v>0</v>
      </c>
      <c r="P229" s="11">
        <f t="shared" si="234"/>
        <v>0</v>
      </c>
      <c r="Q229" s="11">
        <f t="shared" si="235"/>
        <v>0</v>
      </c>
      <c r="R229" s="11">
        <f t="shared" si="236"/>
        <v>0</v>
      </c>
      <c r="S229" s="11">
        <f t="shared" si="237"/>
        <v>0</v>
      </c>
      <c r="T229" s="11">
        <f t="shared" si="238"/>
        <v>0</v>
      </c>
      <c r="U229" s="11">
        <f t="shared" si="239"/>
        <v>0</v>
      </c>
      <c r="V229" s="11">
        <f t="shared" si="240"/>
        <v>0</v>
      </c>
      <c r="W229" s="11">
        <f t="shared" si="241"/>
        <v>0</v>
      </c>
      <c r="X229" s="11">
        <f t="shared" si="242"/>
        <v>0</v>
      </c>
      <c r="Y229" s="2">
        <f t="shared" si="243"/>
        <v>0</v>
      </c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</row>
    <row r="230" spans="1:57">
      <c r="A230" s="1">
        <f t="shared" si="174"/>
        <v>212</v>
      </c>
      <c r="B230" s="1"/>
      <c r="C230" s="75">
        <v>8190</v>
      </c>
      <c r="D230" s="1"/>
      <c r="E230" s="1"/>
      <c r="F230" s="1" t="s">
        <v>93</v>
      </c>
      <c r="G230" s="25">
        <v>3</v>
      </c>
      <c r="H230" s="11" t="str">
        <f t="shared" si="227"/>
        <v>Peak Day</v>
      </c>
      <c r="I230" s="2">
        <f>'O and M Class.'!K$62</f>
        <v>348.33280365021591</v>
      </c>
      <c r="J230" s="11">
        <f t="shared" si="228"/>
        <v>188.11690062892555</v>
      </c>
      <c r="K230" s="11">
        <f t="shared" si="229"/>
        <v>104.96858044186321</v>
      </c>
      <c r="L230" s="11">
        <f t="shared" si="230"/>
        <v>0</v>
      </c>
      <c r="M230" s="11">
        <f t="shared" si="231"/>
        <v>55.247322579427212</v>
      </c>
      <c r="N230" s="11">
        <f t="shared" si="232"/>
        <v>0</v>
      </c>
      <c r="O230" s="11">
        <f t="shared" si="233"/>
        <v>0</v>
      </c>
      <c r="P230" s="11">
        <f t="shared" si="234"/>
        <v>0</v>
      </c>
      <c r="Q230" s="11">
        <f t="shared" si="235"/>
        <v>0</v>
      </c>
      <c r="R230" s="11">
        <f t="shared" si="236"/>
        <v>0</v>
      </c>
      <c r="S230" s="11">
        <f t="shared" si="237"/>
        <v>0</v>
      </c>
      <c r="T230" s="11">
        <f t="shared" si="238"/>
        <v>0</v>
      </c>
      <c r="U230" s="11">
        <f t="shared" si="239"/>
        <v>0</v>
      </c>
      <c r="V230" s="11">
        <f t="shared" si="240"/>
        <v>0</v>
      </c>
      <c r="W230" s="11">
        <f t="shared" si="241"/>
        <v>0</v>
      </c>
      <c r="X230" s="11">
        <f t="shared" si="242"/>
        <v>0</v>
      </c>
      <c r="Y230" s="2">
        <f t="shared" si="243"/>
        <v>0</v>
      </c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</row>
    <row r="231" spans="1:57">
      <c r="A231" s="1">
        <f t="shared" si="174"/>
        <v>213</v>
      </c>
      <c r="B231" s="1"/>
      <c r="C231" s="75">
        <v>8200</v>
      </c>
      <c r="D231" s="1"/>
      <c r="E231" s="1"/>
      <c r="F231" s="1" t="s">
        <v>94</v>
      </c>
      <c r="G231" s="25">
        <v>3</v>
      </c>
      <c r="H231" s="11" t="str">
        <f t="shared" si="227"/>
        <v>Peak Day</v>
      </c>
      <c r="I231" s="2">
        <f>'O and M Class.'!K$63</f>
        <v>1369.932186434266</v>
      </c>
      <c r="J231" s="11">
        <f t="shared" si="228"/>
        <v>739.8309728032466</v>
      </c>
      <c r="K231" s="11">
        <f t="shared" si="229"/>
        <v>412.82312605855446</v>
      </c>
      <c r="L231" s="11">
        <f t="shared" si="230"/>
        <v>0</v>
      </c>
      <c r="M231" s="11">
        <f t="shared" si="231"/>
        <v>217.27808757246513</v>
      </c>
      <c r="N231" s="11">
        <f t="shared" si="232"/>
        <v>0</v>
      </c>
      <c r="O231" s="11">
        <f t="shared" si="233"/>
        <v>0</v>
      </c>
      <c r="P231" s="11">
        <f t="shared" si="234"/>
        <v>0</v>
      </c>
      <c r="Q231" s="11">
        <f t="shared" si="235"/>
        <v>0</v>
      </c>
      <c r="R231" s="11">
        <f t="shared" si="236"/>
        <v>0</v>
      </c>
      <c r="S231" s="11">
        <f t="shared" si="237"/>
        <v>0</v>
      </c>
      <c r="T231" s="11">
        <f t="shared" si="238"/>
        <v>0</v>
      </c>
      <c r="U231" s="11">
        <f t="shared" si="239"/>
        <v>0</v>
      </c>
      <c r="V231" s="11">
        <f t="shared" si="240"/>
        <v>0</v>
      </c>
      <c r="W231" s="11">
        <f t="shared" si="241"/>
        <v>0</v>
      </c>
      <c r="X231" s="11">
        <f t="shared" si="242"/>
        <v>0</v>
      </c>
      <c r="Y231" s="2">
        <f t="shared" si="243"/>
        <v>0</v>
      </c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</row>
    <row r="232" spans="1:57">
      <c r="A232" s="1">
        <f t="shared" si="174"/>
        <v>214</v>
      </c>
      <c r="B232" s="1"/>
      <c r="C232" s="75">
        <v>8210</v>
      </c>
      <c r="D232" s="1"/>
      <c r="E232" s="1"/>
      <c r="F232" s="1" t="s">
        <v>95</v>
      </c>
      <c r="G232" s="25">
        <v>3</v>
      </c>
      <c r="H232" s="11" t="str">
        <f t="shared" si="227"/>
        <v>Peak Day</v>
      </c>
      <c r="I232" s="2">
        <f>'O and M Class.'!K$64</f>
        <v>23239.827094096549</v>
      </c>
      <c r="J232" s="11">
        <f t="shared" si="228"/>
        <v>12550.653278361893</v>
      </c>
      <c r="K232" s="11">
        <f t="shared" si="229"/>
        <v>7003.2211557981227</v>
      </c>
      <c r="L232" s="11">
        <f t="shared" si="230"/>
        <v>0</v>
      </c>
      <c r="M232" s="11">
        <f t="shared" si="231"/>
        <v>3685.9526599365363</v>
      </c>
      <c r="N232" s="11">
        <f t="shared" si="232"/>
        <v>0</v>
      </c>
      <c r="O232" s="11">
        <f t="shared" si="233"/>
        <v>0</v>
      </c>
      <c r="P232" s="11">
        <f t="shared" si="234"/>
        <v>0</v>
      </c>
      <c r="Q232" s="11">
        <f t="shared" si="235"/>
        <v>0</v>
      </c>
      <c r="R232" s="11">
        <f t="shared" si="236"/>
        <v>0</v>
      </c>
      <c r="S232" s="11">
        <f t="shared" si="237"/>
        <v>0</v>
      </c>
      <c r="T232" s="11">
        <f t="shared" si="238"/>
        <v>0</v>
      </c>
      <c r="U232" s="11">
        <f t="shared" si="239"/>
        <v>0</v>
      </c>
      <c r="V232" s="11">
        <f t="shared" si="240"/>
        <v>0</v>
      </c>
      <c r="W232" s="11">
        <f t="shared" si="241"/>
        <v>0</v>
      </c>
      <c r="X232" s="11">
        <f t="shared" si="242"/>
        <v>0</v>
      </c>
      <c r="Y232" s="2">
        <f t="shared" si="243"/>
        <v>0</v>
      </c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</row>
    <row r="233" spans="1:57">
      <c r="A233" s="1">
        <f t="shared" si="174"/>
        <v>215</v>
      </c>
      <c r="B233" s="1"/>
      <c r="C233" s="75">
        <v>8220</v>
      </c>
      <c r="D233" s="1"/>
      <c r="E233" s="1"/>
      <c r="F233" s="1" t="s">
        <v>96</v>
      </c>
      <c r="G233" s="25">
        <v>3</v>
      </c>
      <c r="H233" s="11" t="str">
        <f t="shared" si="227"/>
        <v>Peak Day</v>
      </c>
      <c r="I233" s="2">
        <f>'O and M Class.'!K$65</f>
        <v>0</v>
      </c>
      <c r="J233" s="11">
        <f t="shared" si="228"/>
        <v>0</v>
      </c>
      <c r="K233" s="11">
        <f t="shared" si="229"/>
        <v>0</v>
      </c>
      <c r="L233" s="11">
        <f t="shared" si="230"/>
        <v>0</v>
      </c>
      <c r="M233" s="11">
        <f t="shared" si="231"/>
        <v>0</v>
      </c>
      <c r="N233" s="11">
        <f t="shared" si="232"/>
        <v>0</v>
      </c>
      <c r="O233" s="11">
        <f t="shared" si="233"/>
        <v>0</v>
      </c>
      <c r="P233" s="11">
        <f t="shared" si="234"/>
        <v>0</v>
      </c>
      <c r="Q233" s="11">
        <f t="shared" si="235"/>
        <v>0</v>
      </c>
      <c r="R233" s="11">
        <f t="shared" si="236"/>
        <v>0</v>
      </c>
      <c r="S233" s="11">
        <f t="shared" si="237"/>
        <v>0</v>
      </c>
      <c r="T233" s="11">
        <f t="shared" si="238"/>
        <v>0</v>
      </c>
      <c r="U233" s="11">
        <f t="shared" si="239"/>
        <v>0</v>
      </c>
      <c r="V233" s="11">
        <f t="shared" si="240"/>
        <v>0</v>
      </c>
      <c r="W233" s="11">
        <f t="shared" si="241"/>
        <v>0</v>
      </c>
      <c r="X233" s="11">
        <f t="shared" si="242"/>
        <v>0</v>
      </c>
      <c r="Y233" s="2">
        <f t="shared" si="243"/>
        <v>0</v>
      </c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</row>
    <row r="234" spans="1:57">
      <c r="A234" s="1">
        <f t="shared" si="174"/>
        <v>216</v>
      </c>
      <c r="B234" s="1"/>
      <c r="C234" s="75">
        <v>8230</v>
      </c>
      <c r="D234" s="1"/>
      <c r="E234" s="1"/>
      <c r="F234" s="1" t="s">
        <v>97</v>
      </c>
      <c r="G234" s="25">
        <v>3</v>
      </c>
      <c r="H234" s="11" t="str">
        <f t="shared" si="227"/>
        <v>Peak Day</v>
      </c>
      <c r="I234" s="2">
        <f>'O and M Class.'!K$66</f>
        <v>0</v>
      </c>
      <c r="J234" s="11">
        <f t="shared" si="228"/>
        <v>0</v>
      </c>
      <c r="K234" s="11">
        <f t="shared" si="229"/>
        <v>0</v>
      </c>
      <c r="L234" s="11">
        <f t="shared" si="230"/>
        <v>0</v>
      </c>
      <c r="M234" s="11">
        <f t="shared" si="231"/>
        <v>0</v>
      </c>
      <c r="N234" s="11">
        <f t="shared" si="232"/>
        <v>0</v>
      </c>
      <c r="O234" s="11">
        <f t="shared" si="233"/>
        <v>0</v>
      </c>
      <c r="P234" s="11">
        <f t="shared" si="234"/>
        <v>0</v>
      </c>
      <c r="Q234" s="11">
        <f t="shared" si="235"/>
        <v>0</v>
      </c>
      <c r="R234" s="11">
        <f t="shared" si="236"/>
        <v>0</v>
      </c>
      <c r="S234" s="11">
        <f t="shared" si="237"/>
        <v>0</v>
      </c>
      <c r="T234" s="11">
        <f t="shared" si="238"/>
        <v>0</v>
      </c>
      <c r="U234" s="11">
        <f t="shared" si="239"/>
        <v>0</v>
      </c>
      <c r="V234" s="11">
        <f t="shared" si="240"/>
        <v>0</v>
      </c>
      <c r="W234" s="11">
        <f t="shared" si="241"/>
        <v>0</v>
      </c>
      <c r="X234" s="11">
        <f t="shared" si="242"/>
        <v>0</v>
      </c>
      <c r="Y234" s="2">
        <f t="shared" si="243"/>
        <v>0</v>
      </c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</row>
    <row r="235" spans="1:57">
      <c r="A235" s="1">
        <f t="shared" si="174"/>
        <v>217</v>
      </c>
      <c r="B235" s="1"/>
      <c r="C235" s="75">
        <v>8240</v>
      </c>
      <c r="D235" s="1"/>
      <c r="E235" s="1"/>
      <c r="F235" s="1" t="s">
        <v>78</v>
      </c>
      <c r="G235" s="25">
        <v>3</v>
      </c>
      <c r="H235" s="11" t="str">
        <f t="shared" si="227"/>
        <v>Peak Day</v>
      </c>
      <c r="I235" s="2">
        <f>'O and M Class.'!K$67</f>
        <v>639.04975628264492</v>
      </c>
      <c r="J235" s="11">
        <f t="shared" si="228"/>
        <v>345.11839895583972</v>
      </c>
      <c r="K235" s="11">
        <f t="shared" si="229"/>
        <v>192.57487393024149</v>
      </c>
      <c r="L235" s="11">
        <f t="shared" si="230"/>
        <v>0</v>
      </c>
      <c r="M235" s="11">
        <f t="shared" si="231"/>
        <v>101.3564833965638</v>
      </c>
      <c r="N235" s="11">
        <f t="shared" si="232"/>
        <v>0</v>
      </c>
      <c r="O235" s="11">
        <f t="shared" si="233"/>
        <v>0</v>
      </c>
      <c r="P235" s="11">
        <f t="shared" si="234"/>
        <v>0</v>
      </c>
      <c r="Q235" s="11">
        <f t="shared" si="235"/>
        <v>0</v>
      </c>
      <c r="R235" s="11">
        <f t="shared" si="236"/>
        <v>0</v>
      </c>
      <c r="S235" s="11">
        <f t="shared" si="237"/>
        <v>0</v>
      </c>
      <c r="T235" s="11">
        <f t="shared" si="238"/>
        <v>0</v>
      </c>
      <c r="U235" s="11">
        <f t="shared" si="239"/>
        <v>0</v>
      </c>
      <c r="V235" s="11">
        <f t="shared" si="240"/>
        <v>0</v>
      </c>
      <c r="W235" s="11">
        <f t="shared" si="241"/>
        <v>0</v>
      </c>
      <c r="X235" s="11">
        <f t="shared" si="242"/>
        <v>0</v>
      </c>
      <c r="Y235" s="2">
        <f t="shared" si="243"/>
        <v>0</v>
      </c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</row>
    <row r="236" spans="1:57">
      <c r="A236" s="1">
        <f t="shared" si="174"/>
        <v>218</v>
      </c>
      <c r="B236" s="1"/>
      <c r="C236" s="75">
        <v>8250</v>
      </c>
      <c r="D236" s="1"/>
      <c r="E236" s="1"/>
      <c r="F236" s="1" t="s">
        <v>98</v>
      </c>
      <c r="G236" s="25">
        <v>3</v>
      </c>
      <c r="H236" s="11" t="str">
        <f t="shared" si="227"/>
        <v>Peak Day</v>
      </c>
      <c r="I236" s="2">
        <f>'O and M Class.'!K$68</f>
        <v>3683.9816734455985</v>
      </c>
      <c r="J236" s="11">
        <f t="shared" si="228"/>
        <v>1989.5318704415076</v>
      </c>
      <c r="K236" s="11">
        <f t="shared" si="229"/>
        <v>1110.1519081267397</v>
      </c>
      <c r="L236" s="11">
        <f t="shared" si="230"/>
        <v>0</v>
      </c>
      <c r="M236" s="11">
        <f t="shared" si="231"/>
        <v>584.29789487735172</v>
      </c>
      <c r="N236" s="11">
        <f t="shared" si="232"/>
        <v>0</v>
      </c>
      <c r="O236" s="11">
        <f t="shared" si="233"/>
        <v>0</v>
      </c>
      <c r="P236" s="11">
        <f t="shared" si="234"/>
        <v>0</v>
      </c>
      <c r="Q236" s="11">
        <f t="shared" si="235"/>
        <v>0</v>
      </c>
      <c r="R236" s="11">
        <f t="shared" si="236"/>
        <v>0</v>
      </c>
      <c r="S236" s="11">
        <f t="shared" si="237"/>
        <v>0</v>
      </c>
      <c r="T236" s="11">
        <f t="shared" si="238"/>
        <v>0</v>
      </c>
      <c r="U236" s="11">
        <f t="shared" si="239"/>
        <v>0</v>
      </c>
      <c r="V236" s="11">
        <f t="shared" si="240"/>
        <v>0</v>
      </c>
      <c r="W236" s="11">
        <f t="shared" si="241"/>
        <v>0</v>
      </c>
      <c r="X236" s="11">
        <f t="shared" si="242"/>
        <v>0</v>
      </c>
      <c r="Y236" s="2">
        <f t="shared" si="243"/>
        <v>0</v>
      </c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</row>
    <row r="237" spans="1:57">
      <c r="A237" s="1">
        <f t="shared" si="174"/>
        <v>219</v>
      </c>
      <c r="B237" s="1"/>
      <c r="C237" s="73">
        <v>8260</v>
      </c>
      <c r="D237" s="1"/>
      <c r="E237" s="1"/>
      <c r="F237" s="1" t="s">
        <v>99</v>
      </c>
      <c r="G237" s="25">
        <v>3</v>
      </c>
      <c r="H237" s="11" t="str">
        <f t="shared" si="227"/>
        <v>Peak Day</v>
      </c>
      <c r="I237" s="2">
        <f>'O and M Class.'!K$69</f>
        <v>0</v>
      </c>
      <c r="J237" s="11">
        <f t="shared" si="228"/>
        <v>0</v>
      </c>
      <c r="K237" s="11">
        <f t="shared" si="229"/>
        <v>0</v>
      </c>
      <c r="L237" s="11">
        <f t="shared" si="230"/>
        <v>0</v>
      </c>
      <c r="M237" s="11">
        <f t="shared" si="231"/>
        <v>0</v>
      </c>
      <c r="N237" s="11">
        <f t="shared" si="232"/>
        <v>0</v>
      </c>
      <c r="O237" s="11">
        <f t="shared" si="233"/>
        <v>0</v>
      </c>
      <c r="P237" s="11">
        <f t="shared" si="234"/>
        <v>0</v>
      </c>
      <c r="Q237" s="11">
        <f t="shared" si="235"/>
        <v>0</v>
      </c>
      <c r="R237" s="11">
        <f t="shared" si="236"/>
        <v>0</v>
      </c>
      <c r="S237" s="11">
        <f t="shared" si="237"/>
        <v>0</v>
      </c>
      <c r="T237" s="11">
        <f t="shared" si="238"/>
        <v>0</v>
      </c>
      <c r="U237" s="11">
        <f t="shared" si="239"/>
        <v>0</v>
      </c>
      <c r="V237" s="11">
        <f t="shared" si="240"/>
        <v>0</v>
      </c>
      <c r="W237" s="11">
        <f t="shared" si="241"/>
        <v>0</v>
      </c>
      <c r="X237" s="11">
        <f t="shared" si="242"/>
        <v>0</v>
      </c>
      <c r="Y237" s="2">
        <f t="shared" si="243"/>
        <v>0</v>
      </c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</row>
    <row r="238" spans="1:57">
      <c r="A238" s="1">
        <f t="shared" si="174"/>
        <v>220</v>
      </c>
      <c r="B238" s="1"/>
      <c r="C238" s="3"/>
      <c r="D238" s="1"/>
      <c r="E238" s="1" t="s">
        <v>80</v>
      </c>
      <c r="G238" s="20"/>
      <c r="H238" s="11"/>
      <c r="I238" s="2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</row>
    <row r="239" spans="1:57">
      <c r="A239" s="1">
        <f t="shared" si="174"/>
        <v>221</v>
      </c>
      <c r="B239" s="1"/>
      <c r="C239" s="73">
        <v>8300</v>
      </c>
      <c r="D239" s="1"/>
      <c r="E239" s="1"/>
      <c r="F239" s="1" t="s">
        <v>88</v>
      </c>
      <c r="G239" s="25">
        <v>3</v>
      </c>
      <c r="H239" s="11" t="str">
        <f t="shared" ref="H239:H246" si="244">VLOOKUP($G239,alloc,3)</f>
        <v>Peak Day</v>
      </c>
      <c r="I239" s="2">
        <f>'O and M Class.'!K$71</f>
        <v>0</v>
      </c>
      <c r="J239" s="11">
        <f t="shared" ref="J239:J246" si="245">$I239*VLOOKUP($G239,alloc,6)</f>
        <v>0</v>
      </c>
      <c r="K239" s="11">
        <f t="shared" ref="K239:K246" si="246">$I239*VLOOKUP($G239,alloc,7)</f>
        <v>0</v>
      </c>
      <c r="L239" s="11">
        <f t="shared" ref="L239:L246" si="247">$I239*VLOOKUP($G239,alloc,8)</f>
        <v>0</v>
      </c>
      <c r="M239" s="11">
        <f t="shared" ref="M239:M246" si="248">$I239*VLOOKUP($G239,alloc,9)</f>
        <v>0</v>
      </c>
      <c r="N239" s="11">
        <f t="shared" ref="N239:N246" si="249">$I239*VLOOKUP($G239,alloc,10)</f>
        <v>0</v>
      </c>
      <c r="O239" s="11">
        <f t="shared" ref="O239:O246" si="250">$I239*VLOOKUP($G239,alloc,11)</f>
        <v>0</v>
      </c>
      <c r="P239" s="11">
        <f t="shared" ref="P239:P246" si="251">$I239*VLOOKUP($G239,alloc,12)</f>
        <v>0</v>
      </c>
      <c r="Q239" s="11">
        <f t="shared" ref="Q239:Q246" si="252">$I239*VLOOKUP($G239,alloc,13)</f>
        <v>0</v>
      </c>
      <c r="R239" s="11">
        <f t="shared" ref="R239:R246" si="253">$I239*VLOOKUP($G239,alloc,14)</f>
        <v>0</v>
      </c>
      <c r="S239" s="11">
        <f t="shared" ref="S239:S246" si="254">$I239*VLOOKUP($G239,alloc,15)</f>
        <v>0</v>
      </c>
      <c r="T239" s="11">
        <f t="shared" ref="T239:T246" si="255">$I239*VLOOKUP($G239,alloc,16)</f>
        <v>0</v>
      </c>
      <c r="U239" s="11">
        <f t="shared" ref="U239:U246" si="256">$I239*VLOOKUP($G239,alloc,17)</f>
        <v>0</v>
      </c>
      <c r="V239" s="11">
        <f t="shared" ref="V239:V246" si="257">$I239*VLOOKUP($G239,alloc,18)</f>
        <v>0</v>
      </c>
      <c r="W239" s="11">
        <f t="shared" ref="W239:W246" si="258">$I239*VLOOKUP($G239,alloc,19)</f>
        <v>0</v>
      </c>
      <c r="X239" s="11">
        <f t="shared" ref="X239:X246" si="259">$I239*VLOOKUP($G239,alloc,20)</f>
        <v>0</v>
      </c>
      <c r="Y239" s="2">
        <f t="shared" ref="Y239:Y247" si="260">SUM(J239:X239)-I239</f>
        <v>0</v>
      </c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</row>
    <row r="240" spans="1:57">
      <c r="A240" s="1">
        <f t="shared" si="174"/>
        <v>222</v>
      </c>
      <c r="B240" s="1"/>
      <c r="C240" s="3">
        <v>8310</v>
      </c>
      <c r="D240" s="1"/>
      <c r="E240" s="1"/>
      <c r="F240" s="1" t="s">
        <v>81</v>
      </c>
      <c r="G240" s="25">
        <v>3</v>
      </c>
      <c r="H240" s="11" t="str">
        <f t="shared" si="244"/>
        <v>Peak Day</v>
      </c>
      <c r="I240" s="2">
        <f>'O and M Class.'!K$72</f>
        <v>1917.1117205495975</v>
      </c>
      <c r="J240" s="11">
        <f t="shared" si="245"/>
        <v>1035.334918933793</v>
      </c>
      <c r="K240" s="11">
        <f t="shared" si="246"/>
        <v>577.7133067737833</v>
      </c>
      <c r="L240" s="11">
        <f t="shared" si="247"/>
        <v>0</v>
      </c>
      <c r="M240" s="11">
        <f t="shared" si="248"/>
        <v>304.06349484202156</v>
      </c>
      <c r="N240" s="11">
        <f t="shared" si="249"/>
        <v>0</v>
      </c>
      <c r="O240" s="11">
        <f t="shared" si="250"/>
        <v>0</v>
      </c>
      <c r="P240" s="11">
        <f t="shared" si="251"/>
        <v>0</v>
      </c>
      <c r="Q240" s="11">
        <f t="shared" si="252"/>
        <v>0</v>
      </c>
      <c r="R240" s="11">
        <f t="shared" si="253"/>
        <v>0</v>
      </c>
      <c r="S240" s="11">
        <f t="shared" si="254"/>
        <v>0</v>
      </c>
      <c r="T240" s="11">
        <f t="shared" si="255"/>
        <v>0</v>
      </c>
      <c r="U240" s="11">
        <f t="shared" si="256"/>
        <v>0</v>
      </c>
      <c r="V240" s="11">
        <f t="shared" si="257"/>
        <v>0</v>
      </c>
      <c r="W240" s="11">
        <f t="shared" si="258"/>
        <v>0</v>
      </c>
      <c r="X240" s="11">
        <f t="shared" si="259"/>
        <v>0</v>
      </c>
      <c r="Y240" s="2">
        <f t="shared" si="260"/>
        <v>0</v>
      </c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</row>
    <row r="241" spans="1:57">
      <c r="A241" s="1">
        <f t="shared" si="174"/>
        <v>223</v>
      </c>
      <c r="B241" s="1"/>
      <c r="C241" s="3">
        <v>8320</v>
      </c>
      <c r="D241" s="1"/>
      <c r="E241" s="1"/>
      <c r="F241" s="1" t="s">
        <v>100</v>
      </c>
      <c r="G241" s="25">
        <v>3</v>
      </c>
      <c r="H241" s="11" t="str">
        <f t="shared" si="244"/>
        <v>Peak Day</v>
      </c>
      <c r="I241" s="2">
        <f>'O and M Class.'!K$73</f>
        <v>0</v>
      </c>
      <c r="J241" s="11">
        <f t="shared" si="245"/>
        <v>0</v>
      </c>
      <c r="K241" s="11">
        <f t="shared" si="246"/>
        <v>0</v>
      </c>
      <c r="L241" s="11">
        <f t="shared" si="247"/>
        <v>0</v>
      </c>
      <c r="M241" s="11">
        <f t="shared" si="248"/>
        <v>0</v>
      </c>
      <c r="N241" s="11">
        <f t="shared" si="249"/>
        <v>0</v>
      </c>
      <c r="O241" s="11">
        <f t="shared" si="250"/>
        <v>0</v>
      </c>
      <c r="P241" s="11">
        <f t="shared" si="251"/>
        <v>0</v>
      </c>
      <c r="Q241" s="11">
        <f t="shared" si="252"/>
        <v>0</v>
      </c>
      <c r="R241" s="11">
        <f t="shared" si="253"/>
        <v>0</v>
      </c>
      <c r="S241" s="11">
        <f t="shared" si="254"/>
        <v>0</v>
      </c>
      <c r="T241" s="11">
        <f t="shared" si="255"/>
        <v>0</v>
      </c>
      <c r="U241" s="11">
        <f t="shared" si="256"/>
        <v>0</v>
      </c>
      <c r="V241" s="11">
        <f t="shared" si="257"/>
        <v>0</v>
      </c>
      <c r="W241" s="11">
        <f t="shared" si="258"/>
        <v>0</v>
      </c>
      <c r="X241" s="11">
        <f t="shared" si="259"/>
        <v>0</v>
      </c>
      <c r="Y241" s="2">
        <f t="shared" si="260"/>
        <v>0</v>
      </c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</row>
    <row r="242" spans="1:57">
      <c r="A242" s="1">
        <f t="shared" si="174"/>
        <v>224</v>
      </c>
      <c r="B242" s="1"/>
      <c r="C242" s="3">
        <v>8330</v>
      </c>
      <c r="D242" s="1"/>
      <c r="E242" s="1"/>
      <c r="F242" s="1" t="s">
        <v>101</v>
      </c>
      <c r="G242" s="25">
        <v>3</v>
      </c>
      <c r="H242" s="11" t="str">
        <f t="shared" si="244"/>
        <v>Peak Day</v>
      </c>
      <c r="I242" s="2">
        <f>'O and M Class.'!K$74</f>
        <v>0</v>
      </c>
      <c r="J242" s="11">
        <f t="shared" si="245"/>
        <v>0</v>
      </c>
      <c r="K242" s="11">
        <f t="shared" si="246"/>
        <v>0</v>
      </c>
      <c r="L242" s="11">
        <f t="shared" si="247"/>
        <v>0</v>
      </c>
      <c r="M242" s="11">
        <f t="shared" si="248"/>
        <v>0</v>
      </c>
      <c r="N242" s="11">
        <f t="shared" si="249"/>
        <v>0</v>
      </c>
      <c r="O242" s="11">
        <f t="shared" si="250"/>
        <v>0</v>
      </c>
      <c r="P242" s="11">
        <f t="shared" si="251"/>
        <v>0</v>
      </c>
      <c r="Q242" s="11">
        <f t="shared" si="252"/>
        <v>0</v>
      </c>
      <c r="R242" s="11">
        <f t="shared" si="253"/>
        <v>0</v>
      </c>
      <c r="S242" s="11">
        <f t="shared" si="254"/>
        <v>0</v>
      </c>
      <c r="T242" s="11">
        <f t="shared" si="255"/>
        <v>0</v>
      </c>
      <c r="U242" s="11">
        <f t="shared" si="256"/>
        <v>0</v>
      </c>
      <c r="V242" s="11">
        <f t="shared" si="257"/>
        <v>0</v>
      </c>
      <c r="W242" s="11">
        <f t="shared" si="258"/>
        <v>0</v>
      </c>
      <c r="X242" s="11">
        <f t="shared" si="259"/>
        <v>0</v>
      </c>
      <c r="Y242" s="2">
        <f t="shared" si="260"/>
        <v>0</v>
      </c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</row>
    <row r="243" spans="1:57">
      <c r="A243" s="1">
        <f t="shared" si="174"/>
        <v>225</v>
      </c>
      <c r="B243" s="1"/>
      <c r="C243" s="3">
        <v>8340</v>
      </c>
      <c r="D243" s="1"/>
      <c r="E243" s="1"/>
      <c r="F243" s="1" t="s">
        <v>102</v>
      </c>
      <c r="G243" s="25">
        <v>3</v>
      </c>
      <c r="H243" s="11" t="str">
        <f t="shared" si="244"/>
        <v>Peak Day</v>
      </c>
      <c r="I243" s="2">
        <f>'O and M Class.'!K$75</f>
        <v>1553.0447704053597</v>
      </c>
      <c r="J243" s="11">
        <f t="shared" si="245"/>
        <v>838.72080287904419</v>
      </c>
      <c r="K243" s="11">
        <f t="shared" si="246"/>
        <v>468.00330948965143</v>
      </c>
      <c r="L243" s="11">
        <f t="shared" si="247"/>
        <v>0</v>
      </c>
      <c r="M243" s="11">
        <f t="shared" si="248"/>
        <v>246.32065803666435</v>
      </c>
      <c r="N243" s="11">
        <f t="shared" si="249"/>
        <v>0</v>
      </c>
      <c r="O243" s="11">
        <f t="shared" si="250"/>
        <v>0</v>
      </c>
      <c r="P243" s="11">
        <f t="shared" si="251"/>
        <v>0</v>
      </c>
      <c r="Q243" s="11">
        <f t="shared" si="252"/>
        <v>0</v>
      </c>
      <c r="R243" s="11">
        <f t="shared" si="253"/>
        <v>0</v>
      </c>
      <c r="S243" s="11">
        <f t="shared" si="254"/>
        <v>0</v>
      </c>
      <c r="T243" s="11">
        <f t="shared" si="255"/>
        <v>0</v>
      </c>
      <c r="U243" s="11">
        <f t="shared" si="256"/>
        <v>0</v>
      </c>
      <c r="V243" s="11">
        <f t="shared" si="257"/>
        <v>0</v>
      </c>
      <c r="W243" s="11">
        <f t="shared" si="258"/>
        <v>0</v>
      </c>
      <c r="X243" s="11">
        <f t="shared" si="259"/>
        <v>0</v>
      </c>
      <c r="Y243" s="2">
        <f t="shared" si="260"/>
        <v>0</v>
      </c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</row>
    <row r="244" spans="1:57">
      <c r="A244" s="1">
        <f t="shared" si="174"/>
        <v>226</v>
      </c>
      <c r="B244" s="1"/>
      <c r="C244" s="3">
        <v>8350</v>
      </c>
      <c r="D244" s="1"/>
      <c r="E244" s="1"/>
      <c r="F244" s="1" t="s">
        <v>84</v>
      </c>
      <c r="G244" s="25">
        <v>3</v>
      </c>
      <c r="H244" s="11" t="str">
        <f t="shared" si="244"/>
        <v>Peak Day</v>
      </c>
      <c r="I244" s="2">
        <f>'O and M Class.'!K$76</f>
        <v>1211.9144017490396</v>
      </c>
      <c r="J244" s="11">
        <f t="shared" si="245"/>
        <v>654.49357251325443</v>
      </c>
      <c r="K244" s="11">
        <f t="shared" si="246"/>
        <v>365.20515161239177</v>
      </c>
      <c r="L244" s="11">
        <f t="shared" si="247"/>
        <v>0</v>
      </c>
      <c r="M244" s="11">
        <f t="shared" si="248"/>
        <v>192.21567762339353</v>
      </c>
      <c r="N244" s="11">
        <f t="shared" si="249"/>
        <v>0</v>
      </c>
      <c r="O244" s="11">
        <f t="shared" si="250"/>
        <v>0</v>
      </c>
      <c r="P244" s="11">
        <f t="shared" si="251"/>
        <v>0</v>
      </c>
      <c r="Q244" s="11">
        <f t="shared" si="252"/>
        <v>0</v>
      </c>
      <c r="R244" s="11">
        <f t="shared" si="253"/>
        <v>0</v>
      </c>
      <c r="S244" s="11">
        <f t="shared" si="254"/>
        <v>0</v>
      </c>
      <c r="T244" s="11">
        <f t="shared" si="255"/>
        <v>0</v>
      </c>
      <c r="U244" s="11">
        <f t="shared" si="256"/>
        <v>0</v>
      </c>
      <c r="V244" s="11">
        <f t="shared" si="257"/>
        <v>0</v>
      </c>
      <c r="W244" s="11">
        <f t="shared" si="258"/>
        <v>0</v>
      </c>
      <c r="X244" s="11">
        <f t="shared" si="259"/>
        <v>0</v>
      </c>
      <c r="Y244" s="2">
        <f t="shared" si="260"/>
        <v>0</v>
      </c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</row>
    <row r="245" spans="1:57">
      <c r="A245" s="1">
        <f t="shared" ref="A245:A308" si="261">A244+1</f>
        <v>227</v>
      </c>
      <c r="B245" s="1"/>
      <c r="C245" s="3">
        <v>8360</v>
      </c>
      <c r="D245" s="1"/>
      <c r="E245" s="1"/>
      <c r="F245" s="1" t="s">
        <v>85</v>
      </c>
      <c r="G245" s="25">
        <v>3</v>
      </c>
      <c r="H245" s="11" t="str">
        <f t="shared" si="244"/>
        <v>Peak Day</v>
      </c>
      <c r="I245" s="2">
        <f>'O and M Class.'!K$77</f>
        <v>123.92970034993274</v>
      </c>
      <c r="J245" s="11">
        <f t="shared" si="245"/>
        <v>66.92815285094774</v>
      </c>
      <c r="K245" s="11">
        <f t="shared" si="246"/>
        <v>37.345677995291084</v>
      </c>
      <c r="L245" s="11">
        <f t="shared" si="247"/>
        <v>0</v>
      </c>
      <c r="M245" s="11">
        <f t="shared" si="248"/>
        <v>19.655869503693939</v>
      </c>
      <c r="N245" s="11">
        <f t="shared" si="249"/>
        <v>0</v>
      </c>
      <c r="O245" s="11">
        <f t="shared" si="250"/>
        <v>0</v>
      </c>
      <c r="P245" s="11">
        <f t="shared" si="251"/>
        <v>0</v>
      </c>
      <c r="Q245" s="11">
        <f t="shared" si="252"/>
        <v>0</v>
      </c>
      <c r="R245" s="11">
        <f t="shared" si="253"/>
        <v>0</v>
      </c>
      <c r="S245" s="11">
        <f t="shared" si="254"/>
        <v>0</v>
      </c>
      <c r="T245" s="11">
        <f t="shared" si="255"/>
        <v>0</v>
      </c>
      <c r="U245" s="11">
        <f t="shared" si="256"/>
        <v>0</v>
      </c>
      <c r="V245" s="11">
        <f t="shared" si="257"/>
        <v>0</v>
      </c>
      <c r="W245" s="11">
        <f t="shared" si="258"/>
        <v>0</v>
      </c>
      <c r="X245" s="11">
        <f t="shared" si="259"/>
        <v>0</v>
      </c>
      <c r="Y245" s="2">
        <f t="shared" si="260"/>
        <v>0</v>
      </c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</row>
    <row r="246" spans="1:57">
      <c r="A246" s="1">
        <f t="shared" si="261"/>
        <v>228</v>
      </c>
      <c r="B246" s="1"/>
      <c r="C246" s="3">
        <v>8370</v>
      </c>
      <c r="D246" s="1"/>
      <c r="E246" s="1"/>
      <c r="F246" s="1" t="s">
        <v>86</v>
      </c>
      <c r="G246" s="25">
        <v>3</v>
      </c>
      <c r="H246" s="11" t="str">
        <f t="shared" si="244"/>
        <v>Peak Day</v>
      </c>
      <c r="I246" s="2">
        <f>'O and M Class.'!K$78</f>
        <v>64668.075101907132</v>
      </c>
      <c r="J246" s="11">
        <f t="shared" si="245"/>
        <v>34923.951262497802</v>
      </c>
      <c r="K246" s="11">
        <f t="shared" si="246"/>
        <v>19487.444111555418</v>
      </c>
      <c r="L246" s="11">
        <f t="shared" si="247"/>
        <v>0</v>
      </c>
      <c r="M246" s="11">
        <f t="shared" si="248"/>
        <v>10256.679727853918</v>
      </c>
      <c r="N246" s="11">
        <f t="shared" si="249"/>
        <v>0</v>
      </c>
      <c r="O246" s="11">
        <f t="shared" si="250"/>
        <v>0</v>
      </c>
      <c r="P246" s="11">
        <f t="shared" si="251"/>
        <v>0</v>
      </c>
      <c r="Q246" s="11">
        <f t="shared" si="252"/>
        <v>0</v>
      </c>
      <c r="R246" s="11">
        <f t="shared" si="253"/>
        <v>0</v>
      </c>
      <c r="S246" s="11">
        <f t="shared" si="254"/>
        <v>0</v>
      </c>
      <c r="T246" s="11">
        <f t="shared" si="255"/>
        <v>0</v>
      </c>
      <c r="U246" s="11">
        <f t="shared" si="256"/>
        <v>0</v>
      </c>
      <c r="V246" s="11">
        <f t="shared" si="257"/>
        <v>0</v>
      </c>
      <c r="W246" s="11">
        <f t="shared" si="258"/>
        <v>0</v>
      </c>
      <c r="X246" s="11">
        <f t="shared" si="259"/>
        <v>0</v>
      </c>
      <c r="Y246" s="2">
        <f t="shared" si="260"/>
        <v>0</v>
      </c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</row>
    <row r="247" spans="1:57">
      <c r="A247" s="1">
        <f t="shared" si="261"/>
        <v>229</v>
      </c>
      <c r="B247" s="1"/>
      <c r="C247" s="3"/>
      <c r="D247" s="1" t="s">
        <v>69</v>
      </c>
      <c r="E247" s="1"/>
      <c r="G247" s="20"/>
      <c r="H247" s="11"/>
      <c r="I247" s="2">
        <f>'O and M Class.'!K$79</f>
        <v>176103.06798812712</v>
      </c>
      <c r="J247" s="2">
        <f t="shared" ref="J247:X247" si="262">SUM(J225:J246)</f>
        <v>95104.34559714167</v>
      </c>
      <c r="K247" s="2">
        <f t="shared" si="262"/>
        <v>53067.896174179827</v>
      </c>
      <c r="L247" s="2">
        <f t="shared" si="262"/>
        <v>0</v>
      </c>
      <c r="M247" s="2">
        <f t="shared" si="262"/>
        <v>27930.826216805639</v>
      </c>
      <c r="N247" s="2">
        <f t="shared" si="262"/>
        <v>0</v>
      </c>
      <c r="O247" s="2">
        <f t="shared" si="262"/>
        <v>0</v>
      </c>
      <c r="P247" s="2">
        <f t="shared" si="262"/>
        <v>0</v>
      </c>
      <c r="Q247" s="2">
        <f t="shared" si="262"/>
        <v>0</v>
      </c>
      <c r="R247" s="2">
        <f t="shared" si="262"/>
        <v>0</v>
      </c>
      <c r="S247" s="2">
        <f t="shared" si="262"/>
        <v>0</v>
      </c>
      <c r="T247" s="2">
        <f t="shared" si="262"/>
        <v>0</v>
      </c>
      <c r="U247" s="2">
        <f t="shared" si="262"/>
        <v>0</v>
      </c>
      <c r="V247" s="2">
        <f t="shared" si="262"/>
        <v>0</v>
      </c>
      <c r="W247" s="2">
        <f t="shared" si="262"/>
        <v>0</v>
      </c>
      <c r="X247" s="2">
        <f t="shared" si="262"/>
        <v>0</v>
      </c>
      <c r="Y247" s="2">
        <f t="shared" si="260"/>
        <v>0</v>
      </c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</row>
    <row r="248" spans="1:57">
      <c r="A248" s="1">
        <f t="shared" si="261"/>
        <v>230</v>
      </c>
      <c r="B248" s="1"/>
      <c r="C248" s="3"/>
      <c r="D248" s="1"/>
      <c r="E248" s="1"/>
      <c r="F248" s="1"/>
      <c r="G248" s="20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</row>
    <row r="249" spans="1:57">
      <c r="A249" s="1">
        <f t="shared" si="261"/>
        <v>231</v>
      </c>
      <c r="B249" s="1"/>
      <c r="C249" s="3"/>
      <c r="D249" s="1" t="s">
        <v>64</v>
      </c>
      <c r="E249" s="1"/>
      <c r="G249" s="20"/>
      <c r="H249" s="11"/>
      <c r="I249" s="2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</row>
    <row r="250" spans="1:57">
      <c r="A250" s="1">
        <f t="shared" si="261"/>
        <v>232</v>
      </c>
      <c r="B250" s="1"/>
      <c r="C250" s="3"/>
      <c r="D250" s="1"/>
      <c r="E250" s="1" t="s">
        <v>71</v>
      </c>
      <c r="G250" s="20"/>
      <c r="H250" s="11"/>
      <c r="I250" s="2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</row>
    <row r="251" spans="1:57">
      <c r="A251" s="1">
        <f t="shared" si="261"/>
        <v>233</v>
      </c>
      <c r="B251" s="1"/>
      <c r="C251" s="3">
        <v>8500</v>
      </c>
      <c r="D251" s="1"/>
      <c r="E251" s="1"/>
      <c r="F251" s="1" t="s">
        <v>79</v>
      </c>
      <c r="G251" s="25">
        <v>3</v>
      </c>
      <c r="H251" s="11" t="str">
        <f t="shared" ref="H251:H262" si="263">VLOOKUP($G251,alloc,3)</f>
        <v>Peak Day</v>
      </c>
      <c r="I251" s="2">
        <f>'O and M Class.'!K$83</f>
        <v>0</v>
      </c>
      <c r="J251" s="11">
        <f t="shared" ref="J251:J262" si="264">$I251*VLOOKUP($G251,alloc,6)</f>
        <v>0</v>
      </c>
      <c r="K251" s="11">
        <f t="shared" ref="K251:K262" si="265">$I251*VLOOKUP($G251,alloc,7)</f>
        <v>0</v>
      </c>
      <c r="L251" s="11">
        <f t="shared" ref="L251:L262" si="266">$I251*VLOOKUP($G251,alloc,8)</f>
        <v>0</v>
      </c>
      <c r="M251" s="11">
        <f t="shared" ref="M251:M262" si="267">$I251*VLOOKUP($G251,alloc,9)</f>
        <v>0</v>
      </c>
      <c r="N251" s="11">
        <f t="shared" ref="N251:N262" si="268">$I251*VLOOKUP($G251,alloc,10)</f>
        <v>0</v>
      </c>
      <c r="O251" s="11">
        <f t="shared" ref="O251:O262" si="269">$I251*VLOOKUP($G251,alloc,11)</f>
        <v>0</v>
      </c>
      <c r="P251" s="11">
        <f t="shared" ref="P251:P262" si="270">$I251*VLOOKUP($G251,alloc,12)</f>
        <v>0</v>
      </c>
      <c r="Q251" s="11">
        <f t="shared" ref="Q251:Q262" si="271">$I251*VLOOKUP($G251,alloc,13)</f>
        <v>0</v>
      </c>
      <c r="R251" s="11">
        <f t="shared" ref="R251:R262" si="272">$I251*VLOOKUP($G251,alloc,14)</f>
        <v>0</v>
      </c>
      <c r="S251" s="11">
        <f t="shared" ref="S251:S262" si="273">$I251*VLOOKUP($G251,alloc,15)</f>
        <v>0</v>
      </c>
      <c r="T251" s="11">
        <f t="shared" ref="T251:T262" si="274">$I251*VLOOKUP($G251,alloc,16)</f>
        <v>0</v>
      </c>
      <c r="U251" s="11">
        <f t="shared" ref="U251:U262" si="275">$I251*VLOOKUP($G251,alloc,17)</f>
        <v>0</v>
      </c>
      <c r="V251" s="11">
        <f t="shared" ref="V251:V262" si="276">$I251*VLOOKUP($G251,alloc,18)</f>
        <v>0</v>
      </c>
      <c r="W251" s="11">
        <f t="shared" ref="W251:W262" si="277">$I251*VLOOKUP($G251,alloc,19)</f>
        <v>0</v>
      </c>
      <c r="X251" s="11">
        <f t="shared" ref="X251:X262" si="278">$I251*VLOOKUP($G251,alloc,20)</f>
        <v>0</v>
      </c>
      <c r="Y251" s="2">
        <f t="shared" ref="Y251:Y262" si="279">SUM(J251:X251)-I251</f>
        <v>0</v>
      </c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</row>
    <row r="252" spans="1:57">
      <c r="A252" s="1">
        <f t="shared" si="261"/>
        <v>234</v>
      </c>
      <c r="B252" s="1"/>
      <c r="C252" s="3">
        <v>8510</v>
      </c>
      <c r="D252" s="1"/>
      <c r="E252" s="1"/>
      <c r="F252" s="1" t="s">
        <v>103</v>
      </c>
      <c r="G252" s="25">
        <v>3</v>
      </c>
      <c r="H252" s="11" t="str">
        <f t="shared" si="263"/>
        <v>Peak Day</v>
      </c>
      <c r="I252" s="2">
        <f>'O and M Class.'!K$84</f>
        <v>0</v>
      </c>
      <c r="J252" s="11">
        <f t="shared" si="264"/>
        <v>0</v>
      </c>
      <c r="K252" s="11">
        <f t="shared" si="265"/>
        <v>0</v>
      </c>
      <c r="L252" s="11">
        <f t="shared" si="266"/>
        <v>0</v>
      </c>
      <c r="M252" s="11">
        <f t="shared" si="267"/>
        <v>0</v>
      </c>
      <c r="N252" s="11">
        <f t="shared" si="268"/>
        <v>0</v>
      </c>
      <c r="O252" s="11">
        <f t="shared" si="269"/>
        <v>0</v>
      </c>
      <c r="P252" s="11">
        <f t="shared" si="270"/>
        <v>0</v>
      </c>
      <c r="Q252" s="11">
        <f t="shared" si="271"/>
        <v>0</v>
      </c>
      <c r="R252" s="11">
        <f t="shared" si="272"/>
        <v>0</v>
      </c>
      <c r="S252" s="11">
        <f t="shared" si="273"/>
        <v>0</v>
      </c>
      <c r="T252" s="11">
        <f t="shared" si="274"/>
        <v>0</v>
      </c>
      <c r="U252" s="11">
        <f t="shared" si="275"/>
        <v>0</v>
      </c>
      <c r="V252" s="11">
        <f t="shared" si="276"/>
        <v>0</v>
      </c>
      <c r="W252" s="11">
        <f t="shared" si="277"/>
        <v>0</v>
      </c>
      <c r="X252" s="11">
        <f t="shared" si="278"/>
        <v>0</v>
      </c>
      <c r="Y252" s="2">
        <f t="shared" si="279"/>
        <v>0</v>
      </c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</row>
    <row r="253" spans="1:57">
      <c r="A253" s="1">
        <f t="shared" si="261"/>
        <v>235</v>
      </c>
      <c r="B253" s="1"/>
      <c r="C253" s="3">
        <v>8520</v>
      </c>
      <c r="D253" s="1"/>
      <c r="E253" s="1"/>
      <c r="F253" s="1" t="s">
        <v>104</v>
      </c>
      <c r="G253" s="25">
        <v>3</v>
      </c>
      <c r="H253" s="11" t="str">
        <f t="shared" si="263"/>
        <v>Peak Day</v>
      </c>
      <c r="I253" s="2">
        <f>'O and M Class.'!K$85</f>
        <v>0</v>
      </c>
      <c r="J253" s="11">
        <f t="shared" si="264"/>
        <v>0</v>
      </c>
      <c r="K253" s="11">
        <f t="shared" si="265"/>
        <v>0</v>
      </c>
      <c r="L253" s="11">
        <f t="shared" si="266"/>
        <v>0</v>
      </c>
      <c r="M253" s="11">
        <f t="shared" si="267"/>
        <v>0</v>
      </c>
      <c r="N253" s="11">
        <f t="shared" si="268"/>
        <v>0</v>
      </c>
      <c r="O253" s="11">
        <f t="shared" si="269"/>
        <v>0</v>
      </c>
      <c r="P253" s="11">
        <f t="shared" si="270"/>
        <v>0</v>
      </c>
      <c r="Q253" s="11">
        <f t="shared" si="271"/>
        <v>0</v>
      </c>
      <c r="R253" s="11">
        <f t="shared" si="272"/>
        <v>0</v>
      </c>
      <c r="S253" s="11">
        <f t="shared" si="273"/>
        <v>0</v>
      </c>
      <c r="T253" s="11">
        <f t="shared" si="274"/>
        <v>0</v>
      </c>
      <c r="U253" s="11">
        <f t="shared" si="275"/>
        <v>0</v>
      </c>
      <c r="V253" s="11">
        <f t="shared" si="276"/>
        <v>0</v>
      </c>
      <c r="W253" s="11">
        <f t="shared" si="277"/>
        <v>0</v>
      </c>
      <c r="X253" s="11">
        <f t="shared" si="278"/>
        <v>0</v>
      </c>
      <c r="Y253" s="2">
        <f t="shared" si="279"/>
        <v>0</v>
      </c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</row>
    <row r="254" spans="1:57">
      <c r="A254" s="1">
        <f t="shared" si="261"/>
        <v>236</v>
      </c>
      <c r="B254" s="1"/>
      <c r="C254" s="70">
        <v>8530</v>
      </c>
      <c r="D254" s="1"/>
      <c r="E254" s="1"/>
      <c r="F254" s="1" t="s">
        <v>105</v>
      </c>
      <c r="G254" s="25">
        <v>3</v>
      </c>
      <c r="H254" s="11" t="str">
        <f t="shared" si="263"/>
        <v>Peak Day</v>
      </c>
      <c r="I254" s="2">
        <f>'O and M Class.'!K$86</f>
        <v>0</v>
      </c>
      <c r="J254" s="11">
        <f t="shared" si="264"/>
        <v>0</v>
      </c>
      <c r="K254" s="11">
        <f t="shared" si="265"/>
        <v>0</v>
      </c>
      <c r="L254" s="11">
        <f t="shared" si="266"/>
        <v>0</v>
      </c>
      <c r="M254" s="11">
        <f t="shared" si="267"/>
        <v>0</v>
      </c>
      <c r="N254" s="11">
        <f t="shared" si="268"/>
        <v>0</v>
      </c>
      <c r="O254" s="11">
        <f t="shared" si="269"/>
        <v>0</v>
      </c>
      <c r="P254" s="11">
        <f t="shared" si="270"/>
        <v>0</v>
      </c>
      <c r="Q254" s="11">
        <f t="shared" si="271"/>
        <v>0</v>
      </c>
      <c r="R254" s="11">
        <f t="shared" si="272"/>
        <v>0</v>
      </c>
      <c r="S254" s="11">
        <f t="shared" si="273"/>
        <v>0</v>
      </c>
      <c r="T254" s="11">
        <f t="shared" si="274"/>
        <v>0</v>
      </c>
      <c r="U254" s="11">
        <f t="shared" si="275"/>
        <v>0</v>
      </c>
      <c r="V254" s="11">
        <f t="shared" si="276"/>
        <v>0</v>
      </c>
      <c r="W254" s="11">
        <f t="shared" si="277"/>
        <v>0</v>
      </c>
      <c r="X254" s="11">
        <f t="shared" si="278"/>
        <v>0</v>
      </c>
      <c r="Y254" s="2">
        <f t="shared" si="279"/>
        <v>0</v>
      </c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</row>
    <row r="255" spans="1:57">
      <c r="A255" s="1">
        <f t="shared" si="261"/>
        <v>237</v>
      </c>
      <c r="B255" s="1"/>
      <c r="C255" s="3">
        <v>8540</v>
      </c>
      <c r="D255" s="1"/>
      <c r="E255" s="1"/>
      <c r="F255" s="1" t="s">
        <v>106</v>
      </c>
      <c r="G255" s="25">
        <v>3</v>
      </c>
      <c r="H255" s="11" t="str">
        <f t="shared" si="263"/>
        <v>Peak Day</v>
      </c>
      <c r="I255" s="2">
        <f>'O and M Class.'!K$87</f>
        <v>0</v>
      </c>
      <c r="J255" s="11">
        <f t="shared" si="264"/>
        <v>0</v>
      </c>
      <c r="K255" s="11">
        <f t="shared" si="265"/>
        <v>0</v>
      </c>
      <c r="L255" s="11">
        <f t="shared" si="266"/>
        <v>0</v>
      </c>
      <c r="M255" s="11">
        <f t="shared" si="267"/>
        <v>0</v>
      </c>
      <c r="N255" s="11">
        <f t="shared" si="268"/>
        <v>0</v>
      </c>
      <c r="O255" s="11">
        <f t="shared" si="269"/>
        <v>0</v>
      </c>
      <c r="P255" s="11">
        <f t="shared" si="270"/>
        <v>0</v>
      </c>
      <c r="Q255" s="11">
        <f t="shared" si="271"/>
        <v>0</v>
      </c>
      <c r="R255" s="11">
        <f t="shared" si="272"/>
        <v>0</v>
      </c>
      <c r="S255" s="11">
        <f t="shared" si="273"/>
        <v>0</v>
      </c>
      <c r="T255" s="11">
        <f t="shared" si="274"/>
        <v>0</v>
      </c>
      <c r="U255" s="11">
        <f t="shared" si="275"/>
        <v>0</v>
      </c>
      <c r="V255" s="11">
        <f t="shared" si="276"/>
        <v>0</v>
      </c>
      <c r="W255" s="11">
        <f t="shared" si="277"/>
        <v>0</v>
      </c>
      <c r="X255" s="11">
        <f t="shared" si="278"/>
        <v>0</v>
      </c>
      <c r="Y255" s="2">
        <f t="shared" si="279"/>
        <v>0</v>
      </c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</row>
    <row r="256" spans="1:57">
      <c r="A256" s="1">
        <f t="shared" si="261"/>
        <v>238</v>
      </c>
      <c r="B256" s="1"/>
      <c r="C256" s="3">
        <v>8550</v>
      </c>
      <c r="D256" s="1"/>
      <c r="E256" s="1"/>
      <c r="F256" s="1" t="s">
        <v>93</v>
      </c>
      <c r="G256" s="25">
        <v>3</v>
      </c>
      <c r="H256" s="11" t="str">
        <f t="shared" si="263"/>
        <v>Peak Day</v>
      </c>
      <c r="I256" s="2">
        <f>'O and M Class.'!K$88</f>
        <v>50.244184785773342</v>
      </c>
      <c r="J256" s="11">
        <f t="shared" si="264"/>
        <v>27.134338820462791</v>
      </c>
      <c r="K256" s="11">
        <f t="shared" si="265"/>
        <v>15.140867288850933</v>
      </c>
      <c r="L256" s="11">
        <f t="shared" si="266"/>
        <v>0</v>
      </c>
      <c r="M256" s="11">
        <f t="shared" si="267"/>
        <v>7.9689786764596269</v>
      </c>
      <c r="N256" s="11">
        <f t="shared" si="268"/>
        <v>0</v>
      </c>
      <c r="O256" s="11">
        <f t="shared" si="269"/>
        <v>0</v>
      </c>
      <c r="P256" s="11">
        <f t="shared" si="270"/>
        <v>0</v>
      </c>
      <c r="Q256" s="11">
        <f t="shared" si="271"/>
        <v>0</v>
      </c>
      <c r="R256" s="11">
        <f t="shared" si="272"/>
        <v>0</v>
      </c>
      <c r="S256" s="11">
        <f t="shared" si="273"/>
        <v>0</v>
      </c>
      <c r="T256" s="11">
        <f t="shared" si="274"/>
        <v>0</v>
      </c>
      <c r="U256" s="11">
        <f t="shared" si="275"/>
        <v>0</v>
      </c>
      <c r="V256" s="11">
        <f t="shared" si="276"/>
        <v>0</v>
      </c>
      <c r="W256" s="11">
        <f t="shared" si="277"/>
        <v>0</v>
      </c>
      <c r="X256" s="11">
        <f t="shared" si="278"/>
        <v>0</v>
      </c>
      <c r="Y256" s="2">
        <f t="shared" si="279"/>
        <v>0</v>
      </c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</row>
    <row r="257" spans="1:57">
      <c r="A257" s="1">
        <f t="shared" si="261"/>
        <v>239</v>
      </c>
      <c r="B257" s="1"/>
      <c r="C257" s="3">
        <v>8560</v>
      </c>
      <c r="D257" s="1"/>
      <c r="E257" s="1"/>
      <c r="F257" s="1" t="s">
        <v>107</v>
      </c>
      <c r="G257" s="25">
        <v>3</v>
      </c>
      <c r="H257" s="11" t="str">
        <f t="shared" si="263"/>
        <v>Peak Day</v>
      </c>
      <c r="I257" s="2">
        <f>'O and M Class.'!K$89</f>
        <v>307841.17609223054</v>
      </c>
      <c r="J257" s="11">
        <f t="shared" si="264"/>
        <v>166249.42390032581</v>
      </c>
      <c r="K257" s="11">
        <f t="shared" si="265"/>
        <v>92766.6039986385</v>
      </c>
      <c r="L257" s="11">
        <f t="shared" si="266"/>
        <v>0</v>
      </c>
      <c r="M257" s="11">
        <f t="shared" si="267"/>
        <v>48825.148193266279</v>
      </c>
      <c r="N257" s="11">
        <f t="shared" si="268"/>
        <v>0</v>
      </c>
      <c r="O257" s="11">
        <f t="shared" si="269"/>
        <v>0</v>
      </c>
      <c r="P257" s="11">
        <f t="shared" si="270"/>
        <v>0</v>
      </c>
      <c r="Q257" s="11">
        <f t="shared" si="271"/>
        <v>0</v>
      </c>
      <c r="R257" s="11">
        <f t="shared" si="272"/>
        <v>0</v>
      </c>
      <c r="S257" s="11">
        <f t="shared" si="273"/>
        <v>0</v>
      </c>
      <c r="T257" s="11">
        <f t="shared" si="274"/>
        <v>0</v>
      </c>
      <c r="U257" s="11">
        <f t="shared" si="275"/>
        <v>0</v>
      </c>
      <c r="V257" s="11">
        <f t="shared" si="276"/>
        <v>0</v>
      </c>
      <c r="W257" s="11">
        <f t="shared" si="277"/>
        <v>0</v>
      </c>
      <c r="X257" s="11">
        <f t="shared" si="278"/>
        <v>0</v>
      </c>
      <c r="Y257" s="2">
        <f t="shared" si="279"/>
        <v>0</v>
      </c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</row>
    <row r="258" spans="1:57">
      <c r="A258" s="1">
        <f t="shared" si="261"/>
        <v>240</v>
      </c>
      <c r="B258" s="1"/>
      <c r="C258" s="3">
        <v>8570</v>
      </c>
      <c r="D258" s="1"/>
      <c r="E258" s="1"/>
      <c r="F258" s="1" t="s">
        <v>94</v>
      </c>
      <c r="G258" s="25">
        <v>3</v>
      </c>
      <c r="H258" s="11" t="str">
        <f t="shared" si="263"/>
        <v>Peak Day</v>
      </c>
      <c r="I258" s="2">
        <f>'O and M Class.'!K$90</f>
        <v>33551.585374407099</v>
      </c>
      <c r="J258" s="11">
        <f t="shared" si="264"/>
        <v>18119.511529434272</v>
      </c>
      <c r="K258" s="11">
        <f t="shared" si="265"/>
        <v>10110.624814601235</v>
      </c>
      <c r="L258" s="11">
        <f t="shared" si="266"/>
        <v>0</v>
      </c>
      <c r="M258" s="11">
        <f t="shared" si="267"/>
        <v>5321.4490303715966</v>
      </c>
      <c r="N258" s="11">
        <f t="shared" si="268"/>
        <v>0</v>
      </c>
      <c r="O258" s="11">
        <f t="shared" si="269"/>
        <v>0</v>
      </c>
      <c r="P258" s="11">
        <f t="shared" si="270"/>
        <v>0</v>
      </c>
      <c r="Q258" s="11">
        <f t="shared" si="271"/>
        <v>0</v>
      </c>
      <c r="R258" s="11">
        <f t="shared" si="272"/>
        <v>0</v>
      </c>
      <c r="S258" s="11">
        <f t="shared" si="273"/>
        <v>0</v>
      </c>
      <c r="T258" s="11">
        <f t="shared" si="274"/>
        <v>0</v>
      </c>
      <c r="U258" s="11">
        <f t="shared" si="275"/>
        <v>0</v>
      </c>
      <c r="V258" s="11">
        <f t="shared" si="276"/>
        <v>0</v>
      </c>
      <c r="W258" s="11">
        <f t="shared" si="277"/>
        <v>0</v>
      </c>
      <c r="X258" s="11">
        <f t="shared" si="278"/>
        <v>0</v>
      </c>
      <c r="Y258" s="2">
        <f t="shared" si="279"/>
        <v>0</v>
      </c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</row>
    <row r="259" spans="1:57">
      <c r="A259" s="1">
        <f t="shared" si="261"/>
        <v>241</v>
      </c>
      <c r="B259" s="1"/>
      <c r="C259" s="3">
        <v>8580</v>
      </c>
      <c r="D259" s="1"/>
      <c r="E259" s="1"/>
      <c r="F259" s="1" t="s">
        <v>108</v>
      </c>
      <c r="G259" s="25">
        <v>3</v>
      </c>
      <c r="H259" s="11" t="str">
        <f t="shared" si="263"/>
        <v>Peak Day</v>
      </c>
      <c r="I259" s="2">
        <f>'O and M Class.'!K$91</f>
        <v>0</v>
      </c>
      <c r="J259" s="11">
        <f t="shared" si="264"/>
        <v>0</v>
      </c>
      <c r="K259" s="11">
        <f t="shared" si="265"/>
        <v>0</v>
      </c>
      <c r="L259" s="11">
        <f t="shared" si="266"/>
        <v>0</v>
      </c>
      <c r="M259" s="11">
        <f t="shared" si="267"/>
        <v>0</v>
      </c>
      <c r="N259" s="11">
        <f t="shared" si="268"/>
        <v>0</v>
      </c>
      <c r="O259" s="11">
        <f t="shared" si="269"/>
        <v>0</v>
      </c>
      <c r="P259" s="11">
        <f t="shared" si="270"/>
        <v>0</v>
      </c>
      <c r="Q259" s="11">
        <f t="shared" si="271"/>
        <v>0</v>
      </c>
      <c r="R259" s="11">
        <f t="shared" si="272"/>
        <v>0</v>
      </c>
      <c r="S259" s="11">
        <f t="shared" si="273"/>
        <v>0</v>
      </c>
      <c r="T259" s="11">
        <f t="shared" si="274"/>
        <v>0</v>
      </c>
      <c r="U259" s="11">
        <f t="shared" si="275"/>
        <v>0</v>
      </c>
      <c r="V259" s="11">
        <f t="shared" si="276"/>
        <v>0</v>
      </c>
      <c r="W259" s="11">
        <f t="shared" si="277"/>
        <v>0</v>
      </c>
      <c r="X259" s="11">
        <f t="shared" si="278"/>
        <v>0</v>
      </c>
      <c r="Y259" s="2">
        <f t="shared" si="279"/>
        <v>0</v>
      </c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</row>
    <row r="260" spans="1:57">
      <c r="A260" s="1">
        <f t="shared" si="261"/>
        <v>242</v>
      </c>
      <c r="B260" s="1"/>
      <c r="C260" s="3">
        <v>8580</v>
      </c>
      <c r="D260" s="1"/>
      <c r="E260" s="1"/>
      <c r="F260" s="68" t="s">
        <v>109</v>
      </c>
      <c r="G260" s="25">
        <v>3</v>
      </c>
      <c r="H260" s="11" t="str">
        <f t="shared" si="263"/>
        <v>Peak Day</v>
      </c>
      <c r="I260" s="2">
        <f>'O and M Class.'!K$92</f>
        <v>0</v>
      </c>
      <c r="J260" s="11">
        <f t="shared" si="264"/>
        <v>0</v>
      </c>
      <c r="K260" s="11">
        <f t="shared" si="265"/>
        <v>0</v>
      </c>
      <c r="L260" s="11">
        <f t="shared" si="266"/>
        <v>0</v>
      </c>
      <c r="M260" s="11">
        <f t="shared" si="267"/>
        <v>0</v>
      </c>
      <c r="N260" s="11">
        <f t="shared" si="268"/>
        <v>0</v>
      </c>
      <c r="O260" s="11">
        <f t="shared" si="269"/>
        <v>0</v>
      </c>
      <c r="P260" s="11">
        <f t="shared" si="270"/>
        <v>0</v>
      </c>
      <c r="Q260" s="11">
        <f t="shared" si="271"/>
        <v>0</v>
      </c>
      <c r="R260" s="11">
        <f t="shared" si="272"/>
        <v>0</v>
      </c>
      <c r="S260" s="11">
        <f t="shared" si="273"/>
        <v>0</v>
      </c>
      <c r="T260" s="11">
        <f t="shared" si="274"/>
        <v>0</v>
      </c>
      <c r="U260" s="11">
        <f t="shared" si="275"/>
        <v>0</v>
      </c>
      <c r="V260" s="11">
        <f t="shared" si="276"/>
        <v>0</v>
      </c>
      <c r="W260" s="11">
        <f t="shared" si="277"/>
        <v>0</v>
      </c>
      <c r="X260" s="11">
        <f t="shared" si="278"/>
        <v>0</v>
      </c>
      <c r="Y260" s="2">
        <f t="shared" si="279"/>
        <v>0</v>
      </c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</row>
    <row r="261" spans="1:57">
      <c r="A261" s="1">
        <f t="shared" si="261"/>
        <v>243</v>
      </c>
      <c r="B261" s="1"/>
      <c r="C261" s="3">
        <v>8590</v>
      </c>
      <c r="D261" s="1"/>
      <c r="E261" s="1"/>
      <c r="F261" s="1" t="s">
        <v>78</v>
      </c>
      <c r="G261" s="25">
        <v>3</v>
      </c>
      <c r="H261" s="11" t="str">
        <f t="shared" si="263"/>
        <v>Peak Day</v>
      </c>
      <c r="I261" s="2">
        <f>'O and M Class.'!K$93</f>
        <v>0</v>
      </c>
      <c r="J261" s="11">
        <f t="shared" si="264"/>
        <v>0</v>
      </c>
      <c r="K261" s="11">
        <f t="shared" si="265"/>
        <v>0</v>
      </c>
      <c r="L261" s="11">
        <f t="shared" si="266"/>
        <v>0</v>
      </c>
      <c r="M261" s="11">
        <f t="shared" si="267"/>
        <v>0</v>
      </c>
      <c r="N261" s="11">
        <f t="shared" si="268"/>
        <v>0</v>
      </c>
      <c r="O261" s="11">
        <f t="shared" si="269"/>
        <v>0</v>
      </c>
      <c r="P261" s="11">
        <f t="shared" si="270"/>
        <v>0</v>
      </c>
      <c r="Q261" s="11">
        <f t="shared" si="271"/>
        <v>0</v>
      </c>
      <c r="R261" s="11">
        <f t="shared" si="272"/>
        <v>0</v>
      </c>
      <c r="S261" s="11">
        <f t="shared" si="273"/>
        <v>0</v>
      </c>
      <c r="T261" s="11">
        <f t="shared" si="274"/>
        <v>0</v>
      </c>
      <c r="U261" s="11">
        <f t="shared" si="275"/>
        <v>0</v>
      </c>
      <c r="V261" s="11">
        <f t="shared" si="276"/>
        <v>0</v>
      </c>
      <c r="W261" s="11">
        <f t="shared" si="277"/>
        <v>0</v>
      </c>
      <c r="X261" s="11">
        <f t="shared" si="278"/>
        <v>0</v>
      </c>
      <c r="Y261" s="2">
        <f t="shared" si="279"/>
        <v>0</v>
      </c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</row>
    <row r="262" spans="1:57">
      <c r="A262" s="1">
        <f t="shared" si="261"/>
        <v>244</v>
      </c>
      <c r="B262" s="1"/>
      <c r="C262" s="3">
        <v>8600</v>
      </c>
      <c r="D262" s="1"/>
      <c r="E262" s="1"/>
      <c r="F262" s="1" t="s">
        <v>99</v>
      </c>
      <c r="G262" s="25">
        <v>3</v>
      </c>
      <c r="H262" s="11" t="str">
        <f t="shared" si="263"/>
        <v>Peak Day</v>
      </c>
      <c r="I262" s="2">
        <f>'O and M Class.'!K$94</f>
        <v>0</v>
      </c>
      <c r="J262" s="11">
        <f t="shared" si="264"/>
        <v>0</v>
      </c>
      <c r="K262" s="11">
        <f t="shared" si="265"/>
        <v>0</v>
      </c>
      <c r="L262" s="11">
        <f t="shared" si="266"/>
        <v>0</v>
      </c>
      <c r="M262" s="11">
        <f t="shared" si="267"/>
        <v>0</v>
      </c>
      <c r="N262" s="11">
        <f t="shared" si="268"/>
        <v>0</v>
      </c>
      <c r="O262" s="11">
        <f t="shared" si="269"/>
        <v>0</v>
      </c>
      <c r="P262" s="11">
        <f t="shared" si="270"/>
        <v>0</v>
      </c>
      <c r="Q262" s="11">
        <f t="shared" si="271"/>
        <v>0</v>
      </c>
      <c r="R262" s="11">
        <f t="shared" si="272"/>
        <v>0</v>
      </c>
      <c r="S262" s="11">
        <f t="shared" si="273"/>
        <v>0</v>
      </c>
      <c r="T262" s="11">
        <f t="shared" si="274"/>
        <v>0</v>
      </c>
      <c r="U262" s="11">
        <f t="shared" si="275"/>
        <v>0</v>
      </c>
      <c r="V262" s="11">
        <f t="shared" si="276"/>
        <v>0</v>
      </c>
      <c r="W262" s="11">
        <f t="shared" si="277"/>
        <v>0</v>
      </c>
      <c r="X262" s="11">
        <f t="shared" si="278"/>
        <v>0</v>
      </c>
      <c r="Y262" s="2">
        <f t="shared" si="279"/>
        <v>0</v>
      </c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</row>
    <row r="263" spans="1:57">
      <c r="A263" s="1">
        <f t="shared" si="261"/>
        <v>245</v>
      </c>
      <c r="B263" s="1"/>
      <c r="C263" s="3"/>
      <c r="D263" s="1"/>
      <c r="E263" s="1" t="s">
        <v>80</v>
      </c>
      <c r="G263" s="25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</row>
    <row r="264" spans="1:57">
      <c r="A264" s="1">
        <f t="shared" si="261"/>
        <v>246</v>
      </c>
      <c r="B264" s="1"/>
      <c r="C264" s="3">
        <v>8610</v>
      </c>
      <c r="D264" s="1"/>
      <c r="E264" s="1"/>
      <c r="F264" s="1" t="s">
        <v>88</v>
      </c>
      <c r="G264" s="25">
        <v>3</v>
      </c>
      <c r="H264" s="11" t="str">
        <f t="shared" ref="H264:H270" si="280">VLOOKUP($G264,alloc,3)</f>
        <v>Peak Day</v>
      </c>
      <c r="I264" s="2">
        <f>'O and M Class.'!K$96</f>
        <v>0</v>
      </c>
      <c r="J264" s="11">
        <f t="shared" ref="J264:J270" si="281">$I264*VLOOKUP($G264,alloc,6)</f>
        <v>0</v>
      </c>
      <c r="K264" s="11">
        <f t="shared" ref="K264:K270" si="282">$I264*VLOOKUP($G264,alloc,7)</f>
        <v>0</v>
      </c>
      <c r="L264" s="11">
        <f t="shared" ref="L264:L270" si="283">$I264*VLOOKUP($G264,alloc,8)</f>
        <v>0</v>
      </c>
      <c r="M264" s="11">
        <f t="shared" ref="M264:M270" si="284">$I264*VLOOKUP($G264,alloc,9)</f>
        <v>0</v>
      </c>
      <c r="N264" s="11">
        <f t="shared" ref="N264:N270" si="285">$I264*VLOOKUP($G264,alloc,10)</f>
        <v>0</v>
      </c>
      <c r="O264" s="11">
        <f t="shared" ref="O264:O270" si="286">$I264*VLOOKUP($G264,alloc,11)</f>
        <v>0</v>
      </c>
      <c r="P264" s="11">
        <f t="shared" ref="P264:P270" si="287">$I264*VLOOKUP($G264,alloc,12)</f>
        <v>0</v>
      </c>
      <c r="Q264" s="11">
        <f t="shared" ref="Q264:Q270" si="288">$I264*VLOOKUP($G264,alloc,13)</f>
        <v>0</v>
      </c>
      <c r="R264" s="11">
        <f t="shared" ref="R264:R270" si="289">$I264*VLOOKUP($G264,alloc,14)</f>
        <v>0</v>
      </c>
      <c r="S264" s="11">
        <f t="shared" ref="S264:S270" si="290">$I264*VLOOKUP($G264,alloc,15)</f>
        <v>0</v>
      </c>
      <c r="T264" s="11">
        <f t="shared" ref="T264:T270" si="291">$I264*VLOOKUP($G264,alloc,16)</f>
        <v>0</v>
      </c>
      <c r="U264" s="11">
        <f t="shared" ref="U264:U270" si="292">$I264*VLOOKUP($G264,alloc,17)</f>
        <v>0</v>
      </c>
      <c r="V264" s="11">
        <f t="shared" ref="V264:V270" si="293">$I264*VLOOKUP($G264,alloc,18)</f>
        <v>0</v>
      </c>
      <c r="W264" s="11">
        <f t="shared" ref="W264:W270" si="294">$I264*VLOOKUP($G264,alloc,19)</f>
        <v>0</v>
      </c>
      <c r="X264" s="11">
        <f t="shared" ref="X264:X270" si="295">$I264*VLOOKUP($G264,alloc,20)</f>
        <v>0</v>
      </c>
      <c r="Y264" s="2">
        <f t="shared" ref="Y264:Y271" si="296">SUM(J264:X264)-I264</f>
        <v>0</v>
      </c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</row>
    <row r="265" spans="1:57">
      <c r="A265" s="1">
        <f t="shared" si="261"/>
        <v>247</v>
      </c>
      <c r="B265" s="1"/>
      <c r="C265" s="3">
        <v>8620</v>
      </c>
      <c r="D265" s="1"/>
      <c r="E265" s="1"/>
      <c r="F265" s="1" t="s">
        <v>81</v>
      </c>
      <c r="G265" s="25">
        <v>3</v>
      </c>
      <c r="H265" s="11" t="str">
        <f t="shared" si="280"/>
        <v>Peak Day</v>
      </c>
      <c r="I265" s="2">
        <f>'O and M Class.'!K$97</f>
        <v>0</v>
      </c>
      <c r="J265" s="11">
        <f t="shared" si="281"/>
        <v>0</v>
      </c>
      <c r="K265" s="11">
        <f t="shared" si="282"/>
        <v>0</v>
      </c>
      <c r="L265" s="11">
        <f t="shared" si="283"/>
        <v>0</v>
      </c>
      <c r="M265" s="11">
        <f t="shared" si="284"/>
        <v>0</v>
      </c>
      <c r="N265" s="11">
        <f t="shared" si="285"/>
        <v>0</v>
      </c>
      <c r="O265" s="11">
        <f t="shared" si="286"/>
        <v>0</v>
      </c>
      <c r="P265" s="11">
        <f t="shared" si="287"/>
        <v>0</v>
      </c>
      <c r="Q265" s="11">
        <f t="shared" si="288"/>
        <v>0</v>
      </c>
      <c r="R265" s="11">
        <f t="shared" si="289"/>
        <v>0</v>
      </c>
      <c r="S265" s="11">
        <f t="shared" si="290"/>
        <v>0</v>
      </c>
      <c r="T265" s="11">
        <f t="shared" si="291"/>
        <v>0</v>
      </c>
      <c r="U265" s="11">
        <f t="shared" si="292"/>
        <v>0</v>
      </c>
      <c r="V265" s="11">
        <f t="shared" si="293"/>
        <v>0</v>
      </c>
      <c r="W265" s="11">
        <f t="shared" si="294"/>
        <v>0</v>
      </c>
      <c r="X265" s="11">
        <f t="shared" si="295"/>
        <v>0</v>
      </c>
      <c r="Y265" s="2">
        <f t="shared" si="296"/>
        <v>0</v>
      </c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</row>
    <row r="266" spans="1:57">
      <c r="A266" s="1">
        <f t="shared" si="261"/>
        <v>248</v>
      </c>
      <c r="B266" s="1"/>
      <c r="C266" s="3">
        <v>8630</v>
      </c>
      <c r="D266" s="1"/>
      <c r="E266" s="1"/>
      <c r="F266" s="1" t="s">
        <v>62</v>
      </c>
      <c r="G266" s="25">
        <v>3</v>
      </c>
      <c r="H266" s="11" t="str">
        <f t="shared" si="280"/>
        <v>Peak Day</v>
      </c>
      <c r="I266" s="2">
        <f>'O and M Class.'!K$98</f>
        <v>5909.9643315109106</v>
      </c>
      <c r="J266" s="11">
        <f t="shared" si="281"/>
        <v>3191.6723352524918</v>
      </c>
      <c r="K266" s="11">
        <f t="shared" si="282"/>
        <v>1780.9421330403627</v>
      </c>
      <c r="L266" s="11">
        <f t="shared" si="283"/>
        <v>0</v>
      </c>
      <c r="M266" s="11">
        <f t="shared" si="284"/>
        <v>937.34986321805695</v>
      </c>
      <c r="N266" s="11">
        <f t="shared" si="285"/>
        <v>0</v>
      </c>
      <c r="O266" s="11">
        <f t="shared" si="286"/>
        <v>0</v>
      </c>
      <c r="P266" s="11">
        <f t="shared" si="287"/>
        <v>0</v>
      </c>
      <c r="Q266" s="11">
        <f t="shared" si="288"/>
        <v>0</v>
      </c>
      <c r="R266" s="11">
        <f t="shared" si="289"/>
        <v>0</v>
      </c>
      <c r="S266" s="11">
        <f t="shared" si="290"/>
        <v>0</v>
      </c>
      <c r="T266" s="11">
        <f t="shared" si="291"/>
        <v>0</v>
      </c>
      <c r="U266" s="11">
        <f t="shared" si="292"/>
        <v>0</v>
      </c>
      <c r="V266" s="11">
        <f t="shared" si="293"/>
        <v>0</v>
      </c>
      <c r="W266" s="11">
        <f t="shared" si="294"/>
        <v>0</v>
      </c>
      <c r="X266" s="11">
        <f t="shared" si="295"/>
        <v>0</v>
      </c>
      <c r="Y266" s="2">
        <f t="shared" si="296"/>
        <v>0</v>
      </c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</row>
    <row r="267" spans="1:57">
      <c r="A267" s="1">
        <f t="shared" si="261"/>
        <v>249</v>
      </c>
      <c r="B267" s="1"/>
      <c r="C267" s="3">
        <v>8640</v>
      </c>
      <c r="D267" s="1"/>
      <c r="E267" s="1"/>
      <c r="F267" s="1" t="s">
        <v>102</v>
      </c>
      <c r="G267" s="25">
        <v>3</v>
      </c>
      <c r="H267" s="11" t="str">
        <f t="shared" si="280"/>
        <v>Peak Day</v>
      </c>
      <c r="I267" s="2">
        <f>'O and M Class.'!K$99</f>
        <v>0</v>
      </c>
      <c r="J267" s="11">
        <f t="shared" si="281"/>
        <v>0</v>
      </c>
      <c r="K267" s="11">
        <f t="shared" si="282"/>
        <v>0</v>
      </c>
      <c r="L267" s="11">
        <f t="shared" si="283"/>
        <v>0</v>
      </c>
      <c r="M267" s="11">
        <f t="shared" si="284"/>
        <v>0</v>
      </c>
      <c r="N267" s="11">
        <f t="shared" si="285"/>
        <v>0</v>
      </c>
      <c r="O267" s="11">
        <f t="shared" si="286"/>
        <v>0</v>
      </c>
      <c r="P267" s="11">
        <f t="shared" si="287"/>
        <v>0</v>
      </c>
      <c r="Q267" s="11">
        <f t="shared" si="288"/>
        <v>0</v>
      </c>
      <c r="R267" s="11">
        <f t="shared" si="289"/>
        <v>0</v>
      </c>
      <c r="S267" s="11">
        <f t="shared" si="290"/>
        <v>0</v>
      </c>
      <c r="T267" s="11">
        <f t="shared" si="291"/>
        <v>0</v>
      </c>
      <c r="U267" s="11">
        <f t="shared" si="292"/>
        <v>0</v>
      </c>
      <c r="V267" s="11">
        <f t="shared" si="293"/>
        <v>0</v>
      </c>
      <c r="W267" s="11">
        <f t="shared" si="294"/>
        <v>0</v>
      </c>
      <c r="X267" s="11">
        <f t="shared" si="295"/>
        <v>0</v>
      </c>
      <c r="Y267" s="2">
        <f t="shared" si="296"/>
        <v>0</v>
      </c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</row>
    <row r="268" spans="1:57">
      <c r="A268" s="1">
        <f t="shared" si="261"/>
        <v>250</v>
      </c>
      <c r="B268" s="1"/>
      <c r="C268" s="3">
        <v>8650</v>
      </c>
      <c r="D268" s="1"/>
      <c r="E268" s="1"/>
      <c r="F268" s="1" t="s">
        <v>84</v>
      </c>
      <c r="G268" s="25">
        <v>3</v>
      </c>
      <c r="H268" s="11" t="str">
        <f t="shared" si="280"/>
        <v>Peak Day</v>
      </c>
      <c r="I268" s="2">
        <f>'O and M Class.'!K$100</f>
        <v>5801.7154221800774</v>
      </c>
      <c r="J268" s="11">
        <f t="shared" si="281"/>
        <v>3133.2125832383626</v>
      </c>
      <c r="K268" s="11">
        <f t="shared" si="282"/>
        <v>1748.3217934462555</v>
      </c>
      <c r="L268" s="11">
        <f t="shared" si="283"/>
        <v>0</v>
      </c>
      <c r="M268" s="11">
        <f t="shared" si="284"/>
        <v>920.18104549546001</v>
      </c>
      <c r="N268" s="11">
        <f t="shared" si="285"/>
        <v>0</v>
      </c>
      <c r="O268" s="11">
        <f t="shared" si="286"/>
        <v>0</v>
      </c>
      <c r="P268" s="11">
        <f t="shared" si="287"/>
        <v>0</v>
      </c>
      <c r="Q268" s="11">
        <f t="shared" si="288"/>
        <v>0</v>
      </c>
      <c r="R268" s="11">
        <f t="shared" si="289"/>
        <v>0</v>
      </c>
      <c r="S268" s="11">
        <f t="shared" si="290"/>
        <v>0</v>
      </c>
      <c r="T268" s="11">
        <f t="shared" si="291"/>
        <v>0</v>
      </c>
      <c r="U268" s="11">
        <f t="shared" si="292"/>
        <v>0</v>
      </c>
      <c r="V268" s="11">
        <f t="shared" si="293"/>
        <v>0</v>
      </c>
      <c r="W268" s="11">
        <f t="shared" si="294"/>
        <v>0</v>
      </c>
      <c r="X268" s="11">
        <f t="shared" si="295"/>
        <v>0</v>
      </c>
      <c r="Y268" s="2">
        <f t="shared" si="296"/>
        <v>0</v>
      </c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</row>
    <row r="269" spans="1:57">
      <c r="A269" s="1">
        <f t="shared" si="261"/>
        <v>251</v>
      </c>
      <c r="B269" s="1"/>
      <c r="C269" s="3">
        <v>8660</v>
      </c>
      <c r="D269" s="1"/>
      <c r="E269" s="1"/>
      <c r="F269" s="1" t="s">
        <v>110</v>
      </c>
      <c r="G269" s="25">
        <v>3</v>
      </c>
      <c r="H269" s="11" t="str">
        <f t="shared" si="280"/>
        <v>Peak Day</v>
      </c>
      <c r="I269" s="2">
        <f>'O and M Class.'!K$101</f>
        <v>0</v>
      </c>
      <c r="J269" s="11">
        <f t="shared" si="281"/>
        <v>0</v>
      </c>
      <c r="K269" s="11">
        <f t="shared" si="282"/>
        <v>0</v>
      </c>
      <c r="L269" s="11">
        <f t="shared" si="283"/>
        <v>0</v>
      </c>
      <c r="M269" s="11">
        <f t="shared" si="284"/>
        <v>0</v>
      </c>
      <c r="N269" s="11">
        <f t="shared" si="285"/>
        <v>0</v>
      </c>
      <c r="O269" s="11">
        <f t="shared" si="286"/>
        <v>0</v>
      </c>
      <c r="P269" s="11">
        <f t="shared" si="287"/>
        <v>0</v>
      </c>
      <c r="Q269" s="11">
        <f t="shared" si="288"/>
        <v>0</v>
      </c>
      <c r="R269" s="11">
        <f t="shared" si="289"/>
        <v>0</v>
      </c>
      <c r="S269" s="11">
        <f t="shared" si="290"/>
        <v>0</v>
      </c>
      <c r="T269" s="11">
        <f t="shared" si="291"/>
        <v>0</v>
      </c>
      <c r="U269" s="11">
        <f t="shared" si="292"/>
        <v>0</v>
      </c>
      <c r="V269" s="11">
        <f t="shared" si="293"/>
        <v>0</v>
      </c>
      <c r="W269" s="11">
        <f t="shared" si="294"/>
        <v>0</v>
      </c>
      <c r="X269" s="11">
        <f t="shared" si="295"/>
        <v>0</v>
      </c>
      <c r="Y269" s="2">
        <f t="shared" si="296"/>
        <v>0</v>
      </c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</row>
    <row r="270" spans="1:57">
      <c r="A270" s="1">
        <f t="shared" si="261"/>
        <v>252</v>
      </c>
      <c r="B270" s="1"/>
      <c r="C270" s="3">
        <v>8670</v>
      </c>
      <c r="D270" s="1"/>
      <c r="E270" s="1"/>
      <c r="F270" s="1" t="s">
        <v>86</v>
      </c>
      <c r="G270" s="25">
        <v>3</v>
      </c>
      <c r="H270" s="11" t="str">
        <f t="shared" si="280"/>
        <v>Peak Day</v>
      </c>
      <c r="I270" s="2">
        <f>'O and M Class.'!K$102</f>
        <v>0</v>
      </c>
      <c r="J270" s="11">
        <f t="shared" si="281"/>
        <v>0</v>
      </c>
      <c r="K270" s="11">
        <f t="shared" si="282"/>
        <v>0</v>
      </c>
      <c r="L270" s="11">
        <f t="shared" si="283"/>
        <v>0</v>
      </c>
      <c r="M270" s="11">
        <f t="shared" si="284"/>
        <v>0</v>
      </c>
      <c r="N270" s="11">
        <f t="shared" si="285"/>
        <v>0</v>
      </c>
      <c r="O270" s="11">
        <f t="shared" si="286"/>
        <v>0</v>
      </c>
      <c r="P270" s="11">
        <f t="shared" si="287"/>
        <v>0</v>
      </c>
      <c r="Q270" s="11">
        <f t="shared" si="288"/>
        <v>0</v>
      </c>
      <c r="R270" s="11">
        <f t="shared" si="289"/>
        <v>0</v>
      </c>
      <c r="S270" s="11">
        <f t="shared" si="290"/>
        <v>0</v>
      </c>
      <c r="T270" s="11">
        <f t="shared" si="291"/>
        <v>0</v>
      </c>
      <c r="U270" s="11">
        <f t="shared" si="292"/>
        <v>0</v>
      </c>
      <c r="V270" s="11">
        <f t="shared" si="293"/>
        <v>0</v>
      </c>
      <c r="W270" s="11">
        <f t="shared" si="294"/>
        <v>0</v>
      </c>
      <c r="X270" s="11">
        <f t="shared" si="295"/>
        <v>0</v>
      </c>
      <c r="Y270" s="2">
        <f t="shared" si="296"/>
        <v>0</v>
      </c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</row>
    <row r="271" spans="1:57">
      <c r="A271" s="1">
        <f t="shared" si="261"/>
        <v>253</v>
      </c>
      <c r="B271" s="1"/>
      <c r="C271" s="3"/>
      <c r="D271" s="1" t="s">
        <v>70</v>
      </c>
      <c r="E271" s="1"/>
      <c r="G271" s="20"/>
      <c r="H271" s="11"/>
      <c r="I271" s="2">
        <f>'O and M Class.'!K$103</f>
        <v>353154.68540511437</v>
      </c>
      <c r="J271" s="2">
        <f t="shared" ref="J271:X271" si="297">SUM(J251:J270)</f>
        <v>190720.95468707141</v>
      </c>
      <c r="K271" s="2">
        <f t="shared" si="297"/>
        <v>106421.6336070152</v>
      </c>
      <c r="L271" s="2">
        <f t="shared" si="297"/>
        <v>0</v>
      </c>
      <c r="M271" s="2">
        <f t="shared" si="297"/>
        <v>56012.097111027848</v>
      </c>
      <c r="N271" s="2">
        <f t="shared" si="297"/>
        <v>0</v>
      </c>
      <c r="O271" s="2">
        <f t="shared" si="297"/>
        <v>0</v>
      </c>
      <c r="P271" s="2">
        <f t="shared" si="297"/>
        <v>0</v>
      </c>
      <c r="Q271" s="2">
        <f t="shared" si="297"/>
        <v>0</v>
      </c>
      <c r="R271" s="2">
        <f t="shared" si="297"/>
        <v>0</v>
      </c>
      <c r="S271" s="2">
        <f t="shared" si="297"/>
        <v>0</v>
      </c>
      <c r="T271" s="2">
        <f t="shared" si="297"/>
        <v>0</v>
      </c>
      <c r="U271" s="2">
        <f t="shared" si="297"/>
        <v>0</v>
      </c>
      <c r="V271" s="2">
        <f t="shared" si="297"/>
        <v>0</v>
      </c>
      <c r="W271" s="2">
        <f t="shared" si="297"/>
        <v>0</v>
      </c>
      <c r="X271" s="2">
        <f t="shared" si="297"/>
        <v>0</v>
      </c>
      <c r="Y271" s="2">
        <f t="shared" si="296"/>
        <v>0</v>
      </c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</row>
    <row r="272" spans="1:57">
      <c r="A272" s="1">
        <f t="shared" si="261"/>
        <v>254</v>
      </c>
      <c r="B272" s="1"/>
      <c r="C272" s="3"/>
      <c r="D272" s="1"/>
      <c r="E272" s="1"/>
      <c r="F272" s="1"/>
      <c r="G272" s="20"/>
      <c r="H272" s="11"/>
      <c r="I272" s="2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</row>
    <row r="273" spans="1:57">
      <c r="A273" s="1">
        <f t="shared" si="261"/>
        <v>255</v>
      </c>
      <c r="B273" s="1"/>
      <c r="C273" s="3"/>
      <c r="D273" s="1" t="s">
        <v>24</v>
      </c>
      <c r="E273" s="1"/>
      <c r="G273" s="20"/>
      <c r="H273" s="11"/>
      <c r="I273" s="2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</row>
    <row r="274" spans="1:57">
      <c r="A274" s="1">
        <f t="shared" si="261"/>
        <v>256</v>
      </c>
      <c r="B274" s="1"/>
      <c r="C274" s="3"/>
      <c r="D274" s="1"/>
      <c r="E274" s="1" t="s">
        <v>71</v>
      </c>
      <c r="G274" s="20"/>
      <c r="H274" s="11"/>
      <c r="I274" s="2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</row>
    <row r="275" spans="1:57">
      <c r="A275" s="1">
        <f t="shared" si="261"/>
        <v>257</v>
      </c>
      <c r="B275" s="1"/>
      <c r="C275" s="3">
        <v>8700</v>
      </c>
      <c r="D275" s="1"/>
      <c r="E275" s="1"/>
      <c r="F275" s="1" t="s">
        <v>407</v>
      </c>
      <c r="G275" s="25">
        <v>10.4</v>
      </c>
      <c r="H275" s="11" t="str">
        <f t="shared" ref="H275:H297" si="298">VLOOKUP($G275,alloc,3)</f>
        <v>Composite of Accts. 871-879 &amp; 886-893 - Demand</v>
      </c>
      <c r="I275" s="2">
        <f>'O and M Class.'!K107</f>
        <v>390576.54332404741</v>
      </c>
      <c r="J275" s="11">
        <f t="shared" ref="J275:J297" si="299">$I275*VLOOKUP($G275,alloc,6)</f>
        <v>210930.60434887782</v>
      </c>
      <c r="K275" s="11">
        <f t="shared" ref="K275:K297" si="300">$I275*VLOOKUP($G275,alloc,7)</f>
        <v>117698.54827621751</v>
      </c>
      <c r="L275" s="11">
        <f t="shared" ref="L275:L297" si="301">$I275*VLOOKUP($G275,alloc,8)</f>
        <v>0</v>
      </c>
      <c r="M275" s="11">
        <f t="shared" ref="M275:M297" si="302">$I275*VLOOKUP($G275,alloc,9)</f>
        <v>61947.390698952047</v>
      </c>
      <c r="N275" s="11">
        <f t="shared" ref="N275:N297" si="303">$I275*VLOOKUP($G275,alloc,10)</f>
        <v>0</v>
      </c>
      <c r="O275" s="11">
        <f t="shared" ref="O275:O297" si="304">$I275*VLOOKUP($G275,alloc,11)</f>
        <v>0</v>
      </c>
      <c r="P275" s="11">
        <f t="shared" ref="P275:P297" si="305">$I275*VLOOKUP($G275,alloc,12)</f>
        <v>0</v>
      </c>
      <c r="Q275" s="11">
        <f t="shared" ref="Q275:Q297" si="306">$I275*VLOOKUP($G275,alloc,13)</f>
        <v>0</v>
      </c>
      <c r="R275" s="11">
        <f t="shared" ref="R275:R297" si="307">$I275*VLOOKUP($G275,alloc,14)</f>
        <v>0</v>
      </c>
      <c r="S275" s="11">
        <f t="shared" ref="S275:S297" si="308">$I275*VLOOKUP($G275,alloc,15)</f>
        <v>0</v>
      </c>
      <c r="T275" s="11">
        <f t="shared" ref="T275:T297" si="309">$I275*VLOOKUP($G275,alloc,16)</f>
        <v>0</v>
      </c>
      <c r="U275" s="11">
        <f t="shared" ref="U275:U297" si="310">$I275*VLOOKUP($G275,alloc,17)</f>
        <v>0</v>
      </c>
      <c r="V275" s="11">
        <f t="shared" ref="V275:V297" si="311">$I275*VLOOKUP($G275,alloc,18)</f>
        <v>0</v>
      </c>
      <c r="W275" s="11">
        <f t="shared" ref="W275:W297" si="312">$I275*VLOOKUP($G275,alloc,19)</f>
        <v>0</v>
      </c>
      <c r="X275" s="11">
        <f t="shared" ref="X275:X297" si="313">$I275*VLOOKUP($G275,alloc,20)</f>
        <v>0</v>
      </c>
      <c r="Y275" s="2">
        <f t="shared" ref="Y275:Y286" si="314">SUM(J275:X275)-I275</f>
        <v>0</v>
      </c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</row>
    <row r="276" spans="1:57">
      <c r="A276" s="1">
        <f t="shared" si="261"/>
        <v>258</v>
      </c>
      <c r="B276" s="1"/>
      <c r="C276" s="3">
        <v>8710</v>
      </c>
      <c r="D276" s="1"/>
      <c r="E276" s="1"/>
      <c r="F276" s="1" t="s">
        <v>200</v>
      </c>
      <c r="G276" s="25">
        <v>99</v>
      </c>
      <c r="H276" s="11" t="str">
        <f t="shared" si="298"/>
        <v>-</v>
      </c>
      <c r="I276" s="2">
        <f>'O and M Class.'!K108</f>
        <v>0</v>
      </c>
      <c r="J276" s="11">
        <f t="shared" si="299"/>
        <v>0</v>
      </c>
      <c r="K276" s="11">
        <f t="shared" si="300"/>
        <v>0</v>
      </c>
      <c r="L276" s="11">
        <f t="shared" si="301"/>
        <v>0</v>
      </c>
      <c r="M276" s="11">
        <f t="shared" si="302"/>
        <v>0</v>
      </c>
      <c r="N276" s="11">
        <f t="shared" si="303"/>
        <v>0</v>
      </c>
      <c r="O276" s="11">
        <f t="shared" si="304"/>
        <v>0</v>
      </c>
      <c r="P276" s="11">
        <f t="shared" si="305"/>
        <v>0</v>
      </c>
      <c r="Q276" s="11">
        <f t="shared" si="306"/>
        <v>0</v>
      </c>
      <c r="R276" s="11">
        <f t="shared" si="307"/>
        <v>0</v>
      </c>
      <c r="S276" s="11">
        <f t="shared" si="308"/>
        <v>0</v>
      </c>
      <c r="T276" s="11">
        <f t="shared" si="309"/>
        <v>0</v>
      </c>
      <c r="U276" s="11">
        <f t="shared" si="310"/>
        <v>0</v>
      </c>
      <c r="V276" s="11">
        <f t="shared" si="311"/>
        <v>0</v>
      </c>
      <c r="W276" s="11">
        <f t="shared" si="312"/>
        <v>0</v>
      </c>
      <c r="X276" s="11">
        <f t="shared" si="313"/>
        <v>0</v>
      </c>
      <c r="Y276" s="2">
        <f t="shared" si="314"/>
        <v>0</v>
      </c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</row>
    <row r="277" spans="1:57">
      <c r="A277" s="1">
        <f t="shared" si="261"/>
        <v>259</v>
      </c>
      <c r="B277" s="1"/>
      <c r="C277" s="3">
        <v>8711</v>
      </c>
      <c r="D277" s="1"/>
      <c r="E277" s="1"/>
      <c r="F277" s="68" t="s">
        <v>415</v>
      </c>
      <c r="G277" s="25">
        <v>99</v>
      </c>
      <c r="H277" s="11" t="str">
        <f t="shared" si="298"/>
        <v>-</v>
      </c>
      <c r="I277" s="2">
        <f>'O and M Class.'!K109</f>
        <v>0</v>
      </c>
      <c r="J277" s="11">
        <f t="shared" si="299"/>
        <v>0</v>
      </c>
      <c r="K277" s="11">
        <f t="shared" si="300"/>
        <v>0</v>
      </c>
      <c r="L277" s="11">
        <f t="shared" si="301"/>
        <v>0</v>
      </c>
      <c r="M277" s="11">
        <f t="shared" si="302"/>
        <v>0</v>
      </c>
      <c r="N277" s="11">
        <f t="shared" si="303"/>
        <v>0</v>
      </c>
      <c r="O277" s="11">
        <f t="shared" si="304"/>
        <v>0</v>
      </c>
      <c r="P277" s="11">
        <f t="shared" si="305"/>
        <v>0</v>
      </c>
      <c r="Q277" s="11">
        <f t="shared" si="306"/>
        <v>0</v>
      </c>
      <c r="R277" s="11">
        <f t="shared" si="307"/>
        <v>0</v>
      </c>
      <c r="S277" s="11">
        <f t="shared" si="308"/>
        <v>0</v>
      </c>
      <c r="T277" s="11">
        <f t="shared" si="309"/>
        <v>0</v>
      </c>
      <c r="U277" s="11">
        <f t="shared" si="310"/>
        <v>0</v>
      </c>
      <c r="V277" s="11">
        <f t="shared" si="311"/>
        <v>0</v>
      </c>
      <c r="W277" s="11">
        <f t="shared" si="312"/>
        <v>0</v>
      </c>
      <c r="X277" s="11">
        <f t="shared" si="313"/>
        <v>0</v>
      </c>
      <c r="Y277" s="2">
        <f t="shared" si="314"/>
        <v>0</v>
      </c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</row>
    <row r="278" spans="1:57">
      <c r="A278" s="1">
        <f>A276+1</f>
        <v>259</v>
      </c>
      <c r="B278" s="1"/>
      <c r="C278" s="3">
        <v>8720</v>
      </c>
      <c r="D278" s="1"/>
      <c r="E278" s="1"/>
      <c r="F278" s="1" t="s">
        <v>408</v>
      </c>
      <c r="G278" s="25">
        <v>11.4</v>
      </c>
      <c r="H278" s="11" t="str">
        <f t="shared" si="298"/>
        <v>Composite of Accts. 376 &amp; 380 - Demand</v>
      </c>
      <c r="I278" s="2">
        <f>'O and M Class.'!K110</f>
        <v>0</v>
      </c>
      <c r="J278" s="11">
        <f t="shared" si="299"/>
        <v>0</v>
      </c>
      <c r="K278" s="11">
        <f t="shared" si="300"/>
        <v>0</v>
      </c>
      <c r="L278" s="11">
        <f t="shared" si="301"/>
        <v>0</v>
      </c>
      <c r="M278" s="11">
        <f t="shared" si="302"/>
        <v>0</v>
      </c>
      <c r="N278" s="11">
        <f t="shared" si="303"/>
        <v>0</v>
      </c>
      <c r="O278" s="11">
        <f t="shared" si="304"/>
        <v>0</v>
      </c>
      <c r="P278" s="11">
        <f t="shared" si="305"/>
        <v>0</v>
      </c>
      <c r="Q278" s="11">
        <f t="shared" si="306"/>
        <v>0</v>
      </c>
      <c r="R278" s="11">
        <f t="shared" si="307"/>
        <v>0</v>
      </c>
      <c r="S278" s="11">
        <f t="shared" si="308"/>
        <v>0</v>
      </c>
      <c r="T278" s="11">
        <f t="shared" si="309"/>
        <v>0</v>
      </c>
      <c r="U278" s="11">
        <f t="shared" si="310"/>
        <v>0</v>
      </c>
      <c r="V278" s="11">
        <f t="shared" si="311"/>
        <v>0</v>
      </c>
      <c r="W278" s="11">
        <f t="shared" si="312"/>
        <v>0</v>
      </c>
      <c r="X278" s="11">
        <f t="shared" si="313"/>
        <v>0</v>
      </c>
      <c r="Y278" s="2">
        <f t="shared" si="314"/>
        <v>0</v>
      </c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</row>
    <row r="279" spans="1:57">
      <c r="A279" s="1">
        <f>A278+1</f>
        <v>260</v>
      </c>
      <c r="B279" s="1"/>
      <c r="C279" s="3">
        <v>8740</v>
      </c>
      <c r="D279" s="1"/>
      <c r="E279" s="1"/>
      <c r="F279" s="1" t="s">
        <v>63</v>
      </c>
      <c r="G279" s="25">
        <v>12.4</v>
      </c>
      <c r="H279" s="11" t="str">
        <f t="shared" si="298"/>
        <v>Composite of Accts. 374-379 - Demand</v>
      </c>
      <c r="I279" s="2">
        <f>'O and M Class.'!K111</f>
        <v>1571095.3581581104</v>
      </c>
      <c r="J279" s="11">
        <f t="shared" si="299"/>
        <v>848469.01087724243</v>
      </c>
      <c r="K279" s="11">
        <f t="shared" si="300"/>
        <v>473442.77586402756</v>
      </c>
      <c r="L279" s="11">
        <f t="shared" si="301"/>
        <v>0</v>
      </c>
      <c r="M279" s="11">
        <f t="shared" si="302"/>
        <v>249183.57141684045</v>
      </c>
      <c r="N279" s="11">
        <f t="shared" si="303"/>
        <v>0</v>
      </c>
      <c r="O279" s="11">
        <f t="shared" si="304"/>
        <v>0</v>
      </c>
      <c r="P279" s="11">
        <f t="shared" si="305"/>
        <v>0</v>
      </c>
      <c r="Q279" s="11">
        <f t="shared" si="306"/>
        <v>0</v>
      </c>
      <c r="R279" s="11">
        <f t="shared" si="307"/>
        <v>0</v>
      </c>
      <c r="S279" s="11">
        <f t="shared" si="308"/>
        <v>0</v>
      </c>
      <c r="T279" s="11">
        <f t="shared" si="309"/>
        <v>0</v>
      </c>
      <c r="U279" s="11">
        <f t="shared" si="310"/>
        <v>0</v>
      </c>
      <c r="V279" s="11">
        <f t="shared" si="311"/>
        <v>0</v>
      </c>
      <c r="W279" s="11">
        <f t="shared" si="312"/>
        <v>0</v>
      </c>
      <c r="X279" s="11">
        <f t="shared" si="313"/>
        <v>0</v>
      </c>
      <c r="Y279" s="2">
        <f t="shared" si="314"/>
        <v>0</v>
      </c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</row>
    <row r="280" spans="1:57">
      <c r="A280" s="1">
        <f t="shared" si="261"/>
        <v>261</v>
      </c>
      <c r="B280" s="1"/>
      <c r="C280" s="3">
        <v>8750</v>
      </c>
      <c r="D280" s="1"/>
      <c r="E280" s="1"/>
      <c r="F280" s="1" t="s">
        <v>409</v>
      </c>
      <c r="G280" s="25">
        <v>12.4</v>
      </c>
      <c r="H280" s="11" t="str">
        <f t="shared" si="298"/>
        <v>Composite of Accts. 374-379 - Demand</v>
      </c>
      <c r="I280" s="2">
        <f>'O and M Class.'!K112</f>
        <v>242825.30703307406</v>
      </c>
      <c r="J280" s="11">
        <f t="shared" si="299"/>
        <v>131137.64674084206</v>
      </c>
      <c r="K280" s="11">
        <f t="shared" si="300"/>
        <v>73174.353685668349</v>
      </c>
      <c r="L280" s="11">
        <f t="shared" si="301"/>
        <v>0</v>
      </c>
      <c r="M280" s="11">
        <f t="shared" si="302"/>
        <v>38513.306606563638</v>
      </c>
      <c r="N280" s="11">
        <f t="shared" si="303"/>
        <v>0</v>
      </c>
      <c r="O280" s="11">
        <f t="shared" si="304"/>
        <v>0</v>
      </c>
      <c r="P280" s="11">
        <f t="shared" si="305"/>
        <v>0</v>
      </c>
      <c r="Q280" s="11">
        <f t="shared" si="306"/>
        <v>0</v>
      </c>
      <c r="R280" s="11">
        <f t="shared" si="307"/>
        <v>0</v>
      </c>
      <c r="S280" s="11">
        <f t="shared" si="308"/>
        <v>0</v>
      </c>
      <c r="T280" s="11">
        <f t="shared" si="309"/>
        <v>0</v>
      </c>
      <c r="U280" s="11">
        <f t="shared" si="310"/>
        <v>0</v>
      </c>
      <c r="V280" s="11">
        <f t="shared" si="311"/>
        <v>0</v>
      </c>
      <c r="W280" s="11">
        <f t="shared" si="312"/>
        <v>0</v>
      </c>
      <c r="X280" s="11">
        <f t="shared" si="313"/>
        <v>0</v>
      </c>
      <c r="Y280" s="2">
        <f>SUM(J280:X280)-I280</f>
        <v>0</v>
      </c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</row>
    <row r="281" spans="1:57">
      <c r="A281" s="1">
        <f t="shared" si="261"/>
        <v>262</v>
      </c>
      <c r="B281" s="1"/>
      <c r="C281" s="3">
        <v>8760</v>
      </c>
      <c r="D281" s="1"/>
      <c r="E281" s="1"/>
      <c r="F281" s="1" t="s">
        <v>410</v>
      </c>
      <c r="G281" s="25">
        <v>99</v>
      </c>
      <c r="H281" s="11" t="str">
        <f t="shared" si="298"/>
        <v>-</v>
      </c>
      <c r="I281" s="2">
        <f>'O and M Class.'!K113</f>
        <v>0</v>
      </c>
      <c r="J281" s="11">
        <f t="shared" si="299"/>
        <v>0</v>
      </c>
      <c r="K281" s="11">
        <f t="shared" si="300"/>
        <v>0</v>
      </c>
      <c r="L281" s="11">
        <f t="shared" si="301"/>
        <v>0</v>
      </c>
      <c r="M281" s="11">
        <f t="shared" si="302"/>
        <v>0</v>
      </c>
      <c r="N281" s="11">
        <f t="shared" si="303"/>
        <v>0</v>
      </c>
      <c r="O281" s="11">
        <f t="shared" si="304"/>
        <v>0</v>
      </c>
      <c r="P281" s="11">
        <f t="shared" si="305"/>
        <v>0</v>
      </c>
      <c r="Q281" s="11">
        <f t="shared" si="306"/>
        <v>0</v>
      </c>
      <c r="R281" s="11">
        <f t="shared" si="307"/>
        <v>0</v>
      </c>
      <c r="S281" s="11">
        <f t="shared" si="308"/>
        <v>0</v>
      </c>
      <c r="T281" s="11">
        <f t="shared" si="309"/>
        <v>0</v>
      </c>
      <c r="U281" s="11">
        <f t="shared" si="310"/>
        <v>0</v>
      </c>
      <c r="V281" s="11">
        <f t="shared" si="311"/>
        <v>0</v>
      </c>
      <c r="W281" s="11">
        <f t="shared" si="312"/>
        <v>0</v>
      </c>
      <c r="X281" s="11">
        <f t="shared" si="313"/>
        <v>0</v>
      </c>
      <c r="Y281" s="2">
        <f t="shared" si="314"/>
        <v>0</v>
      </c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</row>
    <row r="282" spans="1:57">
      <c r="A282" s="1">
        <f t="shared" si="261"/>
        <v>263</v>
      </c>
      <c r="B282" s="1"/>
      <c r="C282" s="3">
        <v>8770</v>
      </c>
      <c r="D282" s="1"/>
      <c r="E282" s="1"/>
      <c r="F282" s="1" t="s">
        <v>411</v>
      </c>
      <c r="G282" s="25">
        <v>12.4</v>
      </c>
      <c r="H282" s="11" t="str">
        <f t="shared" si="298"/>
        <v>Composite of Accts. 374-379 - Demand</v>
      </c>
      <c r="I282" s="2">
        <f>'O and M Class.'!K114</f>
        <v>70946.791220094194</v>
      </c>
      <c r="J282" s="11">
        <f t="shared" si="299"/>
        <v>38314.767756680994</v>
      </c>
      <c r="K282" s="11">
        <f t="shared" si="300"/>
        <v>21379.507997061177</v>
      </c>
      <c r="L282" s="11">
        <f t="shared" si="301"/>
        <v>0</v>
      </c>
      <c r="M282" s="11">
        <f t="shared" si="302"/>
        <v>11252.515466352024</v>
      </c>
      <c r="N282" s="11">
        <f t="shared" si="303"/>
        <v>0</v>
      </c>
      <c r="O282" s="11">
        <f t="shared" si="304"/>
        <v>0</v>
      </c>
      <c r="P282" s="11">
        <f t="shared" si="305"/>
        <v>0</v>
      </c>
      <c r="Q282" s="11">
        <f t="shared" si="306"/>
        <v>0</v>
      </c>
      <c r="R282" s="11">
        <f t="shared" si="307"/>
        <v>0</v>
      </c>
      <c r="S282" s="11">
        <f t="shared" si="308"/>
        <v>0</v>
      </c>
      <c r="T282" s="11">
        <f t="shared" si="309"/>
        <v>0</v>
      </c>
      <c r="U282" s="11">
        <f t="shared" si="310"/>
        <v>0</v>
      </c>
      <c r="V282" s="11">
        <f t="shared" si="311"/>
        <v>0</v>
      </c>
      <c r="W282" s="11">
        <f t="shared" si="312"/>
        <v>0</v>
      </c>
      <c r="X282" s="11">
        <f t="shared" si="313"/>
        <v>0</v>
      </c>
      <c r="Y282" s="2">
        <f t="shared" si="314"/>
        <v>0</v>
      </c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</row>
    <row r="283" spans="1:57">
      <c r="A283" s="1">
        <f t="shared" si="261"/>
        <v>264</v>
      </c>
      <c r="B283" s="1"/>
      <c r="C283" s="3">
        <v>8780</v>
      </c>
      <c r="D283" s="1"/>
      <c r="E283" s="1"/>
      <c r="F283" s="1" t="s">
        <v>412</v>
      </c>
      <c r="G283" s="25">
        <v>13.4</v>
      </c>
      <c r="H283" s="11" t="str">
        <f t="shared" si="298"/>
        <v>Composite of Accts. 381-383 - Demand</v>
      </c>
      <c r="I283" s="2">
        <f>'O and M Class.'!K115</f>
        <v>0</v>
      </c>
      <c r="J283" s="11">
        <f t="shared" si="299"/>
        <v>0</v>
      </c>
      <c r="K283" s="11">
        <f t="shared" si="300"/>
        <v>0</v>
      </c>
      <c r="L283" s="11">
        <f t="shared" si="301"/>
        <v>0</v>
      </c>
      <c r="M283" s="11">
        <f t="shared" si="302"/>
        <v>0</v>
      </c>
      <c r="N283" s="11">
        <f t="shared" si="303"/>
        <v>0</v>
      </c>
      <c r="O283" s="11">
        <f t="shared" si="304"/>
        <v>0</v>
      </c>
      <c r="P283" s="11">
        <f t="shared" si="305"/>
        <v>0</v>
      </c>
      <c r="Q283" s="11">
        <f t="shared" si="306"/>
        <v>0</v>
      </c>
      <c r="R283" s="11">
        <f t="shared" si="307"/>
        <v>0</v>
      </c>
      <c r="S283" s="11">
        <f t="shared" si="308"/>
        <v>0</v>
      </c>
      <c r="T283" s="11">
        <f t="shared" si="309"/>
        <v>0</v>
      </c>
      <c r="U283" s="11">
        <f t="shared" si="310"/>
        <v>0</v>
      </c>
      <c r="V283" s="11">
        <f t="shared" si="311"/>
        <v>0</v>
      </c>
      <c r="W283" s="11">
        <f t="shared" si="312"/>
        <v>0</v>
      </c>
      <c r="X283" s="11">
        <f t="shared" si="313"/>
        <v>0</v>
      </c>
      <c r="Y283" s="2">
        <f t="shared" si="314"/>
        <v>0</v>
      </c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</row>
    <row r="284" spans="1:57">
      <c r="A284" s="1">
        <f t="shared" si="261"/>
        <v>265</v>
      </c>
      <c r="B284" s="1"/>
      <c r="C284" s="3">
        <v>8790</v>
      </c>
      <c r="D284" s="1"/>
      <c r="E284" s="1"/>
      <c r="F284" s="1" t="s">
        <v>413</v>
      </c>
      <c r="G284" s="25">
        <v>99</v>
      </c>
      <c r="H284" s="11" t="str">
        <f t="shared" si="298"/>
        <v>-</v>
      </c>
      <c r="I284" s="2">
        <f>'O and M Class.'!K116</f>
        <v>0</v>
      </c>
      <c r="J284" s="11">
        <f t="shared" si="299"/>
        <v>0</v>
      </c>
      <c r="K284" s="11">
        <f t="shared" si="300"/>
        <v>0</v>
      </c>
      <c r="L284" s="11">
        <f t="shared" si="301"/>
        <v>0</v>
      </c>
      <c r="M284" s="11">
        <f t="shared" si="302"/>
        <v>0</v>
      </c>
      <c r="N284" s="11">
        <f t="shared" si="303"/>
        <v>0</v>
      </c>
      <c r="O284" s="11">
        <f t="shared" si="304"/>
        <v>0</v>
      </c>
      <c r="P284" s="11">
        <f t="shared" si="305"/>
        <v>0</v>
      </c>
      <c r="Q284" s="11">
        <f t="shared" si="306"/>
        <v>0</v>
      </c>
      <c r="R284" s="11">
        <f t="shared" si="307"/>
        <v>0</v>
      </c>
      <c r="S284" s="11">
        <f t="shared" si="308"/>
        <v>0</v>
      </c>
      <c r="T284" s="11">
        <f t="shared" si="309"/>
        <v>0</v>
      </c>
      <c r="U284" s="11">
        <f t="shared" si="310"/>
        <v>0</v>
      </c>
      <c r="V284" s="11">
        <f t="shared" si="311"/>
        <v>0</v>
      </c>
      <c r="W284" s="11">
        <f t="shared" si="312"/>
        <v>0</v>
      </c>
      <c r="X284" s="11">
        <f t="shared" si="313"/>
        <v>0</v>
      </c>
      <c r="Y284" s="2">
        <f t="shared" si="314"/>
        <v>0</v>
      </c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</row>
    <row r="285" spans="1:57">
      <c r="A285" s="1">
        <f t="shared" si="261"/>
        <v>266</v>
      </c>
      <c r="B285" s="1"/>
      <c r="C285" s="3">
        <v>8800</v>
      </c>
      <c r="D285" s="1"/>
      <c r="E285" s="1"/>
      <c r="F285" s="1" t="s">
        <v>414</v>
      </c>
      <c r="G285" s="25">
        <v>10.4</v>
      </c>
      <c r="H285" s="11" t="str">
        <f t="shared" si="298"/>
        <v>Composite of Accts. 871-879 &amp; 886-893 - Demand</v>
      </c>
      <c r="I285" s="2">
        <f>'O and M Class.'!K117</f>
        <v>76067.958999572074</v>
      </c>
      <c r="J285" s="11">
        <f t="shared" si="299"/>
        <v>41080.451034801095</v>
      </c>
      <c r="K285" s="11">
        <f t="shared" si="300"/>
        <v>22922.749708387917</v>
      </c>
      <c r="L285" s="11">
        <f t="shared" si="301"/>
        <v>0</v>
      </c>
      <c r="M285" s="11">
        <f t="shared" si="302"/>
        <v>12064.75825638306</v>
      </c>
      <c r="N285" s="11">
        <f t="shared" si="303"/>
        <v>0</v>
      </c>
      <c r="O285" s="11">
        <f t="shared" si="304"/>
        <v>0</v>
      </c>
      <c r="P285" s="11">
        <f t="shared" si="305"/>
        <v>0</v>
      </c>
      <c r="Q285" s="11">
        <f t="shared" si="306"/>
        <v>0</v>
      </c>
      <c r="R285" s="11">
        <f t="shared" si="307"/>
        <v>0</v>
      </c>
      <c r="S285" s="11">
        <f t="shared" si="308"/>
        <v>0</v>
      </c>
      <c r="T285" s="11">
        <f t="shared" si="309"/>
        <v>0</v>
      </c>
      <c r="U285" s="11">
        <f t="shared" si="310"/>
        <v>0</v>
      </c>
      <c r="V285" s="11">
        <f t="shared" si="311"/>
        <v>0</v>
      </c>
      <c r="W285" s="11">
        <f t="shared" si="312"/>
        <v>0</v>
      </c>
      <c r="X285" s="11">
        <f t="shared" si="313"/>
        <v>0</v>
      </c>
      <c r="Y285" s="2">
        <f t="shared" si="314"/>
        <v>0</v>
      </c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</row>
    <row r="286" spans="1:57">
      <c r="A286" s="1">
        <f t="shared" si="261"/>
        <v>267</v>
      </c>
      <c r="B286" s="1"/>
      <c r="C286" s="3">
        <v>8810</v>
      </c>
      <c r="D286" s="1"/>
      <c r="E286" s="1"/>
      <c r="F286" s="1" t="s">
        <v>99</v>
      </c>
      <c r="G286" s="25">
        <v>10.4</v>
      </c>
      <c r="H286" s="11" t="str">
        <f t="shared" si="298"/>
        <v>Composite of Accts. 871-879 &amp; 886-893 - Demand</v>
      </c>
      <c r="I286" s="2">
        <f>'O and M Class.'!K118</f>
        <v>148220.46891858533</v>
      </c>
      <c r="J286" s="11">
        <f t="shared" si="299"/>
        <v>80046.366378772655</v>
      </c>
      <c r="K286" s="11">
        <f t="shared" si="300"/>
        <v>44665.595808870537</v>
      </c>
      <c r="L286" s="11">
        <f t="shared" si="301"/>
        <v>0</v>
      </c>
      <c r="M286" s="11">
        <f t="shared" si="302"/>
        <v>23508.506730942143</v>
      </c>
      <c r="N286" s="11">
        <f t="shared" si="303"/>
        <v>0</v>
      </c>
      <c r="O286" s="11">
        <f t="shared" si="304"/>
        <v>0</v>
      </c>
      <c r="P286" s="11">
        <f t="shared" si="305"/>
        <v>0</v>
      </c>
      <c r="Q286" s="11">
        <f t="shared" si="306"/>
        <v>0</v>
      </c>
      <c r="R286" s="11">
        <f t="shared" si="307"/>
        <v>0</v>
      </c>
      <c r="S286" s="11">
        <f t="shared" si="308"/>
        <v>0</v>
      </c>
      <c r="T286" s="11">
        <f t="shared" si="309"/>
        <v>0</v>
      </c>
      <c r="U286" s="11">
        <f t="shared" si="310"/>
        <v>0</v>
      </c>
      <c r="V286" s="11">
        <f t="shared" si="311"/>
        <v>0</v>
      </c>
      <c r="W286" s="11">
        <f t="shared" si="312"/>
        <v>0</v>
      </c>
      <c r="X286" s="11">
        <f t="shared" si="313"/>
        <v>0</v>
      </c>
      <c r="Y286" s="2">
        <f t="shared" si="314"/>
        <v>0</v>
      </c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</row>
    <row r="287" spans="1:57">
      <c r="A287" s="1">
        <f t="shared" si="261"/>
        <v>268</v>
      </c>
      <c r="B287" s="1"/>
      <c r="C287" s="3"/>
      <c r="D287" s="1"/>
      <c r="E287" s="1" t="s">
        <v>80</v>
      </c>
      <c r="F287" s="1"/>
      <c r="G287" s="20"/>
      <c r="H287" s="2"/>
      <c r="I287" s="2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</row>
    <row r="288" spans="1:57">
      <c r="A288" s="1">
        <f t="shared" si="261"/>
        <v>269</v>
      </c>
      <c r="B288" s="1"/>
      <c r="C288" s="3">
        <v>8850</v>
      </c>
      <c r="D288" s="1"/>
      <c r="E288" s="1"/>
      <c r="F288" s="1" t="s">
        <v>201</v>
      </c>
      <c r="G288" s="25">
        <v>10.4</v>
      </c>
      <c r="H288" s="11" t="str">
        <f t="shared" si="298"/>
        <v>Composite of Accts. 871-879 &amp; 886-893 - Demand</v>
      </c>
      <c r="I288" s="2">
        <f>'O and M Class.'!K$120</f>
        <v>805.71043623742753</v>
      </c>
      <c r="J288" s="11">
        <f t="shared" si="299"/>
        <v>435.12338912979214</v>
      </c>
      <c r="K288" s="11">
        <f t="shared" si="300"/>
        <v>242.79734740103243</v>
      </c>
      <c r="L288" s="11">
        <f t="shared" si="301"/>
        <v>0</v>
      </c>
      <c r="M288" s="11">
        <f t="shared" si="302"/>
        <v>127.78969970660295</v>
      </c>
      <c r="N288" s="11">
        <f t="shared" si="303"/>
        <v>0</v>
      </c>
      <c r="O288" s="11">
        <f t="shared" si="304"/>
        <v>0</v>
      </c>
      <c r="P288" s="11">
        <f t="shared" si="305"/>
        <v>0</v>
      </c>
      <c r="Q288" s="11">
        <f t="shared" si="306"/>
        <v>0</v>
      </c>
      <c r="R288" s="11">
        <f t="shared" si="307"/>
        <v>0</v>
      </c>
      <c r="S288" s="11">
        <f t="shared" si="308"/>
        <v>0</v>
      </c>
      <c r="T288" s="11">
        <f t="shared" si="309"/>
        <v>0</v>
      </c>
      <c r="U288" s="11">
        <f t="shared" si="310"/>
        <v>0</v>
      </c>
      <c r="V288" s="11">
        <f t="shared" si="311"/>
        <v>0</v>
      </c>
      <c r="W288" s="11">
        <f t="shared" si="312"/>
        <v>0</v>
      </c>
      <c r="X288" s="11">
        <f t="shared" si="313"/>
        <v>0</v>
      </c>
      <c r="Y288" s="2">
        <f t="shared" ref="Y288:Y298" si="315">SUM(J288:X288)-I288</f>
        <v>0</v>
      </c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</row>
    <row r="289" spans="1:57">
      <c r="A289" s="1">
        <f t="shared" si="261"/>
        <v>270</v>
      </c>
      <c r="B289" s="1"/>
      <c r="C289" s="3">
        <v>8860</v>
      </c>
      <c r="D289" s="1"/>
      <c r="E289" s="1"/>
      <c r="F289" s="1" t="s">
        <v>202</v>
      </c>
      <c r="G289" s="25">
        <v>12.4</v>
      </c>
      <c r="H289" s="11" t="str">
        <f t="shared" si="298"/>
        <v>Composite of Accts. 374-379 - Demand</v>
      </c>
      <c r="I289" s="2">
        <f>'O and M Class.'!K$121</f>
        <v>13100.361220019209</v>
      </c>
      <c r="J289" s="11">
        <f t="shared" si="299"/>
        <v>7074.8414275218529</v>
      </c>
      <c r="K289" s="11">
        <f t="shared" si="300"/>
        <v>3947.7370667676396</v>
      </c>
      <c r="L289" s="11">
        <f t="shared" si="301"/>
        <v>0</v>
      </c>
      <c r="M289" s="11">
        <f t="shared" si="302"/>
        <v>2077.7827257297167</v>
      </c>
      <c r="N289" s="11">
        <f t="shared" si="303"/>
        <v>0</v>
      </c>
      <c r="O289" s="11">
        <f t="shared" si="304"/>
        <v>0</v>
      </c>
      <c r="P289" s="11">
        <f t="shared" si="305"/>
        <v>0</v>
      </c>
      <c r="Q289" s="11">
        <f t="shared" si="306"/>
        <v>0</v>
      </c>
      <c r="R289" s="11">
        <f t="shared" si="307"/>
        <v>0</v>
      </c>
      <c r="S289" s="11">
        <f t="shared" si="308"/>
        <v>0</v>
      </c>
      <c r="T289" s="11">
        <f t="shared" si="309"/>
        <v>0</v>
      </c>
      <c r="U289" s="11">
        <f t="shared" si="310"/>
        <v>0</v>
      </c>
      <c r="V289" s="11">
        <f t="shared" si="311"/>
        <v>0</v>
      </c>
      <c r="W289" s="11">
        <f t="shared" si="312"/>
        <v>0</v>
      </c>
      <c r="X289" s="11">
        <f t="shared" si="313"/>
        <v>0</v>
      </c>
      <c r="Y289" s="2">
        <f t="shared" si="315"/>
        <v>0</v>
      </c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</row>
    <row r="290" spans="1:57">
      <c r="A290" s="1">
        <f t="shared" si="261"/>
        <v>271</v>
      </c>
      <c r="B290" s="1"/>
      <c r="C290" s="3">
        <v>8870</v>
      </c>
      <c r="D290" s="1"/>
      <c r="E290" s="1"/>
      <c r="F290" s="1" t="s">
        <v>203</v>
      </c>
      <c r="G290" s="25">
        <v>12.4</v>
      </c>
      <c r="H290" s="11" t="str">
        <f t="shared" si="298"/>
        <v>Composite of Accts. 374-379 - Demand</v>
      </c>
      <c r="I290" s="2">
        <f>'O and M Class.'!K$122</f>
        <v>26243.644162563269</v>
      </c>
      <c r="J290" s="11">
        <f t="shared" si="299"/>
        <v>14172.862702954721</v>
      </c>
      <c r="K290" s="11">
        <f t="shared" si="300"/>
        <v>7908.4084085628974</v>
      </c>
      <c r="L290" s="11">
        <f t="shared" si="301"/>
        <v>0</v>
      </c>
      <c r="M290" s="11">
        <f t="shared" si="302"/>
        <v>4162.3730510456498</v>
      </c>
      <c r="N290" s="11">
        <f t="shared" si="303"/>
        <v>0</v>
      </c>
      <c r="O290" s="11">
        <f t="shared" si="304"/>
        <v>0</v>
      </c>
      <c r="P290" s="11">
        <f t="shared" si="305"/>
        <v>0</v>
      </c>
      <c r="Q290" s="11">
        <f t="shared" si="306"/>
        <v>0</v>
      </c>
      <c r="R290" s="11">
        <f t="shared" si="307"/>
        <v>0</v>
      </c>
      <c r="S290" s="11">
        <f t="shared" si="308"/>
        <v>0</v>
      </c>
      <c r="T290" s="11">
        <f t="shared" si="309"/>
        <v>0</v>
      </c>
      <c r="U290" s="11">
        <f t="shared" si="310"/>
        <v>0</v>
      </c>
      <c r="V290" s="11">
        <f t="shared" si="311"/>
        <v>0</v>
      </c>
      <c r="W290" s="11">
        <f t="shared" si="312"/>
        <v>0</v>
      </c>
      <c r="X290" s="11">
        <f t="shared" si="313"/>
        <v>0</v>
      </c>
      <c r="Y290" s="2">
        <f t="shared" si="315"/>
        <v>0</v>
      </c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</row>
    <row r="291" spans="1:57">
      <c r="A291" s="1">
        <f t="shared" si="261"/>
        <v>272</v>
      </c>
      <c r="B291" s="1"/>
      <c r="C291" s="3">
        <v>8890</v>
      </c>
      <c r="D291" s="1"/>
      <c r="E291" s="1"/>
      <c r="F291" s="1" t="s">
        <v>204</v>
      </c>
      <c r="G291" s="25">
        <v>99</v>
      </c>
      <c r="H291" s="11" t="str">
        <f t="shared" si="298"/>
        <v>-</v>
      </c>
      <c r="I291" s="2">
        <f>'O and M Class.'!K$123</f>
        <v>0</v>
      </c>
      <c r="J291" s="11">
        <f t="shared" si="299"/>
        <v>0</v>
      </c>
      <c r="K291" s="11">
        <f t="shared" si="300"/>
        <v>0</v>
      </c>
      <c r="L291" s="11">
        <f t="shared" si="301"/>
        <v>0</v>
      </c>
      <c r="M291" s="11">
        <f t="shared" si="302"/>
        <v>0</v>
      </c>
      <c r="N291" s="11">
        <f t="shared" si="303"/>
        <v>0</v>
      </c>
      <c r="O291" s="11">
        <f t="shared" si="304"/>
        <v>0</v>
      </c>
      <c r="P291" s="11">
        <f t="shared" si="305"/>
        <v>0</v>
      </c>
      <c r="Q291" s="11">
        <f t="shared" si="306"/>
        <v>0</v>
      </c>
      <c r="R291" s="11">
        <f t="shared" si="307"/>
        <v>0</v>
      </c>
      <c r="S291" s="11">
        <f t="shared" si="308"/>
        <v>0</v>
      </c>
      <c r="T291" s="11">
        <f t="shared" si="309"/>
        <v>0</v>
      </c>
      <c r="U291" s="11">
        <f t="shared" si="310"/>
        <v>0</v>
      </c>
      <c r="V291" s="11">
        <f t="shared" si="311"/>
        <v>0</v>
      </c>
      <c r="W291" s="11">
        <f t="shared" si="312"/>
        <v>0</v>
      </c>
      <c r="X291" s="11">
        <f t="shared" si="313"/>
        <v>0</v>
      </c>
      <c r="Y291" s="2">
        <f t="shared" si="315"/>
        <v>0</v>
      </c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</row>
    <row r="292" spans="1:57">
      <c r="A292" s="1">
        <f t="shared" si="261"/>
        <v>273</v>
      </c>
      <c r="B292" s="1"/>
      <c r="C292" s="3">
        <v>8900</v>
      </c>
      <c r="D292" s="1"/>
      <c r="E292" s="1"/>
      <c r="F292" s="1" t="s">
        <v>205</v>
      </c>
      <c r="G292" s="25">
        <v>12.4</v>
      </c>
      <c r="H292" s="11" t="str">
        <f t="shared" si="298"/>
        <v>Composite of Accts. 374-379 - Demand</v>
      </c>
      <c r="I292" s="2">
        <f>'O and M Class.'!K$124</f>
        <v>3785.1517188106814</v>
      </c>
      <c r="J292" s="11">
        <f t="shared" si="299"/>
        <v>2044.1686866446641</v>
      </c>
      <c r="K292" s="11">
        <f t="shared" si="300"/>
        <v>1140.6390627499245</v>
      </c>
      <c r="L292" s="11">
        <f t="shared" si="301"/>
        <v>0</v>
      </c>
      <c r="M292" s="11">
        <f t="shared" si="302"/>
        <v>600.3439694160927</v>
      </c>
      <c r="N292" s="11">
        <f t="shared" si="303"/>
        <v>0</v>
      </c>
      <c r="O292" s="11">
        <f t="shared" si="304"/>
        <v>0</v>
      </c>
      <c r="P292" s="11">
        <f t="shared" si="305"/>
        <v>0</v>
      </c>
      <c r="Q292" s="11">
        <f t="shared" si="306"/>
        <v>0</v>
      </c>
      <c r="R292" s="11">
        <f t="shared" si="307"/>
        <v>0</v>
      </c>
      <c r="S292" s="11">
        <f t="shared" si="308"/>
        <v>0</v>
      </c>
      <c r="T292" s="11">
        <f t="shared" si="309"/>
        <v>0</v>
      </c>
      <c r="U292" s="11">
        <f t="shared" si="310"/>
        <v>0</v>
      </c>
      <c r="V292" s="11">
        <f t="shared" si="311"/>
        <v>0</v>
      </c>
      <c r="W292" s="11">
        <f t="shared" si="312"/>
        <v>0</v>
      </c>
      <c r="X292" s="11">
        <f t="shared" si="313"/>
        <v>0</v>
      </c>
      <c r="Y292" s="2">
        <f t="shared" si="315"/>
        <v>0</v>
      </c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</row>
    <row r="293" spans="1:57">
      <c r="A293" s="1">
        <f t="shared" si="261"/>
        <v>274</v>
      </c>
      <c r="B293" s="1"/>
      <c r="C293" s="3">
        <v>8910</v>
      </c>
      <c r="D293" s="1"/>
      <c r="E293" s="1"/>
      <c r="F293" s="1" t="s">
        <v>206</v>
      </c>
      <c r="G293" s="25">
        <v>99</v>
      </c>
      <c r="H293" s="11" t="str">
        <f t="shared" si="298"/>
        <v>-</v>
      </c>
      <c r="I293" s="2">
        <f>'O and M Class.'!K$125</f>
        <v>0</v>
      </c>
      <c r="J293" s="11">
        <f t="shared" si="299"/>
        <v>0</v>
      </c>
      <c r="K293" s="11">
        <f t="shared" si="300"/>
        <v>0</v>
      </c>
      <c r="L293" s="11">
        <f t="shared" si="301"/>
        <v>0</v>
      </c>
      <c r="M293" s="11">
        <f t="shared" si="302"/>
        <v>0</v>
      </c>
      <c r="N293" s="11">
        <f t="shared" si="303"/>
        <v>0</v>
      </c>
      <c r="O293" s="11">
        <f t="shared" si="304"/>
        <v>0</v>
      </c>
      <c r="P293" s="11">
        <f t="shared" si="305"/>
        <v>0</v>
      </c>
      <c r="Q293" s="11">
        <f t="shared" si="306"/>
        <v>0</v>
      </c>
      <c r="R293" s="11">
        <f t="shared" si="307"/>
        <v>0</v>
      </c>
      <c r="S293" s="11">
        <f t="shared" si="308"/>
        <v>0</v>
      </c>
      <c r="T293" s="11">
        <f t="shared" si="309"/>
        <v>0</v>
      </c>
      <c r="U293" s="11">
        <f t="shared" si="310"/>
        <v>0</v>
      </c>
      <c r="V293" s="11">
        <f t="shared" si="311"/>
        <v>0</v>
      </c>
      <c r="W293" s="11">
        <f t="shared" si="312"/>
        <v>0</v>
      </c>
      <c r="X293" s="11">
        <f t="shared" si="313"/>
        <v>0</v>
      </c>
      <c r="Y293" s="2">
        <f t="shared" si="315"/>
        <v>0</v>
      </c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</row>
    <row r="294" spans="1:57">
      <c r="A294" s="1">
        <f t="shared" si="261"/>
        <v>275</v>
      </c>
      <c r="B294" s="1"/>
      <c r="C294" s="3">
        <v>8920</v>
      </c>
      <c r="D294" s="1"/>
      <c r="E294" s="1"/>
      <c r="F294" s="1" t="s">
        <v>207</v>
      </c>
      <c r="G294" s="25">
        <v>12.4</v>
      </c>
      <c r="H294" s="11" t="str">
        <f t="shared" si="298"/>
        <v>Composite of Accts. 374-379 - Demand</v>
      </c>
      <c r="I294" s="2">
        <f>'O and M Class.'!K$126</f>
        <v>14680.646466792361</v>
      </c>
      <c r="J294" s="11">
        <f t="shared" si="299"/>
        <v>7928.2734316781398</v>
      </c>
      <c r="K294" s="11">
        <f t="shared" si="300"/>
        <v>4423.9491757298747</v>
      </c>
      <c r="L294" s="11">
        <f t="shared" si="301"/>
        <v>0</v>
      </c>
      <c r="M294" s="11">
        <f t="shared" si="302"/>
        <v>2328.4238593843475</v>
      </c>
      <c r="N294" s="11">
        <f t="shared" si="303"/>
        <v>0</v>
      </c>
      <c r="O294" s="11">
        <f t="shared" si="304"/>
        <v>0</v>
      </c>
      <c r="P294" s="11">
        <f t="shared" si="305"/>
        <v>0</v>
      </c>
      <c r="Q294" s="11">
        <f t="shared" si="306"/>
        <v>0</v>
      </c>
      <c r="R294" s="11">
        <f t="shared" si="307"/>
        <v>0</v>
      </c>
      <c r="S294" s="11">
        <f t="shared" si="308"/>
        <v>0</v>
      </c>
      <c r="T294" s="11">
        <f t="shared" si="309"/>
        <v>0</v>
      </c>
      <c r="U294" s="11">
        <f t="shared" si="310"/>
        <v>0</v>
      </c>
      <c r="V294" s="11">
        <f t="shared" si="311"/>
        <v>0</v>
      </c>
      <c r="W294" s="11">
        <f t="shared" si="312"/>
        <v>0</v>
      </c>
      <c r="X294" s="11">
        <f t="shared" si="313"/>
        <v>0</v>
      </c>
      <c r="Y294" s="2">
        <f t="shared" si="315"/>
        <v>0</v>
      </c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</row>
    <row r="295" spans="1:57">
      <c r="A295" s="1">
        <f t="shared" si="261"/>
        <v>276</v>
      </c>
      <c r="B295" s="1"/>
      <c r="C295" s="3">
        <v>8930</v>
      </c>
      <c r="D295" s="1"/>
      <c r="E295" s="1"/>
      <c r="F295" s="1" t="s">
        <v>208</v>
      </c>
      <c r="G295" s="25">
        <v>14.4</v>
      </c>
      <c r="H295" s="11" t="str">
        <f t="shared" si="298"/>
        <v>Account 380 - Demand</v>
      </c>
      <c r="I295" s="2">
        <f>'O and M Class.'!K$127</f>
        <v>0</v>
      </c>
      <c r="J295" s="11">
        <f t="shared" si="299"/>
        <v>0</v>
      </c>
      <c r="K295" s="11">
        <f t="shared" si="300"/>
        <v>0</v>
      </c>
      <c r="L295" s="11">
        <f t="shared" si="301"/>
        <v>0</v>
      </c>
      <c r="M295" s="11">
        <f t="shared" si="302"/>
        <v>0</v>
      </c>
      <c r="N295" s="11">
        <f t="shared" si="303"/>
        <v>0</v>
      </c>
      <c r="O295" s="11">
        <f t="shared" si="304"/>
        <v>0</v>
      </c>
      <c r="P295" s="11">
        <f t="shared" si="305"/>
        <v>0</v>
      </c>
      <c r="Q295" s="11">
        <f t="shared" si="306"/>
        <v>0</v>
      </c>
      <c r="R295" s="11">
        <f t="shared" si="307"/>
        <v>0</v>
      </c>
      <c r="S295" s="11">
        <f t="shared" si="308"/>
        <v>0</v>
      </c>
      <c r="T295" s="11">
        <f t="shared" si="309"/>
        <v>0</v>
      </c>
      <c r="U295" s="11">
        <f t="shared" si="310"/>
        <v>0</v>
      </c>
      <c r="V295" s="11">
        <f t="shared" si="311"/>
        <v>0</v>
      </c>
      <c r="W295" s="11">
        <f t="shared" si="312"/>
        <v>0</v>
      </c>
      <c r="X295" s="11">
        <f t="shared" si="313"/>
        <v>0</v>
      </c>
      <c r="Y295" s="2">
        <f t="shared" si="315"/>
        <v>0</v>
      </c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</row>
    <row r="296" spans="1:57">
      <c r="A296" s="1">
        <f>A295+1</f>
        <v>277</v>
      </c>
      <c r="B296" s="1"/>
      <c r="C296" s="3">
        <v>8940</v>
      </c>
      <c r="D296" s="1"/>
      <c r="E296" s="1"/>
      <c r="F296" s="1" t="s">
        <v>209</v>
      </c>
      <c r="G296" s="25">
        <v>13.4</v>
      </c>
      <c r="H296" s="11" t="str">
        <f t="shared" si="298"/>
        <v>Composite of Accts. 381-383 - Demand</v>
      </c>
      <c r="I296" s="2">
        <f>'O and M Class.'!K$128</f>
        <v>0</v>
      </c>
      <c r="J296" s="11">
        <f t="shared" si="299"/>
        <v>0</v>
      </c>
      <c r="K296" s="11">
        <f t="shared" si="300"/>
        <v>0</v>
      </c>
      <c r="L296" s="11">
        <f t="shared" si="301"/>
        <v>0</v>
      </c>
      <c r="M296" s="11">
        <f t="shared" si="302"/>
        <v>0</v>
      </c>
      <c r="N296" s="11">
        <f t="shared" si="303"/>
        <v>0</v>
      </c>
      <c r="O296" s="11">
        <f t="shared" si="304"/>
        <v>0</v>
      </c>
      <c r="P296" s="11">
        <f t="shared" si="305"/>
        <v>0</v>
      </c>
      <c r="Q296" s="11">
        <f t="shared" si="306"/>
        <v>0</v>
      </c>
      <c r="R296" s="11">
        <f t="shared" si="307"/>
        <v>0</v>
      </c>
      <c r="S296" s="11">
        <f t="shared" si="308"/>
        <v>0</v>
      </c>
      <c r="T296" s="11">
        <f t="shared" si="309"/>
        <v>0</v>
      </c>
      <c r="U296" s="11">
        <f t="shared" si="310"/>
        <v>0</v>
      </c>
      <c r="V296" s="11">
        <f t="shared" si="311"/>
        <v>0</v>
      </c>
      <c r="W296" s="11">
        <f t="shared" si="312"/>
        <v>0</v>
      </c>
      <c r="X296" s="11">
        <f t="shared" si="313"/>
        <v>0</v>
      </c>
      <c r="Y296" s="2">
        <f t="shared" si="315"/>
        <v>0</v>
      </c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</row>
    <row r="297" spans="1:57">
      <c r="A297" s="1">
        <f>A296+1</f>
        <v>278</v>
      </c>
      <c r="B297" s="1"/>
      <c r="C297" s="3" t="s">
        <v>416</v>
      </c>
      <c r="D297" s="1"/>
      <c r="E297" s="1"/>
      <c r="F297" s="1" t="s">
        <v>114</v>
      </c>
      <c r="G297" s="25">
        <v>10.4</v>
      </c>
      <c r="H297" s="11" t="str">
        <f t="shared" si="298"/>
        <v>Composite of Accts. 871-879 &amp; 886-893 - Demand</v>
      </c>
      <c r="I297" s="2">
        <f>'O and M Class.'!K$129</f>
        <v>25276.281272965869</v>
      </c>
      <c r="J297" s="11">
        <f t="shared" si="299"/>
        <v>13650.439013116886</v>
      </c>
      <c r="K297" s="11">
        <f t="shared" si="300"/>
        <v>7616.8977950659728</v>
      </c>
      <c r="L297" s="11">
        <f t="shared" si="301"/>
        <v>0</v>
      </c>
      <c r="M297" s="11">
        <f t="shared" si="302"/>
        <v>4008.944464783011</v>
      </c>
      <c r="N297" s="11">
        <f t="shared" si="303"/>
        <v>0</v>
      </c>
      <c r="O297" s="11">
        <f t="shared" si="304"/>
        <v>0</v>
      </c>
      <c r="P297" s="11">
        <f t="shared" si="305"/>
        <v>0</v>
      </c>
      <c r="Q297" s="11">
        <f t="shared" si="306"/>
        <v>0</v>
      </c>
      <c r="R297" s="11">
        <f t="shared" si="307"/>
        <v>0</v>
      </c>
      <c r="S297" s="11">
        <f t="shared" si="308"/>
        <v>0</v>
      </c>
      <c r="T297" s="11">
        <f t="shared" si="309"/>
        <v>0</v>
      </c>
      <c r="U297" s="11">
        <f t="shared" si="310"/>
        <v>0</v>
      </c>
      <c r="V297" s="11">
        <f t="shared" si="311"/>
        <v>0</v>
      </c>
      <c r="W297" s="11">
        <f t="shared" si="312"/>
        <v>0</v>
      </c>
      <c r="X297" s="11">
        <f t="shared" si="313"/>
        <v>0</v>
      </c>
      <c r="Y297" s="2">
        <f t="shared" si="315"/>
        <v>0</v>
      </c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</row>
    <row r="298" spans="1:57">
      <c r="A298" s="1">
        <f t="shared" si="261"/>
        <v>279</v>
      </c>
      <c r="B298" s="1"/>
      <c r="C298" s="3"/>
      <c r="D298" s="1" t="s">
        <v>25</v>
      </c>
      <c r="E298" s="1"/>
      <c r="G298" s="20"/>
      <c r="H298" s="11"/>
      <c r="I298" s="2">
        <f>'O and M Class.'!K$130</f>
        <v>2583624.2229308723</v>
      </c>
      <c r="J298" s="2">
        <f t="shared" ref="J298:X298" si="316">SUM(J275:J297)</f>
        <v>1395284.555788263</v>
      </c>
      <c r="K298" s="2">
        <f t="shared" si="316"/>
        <v>778563.96019651031</v>
      </c>
      <c r="L298" s="2">
        <f t="shared" si="316"/>
        <v>0</v>
      </c>
      <c r="M298" s="2">
        <f t="shared" si="316"/>
        <v>409775.70694609877</v>
      </c>
      <c r="N298" s="2">
        <f t="shared" si="316"/>
        <v>0</v>
      </c>
      <c r="O298" s="2">
        <f t="shared" si="316"/>
        <v>0</v>
      </c>
      <c r="P298" s="2">
        <f t="shared" si="316"/>
        <v>0</v>
      </c>
      <c r="Q298" s="2">
        <f t="shared" si="316"/>
        <v>0</v>
      </c>
      <c r="R298" s="2">
        <f t="shared" si="316"/>
        <v>0</v>
      </c>
      <c r="S298" s="2">
        <f t="shared" si="316"/>
        <v>0</v>
      </c>
      <c r="T298" s="2">
        <f t="shared" si="316"/>
        <v>0</v>
      </c>
      <c r="U298" s="2">
        <f t="shared" si="316"/>
        <v>0</v>
      </c>
      <c r="V298" s="2">
        <f t="shared" si="316"/>
        <v>0</v>
      </c>
      <c r="W298" s="2">
        <f t="shared" si="316"/>
        <v>0</v>
      </c>
      <c r="X298" s="2">
        <f t="shared" si="316"/>
        <v>0</v>
      </c>
      <c r="Y298" s="2">
        <f t="shared" si="315"/>
        <v>0</v>
      </c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</row>
    <row r="299" spans="1:57">
      <c r="A299" s="1">
        <f t="shared" si="261"/>
        <v>280</v>
      </c>
      <c r="B299" s="1"/>
      <c r="C299" s="3"/>
      <c r="D299" s="1"/>
      <c r="E299" s="1"/>
      <c r="G299" s="20"/>
      <c r="H299" s="11"/>
      <c r="I299" s="2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</row>
    <row r="300" spans="1:57">
      <c r="A300" s="1">
        <f t="shared" si="261"/>
        <v>281</v>
      </c>
      <c r="B300" s="1"/>
      <c r="C300" s="3"/>
      <c r="D300" s="1" t="s">
        <v>220</v>
      </c>
      <c r="E300" s="1"/>
      <c r="G300" s="20"/>
      <c r="H300" s="11"/>
      <c r="I300" s="2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</row>
    <row r="301" spans="1:57">
      <c r="A301" s="1">
        <f t="shared" si="261"/>
        <v>282</v>
      </c>
      <c r="B301" s="1"/>
      <c r="C301" s="3">
        <v>9010</v>
      </c>
      <c r="D301" s="1"/>
      <c r="E301" s="1" t="s">
        <v>123</v>
      </c>
      <c r="G301" s="25">
        <v>99</v>
      </c>
      <c r="H301" s="11" t="str">
        <f>VLOOKUP($G301,alloc,3)</f>
        <v>-</v>
      </c>
      <c r="I301" s="2">
        <f>'O and M Class.'!K$133</f>
        <v>0</v>
      </c>
      <c r="J301" s="11">
        <f>$I301*VLOOKUP($G301,alloc,6)</f>
        <v>0</v>
      </c>
      <c r="K301" s="11">
        <f>$I301*VLOOKUP($G301,alloc,7)</f>
        <v>0</v>
      </c>
      <c r="L301" s="11">
        <f>$I301*VLOOKUP($G301,alloc,8)</f>
        <v>0</v>
      </c>
      <c r="M301" s="11">
        <f>$I301*VLOOKUP($G301,alloc,9)</f>
        <v>0</v>
      </c>
      <c r="N301" s="11">
        <f>$I301*VLOOKUP($G301,alloc,10)</f>
        <v>0</v>
      </c>
      <c r="O301" s="11">
        <f>$I301*VLOOKUP($G301,alloc,11)</f>
        <v>0</v>
      </c>
      <c r="P301" s="11">
        <f>$I301*VLOOKUP($G301,alloc,12)</f>
        <v>0</v>
      </c>
      <c r="Q301" s="11">
        <f>$I301*VLOOKUP($G301,alloc,13)</f>
        <v>0</v>
      </c>
      <c r="R301" s="11">
        <f>$I301*VLOOKUP($G301,alloc,14)</f>
        <v>0</v>
      </c>
      <c r="S301" s="11">
        <f>$I301*VLOOKUP($G301,alloc,15)</f>
        <v>0</v>
      </c>
      <c r="T301" s="11">
        <f>$I301*VLOOKUP($G301,alloc,16)</f>
        <v>0</v>
      </c>
      <c r="U301" s="11">
        <f>$I301*VLOOKUP($G301,alloc,17)</f>
        <v>0</v>
      </c>
      <c r="V301" s="11">
        <f>$I301*VLOOKUP($G301,alloc,18)</f>
        <v>0</v>
      </c>
      <c r="W301" s="11">
        <f>$I301*VLOOKUP($G301,alloc,19)</f>
        <v>0</v>
      </c>
      <c r="X301" s="11">
        <f>$I301*VLOOKUP($G301,alloc,20)</f>
        <v>0</v>
      </c>
      <c r="Y301" s="2">
        <f t="shared" ref="Y301:Y306" si="317">SUM(J301:X301)-I301</f>
        <v>0</v>
      </c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</row>
    <row r="302" spans="1:57">
      <c r="A302" s="1">
        <f t="shared" si="261"/>
        <v>283</v>
      </c>
      <c r="B302" s="1"/>
      <c r="C302" s="3">
        <v>9020</v>
      </c>
      <c r="D302" s="1"/>
      <c r="E302" s="1" t="s">
        <v>217</v>
      </c>
      <c r="G302" s="25">
        <v>99</v>
      </c>
      <c r="H302" s="11" t="str">
        <f>VLOOKUP($G302,alloc,3)</f>
        <v>-</v>
      </c>
      <c r="I302" s="2">
        <f>'O and M Class.'!K$134</f>
        <v>0</v>
      </c>
      <c r="J302" s="11">
        <f>$I302*VLOOKUP($G302,alloc,6)</f>
        <v>0</v>
      </c>
      <c r="K302" s="11">
        <f>$I302*VLOOKUP($G302,alloc,7)</f>
        <v>0</v>
      </c>
      <c r="L302" s="11">
        <f>$I302*VLOOKUP($G302,alloc,8)</f>
        <v>0</v>
      </c>
      <c r="M302" s="11">
        <f>$I302*VLOOKUP($G302,alloc,9)</f>
        <v>0</v>
      </c>
      <c r="N302" s="11">
        <f>$I302*VLOOKUP($G302,alloc,10)</f>
        <v>0</v>
      </c>
      <c r="O302" s="11">
        <f>$I302*VLOOKUP($G302,alloc,11)</f>
        <v>0</v>
      </c>
      <c r="P302" s="11">
        <f>$I302*VLOOKUP($G302,alloc,12)</f>
        <v>0</v>
      </c>
      <c r="Q302" s="11">
        <f>$I302*VLOOKUP($G302,alloc,13)</f>
        <v>0</v>
      </c>
      <c r="R302" s="11">
        <f>$I302*VLOOKUP($G302,alloc,14)</f>
        <v>0</v>
      </c>
      <c r="S302" s="11">
        <f>$I302*VLOOKUP($G302,alloc,15)</f>
        <v>0</v>
      </c>
      <c r="T302" s="11">
        <f>$I302*VLOOKUP($G302,alloc,16)</f>
        <v>0</v>
      </c>
      <c r="U302" s="11">
        <f>$I302*VLOOKUP($G302,alloc,17)</f>
        <v>0</v>
      </c>
      <c r="V302" s="11">
        <f>$I302*VLOOKUP($G302,alloc,18)</f>
        <v>0</v>
      </c>
      <c r="W302" s="11">
        <f>$I302*VLOOKUP($G302,alloc,19)</f>
        <v>0</v>
      </c>
      <c r="X302" s="11">
        <f>$I302*VLOOKUP($G302,alloc,20)</f>
        <v>0</v>
      </c>
      <c r="Y302" s="2">
        <f t="shared" si="317"/>
        <v>0</v>
      </c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</row>
    <row r="303" spans="1:57">
      <c r="A303" s="1">
        <f t="shared" si="261"/>
        <v>284</v>
      </c>
      <c r="B303" s="1"/>
      <c r="C303" s="3">
        <v>9030</v>
      </c>
      <c r="D303" s="1"/>
      <c r="E303" s="1" t="s">
        <v>218</v>
      </c>
      <c r="G303" s="25">
        <v>99</v>
      </c>
      <c r="H303" s="11" t="str">
        <f>VLOOKUP($G303,alloc,3)</f>
        <v>-</v>
      </c>
      <c r="I303" s="2">
        <f>'O and M Class.'!K$135</f>
        <v>0</v>
      </c>
      <c r="J303" s="11">
        <f>$I303*VLOOKUP($G303,alloc,6)</f>
        <v>0</v>
      </c>
      <c r="K303" s="11">
        <f>$I303*VLOOKUP($G303,alloc,7)</f>
        <v>0</v>
      </c>
      <c r="L303" s="11">
        <f>$I303*VLOOKUP($G303,alloc,8)</f>
        <v>0</v>
      </c>
      <c r="M303" s="11">
        <f>$I303*VLOOKUP($G303,alloc,9)</f>
        <v>0</v>
      </c>
      <c r="N303" s="11">
        <f>$I303*VLOOKUP($G303,alloc,10)</f>
        <v>0</v>
      </c>
      <c r="O303" s="11">
        <f>$I303*VLOOKUP($G303,alloc,11)</f>
        <v>0</v>
      </c>
      <c r="P303" s="11">
        <f>$I303*VLOOKUP($G303,alloc,12)</f>
        <v>0</v>
      </c>
      <c r="Q303" s="11">
        <f>$I303*VLOOKUP($G303,alloc,13)</f>
        <v>0</v>
      </c>
      <c r="R303" s="11">
        <f>$I303*VLOOKUP($G303,alloc,14)</f>
        <v>0</v>
      </c>
      <c r="S303" s="11">
        <f>$I303*VLOOKUP($G303,alloc,15)</f>
        <v>0</v>
      </c>
      <c r="T303" s="11">
        <f>$I303*VLOOKUP($G303,alloc,16)</f>
        <v>0</v>
      </c>
      <c r="U303" s="11">
        <f>$I303*VLOOKUP($G303,alloc,17)</f>
        <v>0</v>
      </c>
      <c r="V303" s="11">
        <f>$I303*VLOOKUP($G303,alloc,18)</f>
        <v>0</v>
      </c>
      <c r="W303" s="11">
        <f>$I303*VLOOKUP($G303,alloc,19)</f>
        <v>0</v>
      </c>
      <c r="X303" s="11">
        <f>$I303*VLOOKUP($G303,alloc,20)</f>
        <v>0</v>
      </c>
      <c r="Y303" s="2">
        <f t="shared" si="317"/>
        <v>0</v>
      </c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</row>
    <row r="304" spans="1:57">
      <c r="A304" s="1">
        <f t="shared" si="261"/>
        <v>285</v>
      </c>
      <c r="B304" s="1"/>
      <c r="C304" s="3">
        <v>9040</v>
      </c>
      <c r="D304" s="1"/>
      <c r="E304" s="1" t="s">
        <v>124</v>
      </c>
      <c r="G304" s="25">
        <v>99</v>
      </c>
      <c r="H304" s="11" t="str">
        <f>VLOOKUP($G304,alloc,3)</f>
        <v>-</v>
      </c>
      <c r="I304" s="2">
        <f>'O and M Class.'!K$136</f>
        <v>0</v>
      </c>
      <c r="J304" s="11">
        <f>$I304*VLOOKUP($G304,alloc,6)</f>
        <v>0</v>
      </c>
      <c r="K304" s="11">
        <f>$I304*VLOOKUP($G304,alloc,7)</f>
        <v>0</v>
      </c>
      <c r="L304" s="11">
        <f>$I304*VLOOKUP($G304,alloc,8)</f>
        <v>0</v>
      </c>
      <c r="M304" s="11">
        <f>$I304*VLOOKUP($G304,alloc,9)</f>
        <v>0</v>
      </c>
      <c r="N304" s="11">
        <f>$I304*VLOOKUP($G304,alloc,10)</f>
        <v>0</v>
      </c>
      <c r="O304" s="11">
        <f>$I304*VLOOKUP($G304,alloc,11)</f>
        <v>0</v>
      </c>
      <c r="P304" s="11">
        <f>$I304*VLOOKUP($G304,alloc,12)</f>
        <v>0</v>
      </c>
      <c r="Q304" s="11">
        <f>$I304*VLOOKUP($G304,alloc,13)</f>
        <v>0</v>
      </c>
      <c r="R304" s="11">
        <f>$I304*VLOOKUP($G304,alloc,14)</f>
        <v>0</v>
      </c>
      <c r="S304" s="11">
        <f>$I304*VLOOKUP($G304,alloc,15)</f>
        <v>0</v>
      </c>
      <c r="T304" s="11">
        <f>$I304*VLOOKUP($G304,alloc,16)</f>
        <v>0</v>
      </c>
      <c r="U304" s="11">
        <f>$I304*VLOOKUP($G304,alloc,17)</f>
        <v>0</v>
      </c>
      <c r="V304" s="11">
        <f>$I304*VLOOKUP($G304,alloc,18)</f>
        <v>0</v>
      </c>
      <c r="W304" s="11">
        <f>$I304*VLOOKUP($G304,alloc,19)</f>
        <v>0</v>
      </c>
      <c r="X304" s="11">
        <f>$I304*VLOOKUP($G304,alloc,20)</f>
        <v>0</v>
      </c>
      <c r="Y304" s="2">
        <f t="shared" si="317"/>
        <v>0</v>
      </c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</row>
    <row r="305" spans="1:57">
      <c r="A305" s="1">
        <f t="shared" si="261"/>
        <v>286</v>
      </c>
      <c r="B305" s="1"/>
      <c r="C305" s="3">
        <v>9050</v>
      </c>
      <c r="D305" s="1"/>
      <c r="E305" s="1" t="s">
        <v>219</v>
      </c>
      <c r="G305" s="25">
        <v>99</v>
      </c>
      <c r="H305" s="11" t="str">
        <f>VLOOKUP($G305,alloc,3)</f>
        <v>-</v>
      </c>
      <c r="I305" s="2">
        <f>'O and M Class.'!K$137</f>
        <v>0</v>
      </c>
      <c r="J305" s="11">
        <f>$I305*VLOOKUP($G305,alloc,6)</f>
        <v>0</v>
      </c>
      <c r="K305" s="11">
        <f>$I305*VLOOKUP($G305,alloc,7)</f>
        <v>0</v>
      </c>
      <c r="L305" s="11">
        <f>$I305*VLOOKUP($G305,alloc,8)</f>
        <v>0</v>
      </c>
      <c r="M305" s="11">
        <f>$I305*VLOOKUP($G305,alloc,9)</f>
        <v>0</v>
      </c>
      <c r="N305" s="11">
        <f>$I305*VLOOKUP($G305,alloc,10)</f>
        <v>0</v>
      </c>
      <c r="O305" s="11">
        <f>$I305*VLOOKUP($G305,alloc,11)</f>
        <v>0</v>
      </c>
      <c r="P305" s="11">
        <f>$I305*VLOOKUP($G305,alloc,12)</f>
        <v>0</v>
      </c>
      <c r="Q305" s="11">
        <f>$I305*VLOOKUP($G305,alloc,13)</f>
        <v>0</v>
      </c>
      <c r="R305" s="11">
        <f>$I305*VLOOKUP($G305,alloc,14)</f>
        <v>0</v>
      </c>
      <c r="S305" s="11">
        <f>$I305*VLOOKUP($G305,alloc,15)</f>
        <v>0</v>
      </c>
      <c r="T305" s="11">
        <f>$I305*VLOOKUP($G305,alloc,16)</f>
        <v>0</v>
      </c>
      <c r="U305" s="11">
        <f>$I305*VLOOKUP($G305,alloc,17)</f>
        <v>0</v>
      </c>
      <c r="V305" s="11">
        <f>$I305*VLOOKUP($G305,alloc,18)</f>
        <v>0</v>
      </c>
      <c r="W305" s="11">
        <f>$I305*VLOOKUP($G305,alloc,19)</f>
        <v>0</v>
      </c>
      <c r="X305" s="11">
        <f>$I305*VLOOKUP($G305,alloc,20)</f>
        <v>0</v>
      </c>
      <c r="Y305" s="2">
        <f t="shared" si="317"/>
        <v>0</v>
      </c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</row>
    <row r="306" spans="1:57">
      <c r="A306" s="1">
        <f t="shared" si="261"/>
        <v>287</v>
      </c>
      <c r="B306" s="1"/>
      <c r="C306" s="3"/>
      <c r="D306" s="1" t="s">
        <v>221</v>
      </c>
      <c r="E306" s="1"/>
      <c r="G306" s="25"/>
      <c r="H306" s="11"/>
      <c r="I306" s="2">
        <f>'O and M Class.'!K$138</f>
        <v>0</v>
      </c>
      <c r="J306" s="11">
        <f t="shared" ref="J306:X306" si="318">SUM(J301:J305)</f>
        <v>0</v>
      </c>
      <c r="K306" s="11">
        <f t="shared" si="318"/>
        <v>0</v>
      </c>
      <c r="L306" s="11">
        <f t="shared" si="318"/>
        <v>0</v>
      </c>
      <c r="M306" s="11">
        <f t="shared" si="318"/>
        <v>0</v>
      </c>
      <c r="N306" s="11">
        <f t="shared" si="318"/>
        <v>0</v>
      </c>
      <c r="O306" s="11">
        <f t="shared" si="318"/>
        <v>0</v>
      </c>
      <c r="P306" s="11">
        <f t="shared" si="318"/>
        <v>0</v>
      </c>
      <c r="Q306" s="11">
        <f t="shared" si="318"/>
        <v>0</v>
      </c>
      <c r="R306" s="11">
        <f t="shared" si="318"/>
        <v>0</v>
      </c>
      <c r="S306" s="11">
        <f t="shared" si="318"/>
        <v>0</v>
      </c>
      <c r="T306" s="11">
        <f t="shared" si="318"/>
        <v>0</v>
      </c>
      <c r="U306" s="11">
        <f t="shared" si="318"/>
        <v>0</v>
      </c>
      <c r="V306" s="11">
        <f t="shared" si="318"/>
        <v>0</v>
      </c>
      <c r="W306" s="11">
        <f t="shared" si="318"/>
        <v>0</v>
      </c>
      <c r="X306" s="11">
        <f t="shared" si="318"/>
        <v>0</v>
      </c>
      <c r="Y306" s="2">
        <f t="shared" si="317"/>
        <v>0</v>
      </c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</row>
    <row r="307" spans="1:57">
      <c r="A307" s="1">
        <f t="shared" si="261"/>
        <v>288</v>
      </c>
      <c r="B307" s="1"/>
      <c r="C307" s="3"/>
      <c r="D307" s="1"/>
      <c r="E307" s="1"/>
      <c r="G307" s="25"/>
      <c r="H307" s="11"/>
      <c r="I307" s="2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</row>
    <row r="308" spans="1:57">
      <c r="A308" s="1">
        <f t="shared" si="261"/>
        <v>289</v>
      </c>
      <c r="B308" s="1"/>
      <c r="C308" s="3"/>
      <c r="D308" s="1" t="s">
        <v>226</v>
      </c>
      <c r="E308" s="1"/>
      <c r="G308" s="25"/>
      <c r="H308" s="11"/>
      <c r="I308" s="2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</row>
    <row r="309" spans="1:57">
      <c r="A309" s="1">
        <f t="shared" ref="A309:A339" si="319">A308+1</f>
        <v>290</v>
      </c>
      <c r="B309" s="1"/>
      <c r="C309" s="3">
        <v>9070</v>
      </c>
      <c r="D309" s="1"/>
      <c r="E309" s="1" t="s">
        <v>123</v>
      </c>
      <c r="G309" s="25">
        <v>99</v>
      </c>
      <c r="H309" s="11" t="str">
        <f>VLOOKUP($G309,alloc,3)</f>
        <v>-</v>
      </c>
      <c r="I309" s="2">
        <f>'O and M Class.'!K$141</f>
        <v>0</v>
      </c>
      <c r="J309" s="11">
        <f>$I309*VLOOKUP($G309,alloc,6)</f>
        <v>0</v>
      </c>
      <c r="K309" s="11">
        <f>$I309*VLOOKUP($G309,alloc,7)</f>
        <v>0</v>
      </c>
      <c r="L309" s="11">
        <f>$I309*VLOOKUP($G309,alloc,8)</f>
        <v>0</v>
      </c>
      <c r="M309" s="11">
        <f>$I309*VLOOKUP($G309,alloc,9)</f>
        <v>0</v>
      </c>
      <c r="N309" s="11">
        <f>$I309*VLOOKUP($G309,alloc,10)</f>
        <v>0</v>
      </c>
      <c r="O309" s="11">
        <f>$I309*VLOOKUP($G309,alloc,11)</f>
        <v>0</v>
      </c>
      <c r="P309" s="11">
        <f>$I309*VLOOKUP($G309,alloc,12)</f>
        <v>0</v>
      </c>
      <c r="Q309" s="11">
        <f>$I309*VLOOKUP($G309,alloc,13)</f>
        <v>0</v>
      </c>
      <c r="R309" s="11">
        <f>$I309*VLOOKUP($G309,alloc,14)</f>
        <v>0</v>
      </c>
      <c r="S309" s="11">
        <f>$I309*VLOOKUP($G309,alloc,15)</f>
        <v>0</v>
      </c>
      <c r="T309" s="11">
        <f>$I309*VLOOKUP($G309,alloc,16)</f>
        <v>0</v>
      </c>
      <c r="U309" s="11">
        <f>$I309*VLOOKUP($G309,alloc,17)</f>
        <v>0</v>
      </c>
      <c r="V309" s="11">
        <f>$I309*VLOOKUP($G309,alloc,18)</f>
        <v>0</v>
      </c>
      <c r="W309" s="11">
        <f>$I309*VLOOKUP($G309,alloc,19)</f>
        <v>0</v>
      </c>
      <c r="X309" s="11">
        <f>$I309*VLOOKUP($G309,alloc,20)</f>
        <v>0</v>
      </c>
      <c r="Y309" s="2">
        <f>SUM(J309:X309)-I309</f>
        <v>0</v>
      </c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</row>
    <row r="310" spans="1:57">
      <c r="A310" s="1">
        <f t="shared" si="319"/>
        <v>291</v>
      </c>
      <c r="B310" s="1"/>
      <c r="C310" s="3">
        <v>9080</v>
      </c>
      <c r="D310" s="1"/>
      <c r="E310" s="1" t="s">
        <v>222</v>
      </c>
      <c r="G310" s="25">
        <v>99</v>
      </c>
      <c r="H310" s="11" t="str">
        <f>VLOOKUP($G310,alloc,3)</f>
        <v>-</v>
      </c>
      <c r="I310" s="2">
        <f>'O and M Class.'!K$142</f>
        <v>0</v>
      </c>
      <c r="J310" s="11">
        <f>$I310*VLOOKUP($G310,alloc,6)</f>
        <v>0</v>
      </c>
      <c r="K310" s="11">
        <f>$I310*VLOOKUP($G310,alloc,7)</f>
        <v>0</v>
      </c>
      <c r="L310" s="11">
        <f>$I310*VLOOKUP($G310,alloc,8)</f>
        <v>0</v>
      </c>
      <c r="M310" s="11">
        <f>$I310*VLOOKUP($G310,alloc,9)</f>
        <v>0</v>
      </c>
      <c r="N310" s="11">
        <f>$I310*VLOOKUP($G310,alloc,10)</f>
        <v>0</v>
      </c>
      <c r="O310" s="11">
        <f>$I310*VLOOKUP($G310,alloc,11)</f>
        <v>0</v>
      </c>
      <c r="P310" s="11">
        <f>$I310*VLOOKUP($G310,alloc,12)</f>
        <v>0</v>
      </c>
      <c r="Q310" s="11">
        <f>$I310*VLOOKUP($G310,alloc,13)</f>
        <v>0</v>
      </c>
      <c r="R310" s="11">
        <f>$I310*VLOOKUP($G310,alloc,14)</f>
        <v>0</v>
      </c>
      <c r="S310" s="11">
        <f>$I310*VLOOKUP($G310,alloc,15)</f>
        <v>0</v>
      </c>
      <c r="T310" s="11">
        <f>$I310*VLOOKUP($G310,alloc,16)</f>
        <v>0</v>
      </c>
      <c r="U310" s="11">
        <f>$I310*VLOOKUP($G310,alloc,17)</f>
        <v>0</v>
      </c>
      <c r="V310" s="11">
        <f>$I310*VLOOKUP($G310,alloc,18)</f>
        <v>0</v>
      </c>
      <c r="W310" s="11">
        <f>$I310*VLOOKUP($G310,alloc,19)</f>
        <v>0</v>
      </c>
      <c r="X310" s="11">
        <f>$I310*VLOOKUP($G310,alloc,20)</f>
        <v>0</v>
      </c>
      <c r="Y310" s="2">
        <f>SUM(J310:X310)-I310</f>
        <v>0</v>
      </c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</row>
    <row r="311" spans="1:57">
      <c r="A311" s="1">
        <f t="shared" si="319"/>
        <v>292</v>
      </c>
      <c r="B311" s="1"/>
      <c r="C311" s="3">
        <v>9090</v>
      </c>
      <c r="D311" s="1"/>
      <c r="E311" s="1" t="s">
        <v>223</v>
      </c>
      <c r="G311" s="25">
        <v>99</v>
      </c>
      <c r="H311" s="11" t="str">
        <f>VLOOKUP($G311,alloc,3)</f>
        <v>-</v>
      </c>
      <c r="I311" s="2">
        <f>'O and M Class.'!K$143</f>
        <v>0</v>
      </c>
      <c r="J311" s="11">
        <f>$I311*VLOOKUP($G311,alloc,6)</f>
        <v>0</v>
      </c>
      <c r="K311" s="11">
        <f>$I311*VLOOKUP($G311,alloc,7)</f>
        <v>0</v>
      </c>
      <c r="L311" s="11">
        <f>$I311*VLOOKUP($G311,alloc,8)</f>
        <v>0</v>
      </c>
      <c r="M311" s="11">
        <f>$I311*VLOOKUP($G311,alloc,9)</f>
        <v>0</v>
      </c>
      <c r="N311" s="11">
        <f>$I311*VLOOKUP($G311,alloc,10)</f>
        <v>0</v>
      </c>
      <c r="O311" s="11">
        <f>$I311*VLOOKUP($G311,alloc,11)</f>
        <v>0</v>
      </c>
      <c r="P311" s="11">
        <f>$I311*VLOOKUP($G311,alloc,12)</f>
        <v>0</v>
      </c>
      <c r="Q311" s="11">
        <f>$I311*VLOOKUP($G311,alloc,13)</f>
        <v>0</v>
      </c>
      <c r="R311" s="11">
        <f>$I311*VLOOKUP($G311,alloc,14)</f>
        <v>0</v>
      </c>
      <c r="S311" s="11">
        <f>$I311*VLOOKUP($G311,alloc,15)</f>
        <v>0</v>
      </c>
      <c r="T311" s="11">
        <f>$I311*VLOOKUP($G311,alloc,16)</f>
        <v>0</v>
      </c>
      <c r="U311" s="11">
        <f>$I311*VLOOKUP($G311,alloc,17)</f>
        <v>0</v>
      </c>
      <c r="V311" s="11">
        <f>$I311*VLOOKUP($G311,alloc,18)</f>
        <v>0</v>
      </c>
      <c r="W311" s="11">
        <f>$I311*VLOOKUP($G311,alloc,19)</f>
        <v>0</v>
      </c>
      <c r="X311" s="11">
        <f>$I311*VLOOKUP($G311,alloc,20)</f>
        <v>0</v>
      </c>
      <c r="Y311" s="2">
        <f>SUM(J311:X311)-I311</f>
        <v>0</v>
      </c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</row>
    <row r="312" spans="1:57">
      <c r="A312" s="1">
        <f t="shared" si="319"/>
        <v>293</v>
      </c>
      <c r="B312" s="1"/>
      <c r="C312" s="3">
        <v>9100</v>
      </c>
      <c r="D312" s="1"/>
      <c r="E312" s="1" t="s">
        <v>224</v>
      </c>
      <c r="G312" s="25">
        <v>99</v>
      </c>
      <c r="H312" s="11" t="str">
        <f>VLOOKUP($G312,alloc,3)</f>
        <v>-</v>
      </c>
      <c r="I312" s="2">
        <f>'O and M Class.'!K$144</f>
        <v>0</v>
      </c>
      <c r="J312" s="11">
        <f>$I312*VLOOKUP($G312,alloc,6)</f>
        <v>0</v>
      </c>
      <c r="K312" s="11">
        <f>$I312*VLOOKUP($G312,alloc,7)</f>
        <v>0</v>
      </c>
      <c r="L312" s="11">
        <f>$I312*VLOOKUP($G312,alloc,8)</f>
        <v>0</v>
      </c>
      <c r="M312" s="11">
        <f>$I312*VLOOKUP($G312,alloc,9)</f>
        <v>0</v>
      </c>
      <c r="N312" s="11">
        <f>$I312*VLOOKUP($G312,alloc,10)</f>
        <v>0</v>
      </c>
      <c r="O312" s="11">
        <f>$I312*VLOOKUP($G312,alloc,11)</f>
        <v>0</v>
      </c>
      <c r="P312" s="11">
        <f>$I312*VLOOKUP($G312,alloc,12)</f>
        <v>0</v>
      </c>
      <c r="Q312" s="11">
        <f>$I312*VLOOKUP($G312,alloc,13)</f>
        <v>0</v>
      </c>
      <c r="R312" s="11">
        <f>$I312*VLOOKUP($G312,alloc,14)</f>
        <v>0</v>
      </c>
      <c r="S312" s="11">
        <f>$I312*VLOOKUP($G312,alloc,15)</f>
        <v>0</v>
      </c>
      <c r="T312" s="11">
        <f>$I312*VLOOKUP($G312,alloc,16)</f>
        <v>0</v>
      </c>
      <c r="U312" s="11">
        <f>$I312*VLOOKUP($G312,alloc,17)</f>
        <v>0</v>
      </c>
      <c r="V312" s="11">
        <f>$I312*VLOOKUP($G312,alloc,18)</f>
        <v>0</v>
      </c>
      <c r="W312" s="11">
        <f>$I312*VLOOKUP($G312,alloc,19)</f>
        <v>0</v>
      </c>
      <c r="X312" s="11">
        <f>$I312*VLOOKUP($G312,alloc,20)</f>
        <v>0</v>
      </c>
      <c r="Y312" s="2">
        <f>SUM(J312:X312)-I312</f>
        <v>0</v>
      </c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</row>
    <row r="313" spans="1:57">
      <c r="A313" s="1">
        <f t="shared" si="319"/>
        <v>294</v>
      </c>
      <c r="B313" s="1"/>
      <c r="C313" s="3"/>
      <c r="D313" s="1" t="s">
        <v>225</v>
      </c>
      <c r="E313" s="1"/>
      <c r="G313" s="25"/>
      <c r="H313" s="11"/>
      <c r="I313" s="2">
        <f>'O and M Class.'!K$145</f>
        <v>0</v>
      </c>
      <c r="J313" s="11">
        <f t="shared" ref="J313:X313" si="320">SUM(J309:J312)</f>
        <v>0</v>
      </c>
      <c r="K313" s="11">
        <f t="shared" si="320"/>
        <v>0</v>
      </c>
      <c r="L313" s="11">
        <f t="shared" si="320"/>
        <v>0</v>
      </c>
      <c r="M313" s="11">
        <f t="shared" si="320"/>
        <v>0</v>
      </c>
      <c r="N313" s="11">
        <f t="shared" si="320"/>
        <v>0</v>
      </c>
      <c r="O313" s="11">
        <f t="shared" si="320"/>
        <v>0</v>
      </c>
      <c r="P313" s="11">
        <f t="shared" si="320"/>
        <v>0</v>
      </c>
      <c r="Q313" s="11">
        <f t="shared" si="320"/>
        <v>0</v>
      </c>
      <c r="R313" s="11">
        <f t="shared" si="320"/>
        <v>0</v>
      </c>
      <c r="S313" s="11">
        <f t="shared" si="320"/>
        <v>0</v>
      </c>
      <c r="T313" s="11">
        <f t="shared" si="320"/>
        <v>0</v>
      </c>
      <c r="U313" s="11">
        <f t="shared" si="320"/>
        <v>0</v>
      </c>
      <c r="V313" s="11">
        <f t="shared" si="320"/>
        <v>0</v>
      </c>
      <c r="W313" s="11">
        <f t="shared" si="320"/>
        <v>0</v>
      </c>
      <c r="X313" s="11">
        <f t="shared" si="320"/>
        <v>0</v>
      </c>
      <c r="Y313" s="2">
        <f>SUM(J313:X313)-I313</f>
        <v>0</v>
      </c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</row>
    <row r="314" spans="1:57">
      <c r="A314" s="1">
        <f t="shared" si="319"/>
        <v>295</v>
      </c>
      <c r="B314" s="1"/>
      <c r="C314" s="3"/>
      <c r="D314" s="1"/>
      <c r="E314" s="1"/>
      <c r="G314" s="25"/>
      <c r="H314" s="11"/>
      <c r="I314" s="2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</row>
    <row r="315" spans="1:57">
      <c r="A315" s="1">
        <f t="shared" si="319"/>
        <v>296</v>
      </c>
      <c r="B315" s="1"/>
      <c r="C315" s="3"/>
      <c r="D315" s="1" t="s">
        <v>231</v>
      </c>
      <c r="E315" s="1"/>
      <c r="G315" s="25"/>
      <c r="H315" s="11"/>
      <c r="I315" s="2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</row>
    <row r="316" spans="1:57">
      <c r="A316" s="1">
        <f t="shared" si="319"/>
        <v>297</v>
      </c>
      <c r="B316" s="1"/>
      <c r="C316" s="3">
        <v>9110</v>
      </c>
      <c r="D316" s="1"/>
      <c r="E316" s="1" t="s">
        <v>123</v>
      </c>
      <c r="G316" s="25">
        <v>99</v>
      </c>
      <c r="H316" s="11" t="str">
        <f>VLOOKUP($G316,alloc,3)</f>
        <v>-</v>
      </c>
      <c r="I316" s="2">
        <f>'O and M Class.'!K$148</f>
        <v>0</v>
      </c>
      <c r="J316" s="11">
        <f>$I316*VLOOKUP($G316,alloc,6)</f>
        <v>0</v>
      </c>
      <c r="K316" s="11">
        <f>$I316*VLOOKUP($G316,alloc,7)</f>
        <v>0</v>
      </c>
      <c r="L316" s="11">
        <f>$I316*VLOOKUP($G316,alloc,8)</f>
        <v>0</v>
      </c>
      <c r="M316" s="11">
        <f>$I316*VLOOKUP($G316,alloc,9)</f>
        <v>0</v>
      </c>
      <c r="N316" s="11">
        <f>$I316*VLOOKUP($G316,alloc,10)</f>
        <v>0</v>
      </c>
      <c r="O316" s="11">
        <f>$I316*VLOOKUP($G316,alloc,11)</f>
        <v>0</v>
      </c>
      <c r="P316" s="11">
        <f>$I316*VLOOKUP($G316,alloc,12)</f>
        <v>0</v>
      </c>
      <c r="Q316" s="11">
        <f>$I316*VLOOKUP($G316,alloc,13)</f>
        <v>0</v>
      </c>
      <c r="R316" s="11">
        <f>$I316*VLOOKUP($G316,alloc,14)</f>
        <v>0</v>
      </c>
      <c r="S316" s="11">
        <f>$I316*VLOOKUP($G316,alloc,15)</f>
        <v>0</v>
      </c>
      <c r="T316" s="11">
        <f>$I316*VLOOKUP($G316,alloc,16)</f>
        <v>0</v>
      </c>
      <c r="U316" s="11">
        <f>$I316*VLOOKUP($G316,alloc,17)</f>
        <v>0</v>
      </c>
      <c r="V316" s="11">
        <f>$I316*VLOOKUP($G316,alloc,18)</f>
        <v>0</v>
      </c>
      <c r="W316" s="11">
        <f>$I316*VLOOKUP($G316,alloc,19)</f>
        <v>0</v>
      </c>
      <c r="X316" s="11">
        <f>$I316*VLOOKUP($G316,alloc,20)</f>
        <v>0</v>
      </c>
      <c r="Y316" s="2">
        <f>SUM(J316:X316)-I316</f>
        <v>0</v>
      </c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</row>
    <row r="317" spans="1:57">
      <c r="A317" s="1">
        <f t="shared" si="319"/>
        <v>298</v>
      </c>
      <c r="B317" s="1"/>
      <c r="C317" s="3">
        <v>9120</v>
      </c>
      <c r="D317" s="1"/>
      <c r="E317" s="1" t="s">
        <v>227</v>
      </c>
      <c r="G317" s="25">
        <v>99</v>
      </c>
      <c r="H317" s="11" t="str">
        <f>VLOOKUP($G317,alloc,3)</f>
        <v>-</v>
      </c>
      <c r="I317" s="2">
        <f>'O and M Class.'!K$149</f>
        <v>0</v>
      </c>
      <c r="J317" s="11">
        <f>$I317*VLOOKUP($G317,alloc,6)</f>
        <v>0</v>
      </c>
      <c r="K317" s="11">
        <f>$I317*VLOOKUP($G317,alloc,7)</f>
        <v>0</v>
      </c>
      <c r="L317" s="11">
        <f>$I317*VLOOKUP($G317,alloc,8)</f>
        <v>0</v>
      </c>
      <c r="M317" s="11">
        <f>$I317*VLOOKUP($G317,alloc,9)</f>
        <v>0</v>
      </c>
      <c r="N317" s="11">
        <f>$I317*VLOOKUP($G317,alloc,10)</f>
        <v>0</v>
      </c>
      <c r="O317" s="11">
        <f>$I317*VLOOKUP($G317,alloc,11)</f>
        <v>0</v>
      </c>
      <c r="P317" s="11">
        <f>$I317*VLOOKUP($G317,alloc,12)</f>
        <v>0</v>
      </c>
      <c r="Q317" s="11">
        <f>$I317*VLOOKUP($G317,alloc,13)</f>
        <v>0</v>
      </c>
      <c r="R317" s="11">
        <f>$I317*VLOOKUP($G317,alloc,14)</f>
        <v>0</v>
      </c>
      <c r="S317" s="11">
        <f>$I317*VLOOKUP($G317,alloc,15)</f>
        <v>0</v>
      </c>
      <c r="T317" s="11">
        <f>$I317*VLOOKUP($G317,alloc,16)</f>
        <v>0</v>
      </c>
      <c r="U317" s="11">
        <f>$I317*VLOOKUP($G317,alloc,17)</f>
        <v>0</v>
      </c>
      <c r="V317" s="11">
        <f>$I317*VLOOKUP($G317,alloc,18)</f>
        <v>0</v>
      </c>
      <c r="W317" s="11">
        <f>$I317*VLOOKUP($G317,alloc,19)</f>
        <v>0</v>
      </c>
      <c r="X317" s="11">
        <f>$I317*VLOOKUP($G317,alloc,20)</f>
        <v>0</v>
      </c>
      <c r="Y317" s="2">
        <f>SUM(J317:X317)-I317</f>
        <v>0</v>
      </c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</row>
    <row r="318" spans="1:57">
      <c r="A318" s="1">
        <f t="shared" si="319"/>
        <v>299</v>
      </c>
      <c r="B318" s="1"/>
      <c r="C318" s="3">
        <v>9130</v>
      </c>
      <c r="D318" s="1"/>
      <c r="E318" s="1" t="s">
        <v>228</v>
      </c>
      <c r="G318" s="25">
        <v>99</v>
      </c>
      <c r="H318" s="11" t="str">
        <f>VLOOKUP($G318,alloc,3)</f>
        <v>-</v>
      </c>
      <c r="I318" s="2">
        <f>'O and M Class.'!K$150</f>
        <v>0</v>
      </c>
      <c r="J318" s="11">
        <f>$I318*VLOOKUP($G318,alloc,6)</f>
        <v>0</v>
      </c>
      <c r="K318" s="11">
        <f>$I318*VLOOKUP($G318,alloc,7)</f>
        <v>0</v>
      </c>
      <c r="L318" s="11">
        <f>$I318*VLOOKUP($G318,alloc,8)</f>
        <v>0</v>
      </c>
      <c r="M318" s="11">
        <f>$I318*VLOOKUP($G318,alloc,9)</f>
        <v>0</v>
      </c>
      <c r="N318" s="11">
        <f>$I318*VLOOKUP($G318,alloc,10)</f>
        <v>0</v>
      </c>
      <c r="O318" s="11">
        <f>$I318*VLOOKUP($G318,alloc,11)</f>
        <v>0</v>
      </c>
      <c r="P318" s="11">
        <f>$I318*VLOOKUP($G318,alloc,12)</f>
        <v>0</v>
      </c>
      <c r="Q318" s="11">
        <f>$I318*VLOOKUP($G318,alloc,13)</f>
        <v>0</v>
      </c>
      <c r="R318" s="11">
        <f>$I318*VLOOKUP($G318,alloc,14)</f>
        <v>0</v>
      </c>
      <c r="S318" s="11">
        <f>$I318*VLOOKUP($G318,alloc,15)</f>
        <v>0</v>
      </c>
      <c r="T318" s="11">
        <f>$I318*VLOOKUP($G318,alloc,16)</f>
        <v>0</v>
      </c>
      <c r="U318" s="11">
        <f>$I318*VLOOKUP($G318,alloc,17)</f>
        <v>0</v>
      </c>
      <c r="V318" s="11">
        <f>$I318*VLOOKUP($G318,alloc,18)</f>
        <v>0</v>
      </c>
      <c r="W318" s="11">
        <f>$I318*VLOOKUP($G318,alloc,19)</f>
        <v>0</v>
      </c>
      <c r="X318" s="11">
        <f>$I318*VLOOKUP($G318,alloc,20)</f>
        <v>0</v>
      </c>
      <c r="Y318" s="2">
        <f>SUM(J318:X318)-I318</f>
        <v>0</v>
      </c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</row>
    <row r="319" spans="1:57">
      <c r="A319" s="1">
        <f t="shared" si="319"/>
        <v>300</v>
      </c>
      <c r="B319" s="1"/>
      <c r="C319" s="3">
        <v>9160</v>
      </c>
      <c r="D319" s="1"/>
      <c r="E319" s="1" t="s">
        <v>229</v>
      </c>
      <c r="G319" s="25">
        <v>99</v>
      </c>
      <c r="H319" s="11" t="str">
        <f>VLOOKUP($G319,alloc,3)</f>
        <v>-</v>
      </c>
      <c r="I319" s="2">
        <f>'O and M Class.'!K$151</f>
        <v>0</v>
      </c>
      <c r="J319" s="11">
        <f>$I319*VLOOKUP($G319,alloc,6)</f>
        <v>0</v>
      </c>
      <c r="K319" s="11">
        <f>$I319*VLOOKUP($G319,alloc,7)</f>
        <v>0</v>
      </c>
      <c r="L319" s="11">
        <f>$I319*VLOOKUP($G319,alloc,8)</f>
        <v>0</v>
      </c>
      <c r="M319" s="11">
        <f>$I319*VLOOKUP($G319,alloc,9)</f>
        <v>0</v>
      </c>
      <c r="N319" s="11">
        <f>$I319*VLOOKUP($G319,alloc,10)</f>
        <v>0</v>
      </c>
      <c r="O319" s="11">
        <f>$I319*VLOOKUP($G319,alloc,11)</f>
        <v>0</v>
      </c>
      <c r="P319" s="11">
        <f>$I319*VLOOKUP($G319,alloc,12)</f>
        <v>0</v>
      </c>
      <c r="Q319" s="11">
        <f>$I319*VLOOKUP($G319,alloc,13)</f>
        <v>0</v>
      </c>
      <c r="R319" s="11">
        <f>$I319*VLOOKUP($G319,alloc,14)</f>
        <v>0</v>
      </c>
      <c r="S319" s="11">
        <f>$I319*VLOOKUP($G319,alloc,15)</f>
        <v>0</v>
      </c>
      <c r="T319" s="11">
        <f>$I319*VLOOKUP($G319,alloc,16)</f>
        <v>0</v>
      </c>
      <c r="U319" s="11">
        <f>$I319*VLOOKUP($G319,alloc,17)</f>
        <v>0</v>
      </c>
      <c r="V319" s="11">
        <f>$I319*VLOOKUP($G319,alloc,18)</f>
        <v>0</v>
      </c>
      <c r="W319" s="11">
        <f>$I319*VLOOKUP($G319,alloc,19)</f>
        <v>0</v>
      </c>
      <c r="X319" s="11">
        <f>$I319*VLOOKUP($G319,alloc,20)</f>
        <v>0</v>
      </c>
      <c r="Y319" s="2">
        <f>SUM(J319:X319)-I319</f>
        <v>0</v>
      </c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</row>
    <row r="320" spans="1:57">
      <c r="A320" s="1">
        <f t="shared" si="319"/>
        <v>301</v>
      </c>
      <c r="B320" s="1"/>
      <c r="C320" s="3"/>
      <c r="D320" s="1" t="s">
        <v>230</v>
      </c>
      <c r="E320" s="1"/>
      <c r="G320" s="25"/>
      <c r="H320" s="11"/>
      <c r="I320" s="2">
        <f>'O and M Class.'!K$152</f>
        <v>0</v>
      </c>
      <c r="J320" s="11">
        <f t="shared" ref="J320:X320" si="321">SUM(J316:J319)</f>
        <v>0</v>
      </c>
      <c r="K320" s="11">
        <f t="shared" si="321"/>
        <v>0</v>
      </c>
      <c r="L320" s="11">
        <f t="shared" si="321"/>
        <v>0</v>
      </c>
      <c r="M320" s="11">
        <f t="shared" si="321"/>
        <v>0</v>
      </c>
      <c r="N320" s="11">
        <f t="shared" si="321"/>
        <v>0</v>
      </c>
      <c r="O320" s="11">
        <f t="shared" si="321"/>
        <v>0</v>
      </c>
      <c r="P320" s="11">
        <f t="shared" si="321"/>
        <v>0</v>
      </c>
      <c r="Q320" s="11">
        <f t="shared" si="321"/>
        <v>0</v>
      </c>
      <c r="R320" s="11">
        <f t="shared" si="321"/>
        <v>0</v>
      </c>
      <c r="S320" s="11">
        <f t="shared" si="321"/>
        <v>0</v>
      </c>
      <c r="T320" s="11">
        <f t="shared" si="321"/>
        <v>0</v>
      </c>
      <c r="U320" s="11">
        <f t="shared" si="321"/>
        <v>0</v>
      </c>
      <c r="V320" s="11">
        <f t="shared" si="321"/>
        <v>0</v>
      </c>
      <c r="W320" s="11">
        <f t="shared" si="321"/>
        <v>0</v>
      </c>
      <c r="X320" s="11">
        <f t="shared" si="321"/>
        <v>0</v>
      </c>
      <c r="Y320" s="2">
        <f>SUM(J320:X320)-I320</f>
        <v>0</v>
      </c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</row>
    <row r="321" spans="1:57">
      <c r="A321" s="1">
        <f t="shared" si="319"/>
        <v>302</v>
      </c>
      <c r="B321" s="1"/>
      <c r="C321" s="3"/>
      <c r="D321" s="1"/>
      <c r="E321" s="1"/>
      <c r="G321" s="20"/>
      <c r="H321" s="11"/>
      <c r="I321" s="2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</row>
    <row r="322" spans="1:57">
      <c r="A322" s="1">
        <f t="shared" si="319"/>
        <v>303</v>
      </c>
      <c r="B322" s="1"/>
      <c r="C322" s="3"/>
      <c r="D322" s="1" t="s">
        <v>31</v>
      </c>
      <c r="E322" s="1"/>
      <c r="G322" s="20"/>
      <c r="H322" s="11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</row>
    <row r="323" spans="1:57">
      <c r="A323" s="1">
        <f t="shared" si="319"/>
        <v>304</v>
      </c>
      <c r="B323" s="1"/>
      <c r="C323" s="3"/>
      <c r="D323" s="1"/>
      <c r="E323" s="1" t="s">
        <v>71</v>
      </c>
      <c r="G323" s="20"/>
      <c r="H323" s="2"/>
      <c r="I323" s="2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</row>
    <row r="324" spans="1:57">
      <c r="A324" s="1">
        <f t="shared" si="319"/>
        <v>305</v>
      </c>
      <c r="B324" s="1"/>
      <c r="C324" s="3">
        <v>9200</v>
      </c>
      <c r="D324" s="1"/>
      <c r="F324" s="1" t="s">
        <v>210</v>
      </c>
      <c r="G324" s="25">
        <v>17.399999999999999</v>
      </c>
      <c r="H324" s="11" t="str">
        <f t="shared" ref="H324:H336" si="322">VLOOKUP($G324,alloc,3)</f>
        <v>Composite of Accts. 870-902, 905-916, 924 &amp; 928-930.1 - Demand</v>
      </c>
      <c r="I324" s="2">
        <f>'O and M Class.'!K$156</f>
        <v>-404216.21155734337</v>
      </c>
      <c r="J324" s="11">
        <f t="shared" ref="J324:J336" si="323">$I324*VLOOKUP($G324,alloc,6)</f>
        <v>-218296.69817284911</v>
      </c>
      <c r="K324" s="11">
        <f t="shared" ref="K324:K336" si="324">$I324*VLOOKUP($G324,alloc,7)</f>
        <v>-121808.80317367116</v>
      </c>
      <c r="L324" s="11">
        <f t="shared" ref="L324:L336" si="325">$I324*VLOOKUP($G324,alloc,8)</f>
        <v>0</v>
      </c>
      <c r="M324" s="11">
        <f t="shared" ref="M324:M336" si="326">$I324*VLOOKUP($G324,alloc,9)</f>
        <v>-64110.710210823112</v>
      </c>
      <c r="N324" s="11">
        <f t="shared" ref="N324:N336" si="327">$I324*VLOOKUP($G324,alloc,10)</f>
        <v>0</v>
      </c>
      <c r="O324" s="11">
        <f t="shared" ref="O324:O336" si="328">$I324*VLOOKUP($G324,alloc,11)</f>
        <v>0</v>
      </c>
      <c r="P324" s="11">
        <f t="shared" ref="P324:P336" si="329">$I324*VLOOKUP($G324,alloc,12)</f>
        <v>0</v>
      </c>
      <c r="Q324" s="11">
        <f t="shared" ref="Q324:Q336" si="330">$I324*VLOOKUP($G324,alloc,13)</f>
        <v>0</v>
      </c>
      <c r="R324" s="11">
        <f t="shared" ref="R324:R336" si="331">$I324*VLOOKUP($G324,alloc,14)</f>
        <v>0</v>
      </c>
      <c r="S324" s="11">
        <f t="shared" ref="S324:S336" si="332">$I324*VLOOKUP($G324,alloc,15)</f>
        <v>0</v>
      </c>
      <c r="T324" s="11">
        <f t="shared" ref="T324:T336" si="333">$I324*VLOOKUP($G324,alloc,16)</f>
        <v>0</v>
      </c>
      <c r="U324" s="11">
        <f t="shared" ref="U324:U336" si="334">$I324*VLOOKUP($G324,alloc,17)</f>
        <v>0</v>
      </c>
      <c r="V324" s="11">
        <f t="shared" ref="V324:V336" si="335">$I324*VLOOKUP($G324,alloc,18)</f>
        <v>0</v>
      </c>
      <c r="W324" s="11">
        <f t="shared" ref="W324:W336" si="336">$I324*VLOOKUP($G324,alloc,19)</f>
        <v>0</v>
      </c>
      <c r="X324" s="11">
        <f t="shared" ref="X324:X336" si="337">$I324*VLOOKUP($G324,alloc,20)</f>
        <v>0</v>
      </c>
      <c r="Y324" s="2">
        <f t="shared" ref="Y324:Y336" si="338">SUM(J324:X324)-I324</f>
        <v>0</v>
      </c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</row>
    <row r="325" spans="1:57">
      <c r="A325" s="1">
        <f t="shared" si="319"/>
        <v>306</v>
      </c>
      <c r="B325" s="1"/>
      <c r="C325" s="3">
        <v>9210</v>
      </c>
      <c r="D325" s="1"/>
      <c r="F325" s="1" t="s">
        <v>115</v>
      </c>
      <c r="G325" s="25">
        <v>17.399999999999999</v>
      </c>
      <c r="H325" s="11" t="str">
        <f t="shared" si="322"/>
        <v>Composite of Accts. 870-902, 905-916, 924 &amp; 928-930.1 - Demand</v>
      </c>
      <c r="I325" s="2">
        <f>'O and M Class.'!K$157</f>
        <v>1995.594353006157</v>
      </c>
      <c r="J325" s="11">
        <f t="shared" si="323"/>
        <v>1077.7194127747819</v>
      </c>
      <c r="K325" s="11">
        <f t="shared" si="324"/>
        <v>601.36370786141117</v>
      </c>
      <c r="L325" s="11">
        <f t="shared" si="325"/>
        <v>0</v>
      </c>
      <c r="M325" s="11">
        <f t="shared" si="326"/>
        <v>316.51123236996386</v>
      </c>
      <c r="N325" s="11">
        <f t="shared" si="327"/>
        <v>0</v>
      </c>
      <c r="O325" s="11">
        <f t="shared" si="328"/>
        <v>0</v>
      </c>
      <c r="P325" s="11">
        <f t="shared" si="329"/>
        <v>0</v>
      </c>
      <c r="Q325" s="11">
        <f t="shared" si="330"/>
        <v>0</v>
      </c>
      <c r="R325" s="11">
        <f t="shared" si="331"/>
        <v>0</v>
      </c>
      <c r="S325" s="11">
        <f t="shared" si="332"/>
        <v>0</v>
      </c>
      <c r="T325" s="11">
        <f t="shared" si="333"/>
        <v>0</v>
      </c>
      <c r="U325" s="11">
        <f t="shared" si="334"/>
        <v>0</v>
      </c>
      <c r="V325" s="11">
        <f t="shared" si="335"/>
        <v>0</v>
      </c>
      <c r="W325" s="11">
        <f t="shared" si="336"/>
        <v>0</v>
      </c>
      <c r="X325" s="11">
        <f t="shared" si="337"/>
        <v>0</v>
      </c>
      <c r="Y325" s="2">
        <f t="shared" si="338"/>
        <v>0</v>
      </c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</row>
    <row r="326" spans="1:57">
      <c r="A326" s="1">
        <f t="shared" si="319"/>
        <v>307</v>
      </c>
      <c r="B326" s="1"/>
      <c r="C326" s="3">
        <v>9220</v>
      </c>
      <c r="D326" s="1"/>
      <c r="F326" s="1" t="s">
        <v>211</v>
      </c>
      <c r="G326" s="25">
        <v>99</v>
      </c>
      <c r="H326" s="11" t="str">
        <f t="shared" si="322"/>
        <v>-</v>
      </c>
      <c r="I326" s="2">
        <f>'O and M Class.'!K$158</f>
        <v>0</v>
      </c>
      <c r="J326" s="11">
        <f t="shared" si="323"/>
        <v>0</v>
      </c>
      <c r="K326" s="11">
        <f t="shared" si="324"/>
        <v>0</v>
      </c>
      <c r="L326" s="11">
        <f t="shared" si="325"/>
        <v>0</v>
      </c>
      <c r="M326" s="11">
        <f t="shared" si="326"/>
        <v>0</v>
      </c>
      <c r="N326" s="11">
        <f t="shared" si="327"/>
        <v>0</v>
      </c>
      <c r="O326" s="11">
        <f t="shared" si="328"/>
        <v>0</v>
      </c>
      <c r="P326" s="11">
        <f t="shared" si="329"/>
        <v>0</v>
      </c>
      <c r="Q326" s="11">
        <f t="shared" si="330"/>
        <v>0</v>
      </c>
      <c r="R326" s="11">
        <f t="shared" si="331"/>
        <v>0</v>
      </c>
      <c r="S326" s="11">
        <f t="shared" si="332"/>
        <v>0</v>
      </c>
      <c r="T326" s="11">
        <f t="shared" si="333"/>
        <v>0</v>
      </c>
      <c r="U326" s="11">
        <f t="shared" si="334"/>
        <v>0</v>
      </c>
      <c r="V326" s="11">
        <f t="shared" si="335"/>
        <v>0</v>
      </c>
      <c r="W326" s="11">
        <f t="shared" si="336"/>
        <v>0</v>
      </c>
      <c r="X326" s="11">
        <f t="shared" si="337"/>
        <v>0</v>
      </c>
      <c r="Y326" s="2">
        <f t="shared" si="338"/>
        <v>0</v>
      </c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</row>
    <row r="327" spans="1:57">
      <c r="A327" s="1">
        <f t="shared" si="319"/>
        <v>308</v>
      </c>
      <c r="B327" s="1"/>
      <c r="C327" s="3">
        <v>9220</v>
      </c>
      <c r="D327" s="1"/>
      <c r="F327" s="1" t="s">
        <v>212</v>
      </c>
      <c r="G327" s="25">
        <v>17.399999999999999</v>
      </c>
      <c r="H327" s="11" t="str">
        <f t="shared" si="322"/>
        <v>Composite of Accts. 870-902, 905-916, 924 &amp; 928-930.1 - Demand</v>
      </c>
      <c r="I327" s="2">
        <f>'O and M Class.'!K$159</f>
        <v>4086898.1961090243</v>
      </c>
      <c r="J327" s="11">
        <f t="shared" si="323"/>
        <v>2207126.6724852994</v>
      </c>
      <c r="K327" s="11">
        <f t="shared" si="324"/>
        <v>1231569.0556860645</v>
      </c>
      <c r="L327" s="11">
        <f t="shared" si="325"/>
        <v>0</v>
      </c>
      <c r="M327" s="11">
        <f t="shared" si="326"/>
        <v>648202.46793766029</v>
      </c>
      <c r="N327" s="11">
        <f t="shared" si="327"/>
        <v>0</v>
      </c>
      <c r="O327" s="11">
        <f t="shared" si="328"/>
        <v>0</v>
      </c>
      <c r="P327" s="11">
        <f t="shared" si="329"/>
        <v>0</v>
      </c>
      <c r="Q327" s="11">
        <f t="shared" si="330"/>
        <v>0</v>
      </c>
      <c r="R327" s="11">
        <f t="shared" si="331"/>
        <v>0</v>
      </c>
      <c r="S327" s="11">
        <f t="shared" si="332"/>
        <v>0</v>
      </c>
      <c r="T327" s="11">
        <f t="shared" si="333"/>
        <v>0</v>
      </c>
      <c r="U327" s="11">
        <f t="shared" si="334"/>
        <v>0</v>
      </c>
      <c r="V327" s="11">
        <f t="shared" si="335"/>
        <v>0</v>
      </c>
      <c r="W327" s="11">
        <f t="shared" si="336"/>
        <v>0</v>
      </c>
      <c r="X327" s="11">
        <f t="shared" si="337"/>
        <v>0</v>
      </c>
      <c r="Y327" s="2">
        <f t="shared" si="338"/>
        <v>0</v>
      </c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</row>
    <row r="328" spans="1:57">
      <c r="A328" s="1">
        <f t="shared" si="319"/>
        <v>309</v>
      </c>
      <c r="B328" s="1"/>
      <c r="C328" s="3">
        <v>9230</v>
      </c>
      <c r="D328" s="1"/>
      <c r="F328" s="1" t="s">
        <v>116</v>
      </c>
      <c r="G328" s="25">
        <v>17.399999999999999</v>
      </c>
      <c r="H328" s="11" t="str">
        <f t="shared" si="322"/>
        <v>Composite of Accts. 870-902, 905-916, 924 &amp; 928-930.1 - Demand</v>
      </c>
      <c r="I328" s="2">
        <f>'O and M Class.'!K$160</f>
        <v>54468.824998781362</v>
      </c>
      <c r="J328" s="11">
        <f t="shared" si="323"/>
        <v>29415.852978231942</v>
      </c>
      <c r="K328" s="11">
        <f t="shared" si="324"/>
        <v>16413.944304251308</v>
      </c>
      <c r="L328" s="11">
        <f t="shared" si="325"/>
        <v>0</v>
      </c>
      <c r="M328" s="11">
        <f t="shared" si="326"/>
        <v>8639.0277162981092</v>
      </c>
      <c r="N328" s="11">
        <f t="shared" si="327"/>
        <v>0</v>
      </c>
      <c r="O328" s="11">
        <f t="shared" si="328"/>
        <v>0</v>
      </c>
      <c r="P328" s="11">
        <f t="shared" si="329"/>
        <v>0</v>
      </c>
      <c r="Q328" s="11">
        <f t="shared" si="330"/>
        <v>0</v>
      </c>
      <c r="R328" s="11">
        <f t="shared" si="331"/>
        <v>0</v>
      </c>
      <c r="S328" s="11">
        <f t="shared" si="332"/>
        <v>0</v>
      </c>
      <c r="T328" s="11">
        <f t="shared" si="333"/>
        <v>0</v>
      </c>
      <c r="U328" s="11">
        <f t="shared" si="334"/>
        <v>0</v>
      </c>
      <c r="V328" s="11">
        <f t="shared" si="335"/>
        <v>0</v>
      </c>
      <c r="W328" s="11">
        <f t="shared" si="336"/>
        <v>0</v>
      </c>
      <c r="X328" s="11">
        <f t="shared" si="337"/>
        <v>0</v>
      </c>
      <c r="Y328" s="2">
        <f t="shared" si="338"/>
        <v>0</v>
      </c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</row>
    <row r="329" spans="1:57">
      <c r="A329" s="1">
        <f t="shared" si="319"/>
        <v>310</v>
      </c>
      <c r="B329" s="1"/>
      <c r="C329" s="3">
        <v>9240</v>
      </c>
      <c r="D329" s="1"/>
      <c r="F329" s="1" t="s">
        <v>111</v>
      </c>
      <c r="G329" s="25">
        <v>9.4</v>
      </c>
      <c r="H329" s="11" t="str">
        <f t="shared" si="322"/>
        <v>Allocated Net Plant - Demand</v>
      </c>
      <c r="I329" s="2">
        <f>'O and M Class.'!K$161</f>
        <v>3152.34119056603</v>
      </c>
      <c r="J329" s="11">
        <f t="shared" si="323"/>
        <v>1702.4197786713708</v>
      </c>
      <c r="K329" s="11">
        <f t="shared" si="324"/>
        <v>949.94435314339398</v>
      </c>
      <c r="L329" s="11">
        <f t="shared" si="325"/>
        <v>0</v>
      </c>
      <c r="M329" s="11">
        <f t="shared" si="326"/>
        <v>499.9770587512657</v>
      </c>
      <c r="N329" s="11">
        <f t="shared" si="327"/>
        <v>0</v>
      </c>
      <c r="O329" s="11">
        <f t="shared" si="328"/>
        <v>0</v>
      </c>
      <c r="P329" s="11">
        <f t="shared" si="329"/>
        <v>0</v>
      </c>
      <c r="Q329" s="11">
        <f t="shared" si="330"/>
        <v>0</v>
      </c>
      <c r="R329" s="11">
        <f t="shared" si="331"/>
        <v>0</v>
      </c>
      <c r="S329" s="11">
        <f t="shared" si="332"/>
        <v>0</v>
      </c>
      <c r="T329" s="11">
        <f t="shared" si="333"/>
        <v>0</v>
      </c>
      <c r="U329" s="11">
        <f t="shared" si="334"/>
        <v>0</v>
      </c>
      <c r="V329" s="11">
        <f t="shared" si="335"/>
        <v>0</v>
      </c>
      <c r="W329" s="11">
        <f t="shared" si="336"/>
        <v>0</v>
      </c>
      <c r="X329" s="11">
        <f t="shared" si="337"/>
        <v>0</v>
      </c>
      <c r="Y329" s="2">
        <f t="shared" si="338"/>
        <v>0</v>
      </c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</row>
    <row r="330" spans="1:57">
      <c r="A330" s="1">
        <f t="shared" si="319"/>
        <v>311</v>
      </c>
      <c r="B330" s="1"/>
      <c r="C330" s="3">
        <v>9250</v>
      </c>
      <c r="D330" s="1"/>
      <c r="F330" s="1" t="s">
        <v>112</v>
      </c>
      <c r="G330" s="25">
        <v>17.399999999999999</v>
      </c>
      <c r="H330" s="11" t="str">
        <f t="shared" si="322"/>
        <v>Composite of Accts. 870-902, 905-916, 924 &amp; 928-930.1 - Demand</v>
      </c>
      <c r="I330" s="2">
        <f>'O and M Class.'!K$162</f>
        <v>62495.215730112934</v>
      </c>
      <c r="J330" s="11">
        <f t="shared" si="323"/>
        <v>33750.499993363541</v>
      </c>
      <c r="K330" s="11">
        <f t="shared" si="324"/>
        <v>18832.662358683046</v>
      </c>
      <c r="L330" s="11">
        <f t="shared" si="325"/>
        <v>0</v>
      </c>
      <c r="M330" s="11">
        <f t="shared" si="326"/>
        <v>9912.0533780663427</v>
      </c>
      <c r="N330" s="11">
        <f t="shared" si="327"/>
        <v>0</v>
      </c>
      <c r="O330" s="11">
        <f t="shared" si="328"/>
        <v>0</v>
      </c>
      <c r="P330" s="11">
        <f t="shared" si="329"/>
        <v>0</v>
      </c>
      <c r="Q330" s="11">
        <f t="shared" si="330"/>
        <v>0</v>
      </c>
      <c r="R330" s="11">
        <f t="shared" si="331"/>
        <v>0</v>
      </c>
      <c r="S330" s="11">
        <f t="shared" si="332"/>
        <v>0</v>
      </c>
      <c r="T330" s="11">
        <f t="shared" si="333"/>
        <v>0</v>
      </c>
      <c r="U330" s="11">
        <f t="shared" si="334"/>
        <v>0</v>
      </c>
      <c r="V330" s="11">
        <f t="shared" si="335"/>
        <v>0</v>
      </c>
      <c r="W330" s="11">
        <f t="shared" si="336"/>
        <v>0</v>
      </c>
      <c r="X330" s="11">
        <f t="shared" si="337"/>
        <v>0</v>
      </c>
      <c r="Y330" s="2">
        <f t="shared" si="338"/>
        <v>0</v>
      </c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</row>
    <row r="331" spans="1:57">
      <c r="A331" s="1">
        <f t="shared" si="319"/>
        <v>312</v>
      </c>
      <c r="B331" s="1"/>
      <c r="C331" s="3">
        <v>9260</v>
      </c>
      <c r="D331" s="1"/>
      <c r="F331" s="1" t="s">
        <v>213</v>
      </c>
      <c r="G331" s="25">
        <v>17.399999999999999</v>
      </c>
      <c r="H331" s="11" t="str">
        <f t="shared" si="322"/>
        <v>Composite of Accts. 870-902, 905-916, 924 &amp; 928-930.1 - Demand</v>
      </c>
      <c r="I331" s="2">
        <f>'O and M Class.'!K$163</f>
        <v>637455.70738901326</v>
      </c>
      <c r="J331" s="11">
        <f t="shared" si="323"/>
        <v>344257.5339032847</v>
      </c>
      <c r="K331" s="11">
        <f t="shared" si="324"/>
        <v>192094.5142059605</v>
      </c>
      <c r="L331" s="11">
        <f t="shared" si="325"/>
        <v>0</v>
      </c>
      <c r="M331" s="11">
        <f t="shared" si="326"/>
        <v>101103.65927976805</v>
      </c>
      <c r="N331" s="11">
        <f t="shared" si="327"/>
        <v>0</v>
      </c>
      <c r="O331" s="11">
        <f t="shared" si="328"/>
        <v>0</v>
      </c>
      <c r="P331" s="11">
        <f t="shared" si="329"/>
        <v>0</v>
      </c>
      <c r="Q331" s="11">
        <f t="shared" si="330"/>
        <v>0</v>
      </c>
      <c r="R331" s="11">
        <f t="shared" si="331"/>
        <v>0</v>
      </c>
      <c r="S331" s="11">
        <f t="shared" si="332"/>
        <v>0</v>
      </c>
      <c r="T331" s="11">
        <f t="shared" si="333"/>
        <v>0</v>
      </c>
      <c r="U331" s="11">
        <f t="shared" si="334"/>
        <v>0</v>
      </c>
      <c r="V331" s="11">
        <f t="shared" si="335"/>
        <v>0</v>
      </c>
      <c r="W331" s="11">
        <f t="shared" si="336"/>
        <v>0</v>
      </c>
      <c r="X331" s="11">
        <f t="shared" si="337"/>
        <v>0</v>
      </c>
      <c r="Y331" s="2">
        <f t="shared" si="338"/>
        <v>0</v>
      </c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</row>
    <row r="332" spans="1:57">
      <c r="A332" s="1">
        <f t="shared" si="319"/>
        <v>313</v>
      </c>
      <c r="B332" s="1"/>
      <c r="C332" s="3">
        <v>9270</v>
      </c>
      <c r="D332" s="1"/>
      <c r="F332" s="68" t="s">
        <v>417</v>
      </c>
      <c r="G332" s="25">
        <v>99</v>
      </c>
      <c r="H332" s="11" t="str">
        <f t="shared" si="322"/>
        <v>-</v>
      </c>
      <c r="I332" s="2">
        <f>'O and M Class.'!K$164</f>
        <v>0</v>
      </c>
      <c r="J332" s="11">
        <f t="shared" si="323"/>
        <v>0</v>
      </c>
      <c r="K332" s="11">
        <f t="shared" si="324"/>
        <v>0</v>
      </c>
      <c r="L332" s="11">
        <f t="shared" si="325"/>
        <v>0</v>
      </c>
      <c r="M332" s="11">
        <f t="shared" si="326"/>
        <v>0</v>
      </c>
      <c r="N332" s="11">
        <f t="shared" si="327"/>
        <v>0</v>
      </c>
      <c r="O332" s="11">
        <f t="shared" si="328"/>
        <v>0</v>
      </c>
      <c r="P332" s="11">
        <f t="shared" si="329"/>
        <v>0</v>
      </c>
      <c r="Q332" s="11">
        <f t="shared" si="330"/>
        <v>0</v>
      </c>
      <c r="R332" s="11">
        <f t="shared" si="331"/>
        <v>0</v>
      </c>
      <c r="S332" s="11">
        <f t="shared" si="332"/>
        <v>0</v>
      </c>
      <c r="T332" s="11">
        <f t="shared" si="333"/>
        <v>0</v>
      </c>
      <c r="U332" s="11">
        <f t="shared" si="334"/>
        <v>0</v>
      </c>
      <c r="V332" s="11">
        <f t="shared" si="335"/>
        <v>0</v>
      </c>
      <c r="W332" s="11">
        <f t="shared" si="336"/>
        <v>0</v>
      </c>
      <c r="X332" s="11">
        <f t="shared" si="337"/>
        <v>0</v>
      </c>
      <c r="Y332" s="2">
        <f t="shared" si="338"/>
        <v>0</v>
      </c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</row>
    <row r="333" spans="1:57">
      <c r="A333" s="1">
        <f t="shared" si="319"/>
        <v>314</v>
      </c>
      <c r="B333" s="1"/>
      <c r="C333" s="3">
        <v>9280</v>
      </c>
      <c r="D333" s="1"/>
      <c r="F333" s="1" t="s">
        <v>214</v>
      </c>
      <c r="G333" s="25">
        <v>99</v>
      </c>
      <c r="H333" s="11" t="str">
        <f t="shared" si="322"/>
        <v>-</v>
      </c>
      <c r="I333" s="2">
        <f>'O and M Class.'!K$165</f>
        <v>0</v>
      </c>
      <c r="J333" s="11">
        <f t="shared" si="323"/>
        <v>0</v>
      </c>
      <c r="K333" s="11">
        <f t="shared" si="324"/>
        <v>0</v>
      </c>
      <c r="L333" s="11">
        <f t="shared" si="325"/>
        <v>0</v>
      </c>
      <c r="M333" s="11">
        <f t="shared" si="326"/>
        <v>0</v>
      </c>
      <c r="N333" s="11">
        <f t="shared" si="327"/>
        <v>0</v>
      </c>
      <c r="O333" s="11">
        <f t="shared" si="328"/>
        <v>0</v>
      </c>
      <c r="P333" s="11">
        <f t="shared" si="329"/>
        <v>0</v>
      </c>
      <c r="Q333" s="11">
        <f t="shared" si="330"/>
        <v>0</v>
      </c>
      <c r="R333" s="11">
        <f t="shared" si="331"/>
        <v>0</v>
      </c>
      <c r="S333" s="11">
        <f t="shared" si="332"/>
        <v>0</v>
      </c>
      <c r="T333" s="11">
        <f t="shared" si="333"/>
        <v>0</v>
      </c>
      <c r="U333" s="11">
        <f t="shared" si="334"/>
        <v>0</v>
      </c>
      <c r="V333" s="11">
        <f t="shared" si="335"/>
        <v>0</v>
      </c>
      <c r="W333" s="11">
        <f t="shared" si="336"/>
        <v>0</v>
      </c>
      <c r="X333" s="11">
        <f t="shared" si="337"/>
        <v>0</v>
      </c>
      <c r="Y333" s="2">
        <f t="shared" si="338"/>
        <v>0</v>
      </c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</row>
    <row r="334" spans="1:57">
      <c r="A334" s="1">
        <f t="shared" si="319"/>
        <v>315</v>
      </c>
      <c r="B334" s="1"/>
      <c r="C334" s="21">
        <v>930.1</v>
      </c>
      <c r="D334" s="1"/>
      <c r="F334" s="1" t="s">
        <v>215</v>
      </c>
      <c r="G334" s="25">
        <v>99</v>
      </c>
      <c r="H334" s="11" t="str">
        <f t="shared" si="322"/>
        <v>-</v>
      </c>
      <c r="I334" s="2">
        <f>'O and M Class.'!K$166</f>
        <v>0</v>
      </c>
      <c r="J334" s="11">
        <f t="shared" si="323"/>
        <v>0</v>
      </c>
      <c r="K334" s="11">
        <f t="shared" si="324"/>
        <v>0</v>
      </c>
      <c r="L334" s="11">
        <f t="shared" si="325"/>
        <v>0</v>
      </c>
      <c r="M334" s="11">
        <f t="shared" si="326"/>
        <v>0</v>
      </c>
      <c r="N334" s="11">
        <f t="shared" si="327"/>
        <v>0</v>
      </c>
      <c r="O334" s="11">
        <f t="shared" si="328"/>
        <v>0</v>
      </c>
      <c r="P334" s="11">
        <f t="shared" si="329"/>
        <v>0</v>
      </c>
      <c r="Q334" s="11">
        <f t="shared" si="330"/>
        <v>0</v>
      </c>
      <c r="R334" s="11">
        <f t="shared" si="331"/>
        <v>0</v>
      </c>
      <c r="S334" s="11">
        <f t="shared" si="332"/>
        <v>0</v>
      </c>
      <c r="T334" s="11">
        <f t="shared" si="333"/>
        <v>0</v>
      </c>
      <c r="U334" s="11">
        <f t="shared" si="334"/>
        <v>0</v>
      </c>
      <c r="V334" s="11">
        <f t="shared" si="335"/>
        <v>0</v>
      </c>
      <c r="W334" s="11">
        <f t="shared" si="336"/>
        <v>0</v>
      </c>
      <c r="X334" s="11">
        <f t="shared" si="337"/>
        <v>0</v>
      </c>
      <c r="Y334" s="2">
        <f t="shared" si="338"/>
        <v>0</v>
      </c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</row>
    <row r="335" spans="1:57">
      <c r="A335" s="1">
        <f t="shared" si="319"/>
        <v>316</v>
      </c>
      <c r="B335" s="1"/>
      <c r="C335" s="21">
        <v>930.2</v>
      </c>
      <c r="D335" s="1"/>
      <c r="F335" s="1" t="s">
        <v>216</v>
      </c>
      <c r="G335" s="25">
        <v>17.399999999999999</v>
      </c>
      <c r="H335" s="11" t="str">
        <f t="shared" si="322"/>
        <v>Composite of Accts. 870-902, 905-916, 924 &amp; 928-930.1 - Demand</v>
      </c>
      <c r="I335" s="2">
        <f>'O and M Class.'!K$167</f>
        <v>-6897.2367411754021</v>
      </c>
      <c r="J335" s="11">
        <f t="shared" si="323"/>
        <v>-3724.8481482575489</v>
      </c>
      <c r="K335" s="11">
        <f t="shared" si="324"/>
        <v>-2078.452394106569</v>
      </c>
      <c r="L335" s="11">
        <f t="shared" si="325"/>
        <v>0</v>
      </c>
      <c r="M335" s="11">
        <f t="shared" si="326"/>
        <v>-1093.9361988112844</v>
      </c>
      <c r="N335" s="11">
        <f t="shared" si="327"/>
        <v>0</v>
      </c>
      <c r="O335" s="11">
        <f t="shared" si="328"/>
        <v>0</v>
      </c>
      <c r="P335" s="11">
        <f t="shared" si="329"/>
        <v>0</v>
      </c>
      <c r="Q335" s="11">
        <f t="shared" si="330"/>
        <v>0</v>
      </c>
      <c r="R335" s="11">
        <f t="shared" si="331"/>
        <v>0</v>
      </c>
      <c r="S335" s="11">
        <f t="shared" si="332"/>
        <v>0</v>
      </c>
      <c r="T335" s="11">
        <f t="shared" si="333"/>
        <v>0</v>
      </c>
      <c r="U335" s="11">
        <f t="shared" si="334"/>
        <v>0</v>
      </c>
      <c r="V335" s="11">
        <f t="shared" si="335"/>
        <v>0</v>
      </c>
      <c r="W335" s="11">
        <f t="shared" si="336"/>
        <v>0</v>
      </c>
      <c r="X335" s="11">
        <f t="shared" si="337"/>
        <v>0</v>
      </c>
      <c r="Y335" s="2">
        <f t="shared" si="338"/>
        <v>0</v>
      </c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</row>
    <row r="336" spans="1:57">
      <c r="A336" s="1">
        <f t="shared" si="319"/>
        <v>317</v>
      </c>
      <c r="B336" s="1"/>
      <c r="C336" s="3">
        <v>9310</v>
      </c>
      <c r="D336" s="1"/>
      <c r="F336" s="1" t="s">
        <v>99</v>
      </c>
      <c r="G336" s="25">
        <v>17.399999999999999</v>
      </c>
      <c r="H336" s="11" t="str">
        <f t="shared" si="322"/>
        <v>Composite of Accts. 870-902, 905-916, 924 &amp; 928-930.1 - Demand</v>
      </c>
      <c r="I336" s="2">
        <f>'O and M Class.'!K$168</f>
        <v>-3016.0662144565981</v>
      </c>
      <c r="J336" s="11">
        <f t="shared" si="323"/>
        <v>-1628.8245677973191</v>
      </c>
      <c r="K336" s="11">
        <f t="shared" si="324"/>
        <v>-908.87847981175059</v>
      </c>
      <c r="L336" s="11">
        <f t="shared" si="325"/>
        <v>0</v>
      </c>
      <c r="M336" s="11">
        <f t="shared" si="326"/>
        <v>-478.3631668475283</v>
      </c>
      <c r="N336" s="11">
        <f t="shared" si="327"/>
        <v>0</v>
      </c>
      <c r="O336" s="11">
        <f t="shared" si="328"/>
        <v>0</v>
      </c>
      <c r="P336" s="11">
        <f t="shared" si="329"/>
        <v>0</v>
      </c>
      <c r="Q336" s="11">
        <f t="shared" si="330"/>
        <v>0</v>
      </c>
      <c r="R336" s="11">
        <f t="shared" si="331"/>
        <v>0</v>
      </c>
      <c r="S336" s="11">
        <f t="shared" si="332"/>
        <v>0</v>
      </c>
      <c r="T336" s="11">
        <f t="shared" si="333"/>
        <v>0</v>
      </c>
      <c r="U336" s="11">
        <f t="shared" si="334"/>
        <v>0</v>
      </c>
      <c r="V336" s="11">
        <f t="shared" si="335"/>
        <v>0</v>
      </c>
      <c r="W336" s="11">
        <f t="shared" si="336"/>
        <v>0</v>
      </c>
      <c r="X336" s="11">
        <f t="shared" si="337"/>
        <v>0</v>
      </c>
      <c r="Y336" s="2">
        <f t="shared" si="338"/>
        <v>0</v>
      </c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</row>
    <row r="337" spans="1:57">
      <c r="A337" s="1">
        <f t="shared" si="319"/>
        <v>318</v>
      </c>
      <c r="B337" s="1"/>
      <c r="C337" s="3"/>
      <c r="D337" s="1"/>
      <c r="E337" s="1" t="s">
        <v>80</v>
      </c>
      <c r="F337" s="1"/>
      <c r="G337" s="25"/>
      <c r="H337" s="11"/>
      <c r="I337" s="2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</row>
    <row r="338" spans="1:57">
      <c r="A338" s="1">
        <f t="shared" si="319"/>
        <v>319</v>
      </c>
      <c r="B338" s="1"/>
      <c r="C338" s="3">
        <v>9320</v>
      </c>
      <c r="D338" s="1"/>
      <c r="F338" s="1" t="s">
        <v>117</v>
      </c>
      <c r="G338" s="25">
        <v>17.399999999999999</v>
      </c>
      <c r="H338" s="11" t="str">
        <f>VLOOKUP($G338,alloc,3)</f>
        <v>Composite of Accts. 870-902, 905-916, 924 &amp; 928-930.1 - Demand</v>
      </c>
      <c r="I338" s="2">
        <f>'O and M Class.'!K$170</f>
        <v>424.95665629556015</v>
      </c>
      <c r="J338" s="11">
        <f>$I338*VLOOKUP($G338,alloc,6)</f>
        <v>229.49756166010403</v>
      </c>
      <c r="K338" s="11">
        <f>$I338*VLOOKUP($G338,alloc,7)</f>
        <v>128.05884629074058</v>
      </c>
      <c r="L338" s="11">
        <f>$I338*VLOOKUP($G338,alloc,8)</f>
        <v>0</v>
      </c>
      <c r="M338" s="11">
        <f>$I338*VLOOKUP($G338,alloc,9)</f>
        <v>67.400248344715536</v>
      </c>
      <c r="N338" s="11">
        <f>$I338*VLOOKUP($G338,alloc,10)</f>
        <v>0</v>
      </c>
      <c r="O338" s="11">
        <f>$I338*VLOOKUP($G338,alloc,11)</f>
        <v>0</v>
      </c>
      <c r="P338" s="11">
        <f>$I338*VLOOKUP($G338,alloc,12)</f>
        <v>0</v>
      </c>
      <c r="Q338" s="11">
        <f>$I338*VLOOKUP($G338,alloc,13)</f>
        <v>0</v>
      </c>
      <c r="R338" s="11">
        <f>$I338*VLOOKUP($G338,alloc,14)</f>
        <v>0</v>
      </c>
      <c r="S338" s="11">
        <f>$I338*VLOOKUP($G338,alloc,15)</f>
        <v>0</v>
      </c>
      <c r="T338" s="11">
        <f>$I338*VLOOKUP($G338,alloc,16)</f>
        <v>0</v>
      </c>
      <c r="U338" s="11">
        <f>$I338*VLOOKUP($G338,alloc,17)</f>
        <v>0</v>
      </c>
      <c r="V338" s="11">
        <f>$I338*VLOOKUP($G338,alloc,18)</f>
        <v>0</v>
      </c>
      <c r="W338" s="11">
        <f>$I338*VLOOKUP($G338,alloc,19)</f>
        <v>0</v>
      </c>
      <c r="X338" s="11">
        <f>$I338*VLOOKUP($G338,alloc,20)</f>
        <v>0</v>
      </c>
      <c r="Y338" s="2">
        <f>SUM(J338:X338)-I338</f>
        <v>0</v>
      </c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</row>
    <row r="339" spans="1:57">
      <c r="A339" s="1">
        <f t="shared" si="319"/>
        <v>320</v>
      </c>
      <c r="B339" s="1"/>
      <c r="C339" s="3"/>
      <c r="D339" s="1" t="s">
        <v>32</v>
      </c>
      <c r="E339" s="1"/>
      <c r="G339" s="20"/>
      <c r="H339" s="11"/>
      <c r="I339" s="2">
        <f>'O and M Class.'!K$171</f>
        <v>4432761.3219138253</v>
      </c>
      <c r="J339" s="2">
        <f t="shared" ref="J339:X339" si="339">SUM(J324:J338)</f>
        <v>2393909.8252243819</v>
      </c>
      <c r="K339" s="2">
        <f t="shared" si="339"/>
        <v>1335793.4094146653</v>
      </c>
      <c r="L339" s="2">
        <f t="shared" si="339"/>
        <v>0</v>
      </c>
      <c r="M339" s="2">
        <f t="shared" si="339"/>
        <v>703058.08727477689</v>
      </c>
      <c r="N339" s="2">
        <f t="shared" si="339"/>
        <v>0</v>
      </c>
      <c r="O339" s="2">
        <f t="shared" si="339"/>
        <v>0</v>
      </c>
      <c r="P339" s="2">
        <f t="shared" si="339"/>
        <v>0</v>
      </c>
      <c r="Q339" s="2">
        <f t="shared" si="339"/>
        <v>0</v>
      </c>
      <c r="R339" s="2">
        <f t="shared" si="339"/>
        <v>0</v>
      </c>
      <c r="S339" s="2">
        <f t="shared" si="339"/>
        <v>0</v>
      </c>
      <c r="T339" s="2">
        <f t="shared" si="339"/>
        <v>0</v>
      </c>
      <c r="U339" s="2">
        <f t="shared" si="339"/>
        <v>0</v>
      </c>
      <c r="V339" s="2">
        <f t="shared" si="339"/>
        <v>0</v>
      </c>
      <c r="W339" s="2">
        <f t="shared" si="339"/>
        <v>0</v>
      </c>
      <c r="X339" s="2">
        <f t="shared" si="339"/>
        <v>0</v>
      </c>
      <c r="Y339" s="2">
        <f>SUM(J339:X339)-I339</f>
        <v>0</v>
      </c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</row>
    <row r="340" spans="1:57">
      <c r="A340" s="1">
        <f>A339+1</f>
        <v>321</v>
      </c>
      <c r="B340" s="1"/>
      <c r="C340" s="1"/>
      <c r="D340" s="1"/>
      <c r="E340" s="1"/>
      <c r="F340" s="1"/>
      <c r="G340" s="20"/>
      <c r="H340" s="11"/>
      <c r="I340" s="2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</row>
    <row r="341" spans="1:57">
      <c r="A341" s="1">
        <f>A340+1</f>
        <v>322</v>
      </c>
      <c r="B341" s="1"/>
      <c r="C341" s="1"/>
      <c r="D341" s="1" t="s">
        <v>139</v>
      </c>
      <c r="E341" s="1"/>
      <c r="G341" s="20"/>
      <c r="H341" s="11"/>
      <c r="I341" s="2">
        <f>'O and M Class.'!K$173</f>
        <v>7545643.2982379403</v>
      </c>
      <c r="J341" s="2">
        <f>J339+J320+J313+J306+J298+J271+J247+J221+J199</f>
        <v>4075019.681296858</v>
      </c>
      <c r="K341" s="2">
        <f t="shared" ref="K341:X341" si="340">K339+K320+K313+K306+K298+K271+K247+K221+K199</f>
        <v>2273846.8993923706</v>
      </c>
      <c r="L341" s="2">
        <f t="shared" si="340"/>
        <v>0</v>
      </c>
      <c r="M341" s="2">
        <f t="shared" si="340"/>
        <v>1196776.7175487094</v>
      </c>
      <c r="N341" s="2">
        <f t="shared" si="340"/>
        <v>0</v>
      </c>
      <c r="O341" s="2">
        <f t="shared" si="340"/>
        <v>0</v>
      </c>
      <c r="P341" s="2">
        <f t="shared" si="340"/>
        <v>0</v>
      </c>
      <c r="Q341" s="2">
        <f t="shared" si="340"/>
        <v>0</v>
      </c>
      <c r="R341" s="2">
        <f t="shared" si="340"/>
        <v>0</v>
      </c>
      <c r="S341" s="2">
        <f t="shared" si="340"/>
        <v>0</v>
      </c>
      <c r="T341" s="2">
        <f t="shared" si="340"/>
        <v>0</v>
      </c>
      <c r="U341" s="2">
        <f t="shared" si="340"/>
        <v>0</v>
      </c>
      <c r="V341" s="2">
        <f t="shared" si="340"/>
        <v>0</v>
      </c>
      <c r="W341" s="2">
        <f t="shared" si="340"/>
        <v>0</v>
      </c>
      <c r="X341" s="2">
        <f t="shared" si="340"/>
        <v>0</v>
      </c>
      <c r="Y341" s="2">
        <f>SUM(J341:X341)-I341</f>
        <v>0</v>
      </c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</row>
    <row r="342" spans="1:57">
      <c r="A342" s="1"/>
      <c r="B342" s="1"/>
      <c r="C342" s="1"/>
      <c r="D342" s="1"/>
      <c r="E342" s="1"/>
      <c r="F342" s="10"/>
      <c r="G342" s="20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</row>
    <row r="343" spans="1:57">
      <c r="A343" s="1"/>
      <c r="B343" s="1"/>
      <c r="C343" s="1"/>
      <c r="D343" s="1"/>
      <c r="E343" s="1"/>
      <c r="F343" s="3" t="s">
        <v>61</v>
      </c>
      <c r="G343" s="20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57">
      <c r="A344" s="1"/>
      <c r="B344" s="1"/>
      <c r="C344" s="1"/>
      <c r="D344" s="1"/>
      <c r="E344" s="1"/>
      <c r="G344" s="20"/>
      <c r="H344" s="1"/>
      <c r="I344" s="1"/>
      <c r="J344" s="1"/>
      <c r="K344" s="1"/>
      <c r="L344" s="1"/>
      <c r="M344" s="1"/>
      <c r="N344" s="4"/>
      <c r="O344" s="4"/>
      <c r="P344" s="1"/>
      <c r="Q344" s="3"/>
      <c r="R344" s="3"/>
      <c r="S344" s="3"/>
      <c r="T344" s="3"/>
      <c r="U344" s="3"/>
      <c r="V344" s="3"/>
      <c r="W344" s="1"/>
      <c r="X344" s="1"/>
      <c r="Y344" s="1"/>
      <c r="Z344" s="1"/>
      <c r="AB344" s="1"/>
      <c r="AC344" s="1"/>
      <c r="AD344" s="1"/>
      <c r="AE344" s="1"/>
      <c r="AF344" s="1"/>
      <c r="AG344" s="1"/>
    </row>
    <row r="345" spans="1:57">
      <c r="A345" s="1"/>
      <c r="B345" s="1"/>
      <c r="C345" s="1"/>
      <c r="D345" s="1"/>
      <c r="E345" s="1"/>
      <c r="F345" s="1"/>
      <c r="G345" s="20"/>
      <c r="H345" s="1"/>
      <c r="I345" s="1"/>
      <c r="J345" s="42"/>
      <c r="K345" s="4"/>
      <c r="L345" s="4"/>
      <c r="M345" s="4"/>
      <c r="N345" s="3"/>
      <c r="O345" s="3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1"/>
      <c r="AB345" s="1"/>
      <c r="AC345" s="1"/>
      <c r="AD345" s="1"/>
      <c r="AE345" s="1"/>
      <c r="AF345" s="1"/>
      <c r="AG345" s="1"/>
    </row>
    <row r="346" spans="1:57">
      <c r="A346" s="65" t="s">
        <v>303</v>
      </c>
      <c r="B346" s="1"/>
      <c r="C346" s="65" t="s">
        <v>301</v>
      </c>
      <c r="D346" s="1"/>
      <c r="E346" s="1"/>
      <c r="F346" s="1"/>
      <c r="G346" s="21" t="s">
        <v>38</v>
      </c>
      <c r="H346" s="13" t="s">
        <v>38</v>
      </c>
      <c r="I346" s="3" t="s">
        <v>1</v>
      </c>
      <c r="J346" s="3" t="s">
        <v>56</v>
      </c>
      <c r="K346" s="3" t="s">
        <v>518</v>
      </c>
      <c r="L346" s="3" t="s">
        <v>518</v>
      </c>
      <c r="M346" s="69" t="s">
        <v>180</v>
      </c>
      <c r="N346" s="69" t="s">
        <v>180</v>
      </c>
      <c r="O346" s="3"/>
      <c r="P346" s="3"/>
      <c r="Q346" s="3"/>
      <c r="R346" s="3"/>
      <c r="S346" s="3"/>
      <c r="T346" s="4"/>
      <c r="U346" s="4"/>
      <c r="V346" s="4"/>
      <c r="W346" s="3"/>
      <c r="X346" s="3"/>
      <c r="Y346" s="3"/>
      <c r="Z346" s="1"/>
      <c r="AB346" s="1"/>
      <c r="AC346" s="1"/>
      <c r="AD346" s="1"/>
      <c r="AE346" s="1"/>
      <c r="AF346" s="1"/>
      <c r="AG346" s="1"/>
    </row>
    <row r="347" spans="1:57">
      <c r="A347" s="66" t="s">
        <v>302</v>
      </c>
      <c r="B347" s="14"/>
      <c r="C347" s="66" t="s">
        <v>302</v>
      </c>
      <c r="D347" s="1"/>
      <c r="E347" s="1"/>
      <c r="F347" s="1"/>
      <c r="G347" s="21" t="s">
        <v>39</v>
      </c>
      <c r="H347" s="13" t="s">
        <v>21</v>
      </c>
      <c r="I347" s="3" t="s">
        <v>2</v>
      </c>
      <c r="J347" s="3" t="s">
        <v>519</v>
      </c>
      <c r="K347" s="69" t="s">
        <v>420</v>
      </c>
      <c r="L347" s="69" t="s">
        <v>517</v>
      </c>
      <c r="M347" s="69" t="s">
        <v>420</v>
      </c>
      <c r="N347" s="69" t="s">
        <v>517</v>
      </c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1"/>
      <c r="AB347" s="1"/>
      <c r="AC347" s="1"/>
      <c r="AD347" s="1"/>
      <c r="AE347" s="1"/>
      <c r="AF347" s="1"/>
      <c r="AG347" s="1"/>
    </row>
    <row r="348" spans="1:57">
      <c r="A348" s="1">
        <f>+A341+1</f>
        <v>323</v>
      </c>
      <c r="B348" s="1"/>
      <c r="C348" s="3"/>
      <c r="D348" s="1" t="s">
        <v>119</v>
      </c>
      <c r="E348" s="1"/>
      <c r="G348" s="20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1"/>
      <c r="Z348" s="1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</row>
    <row r="349" spans="1:57">
      <c r="A349" s="1">
        <f t="shared" ref="A349:A412" si="341">A348+1</f>
        <v>324</v>
      </c>
      <c r="B349" s="1"/>
      <c r="C349" s="3"/>
      <c r="D349" s="1"/>
      <c r="E349" s="1" t="s">
        <v>71</v>
      </c>
      <c r="G349" s="20"/>
      <c r="H349" s="2"/>
      <c r="I349" s="2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</row>
    <row r="350" spans="1:57">
      <c r="A350" s="1">
        <f t="shared" si="341"/>
        <v>325</v>
      </c>
      <c r="B350" s="1"/>
      <c r="C350" s="73">
        <v>7500</v>
      </c>
      <c r="D350" s="1"/>
      <c r="E350" s="1"/>
      <c r="F350" s="1" t="s">
        <v>79</v>
      </c>
      <c r="G350" s="25">
        <v>99</v>
      </c>
      <c r="H350" s="11" t="str">
        <f t="shared" ref="H350:H357" si="342">VLOOKUP($G350,alloc,3)</f>
        <v>-</v>
      </c>
      <c r="I350" s="2">
        <f>'O and M Class.'!L$14</f>
        <v>0</v>
      </c>
      <c r="J350" s="11">
        <f t="shared" ref="J350:J366" si="343">$I350*VLOOKUP($G350,alloc,6)</f>
        <v>0</v>
      </c>
      <c r="K350" s="11">
        <f>$I350*VLOOKUP($G350,alloc,7)</f>
        <v>0</v>
      </c>
      <c r="L350" s="11">
        <f>$I350*VLOOKUP($G350,alloc,8)</f>
        <v>0</v>
      </c>
      <c r="M350" s="11">
        <f>$I350*VLOOKUP($G350,alloc,9)</f>
        <v>0</v>
      </c>
      <c r="N350" s="11">
        <f>$I350*VLOOKUP($G350,alloc,10)</f>
        <v>0</v>
      </c>
      <c r="O350" s="11">
        <f t="shared" ref="O350:O357" si="344">$I350*VLOOKUP($G350,alloc,11)</f>
        <v>0</v>
      </c>
      <c r="P350" s="11">
        <f t="shared" ref="P350:P357" si="345">$I350*VLOOKUP($G350,alloc,12)</f>
        <v>0</v>
      </c>
      <c r="Q350" s="11">
        <f t="shared" ref="Q350:Q357" si="346">$I350*VLOOKUP($G350,alloc,13)</f>
        <v>0</v>
      </c>
      <c r="R350" s="11">
        <f t="shared" ref="R350:R357" si="347">$I350*VLOOKUP($G350,alloc,14)</f>
        <v>0</v>
      </c>
      <c r="S350" s="11">
        <f t="shared" ref="S350:S357" si="348">$I350*VLOOKUP($G350,alloc,15)</f>
        <v>0</v>
      </c>
      <c r="T350" s="11">
        <f t="shared" ref="T350:T357" si="349">$I350*VLOOKUP($G350,alloc,16)</f>
        <v>0</v>
      </c>
      <c r="U350" s="11">
        <f t="shared" ref="U350:U357" si="350">$I350*VLOOKUP($G350,alloc,17)</f>
        <v>0</v>
      </c>
      <c r="V350" s="11">
        <f t="shared" ref="V350:V357" si="351">$I350*VLOOKUP($G350,alloc,18)</f>
        <v>0</v>
      </c>
      <c r="W350" s="11">
        <f t="shared" ref="W350:W357" si="352">$I350*VLOOKUP($G350,alloc,19)</f>
        <v>0</v>
      </c>
      <c r="X350" s="11">
        <f t="shared" ref="X350:X357" si="353">$I350*VLOOKUP($G350,alloc,20)</f>
        <v>0</v>
      </c>
      <c r="Y350" s="2">
        <f t="shared" ref="Y350:Y357" si="354">SUM(J350:X350)-I350</f>
        <v>0</v>
      </c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</row>
    <row r="351" spans="1:57">
      <c r="A351" s="1">
        <f t="shared" si="341"/>
        <v>326</v>
      </c>
      <c r="B351" s="1"/>
      <c r="C351" s="73">
        <v>7510</v>
      </c>
      <c r="D351" s="1"/>
      <c r="E351" s="1"/>
      <c r="F351" s="1" t="s">
        <v>72</v>
      </c>
      <c r="G351" s="25">
        <v>99</v>
      </c>
      <c r="H351" s="11" t="str">
        <f t="shared" si="342"/>
        <v>-</v>
      </c>
      <c r="I351" s="2">
        <f>'O and M Class.'!L$15</f>
        <v>0</v>
      </c>
      <c r="J351" s="11">
        <f t="shared" si="343"/>
        <v>0</v>
      </c>
      <c r="K351" s="11">
        <f t="shared" ref="K351:K357" si="355">$I351*VLOOKUP($G351,alloc,7)</f>
        <v>0</v>
      </c>
      <c r="L351" s="11">
        <f t="shared" ref="L351:L357" si="356">$I351*VLOOKUP($G351,alloc,8)</f>
        <v>0</v>
      </c>
      <c r="M351" s="11">
        <f t="shared" ref="M351:M357" si="357">$I351*VLOOKUP($G351,alloc,9)</f>
        <v>0</v>
      </c>
      <c r="N351" s="11">
        <f t="shared" ref="N351:N357" si="358">$I351*VLOOKUP($G351,alloc,10)</f>
        <v>0</v>
      </c>
      <c r="O351" s="11">
        <f t="shared" si="344"/>
        <v>0</v>
      </c>
      <c r="P351" s="11">
        <f t="shared" si="345"/>
        <v>0</v>
      </c>
      <c r="Q351" s="11">
        <f t="shared" si="346"/>
        <v>0</v>
      </c>
      <c r="R351" s="11">
        <f t="shared" si="347"/>
        <v>0</v>
      </c>
      <c r="S351" s="11">
        <f t="shared" si="348"/>
        <v>0</v>
      </c>
      <c r="T351" s="11">
        <f t="shared" si="349"/>
        <v>0</v>
      </c>
      <c r="U351" s="11">
        <f t="shared" si="350"/>
        <v>0</v>
      </c>
      <c r="V351" s="11">
        <f t="shared" si="351"/>
        <v>0</v>
      </c>
      <c r="W351" s="11">
        <f t="shared" si="352"/>
        <v>0</v>
      </c>
      <c r="X351" s="11">
        <f t="shared" si="353"/>
        <v>0</v>
      </c>
      <c r="Y351" s="2">
        <f t="shared" si="354"/>
        <v>0</v>
      </c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</row>
    <row r="352" spans="1:57">
      <c r="A352" s="1">
        <f t="shared" si="341"/>
        <v>327</v>
      </c>
      <c r="B352" s="1"/>
      <c r="C352" s="3">
        <v>7530</v>
      </c>
      <c r="D352" s="1"/>
      <c r="E352" s="1"/>
      <c r="F352" s="1" t="s">
        <v>73</v>
      </c>
      <c r="G352" s="25">
        <v>99</v>
      </c>
      <c r="H352" s="11" t="str">
        <f t="shared" si="342"/>
        <v>-</v>
      </c>
      <c r="I352" s="2">
        <f>'O and M Class.'!L$16</f>
        <v>0</v>
      </c>
      <c r="J352" s="11">
        <f t="shared" si="343"/>
        <v>0</v>
      </c>
      <c r="K352" s="11">
        <f t="shared" si="355"/>
        <v>0</v>
      </c>
      <c r="L352" s="11">
        <f t="shared" si="356"/>
        <v>0</v>
      </c>
      <c r="M352" s="11">
        <f t="shared" si="357"/>
        <v>0</v>
      </c>
      <c r="N352" s="11">
        <f t="shared" si="358"/>
        <v>0</v>
      </c>
      <c r="O352" s="11">
        <f t="shared" si="344"/>
        <v>0</v>
      </c>
      <c r="P352" s="11">
        <f t="shared" si="345"/>
        <v>0</v>
      </c>
      <c r="Q352" s="11">
        <f t="shared" si="346"/>
        <v>0</v>
      </c>
      <c r="R352" s="11">
        <f t="shared" si="347"/>
        <v>0</v>
      </c>
      <c r="S352" s="11">
        <f t="shared" si="348"/>
        <v>0</v>
      </c>
      <c r="T352" s="11">
        <f t="shared" si="349"/>
        <v>0</v>
      </c>
      <c r="U352" s="11">
        <f t="shared" si="350"/>
        <v>0</v>
      </c>
      <c r="V352" s="11">
        <f t="shared" si="351"/>
        <v>0</v>
      </c>
      <c r="W352" s="11">
        <f t="shared" si="352"/>
        <v>0</v>
      </c>
      <c r="X352" s="11">
        <f t="shared" si="353"/>
        <v>0</v>
      </c>
      <c r="Y352" s="2">
        <f t="shared" si="354"/>
        <v>0</v>
      </c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</row>
    <row r="353" spans="1:57">
      <c r="A353" s="1">
        <f t="shared" si="341"/>
        <v>328</v>
      </c>
      <c r="B353" s="1"/>
      <c r="C353" s="3">
        <v>7540</v>
      </c>
      <c r="D353" s="1"/>
      <c r="E353" s="1"/>
      <c r="F353" s="1" t="s">
        <v>74</v>
      </c>
      <c r="G353" s="25">
        <v>99</v>
      </c>
      <c r="H353" s="11" t="str">
        <f t="shared" si="342"/>
        <v>-</v>
      </c>
      <c r="I353" s="2">
        <f>'O and M Class.'!L$17</f>
        <v>0</v>
      </c>
      <c r="J353" s="11">
        <f t="shared" si="343"/>
        <v>0</v>
      </c>
      <c r="K353" s="11">
        <f t="shared" si="355"/>
        <v>0</v>
      </c>
      <c r="L353" s="11">
        <f t="shared" si="356"/>
        <v>0</v>
      </c>
      <c r="M353" s="11">
        <f t="shared" si="357"/>
        <v>0</v>
      </c>
      <c r="N353" s="11">
        <f t="shared" si="358"/>
        <v>0</v>
      </c>
      <c r="O353" s="11">
        <f t="shared" si="344"/>
        <v>0</v>
      </c>
      <c r="P353" s="11">
        <f t="shared" si="345"/>
        <v>0</v>
      </c>
      <c r="Q353" s="11">
        <f t="shared" si="346"/>
        <v>0</v>
      </c>
      <c r="R353" s="11">
        <f t="shared" si="347"/>
        <v>0</v>
      </c>
      <c r="S353" s="11">
        <f t="shared" si="348"/>
        <v>0</v>
      </c>
      <c r="T353" s="11">
        <f t="shared" si="349"/>
        <v>0</v>
      </c>
      <c r="U353" s="11">
        <f t="shared" si="350"/>
        <v>0</v>
      </c>
      <c r="V353" s="11">
        <f t="shared" si="351"/>
        <v>0</v>
      </c>
      <c r="W353" s="11">
        <f t="shared" si="352"/>
        <v>0</v>
      </c>
      <c r="X353" s="11">
        <f t="shared" si="353"/>
        <v>0</v>
      </c>
      <c r="Y353" s="2">
        <f t="shared" si="354"/>
        <v>0</v>
      </c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</row>
    <row r="354" spans="1:57">
      <c r="A354" s="1">
        <f t="shared" si="341"/>
        <v>329</v>
      </c>
      <c r="B354" s="1"/>
      <c r="C354" s="3">
        <v>7550</v>
      </c>
      <c r="D354" s="1"/>
      <c r="E354" s="1"/>
      <c r="F354" s="1" t="s">
        <v>75</v>
      </c>
      <c r="G354" s="25">
        <v>99</v>
      </c>
      <c r="H354" s="11" t="str">
        <f t="shared" si="342"/>
        <v>-</v>
      </c>
      <c r="I354" s="2">
        <f>'O and M Class.'!L$18</f>
        <v>0</v>
      </c>
      <c r="J354" s="11">
        <f t="shared" si="343"/>
        <v>0</v>
      </c>
      <c r="K354" s="11">
        <f t="shared" si="355"/>
        <v>0</v>
      </c>
      <c r="L354" s="11">
        <f t="shared" si="356"/>
        <v>0</v>
      </c>
      <c r="M354" s="11">
        <f t="shared" si="357"/>
        <v>0</v>
      </c>
      <c r="N354" s="11">
        <f t="shared" si="358"/>
        <v>0</v>
      </c>
      <c r="O354" s="11">
        <f t="shared" si="344"/>
        <v>0</v>
      </c>
      <c r="P354" s="11">
        <f t="shared" si="345"/>
        <v>0</v>
      </c>
      <c r="Q354" s="11">
        <f t="shared" si="346"/>
        <v>0</v>
      </c>
      <c r="R354" s="11">
        <f t="shared" si="347"/>
        <v>0</v>
      </c>
      <c r="S354" s="11">
        <f t="shared" si="348"/>
        <v>0</v>
      </c>
      <c r="T354" s="11">
        <f t="shared" si="349"/>
        <v>0</v>
      </c>
      <c r="U354" s="11">
        <f t="shared" si="350"/>
        <v>0</v>
      </c>
      <c r="V354" s="11">
        <f t="shared" si="351"/>
        <v>0</v>
      </c>
      <c r="W354" s="11">
        <f t="shared" si="352"/>
        <v>0</v>
      </c>
      <c r="X354" s="11">
        <f t="shared" si="353"/>
        <v>0</v>
      </c>
      <c r="Y354" s="2">
        <f t="shared" si="354"/>
        <v>0</v>
      </c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</row>
    <row r="355" spans="1:57">
      <c r="A355" s="1">
        <f t="shared" si="341"/>
        <v>330</v>
      </c>
      <c r="B355" s="1"/>
      <c r="C355" s="73">
        <v>7560</v>
      </c>
      <c r="D355" s="1"/>
      <c r="E355" s="1"/>
      <c r="F355" s="1" t="s">
        <v>76</v>
      </c>
      <c r="G355" s="25">
        <v>18.399999999999999</v>
      </c>
      <c r="H355" s="11" t="str">
        <f t="shared" si="342"/>
        <v>Gas Costs</v>
      </c>
      <c r="I355" s="2">
        <f>'O and M Class.'!L$19</f>
        <v>104.24863768711531</v>
      </c>
      <c r="J355" s="11">
        <f t="shared" si="343"/>
        <v>62.05250954096072</v>
      </c>
      <c r="K355" s="11">
        <f t="shared" si="355"/>
        <v>40.758460255832794</v>
      </c>
      <c r="L355" s="11">
        <f t="shared" si="356"/>
        <v>1.4376678903218045</v>
      </c>
      <c r="M355" s="11">
        <f t="shared" si="357"/>
        <v>0</v>
      </c>
      <c r="N355" s="11">
        <f t="shared" si="358"/>
        <v>0</v>
      </c>
      <c r="O355" s="11">
        <f t="shared" si="344"/>
        <v>0</v>
      </c>
      <c r="P355" s="11">
        <f t="shared" si="345"/>
        <v>0</v>
      </c>
      <c r="Q355" s="11">
        <f t="shared" si="346"/>
        <v>0</v>
      </c>
      <c r="R355" s="11">
        <f t="shared" si="347"/>
        <v>0</v>
      </c>
      <c r="S355" s="11">
        <f t="shared" si="348"/>
        <v>0</v>
      </c>
      <c r="T355" s="11">
        <f t="shared" si="349"/>
        <v>0</v>
      </c>
      <c r="U355" s="11">
        <f t="shared" si="350"/>
        <v>0</v>
      </c>
      <c r="V355" s="11">
        <f t="shared" si="351"/>
        <v>0</v>
      </c>
      <c r="W355" s="11">
        <f t="shared" si="352"/>
        <v>0</v>
      </c>
      <c r="X355" s="11">
        <f t="shared" si="353"/>
        <v>0</v>
      </c>
      <c r="Y355" s="2">
        <f t="shared" si="354"/>
        <v>0</v>
      </c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</row>
    <row r="356" spans="1:57">
      <c r="A356" s="1">
        <f t="shared" si="341"/>
        <v>331</v>
      </c>
      <c r="B356" s="1"/>
      <c r="C356" s="3">
        <v>7570</v>
      </c>
      <c r="D356" s="1"/>
      <c r="E356" s="1"/>
      <c r="F356" s="1" t="s">
        <v>77</v>
      </c>
      <c r="G356" s="25">
        <v>99</v>
      </c>
      <c r="H356" s="11" t="str">
        <f t="shared" si="342"/>
        <v>-</v>
      </c>
      <c r="I356" s="2">
        <f>'O and M Class.'!L$20</f>
        <v>0</v>
      </c>
      <c r="J356" s="11">
        <f t="shared" si="343"/>
        <v>0</v>
      </c>
      <c r="K356" s="11">
        <f t="shared" si="355"/>
        <v>0</v>
      </c>
      <c r="L356" s="11">
        <f t="shared" si="356"/>
        <v>0</v>
      </c>
      <c r="M356" s="11">
        <f t="shared" si="357"/>
        <v>0</v>
      </c>
      <c r="N356" s="11">
        <f t="shared" si="358"/>
        <v>0</v>
      </c>
      <c r="O356" s="11">
        <f t="shared" si="344"/>
        <v>0</v>
      </c>
      <c r="P356" s="11">
        <f t="shared" si="345"/>
        <v>0</v>
      </c>
      <c r="Q356" s="11">
        <f t="shared" si="346"/>
        <v>0</v>
      </c>
      <c r="R356" s="11">
        <f t="shared" si="347"/>
        <v>0</v>
      </c>
      <c r="S356" s="11">
        <f t="shared" si="348"/>
        <v>0</v>
      </c>
      <c r="T356" s="11">
        <f t="shared" si="349"/>
        <v>0</v>
      </c>
      <c r="U356" s="11">
        <f t="shared" si="350"/>
        <v>0</v>
      </c>
      <c r="V356" s="11">
        <f t="shared" si="351"/>
        <v>0</v>
      </c>
      <c r="W356" s="11">
        <f t="shared" si="352"/>
        <v>0</v>
      </c>
      <c r="X356" s="11">
        <f t="shared" si="353"/>
        <v>0</v>
      </c>
      <c r="Y356" s="2">
        <f t="shared" si="354"/>
        <v>0</v>
      </c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</row>
    <row r="357" spans="1:57">
      <c r="A357" s="1">
        <f t="shared" si="341"/>
        <v>332</v>
      </c>
      <c r="B357" s="1"/>
      <c r="C357" s="3">
        <v>7590</v>
      </c>
      <c r="D357" s="1"/>
      <c r="E357" s="1"/>
      <c r="F357" s="1" t="s">
        <v>78</v>
      </c>
      <c r="G357" s="25">
        <v>99</v>
      </c>
      <c r="H357" s="11" t="str">
        <f t="shared" si="342"/>
        <v>-</v>
      </c>
      <c r="I357" s="2">
        <f>'O and M Class.'!L$21</f>
        <v>0</v>
      </c>
      <c r="J357" s="11">
        <f t="shared" si="343"/>
        <v>0</v>
      </c>
      <c r="K357" s="11">
        <f t="shared" si="355"/>
        <v>0</v>
      </c>
      <c r="L357" s="11">
        <f t="shared" si="356"/>
        <v>0</v>
      </c>
      <c r="M357" s="11">
        <f t="shared" si="357"/>
        <v>0</v>
      </c>
      <c r="N357" s="11">
        <f t="shared" si="358"/>
        <v>0</v>
      </c>
      <c r="O357" s="11">
        <f t="shared" si="344"/>
        <v>0</v>
      </c>
      <c r="P357" s="11">
        <f t="shared" si="345"/>
        <v>0</v>
      </c>
      <c r="Q357" s="11">
        <f t="shared" si="346"/>
        <v>0</v>
      </c>
      <c r="R357" s="11">
        <f t="shared" si="347"/>
        <v>0</v>
      </c>
      <c r="S357" s="11">
        <f t="shared" si="348"/>
        <v>0</v>
      </c>
      <c r="T357" s="11">
        <f t="shared" si="349"/>
        <v>0</v>
      </c>
      <c r="U357" s="11">
        <f t="shared" si="350"/>
        <v>0</v>
      </c>
      <c r="V357" s="11">
        <f t="shared" si="351"/>
        <v>0</v>
      </c>
      <c r="W357" s="11">
        <f t="shared" si="352"/>
        <v>0</v>
      </c>
      <c r="X357" s="11">
        <f t="shared" si="353"/>
        <v>0</v>
      </c>
      <c r="Y357" s="2">
        <f t="shared" si="354"/>
        <v>0</v>
      </c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</row>
    <row r="358" spans="1:57">
      <c r="A358" s="1">
        <f t="shared" si="341"/>
        <v>333</v>
      </c>
      <c r="B358" s="1"/>
      <c r="C358" s="3"/>
      <c r="D358" s="1"/>
      <c r="E358" s="1" t="s">
        <v>80</v>
      </c>
      <c r="G358" s="20"/>
      <c r="H358" s="11"/>
      <c r="I358" s="2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</row>
    <row r="359" spans="1:57">
      <c r="A359" s="1">
        <f t="shared" si="341"/>
        <v>334</v>
      </c>
      <c r="B359" s="1"/>
      <c r="C359" s="73">
        <v>7610</v>
      </c>
      <c r="D359" s="1"/>
      <c r="E359" s="1"/>
      <c r="F359" s="1" t="s">
        <v>88</v>
      </c>
      <c r="G359" s="25">
        <v>99</v>
      </c>
      <c r="H359" s="11" t="str">
        <f t="shared" ref="H359:H366" si="359">VLOOKUP($G359,alloc,3)</f>
        <v>-</v>
      </c>
      <c r="I359" s="2">
        <f>'O and M Class.'!L$23</f>
        <v>0</v>
      </c>
      <c r="J359" s="11">
        <f t="shared" si="343"/>
        <v>0</v>
      </c>
      <c r="K359" s="11">
        <f t="shared" ref="K359:K366" si="360">$I359*VLOOKUP($G359,alloc,7)</f>
        <v>0</v>
      </c>
      <c r="L359" s="11">
        <f t="shared" ref="L359:L366" si="361">$I359*VLOOKUP($G359,alloc,8)</f>
        <v>0</v>
      </c>
      <c r="M359" s="11">
        <f t="shared" ref="M359:M366" si="362">$I359*VLOOKUP($G359,alloc,9)</f>
        <v>0</v>
      </c>
      <c r="N359" s="11">
        <f t="shared" ref="N359:N366" si="363">$I359*VLOOKUP($G359,alloc,10)</f>
        <v>0</v>
      </c>
      <c r="O359" s="11">
        <f t="shared" ref="O359:O366" si="364">$I359*VLOOKUP($G359,alloc,11)</f>
        <v>0</v>
      </c>
      <c r="P359" s="11">
        <f t="shared" ref="P359:P366" si="365">$I359*VLOOKUP($G359,alloc,12)</f>
        <v>0</v>
      </c>
      <c r="Q359" s="11">
        <f t="shared" ref="Q359:Q366" si="366">$I359*VLOOKUP($G359,alloc,13)</f>
        <v>0</v>
      </c>
      <c r="R359" s="11">
        <f t="shared" ref="R359:R366" si="367">$I359*VLOOKUP($G359,alloc,14)</f>
        <v>0</v>
      </c>
      <c r="S359" s="11">
        <f t="shared" ref="S359:S366" si="368">$I359*VLOOKUP($G359,alloc,15)</f>
        <v>0</v>
      </c>
      <c r="T359" s="11">
        <f t="shared" ref="T359:T366" si="369">$I359*VLOOKUP($G359,alloc,16)</f>
        <v>0</v>
      </c>
      <c r="U359" s="11">
        <f t="shared" ref="U359:U366" si="370">$I359*VLOOKUP($G359,alloc,17)</f>
        <v>0</v>
      </c>
      <c r="V359" s="11">
        <f t="shared" ref="V359:V366" si="371">$I359*VLOOKUP($G359,alloc,18)</f>
        <v>0</v>
      </c>
      <c r="W359" s="11">
        <f t="shared" ref="W359:W366" si="372">$I359*VLOOKUP($G359,alloc,19)</f>
        <v>0</v>
      </c>
      <c r="X359" s="11">
        <f t="shared" ref="X359:X366" si="373">$I359*VLOOKUP($G359,alloc,20)</f>
        <v>0</v>
      </c>
      <c r="Y359" s="2">
        <f t="shared" ref="Y359:Y367" si="374">SUM(J359:X359)-I359</f>
        <v>0</v>
      </c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</row>
    <row r="360" spans="1:57">
      <c r="A360" s="1">
        <f t="shared" si="341"/>
        <v>335</v>
      </c>
      <c r="B360" s="1"/>
      <c r="C360" s="3">
        <v>7620</v>
      </c>
      <c r="D360" s="1"/>
      <c r="E360" s="1"/>
      <c r="F360" s="1" t="s">
        <v>81</v>
      </c>
      <c r="G360" s="25">
        <v>99</v>
      </c>
      <c r="H360" s="11" t="str">
        <f t="shared" si="359"/>
        <v>-</v>
      </c>
      <c r="I360" s="2">
        <f>'O and M Class.'!L$24</f>
        <v>0</v>
      </c>
      <c r="J360" s="11">
        <f t="shared" si="343"/>
        <v>0</v>
      </c>
      <c r="K360" s="11">
        <f t="shared" si="360"/>
        <v>0</v>
      </c>
      <c r="L360" s="11">
        <f t="shared" si="361"/>
        <v>0</v>
      </c>
      <c r="M360" s="11">
        <f t="shared" si="362"/>
        <v>0</v>
      </c>
      <c r="N360" s="11">
        <f t="shared" si="363"/>
        <v>0</v>
      </c>
      <c r="O360" s="11">
        <f t="shared" si="364"/>
        <v>0</v>
      </c>
      <c r="P360" s="11">
        <f t="shared" si="365"/>
        <v>0</v>
      </c>
      <c r="Q360" s="11">
        <f t="shared" si="366"/>
        <v>0</v>
      </c>
      <c r="R360" s="11">
        <f t="shared" si="367"/>
        <v>0</v>
      </c>
      <c r="S360" s="11">
        <f t="shared" si="368"/>
        <v>0</v>
      </c>
      <c r="T360" s="11">
        <f t="shared" si="369"/>
        <v>0</v>
      </c>
      <c r="U360" s="11">
        <f t="shared" si="370"/>
        <v>0</v>
      </c>
      <c r="V360" s="11">
        <f t="shared" si="371"/>
        <v>0</v>
      </c>
      <c r="W360" s="11">
        <f t="shared" si="372"/>
        <v>0</v>
      </c>
      <c r="X360" s="11">
        <f t="shared" si="373"/>
        <v>0</v>
      </c>
      <c r="Y360" s="2">
        <f t="shared" si="374"/>
        <v>0</v>
      </c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</row>
    <row r="361" spans="1:57">
      <c r="A361" s="1">
        <f t="shared" si="341"/>
        <v>336</v>
      </c>
      <c r="B361" s="1"/>
      <c r="C361" s="3">
        <v>7640</v>
      </c>
      <c r="D361" s="1"/>
      <c r="E361" s="1"/>
      <c r="F361" s="1" t="s">
        <v>82</v>
      </c>
      <c r="G361" s="25">
        <v>99</v>
      </c>
      <c r="H361" s="11" t="str">
        <f t="shared" si="359"/>
        <v>-</v>
      </c>
      <c r="I361" s="2">
        <f>'O and M Class.'!L$25</f>
        <v>0</v>
      </c>
      <c r="J361" s="11">
        <f t="shared" si="343"/>
        <v>0</v>
      </c>
      <c r="K361" s="11">
        <f t="shared" si="360"/>
        <v>0</v>
      </c>
      <c r="L361" s="11">
        <f t="shared" si="361"/>
        <v>0</v>
      </c>
      <c r="M361" s="11">
        <f t="shared" si="362"/>
        <v>0</v>
      </c>
      <c r="N361" s="11">
        <f t="shared" si="363"/>
        <v>0</v>
      </c>
      <c r="O361" s="11">
        <f t="shared" si="364"/>
        <v>0</v>
      </c>
      <c r="P361" s="11">
        <f t="shared" si="365"/>
        <v>0</v>
      </c>
      <c r="Q361" s="11">
        <f t="shared" si="366"/>
        <v>0</v>
      </c>
      <c r="R361" s="11">
        <f t="shared" si="367"/>
        <v>0</v>
      </c>
      <c r="S361" s="11">
        <f t="shared" si="368"/>
        <v>0</v>
      </c>
      <c r="T361" s="11">
        <f t="shared" si="369"/>
        <v>0</v>
      </c>
      <c r="U361" s="11">
        <f t="shared" si="370"/>
        <v>0</v>
      </c>
      <c r="V361" s="11">
        <f t="shared" si="371"/>
        <v>0</v>
      </c>
      <c r="W361" s="11">
        <f t="shared" si="372"/>
        <v>0</v>
      </c>
      <c r="X361" s="11">
        <f t="shared" si="373"/>
        <v>0</v>
      </c>
      <c r="Y361" s="2">
        <f t="shared" si="374"/>
        <v>0</v>
      </c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</row>
    <row r="362" spans="1:57">
      <c r="A362" s="1">
        <f t="shared" si="341"/>
        <v>337</v>
      </c>
      <c r="B362" s="1"/>
      <c r="C362" s="3">
        <v>7650</v>
      </c>
      <c r="D362" s="1"/>
      <c r="E362" s="1"/>
      <c r="F362" s="1" t="s">
        <v>83</v>
      </c>
      <c r="G362" s="25">
        <v>99</v>
      </c>
      <c r="H362" s="11" t="str">
        <f t="shared" si="359"/>
        <v>-</v>
      </c>
      <c r="I362" s="2">
        <f>'O and M Class.'!L$26</f>
        <v>0</v>
      </c>
      <c r="J362" s="11">
        <f t="shared" si="343"/>
        <v>0</v>
      </c>
      <c r="K362" s="11">
        <f t="shared" si="360"/>
        <v>0</v>
      </c>
      <c r="L362" s="11">
        <f t="shared" si="361"/>
        <v>0</v>
      </c>
      <c r="M362" s="11">
        <f t="shared" si="362"/>
        <v>0</v>
      </c>
      <c r="N362" s="11">
        <f t="shared" si="363"/>
        <v>0</v>
      </c>
      <c r="O362" s="11">
        <f t="shared" si="364"/>
        <v>0</v>
      </c>
      <c r="P362" s="11">
        <f t="shared" si="365"/>
        <v>0</v>
      </c>
      <c r="Q362" s="11">
        <f t="shared" si="366"/>
        <v>0</v>
      </c>
      <c r="R362" s="11">
        <f t="shared" si="367"/>
        <v>0</v>
      </c>
      <c r="S362" s="11">
        <f t="shared" si="368"/>
        <v>0</v>
      </c>
      <c r="T362" s="11">
        <f t="shared" si="369"/>
        <v>0</v>
      </c>
      <c r="U362" s="11">
        <f t="shared" si="370"/>
        <v>0</v>
      </c>
      <c r="V362" s="11">
        <f t="shared" si="371"/>
        <v>0</v>
      </c>
      <c r="W362" s="11">
        <f t="shared" si="372"/>
        <v>0</v>
      </c>
      <c r="X362" s="11">
        <f t="shared" si="373"/>
        <v>0</v>
      </c>
      <c r="Y362" s="2">
        <f t="shared" si="374"/>
        <v>0</v>
      </c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</row>
    <row r="363" spans="1:57">
      <c r="A363" s="1">
        <f t="shared" si="341"/>
        <v>338</v>
      </c>
      <c r="B363" s="1"/>
      <c r="C363" s="3">
        <v>7660</v>
      </c>
      <c r="D363" s="1"/>
      <c r="E363" s="1"/>
      <c r="F363" s="1" t="s">
        <v>84</v>
      </c>
      <c r="G363" s="25">
        <v>99</v>
      </c>
      <c r="H363" s="11" t="str">
        <f t="shared" si="359"/>
        <v>-</v>
      </c>
      <c r="I363" s="2">
        <f>'O and M Class.'!L$27</f>
        <v>0</v>
      </c>
      <c r="J363" s="11">
        <f t="shared" si="343"/>
        <v>0</v>
      </c>
      <c r="K363" s="11">
        <f t="shared" si="360"/>
        <v>0</v>
      </c>
      <c r="L363" s="11">
        <f t="shared" si="361"/>
        <v>0</v>
      </c>
      <c r="M363" s="11">
        <f t="shared" si="362"/>
        <v>0</v>
      </c>
      <c r="N363" s="11">
        <f t="shared" si="363"/>
        <v>0</v>
      </c>
      <c r="O363" s="11">
        <f t="shared" si="364"/>
        <v>0</v>
      </c>
      <c r="P363" s="11">
        <f t="shared" si="365"/>
        <v>0</v>
      </c>
      <c r="Q363" s="11">
        <f t="shared" si="366"/>
        <v>0</v>
      </c>
      <c r="R363" s="11">
        <f t="shared" si="367"/>
        <v>0</v>
      </c>
      <c r="S363" s="11">
        <f t="shared" si="368"/>
        <v>0</v>
      </c>
      <c r="T363" s="11">
        <f t="shared" si="369"/>
        <v>0</v>
      </c>
      <c r="U363" s="11">
        <f t="shared" si="370"/>
        <v>0</v>
      </c>
      <c r="V363" s="11">
        <f t="shared" si="371"/>
        <v>0</v>
      </c>
      <c r="W363" s="11">
        <f t="shared" si="372"/>
        <v>0</v>
      </c>
      <c r="X363" s="11">
        <f t="shared" si="373"/>
        <v>0</v>
      </c>
      <c r="Y363" s="2">
        <f t="shared" si="374"/>
        <v>0</v>
      </c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</row>
    <row r="364" spans="1:57">
      <c r="A364" s="1">
        <f t="shared" si="341"/>
        <v>339</v>
      </c>
      <c r="B364" s="1"/>
      <c r="C364" s="3">
        <v>7670</v>
      </c>
      <c r="D364" s="1"/>
      <c r="E364" s="1"/>
      <c r="F364" s="1" t="s">
        <v>85</v>
      </c>
      <c r="G364" s="25">
        <v>99</v>
      </c>
      <c r="H364" s="11" t="str">
        <f t="shared" si="359"/>
        <v>-</v>
      </c>
      <c r="I364" s="2">
        <f>'O and M Class.'!L$28</f>
        <v>0</v>
      </c>
      <c r="J364" s="11">
        <f t="shared" si="343"/>
        <v>0</v>
      </c>
      <c r="K364" s="11">
        <f t="shared" si="360"/>
        <v>0</v>
      </c>
      <c r="L364" s="11">
        <f t="shared" si="361"/>
        <v>0</v>
      </c>
      <c r="M364" s="11">
        <f t="shared" si="362"/>
        <v>0</v>
      </c>
      <c r="N364" s="11">
        <f t="shared" si="363"/>
        <v>0</v>
      </c>
      <c r="O364" s="11">
        <f t="shared" si="364"/>
        <v>0</v>
      </c>
      <c r="P364" s="11">
        <f t="shared" si="365"/>
        <v>0</v>
      </c>
      <c r="Q364" s="11">
        <f t="shared" si="366"/>
        <v>0</v>
      </c>
      <c r="R364" s="11">
        <f t="shared" si="367"/>
        <v>0</v>
      </c>
      <c r="S364" s="11">
        <f t="shared" si="368"/>
        <v>0</v>
      </c>
      <c r="T364" s="11">
        <f t="shared" si="369"/>
        <v>0</v>
      </c>
      <c r="U364" s="11">
        <f t="shared" si="370"/>
        <v>0</v>
      </c>
      <c r="V364" s="11">
        <f t="shared" si="371"/>
        <v>0</v>
      </c>
      <c r="W364" s="11">
        <f t="shared" si="372"/>
        <v>0</v>
      </c>
      <c r="X364" s="11">
        <f t="shared" si="373"/>
        <v>0</v>
      </c>
      <c r="Y364" s="2">
        <f t="shared" si="374"/>
        <v>0</v>
      </c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</row>
    <row r="365" spans="1:57">
      <c r="A365" s="1">
        <f t="shared" si="341"/>
        <v>340</v>
      </c>
      <c r="B365" s="1"/>
      <c r="C365" s="3">
        <v>7680</v>
      </c>
      <c r="D365" s="1"/>
      <c r="E365" s="1"/>
      <c r="F365" s="1" t="s">
        <v>86</v>
      </c>
      <c r="G365" s="25">
        <v>99</v>
      </c>
      <c r="H365" s="11" t="str">
        <f t="shared" si="359"/>
        <v>-</v>
      </c>
      <c r="I365" s="2">
        <f>'O and M Class.'!L$29</f>
        <v>0</v>
      </c>
      <c r="J365" s="11">
        <f t="shared" si="343"/>
        <v>0</v>
      </c>
      <c r="K365" s="11">
        <f t="shared" si="360"/>
        <v>0</v>
      </c>
      <c r="L365" s="11">
        <f t="shared" si="361"/>
        <v>0</v>
      </c>
      <c r="M365" s="11">
        <f t="shared" si="362"/>
        <v>0</v>
      </c>
      <c r="N365" s="11">
        <f t="shared" si="363"/>
        <v>0</v>
      </c>
      <c r="O365" s="11">
        <f t="shared" si="364"/>
        <v>0</v>
      </c>
      <c r="P365" s="11">
        <f t="shared" si="365"/>
        <v>0</v>
      </c>
      <c r="Q365" s="11">
        <f t="shared" si="366"/>
        <v>0</v>
      </c>
      <c r="R365" s="11">
        <f t="shared" si="367"/>
        <v>0</v>
      </c>
      <c r="S365" s="11">
        <f t="shared" si="368"/>
        <v>0</v>
      </c>
      <c r="T365" s="11">
        <f t="shared" si="369"/>
        <v>0</v>
      </c>
      <c r="U365" s="11">
        <f t="shared" si="370"/>
        <v>0</v>
      </c>
      <c r="V365" s="11">
        <f t="shared" si="371"/>
        <v>0</v>
      </c>
      <c r="W365" s="11">
        <f t="shared" si="372"/>
        <v>0</v>
      </c>
      <c r="X365" s="11">
        <f t="shared" si="373"/>
        <v>0</v>
      </c>
      <c r="Y365" s="2">
        <f t="shared" si="374"/>
        <v>0</v>
      </c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</row>
    <row r="366" spans="1:57">
      <c r="A366" s="1">
        <f t="shared" si="341"/>
        <v>341</v>
      </c>
      <c r="B366" s="1"/>
      <c r="C366" s="3">
        <v>7690</v>
      </c>
      <c r="D366" s="1"/>
      <c r="E366" s="1"/>
      <c r="F366" s="1" t="s">
        <v>87</v>
      </c>
      <c r="G366" s="25">
        <v>99</v>
      </c>
      <c r="H366" s="11" t="str">
        <f t="shared" si="359"/>
        <v>-</v>
      </c>
      <c r="I366" s="2">
        <f>'O and M Class.'!L$30</f>
        <v>0</v>
      </c>
      <c r="J366" s="11">
        <f t="shared" si="343"/>
        <v>0</v>
      </c>
      <c r="K366" s="11">
        <f t="shared" si="360"/>
        <v>0</v>
      </c>
      <c r="L366" s="11">
        <f t="shared" si="361"/>
        <v>0</v>
      </c>
      <c r="M366" s="11">
        <f t="shared" si="362"/>
        <v>0</v>
      </c>
      <c r="N366" s="11">
        <f t="shared" si="363"/>
        <v>0</v>
      </c>
      <c r="O366" s="11">
        <f t="shared" si="364"/>
        <v>0</v>
      </c>
      <c r="P366" s="11">
        <f t="shared" si="365"/>
        <v>0</v>
      </c>
      <c r="Q366" s="11">
        <f t="shared" si="366"/>
        <v>0</v>
      </c>
      <c r="R366" s="11">
        <f t="shared" si="367"/>
        <v>0</v>
      </c>
      <c r="S366" s="11">
        <f t="shared" si="368"/>
        <v>0</v>
      </c>
      <c r="T366" s="11">
        <f t="shared" si="369"/>
        <v>0</v>
      </c>
      <c r="U366" s="11">
        <f t="shared" si="370"/>
        <v>0</v>
      </c>
      <c r="V366" s="11">
        <f t="shared" si="371"/>
        <v>0</v>
      </c>
      <c r="W366" s="11">
        <f t="shared" si="372"/>
        <v>0</v>
      </c>
      <c r="X366" s="11">
        <f t="shared" si="373"/>
        <v>0</v>
      </c>
      <c r="Y366" s="2">
        <f t="shared" si="374"/>
        <v>0</v>
      </c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</row>
    <row r="367" spans="1:57">
      <c r="A367" s="1">
        <f t="shared" si="341"/>
        <v>342</v>
      </c>
      <c r="B367" s="1"/>
      <c r="C367" s="3"/>
      <c r="D367" s="1" t="s">
        <v>118</v>
      </c>
      <c r="E367" s="1"/>
      <c r="G367" s="25"/>
      <c r="H367" s="11"/>
      <c r="I367" s="2">
        <f>'O and M Class.'!L$31</f>
        <v>104.24863768711531</v>
      </c>
      <c r="J367" s="2">
        <f t="shared" ref="J367:X367" si="375">SUM(J350:J366)</f>
        <v>62.05250954096072</v>
      </c>
      <c r="K367" s="2">
        <f t="shared" si="375"/>
        <v>40.758460255832794</v>
      </c>
      <c r="L367" s="2">
        <f t="shared" si="375"/>
        <v>1.4376678903218045</v>
      </c>
      <c r="M367" s="2">
        <f t="shared" si="375"/>
        <v>0</v>
      </c>
      <c r="N367" s="2">
        <f t="shared" si="375"/>
        <v>0</v>
      </c>
      <c r="O367" s="2">
        <f t="shared" si="375"/>
        <v>0</v>
      </c>
      <c r="P367" s="2">
        <f t="shared" si="375"/>
        <v>0</v>
      </c>
      <c r="Q367" s="2">
        <f t="shared" si="375"/>
        <v>0</v>
      </c>
      <c r="R367" s="2">
        <f t="shared" si="375"/>
        <v>0</v>
      </c>
      <c r="S367" s="2">
        <f t="shared" si="375"/>
        <v>0</v>
      </c>
      <c r="T367" s="2">
        <f t="shared" si="375"/>
        <v>0</v>
      </c>
      <c r="U367" s="2">
        <f t="shared" si="375"/>
        <v>0</v>
      </c>
      <c r="V367" s="2">
        <f t="shared" si="375"/>
        <v>0</v>
      </c>
      <c r="W367" s="2">
        <f t="shared" si="375"/>
        <v>0</v>
      </c>
      <c r="X367" s="2">
        <f t="shared" si="375"/>
        <v>0</v>
      </c>
      <c r="Y367" s="2">
        <f t="shared" si="374"/>
        <v>0</v>
      </c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</row>
    <row r="368" spans="1:57">
      <c r="A368" s="1">
        <f t="shared" si="341"/>
        <v>343</v>
      </c>
      <c r="B368" s="1"/>
      <c r="C368" s="3"/>
      <c r="D368" s="1"/>
      <c r="E368" s="1"/>
      <c r="G368" s="25"/>
      <c r="H368" s="11"/>
      <c r="I368" s="2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</row>
    <row r="369" spans="1:57">
      <c r="A369" s="1">
        <f t="shared" si="341"/>
        <v>344</v>
      </c>
      <c r="B369" s="1"/>
      <c r="C369" s="3"/>
      <c r="D369" s="1" t="s">
        <v>120</v>
      </c>
      <c r="E369" s="1"/>
      <c r="G369" s="25"/>
      <c r="H369" s="11"/>
      <c r="I369" s="2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</row>
    <row r="370" spans="1:57">
      <c r="A370" s="1">
        <f t="shared" si="341"/>
        <v>345</v>
      </c>
      <c r="B370" s="1"/>
      <c r="C370" s="3"/>
      <c r="D370" s="1"/>
      <c r="E370" s="1" t="s">
        <v>71</v>
      </c>
      <c r="G370" s="25"/>
      <c r="H370" s="11"/>
      <c r="I370" s="2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</row>
    <row r="371" spans="1:57">
      <c r="A371" s="1">
        <f t="shared" si="341"/>
        <v>346</v>
      </c>
      <c r="B371" s="1"/>
      <c r="C371" s="3">
        <v>8001</v>
      </c>
      <c r="D371" s="1"/>
      <c r="E371" s="1"/>
      <c r="F371" s="1" t="s">
        <v>393</v>
      </c>
      <c r="G371" s="25">
        <v>18.399999999999999</v>
      </c>
      <c r="H371" s="11" t="str">
        <f t="shared" ref="H371:H386" si="376">VLOOKUP($G371,alloc,3)</f>
        <v>Gas Costs</v>
      </c>
      <c r="I371" s="2">
        <f>'O and M Class.'!L35</f>
        <v>1391074.1932681859</v>
      </c>
      <c r="J371" s="11">
        <f t="shared" ref="J371:J386" si="377">$I371*VLOOKUP($G371,alloc,6)</f>
        <v>828017.00401143078</v>
      </c>
      <c r="K371" s="11">
        <f t="shared" ref="K371:K386" si="378">$I371*VLOOKUP($G371,alloc,7)</f>
        <v>543873.21961372416</v>
      </c>
      <c r="L371" s="11">
        <f t="shared" ref="L371:L386" si="379">$I371*VLOOKUP($G371,alloc,8)</f>
        <v>19183.969643031207</v>
      </c>
      <c r="M371" s="11">
        <f t="shared" ref="M371:M386" si="380">$I371*VLOOKUP($G371,alloc,9)</f>
        <v>0</v>
      </c>
      <c r="N371" s="11">
        <f t="shared" ref="N371:N386" si="381">$I371*VLOOKUP($G371,alloc,10)</f>
        <v>0</v>
      </c>
      <c r="O371" s="11">
        <f t="shared" ref="O371:O386" si="382">$I371*VLOOKUP($G371,alloc,11)</f>
        <v>0</v>
      </c>
      <c r="P371" s="11">
        <f t="shared" ref="P371:P386" si="383">$I371*VLOOKUP($G371,alloc,12)</f>
        <v>0</v>
      </c>
      <c r="Q371" s="11">
        <f t="shared" ref="Q371:Q386" si="384">$I371*VLOOKUP($G371,alloc,13)</f>
        <v>0</v>
      </c>
      <c r="R371" s="11">
        <f t="shared" ref="R371:R386" si="385">$I371*VLOOKUP($G371,alloc,14)</f>
        <v>0</v>
      </c>
      <c r="S371" s="11">
        <f t="shared" ref="S371:S386" si="386">$I371*VLOOKUP($G371,alloc,15)</f>
        <v>0</v>
      </c>
      <c r="T371" s="11">
        <f t="shared" ref="T371:T386" si="387">$I371*VLOOKUP($G371,alloc,16)</f>
        <v>0</v>
      </c>
      <c r="U371" s="11">
        <f t="shared" ref="U371:U386" si="388">$I371*VLOOKUP($G371,alloc,17)</f>
        <v>0</v>
      </c>
      <c r="V371" s="11">
        <f t="shared" ref="V371:V386" si="389">$I371*VLOOKUP($G371,alloc,18)</f>
        <v>0</v>
      </c>
      <c r="W371" s="11">
        <f t="shared" ref="W371:W386" si="390">$I371*VLOOKUP($G371,alloc,19)</f>
        <v>0</v>
      </c>
      <c r="X371" s="11">
        <f t="shared" ref="X371:X386" si="391">$I371*VLOOKUP($G371,alloc,20)</f>
        <v>0</v>
      </c>
      <c r="Y371" s="2">
        <f>SUM(J371:X371)-I371</f>
        <v>0</v>
      </c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</row>
    <row r="372" spans="1:57">
      <c r="A372" s="1">
        <f t="shared" si="341"/>
        <v>347</v>
      </c>
      <c r="B372" s="1"/>
      <c r="C372" s="3">
        <v>8040</v>
      </c>
      <c r="D372" s="1"/>
      <c r="E372" s="1"/>
      <c r="F372" s="68" t="s">
        <v>395</v>
      </c>
      <c r="G372" s="25">
        <v>18.399999999999999</v>
      </c>
      <c r="H372" s="11" t="str">
        <f t="shared" si="376"/>
        <v>Gas Costs</v>
      </c>
      <c r="I372" s="2">
        <f>'O and M Class.'!L36</f>
        <v>54630685.565620363</v>
      </c>
      <c r="J372" s="11">
        <f t="shared" si="377"/>
        <v>32518133.689807139</v>
      </c>
      <c r="K372" s="11">
        <f t="shared" si="378"/>
        <v>21359153.229974937</v>
      </c>
      <c r="L372" s="11">
        <f t="shared" si="379"/>
        <v>753398.64583829092</v>
      </c>
      <c r="M372" s="11">
        <f t="shared" si="380"/>
        <v>0</v>
      </c>
      <c r="N372" s="11">
        <f t="shared" si="381"/>
        <v>0</v>
      </c>
      <c r="O372" s="11">
        <f t="shared" si="382"/>
        <v>0</v>
      </c>
      <c r="P372" s="11">
        <f t="shared" si="383"/>
        <v>0</v>
      </c>
      <c r="Q372" s="11">
        <f t="shared" si="384"/>
        <v>0</v>
      </c>
      <c r="R372" s="11">
        <f t="shared" si="385"/>
        <v>0</v>
      </c>
      <c r="S372" s="11">
        <f t="shared" si="386"/>
        <v>0</v>
      </c>
      <c r="T372" s="11">
        <f t="shared" si="387"/>
        <v>0</v>
      </c>
      <c r="U372" s="11">
        <f t="shared" si="388"/>
        <v>0</v>
      </c>
      <c r="V372" s="11">
        <f t="shared" si="389"/>
        <v>0</v>
      </c>
      <c r="W372" s="11">
        <f t="shared" si="390"/>
        <v>0</v>
      </c>
      <c r="X372" s="11">
        <f t="shared" si="391"/>
        <v>0</v>
      </c>
      <c r="Y372" s="2">
        <f>SUM(J372:X372)-I372</f>
        <v>0</v>
      </c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</row>
    <row r="373" spans="1:57">
      <c r="A373" s="1">
        <f t="shared" si="341"/>
        <v>348</v>
      </c>
      <c r="B373" s="1"/>
      <c r="C373" s="3">
        <v>8045</v>
      </c>
      <c r="D373" s="1"/>
      <c r="E373" s="1"/>
      <c r="F373" s="1" t="s">
        <v>396</v>
      </c>
      <c r="G373" s="25">
        <v>18.399999999999999</v>
      </c>
      <c r="H373" s="11" t="str">
        <f t="shared" si="376"/>
        <v>Gas Costs</v>
      </c>
      <c r="I373" s="2">
        <f>'O and M Class.'!L37</f>
        <v>0</v>
      </c>
      <c r="J373" s="11">
        <f t="shared" si="377"/>
        <v>0</v>
      </c>
      <c r="K373" s="11">
        <f t="shared" si="378"/>
        <v>0</v>
      </c>
      <c r="L373" s="11">
        <f t="shared" si="379"/>
        <v>0</v>
      </c>
      <c r="M373" s="11">
        <f t="shared" si="380"/>
        <v>0</v>
      </c>
      <c r="N373" s="11">
        <f t="shared" si="381"/>
        <v>0</v>
      </c>
      <c r="O373" s="11">
        <f t="shared" si="382"/>
        <v>0</v>
      </c>
      <c r="P373" s="11">
        <f t="shared" si="383"/>
        <v>0</v>
      </c>
      <c r="Q373" s="11">
        <f t="shared" si="384"/>
        <v>0</v>
      </c>
      <c r="R373" s="11">
        <f t="shared" si="385"/>
        <v>0</v>
      </c>
      <c r="S373" s="11">
        <f t="shared" si="386"/>
        <v>0</v>
      </c>
      <c r="T373" s="11">
        <f t="shared" si="387"/>
        <v>0</v>
      </c>
      <c r="U373" s="11">
        <f t="shared" si="388"/>
        <v>0</v>
      </c>
      <c r="V373" s="11">
        <f t="shared" si="389"/>
        <v>0</v>
      </c>
      <c r="W373" s="11">
        <f t="shared" si="390"/>
        <v>0</v>
      </c>
      <c r="X373" s="11">
        <f t="shared" si="391"/>
        <v>0</v>
      </c>
      <c r="Y373" s="2">
        <f t="shared" ref="Y373:Y382" si="392">SUM(J373:X373)-I373</f>
        <v>0</v>
      </c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</row>
    <row r="374" spans="1:57">
      <c r="A374" s="1">
        <f t="shared" si="341"/>
        <v>349</v>
      </c>
      <c r="B374" s="1"/>
      <c r="C374" s="3">
        <v>8050</v>
      </c>
      <c r="D374" s="1"/>
      <c r="E374" s="1"/>
      <c r="F374" s="1" t="s">
        <v>394</v>
      </c>
      <c r="G374" s="25">
        <v>18.399999999999999</v>
      </c>
      <c r="H374" s="11" t="str">
        <f t="shared" si="376"/>
        <v>Gas Costs</v>
      </c>
      <c r="I374" s="2">
        <f>'O and M Class.'!L38</f>
        <v>16638.113422500668</v>
      </c>
      <c r="J374" s="11">
        <f t="shared" si="377"/>
        <v>9903.5988843517916</v>
      </c>
      <c r="K374" s="11">
        <f t="shared" si="378"/>
        <v>6505.0623174411739</v>
      </c>
      <c r="L374" s="11">
        <f t="shared" si="379"/>
        <v>229.45222070770384</v>
      </c>
      <c r="M374" s="11">
        <f t="shared" si="380"/>
        <v>0</v>
      </c>
      <c r="N374" s="11">
        <f t="shared" si="381"/>
        <v>0</v>
      </c>
      <c r="O374" s="11">
        <f t="shared" si="382"/>
        <v>0</v>
      </c>
      <c r="P374" s="11">
        <f t="shared" si="383"/>
        <v>0</v>
      </c>
      <c r="Q374" s="11">
        <f t="shared" si="384"/>
        <v>0</v>
      </c>
      <c r="R374" s="11">
        <f t="shared" si="385"/>
        <v>0</v>
      </c>
      <c r="S374" s="11">
        <f t="shared" si="386"/>
        <v>0</v>
      </c>
      <c r="T374" s="11">
        <f t="shared" si="387"/>
        <v>0</v>
      </c>
      <c r="U374" s="11">
        <f t="shared" si="388"/>
        <v>0</v>
      </c>
      <c r="V374" s="11">
        <f t="shared" si="389"/>
        <v>0</v>
      </c>
      <c r="W374" s="11">
        <f t="shared" si="390"/>
        <v>0</v>
      </c>
      <c r="X374" s="11">
        <f t="shared" si="391"/>
        <v>0</v>
      </c>
      <c r="Y374" s="2">
        <f t="shared" si="392"/>
        <v>0</v>
      </c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</row>
    <row r="375" spans="1:57">
      <c r="A375" s="1">
        <f t="shared" si="341"/>
        <v>350</v>
      </c>
      <c r="B375" s="1"/>
      <c r="C375" s="3">
        <v>8051</v>
      </c>
      <c r="D375" s="1"/>
      <c r="E375" s="1"/>
      <c r="F375" s="1" t="s">
        <v>397</v>
      </c>
      <c r="G375" s="25">
        <v>18.399999999999999</v>
      </c>
      <c r="H375" s="11" t="str">
        <f t="shared" si="376"/>
        <v>Gas Costs</v>
      </c>
      <c r="I375" s="2">
        <f>'O and M Class.'!L39</f>
        <v>50026638.460275397</v>
      </c>
      <c r="J375" s="11">
        <f t="shared" si="377"/>
        <v>29777640.545053449</v>
      </c>
      <c r="K375" s="11">
        <f t="shared" si="378"/>
        <v>19559092.57573026</v>
      </c>
      <c r="L375" s="11">
        <f t="shared" si="379"/>
        <v>689905.33949169295</v>
      </c>
      <c r="M375" s="11">
        <f t="shared" si="380"/>
        <v>0</v>
      </c>
      <c r="N375" s="11">
        <f t="shared" si="381"/>
        <v>0</v>
      </c>
      <c r="O375" s="11">
        <f t="shared" si="382"/>
        <v>0</v>
      </c>
      <c r="P375" s="11">
        <f t="shared" si="383"/>
        <v>0</v>
      </c>
      <c r="Q375" s="11">
        <f t="shared" si="384"/>
        <v>0</v>
      </c>
      <c r="R375" s="11">
        <f t="shared" si="385"/>
        <v>0</v>
      </c>
      <c r="S375" s="11">
        <f t="shared" si="386"/>
        <v>0</v>
      </c>
      <c r="T375" s="11">
        <f t="shared" si="387"/>
        <v>0</v>
      </c>
      <c r="U375" s="11">
        <f t="shared" si="388"/>
        <v>0</v>
      </c>
      <c r="V375" s="11">
        <f t="shared" si="389"/>
        <v>0</v>
      </c>
      <c r="W375" s="11">
        <f t="shared" si="390"/>
        <v>0</v>
      </c>
      <c r="X375" s="11">
        <f t="shared" si="391"/>
        <v>0</v>
      </c>
      <c r="Y375" s="2">
        <f t="shared" si="392"/>
        <v>0</v>
      </c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</row>
    <row r="376" spans="1:57">
      <c r="A376" s="1">
        <f t="shared" si="341"/>
        <v>351</v>
      </c>
      <c r="B376" s="1"/>
      <c r="C376" s="3">
        <v>8052</v>
      </c>
      <c r="D376" s="1"/>
      <c r="E376" s="1"/>
      <c r="F376" s="1" t="s">
        <v>398</v>
      </c>
      <c r="G376" s="25">
        <v>18.399999999999999</v>
      </c>
      <c r="H376" s="11" t="str">
        <f t="shared" si="376"/>
        <v>Gas Costs</v>
      </c>
      <c r="I376" s="2">
        <f>'O and M Class.'!L40</f>
        <v>24814110.4430135</v>
      </c>
      <c r="J376" s="11">
        <f t="shared" si="377"/>
        <v>14770244.093135601</v>
      </c>
      <c r="K376" s="11">
        <f t="shared" si="378"/>
        <v>9701660.9206051435</v>
      </c>
      <c r="L376" s="11">
        <f t="shared" si="379"/>
        <v>342205.42927275767</v>
      </c>
      <c r="M376" s="11">
        <f t="shared" si="380"/>
        <v>0</v>
      </c>
      <c r="N376" s="11">
        <f t="shared" si="381"/>
        <v>0</v>
      </c>
      <c r="O376" s="11">
        <f t="shared" si="382"/>
        <v>0</v>
      </c>
      <c r="P376" s="11">
        <f t="shared" si="383"/>
        <v>0</v>
      </c>
      <c r="Q376" s="11">
        <f t="shared" si="384"/>
        <v>0</v>
      </c>
      <c r="R376" s="11">
        <f t="shared" si="385"/>
        <v>0</v>
      </c>
      <c r="S376" s="11">
        <f t="shared" si="386"/>
        <v>0</v>
      </c>
      <c r="T376" s="11">
        <f t="shared" si="387"/>
        <v>0</v>
      </c>
      <c r="U376" s="11">
        <f t="shared" si="388"/>
        <v>0</v>
      </c>
      <c r="V376" s="11">
        <f t="shared" si="389"/>
        <v>0</v>
      </c>
      <c r="W376" s="11">
        <f t="shared" si="390"/>
        <v>0</v>
      </c>
      <c r="X376" s="11">
        <f t="shared" si="391"/>
        <v>0</v>
      </c>
      <c r="Y376" s="2">
        <f t="shared" si="392"/>
        <v>0</v>
      </c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</row>
    <row r="377" spans="1:57">
      <c r="A377" s="1">
        <f t="shared" si="341"/>
        <v>352</v>
      </c>
      <c r="B377" s="1"/>
      <c r="C377" s="3">
        <v>8053</v>
      </c>
      <c r="D377" s="1"/>
      <c r="E377" s="1"/>
      <c r="F377" s="1" t="s">
        <v>399</v>
      </c>
      <c r="G377" s="25">
        <v>18.399999999999999</v>
      </c>
      <c r="H377" s="11" t="str">
        <f t="shared" si="376"/>
        <v>Gas Costs</v>
      </c>
      <c r="I377" s="2">
        <f>'O and M Class.'!L41</f>
        <v>4715343.3058455419</v>
      </c>
      <c r="J377" s="11">
        <f t="shared" si="377"/>
        <v>2806740.6151922285</v>
      </c>
      <c r="K377" s="11">
        <f t="shared" si="378"/>
        <v>1843574.5251725877</v>
      </c>
      <c r="L377" s="11">
        <f t="shared" si="379"/>
        <v>65028.165480726202</v>
      </c>
      <c r="M377" s="11">
        <f t="shared" si="380"/>
        <v>0</v>
      </c>
      <c r="N377" s="11">
        <f t="shared" si="381"/>
        <v>0</v>
      </c>
      <c r="O377" s="11">
        <f t="shared" si="382"/>
        <v>0</v>
      </c>
      <c r="P377" s="11">
        <f t="shared" si="383"/>
        <v>0</v>
      </c>
      <c r="Q377" s="11">
        <f t="shared" si="384"/>
        <v>0</v>
      </c>
      <c r="R377" s="11">
        <f t="shared" si="385"/>
        <v>0</v>
      </c>
      <c r="S377" s="11">
        <f t="shared" si="386"/>
        <v>0</v>
      </c>
      <c r="T377" s="11">
        <f t="shared" si="387"/>
        <v>0</v>
      </c>
      <c r="U377" s="11">
        <f t="shared" si="388"/>
        <v>0</v>
      </c>
      <c r="V377" s="11">
        <f t="shared" si="389"/>
        <v>0</v>
      </c>
      <c r="W377" s="11">
        <f t="shared" si="390"/>
        <v>0</v>
      </c>
      <c r="X377" s="11">
        <f t="shared" si="391"/>
        <v>0</v>
      </c>
      <c r="Y377" s="2">
        <f t="shared" si="392"/>
        <v>0</v>
      </c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</row>
    <row r="378" spans="1:57">
      <c r="A378" s="1">
        <f t="shared" si="341"/>
        <v>353</v>
      </c>
      <c r="B378" s="1"/>
      <c r="C378" s="3">
        <v>8054</v>
      </c>
      <c r="D378" s="1"/>
      <c r="E378" s="1"/>
      <c r="F378" s="1" t="s">
        <v>400</v>
      </c>
      <c r="G378" s="25">
        <v>18.399999999999999</v>
      </c>
      <c r="H378" s="11" t="str">
        <f t="shared" si="376"/>
        <v>Gas Costs</v>
      </c>
      <c r="I378" s="2">
        <f>'O and M Class.'!L42</f>
        <v>5349099.1036434416</v>
      </c>
      <c r="J378" s="11">
        <f t="shared" si="377"/>
        <v>3183974.6833008602</v>
      </c>
      <c r="K378" s="11">
        <f t="shared" si="378"/>
        <v>2091356.2810740548</v>
      </c>
      <c r="L378" s="11">
        <f t="shared" si="379"/>
        <v>73768.13926852688</v>
      </c>
      <c r="M378" s="11">
        <f t="shared" si="380"/>
        <v>0</v>
      </c>
      <c r="N378" s="11">
        <f t="shared" si="381"/>
        <v>0</v>
      </c>
      <c r="O378" s="11">
        <f t="shared" si="382"/>
        <v>0</v>
      </c>
      <c r="P378" s="11">
        <f t="shared" si="383"/>
        <v>0</v>
      </c>
      <c r="Q378" s="11">
        <f t="shared" si="384"/>
        <v>0</v>
      </c>
      <c r="R378" s="11">
        <f t="shared" si="385"/>
        <v>0</v>
      </c>
      <c r="S378" s="11">
        <f t="shared" si="386"/>
        <v>0</v>
      </c>
      <c r="T378" s="11">
        <f t="shared" si="387"/>
        <v>0</v>
      </c>
      <c r="U378" s="11">
        <f t="shared" si="388"/>
        <v>0</v>
      </c>
      <c r="V378" s="11">
        <f t="shared" si="389"/>
        <v>0</v>
      </c>
      <c r="W378" s="11">
        <f t="shared" si="390"/>
        <v>0</v>
      </c>
      <c r="X378" s="11">
        <f t="shared" si="391"/>
        <v>0</v>
      </c>
      <c r="Y378" s="2">
        <f t="shared" si="392"/>
        <v>0</v>
      </c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</row>
    <row r="379" spans="1:57">
      <c r="A379" s="1">
        <f t="shared" si="341"/>
        <v>354</v>
      </c>
      <c r="B379" s="1"/>
      <c r="C379" s="3">
        <v>8057</v>
      </c>
      <c r="D379" s="1"/>
      <c r="E379" s="1"/>
      <c r="F379" s="1" t="s">
        <v>401</v>
      </c>
      <c r="G379" s="25">
        <v>18.399999999999999</v>
      </c>
      <c r="H379" s="11" t="str">
        <f t="shared" si="376"/>
        <v>Gas Costs</v>
      </c>
      <c r="I379" s="2">
        <f>'O and M Class.'!L43</f>
        <v>0</v>
      </c>
      <c r="J379" s="11">
        <f t="shared" si="377"/>
        <v>0</v>
      </c>
      <c r="K379" s="11">
        <f t="shared" si="378"/>
        <v>0</v>
      </c>
      <c r="L379" s="11">
        <f t="shared" si="379"/>
        <v>0</v>
      </c>
      <c r="M379" s="11">
        <f t="shared" si="380"/>
        <v>0</v>
      </c>
      <c r="N379" s="11">
        <f t="shared" si="381"/>
        <v>0</v>
      </c>
      <c r="O379" s="11">
        <f t="shared" si="382"/>
        <v>0</v>
      </c>
      <c r="P379" s="11">
        <f t="shared" si="383"/>
        <v>0</v>
      </c>
      <c r="Q379" s="11">
        <f t="shared" si="384"/>
        <v>0</v>
      </c>
      <c r="R379" s="11">
        <f t="shared" si="385"/>
        <v>0</v>
      </c>
      <c r="S379" s="11">
        <f t="shared" si="386"/>
        <v>0</v>
      </c>
      <c r="T379" s="11">
        <f t="shared" si="387"/>
        <v>0</v>
      </c>
      <c r="U379" s="11">
        <f t="shared" si="388"/>
        <v>0</v>
      </c>
      <c r="V379" s="11">
        <f t="shared" si="389"/>
        <v>0</v>
      </c>
      <c r="W379" s="11">
        <f t="shared" si="390"/>
        <v>0</v>
      </c>
      <c r="X379" s="11">
        <f t="shared" si="391"/>
        <v>0</v>
      </c>
      <c r="Y379" s="2">
        <f t="shared" si="392"/>
        <v>0</v>
      </c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</row>
    <row r="380" spans="1:57">
      <c r="A380" s="1">
        <f t="shared" si="341"/>
        <v>355</v>
      </c>
      <c r="B380" s="1"/>
      <c r="C380" s="3">
        <v>8058</v>
      </c>
      <c r="D380" s="1"/>
      <c r="E380" s="1"/>
      <c r="F380" s="1" t="s">
        <v>402</v>
      </c>
      <c r="G380" s="25">
        <v>18.399999999999999</v>
      </c>
      <c r="H380" s="11" t="str">
        <f t="shared" si="376"/>
        <v>Gas Costs</v>
      </c>
      <c r="I380" s="2">
        <f>'O and M Class.'!L44</f>
        <v>-5516158.570744819</v>
      </c>
      <c r="J380" s="11">
        <f t="shared" si="377"/>
        <v>-3283414.4400805049</v>
      </c>
      <c r="K380" s="11">
        <f t="shared" si="378"/>
        <v>-2156672.1144631533</v>
      </c>
      <c r="L380" s="11">
        <f t="shared" si="379"/>
        <v>-76072.016201161445</v>
      </c>
      <c r="M380" s="11">
        <f t="shared" si="380"/>
        <v>0</v>
      </c>
      <c r="N380" s="11">
        <f t="shared" si="381"/>
        <v>0</v>
      </c>
      <c r="O380" s="11">
        <f t="shared" si="382"/>
        <v>0</v>
      </c>
      <c r="P380" s="11">
        <f t="shared" si="383"/>
        <v>0</v>
      </c>
      <c r="Q380" s="11">
        <f t="shared" si="384"/>
        <v>0</v>
      </c>
      <c r="R380" s="11">
        <f t="shared" si="385"/>
        <v>0</v>
      </c>
      <c r="S380" s="11">
        <f t="shared" si="386"/>
        <v>0</v>
      </c>
      <c r="T380" s="11">
        <f t="shared" si="387"/>
        <v>0</v>
      </c>
      <c r="U380" s="11">
        <f t="shared" si="388"/>
        <v>0</v>
      </c>
      <c r="V380" s="11">
        <f t="shared" si="389"/>
        <v>0</v>
      </c>
      <c r="W380" s="11">
        <f t="shared" si="390"/>
        <v>0</v>
      </c>
      <c r="X380" s="11">
        <f t="shared" si="391"/>
        <v>0</v>
      </c>
      <c r="Y380" s="2">
        <f t="shared" si="392"/>
        <v>0</v>
      </c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</row>
    <row r="381" spans="1:57">
      <c r="A381" s="1">
        <f t="shared" si="341"/>
        <v>356</v>
      </c>
      <c r="B381" s="1"/>
      <c r="C381" s="3">
        <v>8059</v>
      </c>
      <c r="D381" s="1"/>
      <c r="E381" s="1"/>
      <c r="F381" s="1" t="s">
        <v>403</v>
      </c>
      <c r="G381" s="25">
        <v>18.399999999999999</v>
      </c>
      <c r="H381" s="11" t="str">
        <f t="shared" si="376"/>
        <v>Gas Costs</v>
      </c>
      <c r="I381" s="2">
        <f>'O and M Class.'!L45</f>
        <v>-80142158.203396305</v>
      </c>
      <c r="J381" s="11">
        <f t="shared" si="377"/>
        <v>-47703472.648487926</v>
      </c>
      <c r="K381" s="11">
        <f t="shared" si="378"/>
        <v>-31333464.325486474</v>
      </c>
      <c r="L381" s="11">
        <f t="shared" si="379"/>
        <v>-1105221.2294219122</v>
      </c>
      <c r="M381" s="11">
        <f t="shared" si="380"/>
        <v>0</v>
      </c>
      <c r="N381" s="11">
        <f t="shared" si="381"/>
        <v>0</v>
      </c>
      <c r="O381" s="11">
        <f t="shared" si="382"/>
        <v>0</v>
      </c>
      <c r="P381" s="11">
        <f t="shared" si="383"/>
        <v>0</v>
      </c>
      <c r="Q381" s="11">
        <f t="shared" si="384"/>
        <v>0</v>
      </c>
      <c r="R381" s="11">
        <f t="shared" si="385"/>
        <v>0</v>
      </c>
      <c r="S381" s="11">
        <f t="shared" si="386"/>
        <v>0</v>
      </c>
      <c r="T381" s="11">
        <f t="shared" si="387"/>
        <v>0</v>
      </c>
      <c r="U381" s="11">
        <f t="shared" si="388"/>
        <v>0</v>
      </c>
      <c r="V381" s="11">
        <f t="shared" si="389"/>
        <v>0</v>
      </c>
      <c r="W381" s="11">
        <f t="shared" si="390"/>
        <v>0</v>
      </c>
      <c r="X381" s="11">
        <f t="shared" si="391"/>
        <v>0</v>
      </c>
      <c r="Y381" s="2">
        <f t="shared" si="392"/>
        <v>0</v>
      </c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</row>
    <row r="382" spans="1:57">
      <c r="A382" s="1">
        <f t="shared" si="341"/>
        <v>357</v>
      </c>
      <c r="B382" s="1"/>
      <c r="C382" s="3">
        <v>8060</v>
      </c>
      <c r="D382" s="1"/>
      <c r="E382" s="1"/>
      <c r="F382" s="1" t="s">
        <v>122</v>
      </c>
      <c r="G382" s="25">
        <v>18.399999999999999</v>
      </c>
      <c r="H382" s="11" t="str">
        <f t="shared" si="376"/>
        <v>Gas Costs</v>
      </c>
      <c r="I382" s="2">
        <f>'O and M Class.'!L46</f>
        <v>-1334672.4285446138</v>
      </c>
      <c r="J382" s="11">
        <f t="shared" si="377"/>
        <v>-794444.66080114571</v>
      </c>
      <c r="K382" s="11">
        <f t="shared" si="378"/>
        <v>-521821.62127299421</v>
      </c>
      <c r="L382" s="11">
        <f t="shared" si="379"/>
        <v>-18406.146470473945</v>
      </c>
      <c r="M382" s="11">
        <f t="shared" si="380"/>
        <v>0</v>
      </c>
      <c r="N382" s="11">
        <f t="shared" si="381"/>
        <v>0</v>
      </c>
      <c r="O382" s="11">
        <f t="shared" si="382"/>
        <v>0</v>
      </c>
      <c r="P382" s="11">
        <f t="shared" si="383"/>
        <v>0</v>
      </c>
      <c r="Q382" s="11">
        <f t="shared" si="384"/>
        <v>0</v>
      </c>
      <c r="R382" s="11">
        <f t="shared" si="385"/>
        <v>0</v>
      </c>
      <c r="S382" s="11">
        <f t="shared" si="386"/>
        <v>0</v>
      </c>
      <c r="T382" s="11">
        <f t="shared" si="387"/>
        <v>0</v>
      </c>
      <c r="U382" s="11">
        <f t="shared" si="388"/>
        <v>0</v>
      </c>
      <c r="V382" s="11">
        <f t="shared" si="389"/>
        <v>0</v>
      </c>
      <c r="W382" s="11">
        <f t="shared" si="390"/>
        <v>0</v>
      </c>
      <c r="X382" s="11">
        <f t="shared" si="391"/>
        <v>0</v>
      </c>
      <c r="Y382" s="2">
        <f t="shared" si="392"/>
        <v>0</v>
      </c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</row>
    <row r="383" spans="1:57">
      <c r="A383" s="1">
        <f t="shared" si="341"/>
        <v>358</v>
      </c>
      <c r="B383" s="1"/>
      <c r="C383" s="3">
        <v>8081</v>
      </c>
      <c r="D383" s="1"/>
      <c r="E383" s="1"/>
      <c r="F383" s="1" t="s">
        <v>404</v>
      </c>
      <c r="G383" s="25">
        <v>18.399999999999999</v>
      </c>
      <c r="H383" s="11" t="str">
        <f t="shared" si="376"/>
        <v>Gas Costs</v>
      </c>
      <c r="I383" s="2">
        <f>'O and M Class.'!L47</f>
        <v>20002882.697330352</v>
      </c>
      <c r="J383" s="11">
        <f t="shared" si="377"/>
        <v>11906429.637461061</v>
      </c>
      <c r="K383" s="11">
        <f t="shared" si="378"/>
        <v>7820598.1153266486</v>
      </c>
      <c r="L383" s="11">
        <f t="shared" si="379"/>
        <v>275854.94454264472</v>
      </c>
      <c r="M383" s="11">
        <f t="shared" si="380"/>
        <v>0</v>
      </c>
      <c r="N383" s="11">
        <f t="shared" si="381"/>
        <v>0</v>
      </c>
      <c r="O383" s="11">
        <f t="shared" si="382"/>
        <v>0</v>
      </c>
      <c r="P383" s="11">
        <f t="shared" si="383"/>
        <v>0</v>
      </c>
      <c r="Q383" s="11">
        <f t="shared" si="384"/>
        <v>0</v>
      </c>
      <c r="R383" s="11">
        <f t="shared" si="385"/>
        <v>0</v>
      </c>
      <c r="S383" s="11">
        <f t="shared" si="386"/>
        <v>0</v>
      </c>
      <c r="T383" s="11">
        <f t="shared" si="387"/>
        <v>0</v>
      </c>
      <c r="U383" s="11">
        <f t="shared" si="388"/>
        <v>0</v>
      </c>
      <c r="V383" s="11">
        <f t="shared" si="389"/>
        <v>0</v>
      </c>
      <c r="W383" s="11">
        <f t="shared" si="390"/>
        <v>0</v>
      </c>
      <c r="X383" s="11">
        <f t="shared" si="391"/>
        <v>0</v>
      </c>
      <c r="Y383" s="2">
        <f>SUM(J383:X383)-I383</f>
        <v>0</v>
      </c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</row>
    <row r="384" spans="1:57">
      <c r="A384" s="1">
        <f t="shared" si="341"/>
        <v>359</v>
      </c>
      <c r="B384" s="1"/>
      <c r="C384" s="3">
        <v>8082</v>
      </c>
      <c r="D384" s="1"/>
      <c r="E384" s="1"/>
      <c r="F384" s="1" t="s">
        <v>405</v>
      </c>
      <c r="G384" s="25">
        <v>18.399999999999999</v>
      </c>
      <c r="H384" s="11" t="str">
        <f t="shared" si="376"/>
        <v>Gas Costs</v>
      </c>
      <c r="I384" s="2">
        <f>'O and M Class.'!L48</f>
        <v>-16514585.049590139</v>
      </c>
      <c r="J384" s="11">
        <f t="shared" si="377"/>
        <v>-9830070.3883572835</v>
      </c>
      <c r="K384" s="11">
        <f t="shared" si="378"/>
        <v>-6456765.9906071229</v>
      </c>
      <c r="L384" s="11">
        <f t="shared" si="379"/>
        <v>-227748.67062573368</v>
      </c>
      <c r="M384" s="11">
        <f t="shared" si="380"/>
        <v>0</v>
      </c>
      <c r="N384" s="11">
        <f t="shared" si="381"/>
        <v>0</v>
      </c>
      <c r="O384" s="11">
        <f t="shared" si="382"/>
        <v>0</v>
      </c>
      <c r="P384" s="11">
        <f t="shared" si="383"/>
        <v>0</v>
      </c>
      <c r="Q384" s="11">
        <f t="shared" si="384"/>
        <v>0</v>
      </c>
      <c r="R384" s="11">
        <f t="shared" si="385"/>
        <v>0</v>
      </c>
      <c r="S384" s="11">
        <f t="shared" si="386"/>
        <v>0</v>
      </c>
      <c r="T384" s="11">
        <f t="shared" si="387"/>
        <v>0</v>
      </c>
      <c r="U384" s="11">
        <f t="shared" si="388"/>
        <v>0</v>
      </c>
      <c r="V384" s="11">
        <f t="shared" si="389"/>
        <v>0</v>
      </c>
      <c r="W384" s="11">
        <f t="shared" si="390"/>
        <v>0</v>
      </c>
      <c r="X384" s="11">
        <f t="shared" si="391"/>
        <v>0</v>
      </c>
      <c r="Y384" s="2">
        <f>SUM(J384:X384)-I384</f>
        <v>0</v>
      </c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</row>
    <row r="385" spans="1:57">
      <c r="A385" s="1">
        <f t="shared" si="341"/>
        <v>360</v>
      </c>
      <c r="B385" s="1"/>
      <c r="C385" s="3">
        <v>8120</v>
      </c>
      <c r="D385" s="1"/>
      <c r="E385" s="1"/>
      <c r="F385" s="1" t="s">
        <v>406</v>
      </c>
      <c r="G385" s="25">
        <v>18.399999999999999</v>
      </c>
      <c r="H385" s="11" t="str">
        <f t="shared" si="376"/>
        <v>Gas Costs</v>
      </c>
      <c r="I385" s="2">
        <f>'O and M Class.'!L49</f>
        <v>-10856.051578414428</v>
      </c>
      <c r="J385" s="11">
        <f t="shared" si="377"/>
        <v>-6461.9093265137481</v>
      </c>
      <c r="K385" s="11">
        <f t="shared" si="378"/>
        <v>-4244.429055486482</v>
      </c>
      <c r="L385" s="11">
        <f t="shared" si="379"/>
        <v>-149.71319641419905</v>
      </c>
      <c r="M385" s="11">
        <f t="shared" si="380"/>
        <v>0</v>
      </c>
      <c r="N385" s="11">
        <f t="shared" si="381"/>
        <v>0</v>
      </c>
      <c r="O385" s="11">
        <f t="shared" si="382"/>
        <v>0</v>
      </c>
      <c r="P385" s="11">
        <f t="shared" si="383"/>
        <v>0</v>
      </c>
      <c r="Q385" s="11">
        <f t="shared" si="384"/>
        <v>0</v>
      </c>
      <c r="R385" s="11">
        <f t="shared" si="385"/>
        <v>0</v>
      </c>
      <c r="S385" s="11">
        <f t="shared" si="386"/>
        <v>0</v>
      </c>
      <c r="T385" s="11">
        <f t="shared" si="387"/>
        <v>0</v>
      </c>
      <c r="U385" s="11">
        <f t="shared" si="388"/>
        <v>0</v>
      </c>
      <c r="V385" s="11">
        <f t="shared" si="389"/>
        <v>0</v>
      </c>
      <c r="W385" s="11">
        <f t="shared" si="390"/>
        <v>0</v>
      </c>
      <c r="X385" s="11">
        <f t="shared" si="391"/>
        <v>0</v>
      </c>
      <c r="Y385" s="2">
        <f>SUM(J385:X385)-I385</f>
        <v>0</v>
      </c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</row>
    <row r="386" spans="1:57">
      <c r="A386" s="1">
        <f t="shared" si="341"/>
        <v>361</v>
      </c>
      <c r="B386" s="1"/>
      <c r="C386" s="3">
        <v>8130</v>
      </c>
      <c r="D386" s="1"/>
      <c r="E386" s="1"/>
      <c r="F386" s="1" t="s">
        <v>67</v>
      </c>
      <c r="G386" s="25">
        <v>18.399999999999999</v>
      </c>
      <c r="H386" s="11" t="str">
        <f t="shared" si="376"/>
        <v>Gas Costs</v>
      </c>
      <c r="I386" s="2">
        <f>'O and M Class.'!L50</f>
        <v>21950135.111889657</v>
      </c>
      <c r="J386" s="11">
        <f t="shared" si="377"/>
        <v>13065503.767482372</v>
      </c>
      <c r="K386" s="11">
        <f t="shared" si="378"/>
        <v>8581922.3101338409</v>
      </c>
      <c r="L386" s="11">
        <f t="shared" si="379"/>
        <v>302709.03427344532</v>
      </c>
      <c r="M386" s="11">
        <f t="shared" si="380"/>
        <v>0</v>
      </c>
      <c r="N386" s="11">
        <f t="shared" si="381"/>
        <v>0</v>
      </c>
      <c r="O386" s="11">
        <f t="shared" si="382"/>
        <v>0</v>
      </c>
      <c r="P386" s="11">
        <f t="shared" si="383"/>
        <v>0</v>
      </c>
      <c r="Q386" s="11">
        <f t="shared" si="384"/>
        <v>0</v>
      </c>
      <c r="R386" s="11">
        <f t="shared" si="385"/>
        <v>0</v>
      </c>
      <c r="S386" s="11">
        <f t="shared" si="386"/>
        <v>0</v>
      </c>
      <c r="T386" s="11">
        <f t="shared" si="387"/>
        <v>0</v>
      </c>
      <c r="U386" s="11">
        <f t="shared" si="388"/>
        <v>0</v>
      </c>
      <c r="V386" s="11">
        <f t="shared" si="389"/>
        <v>0</v>
      </c>
      <c r="W386" s="11">
        <f t="shared" si="390"/>
        <v>0</v>
      </c>
      <c r="X386" s="11">
        <f t="shared" si="391"/>
        <v>0</v>
      </c>
      <c r="Y386" s="2">
        <f>SUM(J386:X386)-I386</f>
        <v>0</v>
      </c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</row>
    <row r="387" spans="1:57">
      <c r="A387" s="1">
        <f t="shared" si="341"/>
        <v>362</v>
      </c>
      <c r="B387" s="1"/>
      <c r="C387" s="3"/>
      <c r="D387" s="1"/>
      <c r="E387" s="1" t="s">
        <v>80</v>
      </c>
      <c r="G387" s="20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</row>
    <row r="388" spans="1:57">
      <c r="A388" s="1">
        <f t="shared" si="341"/>
        <v>363</v>
      </c>
      <c r="B388" s="1"/>
      <c r="C388" s="3">
        <v>8350</v>
      </c>
      <c r="D388" s="1"/>
      <c r="E388" s="1"/>
      <c r="F388" s="1" t="s">
        <v>113</v>
      </c>
      <c r="G388" s="25">
        <v>18.399999999999999</v>
      </c>
      <c r="H388" s="11" t="str">
        <f>VLOOKUP($G388,alloc,3)</f>
        <v>Gas Costs</v>
      </c>
      <c r="I388" s="2">
        <f>'O and M Class.'!L$52</f>
        <v>0</v>
      </c>
      <c r="J388" s="11">
        <f>$I388*VLOOKUP($G388,alloc,6)</f>
        <v>0</v>
      </c>
      <c r="K388" s="11">
        <f>$I388*VLOOKUP($G388,alloc,7)</f>
        <v>0</v>
      </c>
      <c r="L388" s="11">
        <f>$I388*VLOOKUP($G388,alloc,8)</f>
        <v>0</v>
      </c>
      <c r="M388" s="11">
        <f>$I388*VLOOKUP($G388,alloc,9)</f>
        <v>0</v>
      </c>
      <c r="N388" s="11">
        <f>$I388*VLOOKUP($G388,alloc,10)</f>
        <v>0</v>
      </c>
      <c r="O388" s="11">
        <f>$I388*VLOOKUP($G388,alloc,11)</f>
        <v>0</v>
      </c>
      <c r="P388" s="11">
        <f>$I388*VLOOKUP($G388,alloc,12)</f>
        <v>0</v>
      </c>
      <c r="Q388" s="11">
        <f>$I388*VLOOKUP($G388,alloc,13)</f>
        <v>0</v>
      </c>
      <c r="R388" s="11">
        <f>$I388*VLOOKUP($G388,alloc,14)</f>
        <v>0</v>
      </c>
      <c r="S388" s="11">
        <f>$I388*VLOOKUP($G388,alloc,15)</f>
        <v>0</v>
      </c>
      <c r="T388" s="11">
        <f>$I388*VLOOKUP($G388,alloc,16)</f>
        <v>0</v>
      </c>
      <c r="U388" s="11">
        <f>$I388*VLOOKUP($G388,alloc,17)</f>
        <v>0</v>
      </c>
      <c r="V388" s="11">
        <f>$I388*VLOOKUP($G388,alloc,18)</f>
        <v>0</v>
      </c>
      <c r="W388" s="11">
        <f>$I388*VLOOKUP($G388,alloc,19)</f>
        <v>0</v>
      </c>
      <c r="X388" s="11">
        <f>$I388*VLOOKUP($G388,alloc,20)</f>
        <v>0</v>
      </c>
      <c r="Y388" s="2">
        <f>SUM(J388:X388)-I388</f>
        <v>0</v>
      </c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</row>
    <row r="389" spans="1:57">
      <c r="A389" s="1">
        <f t="shared" si="341"/>
        <v>364</v>
      </c>
      <c r="B389" s="1"/>
      <c r="C389" s="3"/>
      <c r="D389" s="1" t="s">
        <v>68</v>
      </c>
      <c r="E389" s="1"/>
      <c r="G389" s="25"/>
      <c r="H389" s="11"/>
      <c r="I389" s="2">
        <f>'O and M Class.'!L$53</f>
        <v>79378176.690454662</v>
      </c>
      <c r="J389" s="2">
        <f t="shared" ref="J389:X389" si="393">SUM(J371:J388)</f>
        <v>47248723.587275103</v>
      </c>
      <c r="K389" s="2">
        <f t="shared" si="393"/>
        <v>31034767.759063419</v>
      </c>
      <c r="L389" s="2">
        <f t="shared" si="393"/>
        <v>1094685.3441161276</v>
      </c>
      <c r="M389" s="2">
        <f t="shared" si="393"/>
        <v>0</v>
      </c>
      <c r="N389" s="2">
        <f t="shared" si="393"/>
        <v>0</v>
      </c>
      <c r="O389" s="2">
        <f t="shared" si="393"/>
        <v>0</v>
      </c>
      <c r="P389" s="2">
        <f t="shared" si="393"/>
        <v>0</v>
      </c>
      <c r="Q389" s="2">
        <f t="shared" si="393"/>
        <v>0</v>
      </c>
      <c r="R389" s="2">
        <f t="shared" si="393"/>
        <v>0</v>
      </c>
      <c r="S389" s="2">
        <f t="shared" si="393"/>
        <v>0</v>
      </c>
      <c r="T389" s="2">
        <f t="shared" si="393"/>
        <v>0</v>
      </c>
      <c r="U389" s="2">
        <f t="shared" si="393"/>
        <v>0</v>
      </c>
      <c r="V389" s="2">
        <f t="shared" si="393"/>
        <v>0</v>
      </c>
      <c r="W389" s="2">
        <f t="shared" si="393"/>
        <v>0</v>
      </c>
      <c r="X389" s="2">
        <f t="shared" si="393"/>
        <v>0</v>
      </c>
      <c r="Y389" s="2">
        <f>SUM(J389:X389)-I389</f>
        <v>0</v>
      </c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</row>
    <row r="390" spans="1:57">
      <c r="A390" s="1">
        <f t="shared" si="341"/>
        <v>365</v>
      </c>
      <c r="C390" s="74"/>
      <c r="G390" s="25"/>
      <c r="H390" s="11"/>
      <c r="I390" s="2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</row>
    <row r="391" spans="1:57">
      <c r="A391" s="1">
        <f t="shared" si="341"/>
        <v>366</v>
      </c>
      <c r="B391" s="1"/>
      <c r="C391" s="3"/>
      <c r="D391" s="1" t="s">
        <v>121</v>
      </c>
      <c r="E391" s="1"/>
      <c r="G391" s="25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</row>
    <row r="392" spans="1:57">
      <c r="A392" s="1">
        <f t="shared" si="341"/>
        <v>367</v>
      </c>
      <c r="B392" s="1"/>
      <c r="C392" s="3"/>
      <c r="D392" s="1"/>
      <c r="E392" s="1" t="s">
        <v>71</v>
      </c>
      <c r="G392" s="25"/>
      <c r="H392" s="11"/>
      <c r="I392" s="2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</row>
    <row r="393" spans="1:57">
      <c r="A393" s="1">
        <f t="shared" si="341"/>
        <v>368</v>
      </c>
      <c r="B393" s="1"/>
      <c r="C393" s="73">
        <v>8140</v>
      </c>
      <c r="D393" s="1"/>
      <c r="E393" s="1"/>
      <c r="F393" s="1" t="s">
        <v>79</v>
      </c>
      <c r="G393" s="25">
        <v>1.5</v>
      </c>
      <c r="H393" s="11" t="str">
        <f t="shared" ref="H393:H405" si="394">VLOOKUP($G393,alloc,3)</f>
        <v>Winter Volumes</v>
      </c>
      <c r="I393" s="2">
        <f>'O and M Class.'!L$57</f>
        <v>-36.705906872617248</v>
      </c>
      <c r="J393" s="11">
        <f t="shared" ref="J393:J405" si="395">$I393*VLOOKUP($G393,alloc,6)</f>
        <v>-14.371046708821456</v>
      </c>
      <c r="K393" s="11">
        <f t="shared" ref="K393:K405" si="396">$I393*VLOOKUP($G393,alloc,7)</f>
        <v>-8.6641241310205572</v>
      </c>
      <c r="L393" s="11">
        <f t="shared" ref="L393:L405" si="397">$I393*VLOOKUP($G393,alloc,8)</f>
        <v>-0.27273924073661515</v>
      </c>
      <c r="M393" s="11">
        <f t="shared" ref="M393:M405" si="398">$I393*VLOOKUP($G393,alloc,9)</f>
        <v>-6.7716537675641133</v>
      </c>
      <c r="N393" s="11">
        <f t="shared" ref="N393:N405" si="399">$I393*VLOOKUP($G393,alloc,10)</f>
        <v>-6.6263430244745054</v>
      </c>
      <c r="O393" s="11">
        <f t="shared" ref="O393:O405" si="400">$I393*VLOOKUP($G393,alloc,11)</f>
        <v>0</v>
      </c>
      <c r="P393" s="11">
        <f t="shared" ref="P393:P405" si="401">$I393*VLOOKUP($G393,alloc,12)</f>
        <v>0</v>
      </c>
      <c r="Q393" s="11">
        <f t="shared" ref="Q393:Q405" si="402">$I393*VLOOKUP($G393,alloc,13)</f>
        <v>0</v>
      </c>
      <c r="R393" s="11">
        <f t="shared" ref="R393:R405" si="403">$I393*VLOOKUP($G393,alloc,14)</f>
        <v>0</v>
      </c>
      <c r="S393" s="11">
        <f t="shared" ref="S393:S405" si="404">$I393*VLOOKUP($G393,alloc,15)</f>
        <v>0</v>
      </c>
      <c r="T393" s="11">
        <f t="shared" ref="T393:T405" si="405">$I393*VLOOKUP($G393,alloc,16)</f>
        <v>0</v>
      </c>
      <c r="U393" s="11">
        <f t="shared" ref="U393:U405" si="406">$I393*VLOOKUP($G393,alloc,17)</f>
        <v>0</v>
      </c>
      <c r="V393" s="11">
        <f t="shared" ref="V393:V405" si="407">$I393*VLOOKUP($G393,alloc,18)</f>
        <v>0</v>
      </c>
      <c r="W393" s="11">
        <f t="shared" ref="W393:W405" si="408">$I393*VLOOKUP($G393,alloc,19)</f>
        <v>0</v>
      </c>
      <c r="X393" s="11">
        <f t="shared" ref="X393:X405" si="409">$I393*VLOOKUP($G393,alloc,20)</f>
        <v>0</v>
      </c>
      <c r="Y393" s="2">
        <f t="shared" ref="Y393:Y405" si="410">SUM(J393:X393)-I393</f>
        <v>0</v>
      </c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</row>
    <row r="394" spans="1:57">
      <c r="A394" s="1">
        <f t="shared" si="341"/>
        <v>369</v>
      </c>
      <c r="B394" s="1"/>
      <c r="C394" s="73">
        <v>8150</v>
      </c>
      <c r="D394" s="1"/>
      <c r="E394" s="1"/>
      <c r="F394" s="1" t="s">
        <v>89</v>
      </c>
      <c r="G394" s="25">
        <v>1.5</v>
      </c>
      <c r="H394" s="11" t="str">
        <f t="shared" si="394"/>
        <v>Winter Volumes</v>
      </c>
      <c r="I394" s="2">
        <f>'O and M Class.'!L$58</f>
        <v>0</v>
      </c>
      <c r="J394" s="11">
        <f t="shared" si="395"/>
        <v>0</v>
      </c>
      <c r="K394" s="11">
        <f t="shared" si="396"/>
        <v>0</v>
      </c>
      <c r="L394" s="11">
        <f t="shared" si="397"/>
        <v>0</v>
      </c>
      <c r="M394" s="11">
        <f t="shared" si="398"/>
        <v>0</v>
      </c>
      <c r="N394" s="11">
        <f t="shared" si="399"/>
        <v>0</v>
      </c>
      <c r="O394" s="11">
        <f t="shared" si="400"/>
        <v>0</v>
      </c>
      <c r="P394" s="11">
        <f t="shared" si="401"/>
        <v>0</v>
      </c>
      <c r="Q394" s="11">
        <f t="shared" si="402"/>
        <v>0</v>
      </c>
      <c r="R394" s="11">
        <f t="shared" si="403"/>
        <v>0</v>
      </c>
      <c r="S394" s="11">
        <f t="shared" si="404"/>
        <v>0</v>
      </c>
      <c r="T394" s="11">
        <f t="shared" si="405"/>
        <v>0</v>
      </c>
      <c r="U394" s="11">
        <f t="shared" si="406"/>
        <v>0</v>
      </c>
      <c r="V394" s="11">
        <f t="shared" si="407"/>
        <v>0</v>
      </c>
      <c r="W394" s="11">
        <f t="shared" si="408"/>
        <v>0</v>
      </c>
      <c r="X394" s="11">
        <f t="shared" si="409"/>
        <v>0</v>
      </c>
      <c r="Y394" s="2">
        <f t="shared" si="410"/>
        <v>0</v>
      </c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</row>
    <row r="395" spans="1:57">
      <c r="A395" s="1">
        <f t="shared" si="341"/>
        <v>370</v>
      </c>
      <c r="B395" s="1"/>
      <c r="C395" s="73">
        <v>8160</v>
      </c>
      <c r="D395" s="1"/>
      <c r="E395" s="1"/>
      <c r="F395" s="1" t="s">
        <v>90</v>
      </c>
      <c r="G395" s="25">
        <v>1.5</v>
      </c>
      <c r="H395" s="11" t="str">
        <f t="shared" si="394"/>
        <v>Winter Volumes</v>
      </c>
      <c r="I395" s="2">
        <f>'O and M Class.'!L$59</f>
        <v>46003.454110151011</v>
      </c>
      <c r="J395" s="11">
        <f t="shared" si="395"/>
        <v>18011.209751019695</v>
      </c>
      <c r="K395" s="11">
        <f t="shared" si="396"/>
        <v>10858.73285325088</v>
      </c>
      <c r="L395" s="11">
        <f t="shared" si="397"/>
        <v>341.82365222051976</v>
      </c>
      <c r="M395" s="11">
        <f t="shared" si="398"/>
        <v>8486.9027872557926</v>
      </c>
      <c r="N395" s="11">
        <f t="shared" si="399"/>
        <v>8304.7850664041234</v>
      </c>
      <c r="O395" s="11">
        <f t="shared" si="400"/>
        <v>0</v>
      </c>
      <c r="P395" s="11">
        <f t="shared" si="401"/>
        <v>0</v>
      </c>
      <c r="Q395" s="11">
        <f t="shared" si="402"/>
        <v>0</v>
      </c>
      <c r="R395" s="11">
        <f t="shared" si="403"/>
        <v>0</v>
      </c>
      <c r="S395" s="11">
        <f t="shared" si="404"/>
        <v>0</v>
      </c>
      <c r="T395" s="11">
        <f t="shared" si="405"/>
        <v>0</v>
      </c>
      <c r="U395" s="11">
        <f t="shared" si="406"/>
        <v>0</v>
      </c>
      <c r="V395" s="11">
        <f t="shared" si="407"/>
        <v>0</v>
      </c>
      <c r="W395" s="11">
        <f t="shared" si="408"/>
        <v>0</v>
      </c>
      <c r="X395" s="11">
        <f t="shared" si="409"/>
        <v>0</v>
      </c>
      <c r="Y395" s="2">
        <f t="shared" si="410"/>
        <v>0</v>
      </c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</row>
    <row r="396" spans="1:57">
      <c r="A396" s="1">
        <f t="shared" si="341"/>
        <v>371</v>
      </c>
      <c r="B396" s="1"/>
      <c r="C396" s="73">
        <v>8170</v>
      </c>
      <c r="D396" s="1"/>
      <c r="E396" s="1"/>
      <c r="F396" s="1" t="s">
        <v>91</v>
      </c>
      <c r="G396" s="25">
        <v>1.5</v>
      </c>
      <c r="H396" s="11" t="str">
        <f t="shared" si="394"/>
        <v>Winter Volumes</v>
      </c>
      <c r="I396" s="2">
        <f>'O and M Class.'!L$60</f>
        <v>18217.413104316929</v>
      </c>
      <c r="J396" s="11">
        <f t="shared" si="395"/>
        <v>7132.4567880746454</v>
      </c>
      <c r="K396" s="11">
        <f t="shared" si="396"/>
        <v>4300.068897075259</v>
      </c>
      <c r="L396" s="11">
        <f t="shared" si="397"/>
        <v>135.36250270288951</v>
      </c>
      <c r="M396" s="11">
        <f t="shared" si="398"/>
        <v>3360.8218565810216</v>
      </c>
      <c r="N396" s="11">
        <f t="shared" si="399"/>
        <v>3288.7030598831129</v>
      </c>
      <c r="O396" s="11">
        <f t="shared" si="400"/>
        <v>0</v>
      </c>
      <c r="P396" s="11">
        <f t="shared" si="401"/>
        <v>0</v>
      </c>
      <c r="Q396" s="11">
        <f t="shared" si="402"/>
        <v>0</v>
      </c>
      <c r="R396" s="11">
        <f t="shared" si="403"/>
        <v>0</v>
      </c>
      <c r="S396" s="11">
        <f t="shared" si="404"/>
        <v>0</v>
      </c>
      <c r="T396" s="11">
        <f t="shared" si="405"/>
        <v>0</v>
      </c>
      <c r="U396" s="11">
        <f t="shared" si="406"/>
        <v>0</v>
      </c>
      <c r="V396" s="11">
        <f t="shared" si="407"/>
        <v>0</v>
      </c>
      <c r="W396" s="11">
        <f t="shared" si="408"/>
        <v>0</v>
      </c>
      <c r="X396" s="11">
        <f t="shared" si="409"/>
        <v>0</v>
      </c>
      <c r="Y396" s="2">
        <f t="shared" si="410"/>
        <v>0</v>
      </c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</row>
    <row r="397" spans="1:57">
      <c r="A397" s="1">
        <f t="shared" si="341"/>
        <v>372</v>
      </c>
      <c r="B397" s="1"/>
      <c r="C397" s="73">
        <v>8180</v>
      </c>
      <c r="D397" s="1"/>
      <c r="E397" s="1"/>
      <c r="F397" s="1" t="s">
        <v>92</v>
      </c>
      <c r="G397" s="25">
        <v>1.5</v>
      </c>
      <c r="H397" s="11" t="str">
        <f t="shared" si="394"/>
        <v>Winter Volumes</v>
      </c>
      <c r="I397" s="2">
        <f>'O and M Class.'!L$61</f>
        <v>13163.707471661468</v>
      </c>
      <c r="J397" s="11">
        <f t="shared" si="395"/>
        <v>5153.8368359353954</v>
      </c>
      <c r="K397" s="11">
        <f t="shared" si="396"/>
        <v>3107.183700833747</v>
      </c>
      <c r="L397" s="11">
        <f t="shared" si="397"/>
        <v>97.811493762008226</v>
      </c>
      <c r="M397" s="11">
        <f t="shared" si="398"/>
        <v>2428.4938553605684</v>
      </c>
      <c r="N397" s="11">
        <f t="shared" si="399"/>
        <v>2376.3815857697487</v>
      </c>
      <c r="O397" s="11">
        <f t="shared" si="400"/>
        <v>0</v>
      </c>
      <c r="P397" s="11">
        <f t="shared" si="401"/>
        <v>0</v>
      </c>
      <c r="Q397" s="11">
        <f t="shared" si="402"/>
        <v>0</v>
      </c>
      <c r="R397" s="11">
        <f t="shared" si="403"/>
        <v>0</v>
      </c>
      <c r="S397" s="11">
        <f t="shared" si="404"/>
        <v>0</v>
      </c>
      <c r="T397" s="11">
        <f t="shared" si="405"/>
        <v>0</v>
      </c>
      <c r="U397" s="11">
        <f t="shared" si="406"/>
        <v>0</v>
      </c>
      <c r="V397" s="11">
        <f t="shared" si="407"/>
        <v>0</v>
      </c>
      <c r="W397" s="11">
        <f t="shared" si="408"/>
        <v>0</v>
      </c>
      <c r="X397" s="11">
        <f t="shared" si="409"/>
        <v>0</v>
      </c>
      <c r="Y397" s="2">
        <f t="shared" si="410"/>
        <v>0</v>
      </c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</row>
    <row r="398" spans="1:57">
      <c r="A398" s="1">
        <f t="shared" si="341"/>
        <v>373</v>
      </c>
      <c r="B398" s="1"/>
      <c r="C398" s="75">
        <v>8190</v>
      </c>
      <c r="D398" s="1"/>
      <c r="E398" s="1"/>
      <c r="F398" s="1" t="s">
        <v>93</v>
      </c>
      <c r="G398" s="25">
        <v>1.5</v>
      </c>
      <c r="H398" s="11" t="str">
        <f t="shared" si="394"/>
        <v>Winter Volumes</v>
      </c>
      <c r="I398" s="2">
        <f>'O and M Class.'!L$62</f>
        <v>348.33280365021591</v>
      </c>
      <c r="J398" s="11">
        <f t="shared" si="395"/>
        <v>136.37878526865691</v>
      </c>
      <c r="K398" s="11">
        <f t="shared" si="396"/>
        <v>82.221062136005145</v>
      </c>
      <c r="L398" s="11">
        <f t="shared" si="397"/>
        <v>2.5882489355436609</v>
      </c>
      <c r="M398" s="11">
        <f t="shared" si="398"/>
        <v>64.261840754677579</v>
      </c>
      <c r="N398" s="11">
        <f t="shared" si="399"/>
        <v>62.882866555332591</v>
      </c>
      <c r="O398" s="11">
        <f t="shared" si="400"/>
        <v>0</v>
      </c>
      <c r="P398" s="11">
        <f t="shared" si="401"/>
        <v>0</v>
      </c>
      <c r="Q398" s="11">
        <f t="shared" si="402"/>
        <v>0</v>
      </c>
      <c r="R398" s="11">
        <f t="shared" si="403"/>
        <v>0</v>
      </c>
      <c r="S398" s="11">
        <f t="shared" si="404"/>
        <v>0</v>
      </c>
      <c r="T398" s="11">
        <f t="shared" si="405"/>
        <v>0</v>
      </c>
      <c r="U398" s="11">
        <f t="shared" si="406"/>
        <v>0</v>
      </c>
      <c r="V398" s="11">
        <f t="shared" si="407"/>
        <v>0</v>
      </c>
      <c r="W398" s="11">
        <f t="shared" si="408"/>
        <v>0</v>
      </c>
      <c r="X398" s="11">
        <f t="shared" si="409"/>
        <v>0</v>
      </c>
      <c r="Y398" s="2">
        <f t="shared" si="410"/>
        <v>0</v>
      </c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</row>
    <row r="399" spans="1:57">
      <c r="A399" s="1">
        <f t="shared" si="341"/>
        <v>374</v>
      </c>
      <c r="B399" s="1"/>
      <c r="C399" s="75">
        <v>8200</v>
      </c>
      <c r="D399" s="1"/>
      <c r="E399" s="1"/>
      <c r="F399" s="1" t="s">
        <v>94</v>
      </c>
      <c r="G399" s="25">
        <v>1.5</v>
      </c>
      <c r="H399" s="11" t="str">
        <f t="shared" si="394"/>
        <v>Winter Volumes</v>
      </c>
      <c r="I399" s="2">
        <f>'O and M Class.'!L$63</f>
        <v>1369.932186434266</v>
      </c>
      <c r="J399" s="11">
        <f t="shared" si="395"/>
        <v>536.35398540858796</v>
      </c>
      <c r="K399" s="11">
        <f t="shared" si="396"/>
        <v>323.36110249332631</v>
      </c>
      <c r="L399" s="11">
        <f t="shared" si="397"/>
        <v>10.179131813453859</v>
      </c>
      <c r="M399" s="11">
        <f t="shared" si="398"/>
        <v>252.73061591335863</v>
      </c>
      <c r="N399" s="11">
        <f t="shared" si="399"/>
        <v>247.30735080553922</v>
      </c>
      <c r="O399" s="11">
        <f t="shared" si="400"/>
        <v>0</v>
      </c>
      <c r="P399" s="11">
        <f t="shared" si="401"/>
        <v>0</v>
      </c>
      <c r="Q399" s="11">
        <f t="shared" si="402"/>
        <v>0</v>
      </c>
      <c r="R399" s="11">
        <f t="shared" si="403"/>
        <v>0</v>
      </c>
      <c r="S399" s="11">
        <f t="shared" si="404"/>
        <v>0</v>
      </c>
      <c r="T399" s="11">
        <f t="shared" si="405"/>
        <v>0</v>
      </c>
      <c r="U399" s="11">
        <f t="shared" si="406"/>
        <v>0</v>
      </c>
      <c r="V399" s="11">
        <f t="shared" si="407"/>
        <v>0</v>
      </c>
      <c r="W399" s="11">
        <f t="shared" si="408"/>
        <v>0</v>
      </c>
      <c r="X399" s="11">
        <f t="shared" si="409"/>
        <v>0</v>
      </c>
      <c r="Y399" s="2">
        <f t="shared" si="410"/>
        <v>0</v>
      </c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</row>
    <row r="400" spans="1:57">
      <c r="A400" s="1">
        <f t="shared" si="341"/>
        <v>375</v>
      </c>
      <c r="B400" s="1"/>
      <c r="C400" s="75">
        <v>8210</v>
      </c>
      <c r="D400" s="1"/>
      <c r="E400" s="1"/>
      <c r="F400" s="1" t="s">
        <v>95</v>
      </c>
      <c r="G400" s="25">
        <v>1.5</v>
      </c>
      <c r="H400" s="11" t="str">
        <f t="shared" si="394"/>
        <v>Winter Volumes</v>
      </c>
      <c r="I400" s="2">
        <f>'O and M Class.'!L$64</f>
        <v>23239.827094096549</v>
      </c>
      <c r="J400" s="11">
        <f t="shared" si="395"/>
        <v>9098.8254787772803</v>
      </c>
      <c r="K400" s="11">
        <f t="shared" si="396"/>
        <v>5485.5679611860296</v>
      </c>
      <c r="L400" s="11">
        <f t="shared" si="397"/>
        <v>172.68100250160529</v>
      </c>
      <c r="M400" s="11">
        <f t="shared" si="398"/>
        <v>4287.3770492965978</v>
      </c>
      <c r="N400" s="11">
        <f t="shared" si="399"/>
        <v>4195.3756023350352</v>
      </c>
      <c r="O400" s="11">
        <f t="shared" si="400"/>
        <v>0</v>
      </c>
      <c r="P400" s="11">
        <f t="shared" si="401"/>
        <v>0</v>
      </c>
      <c r="Q400" s="11">
        <f t="shared" si="402"/>
        <v>0</v>
      </c>
      <c r="R400" s="11">
        <f t="shared" si="403"/>
        <v>0</v>
      </c>
      <c r="S400" s="11">
        <f t="shared" si="404"/>
        <v>0</v>
      </c>
      <c r="T400" s="11">
        <f t="shared" si="405"/>
        <v>0</v>
      </c>
      <c r="U400" s="11">
        <f t="shared" si="406"/>
        <v>0</v>
      </c>
      <c r="V400" s="11">
        <f t="shared" si="407"/>
        <v>0</v>
      </c>
      <c r="W400" s="11">
        <f t="shared" si="408"/>
        <v>0</v>
      </c>
      <c r="X400" s="11">
        <f t="shared" si="409"/>
        <v>0</v>
      </c>
      <c r="Y400" s="2">
        <f t="shared" si="410"/>
        <v>0</v>
      </c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</row>
    <row r="401" spans="1:57">
      <c r="A401" s="1">
        <f t="shared" si="341"/>
        <v>376</v>
      </c>
      <c r="B401" s="1"/>
      <c r="C401" s="75">
        <v>8220</v>
      </c>
      <c r="D401" s="1"/>
      <c r="E401" s="1"/>
      <c r="F401" s="1" t="s">
        <v>96</v>
      </c>
      <c r="G401" s="25">
        <v>1.5</v>
      </c>
      <c r="H401" s="11" t="str">
        <f t="shared" si="394"/>
        <v>Winter Volumes</v>
      </c>
      <c r="I401" s="2">
        <f>'O and M Class.'!L$65</f>
        <v>0</v>
      </c>
      <c r="J401" s="11">
        <f t="shared" si="395"/>
        <v>0</v>
      </c>
      <c r="K401" s="11">
        <f t="shared" si="396"/>
        <v>0</v>
      </c>
      <c r="L401" s="11">
        <f t="shared" si="397"/>
        <v>0</v>
      </c>
      <c r="M401" s="11">
        <f t="shared" si="398"/>
        <v>0</v>
      </c>
      <c r="N401" s="11">
        <f t="shared" si="399"/>
        <v>0</v>
      </c>
      <c r="O401" s="11">
        <f t="shared" si="400"/>
        <v>0</v>
      </c>
      <c r="P401" s="11">
        <f t="shared" si="401"/>
        <v>0</v>
      </c>
      <c r="Q401" s="11">
        <f t="shared" si="402"/>
        <v>0</v>
      </c>
      <c r="R401" s="11">
        <f t="shared" si="403"/>
        <v>0</v>
      </c>
      <c r="S401" s="11">
        <f t="shared" si="404"/>
        <v>0</v>
      </c>
      <c r="T401" s="11">
        <f t="shared" si="405"/>
        <v>0</v>
      </c>
      <c r="U401" s="11">
        <f t="shared" si="406"/>
        <v>0</v>
      </c>
      <c r="V401" s="11">
        <f t="shared" si="407"/>
        <v>0</v>
      </c>
      <c r="W401" s="11">
        <f t="shared" si="408"/>
        <v>0</v>
      </c>
      <c r="X401" s="11">
        <f t="shared" si="409"/>
        <v>0</v>
      </c>
      <c r="Y401" s="2">
        <f t="shared" si="410"/>
        <v>0</v>
      </c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</row>
    <row r="402" spans="1:57">
      <c r="A402" s="1">
        <f t="shared" si="341"/>
        <v>377</v>
      </c>
      <c r="B402" s="1"/>
      <c r="C402" s="75">
        <v>8230</v>
      </c>
      <c r="D402" s="1"/>
      <c r="E402" s="1"/>
      <c r="F402" s="1" t="s">
        <v>97</v>
      </c>
      <c r="G402" s="25">
        <v>1.5</v>
      </c>
      <c r="H402" s="11" t="str">
        <f t="shared" si="394"/>
        <v>Winter Volumes</v>
      </c>
      <c r="I402" s="2">
        <f>'O and M Class.'!L$66</f>
        <v>0</v>
      </c>
      <c r="J402" s="11">
        <f t="shared" si="395"/>
        <v>0</v>
      </c>
      <c r="K402" s="11">
        <f t="shared" si="396"/>
        <v>0</v>
      </c>
      <c r="L402" s="11">
        <f t="shared" si="397"/>
        <v>0</v>
      </c>
      <c r="M402" s="11">
        <f t="shared" si="398"/>
        <v>0</v>
      </c>
      <c r="N402" s="11">
        <f t="shared" si="399"/>
        <v>0</v>
      </c>
      <c r="O402" s="11">
        <f t="shared" si="400"/>
        <v>0</v>
      </c>
      <c r="P402" s="11">
        <f t="shared" si="401"/>
        <v>0</v>
      </c>
      <c r="Q402" s="11">
        <f t="shared" si="402"/>
        <v>0</v>
      </c>
      <c r="R402" s="11">
        <f t="shared" si="403"/>
        <v>0</v>
      </c>
      <c r="S402" s="11">
        <f t="shared" si="404"/>
        <v>0</v>
      </c>
      <c r="T402" s="11">
        <f t="shared" si="405"/>
        <v>0</v>
      </c>
      <c r="U402" s="11">
        <f t="shared" si="406"/>
        <v>0</v>
      </c>
      <c r="V402" s="11">
        <f t="shared" si="407"/>
        <v>0</v>
      </c>
      <c r="W402" s="11">
        <f t="shared" si="408"/>
        <v>0</v>
      </c>
      <c r="X402" s="11">
        <f t="shared" si="409"/>
        <v>0</v>
      </c>
      <c r="Y402" s="2">
        <f t="shared" si="410"/>
        <v>0</v>
      </c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</row>
    <row r="403" spans="1:57">
      <c r="A403" s="1">
        <f t="shared" si="341"/>
        <v>378</v>
      </c>
      <c r="B403" s="1"/>
      <c r="C403" s="75">
        <v>8240</v>
      </c>
      <c r="D403" s="1"/>
      <c r="E403" s="1"/>
      <c r="F403" s="1" t="s">
        <v>78</v>
      </c>
      <c r="G403" s="25">
        <v>1.5</v>
      </c>
      <c r="H403" s="11" t="str">
        <f t="shared" si="394"/>
        <v>Winter Volumes</v>
      </c>
      <c r="I403" s="2">
        <f>'O and M Class.'!L$67</f>
        <v>639.04975628264492</v>
      </c>
      <c r="J403" s="11">
        <f t="shared" si="395"/>
        <v>250.19989095133948</v>
      </c>
      <c r="K403" s="11">
        <f t="shared" si="396"/>
        <v>150.84238167840363</v>
      </c>
      <c r="L403" s="11">
        <f t="shared" si="397"/>
        <v>4.7483895691859752</v>
      </c>
      <c r="M403" s="11">
        <f t="shared" si="398"/>
        <v>117.8944768974112</v>
      </c>
      <c r="N403" s="11">
        <f t="shared" si="399"/>
        <v>115.36461718630463</v>
      </c>
      <c r="O403" s="11">
        <f t="shared" si="400"/>
        <v>0</v>
      </c>
      <c r="P403" s="11">
        <f t="shared" si="401"/>
        <v>0</v>
      </c>
      <c r="Q403" s="11">
        <f t="shared" si="402"/>
        <v>0</v>
      </c>
      <c r="R403" s="11">
        <f t="shared" si="403"/>
        <v>0</v>
      </c>
      <c r="S403" s="11">
        <f t="shared" si="404"/>
        <v>0</v>
      </c>
      <c r="T403" s="11">
        <f t="shared" si="405"/>
        <v>0</v>
      </c>
      <c r="U403" s="11">
        <f t="shared" si="406"/>
        <v>0</v>
      </c>
      <c r="V403" s="11">
        <f t="shared" si="407"/>
        <v>0</v>
      </c>
      <c r="W403" s="11">
        <f t="shared" si="408"/>
        <v>0</v>
      </c>
      <c r="X403" s="11">
        <f t="shared" si="409"/>
        <v>0</v>
      </c>
      <c r="Y403" s="2">
        <f t="shared" si="410"/>
        <v>0</v>
      </c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</row>
    <row r="404" spans="1:57">
      <c r="A404" s="1">
        <f t="shared" si="341"/>
        <v>379</v>
      </c>
      <c r="B404" s="1"/>
      <c r="C404" s="75">
        <v>8250</v>
      </c>
      <c r="D404" s="1"/>
      <c r="E404" s="1"/>
      <c r="F404" s="1" t="s">
        <v>98</v>
      </c>
      <c r="G404" s="25">
        <v>1.5</v>
      </c>
      <c r="H404" s="11" t="str">
        <f t="shared" si="394"/>
        <v>Winter Volumes</v>
      </c>
      <c r="I404" s="2">
        <f>'O and M Class.'!L$68</f>
        <v>3683.9816734455985</v>
      </c>
      <c r="J404" s="11">
        <f t="shared" si="395"/>
        <v>1442.347491570202</v>
      </c>
      <c r="K404" s="11">
        <f t="shared" si="396"/>
        <v>869.57324405322925</v>
      </c>
      <c r="L404" s="11">
        <f t="shared" si="397"/>
        <v>27.373424337125346</v>
      </c>
      <c r="M404" s="11">
        <f t="shared" si="398"/>
        <v>679.63579990541882</v>
      </c>
      <c r="N404" s="11">
        <f t="shared" si="399"/>
        <v>665.05171357962286</v>
      </c>
      <c r="O404" s="11">
        <f t="shared" si="400"/>
        <v>0</v>
      </c>
      <c r="P404" s="11">
        <f t="shared" si="401"/>
        <v>0</v>
      </c>
      <c r="Q404" s="11">
        <f t="shared" si="402"/>
        <v>0</v>
      </c>
      <c r="R404" s="11">
        <f t="shared" si="403"/>
        <v>0</v>
      </c>
      <c r="S404" s="11">
        <f t="shared" si="404"/>
        <v>0</v>
      </c>
      <c r="T404" s="11">
        <f t="shared" si="405"/>
        <v>0</v>
      </c>
      <c r="U404" s="11">
        <f t="shared" si="406"/>
        <v>0</v>
      </c>
      <c r="V404" s="11">
        <f t="shared" si="407"/>
        <v>0</v>
      </c>
      <c r="W404" s="11">
        <f t="shared" si="408"/>
        <v>0</v>
      </c>
      <c r="X404" s="11">
        <f t="shared" si="409"/>
        <v>0</v>
      </c>
      <c r="Y404" s="2">
        <f t="shared" si="410"/>
        <v>0</v>
      </c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</row>
    <row r="405" spans="1:57">
      <c r="A405" s="1">
        <f t="shared" si="341"/>
        <v>380</v>
      </c>
      <c r="B405" s="1"/>
      <c r="C405" s="73">
        <v>8260</v>
      </c>
      <c r="D405" s="1"/>
      <c r="E405" s="1"/>
      <c r="F405" s="1" t="s">
        <v>99</v>
      </c>
      <c r="G405" s="25">
        <v>1.5</v>
      </c>
      <c r="H405" s="11" t="str">
        <f t="shared" si="394"/>
        <v>Winter Volumes</v>
      </c>
      <c r="I405" s="2">
        <f>'O and M Class.'!L$69</f>
        <v>0</v>
      </c>
      <c r="J405" s="11">
        <f t="shared" si="395"/>
        <v>0</v>
      </c>
      <c r="K405" s="11">
        <f t="shared" si="396"/>
        <v>0</v>
      </c>
      <c r="L405" s="11">
        <f t="shared" si="397"/>
        <v>0</v>
      </c>
      <c r="M405" s="11">
        <f t="shared" si="398"/>
        <v>0</v>
      </c>
      <c r="N405" s="11">
        <f t="shared" si="399"/>
        <v>0</v>
      </c>
      <c r="O405" s="11">
        <f t="shared" si="400"/>
        <v>0</v>
      </c>
      <c r="P405" s="11">
        <f t="shared" si="401"/>
        <v>0</v>
      </c>
      <c r="Q405" s="11">
        <f t="shared" si="402"/>
        <v>0</v>
      </c>
      <c r="R405" s="11">
        <f t="shared" si="403"/>
        <v>0</v>
      </c>
      <c r="S405" s="11">
        <f t="shared" si="404"/>
        <v>0</v>
      </c>
      <c r="T405" s="11">
        <f t="shared" si="405"/>
        <v>0</v>
      </c>
      <c r="U405" s="11">
        <f t="shared" si="406"/>
        <v>0</v>
      </c>
      <c r="V405" s="11">
        <f t="shared" si="407"/>
        <v>0</v>
      </c>
      <c r="W405" s="11">
        <f t="shared" si="408"/>
        <v>0</v>
      </c>
      <c r="X405" s="11">
        <f t="shared" si="409"/>
        <v>0</v>
      </c>
      <c r="Y405" s="2">
        <f t="shared" si="410"/>
        <v>0</v>
      </c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</row>
    <row r="406" spans="1:57">
      <c r="A406" s="1">
        <f t="shared" si="341"/>
        <v>381</v>
      </c>
      <c r="B406" s="1"/>
      <c r="C406" s="3"/>
      <c r="D406" s="1"/>
      <c r="E406" s="1" t="s">
        <v>80</v>
      </c>
      <c r="G406" s="20"/>
      <c r="H406" s="11"/>
      <c r="I406" s="2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</row>
    <row r="407" spans="1:57">
      <c r="A407" s="1">
        <f t="shared" si="341"/>
        <v>382</v>
      </c>
      <c r="B407" s="1"/>
      <c r="C407" s="73">
        <v>8300</v>
      </c>
      <c r="D407" s="1"/>
      <c r="E407" s="1"/>
      <c r="F407" s="1" t="s">
        <v>88</v>
      </c>
      <c r="G407" s="25">
        <v>1.5</v>
      </c>
      <c r="H407" s="11" t="str">
        <f t="shared" ref="H407:H414" si="411">VLOOKUP($G407,alloc,3)</f>
        <v>Winter Volumes</v>
      </c>
      <c r="I407" s="2">
        <f>'O and M Class.'!L$71</f>
        <v>0</v>
      </c>
      <c r="J407" s="11">
        <f t="shared" ref="J407:J414" si="412">$I407*VLOOKUP($G407,alloc,6)</f>
        <v>0</v>
      </c>
      <c r="K407" s="11">
        <f t="shared" ref="K407:K414" si="413">$I407*VLOOKUP($G407,alloc,7)</f>
        <v>0</v>
      </c>
      <c r="L407" s="11">
        <f t="shared" ref="L407:L414" si="414">$I407*VLOOKUP($G407,alloc,8)</f>
        <v>0</v>
      </c>
      <c r="M407" s="11">
        <f t="shared" ref="M407:M414" si="415">$I407*VLOOKUP($G407,alloc,9)</f>
        <v>0</v>
      </c>
      <c r="N407" s="11">
        <f t="shared" ref="N407:N414" si="416">$I407*VLOOKUP($G407,alloc,10)</f>
        <v>0</v>
      </c>
      <c r="O407" s="11">
        <f t="shared" ref="O407:O414" si="417">$I407*VLOOKUP($G407,alloc,11)</f>
        <v>0</v>
      </c>
      <c r="P407" s="11">
        <f t="shared" ref="P407:P414" si="418">$I407*VLOOKUP($G407,alloc,12)</f>
        <v>0</v>
      </c>
      <c r="Q407" s="11">
        <f t="shared" ref="Q407:Q414" si="419">$I407*VLOOKUP($G407,alloc,13)</f>
        <v>0</v>
      </c>
      <c r="R407" s="11">
        <f t="shared" ref="R407:R414" si="420">$I407*VLOOKUP($G407,alloc,14)</f>
        <v>0</v>
      </c>
      <c r="S407" s="11">
        <f t="shared" ref="S407:S414" si="421">$I407*VLOOKUP($G407,alloc,15)</f>
        <v>0</v>
      </c>
      <c r="T407" s="11">
        <f t="shared" ref="T407:T414" si="422">$I407*VLOOKUP($G407,alloc,16)</f>
        <v>0</v>
      </c>
      <c r="U407" s="11">
        <f t="shared" ref="U407:U414" si="423">$I407*VLOOKUP($G407,alloc,17)</f>
        <v>0</v>
      </c>
      <c r="V407" s="11">
        <f t="shared" ref="V407:V414" si="424">$I407*VLOOKUP($G407,alloc,18)</f>
        <v>0</v>
      </c>
      <c r="W407" s="11">
        <f t="shared" ref="W407:W414" si="425">$I407*VLOOKUP($G407,alloc,19)</f>
        <v>0</v>
      </c>
      <c r="X407" s="11">
        <f t="shared" ref="X407:X414" si="426">$I407*VLOOKUP($G407,alloc,20)</f>
        <v>0</v>
      </c>
      <c r="Y407" s="2">
        <f t="shared" ref="Y407:Y415" si="427">SUM(J407:X407)-I407</f>
        <v>0</v>
      </c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</row>
    <row r="408" spans="1:57">
      <c r="A408" s="1">
        <f t="shared" si="341"/>
        <v>383</v>
      </c>
      <c r="B408" s="1"/>
      <c r="C408" s="3">
        <v>8310</v>
      </c>
      <c r="D408" s="1"/>
      <c r="E408" s="1"/>
      <c r="F408" s="1" t="s">
        <v>81</v>
      </c>
      <c r="G408" s="25">
        <v>1.5</v>
      </c>
      <c r="H408" s="11" t="str">
        <f t="shared" si="411"/>
        <v>Winter Volumes</v>
      </c>
      <c r="I408" s="2">
        <f>'O and M Class.'!L$72</f>
        <v>1917.1117205495975</v>
      </c>
      <c r="J408" s="11">
        <f t="shared" si="412"/>
        <v>750.58497199534975</v>
      </c>
      <c r="K408" s="11">
        <f t="shared" si="413"/>
        <v>452.5182820715786</v>
      </c>
      <c r="L408" s="11">
        <f t="shared" si="414"/>
        <v>14.244889709019217</v>
      </c>
      <c r="M408" s="11">
        <f t="shared" si="415"/>
        <v>353.67650363069049</v>
      </c>
      <c r="N408" s="11">
        <f t="shared" si="416"/>
        <v>346.08707314295947</v>
      </c>
      <c r="O408" s="11">
        <f t="shared" si="417"/>
        <v>0</v>
      </c>
      <c r="P408" s="11">
        <f t="shared" si="418"/>
        <v>0</v>
      </c>
      <c r="Q408" s="11">
        <f t="shared" si="419"/>
        <v>0</v>
      </c>
      <c r="R408" s="11">
        <f t="shared" si="420"/>
        <v>0</v>
      </c>
      <c r="S408" s="11">
        <f t="shared" si="421"/>
        <v>0</v>
      </c>
      <c r="T408" s="11">
        <f t="shared" si="422"/>
        <v>0</v>
      </c>
      <c r="U408" s="11">
        <f t="shared" si="423"/>
        <v>0</v>
      </c>
      <c r="V408" s="11">
        <f t="shared" si="424"/>
        <v>0</v>
      </c>
      <c r="W408" s="11">
        <f t="shared" si="425"/>
        <v>0</v>
      </c>
      <c r="X408" s="11">
        <f t="shared" si="426"/>
        <v>0</v>
      </c>
      <c r="Y408" s="2">
        <f t="shared" si="427"/>
        <v>0</v>
      </c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</row>
    <row r="409" spans="1:57">
      <c r="A409" s="1">
        <f t="shared" si="341"/>
        <v>384</v>
      </c>
      <c r="B409" s="1"/>
      <c r="C409" s="3">
        <v>8320</v>
      </c>
      <c r="D409" s="1"/>
      <c r="E409" s="1"/>
      <c r="F409" s="1" t="s">
        <v>100</v>
      </c>
      <c r="G409" s="25">
        <v>1.5</v>
      </c>
      <c r="H409" s="11" t="str">
        <f t="shared" si="411"/>
        <v>Winter Volumes</v>
      </c>
      <c r="I409" s="2">
        <f>'O and M Class.'!L$73</f>
        <v>0</v>
      </c>
      <c r="J409" s="11">
        <f t="shared" si="412"/>
        <v>0</v>
      </c>
      <c r="K409" s="11">
        <f t="shared" si="413"/>
        <v>0</v>
      </c>
      <c r="L409" s="11">
        <f t="shared" si="414"/>
        <v>0</v>
      </c>
      <c r="M409" s="11">
        <f t="shared" si="415"/>
        <v>0</v>
      </c>
      <c r="N409" s="11">
        <f t="shared" si="416"/>
        <v>0</v>
      </c>
      <c r="O409" s="11">
        <f t="shared" si="417"/>
        <v>0</v>
      </c>
      <c r="P409" s="11">
        <f t="shared" si="418"/>
        <v>0</v>
      </c>
      <c r="Q409" s="11">
        <f t="shared" si="419"/>
        <v>0</v>
      </c>
      <c r="R409" s="11">
        <f t="shared" si="420"/>
        <v>0</v>
      </c>
      <c r="S409" s="11">
        <f t="shared" si="421"/>
        <v>0</v>
      </c>
      <c r="T409" s="11">
        <f t="shared" si="422"/>
        <v>0</v>
      </c>
      <c r="U409" s="11">
        <f t="shared" si="423"/>
        <v>0</v>
      </c>
      <c r="V409" s="11">
        <f t="shared" si="424"/>
        <v>0</v>
      </c>
      <c r="W409" s="11">
        <f t="shared" si="425"/>
        <v>0</v>
      </c>
      <c r="X409" s="11">
        <f t="shared" si="426"/>
        <v>0</v>
      </c>
      <c r="Y409" s="2">
        <f t="shared" si="427"/>
        <v>0</v>
      </c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</row>
    <row r="410" spans="1:57">
      <c r="A410" s="1">
        <f t="shared" si="341"/>
        <v>385</v>
      </c>
      <c r="B410" s="1"/>
      <c r="C410" s="3">
        <v>8330</v>
      </c>
      <c r="D410" s="1"/>
      <c r="E410" s="1"/>
      <c r="F410" s="1" t="s">
        <v>101</v>
      </c>
      <c r="G410" s="25">
        <v>1.5</v>
      </c>
      <c r="H410" s="11" t="str">
        <f t="shared" si="411"/>
        <v>Winter Volumes</v>
      </c>
      <c r="I410" s="2">
        <f>'O and M Class.'!L$74</f>
        <v>0</v>
      </c>
      <c r="J410" s="11">
        <f t="shared" si="412"/>
        <v>0</v>
      </c>
      <c r="K410" s="11">
        <f t="shared" si="413"/>
        <v>0</v>
      </c>
      <c r="L410" s="11">
        <f t="shared" si="414"/>
        <v>0</v>
      </c>
      <c r="M410" s="11">
        <f t="shared" si="415"/>
        <v>0</v>
      </c>
      <c r="N410" s="11">
        <f t="shared" si="416"/>
        <v>0</v>
      </c>
      <c r="O410" s="11">
        <f t="shared" si="417"/>
        <v>0</v>
      </c>
      <c r="P410" s="11">
        <f t="shared" si="418"/>
        <v>0</v>
      </c>
      <c r="Q410" s="11">
        <f t="shared" si="419"/>
        <v>0</v>
      </c>
      <c r="R410" s="11">
        <f t="shared" si="420"/>
        <v>0</v>
      </c>
      <c r="S410" s="11">
        <f t="shared" si="421"/>
        <v>0</v>
      </c>
      <c r="T410" s="11">
        <f t="shared" si="422"/>
        <v>0</v>
      </c>
      <c r="U410" s="11">
        <f t="shared" si="423"/>
        <v>0</v>
      </c>
      <c r="V410" s="11">
        <f t="shared" si="424"/>
        <v>0</v>
      </c>
      <c r="W410" s="11">
        <f t="shared" si="425"/>
        <v>0</v>
      </c>
      <c r="X410" s="11">
        <f t="shared" si="426"/>
        <v>0</v>
      </c>
      <c r="Y410" s="2">
        <f t="shared" si="427"/>
        <v>0</v>
      </c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</row>
    <row r="411" spans="1:57">
      <c r="A411" s="1">
        <f t="shared" si="341"/>
        <v>386</v>
      </c>
      <c r="B411" s="1"/>
      <c r="C411" s="3">
        <v>8340</v>
      </c>
      <c r="D411" s="1"/>
      <c r="E411" s="1"/>
      <c r="F411" s="1" t="s">
        <v>102</v>
      </c>
      <c r="G411" s="25">
        <v>1.5</v>
      </c>
      <c r="H411" s="11" t="str">
        <f t="shared" si="411"/>
        <v>Winter Volumes</v>
      </c>
      <c r="I411" s="2">
        <f>'O and M Class.'!L$75</f>
        <v>1553.0447704053597</v>
      </c>
      <c r="J411" s="11">
        <f t="shared" si="412"/>
        <v>608.04597510261465</v>
      </c>
      <c r="K411" s="11">
        <f t="shared" si="413"/>
        <v>366.58330547507649</v>
      </c>
      <c r="L411" s="11">
        <f t="shared" si="414"/>
        <v>11.539729912689289</v>
      </c>
      <c r="M411" s="11">
        <f t="shared" si="415"/>
        <v>286.51196406093112</v>
      </c>
      <c r="N411" s="11">
        <f t="shared" si="416"/>
        <v>280.36379585404813</v>
      </c>
      <c r="O411" s="11">
        <f t="shared" si="417"/>
        <v>0</v>
      </c>
      <c r="P411" s="11">
        <f t="shared" si="418"/>
        <v>0</v>
      </c>
      <c r="Q411" s="11">
        <f t="shared" si="419"/>
        <v>0</v>
      </c>
      <c r="R411" s="11">
        <f t="shared" si="420"/>
        <v>0</v>
      </c>
      <c r="S411" s="11">
        <f t="shared" si="421"/>
        <v>0</v>
      </c>
      <c r="T411" s="11">
        <f t="shared" si="422"/>
        <v>0</v>
      </c>
      <c r="U411" s="11">
        <f t="shared" si="423"/>
        <v>0</v>
      </c>
      <c r="V411" s="11">
        <f t="shared" si="424"/>
        <v>0</v>
      </c>
      <c r="W411" s="11">
        <f t="shared" si="425"/>
        <v>0</v>
      </c>
      <c r="X411" s="11">
        <f t="shared" si="426"/>
        <v>0</v>
      </c>
      <c r="Y411" s="2">
        <f t="shared" si="427"/>
        <v>0</v>
      </c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</row>
    <row r="412" spans="1:57">
      <c r="A412" s="1">
        <f t="shared" si="341"/>
        <v>387</v>
      </c>
      <c r="B412" s="1"/>
      <c r="C412" s="3">
        <v>8350</v>
      </c>
      <c r="D412" s="1"/>
      <c r="E412" s="1"/>
      <c r="F412" s="1" t="s">
        <v>84</v>
      </c>
      <c r="G412" s="25">
        <v>1.5</v>
      </c>
      <c r="H412" s="11" t="str">
        <f t="shared" si="411"/>
        <v>Winter Volumes</v>
      </c>
      <c r="I412" s="2">
        <f>'O and M Class.'!L$76</f>
        <v>1211.9144017490396</v>
      </c>
      <c r="J412" s="11">
        <f t="shared" si="412"/>
        <v>474.4870773815868</v>
      </c>
      <c r="K412" s="11">
        <f t="shared" si="413"/>
        <v>286.06231823571613</v>
      </c>
      <c r="L412" s="11">
        <f t="shared" si="414"/>
        <v>9.0049978854325463</v>
      </c>
      <c r="M412" s="11">
        <f t="shared" si="415"/>
        <v>223.57885756778009</v>
      </c>
      <c r="N412" s="11">
        <f t="shared" si="416"/>
        <v>218.78115067852394</v>
      </c>
      <c r="O412" s="11">
        <f t="shared" si="417"/>
        <v>0</v>
      </c>
      <c r="P412" s="11">
        <f t="shared" si="418"/>
        <v>0</v>
      </c>
      <c r="Q412" s="11">
        <f t="shared" si="419"/>
        <v>0</v>
      </c>
      <c r="R412" s="11">
        <f t="shared" si="420"/>
        <v>0</v>
      </c>
      <c r="S412" s="11">
        <f t="shared" si="421"/>
        <v>0</v>
      </c>
      <c r="T412" s="11">
        <f t="shared" si="422"/>
        <v>0</v>
      </c>
      <c r="U412" s="11">
        <f t="shared" si="423"/>
        <v>0</v>
      </c>
      <c r="V412" s="11">
        <f t="shared" si="424"/>
        <v>0</v>
      </c>
      <c r="W412" s="11">
        <f t="shared" si="425"/>
        <v>0</v>
      </c>
      <c r="X412" s="11">
        <f t="shared" si="426"/>
        <v>0</v>
      </c>
      <c r="Y412" s="2">
        <f t="shared" si="427"/>
        <v>0</v>
      </c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</row>
    <row r="413" spans="1:57">
      <c r="A413" s="1">
        <f t="shared" ref="A413:A476" si="428">A412+1</f>
        <v>388</v>
      </c>
      <c r="B413" s="1"/>
      <c r="C413" s="3">
        <v>8360</v>
      </c>
      <c r="D413" s="1"/>
      <c r="E413" s="1"/>
      <c r="F413" s="1" t="s">
        <v>85</v>
      </c>
      <c r="G413" s="25">
        <v>1.5</v>
      </c>
      <c r="H413" s="11" t="str">
        <f t="shared" si="411"/>
        <v>Winter Volumes</v>
      </c>
      <c r="I413" s="2">
        <f>'O and M Class.'!L$77</f>
        <v>123.92970034993274</v>
      </c>
      <c r="J413" s="11">
        <f t="shared" si="412"/>
        <v>48.520787635620657</v>
      </c>
      <c r="K413" s="11">
        <f t="shared" si="413"/>
        <v>29.25257537099608</v>
      </c>
      <c r="L413" s="11">
        <f t="shared" si="414"/>
        <v>0.92084613235294266</v>
      </c>
      <c r="M413" s="11">
        <f t="shared" si="415"/>
        <v>22.863051039716087</v>
      </c>
      <c r="N413" s="11">
        <f t="shared" si="416"/>
        <v>22.372440171246975</v>
      </c>
      <c r="O413" s="11">
        <f t="shared" si="417"/>
        <v>0</v>
      </c>
      <c r="P413" s="11">
        <f t="shared" si="418"/>
        <v>0</v>
      </c>
      <c r="Q413" s="11">
        <f t="shared" si="419"/>
        <v>0</v>
      </c>
      <c r="R413" s="11">
        <f t="shared" si="420"/>
        <v>0</v>
      </c>
      <c r="S413" s="11">
        <f t="shared" si="421"/>
        <v>0</v>
      </c>
      <c r="T413" s="11">
        <f t="shared" si="422"/>
        <v>0</v>
      </c>
      <c r="U413" s="11">
        <f t="shared" si="423"/>
        <v>0</v>
      </c>
      <c r="V413" s="11">
        <f t="shared" si="424"/>
        <v>0</v>
      </c>
      <c r="W413" s="11">
        <f t="shared" si="425"/>
        <v>0</v>
      </c>
      <c r="X413" s="11">
        <f t="shared" si="426"/>
        <v>0</v>
      </c>
      <c r="Y413" s="2">
        <f t="shared" si="427"/>
        <v>0</v>
      </c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</row>
    <row r="414" spans="1:57">
      <c r="A414" s="1">
        <f t="shared" si="428"/>
        <v>389</v>
      </c>
      <c r="B414" s="1"/>
      <c r="C414" s="3">
        <v>8370</v>
      </c>
      <c r="D414" s="1"/>
      <c r="E414" s="1"/>
      <c r="F414" s="1" t="s">
        <v>86</v>
      </c>
      <c r="G414" s="25">
        <v>1.5</v>
      </c>
      <c r="H414" s="11" t="str">
        <f t="shared" si="411"/>
        <v>Winter Volumes</v>
      </c>
      <c r="I414" s="2">
        <f>'O and M Class.'!L$78</f>
        <v>64668.075101907132</v>
      </c>
      <c r="J414" s="11">
        <f t="shared" si="412"/>
        <v>25318.756762617366</v>
      </c>
      <c r="K414" s="11">
        <f t="shared" si="413"/>
        <v>15264.361453907122</v>
      </c>
      <c r="L414" s="11">
        <f t="shared" si="414"/>
        <v>480.50908439345005</v>
      </c>
      <c r="M414" s="11">
        <f t="shared" si="415"/>
        <v>11930.227358900398</v>
      </c>
      <c r="N414" s="11">
        <f t="shared" si="416"/>
        <v>11674.220442088792</v>
      </c>
      <c r="O414" s="11">
        <f t="shared" si="417"/>
        <v>0</v>
      </c>
      <c r="P414" s="11">
        <f t="shared" si="418"/>
        <v>0</v>
      </c>
      <c r="Q414" s="11">
        <f t="shared" si="419"/>
        <v>0</v>
      </c>
      <c r="R414" s="11">
        <f t="shared" si="420"/>
        <v>0</v>
      </c>
      <c r="S414" s="11">
        <f t="shared" si="421"/>
        <v>0</v>
      </c>
      <c r="T414" s="11">
        <f t="shared" si="422"/>
        <v>0</v>
      </c>
      <c r="U414" s="11">
        <f t="shared" si="423"/>
        <v>0</v>
      </c>
      <c r="V414" s="11">
        <f t="shared" si="424"/>
        <v>0</v>
      </c>
      <c r="W414" s="11">
        <f t="shared" si="425"/>
        <v>0</v>
      </c>
      <c r="X414" s="11">
        <f t="shared" si="426"/>
        <v>0</v>
      </c>
      <c r="Y414" s="2">
        <f t="shared" si="427"/>
        <v>0</v>
      </c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</row>
    <row r="415" spans="1:57">
      <c r="A415" s="1">
        <f t="shared" si="428"/>
        <v>390</v>
      </c>
      <c r="B415" s="1"/>
      <c r="C415" s="3"/>
      <c r="D415" s="1" t="s">
        <v>69</v>
      </c>
      <c r="E415" s="1"/>
      <c r="G415" s="20"/>
      <c r="H415" s="11"/>
      <c r="I415" s="2">
        <f>'O and M Class.'!L$79</f>
        <v>176103.06798812712</v>
      </c>
      <c r="J415" s="2">
        <f t="shared" ref="J415:X415" si="429">SUM(J393:J414)</f>
        <v>68947.633535029527</v>
      </c>
      <c r="K415" s="2">
        <f t="shared" si="429"/>
        <v>41567.665013636353</v>
      </c>
      <c r="L415" s="2">
        <f t="shared" si="429"/>
        <v>1308.5146546345391</v>
      </c>
      <c r="M415" s="2">
        <f t="shared" si="429"/>
        <v>32488.204363396799</v>
      </c>
      <c r="N415" s="2">
        <f t="shared" si="429"/>
        <v>31791.050421429914</v>
      </c>
      <c r="O415" s="2">
        <f t="shared" si="429"/>
        <v>0</v>
      </c>
      <c r="P415" s="2">
        <f t="shared" si="429"/>
        <v>0</v>
      </c>
      <c r="Q415" s="2">
        <f t="shared" si="429"/>
        <v>0</v>
      </c>
      <c r="R415" s="2">
        <f t="shared" si="429"/>
        <v>0</v>
      </c>
      <c r="S415" s="2">
        <f t="shared" si="429"/>
        <v>0</v>
      </c>
      <c r="T415" s="2">
        <f t="shared" si="429"/>
        <v>0</v>
      </c>
      <c r="U415" s="2">
        <f t="shared" si="429"/>
        <v>0</v>
      </c>
      <c r="V415" s="2">
        <f t="shared" si="429"/>
        <v>0</v>
      </c>
      <c r="W415" s="2">
        <f t="shared" si="429"/>
        <v>0</v>
      </c>
      <c r="X415" s="2">
        <f t="shared" si="429"/>
        <v>0</v>
      </c>
      <c r="Y415" s="2">
        <f t="shared" si="427"/>
        <v>0</v>
      </c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</row>
    <row r="416" spans="1:57">
      <c r="A416" s="1">
        <f t="shared" si="428"/>
        <v>391</v>
      </c>
      <c r="B416" s="1"/>
      <c r="C416" s="3"/>
      <c r="D416" s="1"/>
      <c r="E416" s="1"/>
      <c r="F416" s="1"/>
      <c r="G416" s="20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</row>
    <row r="417" spans="1:57">
      <c r="A417" s="1">
        <f t="shared" si="428"/>
        <v>392</v>
      </c>
      <c r="B417" s="1"/>
      <c r="C417" s="3"/>
      <c r="D417" s="1" t="s">
        <v>64</v>
      </c>
      <c r="E417" s="1"/>
      <c r="G417" s="20"/>
      <c r="H417" s="11"/>
      <c r="I417" s="2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</row>
    <row r="418" spans="1:57">
      <c r="A418" s="1">
        <f t="shared" si="428"/>
        <v>393</v>
      </c>
      <c r="B418" s="1"/>
      <c r="C418" s="3"/>
      <c r="D418" s="1"/>
      <c r="E418" s="1" t="s">
        <v>71</v>
      </c>
      <c r="G418" s="20"/>
      <c r="H418" s="11"/>
      <c r="I418" s="2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</row>
    <row r="419" spans="1:57">
      <c r="A419" s="1">
        <f t="shared" si="428"/>
        <v>394</v>
      </c>
      <c r="B419" s="1"/>
      <c r="C419" s="3">
        <v>8500</v>
      </c>
      <c r="D419" s="1"/>
      <c r="E419" s="1"/>
      <c r="F419" s="1" t="s">
        <v>79</v>
      </c>
      <c r="G419" s="25">
        <v>99</v>
      </c>
      <c r="H419" s="11" t="str">
        <f t="shared" ref="H419:H430" si="430">VLOOKUP($G419,alloc,3)</f>
        <v>-</v>
      </c>
      <c r="I419" s="2">
        <f>'O and M Class.'!L$83</f>
        <v>0</v>
      </c>
      <c r="J419" s="11">
        <f t="shared" ref="J419:J430" si="431">$I419*VLOOKUP($G419,alloc,6)</f>
        <v>0</v>
      </c>
      <c r="K419" s="11">
        <f t="shared" ref="K419:K430" si="432">$I419*VLOOKUP($G419,alloc,7)</f>
        <v>0</v>
      </c>
      <c r="L419" s="11">
        <f t="shared" ref="L419:L430" si="433">$I419*VLOOKUP($G419,alloc,8)</f>
        <v>0</v>
      </c>
      <c r="M419" s="11">
        <f t="shared" ref="M419:M430" si="434">$I419*VLOOKUP($G419,alloc,9)</f>
        <v>0</v>
      </c>
      <c r="N419" s="11">
        <f t="shared" ref="N419:N430" si="435">$I419*VLOOKUP($G419,alloc,10)</f>
        <v>0</v>
      </c>
      <c r="O419" s="11">
        <f t="shared" ref="O419:O430" si="436">$I419*VLOOKUP($G419,alloc,11)</f>
        <v>0</v>
      </c>
      <c r="P419" s="11">
        <f t="shared" ref="P419:P430" si="437">$I419*VLOOKUP($G419,alloc,12)</f>
        <v>0</v>
      </c>
      <c r="Q419" s="11">
        <f t="shared" ref="Q419:Q430" si="438">$I419*VLOOKUP($G419,alloc,13)</f>
        <v>0</v>
      </c>
      <c r="R419" s="11">
        <f t="shared" ref="R419:R430" si="439">$I419*VLOOKUP($G419,alloc,14)</f>
        <v>0</v>
      </c>
      <c r="S419" s="11">
        <f t="shared" ref="S419:S430" si="440">$I419*VLOOKUP($G419,alloc,15)</f>
        <v>0</v>
      </c>
      <c r="T419" s="11">
        <f t="shared" ref="T419:T430" si="441">$I419*VLOOKUP($G419,alloc,16)</f>
        <v>0</v>
      </c>
      <c r="U419" s="11">
        <f t="shared" ref="U419:U430" si="442">$I419*VLOOKUP($G419,alloc,17)</f>
        <v>0</v>
      </c>
      <c r="V419" s="11">
        <f t="shared" ref="V419:V430" si="443">$I419*VLOOKUP($G419,alloc,18)</f>
        <v>0</v>
      </c>
      <c r="W419" s="11">
        <f t="shared" ref="W419:W430" si="444">$I419*VLOOKUP($G419,alloc,19)</f>
        <v>0</v>
      </c>
      <c r="X419" s="11">
        <f t="shared" ref="X419:X430" si="445">$I419*VLOOKUP($G419,alloc,20)</f>
        <v>0</v>
      </c>
      <c r="Y419" s="2">
        <f t="shared" ref="Y419:Y430" si="446">SUM(J419:X419)-I419</f>
        <v>0</v>
      </c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</row>
    <row r="420" spans="1:57">
      <c r="A420" s="1">
        <f t="shared" si="428"/>
        <v>395</v>
      </c>
      <c r="B420" s="1"/>
      <c r="C420" s="3">
        <v>8510</v>
      </c>
      <c r="D420" s="1"/>
      <c r="E420" s="1"/>
      <c r="F420" s="1" t="s">
        <v>103</v>
      </c>
      <c r="G420" s="25">
        <v>99</v>
      </c>
      <c r="H420" s="11" t="str">
        <f t="shared" si="430"/>
        <v>-</v>
      </c>
      <c r="I420" s="2">
        <f>'O and M Class.'!L$84</f>
        <v>0</v>
      </c>
      <c r="J420" s="11">
        <f t="shared" si="431"/>
        <v>0</v>
      </c>
      <c r="K420" s="11">
        <f t="shared" si="432"/>
        <v>0</v>
      </c>
      <c r="L420" s="11">
        <f t="shared" si="433"/>
        <v>0</v>
      </c>
      <c r="M420" s="11">
        <f t="shared" si="434"/>
        <v>0</v>
      </c>
      <c r="N420" s="11">
        <f t="shared" si="435"/>
        <v>0</v>
      </c>
      <c r="O420" s="11">
        <f t="shared" si="436"/>
        <v>0</v>
      </c>
      <c r="P420" s="11">
        <f t="shared" si="437"/>
        <v>0</v>
      </c>
      <c r="Q420" s="11">
        <f t="shared" si="438"/>
        <v>0</v>
      </c>
      <c r="R420" s="11">
        <f t="shared" si="439"/>
        <v>0</v>
      </c>
      <c r="S420" s="11">
        <f t="shared" si="440"/>
        <v>0</v>
      </c>
      <c r="T420" s="11">
        <f t="shared" si="441"/>
        <v>0</v>
      </c>
      <c r="U420" s="11">
        <f t="shared" si="442"/>
        <v>0</v>
      </c>
      <c r="V420" s="11">
        <f t="shared" si="443"/>
        <v>0</v>
      </c>
      <c r="W420" s="11">
        <f t="shared" si="444"/>
        <v>0</v>
      </c>
      <c r="X420" s="11">
        <f t="shared" si="445"/>
        <v>0</v>
      </c>
      <c r="Y420" s="2">
        <f t="shared" si="446"/>
        <v>0</v>
      </c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</row>
    <row r="421" spans="1:57">
      <c r="A421" s="1">
        <f t="shared" si="428"/>
        <v>396</v>
      </c>
      <c r="B421" s="1"/>
      <c r="C421" s="3">
        <v>8520</v>
      </c>
      <c r="D421" s="1"/>
      <c r="E421" s="1"/>
      <c r="F421" s="1" t="s">
        <v>104</v>
      </c>
      <c r="G421" s="25">
        <v>99</v>
      </c>
      <c r="H421" s="11" t="str">
        <f t="shared" si="430"/>
        <v>-</v>
      </c>
      <c r="I421" s="2">
        <f>'O and M Class.'!L$85</f>
        <v>0</v>
      </c>
      <c r="J421" s="11">
        <f t="shared" si="431"/>
        <v>0</v>
      </c>
      <c r="K421" s="11">
        <f t="shared" si="432"/>
        <v>0</v>
      </c>
      <c r="L421" s="11">
        <f t="shared" si="433"/>
        <v>0</v>
      </c>
      <c r="M421" s="11">
        <f t="shared" si="434"/>
        <v>0</v>
      </c>
      <c r="N421" s="11">
        <f t="shared" si="435"/>
        <v>0</v>
      </c>
      <c r="O421" s="11">
        <f t="shared" si="436"/>
        <v>0</v>
      </c>
      <c r="P421" s="11">
        <f t="shared" si="437"/>
        <v>0</v>
      </c>
      <c r="Q421" s="11">
        <f t="shared" si="438"/>
        <v>0</v>
      </c>
      <c r="R421" s="11">
        <f t="shared" si="439"/>
        <v>0</v>
      </c>
      <c r="S421" s="11">
        <f t="shared" si="440"/>
        <v>0</v>
      </c>
      <c r="T421" s="11">
        <f t="shared" si="441"/>
        <v>0</v>
      </c>
      <c r="U421" s="11">
        <f t="shared" si="442"/>
        <v>0</v>
      </c>
      <c r="V421" s="11">
        <f t="shared" si="443"/>
        <v>0</v>
      </c>
      <c r="W421" s="11">
        <f t="shared" si="444"/>
        <v>0</v>
      </c>
      <c r="X421" s="11">
        <f t="shared" si="445"/>
        <v>0</v>
      </c>
      <c r="Y421" s="2">
        <f t="shared" si="446"/>
        <v>0</v>
      </c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</row>
    <row r="422" spans="1:57">
      <c r="A422" s="1">
        <f t="shared" si="428"/>
        <v>397</v>
      </c>
      <c r="B422" s="1"/>
      <c r="C422" s="70">
        <v>8530</v>
      </c>
      <c r="D422" s="1"/>
      <c r="E422" s="1"/>
      <c r="F422" s="1" t="s">
        <v>105</v>
      </c>
      <c r="G422" s="25">
        <v>99</v>
      </c>
      <c r="H422" s="11" t="str">
        <f t="shared" si="430"/>
        <v>-</v>
      </c>
      <c r="I422" s="2">
        <f>'O and M Class.'!L$86</f>
        <v>0</v>
      </c>
      <c r="J422" s="11">
        <f t="shared" si="431"/>
        <v>0</v>
      </c>
      <c r="K422" s="11">
        <f t="shared" si="432"/>
        <v>0</v>
      </c>
      <c r="L422" s="11">
        <f t="shared" si="433"/>
        <v>0</v>
      </c>
      <c r="M422" s="11">
        <f t="shared" si="434"/>
        <v>0</v>
      </c>
      <c r="N422" s="11">
        <f t="shared" si="435"/>
        <v>0</v>
      </c>
      <c r="O422" s="11">
        <f t="shared" si="436"/>
        <v>0</v>
      </c>
      <c r="P422" s="11">
        <f t="shared" si="437"/>
        <v>0</v>
      </c>
      <c r="Q422" s="11">
        <f t="shared" si="438"/>
        <v>0</v>
      </c>
      <c r="R422" s="11">
        <f t="shared" si="439"/>
        <v>0</v>
      </c>
      <c r="S422" s="11">
        <f t="shared" si="440"/>
        <v>0</v>
      </c>
      <c r="T422" s="11">
        <f t="shared" si="441"/>
        <v>0</v>
      </c>
      <c r="U422" s="11">
        <f t="shared" si="442"/>
        <v>0</v>
      </c>
      <c r="V422" s="11">
        <f t="shared" si="443"/>
        <v>0</v>
      </c>
      <c r="W422" s="11">
        <f t="shared" si="444"/>
        <v>0</v>
      </c>
      <c r="X422" s="11">
        <f t="shared" si="445"/>
        <v>0</v>
      </c>
      <c r="Y422" s="2">
        <f t="shared" si="446"/>
        <v>0</v>
      </c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</row>
    <row r="423" spans="1:57">
      <c r="A423" s="1">
        <f t="shared" si="428"/>
        <v>398</v>
      </c>
      <c r="B423" s="1"/>
      <c r="C423" s="3">
        <v>8540</v>
      </c>
      <c r="D423" s="1"/>
      <c r="E423" s="1"/>
      <c r="F423" s="1" t="s">
        <v>106</v>
      </c>
      <c r="G423" s="25">
        <v>99</v>
      </c>
      <c r="H423" s="11" t="str">
        <f t="shared" si="430"/>
        <v>-</v>
      </c>
      <c r="I423" s="2">
        <f>'O and M Class.'!L$87</f>
        <v>0</v>
      </c>
      <c r="J423" s="11">
        <f t="shared" si="431"/>
        <v>0</v>
      </c>
      <c r="K423" s="11">
        <f t="shared" si="432"/>
        <v>0</v>
      </c>
      <c r="L423" s="11">
        <f t="shared" si="433"/>
        <v>0</v>
      </c>
      <c r="M423" s="11">
        <f t="shared" si="434"/>
        <v>0</v>
      </c>
      <c r="N423" s="11">
        <f t="shared" si="435"/>
        <v>0</v>
      </c>
      <c r="O423" s="11">
        <f t="shared" si="436"/>
        <v>0</v>
      </c>
      <c r="P423" s="11">
        <f t="shared" si="437"/>
        <v>0</v>
      </c>
      <c r="Q423" s="11">
        <f t="shared" si="438"/>
        <v>0</v>
      </c>
      <c r="R423" s="11">
        <f t="shared" si="439"/>
        <v>0</v>
      </c>
      <c r="S423" s="11">
        <f t="shared" si="440"/>
        <v>0</v>
      </c>
      <c r="T423" s="11">
        <f t="shared" si="441"/>
        <v>0</v>
      </c>
      <c r="U423" s="11">
        <f t="shared" si="442"/>
        <v>0</v>
      </c>
      <c r="V423" s="11">
        <f t="shared" si="443"/>
        <v>0</v>
      </c>
      <c r="W423" s="11">
        <f t="shared" si="444"/>
        <v>0</v>
      </c>
      <c r="X423" s="11">
        <f t="shared" si="445"/>
        <v>0</v>
      </c>
      <c r="Y423" s="2">
        <f t="shared" si="446"/>
        <v>0</v>
      </c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</row>
    <row r="424" spans="1:57">
      <c r="A424" s="1">
        <f t="shared" si="428"/>
        <v>399</v>
      </c>
      <c r="B424" s="1"/>
      <c r="C424" s="3">
        <v>8550</v>
      </c>
      <c r="D424" s="1"/>
      <c r="E424" s="1"/>
      <c r="F424" s="1" t="s">
        <v>93</v>
      </c>
      <c r="G424" s="25">
        <v>99</v>
      </c>
      <c r="H424" s="11" t="str">
        <f t="shared" si="430"/>
        <v>-</v>
      </c>
      <c r="I424" s="2">
        <f>'O and M Class.'!L$88</f>
        <v>0</v>
      </c>
      <c r="J424" s="11">
        <f t="shared" si="431"/>
        <v>0</v>
      </c>
      <c r="K424" s="11">
        <f t="shared" si="432"/>
        <v>0</v>
      </c>
      <c r="L424" s="11">
        <f t="shared" si="433"/>
        <v>0</v>
      </c>
      <c r="M424" s="11">
        <f t="shared" si="434"/>
        <v>0</v>
      </c>
      <c r="N424" s="11">
        <f t="shared" si="435"/>
        <v>0</v>
      </c>
      <c r="O424" s="11">
        <f t="shared" si="436"/>
        <v>0</v>
      </c>
      <c r="P424" s="11">
        <f t="shared" si="437"/>
        <v>0</v>
      </c>
      <c r="Q424" s="11">
        <f t="shared" si="438"/>
        <v>0</v>
      </c>
      <c r="R424" s="11">
        <f t="shared" si="439"/>
        <v>0</v>
      </c>
      <c r="S424" s="11">
        <f t="shared" si="440"/>
        <v>0</v>
      </c>
      <c r="T424" s="11">
        <f t="shared" si="441"/>
        <v>0</v>
      </c>
      <c r="U424" s="11">
        <f t="shared" si="442"/>
        <v>0</v>
      </c>
      <c r="V424" s="11">
        <f t="shared" si="443"/>
        <v>0</v>
      </c>
      <c r="W424" s="11">
        <f t="shared" si="444"/>
        <v>0</v>
      </c>
      <c r="X424" s="11">
        <f t="shared" si="445"/>
        <v>0</v>
      </c>
      <c r="Y424" s="2">
        <f t="shared" si="446"/>
        <v>0</v>
      </c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</row>
    <row r="425" spans="1:57">
      <c r="A425" s="1">
        <f t="shared" si="428"/>
        <v>400</v>
      </c>
      <c r="B425" s="1"/>
      <c r="C425" s="3">
        <v>8560</v>
      </c>
      <c r="D425" s="1"/>
      <c r="E425" s="1"/>
      <c r="F425" s="1" t="s">
        <v>107</v>
      </c>
      <c r="G425" s="25">
        <v>99</v>
      </c>
      <c r="H425" s="11" t="str">
        <f t="shared" si="430"/>
        <v>-</v>
      </c>
      <c r="I425" s="2">
        <f>'O and M Class.'!L$89</f>
        <v>0</v>
      </c>
      <c r="J425" s="11">
        <f t="shared" si="431"/>
        <v>0</v>
      </c>
      <c r="K425" s="11">
        <f t="shared" si="432"/>
        <v>0</v>
      </c>
      <c r="L425" s="11">
        <f t="shared" si="433"/>
        <v>0</v>
      </c>
      <c r="M425" s="11">
        <f t="shared" si="434"/>
        <v>0</v>
      </c>
      <c r="N425" s="11">
        <f t="shared" si="435"/>
        <v>0</v>
      </c>
      <c r="O425" s="11">
        <f t="shared" si="436"/>
        <v>0</v>
      </c>
      <c r="P425" s="11">
        <f t="shared" si="437"/>
        <v>0</v>
      </c>
      <c r="Q425" s="11">
        <f t="shared" si="438"/>
        <v>0</v>
      </c>
      <c r="R425" s="11">
        <f t="shared" si="439"/>
        <v>0</v>
      </c>
      <c r="S425" s="11">
        <f t="shared" si="440"/>
        <v>0</v>
      </c>
      <c r="T425" s="11">
        <f t="shared" si="441"/>
        <v>0</v>
      </c>
      <c r="U425" s="11">
        <f t="shared" si="442"/>
        <v>0</v>
      </c>
      <c r="V425" s="11">
        <f t="shared" si="443"/>
        <v>0</v>
      </c>
      <c r="W425" s="11">
        <f t="shared" si="444"/>
        <v>0</v>
      </c>
      <c r="X425" s="11">
        <f t="shared" si="445"/>
        <v>0</v>
      </c>
      <c r="Y425" s="2">
        <f t="shared" si="446"/>
        <v>0</v>
      </c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</row>
    <row r="426" spans="1:57">
      <c r="A426" s="1">
        <f t="shared" si="428"/>
        <v>401</v>
      </c>
      <c r="B426" s="1"/>
      <c r="C426" s="3">
        <v>8570</v>
      </c>
      <c r="D426" s="1"/>
      <c r="E426" s="1"/>
      <c r="F426" s="1" t="s">
        <v>94</v>
      </c>
      <c r="G426" s="25">
        <v>99</v>
      </c>
      <c r="H426" s="11" t="str">
        <f t="shared" si="430"/>
        <v>-</v>
      </c>
      <c r="I426" s="2">
        <f>'O and M Class.'!L$90</f>
        <v>0</v>
      </c>
      <c r="J426" s="11">
        <f t="shared" si="431"/>
        <v>0</v>
      </c>
      <c r="K426" s="11">
        <f t="shared" si="432"/>
        <v>0</v>
      </c>
      <c r="L426" s="11">
        <f t="shared" si="433"/>
        <v>0</v>
      </c>
      <c r="M426" s="11">
        <f t="shared" si="434"/>
        <v>0</v>
      </c>
      <c r="N426" s="11">
        <f t="shared" si="435"/>
        <v>0</v>
      </c>
      <c r="O426" s="11">
        <f t="shared" si="436"/>
        <v>0</v>
      </c>
      <c r="P426" s="11">
        <f t="shared" si="437"/>
        <v>0</v>
      </c>
      <c r="Q426" s="11">
        <f t="shared" si="438"/>
        <v>0</v>
      </c>
      <c r="R426" s="11">
        <f t="shared" si="439"/>
        <v>0</v>
      </c>
      <c r="S426" s="11">
        <f t="shared" si="440"/>
        <v>0</v>
      </c>
      <c r="T426" s="11">
        <f t="shared" si="441"/>
        <v>0</v>
      </c>
      <c r="U426" s="11">
        <f t="shared" si="442"/>
        <v>0</v>
      </c>
      <c r="V426" s="11">
        <f t="shared" si="443"/>
        <v>0</v>
      </c>
      <c r="W426" s="11">
        <f t="shared" si="444"/>
        <v>0</v>
      </c>
      <c r="X426" s="11">
        <f t="shared" si="445"/>
        <v>0</v>
      </c>
      <c r="Y426" s="2">
        <f t="shared" si="446"/>
        <v>0</v>
      </c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</row>
    <row r="427" spans="1:57">
      <c r="A427" s="1">
        <f t="shared" si="428"/>
        <v>402</v>
      </c>
      <c r="B427" s="1"/>
      <c r="C427" s="3">
        <v>8580</v>
      </c>
      <c r="D427" s="1"/>
      <c r="E427" s="1"/>
      <c r="F427" s="1" t="s">
        <v>108</v>
      </c>
      <c r="G427" s="25">
        <v>99</v>
      </c>
      <c r="H427" s="11" t="str">
        <f t="shared" si="430"/>
        <v>-</v>
      </c>
      <c r="I427" s="2">
        <f>'O and M Class.'!L$91</f>
        <v>0</v>
      </c>
      <c r="J427" s="11">
        <f t="shared" si="431"/>
        <v>0</v>
      </c>
      <c r="K427" s="11">
        <f t="shared" si="432"/>
        <v>0</v>
      </c>
      <c r="L427" s="11">
        <f t="shared" si="433"/>
        <v>0</v>
      </c>
      <c r="M427" s="11">
        <f t="shared" si="434"/>
        <v>0</v>
      </c>
      <c r="N427" s="11">
        <f t="shared" si="435"/>
        <v>0</v>
      </c>
      <c r="O427" s="11">
        <f t="shared" si="436"/>
        <v>0</v>
      </c>
      <c r="P427" s="11">
        <f t="shared" si="437"/>
        <v>0</v>
      </c>
      <c r="Q427" s="11">
        <f t="shared" si="438"/>
        <v>0</v>
      </c>
      <c r="R427" s="11">
        <f t="shared" si="439"/>
        <v>0</v>
      </c>
      <c r="S427" s="11">
        <f t="shared" si="440"/>
        <v>0</v>
      </c>
      <c r="T427" s="11">
        <f t="shared" si="441"/>
        <v>0</v>
      </c>
      <c r="U427" s="11">
        <f t="shared" si="442"/>
        <v>0</v>
      </c>
      <c r="V427" s="11">
        <f t="shared" si="443"/>
        <v>0</v>
      </c>
      <c r="W427" s="11">
        <f t="shared" si="444"/>
        <v>0</v>
      </c>
      <c r="X427" s="11">
        <f t="shared" si="445"/>
        <v>0</v>
      </c>
      <c r="Y427" s="2">
        <f t="shared" si="446"/>
        <v>0</v>
      </c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</row>
    <row r="428" spans="1:57">
      <c r="A428" s="1">
        <f t="shared" si="428"/>
        <v>403</v>
      </c>
      <c r="B428" s="1"/>
      <c r="C428" s="3">
        <v>8580</v>
      </c>
      <c r="D428" s="1"/>
      <c r="E428" s="1"/>
      <c r="F428" s="68" t="s">
        <v>109</v>
      </c>
      <c r="G428" s="25">
        <v>99</v>
      </c>
      <c r="H428" s="11" t="str">
        <f t="shared" si="430"/>
        <v>-</v>
      </c>
      <c r="I428" s="2">
        <f>'O and M Class.'!L$92</f>
        <v>0</v>
      </c>
      <c r="J428" s="11">
        <f t="shared" si="431"/>
        <v>0</v>
      </c>
      <c r="K428" s="11">
        <f t="shared" si="432"/>
        <v>0</v>
      </c>
      <c r="L428" s="11">
        <f t="shared" si="433"/>
        <v>0</v>
      </c>
      <c r="M428" s="11">
        <f t="shared" si="434"/>
        <v>0</v>
      </c>
      <c r="N428" s="11">
        <f t="shared" si="435"/>
        <v>0</v>
      </c>
      <c r="O428" s="11">
        <f t="shared" si="436"/>
        <v>0</v>
      </c>
      <c r="P428" s="11">
        <f t="shared" si="437"/>
        <v>0</v>
      </c>
      <c r="Q428" s="11">
        <f t="shared" si="438"/>
        <v>0</v>
      </c>
      <c r="R428" s="11">
        <f t="shared" si="439"/>
        <v>0</v>
      </c>
      <c r="S428" s="11">
        <f t="shared" si="440"/>
        <v>0</v>
      </c>
      <c r="T428" s="11">
        <f t="shared" si="441"/>
        <v>0</v>
      </c>
      <c r="U428" s="11">
        <f t="shared" si="442"/>
        <v>0</v>
      </c>
      <c r="V428" s="11">
        <f t="shared" si="443"/>
        <v>0</v>
      </c>
      <c r="W428" s="11">
        <f t="shared" si="444"/>
        <v>0</v>
      </c>
      <c r="X428" s="11">
        <f t="shared" si="445"/>
        <v>0</v>
      </c>
      <c r="Y428" s="2">
        <f t="shared" si="446"/>
        <v>0</v>
      </c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</row>
    <row r="429" spans="1:57">
      <c r="A429" s="1">
        <f t="shared" si="428"/>
        <v>404</v>
      </c>
      <c r="B429" s="1"/>
      <c r="C429" s="3">
        <v>8590</v>
      </c>
      <c r="D429" s="1"/>
      <c r="E429" s="1"/>
      <c r="F429" s="1" t="s">
        <v>78</v>
      </c>
      <c r="G429" s="25">
        <v>99</v>
      </c>
      <c r="H429" s="11" t="str">
        <f t="shared" si="430"/>
        <v>-</v>
      </c>
      <c r="I429" s="2">
        <f>'O and M Class.'!L$93</f>
        <v>0</v>
      </c>
      <c r="J429" s="11">
        <f t="shared" si="431"/>
        <v>0</v>
      </c>
      <c r="K429" s="11">
        <f t="shared" si="432"/>
        <v>0</v>
      </c>
      <c r="L429" s="11">
        <f t="shared" si="433"/>
        <v>0</v>
      </c>
      <c r="M429" s="11">
        <f t="shared" si="434"/>
        <v>0</v>
      </c>
      <c r="N429" s="11">
        <f t="shared" si="435"/>
        <v>0</v>
      </c>
      <c r="O429" s="11">
        <f t="shared" si="436"/>
        <v>0</v>
      </c>
      <c r="P429" s="11">
        <f t="shared" si="437"/>
        <v>0</v>
      </c>
      <c r="Q429" s="11">
        <f t="shared" si="438"/>
        <v>0</v>
      </c>
      <c r="R429" s="11">
        <f t="shared" si="439"/>
        <v>0</v>
      </c>
      <c r="S429" s="11">
        <f t="shared" si="440"/>
        <v>0</v>
      </c>
      <c r="T429" s="11">
        <f t="shared" si="441"/>
        <v>0</v>
      </c>
      <c r="U429" s="11">
        <f t="shared" si="442"/>
        <v>0</v>
      </c>
      <c r="V429" s="11">
        <f t="shared" si="443"/>
        <v>0</v>
      </c>
      <c r="W429" s="11">
        <f t="shared" si="444"/>
        <v>0</v>
      </c>
      <c r="X429" s="11">
        <f t="shared" si="445"/>
        <v>0</v>
      </c>
      <c r="Y429" s="2">
        <f t="shared" si="446"/>
        <v>0</v>
      </c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</row>
    <row r="430" spans="1:57">
      <c r="A430" s="1">
        <f t="shared" si="428"/>
        <v>405</v>
      </c>
      <c r="B430" s="1"/>
      <c r="C430" s="3">
        <v>8600</v>
      </c>
      <c r="D430" s="1"/>
      <c r="E430" s="1"/>
      <c r="F430" s="1" t="s">
        <v>99</v>
      </c>
      <c r="G430" s="25">
        <v>99</v>
      </c>
      <c r="H430" s="11" t="str">
        <f t="shared" si="430"/>
        <v>-</v>
      </c>
      <c r="I430" s="2">
        <f>'O and M Class.'!L$94</f>
        <v>0</v>
      </c>
      <c r="J430" s="11">
        <f t="shared" si="431"/>
        <v>0</v>
      </c>
      <c r="K430" s="11">
        <f t="shared" si="432"/>
        <v>0</v>
      </c>
      <c r="L430" s="11">
        <f t="shared" si="433"/>
        <v>0</v>
      </c>
      <c r="M430" s="11">
        <f t="shared" si="434"/>
        <v>0</v>
      </c>
      <c r="N430" s="11">
        <f t="shared" si="435"/>
        <v>0</v>
      </c>
      <c r="O430" s="11">
        <f t="shared" si="436"/>
        <v>0</v>
      </c>
      <c r="P430" s="11">
        <f t="shared" si="437"/>
        <v>0</v>
      </c>
      <c r="Q430" s="11">
        <f t="shared" si="438"/>
        <v>0</v>
      </c>
      <c r="R430" s="11">
        <f t="shared" si="439"/>
        <v>0</v>
      </c>
      <c r="S430" s="11">
        <f t="shared" si="440"/>
        <v>0</v>
      </c>
      <c r="T430" s="11">
        <f t="shared" si="441"/>
        <v>0</v>
      </c>
      <c r="U430" s="11">
        <f t="shared" si="442"/>
        <v>0</v>
      </c>
      <c r="V430" s="11">
        <f t="shared" si="443"/>
        <v>0</v>
      </c>
      <c r="W430" s="11">
        <f t="shared" si="444"/>
        <v>0</v>
      </c>
      <c r="X430" s="11">
        <f t="shared" si="445"/>
        <v>0</v>
      </c>
      <c r="Y430" s="2">
        <f t="shared" si="446"/>
        <v>0</v>
      </c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</row>
    <row r="431" spans="1:57">
      <c r="A431" s="1">
        <f t="shared" si="428"/>
        <v>406</v>
      </c>
      <c r="B431" s="1"/>
      <c r="C431" s="3"/>
      <c r="D431" s="1"/>
      <c r="E431" s="1" t="s">
        <v>80</v>
      </c>
      <c r="G431" s="25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</row>
    <row r="432" spans="1:57">
      <c r="A432" s="1">
        <f t="shared" si="428"/>
        <v>407</v>
      </c>
      <c r="B432" s="1"/>
      <c r="C432" s="3">
        <v>8610</v>
      </c>
      <c r="D432" s="1"/>
      <c r="E432" s="1"/>
      <c r="F432" s="1" t="s">
        <v>88</v>
      </c>
      <c r="G432" s="25">
        <v>99</v>
      </c>
      <c r="H432" s="11" t="str">
        <f t="shared" ref="H432:H438" si="447">VLOOKUP($G432,alloc,3)</f>
        <v>-</v>
      </c>
      <c r="I432" s="2">
        <f>'O and M Class.'!L$96</f>
        <v>0</v>
      </c>
      <c r="J432" s="11">
        <f t="shared" ref="J432:J438" si="448">$I432*VLOOKUP($G432,alloc,6)</f>
        <v>0</v>
      </c>
      <c r="K432" s="11">
        <f t="shared" ref="K432:K438" si="449">$I432*VLOOKUP($G432,alloc,7)</f>
        <v>0</v>
      </c>
      <c r="L432" s="11">
        <f t="shared" ref="L432:L438" si="450">$I432*VLOOKUP($G432,alloc,8)</f>
        <v>0</v>
      </c>
      <c r="M432" s="11">
        <f t="shared" ref="M432:M438" si="451">$I432*VLOOKUP($G432,alloc,9)</f>
        <v>0</v>
      </c>
      <c r="N432" s="11">
        <f t="shared" ref="N432:N438" si="452">$I432*VLOOKUP($G432,alloc,10)</f>
        <v>0</v>
      </c>
      <c r="O432" s="11">
        <f t="shared" ref="O432:O438" si="453">$I432*VLOOKUP($G432,alloc,11)</f>
        <v>0</v>
      </c>
      <c r="P432" s="11">
        <f t="shared" ref="P432:P438" si="454">$I432*VLOOKUP($G432,alloc,12)</f>
        <v>0</v>
      </c>
      <c r="Q432" s="11">
        <f t="shared" ref="Q432:Q438" si="455">$I432*VLOOKUP($G432,alloc,13)</f>
        <v>0</v>
      </c>
      <c r="R432" s="11">
        <f t="shared" ref="R432:R438" si="456">$I432*VLOOKUP($G432,alloc,14)</f>
        <v>0</v>
      </c>
      <c r="S432" s="11">
        <f t="shared" ref="S432:S438" si="457">$I432*VLOOKUP($G432,alloc,15)</f>
        <v>0</v>
      </c>
      <c r="T432" s="11">
        <f t="shared" ref="T432:T438" si="458">$I432*VLOOKUP($G432,alloc,16)</f>
        <v>0</v>
      </c>
      <c r="U432" s="11">
        <f t="shared" ref="U432:U438" si="459">$I432*VLOOKUP($G432,alloc,17)</f>
        <v>0</v>
      </c>
      <c r="V432" s="11">
        <f t="shared" ref="V432:V438" si="460">$I432*VLOOKUP($G432,alloc,18)</f>
        <v>0</v>
      </c>
      <c r="W432" s="11">
        <f t="shared" ref="W432:W438" si="461">$I432*VLOOKUP($G432,alloc,19)</f>
        <v>0</v>
      </c>
      <c r="X432" s="11">
        <f t="shared" ref="X432:X438" si="462">$I432*VLOOKUP($G432,alloc,20)</f>
        <v>0</v>
      </c>
      <c r="Y432" s="2">
        <f t="shared" ref="Y432:Y439" si="463">SUM(J432:X432)-I432</f>
        <v>0</v>
      </c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</row>
    <row r="433" spans="1:57">
      <c r="A433" s="1">
        <f t="shared" si="428"/>
        <v>408</v>
      </c>
      <c r="B433" s="1"/>
      <c r="C433" s="3">
        <v>8620</v>
      </c>
      <c r="D433" s="1"/>
      <c r="E433" s="1"/>
      <c r="F433" s="1" t="s">
        <v>81</v>
      </c>
      <c r="G433" s="25">
        <v>99</v>
      </c>
      <c r="H433" s="11" t="str">
        <f t="shared" si="447"/>
        <v>-</v>
      </c>
      <c r="I433" s="2">
        <f>'O and M Class.'!L$97</f>
        <v>0</v>
      </c>
      <c r="J433" s="11">
        <f t="shared" si="448"/>
        <v>0</v>
      </c>
      <c r="K433" s="11">
        <f t="shared" si="449"/>
        <v>0</v>
      </c>
      <c r="L433" s="11">
        <f t="shared" si="450"/>
        <v>0</v>
      </c>
      <c r="M433" s="11">
        <f t="shared" si="451"/>
        <v>0</v>
      </c>
      <c r="N433" s="11">
        <f t="shared" si="452"/>
        <v>0</v>
      </c>
      <c r="O433" s="11">
        <f t="shared" si="453"/>
        <v>0</v>
      </c>
      <c r="P433" s="11">
        <f t="shared" si="454"/>
        <v>0</v>
      </c>
      <c r="Q433" s="11">
        <f t="shared" si="455"/>
        <v>0</v>
      </c>
      <c r="R433" s="11">
        <f t="shared" si="456"/>
        <v>0</v>
      </c>
      <c r="S433" s="11">
        <f t="shared" si="457"/>
        <v>0</v>
      </c>
      <c r="T433" s="11">
        <f t="shared" si="458"/>
        <v>0</v>
      </c>
      <c r="U433" s="11">
        <f t="shared" si="459"/>
        <v>0</v>
      </c>
      <c r="V433" s="11">
        <f t="shared" si="460"/>
        <v>0</v>
      </c>
      <c r="W433" s="11">
        <f t="shared" si="461"/>
        <v>0</v>
      </c>
      <c r="X433" s="11">
        <f t="shared" si="462"/>
        <v>0</v>
      </c>
      <c r="Y433" s="2">
        <f t="shared" si="463"/>
        <v>0</v>
      </c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</row>
    <row r="434" spans="1:57">
      <c r="A434" s="1">
        <f t="shared" si="428"/>
        <v>409</v>
      </c>
      <c r="B434" s="1"/>
      <c r="C434" s="3">
        <v>8630</v>
      </c>
      <c r="D434" s="1"/>
      <c r="E434" s="1"/>
      <c r="F434" s="1" t="s">
        <v>62</v>
      </c>
      <c r="G434" s="25">
        <v>99</v>
      </c>
      <c r="H434" s="11" t="str">
        <f t="shared" si="447"/>
        <v>-</v>
      </c>
      <c r="I434" s="2">
        <f>'O and M Class.'!L$98</f>
        <v>0</v>
      </c>
      <c r="J434" s="11">
        <f t="shared" si="448"/>
        <v>0</v>
      </c>
      <c r="K434" s="11">
        <f t="shared" si="449"/>
        <v>0</v>
      </c>
      <c r="L434" s="11">
        <f t="shared" si="450"/>
        <v>0</v>
      </c>
      <c r="M434" s="11">
        <f t="shared" si="451"/>
        <v>0</v>
      </c>
      <c r="N434" s="11">
        <f t="shared" si="452"/>
        <v>0</v>
      </c>
      <c r="O434" s="11">
        <f t="shared" si="453"/>
        <v>0</v>
      </c>
      <c r="P434" s="11">
        <f t="shared" si="454"/>
        <v>0</v>
      </c>
      <c r="Q434" s="11">
        <f t="shared" si="455"/>
        <v>0</v>
      </c>
      <c r="R434" s="11">
        <f t="shared" si="456"/>
        <v>0</v>
      </c>
      <c r="S434" s="11">
        <f t="shared" si="457"/>
        <v>0</v>
      </c>
      <c r="T434" s="11">
        <f t="shared" si="458"/>
        <v>0</v>
      </c>
      <c r="U434" s="11">
        <f t="shared" si="459"/>
        <v>0</v>
      </c>
      <c r="V434" s="11">
        <f t="shared" si="460"/>
        <v>0</v>
      </c>
      <c r="W434" s="11">
        <f t="shared" si="461"/>
        <v>0</v>
      </c>
      <c r="X434" s="11">
        <f t="shared" si="462"/>
        <v>0</v>
      </c>
      <c r="Y434" s="2">
        <f t="shared" si="463"/>
        <v>0</v>
      </c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</row>
    <row r="435" spans="1:57">
      <c r="A435" s="1">
        <f t="shared" si="428"/>
        <v>410</v>
      </c>
      <c r="B435" s="1"/>
      <c r="C435" s="3">
        <v>8640</v>
      </c>
      <c r="D435" s="1"/>
      <c r="E435" s="1"/>
      <c r="F435" s="1" t="s">
        <v>102</v>
      </c>
      <c r="G435" s="25">
        <v>99</v>
      </c>
      <c r="H435" s="11" t="str">
        <f t="shared" si="447"/>
        <v>-</v>
      </c>
      <c r="I435" s="2">
        <f>'O and M Class.'!L$99</f>
        <v>0</v>
      </c>
      <c r="J435" s="11">
        <f t="shared" si="448"/>
        <v>0</v>
      </c>
      <c r="K435" s="11">
        <f t="shared" si="449"/>
        <v>0</v>
      </c>
      <c r="L435" s="11">
        <f t="shared" si="450"/>
        <v>0</v>
      </c>
      <c r="M435" s="11">
        <f t="shared" si="451"/>
        <v>0</v>
      </c>
      <c r="N435" s="11">
        <f t="shared" si="452"/>
        <v>0</v>
      </c>
      <c r="O435" s="11">
        <f t="shared" si="453"/>
        <v>0</v>
      </c>
      <c r="P435" s="11">
        <f t="shared" si="454"/>
        <v>0</v>
      </c>
      <c r="Q435" s="11">
        <f t="shared" si="455"/>
        <v>0</v>
      </c>
      <c r="R435" s="11">
        <f t="shared" si="456"/>
        <v>0</v>
      </c>
      <c r="S435" s="11">
        <f t="shared" si="457"/>
        <v>0</v>
      </c>
      <c r="T435" s="11">
        <f t="shared" si="458"/>
        <v>0</v>
      </c>
      <c r="U435" s="11">
        <f t="shared" si="459"/>
        <v>0</v>
      </c>
      <c r="V435" s="11">
        <f t="shared" si="460"/>
        <v>0</v>
      </c>
      <c r="W435" s="11">
        <f t="shared" si="461"/>
        <v>0</v>
      </c>
      <c r="X435" s="11">
        <f t="shared" si="462"/>
        <v>0</v>
      </c>
      <c r="Y435" s="2">
        <f t="shared" si="463"/>
        <v>0</v>
      </c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</row>
    <row r="436" spans="1:57">
      <c r="A436" s="1">
        <f t="shared" si="428"/>
        <v>411</v>
      </c>
      <c r="B436" s="1"/>
      <c r="C436" s="3">
        <v>8650</v>
      </c>
      <c r="D436" s="1"/>
      <c r="E436" s="1"/>
      <c r="F436" s="1" t="s">
        <v>84</v>
      </c>
      <c r="G436" s="25">
        <v>99</v>
      </c>
      <c r="H436" s="11" t="str">
        <f t="shared" si="447"/>
        <v>-</v>
      </c>
      <c r="I436" s="2">
        <f>'O and M Class.'!L$100</f>
        <v>0</v>
      </c>
      <c r="J436" s="11">
        <f t="shared" si="448"/>
        <v>0</v>
      </c>
      <c r="K436" s="11">
        <f t="shared" si="449"/>
        <v>0</v>
      </c>
      <c r="L436" s="11">
        <f t="shared" si="450"/>
        <v>0</v>
      </c>
      <c r="M436" s="11">
        <f t="shared" si="451"/>
        <v>0</v>
      </c>
      <c r="N436" s="11">
        <f t="shared" si="452"/>
        <v>0</v>
      </c>
      <c r="O436" s="11">
        <f t="shared" si="453"/>
        <v>0</v>
      </c>
      <c r="P436" s="11">
        <f t="shared" si="454"/>
        <v>0</v>
      </c>
      <c r="Q436" s="11">
        <f t="shared" si="455"/>
        <v>0</v>
      </c>
      <c r="R436" s="11">
        <f t="shared" si="456"/>
        <v>0</v>
      </c>
      <c r="S436" s="11">
        <f t="shared" si="457"/>
        <v>0</v>
      </c>
      <c r="T436" s="11">
        <f t="shared" si="458"/>
        <v>0</v>
      </c>
      <c r="U436" s="11">
        <f t="shared" si="459"/>
        <v>0</v>
      </c>
      <c r="V436" s="11">
        <f t="shared" si="460"/>
        <v>0</v>
      </c>
      <c r="W436" s="11">
        <f t="shared" si="461"/>
        <v>0</v>
      </c>
      <c r="X436" s="11">
        <f t="shared" si="462"/>
        <v>0</v>
      </c>
      <c r="Y436" s="2">
        <f t="shared" si="463"/>
        <v>0</v>
      </c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</row>
    <row r="437" spans="1:57">
      <c r="A437" s="1">
        <f t="shared" si="428"/>
        <v>412</v>
      </c>
      <c r="B437" s="1"/>
      <c r="C437" s="3">
        <v>8660</v>
      </c>
      <c r="D437" s="1"/>
      <c r="E437" s="1"/>
      <c r="F437" s="1" t="s">
        <v>110</v>
      </c>
      <c r="G437" s="25">
        <v>99</v>
      </c>
      <c r="H437" s="11" t="str">
        <f t="shared" si="447"/>
        <v>-</v>
      </c>
      <c r="I437" s="2">
        <f>'O and M Class.'!L$101</f>
        <v>0</v>
      </c>
      <c r="J437" s="11">
        <f t="shared" si="448"/>
        <v>0</v>
      </c>
      <c r="K437" s="11">
        <f t="shared" si="449"/>
        <v>0</v>
      </c>
      <c r="L437" s="11">
        <f t="shared" si="450"/>
        <v>0</v>
      </c>
      <c r="M437" s="11">
        <f t="shared" si="451"/>
        <v>0</v>
      </c>
      <c r="N437" s="11">
        <f t="shared" si="452"/>
        <v>0</v>
      </c>
      <c r="O437" s="11">
        <f t="shared" si="453"/>
        <v>0</v>
      </c>
      <c r="P437" s="11">
        <f t="shared" si="454"/>
        <v>0</v>
      </c>
      <c r="Q437" s="11">
        <f t="shared" si="455"/>
        <v>0</v>
      </c>
      <c r="R437" s="11">
        <f t="shared" si="456"/>
        <v>0</v>
      </c>
      <c r="S437" s="11">
        <f t="shared" si="457"/>
        <v>0</v>
      </c>
      <c r="T437" s="11">
        <f t="shared" si="458"/>
        <v>0</v>
      </c>
      <c r="U437" s="11">
        <f t="shared" si="459"/>
        <v>0</v>
      </c>
      <c r="V437" s="11">
        <f t="shared" si="460"/>
        <v>0</v>
      </c>
      <c r="W437" s="11">
        <f t="shared" si="461"/>
        <v>0</v>
      </c>
      <c r="X437" s="11">
        <f t="shared" si="462"/>
        <v>0</v>
      </c>
      <c r="Y437" s="2">
        <f t="shared" si="463"/>
        <v>0</v>
      </c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</row>
    <row r="438" spans="1:57">
      <c r="A438" s="1">
        <f t="shared" si="428"/>
        <v>413</v>
      </c>
      <c r="B438" s="1"/>
      <c r="C438" s="3">
        <v>8670</v>
      </c>
      <c r="D438" s="1"/>
      <c r="E438" s="1"/>
      <c r="F438" s="1" t="s">
        <v>86</v>
      </c>
      <c r="G438" s="25">
        <v>99</v>
      </c>
      <c r="H438" s="11" t="str">
        <f t="shared" si="447"/>
        <v>-</v>
      </c>
      <c r="I438" s="2">
        <f>'O and M Class.'!L$102</f>
        <v>0</v>
      </c>
      <c r="J438" s="11">
        <f t="shared" si="448"/>
        <v>0</v>
      </c>
      <c r="K438" s="11">
        <f t="shared" si="449"/>
        <v>0</v>
      </c>
      <c r="L438" s="11">
        <f t="shared" si="450"/>
        <v>0</v>
      </c>
      <c r="M438" s="11">
        <f t="shared" si="451"/>
        <v>0</v>
      </c>
      <c r="N438" s="11">
        <f t="shared" si="452"/>
        <v>0</v>
      </c>
      <c r="O438" s="11">
        <f t="shared" si="453"/>
        <v>0</v>
      </c>
      <c r="P438" s="11">
        <f t="shared" si="454"/>
        <v>0</v>
      </c>
      <c r="Q438" s="11">
        <f t="shared" si="455"/>
        <v>0</v>
      </c>
      <c r="R438" s="11">
        <f t="shared" si="456"/>
        <v>0</v>
      </c>
      <c r="S438" s="11">
        <f t="shared" si="457"/>
        <v>0</v>
      </c>
      <c r="T438" s="11">
        <f t="shared" si="458"/>
        <v>0</v>
      </c>
      <c r="U438" s="11">
        <f t="shared" si="459"/>
        <v>0</v>
      </c>
      <c r="V438" s="11">
        <f t="shared" si="460"/>
        <v>0</v>
      </c>
      <c r="W438" s="11">
        <f t="shared" si="461"/>
        <v>0</v>
      </c>
      <c r="X438" s="11">
        <f t="shared" si="462"/>
        <v>0</v>
      </c>
      <c r="Y438" s="2">
        <f t="shared" si="463"/>
        <v>0</v>
      </c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</row>
    <row r="439" spans="1:57">
      <c r="A439" s="1">
        <f t="shared" si="428"/>
        <v>414</v>
      </c>
      <c r="B439" s="1"/>
      <c r="C439" s="3"/>
      <c r="D439" s="1" t="s">
        <v>70</v>
      </c>
      <c r="E439" s="1"/>
      <c r="G439" s="20"/>
      <c r="H439" s="11"/>
      <c r="I439" s="2">
        <f>'O and M Class.'!L$103</f>
        <v>0</v>
      </c>
      <c r="J439" s="2">
        <f t="shared" ref="J439:X439" si="464">SUM(J419:J438)</f>
        <v>0</v>
      </c>
      <c r="K439" s="2">
        <f t="shared" si="464"/>
        <v>0</v>
      </c>
      <c r="L439" s="2">
        <f t="shared" si="464"/>
        <v>0</v>
      </c>
      <c r="M439" s="2">
        <f t="shared" si="464"/>
        <v>0</v>
      </c>
      <c r="N439" s="2">
        <f t="shared" si="464"/>
        <v>0</v>
      </c>
      <c r="O439" s="2">
        <f t="shared" si="464"/>
        <v>0</v>
      </c>
      <c r="P439" s="2">
        <f t="shared" si="464"/>
        <v>0</v>
      </c>
      <c r="Q439" s="2">
        <f t="shared" si="464"/>
        <v>0</v>
      </c>
      <c r="R439" s="2">
        <f t="shared" si="464"/>
        <v>0</v>
      </c>
      <c r="S439" s="2">
        <f t="shared" si="464"/>
        <v>0</v>
      </c>
      <c r="T439" s="2">
        <f t="shared" si="464"/>
        <v>0</v>
      </c>
      <c r="U439" s="2">
        <f t="shared" si="464"/>
        <v>0</v>
      </c>
      <c r="V439" s="2">
        <f t="shared" si="464"/>
        <v>0</v>
      </c>
      <c r="W439" s="2">
        <f t="shared" si="464"/>
        <v>0</v>
      </c>
      <c r="X439" s="2">
        <f t="shared" si="464"/>
        <v>0</v>
      </c>
      <c r="Y439" s="2">
        <f t="shared" si="463"/>
        <v>0</v>
      </c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</row>
    <row r="440" spans="1:57">
      <c r="A440" s="1">
        <f t="shared" si="428"/>
        <v>415</v>
      </c>
      <c r="B440" s="1"/>
      <c r="C440" s="3"/>
      <c r="D440" s="1"/>
      <c r="E440" s="1"/>
      <c r="F440" s="1"/>
      <c r="G440" s="20"/>
      <c r="H440" s="11"/>
      <c r="I440" s="2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</row>
    <row r="441" spans="1:57">
      <c r="A441" s="1">
        <f t="shared" si="428"/>
        <v>416</v>
      </c>
      <c r="B441" s="1"/>
      <c r="C441" s="3"/>
      <c r="D441" s="1" t="s">
        <v>24</v>
      </c>
      <c r="E441" s="1"/>
      <c r="G441" s="20"/>
      <c r="H441" s="11"/>
      <c r="I441" s="2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</row>
    <row r="442" spans="1:57">
      <c r="A442" s="1">
        <f t="shared" si="428"/>
        <v>417</v>
      </c>
      <c r="B442" s="1"/>
      <c r="C442" s="3"/>
      <c r="D442" s="1"/>
      <c r="E442" s="1" t="s">
        <v>71</v>
      </c>
      <c r="G442" s="20"/>
      <c r="H442" s="11"/>
      <c r="I442" s="2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</row>
    <row r="443" spans="1:57">
      <c r="A443" s="1">
        <f t="shared" si="428"/>
        <v>418</v>
      </c>
      <c r="B443" s="1"/>
      <c r="C443" s="3">
        <v>8700</v>
      </c>
      <c r="D443" s="1"/>
      <c r="E443" s="1"/>
      <c r="F443" s="1" t="s">
        <v>407</v>
      </c>
      <c r="G443" s="25">
        <v>10.6</v>
      </c>
      <c r="H443" s="11" t="str">
        <f t="shared" ref="H443:H465" si="465">VLOOKUP($G443,alloc,3)</f>
        <v>Composite of Accts. 871-879 &amp; 886-893 - Comm</v>
      </c>
      <c r="I443" s="2">
        <f>'O and M Class.'!L107</f>
        <v>244815.4768580776</v>
      </c>
      <c r="J443" s="11">
        <f t="shared" ref="J443:J465" si="466">$I443*VLOOKUP($G443,alloc,6)</f>
        <v>76997.351072713936</v>
      </c>
      <c r="K443" s="11">
        <f t="shared" ref="K443:K465" si="467">$I443*VLOOKUP($G443,alloc,7)</f>
        <v>50528.662681767943</v>
      </c>
      <c r="L443" s="11">
        <f t="shared" ref="L443:L465" si="468">$I443*VLOOKUP($G443,alloc,8)</f>
        <v>2449.1101663892082</v>
      </c>
      <c r="M443" s="11">
        <f t="shared" ref="M443:M465" si="469">$I443*VLOOKUP($G443,alloc,9)</f>
        <v>54913.559748450061</v>
      </c>
      <c r="N443" s="11">
        <f t="shared" ref="N443:N465" si="470">$I443*VLOOKUP($G443,alloc,10)</f>
        <v>59926.793188756441</v>
      </c>
      <c r="O443" s="11">
        <f t="shared" ref="O443:O465" si="471">$I443*VLOOKUP($G443,alloc,11)</f>
        <v>0</v>
      </c>
      <c r="P443" s="11">
        <f t="shared" ref="P443:P465" si="472">$I443*VLOOKUP($G443,alloc,12)</f>
        <v>0</v>
      </c>
      <c r="Q443" s="11">
        <f t="shared" ref="Q443:Q465" si="473">$I443*VLOOKUP($G443,alloc,13)</f>
        <v>0</v>
      </c>
      <c r="R443" s="11">
        <f t="shared" ref="R443:R465" si="474">$I443*VLOOKUP($G443,alloc,14)</f>
        <v>0</v>
      </c>
      <c r="S443" s="11">
        <f t="shared" ref="S443:S465" si="475">$I443*VLOOKUP($G443,alloc,15)</f>
        <v>0</v>
      </c>
      <c r="T443" s="11">
        <f t="shared" ref="T443:T465" si="476">$I443*VLOOKUP($G443,alloc,16)</f>
        <v>0</v>
      </c>
      <c r="U443" s="11">
        <f t="shared" ref="U443:U465" si="477">$I443*VLOOKUP($G443,alloc,17)</f>
        <v>0</v>
      </c>
      <c r="V443" s="11">
        <f t="shared" ref="V443:V465" si="478">$I443*VLOOKUP($G443,alloc,18)</f>
        <v>0</v>
      </c>
      <c r="W443" s="11">
        <f t="shared" ref="W443:W465" si="479">$I443*VLOOKUP($G443,alloc,19)</f>
        <v>0</v>
      </c>
      <c r="X443" s="11">
        <f t="shared" ref="X443:X465" si="480">$I443*VLOOKUP($G443,alloc,20)</f>
        <v>0</v>
      </c>
      <c r="Y443" s="2">
        <f t="shared" ref="Y443:Y454" si="481">SUM(J443:X443)-I443</f>
        <v>0</v>
      </c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</row>
    <row r="444" spans="1:57">
      <c r="A444" s="1">
        <f t="shared" si="428"/>
        <v>419</v>
      </c>
      <c r="B444" s="1"/>
      <c r="C444" s="3">
        <v>8710</v>
      </c>
      <c r="D444" s="1"/>
      <c r="E444" s="1"/>
      <c r="F444" s="1" t="s">
        <v>200</v>
      </c>
      <c r="G444" s="25">
        <v>1</v>
      </c>
      <c r="H444" s="11" t="str">
        <f t="shared" si="465"/>
        <v>Mcf</v>
      </c>
      <c r="I444" s="2">
        <f>'O and M Class.'!L108</f>
        <v>1775.3449244682231</v>
      </c>
      <c r="J444" s="11">
        <f t="shared" si="466"/>
        <v>558.36688994824203</v>
      </c>
      <c r="K444" s="11">
        <f t="shared" si="467"/>
        <v>366.42211507014792</v>
      </c>
      <c r="L444" s="11">
        <f t="shared" si="468"/>
        <v>17.760377567481989</v>
      </c>
      <c r="M444" s="11">
        <f t="shared" si="469"/>
        <v>398.22036921468708</v>
      </c>
      <c r="N444" s="11">
        <f t="shared" si="470"/>
        <v>434.57517266766439</v>
      </c>
      <c r="O444" s="11">
        <f t="shared" si="471"/>
        <v>0</v>
      </c>
      <c r="P444" s="11">
        <f t="shared" si="472"/>
        <v>0</v>
      </c>
      <c r="Q444" s="11">
        <f t="shared" si="473"/>
        <v>0</v>
      </c>
      <c r="R444" s="11">
        <f t="shared" si="474"/>
        <v>0</v>
      </c>
      <c r="S444" s="11">
        <f t="shared" si="475"/>
        <v>0</v>
      </c>
      <c r="T444" s="11">
        <f t="shared" si="476"/>
        <v>0</v>
      </c>
      <c r="U444" s="11">
        <f t="shared" si="477"/>
        <v>0</v>
      </c>
      <c r="V444" s="11">
        <f t="shared" si="478"/>
        <v>0</v>
      </c>
      <c r="W444" s="11">
        <f t="shared" si="479"/>
        <v>0</v>
      </c>
      <c r="X444" s="11">
        <f t="shared" si="480"/>
        <v>0</v>
      </c>
      <c r="Y444" s="2">
        <f t="shared" si="481"/>
        <v>0</v>
      </c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</row>
    <row r="445" spans="1:57">
      <c r="A445" s="1">
        <f t="shared" si="428"/>
        <v>420</v>
      </c>
      <c r="B445" s="1"/>
      <c r="C445" s="3">
        <v>8711</v>
      </c>
      <c r="D445" s="1"/>
      <c r="E445" s="1"/>
      <c r="F445" s="68" t="s">
        <v>415</v>
      </c>
      <c r="G445" s="25">
        <v>1</v>
      </c>
      <c r="H445" s="11" t="str">
        <f t="shared" si="465"/>
        <v>Mcf</v>
      </c>
      <c r="I445" s="2">
        <f>'O and M Class.'!L109</f>
        <v>9754.2475563403532</v>
      </c>
      <c r="J445" s="11">
        <f t="shared" si="466"/>
        <v>3067.8257485375138</v>
      </c>
      <c r="K445" s="11">
        <f t="shared" si="467"/>
        <v>2013.226822152682</v>
      </c>
      <c r="L445" s="11">
        <f t="shared" si="468"/>
        <v>97.580541730043976</v>
      </c>
      <c r="M445" s="11">
        <f t="shared" si="469"/>
        <v>2187.9354314547122</v>
      </c>
      <c r="N445" s="11">
        <f t="shared" si="470"/>
        <v>2387.679012465403</v>
      </c>
      <c r="O445" s="11">
        <f t="shared" si="471"/>
        <v>0</v>
      </c>
      <c r="P445" s="11">
        <f t="shared" si="472"/>
        <v>0</v>
      </c>
      <c r="Q445" s="11">
        <f t="shared" si="473"/>
        <v>0</v>
      </c>
      <c r="R445" s="11">
        <f t="shared" si="474"/>
        <v>0</v>
      </c>
      <c r="S445" s="11">
        <f t="shared" si="475"/>
        <v>0</v>
      </c>
      <c r="T445" s="11">
        <f t="shared" si="476"/>
        <v>0</v>
      </c>
      <c r="U445" s="11">
        <f t="shared" si="477"/>
        <v>0</v>
      </c>
      <c r="V445" s="11">
        <f t="shared" si="478"/>
        <v>0</v>
      </c>
      <c r="W445" s="11">
        <f t="shared" si="479"/>
        <v>0</v>
      </c>
      <c r="X445" s="11">
        <f t="shared" si="480"/>
        <v>0</v>
      </c>
      <c r="Y445" s="2">
        <f t="shared" si="481"/>
        <v>0</v>
      </c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</row>
    <row r="446" spans="1:57">
      <c r="A446" s="1">
        <f>A444+1</f>
        <v>420</v>
      </c>
      <c r="B446" s="1"/>
      <c r="C446" s="3">
        <v>8720</v>
      </c>
      <c r="D446" s="1"/>
      <c r="E446" s="1"/>
      <c r="F446" s="1" t="s">
        <v>408</v>
      </c>
      <c r="G446" s="25">
        <v>99</v>
      </c>
      <c r="H446" s="11" t="str">
        <f t="shared" si="465"/>
        <v>-</v>
      </c>
      <c r="I446" s="2">
        <f>'O and M Class.'!L110</f>
        <v>0</v>
      </c>
      <c r="J446" s="11">
        <f t="shared" si="466"/>
        <v>0</v>
      </c>
      <c r="K446" s="11">
        <f t="shared" si="467"/>
        <v>0</v>
      </c>
      <c r="L446" s="11">
        <f t="shared" si="468"/>
        <v>0</v>
      </c>
      <c r="M446" s="11">
        <f t="shared" si="469"/>
        <v>0</v>
      </c>
      <c r="N446" s="11">
        <f t="shared" si="470"/>
        <v>0</v>
      </c>
      <c r="O446" s="11">
        <f t="shared" si="471"/>
        <v>0</v>
      </c>
      <c r="P446" s="11">
        <f t="shared" si="472"/>
        <v>0</v>
      </c>
      <c r="Q446" s="11">
        <f t="shared" si="473"/>
        <v>0</v>
      </c>
      <c r="R446" s="11">
        <f t="shared" si="474"/>
        <v>0</v>
      </c>
      <c r="S446" s="11">
        <f t="shared" si="475"/>
        <v>0</v>
      </c>
      <c r="T446" s="11">
        <f t="shared" si="476"/>
        <v>0</v>
      </c>
      <c r="U446" s="11">
        <f t="shared" si="477"/>
        <v>0</v>
      </c>
      <c r="V446" s="11">
        <f t="shared" si="478"/>
        <v>0</v>
      </c>
      <c r="W446" s="11">
        <f t="shared" si="479"/>
        <v>0</v>
      </c>
      <c r="X446" s="11">
        <f t="shared" si="480"/>
        <v>0</v>
      </c>
      <c r="Y446" s="2">
        <f t="shared" si="481"/>
        <v>0</v>
      </c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</row>
    <row r="447" spans="1:57">
      <c r="A447" s="1">
        <f>A446+1</f>
        <v>421</v>
      </c>
      <c r="B447" s="1"/>
      <c r="C447" s="3">
        <v>8740</v>
      </c>
      <c r="D447" s="1"/>
      <c r="E447" s="1"/>
      <c r="F447" s="1" t="s">
        <v>63</v>
      </c>
      <c r="G447" s="25">
        <v>1</v>
      </c>
      <c r="H447" s="11" t="str">
        <f t="shared" si="465"/>
        <v>Mcf</v>
      </c>
      <c r="I447" s="2">
        <f>'O and M Class.'!L111</f>
        <v>975446.72416385391</v>
      </c>
      <c r="J447" s="11">
        <f t="shared" si="466"/>
        <v>306789.48421513941</v>
      </c>
      <c r="K447" s="11">
        <f t="shared" si="467"/>
        <v>201327.21640749765</v>
      </c>
      <c r="L447" s="11">
        <f t="shared" si="468"/>
        <v>9758.2739440352561</v>
      </c>
      <c r="M447" s="11">
        <f t="shared" si="469"/>
        <v>218798.47081667182</v>
      </c>
      <c r="N447" s="11">
        <f t="shared" si="470"/>
        <v>238773.27878050995</v>
      </c>
      <c r="O447" s="11">
        <f t="shared" si="471"/>
        <v>0</v>
      </c>
      <c r="P447" s="11">
        <f t="shared" si="472"/>
        <v>0</v>
      </c>
      <c r="Q447" s="11">
        <f t="shared" si="473"/>
        <v>0</v>
      </c>
      <c r="R447" s="11">
        <f t="shared" si="474"/>
        <v>0</v>
      </c>
      <c r="S447" s="11">
        <f t="shared" si="475"/>
        <v>0</v>
      </c>
      <c r="T447" s="11">
        <f t="shared" si="476"/>
        <v>0</v>
      </c>
      <c r="U447" s="11">
        <f t="shared" si="477"/>
        <v>0</v>
      </c>
      <c r="V447" s="11">
        <f t="shared" si="478"/>
        <v>0</v>
      </c>
      <c r="W447" s="11">
        <f t="shared" si="479"/>
        <v>0</v>
      </c>
      <c r="X447" s="11">
        <f t="shared" si="480"/>
        <v>0</v>
      </c>
      <c r="Y447" s="2">
        <f t="shared" si="481"/>
        <v>0</v>
      </c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</row>
    <row r="448" spans="1:57">
      <c r="A448" s="1">
        <f t="shared" si="428"/>
        <v>422</v>
      </c>
      <c r="B448" s="1"/>
      <c r="C448" s="3">
        <v>8750</v>
      </c>
      <c r="D448" s="1"/>
      <c r="E448" s="1"/>
      <c r="F448" s="1" t="s">
        <v>409</v>
      </c>
      <c r="G448" s="25">
        <v>1</v>
      </c>
      <c r="H448" s="11" t="str">
        <f t="shared" si="465"/>
        <v>Mcf</v>
      </c>
      <c r="I448" s="2">
        <f>'O and M Class.'!L112</f>
        <v>150763.06416383479</v>
      </c>
      <c r="J448" s="11">
        <f t="shared" si="466"/>
        <v>47416.759467990611</v>
      </c>
      <c r="K448" s="11">
        <f t="shared" si="467"/>
        <v>31116.725591741513</v>
      </c>
      <c r="L448" s="11">
        <f t="shared" si="468"/>
        <v>1508.2189978278475</v>
      </c>
      <c r="M448" s="11">
        <f t="shared" si="469"/>
        <v>33817.04718210912</v>
      </c>
      <c r="N448" s="11">
        <f t="shared" si="470"/>
        <v>36904.31292416573</v>
      </c>
      <c r="O448" s="11">
        <f t="shared" si="471"/>
        <v>0</v>
      </c>
      <c r="P448" s="11">
        <f t="shared" si="472"/>
        <v>0</v>
      </c>
      <c r="Q448" s="11">
        <f t="shared" si="473"/>
        <v>0</v>
      </c>
      <c r="R448" s="11">
        <f t="shared" si="474"/>
        <v>0</v>
      </c>
      <c r="S448" s="11">
        <f t="shared" si="475"/>
        <v>0</v>
      </c>
      <c r="T448" s="11">
        <f t="shared" si="476"/>
        <v>0</v>
      </c>
      <c r="U448" s="11">
        <f t="shared" si="477"/>
        <v>0</v>
      </c>
      <c r="V448" s="11">
        <f t="shared" si="478"/>
        <v>0</v>
      </c>
      <c r="W448" s="11">
        <f t="shared" si="479"/>
        <v>0</v>
      </c>
      <c r="X448" s="11">
        <f t="shared" si="480"/>
        <v>0</v>
      </c>
      <c r="Y448" s="2">
        <f>SUM(J448:X448)-I448</f>
        <v>0</v>
      </c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</row>
    <row r="449" spans="1:57">
      <c r="A449" s="1">
        <f t="shared" si="428"/>
        <v>423</v>
      </c>
      <c r="B449" s="1"/>
      <c r="C449" s="3">
        <v>8760</v>
      </c>
      <c r="D449" s="1"/>
      <c r="E449" s="1"/>
      <c r="F449" s="1" t="s">
        <v>410</v>
      </c>
      <c r="G449" s="25">
        <v>99</v>
      </c>
      <c r="H449" s="11" t="str">
        <f t="shared" si="465"/>
        <v>-</v>
      </c>
      <c r="I449" s="2">
        <f>'O and M Class.'!L113</f>
        <v>0</v>
      </c>
      <c r="J449" s="11">
        <f t="shared" si="466"/>
        <v>0</v>
      </c>
      <c r="K449" s="11">
        <f t="shared" si="467"/>
        <v>0</v>
      </c>
      <c r="L449" s="11">
        <f t="shared" si="468"/>
        <v>0</v>
      </c>
      <c r="M449" s="11">
        <f t="shared" si="469"/>
        <v>0</v>
      </c>
      <c r="N449" s="11">
        <f t="shared" si="470"/>
        <v>0</v>
      </c>
      <c r="O449" s="11">
        <f t="shared" si="471"/>
        <v>0</v>
      </c>
      <c r="P449" s="11">
        <f t="shared" si="472"/>
        <v>0</v>
      </c>
      <c r="Q449" s="11">
        <f t="shared" si="473"/>
        <v>0</v>
      </c>
      <c r="R449" s="11">
        <f t="shared" si="474"/>
        <v>0</v>
      </c>
      <c r="S449" s="11">
        <f t="shared" si="475"/>
        <v>0</v>
      </c>
      <c r="T449" s="11">
        <f t="shared" si="476"/>
        <v>0</v>
      </c>
      <c r="U449" s="11">
        <f t="shared" si="477"/>
        <v>0</v>
      </c>
      <c r="V449" s="11">
        <f t="shared" si="478"/>
        <v>0</v>
      </c>
      <c r="W449" s="11">
        <f t="shared" si="479"/>
        <v>0</v>
      </c>
      <c r="X449" s="11">
        <f t="shared" si="480"/>
        <v>0</v>
      </c>
      <c r="Y449" s="2">
        <f t="shared" si="481"/>
        <v>0</v>
      </c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</row>
    <row r="450" spans="1:57">
      <c r="A450" s="1">
        <f t="shared" si="428"/>
        <v>424</v>
      </c>
      <c r="B450" s="1"/>
      <c r="C450" s="3">
        <v>8770</v>
      </c>
      <c r="D450" s="1"/>
      <c r="E450" s="1"/>
      <c r="F450" s="1" t="s">
        <v>411</v>
      </c>
      <c r="G450" s="25">
        <v>1</v>
      </c>
      <c r="H450" s="11" t="str">
        <f t="shared" si="465"/>
        <v>Mcf</v>
      </c>
      <c r="I450" s="2">
        <f>'O and M Class.'!L114</f>
        <v>44048.768094325431</v>
      </c>
      <c r="J450" s="11">
        <f t="shared" si="466"/>
        <v>13853.856401593061</v>
      </c>
      <c r="K450" s="11">
        <f t="shared" si="467"/>
        <v>9091.4405132804204</v>
      </c>
      <c r="L450" s="11">
        <f t="shared" si="468"/>
        <v>440.65958223414322</v>
      </c>
      <c r="M450" s="11">
        <f t="shared" si="469"/>
        <v>9880.3992690201139</v>
      </c>
      <c r="N450" s="11">
        <f t="shared" si="470"/>
        <v>10782.412328197699</v>
      </c>
      <c r="O450" s="11">
        <f t="shared" si="471"/>
        <v>0</v>
      </c>
      <c r="P450" s="11">
        <f t="shared" si="472"/>
        <v>0</v>
      </c>
      <c r="Q450" s="11">
        <f t="shared" si="473"/>
        <v>0</v>
      </c>
      <c r="R450" s="11">
        <f t="shared" si="474"/>
        <v>0</v>
      </c>
      <c r="S450" s="11">
        <f t="shared" si="475"/>
        <v>0</v>
      </c>
      <c r="T450" s="11">
        <f t="shared" si="476"/>
        <v>0</v>
      </c>
      <c r="U450" s="11">
        <f t="shared" si="477"/>
        <v>0</v>
      </c>
      <c r="V450" s="11">
        <f t="shared" si="478"/>
        <v>0</v>
      </c>
      <c r="W450" s="11">
        <f t="shared" si="479"/>
        <v>0</v>
      </c>
      <c r="X450" s="11">
        <f t="shared" si="480"/>
        <v>0</v>
      </c>
      <c r="Y450" s="2">
        <f t="shared" si="481"/>
        <v>0</v>
      </c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</row>
    <row r="451" spans="1:57">
      <c r="A451" s="1">
        <f t="shared" si="428"/>
        <v>425</v>
      </c>
      <c r="B451" s="1"/>
      <c r="C451" s="3">
        <v>8780</v>
      </c>
      <c r="D451" s="1"/>
      <c r="E451" s="1"/>
      <c r="F451" s="1" t="s">
        <v>412</v>
      </c>
      <c r="G451" s="25">
        <v>99</v>
      </c>
      <c r="H451" s="11" t="str">
        <f t="shared" si="465"/>
        <v>-</v>
      </c>
      <c r="I451" s="2">
        <f>'O and M Class.'!L115</f>
        <v>0</v>
      </c>
      <c r="J451" s="11">
        <f t="shared" si="466"/>
        <v>0</v>
      </c>
      <c r="K451" s="11">
        <f t="shared" si="467"/>
        <v>0</v>
      </c>
      <c r="L451" s="11">
        <f t="shared" si="468"/>
        <v>0</v>
      </c>
      <c r="M451" s="11">
        <f t="shared" si="469"/>
        <v>0</v>
      </c>
      <c r="N451" s="11">
        <f t="shared" si="470"/>
        <v>0</v>
      </c>
      <c r="O451" s="11">
        <f t="shared" si="471"/>
        <v>0</v>
      </c>
      <c r="P451" s="11">
        <f t="shared" si="472"/>
        <v>0</v>
      </c>
      <c r="Q451" s="11">
        <f t="shared" si="473"/>
        <v>0</v>
      </c>
      <c r="R451" s="11">
        <f t="shared" si="474"/>
        <v>0</v>
      </c>
      <c r="S451" s="11">
        <f t="shared" si="475"/>
        <v>0</v>
      </c>
      <c r="T451" s="11">
        <f t="shared" si="476"/>
        <v>0</v>
      </c>
      <c r="U451" s="11">
        <f t="shared" si="477"/>
        <v>0</v>
      </c>
      <c r="V451" s="11">
        <f t="shared" si="478"/>
        <v>0</v>
      </c>
      <c r="W451" s="11">
        <f t="shared" si="479"/>
        <v>0</v>
      </c>
      <c r="X451" s="11">
        <f t="shared" si="480"/>
        <v>0</v>
      </c>
      <c r="Y451" s="2">
        <f t="shared" si="481"/>
        <v>0</v>
      </c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</row>
    <row r="452" spans="1:57">
      <c r="A452" s="1">
        <f t="shared" si="428"/>
        <v>426</v>
      </c>
      <c r="B452" s="1"/>
      <c r="C452" s="3">
        <v>8790</v>
      </c>
      <c r="D452" s="1"/>
      <c r="E452" s="1"/>
      <c r="F452" s="1" t="s">
        <v>413</v>
      </c>
      <c r="G452" s="25">
        <v>99</v>
      </c>
      <c r="H452" s="11" t="str">
        <f t="shared" si="465"/>
        <v>-</v>
      </c>
      <c r="I452" s="2">
        <f>'O and M Class.'!L116</f>
        <v>0</v>
      </c>
      <c r="J452" s="11">
        <f t="shared" si="466"/>
        <v>0</v>
      </c>
      <c r="K452" s="11">
        <f t="shared" si="467"/>
        <v>0</v>
      </c>
      <c r="L452" s="11">
        <f t="shared" si="468"/>
        <v>0</v>
      </c>
      <c r="M452" s="11">
        <f t="shared" si="469"/>
        <v>0</v>
      </c>
      <c r="N452" s="11">
        <f t="shared" si="470"/>
        <v>0</v>
      </c>
      <c r="O452" s="11">
        <f t="shared" si="471"/>
        <v>0</v>
      </c>
      <c r="P452" s="11">
        <f t="shared" si="472"/>
        <v>0</v>
      </c>
      <c r="Q452" s="11">
        <f t="shared" si="473"/>
        <v>0</v>
      </c>
      <c r="R452" s="11">
        <f t="shared" si="474"/>
        <v>0</v>
      </c>
      <c r="S452" s="11">
        <f t="shared" si="475"/>
        <v>0</v>
      </c>
      <c r="T452" s="11">
        <f t="shared" si="476"/>
        <v>0</v>
      </c>
      <c r="U452" s="11">
        <f t="shared" si="477"/>
        <v>0</v>
      </c>
      <c r="V452" s="11">
        <f t="shared" si="478"/>
        <v>0</v>
      </c>
      <c r="W452" s="11">
        <f t="shared" si="479"/>
        <v>0</v>
      </c>
      <c r="X452" s="11">
        <f t="shared" si="480"/>
        <v>0</v>
      </c>
      <c r="Y452" s="2">
        <f t="shared" si="481"/>
        <v>0</v>
      </c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</row>
    <row r="453" spans="1:57">
      <c r="A453" s="1">
        <f t="shared" si="428"/>
        <v>427</v>
      </c>
      <c r="B453" s="1"/>
      <c r="C453" s="3">
        <v>8800</v>
      </c>
      <c r="D453" s="1"/>
      <c r="E453" s="1"/>
      <c r="F453" s="1" t="s">
        <v>414</v>
      </c>
      <c r="G453" s="25">
        <v>10.6</v>
      </c>
      <c r="H453" s="11" t="str">
        <f t="shared" si="465"/>
        <v>Composite of Accts. 871-879 &amp; 886-893 - Comm</v>
      </c>
      <c r="I453" s="2">
        <f>'O and M Class.'!L117</f>
        <v>47679.805596134873</v>
      </c>
      <c r="J453" s="11">
        <f t="shared" si="466"/>
        <v>14995.860464706633</v>
      </c>
      <c r="K453" s="11">
        <f t="shared" si="467"/>
        <v>9840.8680881560849</v>
      </c>
      <c r="L453" s="11">
        <f t="shared" si="468"/>
        <v>476.98412745632794</v>
      </c>
      <c r="M453" s="11">
        <f t="shared" si="469"/>
        <v>10694.862461312758</v>
      </c>
      <c r="N453" s="11">
        <f t="shared" si="470"/>
        <v>11671.230454503069</v>
      </c>
      <c r="O453" s="11">
        <f t="shared" si="471"/>
        <v>0</v>
      </c>
      <c r="P453" s="11">
        <f t="shared" si="472"/>
        <v>0</v>
      </c>
      <c r="Q453" s="11">
        <f t="shared" si="473"/>
        <v>0</v>
      </c>
      <c r="R453" s="11">
        <f t="shared" si="474"/>
        <v>0</v>
      </c>
      <c r="S453" s="11">
        <f t="shared" si="475"/>
        <v>0</v>
      </c>
      <c r="T453" s="11">
        <f t="shared" si="476"/>
        <v>0</v>
      </c>
      <c r="U453" s="11">
        <f t="shared" si="477"/>
        <v>0</v>
      </c>
      <c r="V453" s="11">
        <f t="shared" si="478"/>
        <v>0</v>
      </c>
      <c r="W453" s="11">
        <f t="shared" si="479"/>
        <v>0</v>
      </c>
      <c r="X453" s="11">
        <f t="shared" si="480"/>
        <v>0</v>
      </c>
      <c r="Y453" s="2">
        <f t="shared" si="481"/>
        <v>0</v>
      </c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</row>
    <row r="454" spans="1:57">
      <c r="A454" s="1">
        <f t="shared" si="428"/>
        <v>428</v>
      </c>
      <c r="B454" s="1"/>
      <c r="C454" s="3">
        <v>8810</v>
      </c>
      <c r="D454" s="1"/>
      <c r="E454" s="1"/>
      <c r="F454" s="1" t="s">
        <v>99</v>
      </c>
      <c r="G454" s="25">
        <v>10.6</v>
      </c>
      <c r="H454" s="11" t="str">
        <f t="shared" si="465"/>
        <v>Composite of Accts. 871-879 &amp; 886-893 - Comm</v>
      </c>
      <c r="I454" s="2">
        <f>'O and M Class.'!L118</f>
        <v>92905.386661496421</v>
      </c>
      <c r="J454" s="11">
        <f t="shared" si="466"/>
        <v>29219.838406982839</v>
      </c>
      <c r="K454" s="11">
        <f t="shared" si="467"/>
        <v>19175.196781612649</v>
      </c>
      <c r="L454" s="11">
        <f t="shared" si="468"/>
        <v>929.4164319394572</v>
      </c>
      <c r="M454" s="11">
        <f t="shared" si="469"/>
        <v>20839.227841573484</v>
      </c>
      <c r="N454" s="11">
        <f t="shared" si="470"/>
        <v>22741.707199387991</v>
      </c>
      <c r="O454" s="11">
        <f t="shared" si="471"/>
        <v>0</v>
      </c>
      <c r="P454" s="11">
        <f t="shared" si="472"/>
        <v>0</v>
      </c>
      <c r="Q454" s="11">
        <f t="shared" si="473"/>
        <v>0</v>
      </c>
      <c r="R454" s="11">
        <f t="shared" si="474"/>
        <v>0</v>
      </c>
      <c r="S454" s="11">
        <f t="shared" si="475"/>
        <v>0</v>
      </c>
      <c r="T454" s="11">
        <f t="shared" si="476"/>
        <v>0</v>
      </c>
      <c r="U454" s="11">
        <f t="shared" si="477"/>
        <v>0</v>
      </c>
      <c r="V454" s="11">
        <f t="shared" si="478"/>
        <v>0</v>
      </c>
      <c r="W454" s="11">
        <f t="shared" si="479"/>
        <v>0</v>
      </c>
      <c r="X454" s="11">
        <f t="shared" si="480"/>
        <v>0</v>
      </c>
      <c r="Y454" s="2">
        <f t="shared" si="481"/>
        <v>0</v>
      </c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</row>
    <row r="455" spans="1:57">
      <c r="A455" s="1">
        <f t="shared" si="428"/>
        <v>429</v>
      </c>
      <c r="B455" s="1"/>
      <c r="C455" s="3"/>
      <c r="D455" s="1"/>
      <c r="E455" s="1" t="s">
        <v>80</v>
      </c>
      <c r="F455" s="1"/>
      <c r="G455" s="20"/>
      <c r="H455" s="2"/>
      <c r="I455" s="2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</row>
    <row r="456" spans="1:57">
      <c r="A456" s="1">
        <f t="shared" si="428"/>
        <v>430</v>
      </c>
      <c r="B456" s="1"/>
      <c r="C456" s="3">
        <v>8850</v>
      </c>
      <c r="D456" s="1"/>
      <c r="E456" s="1"/>
      <c r="F456" s="1" t="s">
        <v>201</v>
      </c>
      <c r="G456" s="25">
        <v>10.6</v>
      </c>
      <c r="H456" s="11" t="str">
        <f t="shared" si="465"/>
        <v>Composite of Accts. 871-879 &amp; 886-893 - Comm</v>
      </c>
      <c r="I456" s="2">
        <f>'O and M Class.'!L$120</f>
        <v>505.0236324441633</v>
      </c>
      <c r="J456" s="11">
        <f t="shared" si="466"/>
        <v>158.8358809106781</v>
      </c>
      <c r="K456" s="11">
        <f t="shared" si="467"/>
        <v>104.23429555021747</v>
      </c>
      <c r="L456" s="11">
        <f t="shared" si="468"/>
        <v>5.0522071903273851</v>
      </c>
      <c r="M456" s="11">
        <f t="shared" si="469"/>
        <v>113.2797883962164</v>
      </c>
      <c r="N456" s="11">
        <f t="shared" si="470"/>
        <v>123.62146039672393</v>
      </c>
      <c r="O456" s="11">
        <f t="shared" si="471"/>
        <v>0</v>
      </c>
      <c r="P456" s="11">
        <f t="shared" si="472"/>
        <v>0</v>
      </c>
      <c r="Q456" s="11">
        <f t="shared" si="473"/>
        <v>0</v>
      </c>
      <c r="R456" s="11">
        <f t="shared" si="474"/>
        <v>0</v>
      </c>
      <c r="S456" s="11">
        <f t="shared" si="475"/>
        <v>0</v>
      </c>
      <c r="T456" s="11">
        <f t="shared" si="476"/>
        <v>0</v>
      </c>
      <c r="U456" s="11">
        <f t="shared" si="477"/>
        <v>0</v>
      </c>
      <c r="V456" s="11">
        <f t="shared" si="478"/>
        <v>0</v>
      </c>
      <c r="W456" s="11">
        <f t="shared" si="479"/>
        <v>0</v>
      </c>
      <c r="X456" s="11">
        <f t="shared" si="480"/>
        <v>0</v>
      </c>
      <c r="Y456" s="2">
        <f t="shared" ref="Y456:Y466" si="482">SUM(J456:X456)-I456</f>
        <v>0</v>
      </c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</row>
    <row r="457" spans="1:57">
      <c r="A457" s="1">
        <f t="shared" si="428"/>
        <v>431</v>
      </c>
      <c r="B457" s="1"/>
      <c r="C457" s="3">
        <v>8860</v>
      </c>
      <c r="D457" s="1"/>
      <c r="E457" s="1"/>
      <c r="F457" s="1" t="s">
        <v>202</v>
      </c>
      <c r="G457" s="25">
        <v>12.6</v>
      </c>
      <c r="H457" s="11" t="str">
        <f t="shared" si="465"/>
        <v>Composite of Accts. 374-379 - Comm</v>
      </c>
      <c r="I457" s="2">
        <f>'O and M Class.'!L$121</f>
        <v>8133.6275173087988</v>
      </c>
      <c r="J457" s="11">
        <f t="shared" si="466"/>
        <v>2558.1216575125559</v>
      </c>
      <c r="K457" s="11">
        <f t="shared" si="467"/>
        <v>1678.7391323281925</v>
      </c>
      <c r="L457" s="11">
        <f t="shared" si="468"/>
        <v>81.368016834213222</v>
      </c>
      <c r="M457" s="11">
        <f t="shared" si="469"/>
        <v>1824.4207693711307</v>
      </c>
      <c r="N457" s="11">
        <f t="shared" si="470"/>
        <v>1990.9779412627061</v>
      </c>
      <c r="O457" s="11">
        <f t="shared" si="471"/>
        <v>0</v>
      </c>
      <c r="P457" s="11">
        <f t="shared" si="472"/>
        <v>0</v>
      </c>
      <c r="Q457" s="11">
        <f t="shared" si="473"/>
        <v>0</v>
      </c>
      <c r="R457" s="11">
        <f t="shared" si="474"/>
        <v>0</v>
      </c>
      <c r="S457" s="11">
        <f t="shared" si="475"/>
        <v>0</v>
      </c>
      <c r="T457" s="11">
        <f t="shared" si="476"/>
        <v>0</v>
      </c>
      <c r="U457" s="11">
        <f t="shared" si="477"/>
        <v>0</v>
      </c>
      <c r="V457" s="11">
        <f t="shared" si="478"/>
        <v>0</v>
      </c>
      <c r="W457" s="11">
        <f t="shared" si="479"/>
        <v>0</v>
      </c>
      <c r="X457" s="11">
        <f t="shared" si="480"/>
        <v>0</v>
      </c>
      <c r="Y457" s="2">
        <f t="shared" si="482"/>
        <v>0</v>
      </c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</row>
    <row r="458" spans="1:57">
      <c r="A458" s="1">
        <f t="shared" si="428"/>
        <v>432</v>
      </c>
      <c r="B458" s="1"/>
      <c r="C458" s="3">
        <v>8870</v>
      </c>
      <c r="D458" s="1"/>
      <c r="E458" s="1"/>
      <c r="F458" s="1" t="s">
        <v>203</v>
      </c>
      <c r="G458" s="25">
        <v>12.6</v>
      </c>
      <c r="H458" s="11" t="str">
        <f t="shared" si="465"/>
        <v>Composite of Accts. 374-379 - Comm</v>
      </c>
      <c r="I458" s="2">
        <f>'O and M Class.'!L$122</f>
        <v>16293.903864947933</v>
      </c>
      <c r="J458" s="11">
        <f t="shared" si="466"/>
        <v>5124.6246860517958</v>
      </c>
      <c r="K458" s="11">
        <f t="shared" si="467"/>
        <v>3362.9784469810743</v>
      </c>
      <c r="L458" s="11">
        <f t="shared" si="468"/>
        <v>163.00262596937907</v>
      </c>
      <c r="M458" s="11">
        <f t="shared" si="469"/>
        <v>3654.8190290355715</v>
      </c>
      <c r="N458" s="11">
        <f t="shared" si="470"/>
        <v>3988.4790769101119</v>
      </c>
      <c r="O458" s="11">
        <f t="shared" si="471"/>
        <v>0</v>
      </c>
      <c r="P458" s="11">
        <f t="shared" si="472"/>
        <v>0</v>
      </c>
      <c r="Q458" s="11">
        <f t="shared" si="473"/>
        <v>0</v>
      </c>
      <c r="R458" s="11">
        <f t="shared" si="474"/>
        <v>0</v>
      </c>
      <c r="S458" s="11">
        <f t="shared" si="475"/>
        <v>0</v>
      </c>
      <c r="T458" s="11">
        <f t="shared" si="476"/>
        <v>0</v>
      </c>
      <c r="U458" s="11">
        <f t="shared" si="477"/>
        <v>0</v>
      </c>
      <c r="V458" s="11">
        <f t="shared" si="478"/>
        <v>0</v>
      </c>
      <c r="W458" s="11">
        <f t="shared" si="479"/>
        <v>0</v>
      </c>
      <c r="X458" s="11">
        <f t="shared" si="480"/>
        <v>0</v>
      </c>
      <c r="Y458" s="2">
        <f t="shared" si="482"/>
        <v>0</v>
      </c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</row>
    <row r="459" spans="1:57">
      <c r="A459" s="1">
        <f t="shared" si="428"/>
        <v>433</v>
      </c>
      <c r="B459" s="1"/>
      <c r="C459" s="3">
        <v>8890</v>
      </c>
      <c r="D459" s="1"/>
      <c r="E459" s="1"/>
      <c r="F459" s="1" t="s">
        <v>204</v>
      </c>
      <c r="G459" s="25">
        <v>1</v>
      </c>
      <c r="H459" s="11" t="str">
        <f t="shared" si="465"/>
        <v>Mcf</v>
      </c>
      <c r="I459" s="2">
        <f>'O and M Class.'!L$123</f>
        <v>0</v>
      </c>
      <c r="J459" s="11">
        <f t="shared" si="466"/>
        <v>0</v>
      </c>
      <c r="K459" s="11">
        <f t="shared" si="467"/>
        <v>0</v>
      </c>
      <c r="L459" s="11">
        <f t="shared" si="468"/>
        <v>0</v>
      </c>
      <c r="M459" s="11">
        <f t="shared" si="469"/>
        <v>0</v>
      </c>
      <c r="N459" s="11">
        <f t="shared" si="470"/>
        <v>0</v>
      </c>
      <c r="O459" s="11">
        <f t="shared" si="471"/>
        <v>0</v>
      </c>
      <c r="P459" s="11">
        <f t="shared" si="472"/>
        <v>0</v>
      </c>
      <c r="Q459" s="11">
        <f t="shared" si="473"/>
        <v>0</v>
      </c>
      <c r="R459" s="11">
        <f t="shared" si="474"/>
        <v>0</v>
      </c>
      <c r="S459" s="11">
        <f t="shared" si="475"/>
        <v>0</v>
      </c>
      <c r="T459" s="11">
        <f t="shared" si="476"/>
        <v>0</v>
      </c>
      <c r="U459" s="11">
        <f t="shared" si="477"/>
        <v>0</v>
      </c>
      <c r="V459" s="11">
        <f t="shared" si="478"/>
        <v>0</v>
      </c>
      <c r="W459" s="11">
        <f t="shared" si="479"/>
        <v>0</v>
      </c>
      <c r="X459" s="11">
        <f t="shared" si="480"/>
        <v>0</v>
      </c>
      <c r="Y459" s="2">
        <f t="shared" si="482"/>
        <v>0</v>
      </c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</row>
    <row r="460" spans="1:57">
      <c r="A460" s="1">
        <f t="shared" si="428"/>
        <v>434</v>
      </c>
      <c r="B460" s="1"/>
      <c r="C460" s="3">
        <v>8900</v>
      </c>
      <c r="D460" s="1"/>
      <c r="E460" s="1"/>
      <c r="F460" s="1" t="s">
        <v>205</v>
      </c>
      <c r="G460" s="25">
        <v>12.6</v>
      </c>
      <c r="H460" s="11" t="str">
        <f t="shared" si="465"/>
        <v>Composite of Accts. 374-379 - Comm</v>
      </c>
      <c r="I460" s="2">
        <f>'O and M Class.'!L$124</f>
        <v>2350.0889525290595</v>
      </c>
      <c r="J460" s="11">
        <f t="shared" si="466"/>
        <v>739.13065649393457</v>
      </c>
      <c r="K460" s="11">
        <f t="shared" si="467"/>
        <v>485.04634379520508</v>
      </c>
      <c r="L460" s="11">
        <f t="shared" si="468"/>
        <v>23.510060799360694</v>
      </c>
      <c r="M460" s="11">
        <f t="shared" si="469"/>
        <v>527.13885480242618</v>
      </c>
      <c r="N460" s="11">
        <f t="shared" si="470"/>
        <v>575.26303663813269</v>
      </c>
      <c r="O460" s="11">
        <f t="shared" si="471"/>
        <v>0</v>
      </c>
      <c r="P460" s="11">
        <f t="shared" si="472"/>
        <v>0</v>
      </c>
      <c r="Q460" s="11">
        <f t="shared" si="473"/>
        <v>0</v>
      </c>
      <c r="R460" s="11">
        <f t="shared" si="474"/>
        <v>0</v>
      </c>
      <c r="S460" s="11">
        <f t="shared" si="475"/>
        <v>0</v>
      </c>
      <c r="T460" s="11">
        <f t="shared" si="476"/>
        <v>0</v>
      </c>
      <c r="U460" s="11">
        <f t="shared" si="477"/>
        <v>0</v>
      </c>
      <c r="V460" s="11">
        <f t="shared" si="478"/>
        <v>0</v>
      </c>
      <c r="W460" s="11">
        <f t="shared" si="479"/>
        <v>0</v>
      </c>
      <c r="X460" s="11">
        <f t="shared" si="480"/>
        <v>0</v>
      </c>
      <c r="Y460" s="2">
        <f t="shared" si="482"/>
        <v>0</v>
      </c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</row>
    <row r="461" spans="1:57">
      <c r="A461" s="1">
        <f t="shared" si="428"/>
        <v>435</v>
      </c>
      <c r="B461" s="1"/>
      <c r="C461" s="3">
        <v>8910</v>
      </c>
      <c r="D461" s="1"/>
      <c r="E461" s="1"/>
      <c r="F461" s="1" t="s">
        <v>206</v>
      </c>
      <c r="G461" s="25">
        <v>5</v>
      </c>
      <c r="H461" s="11" t="str">
        <f t="shared" si="465"/>
        <v>Direct to Interruptible Transport</v>
      </c>
      <c r="I461" s="2">
        <f>'O and M Class.'!L$125</f>
        <v>0</v>
      </c>
      <c r="J461" s="11">
        <f t="shared" si="466"/>
        <v>0</v>
      </c>
      <c r="K461" s="11">
        <f t="shared" si="467"/>
        <v>0</v>
      </c>
      <c r="L461" s="11">
        <f t="shared" si="468"/>
        <v>0</v>
      </c>
      <c r="M461" s="11">
        <f t="shared" si="469"/>
        <v>0</v>
      </c>
      <c r="N461" s="11">
        <f t="shared" si="470"/>
        <v>0</v>
      </c>
      <c r="O461" s="11">
        <f t="shared" si="471"/>
        <v>0</v>
      </c>
      <c r="P461" s="11">
        <f t="shared" si="472"/>
        <v>0</v>
      </c>
      <c r="Q461" s="11">
        <f t="shared" si="473"/>
        <v>0</v>
      </c>
      <c r="R461" s="11">
        <f t="shared" si="474"/>
        <v>0</v>
      </c>
      <c r="S461" s="11">
        <f t="shared" si="475"/>
        <v>0</v>
      </c>
      <c r="T461" s="11">
        <f t="shared" si="476"/>
        <v>0</v>
      </c>
      <c r="U461" s="11">
        <f t="shared" si="477"/>
        <v>0</v>
      </c>
      <c r="V461" s="11">
        <f t="shared" si="478"/>
        <v>0</v>
      </c>
      <c r="W461" s="11">
        <f t="shared" si="479"/>
        <v>0</v>
      </c>
      <c r="X461" s="11">
        <f t="shared" si="480"/>
        <v>0</v>
      </c>
      <c r="Y461" s="2">
        <f t="shared" si="482"/>
        <v>0</v>
      </c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</row>
    <row r="462" spans="1:57">
      <c r="A462" s="1">
        <f t="shared" si="428"/>
        <v>436</v>
      </c>
      <c r="B462" s="1"/>
      <c r="C462" s="3">
        <v>8920</v>
      </c>
      <c r="D462" s="1"/>
      <c r="E462" s="1"/>
      <c r="F462" s="1" t="s">
        <v>207</v>
      </c>
      <c r="G462" s="25">
        <v>12.6</v>
      </c>
      <c r="H462" s="11" t="str">
        <f t="shared" si="465"/>
        <v>Composite of Accts. 374-379 - Comm</v>
      </c>
      <c r="I462" s="2">
        <f>'O and M Class.'!L$126</f>
        <v>9114.7799719990817</v>
      </c>
      <c r="J462" s="11">
        <f t="shared" si="466"/>
        <v>2866.7056611841772</v>
      </c>
      <c r="K462" s="11">
        <f t="shared" si="467"/>
        <v>1881.2439823429399</v>
      </c>
      <c r="L462" s="11">
        <f t="shared" si="468"/>
        <v>91.183370350252233</v>
      </c>
      <c r="M462" s="11">
        <f t="shared" si="469"/>
        <v>2044.4990692990691</v>
      </c>
      <c r="N462" s="11">
        <f t="shared" si="470"/>
        <v>2231.1478888226425</v>
      </c>
      <c r="O462" s="11">
        <f t="shared" si="471"/>
        <v>0</v>
      </c>
      <c r="P462" s="11">
        <f t="shared" si="472"/>
        <v>0</v>
      </c>
      <c r="Q462" s="11">
        <f t="shared" si="473"/>
        <v>0</v>
      </c>
      <c r="R462" s="11">
        <f t="shared" si="474"/>
        <v>0</v>
      </c>
      <c r="S462" s="11">
        <f t="shared" si="475"/>
        <v>0</v>
      </c>
      <c r="T462" s="11">
        <f t="shared" si="476"/>
        <v>0</v>
      </c>
      <c r="U462" s="11">
        <f t="shared" si="477"/>
        <v>0</v>
      </c>
      <c r="V462" s="11">
        <f t="shared" si="478"/>
        <v>0</v>
      </c>
      <c r="W462" s="11">
        <f t="shared" si="479"/>
        <v>0</v>
      </c>
      <c r="X462" s="11">
        <f t="shared" si="480"/>
        <v>0</v>
      </c>
      <c r="Y462" s="2">
        <f t="shared" si="482"/>
        <v>0</v>
      </c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</row>
    <row r="463" spans="1:57">
      <c r="A463" s="1">
        <f t="shared" si="428"/>
        <v>437</v>
      </c>
      <c r="B463" s="1"/>
      <c r="C463" s="3">
        <v>8930</v>
      </c>
      <c r="D463" s="1"/>
      <c r="E463" s="1"/>
      <c r="F463" s="1" t="s">
        <v>208</v>
      </c>
      <c r="G463" s="25">
        <v>14.6</v>
      </c>
      <c r="H463" s="11" t="str">
        <f t="shared" si="465"/>
        <v>Account 380 - Comm</v>
      </c>
      <c r="I463" s="2">
        <f>'O and M Class.'!L$127</f>
        <v>0</v>
      </c>
      <c r="J463" s="11">
        <f t="shared" si="466"/>
        <v>0</v>
      </c>
      <c r="K463" s="11">
        <f t="shared" si="467"/>
        <v>0</v>
      </c>
      <c r="L463" s="11">
        <f t="shared" si="468"/>
        <v>0</v>
      </c>
      <c r="M463" s="11">
        <f t="shared" si="469"/>
        <v>0</v>
      </c>
      <c r="N463" s="11">
        <f t="shared" si="470"/>
        <v>0</v>
      </c>
      <c r="O463" s="11">
        <f t="shared" si="471"/>
        <v>0</v>
      </c>
      <c r="P463" s="11">
        <f t="shared" si="472"/>
        <v>0</v>
      </c>
      <c r="Q463" s="11">
        <f t="shared" si="473"/>
        <v>0</v>
      </c>
      <c r="R463" s="11">
        <f t="shared" si="474"/>
        <v>0</v>
      </c>
      <c r="S463" s="11">
        <f t="shared" si="475"/>
        <v>0</v>
      </c>
      <c r="T463" s="11">
        <f t="shared" si="476"/>
        <v>0</v>
      </c>
      <c r="U463" s="11">
        <f t="shared" si="477"/>
        <v>0</v>
      </c>
      <c r="V463" s="11">
        <f t="shared" si="478"/>
        <v>0</v>
      </c>
      <c r="W463" s="11">
        <f t="shared" si="479"/>
        <v>0</v>
      </c>
      <c r="X463" s="11">
        <f t="shared" si="480"/>
        <v>0</v>
      </c>
      <c r="Y463" s="2">
        <f t="shared" si="482"/>
        <v>0</v>
      </c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</row>
    <row r="464" spans="1:57">
      <c r="A464" s="1">
        <f>A463+1</f>
        <v>438</v>
      </c>
      <c r="B464" s="1"/>
      <c r="C464" s="3">
        <v>8940</v>
      </c>
      <c r="D464" s="1"/>
      <c r="E464" s="1"/>
      <c r="F464" s="1" t="s">
        <v>209</v>
      </c>
      <c r="G464" s="25">
        <v>13.6</v>
      </c>
      <c r="H464" s="11" t="str">
        <f t="shared" si="465"/>
        <v>Composite of Accts. 381-383 - Comm</v>
      </c>
      <c r="I464" s="2">
        <f>'O and M Class.'!L$128</f>
        <v>0</v>
      </c>
      <c r="J464" s="11">
        <f t="shared" si="466"/>
        <v>0</v>
      </c>
      <c r="K464" s="11">
        <f t="shared" si="467"/>
        <v>0</v>
      </c>
      <c r="L464" s="11">
        <f t="shared" si="468"/>
        <v>0</v>
      </c>
      <c r="M464" s="11">
        <f t="shared" si="469"/>
        <v>0</v>
      </c>
      <c r="N464" s="11">
        <f t="shared" si="470"/>
        <v>0</v>
      </c>
      <c r="O464" s="11">
        <f t="shared" si="471"/>
        <v>0</v>
      </c>
      <c r="P464" s="11">
        <f t="shared" si="472"/>
        <v>0</v>
      </c>
      <c r="Q464" s="11">
        <f t="shared" si="473"/>
        <v>0</v>
      </c>
      <c r="R464" s="11">
        <f t="shared" si="474"/>
        <v>0</v>
      </c>
      <c r="S464" s="11">
        <f t="shared" si="475"/>
        <v>0</v>
      </c>
      <c r="T464" s="11">
        <f t="shared" si="476"/>
        <v>0</v>
      </c>
      <c r="U464" s="11">
        <f t="shared" si="477"/>
        <v>0</v>
      </c>
      <c r="V464" s="11">
        <f t="shared" si="478"/>
        <v>0</v>
      </c>
      <c r="W464" s="11">
        <f t="shared" si="479"/>
        <v>0</v>
      </c>
      <c r="X464" s="11">
        <f t="shared" si="480"/>
        <v>0</v>
      </c>
      <c r="Y464" s="2">
        <f t="shared" si="482"/>
        <v>0</v>
      </c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</row>
    <row r="465" spans="1:57">
      <c r="A465" s="1">
        <f>A464+1</f>
        <v>439</v>
      </c>
      <c r="B465" s="1"/>
      <c r="C465" s="3" t="s">
        <v>416</v>
      </c>
      <c r="D465" s="1"/>
      <c r="E465" s="1"/>
      <c r="F465" s="1" t="s">
        <v>114</v>
      </c>
      <c r="G465" s="25">
        <v>10.6</v>
      </c>
      <c r="H465" s="11" t="str">
        <f t="shared" si="465"/>
        <v>Composite of Accts. 871-879 &amp; 886-893 - Comm</v>
      </c>
      <c r="I465" s="2">
        <f>'O and M Class.'!L$129</f>
        <v>15843.308971849987</v>
      </c>
      <c r="J465" s="11">
        <f t="shared" si="466"/>
        <v>4982.9072847636917</v>
      </c>
      <c r="K465" s="11">
        <f t="shared" si="467"/>
        <v>3269.9779649377265</v>
      </c>
      <c r="L465" s="11">
        <f t="shared" si="468"/>
        <v>158.49491858187193</v>
      </c>
      <c r="M465" s="11">
        <f t="shared" si="469"/>
        <v>3553.747928866424</v>
      </c>
      <c r="N465" s="11">
        <f t="shared" si="470"/>
        <v>3878.1808747002724</v>
      </c>
      <c r="O465" s="11">
        <f t="shared" si="471"/>
        <v>0</v>
      </c>
      <c r="P465" s="11">
        <f t="shared" si="472"/>
        <v>0</v>
      </c>
      <c r="Q465" s="11">
        <f t="shared" si="473"/>
        <v>0</v>
      </c>
      <c r="R465" s="11">
        <f t="shared" si="474"/>
        <v>0</v>
      </c>
      <c r="S465" s="11">
        <f t="shared" si="475"/>
        <v>0</v>
      </c>
      <c r="T465" s="11">
        <f t="shared" si="476"/>
        <v>0</v>
      </c>
      <c r="U465" s="11">
        <f t="shared" si="477"/>
        <v>0</v>
      </c>
      <c r="V465" s="11">
        <f t="shared" si="478"/>
        <v>0</v>
      </c>
      <c r="W465" s="11">
        <f t="shared" si="479"/>
        <v>0</v>
      </c>
      <c r="X465" s="11">
        <f t="shared" si="480"/>
        <v>0</v>
      </c>
      <c r="Y465" s="2">
        <f t="shared" si="482"/>
        <v>0</v>
      </c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</row>
    <row r="466" spans="1:57">
      <c r="A466" s="1">
        <f t="shared" si="428"/>
        <v>440</v>
      </c>
      <c r="B466" s="1"/>
      <c r="C466" s="3"/>
      <c r="D466" s="1" t="s">
        <v>25</v>
      </c>
      <c r="E466" s="1"/>
      <c r="G466" s="20"/>
      <c r="H466" s="11"/>
      <c r="I466" s="2">
        <f>'O and M Class.'!L$130</f>
        <v>1619429.5509296106</v>
      </c>
      <c r="J466" s="2">
        <f t="shared" ref="J466:X466" si="483">SUM(J443:J465)</f>
        <v>509329.66849452903</v>
      </c>
      <c r="K466" s="2">
        <f t="shared" si="483"/>
        <v>334241.97916721442</v>
      </c>
      <c r="L466" s="2">
        <f t="shared" si="483"/>
        <v>16200.615368905168</v>
      </c>
      <c r="M466" s="2">
        <f t="shared" si="483"/>
        <v>363247.62855957751</v>
      </c>
      <c r="N466" s="2">
        <f t="shared" si="483"/>
        <v>396409.65933938458</v>
      </c>
      <c r="O466" s="2">
        <f t="shared" si="483"/>
        <v>0</v>
      </c>
      <c r="P466" s="2">
        <f t="shared" si="483"/>
        <v>0</v>
      </c>
      <c r="Q466" s="2">
        <f t="shared" si="483"/>
        <v>0</v>
      </c>
      <c r="R466" s="2">
        <f t="shared" si="483"/>
        <v>0</v>
      </c>
      <c r="S466" s="2">
        <f t="shared" si="483"/>
        <v>0</v>
      </c>
      <c r="T466" s="2">
        <f t="shared" si="483"/>
        <v>0</v>
      </c>
      <c r="U466" s="2">
        <f t="shared" si="483"/>
        <v>0</v>
      </c>
      <c r="V466" s="2">
        <f t="shared" si="483"/>
        <v>0</v>
      </c>
      <c r="W466" s="2">
        <f t="shared" si="483"/>
        <v>0</v>
      </c>
      <c r="X466" s="2">
        <f t="shared" si="483"/>
        <v>0</v>
      </c>
      <c r="Y466" s="2">
        <f t="shared" si="482"/>
        <v>0</v>
      </c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</row>
    <row r="467" spans="1:57">
      <c r="A467" s="1">
        <f t="shared" si="428"/>
        <v>441</v>
      </c>
      <c r="B467" s="1"/>
      <c r="C467" s="3"/>
      <c r="D467" s="1"/>
      <c r="E467" s="1"/>
      <c r="G467" s="20"/>
      <c r="H467" s="11"/>
      <c r="I467" s="2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</row>
    <row r="468" spans="1:57">
      <c r="A468" s="1">
        <f t="shared" si="428"/>
        <v>442</v>
      </c>
      <c r="B468" s="1"/>
      <c r="C468" s="3"/>
      <c r="D468" s="1" t="s">
        <v>220</v>
      </c>
      <c r="E468" s="1"/>
      <c r="G468" s="20"/>
      <c r="H468" s="11"/>
      <c r="I468" s="2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</row>
    <row r="469" spans="1:57">
      <c r="A469" s="1">
        <f t="shared" si="428"/>
        <v>443</v>
      </c>
      <c r="B469" s="1"/>
      <c r="C469" s="3">
        <v>9010</v>
      </c>
      <c r="D469" s="1"/>
      <c r="E469" s="1" t="s">
        <v>123</v>
      </c>
      <c r="G469" s="25">
        <v>99</v>
      </c>
      <c r="H469" s="11" t="str">
        <f>VLOOKUP($G469,alloc,3)</f>
        <v>-</v>
      </c>
      <c r="I469" s="2">
        <f>'O and M Class.'!L$133</f>
        <v>0</v>
      </c>
      <c r="J469" s="11">
        <f>$I469*VLOOKUP($G469,alloc,6)</f>
        <v>0</v>
      </c>
      <c r="K469" s="11">
        <f>$I469*VLOOKUP($G469,alloc,7)</f>
        <v>0</v>
      </c>
      <c r="L469" s="11">
        <f>$I469*VLOOKUP($G469,alloc,8)</f>
        <v>0</v>
      </c>
      <c r="M469" s="11">
        <f>$I469*VLOOKUP($G469,alloc,9)</f>
        <v>0</v>
      </c>
      <c r="N469" s="11">
        <f>$I469*VLOOKUP($G469,alloc,10)</f>
        <v>0</v>
      </c>
      <c r="O469" s="11">
        <f>$I469*VLOOKUP($G469,alloc,11)</f>
        <v>0</v>
      </c>
      <c r="P469" s="11">
        <f>$I469*VLOOKUP($G469,alloc,12)</f>
        <v>0</v>
      </c>
      <c r="Q469" s="11">
        <f>$I469*VLOOKUP($G469,alloc,13)</f>
        <v>0</v>
      </c>
      <c r="R469" s="11">
        <f>$I469*VLOOKUP($G469,alloc,14)</f>
        <v>0</v>
      </c>
      <c r="S469" s="11">
        <f>$I469*VLOOKUP($G469,alloc,15)</f>
        <v>0</v>
      </c>
      <c r="T469" s="11">
        <f>$I469*VLOOKUP($G469,alloc,16)</f>
        <v>0</v>
      </c>
      <c r="U469" s="11">
        <f>$I469*VLOOKUP($G469,alloc,17)</f>
        <v>0</v>
      </c>
      <c r="V469" s="11">
        <f>$I469*VLOOKUP($G469,alloc,18)</f>
        <v>0</v>
      </c>
      <c r="W469" s="11">
        <f>$I469*VLOOKUP($G469,alloc,19)</f>
        <v>0</v>
      </c>
      <c r="X469" s="11">
        <f>$I469*VLOOKUP($G469,alloc,20)</f>
        <v>0</v>
      </c>
      <c r="Y469" s="2">
        <f t="shared" ref="Y469:Y474" si="484">SUM(J469:X469)-I469</f>
        <v>0</v>
      </c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</row>
    <row r="470" spans="1:57">
      <c r="A470" s="1">
        <f t="shared" si="428"/>
        <v>444</v>
      </c>
      <c r="B470" s="1"/>
      <c r="C470" s="3">
        <v>9020</v>
      </c>
      <c r="D470" s="1"/>
      <c r="E470" s="1" t="s">
        <v>217</v>
      </c>
      <c r="G470" s="25">
        <v>99</v>
      </c>
      <c r="H470" s="11" t="str">
        <f>VLOOKUP($G470,alloc,3)</f>
        <v>-</v>
      </c>
      <c r="I470" s="2">
        <f>'O and M Class.'!L$134</f>
        <v>0</v>
      </c>
      <c r="J470" s="11">
        <f>$I470*VLOOKUP($G470,alloc,6)</f>
        <v>0</v>
      </c>
      <c r="K470" s="11">
        <f>$I470*VLOOKUP($G470,alloc,7)</f>
        <v>0</v>
      </c>
      <c r="L470" s="11">
        <f>$I470*VLOOKUP($G470,alloc,8)</f>
        <v>0</v>
      </c>
      <c r="M470" s="11">
        <f>$I470*VLOOKUP($G470,alloc,9)</f>
        <v>0</v>
      </c>
      <c r="N470" s="11">
        <f>$I470*VLOOKUP($G470,alloc,10)</f>
        <v>0</v>
      </c>
      <c r="O470" s="11">
        <f>$I470*VLOOKUP($G470,alloc,11)</f>
        <v>0</v>
      </c>
      <c r="P470" s="11">
        <f>$I470*VLOOKUP($G470,alloc,12)</f>
        <v>0</v>
      </c>
      <c r="Q470" s="11">
        <f>$I470*VLOOKUP($G470,alloc,13)</f>
        <v>0</v>
      </c>
      <c r="R470" s="11">
        <f>$I470*VLOOKUP($G470,alloc,14)</f>
        <v>0</v>
      </c>
      <c r="S470" s="11">
        <f>$I470*VLOOKUP($G470,alloc,15)</f>
        <v>0</v>
      </c>
      <c r="T470" s="11">
        <f>$I470*VLOOKUP($G470,alloc,16)</f>
        <v>0</v>
      </c>
      <c r="U470" s="11">
        <f>$I470*VLOOKUP($G470,alloc,17)</f>
        <v>0</v>
      </c>
      <c r="V470" s="11">
        <f>$I470*VLOOKUP($G470,alloc,18)</f>
        <v>0</v>
      </c>
      <c r="W470" s="11">
        <f>$I470*VLOOKUP($G470,alloc,19)</f>
        <v>0</v>
      </c>
      <c r="X470" s="11">
        <f>$I470*VLOOKUP($G470,alloc,20)</f>
        <v>0</v>
      </c>
      <c r="Y470" s="2">
        <f t="shared" si="484"/>
        <v>0</v>
      </c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</row>
    <row r="471" spans="1:57">
      <c r="A471" s="1">
        <f t="shared" si="428"/>
        <v>445</v>
      </c>
      <c r="B471" s="1"/>
      <c r="C471" s="3">
        <v>9030</v>
      </c>
      <c r="D471" s="1"/>
      <c r="E471" s="1" t="s">
        <v>218</v>
      </c>
      <c r="G471" s="25">
        <v>99</v>
      </c>
      <c r="H471" s="11" t="str">
        <f>VLOOKUP($G471,alloc,3)</f>
        <v>-</v>
      </c>
      <c r="I471" s="2">
        <f>'O and M Class.'!L$135</f>
        <v>0</v>
      </c>
      <c r="J471" s="11">
        <f>$I471*VLOOKUP($G471,alloc,6)</f>
        <v>0</v>
      </c>
      <c r="K471" s="11">
        <f>$I471*VLOOKUP($G471,alloc,7)</f>
        <v>0</v>
      </c>
      <c r="L471" s="11">
        <f>$I471*VLOOKUP($G471,alloc,8)</f>
        <v>0</v>
      </c>
      <c r="M471" s="11">
        <f>$I471*VLOOKUP($G471,alloc,9)</f>
        <v>0</v>
      </c>
      <c r="N471" s="11">
        <f>$I471*VLOOKUP($G471,alloc,10)</f>
        <v>0</v>
      </c>
      <c r="O471" s="11">
        <f>$I471*VLOOKUP($G471,alloc,11)</f>
        <v>0</v>
      </c>
      <c r="P471" s="11">
        <f>$I471*VLOOKUP($G471,alloc,12)</f>
        <v>0</v>
      </c>
      <c r="Q471" s="11">
        <f>$I471*VLOOKUP($G471,alloc,13)</f>
        <v>0</v>
      </c>
      <c r="R471" s="11">
        <f>$I471*VLOOKUP($G471,alloc,14)</f>
        <v>0</v>
      </c>
      <c r="S471" s="11">
        <f>$I471*VLOOKUP($G471,alloc,15)</f>
        <v>0</v>
      </c>
      <c r="T471" s="11">
        <f>$I471*VLOOKUP($G471,alloc,16)</f>
        <v>0</v>
      </c>
      <c r="U471" s="11">
        <f>$I471*VLOOKUP($G471,alloc,17)</f>
        <v>0</v>
      </c>
      <c r="V471" s="11">
        <f>$I471*VLOOKUP($G471,alloc,18)</f>
        <v>0</v>
      </c>
      <c r="W471" s="11">
        <f>$I471*VLOOKUP($G471,alloc,19)</f>
        <v>0</v>
      </c>
      <c r="X471" s="11">
        <f>$I471*VLOOKUP($G471,alloc,20)</f>
        <v>0</v>
      </c>
      <c r="Y471" s="2">
        <f t="shared" si="484"/>
        <v>0</v>
      </c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</row>
    <row r="472" spans="1:57">
      <c r="A472" s="1">
        <f t="shared" si="428"/>
        <v>446</v>
      </c>
      <c r="B472" s="1"/>
      <c r="C472" s="3">
        <v>9040</v>
      </c>
      <c r="D472" s="1"/>
      <c r="E472" s="1" t="s">
        <v>124</v>
      </c>
      <c r="G472" s="25">
        <v>99</v>
      </c>
      <c r="H472" s="11" t="str">
        <f>VLOOKUP($G472,alloc,3)</f>
        <v>-</v>
      </c>
      <c r="I472" s="2">
        <f>'O and M Class.'!L$136</f>
        <v>0</v>
      </c>
      <c r="J472" s="11">
        <f>$I472*VLOOKUP($G472,alloc,6)</f>
        <v>0</v>
      </c>
      <c r="K472" s="11">
        <f>$I472*VLOOKUP($G472,alloc,7)</f>
        <v>0</v>
      </c>
      <c r="L472" s="11">
        <f>$I472*VLOOKUP($G472,alloc,8)</f>
        <v>0</v>
      </c>
      <c r="M472" s="11">
        <f>$I472*VLOOKUP($G472,alloc,9)</f>
        <v>0</v>
      </c>
      <c r="N472" s="11">
        <f>$I472*VLOOKUP($G472,alloc,10)</f>
        <v>0</v>
      </c>
      <c r="O472" s="11">
        <f>$I472*VLOOKUP($G472,alloc,11)</f>
        <v>0</v>
      </c>
      <c r="P472" s="11">
        <f>$I472*VLOOKUP($G472,alloc,12)</f>
        <v>0</v>
      </c>
      <c r="Q472" s="11">
        <f>$I472*VLOOKUP($G472,alloc,13)</f>
        <v>0</v>
      </c>
      <c r="R472" s="11">
        <f>$I472*VLOOKUP($G472,alloc,14)</f>
        <v>0</v>
      </c>
      <c r="S472" s="11">
        <f>$I472*VLOOKUP($G472,alloc,15)</f>
        <v>0</v>
      </c>
      <c r="T472" s="11">
        <f>$I472*VLOOKUP($G472,alloc,16)</f>
        <v>0</v>
      </c>
      <c r="U472" s="11">
        <f>$I472*VLOOKUP($G472,alloc,17)</f>
        <v>0</v>
      </c>
      <c r="V472" s="11">
        <f>$I472*VLOOKUP($G472,alloc,18)</f>
        <v>0</v>
      </c>
      <c r="W472" s="11">
        <f>$I472*VLOOKUP($G472,alloc,19)</f>
        <v>0</v>
      </c>
      <c r="X472" s="11">
        <f>$I472*VLOOKUP($G472,alloc,20)</f>
        <v>0</v>
      </c>
      <c r="Y472" s="2">
        <f t="shared" si="484"/>
        <v>0</v>
      </c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</row>
    <row r="473" spans="1:57">
      <c r="A473" s="1">
        <f t="shared" si="428"/>
        <v>447</v>
      </c>
      <c r="B473" s="1"/>
      <c r="C473" s="3">
        <v>9050</v>
      </c>
      <c r="D473" s="1"/>
      <c r="E473" s="1" t="s">
        <v>219</v>
      </c>
      <c r="G473" s="25">
        <v>99</v>
      </c>
      <c r="H473" s="11" t="str">
        <f>VLOOKUP($G473,alloc,3)</f>
        <v>-</v>
      </c>
      <c r="I473" s="2">
        <f>'O and M Class.'!L$137</f>
        <v>0</v>
      </c>
      <c r="J473" s="11">
        <f>$I473*VLOOKUP($G473,alloc,6)</f>
        <v>0</v>
      </c>
      <c r="K473" s="11">
        <f>$I473*VLOOKUP($G473,alloc,7)</f>
        <v>0</v>
      </c>
      <c r="L473" s="11">
        <f>$I473*VLOOKUP($G473,alloc,8)</f>
        <v>0</v>
      </c>
      <c r="M473" s="11">
        <f>$I473*VLOOKUP($G473,alloc,9)</f>
        <v>0</v>
      </c>
      <c r="N473" s="11">
        <f>$I473*VLOOKUP($G473,alloc,10)</f>
        <v>0</v>
      </c>
      <c r="O473" s="11">
        <f>$I473*VLOOKUP($G473,alloc,11)</f>
        <v>0</v>
      </c>
      <c r="P473" s="11">
        <f>$I473*VLOOKUP($G473,alloc,12)</f>
        <v>0</v>
      </c>
      <c r="Q473" s="11">
        <f>$I473*VLOOKUP($G473,alloc,13)</f>
        <v>0</v>
      </c>
      <c r="R473" s="11">
        <f>$I473*VLOOKUP($G473,alloc,14)</f>
        <v>0</v>
      </c>
      <c r="S473" s="11">
        <f>$I473*VLOOKUP($G473,alloc,15)</f>
        <v>0</v>
      </c>
      <c r="T473" s="11">
        <f>$I473*VLOOKUP($G473,alloc,16)</f>
        <v>0</v>
      </c>
      <c r="U473" s="11">
        <f>$I473*VLOOKUP($G473,alloc,17)</f>
        <v>0</v>
      </c>
      <c r="V473" s="11">
        <f>$I473*VLOOKUP($G473,alloc,18)</f>
        <v>0</v>
      </c>
      <c r="W473" s="11">
        <f>$I473*VLOOKUP($G473,alloc,19)</f>
        <v>0</v>
      </c>
      <c r="X473" s="11">
        <f>$I473*VLOOKUP($G473,alloc,20)</f>
        <v>0</v>
      </c>
      <c r="Y473" s="2">
        <f t="shared" si="484"/>
        <v>0</v>
      </c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</row>
    <row r="474" spans="1:57">
      <c r="A474" s="1">
        <f t="shared" si="428"/>
        <v>448</v>
      </c>
      <c r="B474" s="1"/>
      <c r="C474" s="3"/>
      <c r="D474" s="1" t="s">
        <v>221</v>
      </c>
      <c r="E474" s="1"/>
      <c r="G474" s="25"/>
      <c r="H474" s="11"/>
      <c r="I474" s="2">
        <f>'O and M Class.'!L$138</f>
        <v>0</v>
      </c>
      <c r="J474" s="11">
        <f t="shared" ref="J474:X474" si="485">SUM(J469:J473)</f>
        <v>0</v>
      </c>
      <c r="K474" s="11">
        <f t="shared" si="485"/>
        <v>0</v>
      </c>
      <c r="L474" s="11">
        <f t="shared" si="485"/>
        <v>0</v>
      </c>
      <c r="M474" s="11">
        <f t="shared" si="485"/>
        <v>0</v>
      </c>
      <c r="N474" s="11">
        <f t="shared" si="485"/>
        <v>0</v>
      </c>
      <c r="O474" s="11">
        <f t="shared" si="485"/>
        <v>0</v>
      </c>
      <c r="P474" s="11">
        <f t="shared" si="485"/>
        <v>0</v>
      </c>
      <c r="Q474" s="11">
        <f t="shared" si="485"/>
        <v>0</v>
      </c>
      <c r="R474" s="11">
        <f t="shared" si="485"/>
        <v>0</v>
      </c>
      <c r="S474" s="11">
        <f t="shared" si="485"/>
        <v>0</v>
      </c>
      <c r="T474" s="11">
        <f t="shared" si="485"/>
        <v>0</v>
      </c>
      <c r="U474" s="11">
        <f t="shared" si="485"/>
        <v>0</v>
      </c>
      <c r="V474" s="11">
        <f t="shared" si="485"/>
        <v>0</v>
      </c>
      <c r="W474" s="11">
        <f t="shared" si="485"/>
        <v>0</v>
      </c>
      <c r="X474" s="11">
        <f t="shared" si="485"/>
        <v>0</v>
      </c>
      <c r="Y474" s="2">
        <f t="shared" si="484"/>
        <v>0</v>
      </c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</row>
    <row r="475" spans="1:57">
      <c r="A475" s="1">
        <f t="shared" si="428"/>
        <v>449</v>
      </c>
      <c r="B475" s="1"/>
      <c r="C475" s="3"/>
      <c r="D475" s="1"/>
      <c r="E475" s="1"/>
      <c r="G475" s="25"/>
      <c r="H475" s="11"/>
      <c r="I475" s="2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</row>
    <row r="476" spans="1:57">
      <c r="A476" s="1">
        <f t="shared" si="428"/>
        <v>450</v>
      </c>
      <c r="B476" s="1"/>
      <c r="C476" s="3"/>
      <c r="D476" s="1" t="s">
        <v>226</v>
      </c>
      <c r="E476" s="1"/>
      <c r="G476" s="25"/>
      <c r="H476" s="11"/>
      <c r="I476" s="2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</row>
    <row r="477" spans="1:57">
      <c r="A477" s="1">
        <f t="shared" ref="A477:A507" si="486">A476+1</f>
        <v>451</v>
      </c>
      <c r="B477" s="1"/>
      <c r="C477" s="3">
        <v>9070</v>
      </c>
      <c r="D477" s="1"/>
      <c r="E477" s="1" t="s">
        <v>123</v>
      </c>
      <c r="G477" s="25">
        <v>99</v>
      </c>
      <c r="H477" s="11" t="str">
        <f>VLOOKUP($G477,alloc,3)</f>
        <v>-</v>
      </c>
      <c r="I477" s="2">
        <f>'O and M Class.'!L$141</f>
        <v>0</v>
      </c>
      <c r="J477" s="11">
        <f>$I477*VLOOKUP($G477,alloc,6)</f>
        <v>0</v>
      </c>
      <c r="K477" s="11">
        <f>$I477*VLOOKUP($G477,alloc,7)</f>
        <v>0</v>
      </c>
      <c r="L477" s="11">
        <f>$I477*VLOOKUP($G477,alloc,8)</f>
        <v>0</v>
      </c>
      <c r="M477" s="11">
        <f>$I477*VLOOKUP($G477,alloc,9)</f>
        <v>0</v>
      </c>
      <c r="N477" s="11">
        <f>$I477*VLOOKUP($G477,alloc,10)</f>
        <v>0</v>
      </c>
      <c r="O477" s="11">
        <f>$I477*VLOOKUP($G477,alloc,11)</f>
        <v>0</v>
      </c>
      <c r="P477" s="11">
        <f>$I477*VLOOKUP($G477,alloc,12)</f>
        <v>0</v>
      </c>
      <c r="Q477" s="11">
        <f>$I477*VLOOKUP($G477,alloc,13)</f>
        <v>0</v>
      </c>
      <c r="R477" s="11">
        <f>$I477*VLOOKUP($G477,alloc,14)</f>
        <v>0</v>
      </c>
      <c r="S477" s="11">
        <f>$I477*VLOOKUP($G477,alloc,15)</f>
        <v>0</v>
      </c>
      <c r="T477" s="11">
        <f>$I477*VLOOKUP($G477,alloc,16)</f>
        <v>0</v>
      </c>
      <c r="U477" s="11">
        <f>$I477*VLOOKUP($G477,alloc,17)</f>
        <v>0</v>
      </c>
      <c r="V477" s="11">
        <f>$I477*VLOOKUP($G477,alloc,18)</f>
        <v>0</v>
      </c>
      <c r="W477" s="11">
        <f>$I477*VLOOKUP($G477,alloc,19)</f>
        <v>0</v>
      </c>
      <c r="X477" s="11">
        <f>$I477*VLOOKUP($G477,alloc,20)</f>
        <v>0</v>
      </c>
      <c r="Y477" s="2">
        <f>SUM(J477:X477)-I477</f>
        <v>0</v>
      </c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</row>
    <row r="478" spans="1:57">
      <c r="A478" s="1">
        <f t="shared" si="486"/>
        <v>452</v>
      </c>
      <c r="B478" s="1"/>
      <c r="C478" s="3">
        <v>9080</v>
      </c>
      <c r="D478" s="1"/>
      <c r="E478" s="1" t="s">
        <v>222</v>
      </c>
      <c r="G478" s="25">
        <v>99</v>
      </c>
      <c r="H478" s="11" t="str">
        <f>VLOOKUP($G478,alloc,3)</f>
        <v>-</v>
      </c>
      <c r="I478" s="2">
        <f>'O and M Class.'!L$142</f>
        <v>0</v>
      </c>
      <c r="J478" s="11">
        <f>$I478*VLOOKUP($G478,alloc,6)</f>
        <v>0</v>
      </c>
      <c r="K478" s="11">
        <f>$I478*VLOOKUP($G478,alloc,7)</f>
        <v>0</v>
      </c>
      <c r="L478" s="11">
        <f>$I478*VLOOKUP($G478,alloc,8)</f>
        <v>0</v>
      </c>
      <c r="M478" s="11">
        <f>$I478*VLOOKUP($G478,alloc,9)</f>
        <v>0</v>
      </c>
      <c r="N478" s="11">
        <f>$I478*VLOOKUP($G478,alloc,10)</f>
        <v>0</v>
      </c>
      <c r="O478" s="11">
        <f>$I478*VLOOKUP($G478,alloc,11)</f>
        <v>0</v>
      </c>
      <c r="P478" s="11">
        <f>$I478*VLOOKUP($G478,alloc,12)</f>
        <v>0</v>
      </c>
      <c r="Q478" s="11">
        <f>$I478*VLOOKUP($G478,alloc,13)</f>
        <v>0</v>
      </c>
      <c r="R478" s="11">
        <f>$I478*VLOOKUP($G478,alloc,14)</f>
        <v>0</v>
      </c>
      <c r="S478" s="11">
        <f>$I478*VLOOKUP($G478,alloc,15)</f>
        <v>0</v>
      </c>
      <c r="T478" s="11">
        <f>$I478*VLOOKUP($G478,alloc,16)</f>
        <v>0</v>
      </c>
      <c r="U478" s="11">
        <f>$I478*VLOOKUP($G478,alloc,17)</f>
        <v>0</v>
      </c>
      <c r="V478" s="11">
        <f>$I478*VLOOKUP($G478,alloc,18)</f>
        <v>0</v>
      </c>
      <c r="W478" s="11">
        <f>$I478*VLOOKUP($G478,alloc,19)</f>
        <v>0</v>
      </c>
      <c r="X478" s="11">
        <f>$I478*VLOOKUP($G478,alloc,20)</f>
        <v>0</v>
      </c>
      <c r="Y478" s="2">
        <f>SUM(J478:X478)-I478</f>
        <v>0</v>
      </c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</row>
    <row r="479" spans="1:57">
      <c r="A479" s="1">
        <f t="shared" si="486"/>
        <v>453</v>
      </c>
      <c r="B479" s="1"/>
      <c r="C479" s="3">
        <v>9090</v>
      </c>
      <c r="D479" s="1"/>
      <c r="E479" s="1" t="s">
        <v>223</v>
      </c>
      <c r="G479" s="25">
        <v>99</v>
      </c>
      <c r="H479" s="11" t="str">
        <f>VLOOKUP($G479,alloc,3)</f>
        <v>-</v>
      </c>
      <c r="I479" s="2">
        <f>'O and M Class.'!L$143</f>
        <v>0</v>
      </c>
      <c r="J479" s="11">
        <f>$I479*VLOOKUP($G479,alloc,6)</f>
        <v>0</v>
      </c>
      <c r="K479" s="11">
        <f>$I479*VLOOKUP($G479,alloc,7)</f>
        <v>0</v>
      </c>
      <c r="L479" s="11">
        <f>$I479*VLOOKUP($G479,alloc,8)</f>
        <v>0</v>
      </c>
      <c r="M479" s="11">
        <f>$I479*VLOOKUP($G479,alloc,9)</f>
        <v>0</v>
      </c>
      <c r="N479" s="11">
        <f>$I479*VLOOKUP($G479,alloc,10)</f>
        <v>0</v>
      </c>
      <c r="O479" s="11">
        <f>$I479*VLOOKUP($G479,alloc,11)</f>
        <v>0</v>
      </c>
      <c r="P479" s="11">
        <f>$I479*VLOOKUP($G479,alloc,12)</f>
        <v>0</v>
      </c>
      <c r="Q479" s="11">
        <f>$I479*VLOOKUP($G479,alloc,13)</f>
        <v>0</v>
      </c>
      <c r="R479" s="11">
        <f>$I479*VLOOKUP($G479,alloc,14)</f>
        <v>0</v>
      </c>
      <c r="S479" s="11">
        <f>$I479*VLOOKUP($G479,alloc,15)</f>
        <v>0</v>
      </c>
      <c r="T479" s="11">
        <f>$I479*VLOOKUP($G479,alloc,16)</f>
        <v>0</v>
      </c>
      <c r="U479" s="11">
        <f>$I479*VLOOKUP($G479,alloc,17)</f>
        <v>0</v>
      </c>
      <c r="V479" s="11">
        <f>$I479*VLOOKUP($G479,alloc,18)</f>
        <v>0</v>
      </c>
      <c r="W479" s="11">
        <f>$I479*VLOOKUP($G479,alloc,19)</f>
        <v>0</v>
      </c>
      <c r="X479" s="11">
        <f>$I479*VLOOKUP($G479,alloc,20)</f>
        <v>0</v>
      </c>
      <c r="Y479" s="2">
        <f>SUM(J479:X479)-I479</f>
        <v>0</v>
      </c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</row>
    <row r="480" spans="1:57">
      <c r="A480" s="1">
        <f t="shared" si="486"/>
        <v>454</v>
      </c>
      <c r="B480" s="1"/>
      <c r="C480" s="3">
        <v>9100</v>
      </c>
      <c r="D480" s="1"/>
      <c r="E480" s="1" t="s">
        <v>224</v>
      </c>
      <c r="G480" s="25">
        <v>99</v>
      </c>
      <c r="H480" s="11" t="str">
        <f>VLOOKUP($G480,alloc,3)</f>
        <v>-</v>
      </c>
      <c r="I480" s="2">
        <f>'O and M Class.'!L$144</f>
        <v>0</v>
      </c>
      <c r="J480" s="11">
        <f>$I480*VLOOKUP($G480,alloc,6)</f>
        <v>0</v>
      </c>
      <c r="K480" s="11">
        <f>$I480*VLOOKUP($G480,alloc,7)</f>
        <v>0</v>
      </c>
      <c r="L480" s="11">
        <f>$I480*VLOOKUP($G480,alloc,8)</f>
        <v>0</v>
      </c>
      <c r="M480" s="11">
        <f>$I480*VLOOKUP($G480,alloc,9)</f>
        <v>0</v>
      </c>
      <c r="N480" s="11">
        <f>$I480*VLOOKUP($G480,alloc,10)</f>
        <v>0</v>
      </c>
      <c r="O480" s="11">
        <f>$I480*VLOOKUP($G480,alloc,11)</f>
        <v>0</v>
      </c>
      <c r="P480" s="11">
        <f>$I480*VLOOKUP($G480,alloc,12)</f>
        <v>0</v>
      </c>
      <c r="Q480" s="11">
        <f>$I480*VLOOKUP($G480,alloc,13)</f>
        <v>0</v>
      </c>
      <c r="R480" s="11">
        <f>$I480*VLOOKUP($G480,alloc,14)</f>
        <v>0</v>
      </c>
      <c r="S480" s="11">
        <f>$I480*VLOOKUP($G480,alloc,15)</f>
        <v>0</v>
      </c>
      <c r="T480" s="11">
        <f>$I480*VLOOKUP($G480,alloc,16)</f>
        <v>0</v>
      </c>
      <c r="U480" s="11">
        <f>$I480*VLOOKUP($G480,alloc,17)</f>
        <v>0</v>
      </c>
      <c r="V480" s="11">
        <f>$I480*VLOOKUP($G480,alloc,18)</f>
        <v>0</v>
      </c>
      <c r="W480" s="11">
        <f>$I480*VLOOKUP($G480,alloc,19)</f>
        <v>0</v>
      </c>
      <c r="X480" s="11">
        <f>$I480*VLOOKUP($G480,alloc,20)</f>
        <v>0</v>
      </c>
      <c r="Y480" s="2">
        <f>SUM(J480:X480)-I480</f>
        <v>0</v>
      </c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</row>
    <row r="481" spans="1:57">
      <c r="A481" s="1">
        <f t="shared" si="486"/>
        <v>455</v>
      </c>
      <c r="B481" s="1"/>
      <c r="C481" s="3"/>
      <c r="D481" s="1" t="s">
        <v>225</v>
      </c>
      <c r="E481" s="1"/>
      <c r="G481" s="25"/>
      <c r="H481" s="11"/>
      <c r="I481" s="2">
        <f>'O and M Class.'!L$145</f>
        <v>0</v>
      </c>
      <c r="J481" s="11">
        <f t="shared" ref="J481:X481" si="487">SUM(J477:J480)</f>
        <v>0</v>
      </c>
      <c r="K481" s="11">
        <f t="shared" si="487"/>
        <v>0</v>
      </c>
      <c r="L481" s="11">
        <f t="shared" si="487"/>
        <v>0</v>
      </c>
      <c r="M481" s="11">
        <f t="shared" si="487"/>
        <v>0</v>
      </c>
      <c r="N481" s="11">
        <f t="shared" si="487"/>
        <v>0</v>
      </c>
      <c r="O481" s="11">
        <f t="shared" si="487"/>
        <v>0</v>
      </c>
      <c r="P481" s="11">
        <f t="shared" si="487"/>
        <v>0</v>
      </c>
      <c r="Q481" s="11">
        <f t="shared" si="487"/>
        <v>0</v>
      </c>
      <c r="R481" s="11">
        <f t="shared" si="487"/>
        <v>0</v>
      </c>
      <c r="S481" s="11">
        <f t="shared" si="487"/>
        <v>0</v>
      </c>
      <c r="T481" s="11">
        <f t="shared" si="487"/>
        <v>0</v>
      </c>
      <c r="U481" s="11">
        <f t="shared" si="487"/>
        <v>0</v>
      </c>
      <c r="V481" s="11">
        <f t="shared" si="487"/>
        <v>0</v>
      </c>
      <c r="W481" s="11">
        <f t="shared" si="487"/>
        <v>0</v>
      </c>
      <c r="X481" s="11">
        <f t="shared" si="487"/>
        <v>0</v>
      </c>
      <c r="Y481" s="2">
        <f>SUM(J481:X481)-I481</f>
        <v>0</v>
      </c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</row>
    <row r="482" spans="1:57">
      <c r="A482" s="1">
        <f t="shared" si="486"/>
        <v>456</v>
      </c>
      <c r="B482" s="1"/>
      <c r="C482" s="3"/>
      <c r="D482" s="1"/>
      <c r="E482" s="1"/>
      <c r="G482" s="25"/>
      <c r="H482" s="11"/>
      <c r="I482" s="2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</row>
    <row r="483" spans="1:57">
      <c r="A483" s="1">
        <f t="shared" si="486"/>
        <v>457</v>
      </c>
      <c r="B483" s="1"/>
      <c r="C483" s="3"/>
      <c r="D483" s="1" t="s">
        <v>231</v>
      </c>
      <c r="E483" s="1"/>
      <c r="G483" s="25"/>
      <c r="H483" s="11"/>
      <c r="I483" s="2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</row>
    <row r="484" spans="1:57">
      <c r="A484" s="1">
        <f t="shared" si="486"/>
        <v>458</v>
      </c>
      <c r="B484" s="1"/>
      <c r="C484" s="3">
        <v>9110</v>
      </c>
      <c r="D484" s="1"/>
      <c r="E484" s="1" t="s">
        <v>123</v>
      </c>
      <c r="G484" s="25">
        <v>99</v>
      </c>
      <c r="H484" s="11" t="str">
        <f>VLOOKUP($G484,alloc,3)</f>
        <v>-</v>
      </c>
      <c r="I484" s="2">
        <f>'O and M Class.'!L$148</f>
        <v>0</v>
      </c>
      <c r="J484" s="11">
        <f>$I484*VLOOKUP($G484,alloc,6)</f>
        <v>0</v>
      </c>
      <c r="K484" s="11">
        <f>$I484*VLOOKUP($G484,alloc,7)</f>
        <v>0</v>
      </c>
      <c r="L484" s="11">
        <f>$I484*VLOOKUP($G484,alloc,8)</f>
        <v>0</v>
      </c>
      <c r="M484" s="11">
        <f>$I484*VLOOKUP($G484,alloc,9)</f>
        <v>0</v>
      </c>
      <c r="N484" s="11">
        <f>$I484*VLOOKUP($G484,alloc,10)</f>
        <v>0</v>
      </c>
      <c r="O484" s="11">
        <f>$I484*VLOOKUP($G484,alloc,11)</f>
        <v>0</v>
      </c>
      <c r="P484" s="11">
        <f>$I484*VLOOKUP($G484,alloc,12)</f>
        <v>0</v>
      </c>
      <c r="Q484" s="11">
        <f>$I484*VLOOKUP($G484,alloc,13)</f>
        <v>0</v>
      </c>
      <c r="R484" s="11">
        <f>$I484*VLOOKUP($G484,alloc,14)</f>
        <v>0</v>
      </c>
      <c r="S484" s="11">
        <f>$I484*VLOOKUP($G484,alloc,15)</f>
        <v>0</v>
      </c>
      <c r="T484" s="11">
        <f>$I484*VLOOKUP($G484,alloc,16)</f>
        <v>0</v>
      </c>
      <c r="U484" s="11">
        <f>$I484*VLOOKUP($G484,alloc,17)</f>
        <v>0</v>
      </c>
      <c r="V484" s="11">
        <f>$I484*VLOOKUP($G484,alloc,18)</f>
        <v>0</v>
      </c>
      <c r="W484" s="11">
        <f>$I484*VLOOKUP($G484,alloc,19)</f>
        <v>0</v>
      </c>
      <c r="X484" s="11">
        <f>$I484*VLOOKUP($G484,alloc,20)</f>
        <v>0</v>
      </c>
      <c r="Y484" s="2">
        <f>SUM(J484:X484)-I484</f>
        <v>0</v>
      </c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</row>
    <row r="485" spans="1:57">
      <c r="A485" s="1">
        <f t="shared" si="486"/>
        <v>459</v>
      </c>
      <c r="B485" s="1"/>
      <c r="C485" s="3">
        <v>9120</v>
      </c>
      <c r="D485" s="1"/>
      <c r="E485" s="1" t="s">
        <v>227</v>
      </c>
      <c r="G485" s="25">
        <v>99</v>
      </c>
      <c r="H485" s="11" t="str">
        <f>VLOOKUP($G485,alloc,3)</f>
        <v>-</v>
      </c>
      <c r="I485" s="2">
        <f>'O and M Class.'!L$149</f>
        <v>0</v>
      </c>
      <c r="J485" s="11">
        <f>$I485*VLOOKUP($G485,alloc,6)</f>
        <v>0</v>
      </c>
      <c r="K485" s="11">
        <f>$I485*VLOOKUP($G485,alloc,7)</f>
        <v>0</v>
      </c>
      <c r="L485" s="11">
        <f>$I485*VLOOKUP($G485,alloc,8)</f>
        <v>0</v>
      </c>
      <c r="M485" s="11">
        <f>$I485*VLOOKUP($G485,alloc,9)</f>
        <v>0</v>
      </c>
      <c r="N485" s="11">
        <f>$I485*VLOOKUP($G485,alloc,10)</f>
        <v>0</v>
      </c>
      <c r="O485" s="11">
        <f>$I485*VLOOKUP($G485,alloc,11)</f>
        <v>0</v>
      </c>
      <c r="P485" s="11">
        <f>$I485*VLOOKUP($G485,alloc,12)</f>
        <v>0</v>
      </c>
      <c r="Q485" s="11">
        <f>$I485*VLOOKUP($G485,alloc,13)</f>
        <v>0</v>
      </c>
      <c r="R485" s="11">
        <f>$I485*VLOOKUP($G485,alloc,14)</f>
        <v>0</v>
      </c>
      <c r="S485" s="11">
        <f>$I485*VLOOKUP($G485,alloc,15)</f>
        <v>0</v>
      </c>
      <c r="T485" s="11">
        <f>$I485*VLOOKUP($G485,alloc,16)</f>
        <v>0</v>
      </c>
      <c r="U485" s="11">
        <f>$I485*VLOOKUP($G485,alloc,17)</f>
        <v>0</v>
      </c>
      <c r="V485" s="11">
        <f>$I485*VLOOKUP($G485,alloc,18)</f>
        <v>0</v>
      </c>
      <c r="W485" s="11">
        <f>$I485*VLOOKUP($G485,alloc,19)</f>
        <v>0</v>
      </c>
      <c r="X485" s="11">
        <f>$I485*VLOOKUP($G485,alloc,20)</f>
        <v>0</v>
      </c>
      <c r="Y485" s="2">
        <f>SUM(J485:X485)-I485</f>
        <v>0</v>
      </c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</row>
    <row r="486" spans="1:57">
      <c r="A486" s="1">
        <f t="shared" si="486"/>
        <v>460</v>
      </c>
      <c r="B486" s="1"/>
      <c r="C486" s="3">
        <v>9130</v>
      </c>
      <c r="D486" s="1"/>
      <c r="E486" s="1" t="s">
        <v>228</v>
      </c>
      <c r="G486" s="25">
        <v>99</v>
      </c>
      <c r="H486" s="11" t="str">
        <f>VLOOKUP($G486,alloc,3)</f>
        <v>-</v>
      </c>
      <c r="I486" s="2">
        <f>'O and M Class.'!L$150</f>
        <v>0</v>
      </c>
      <c r="J486" s="11">
        <f>$I486*VLOOKUP($G486,alloc,6)</f>
        <v>0</v>
      </c>
      <c r="K486" s="11">
        <f>$I486*VLOOKUP($G486,alloc,7)</f>
        <v>0</v>
      </c>
      <c r="L486" s="11">
        <f>$I486*VLOOKUP($G486,alloc,8)</f>
        <v>0</v>
      </c>
      <c r="M486" s="11">
        <f>$I486*VLOOKUP($G486,alloc,9)</f>
        <v>0</v>
      </c>
      <c r="N486" s="11">
        <f>$I486*VLOOKUP($G486,alloc,10)</f>
        <v>0</v>
      </c>
      <c r="O486" s="11">
        <f>$I486*VLOOKUP($G486,alloc,11)</f>
        <v>0</v>
      </c>
      <c r="P486" s="11">
        <f>$I486*VLOOKUP($G486,alloc,12)</f>
        <v>0</v>
      </c>
      <c r="Q486" s="11">
        <f>$I486*VLOOKUP($G486,alloc,13)</f>
        <v>0</v>
      </c>
      <c r="R486" s="11">
        <f>$I486*VLOOKUP($G486,alloc,14)</f>
        <v>0</v>
      </c>
      <c r="S486" s="11">
        <f>$I486*VLOOKUP($G486,alloc,15)</f>
        <v>0</v>
      </c>
      <c r="T486" s="11">
        <f>$I486*VLOOKUP($G486,alloc,16)</f>
        <v>0</v>
      </c>
      <c r="U486" s="11">
        <f>$I486*VLOOKUP($G486,alloc,17)</f>
        <v>0</v>
      </c>
      <c r="V486" s="11">
        <f>$I486*VLOOKUP($G486,alloc,18)</f>
        <v>0</v>
      </c>
      <c r="W486" s="11">
        <f>$I486*VLOOKUP($G486,alloc,19)</f>
        <v>0</v>
      </c>
      <c r="X486" s="11">
        <f>$I486*VLOOKUP($G486,alloc,20)</f>
        <v>0</v>
      </c>
      <c r="Y486" s="2">
        <f>SUM(J486:X486)-I486</f>
        <v>0</v>
      </c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</row>
    <row r="487" spans="1:57">
      <c r="A487" s="1">
        <f t="shared" si="486"/>
        <v>461</v>
      </c>
      <c r="B487" s="1"/>
      <c r="C487" s="3">
        <v>9160</v>
      </c>
      <c r="D487" s="1"/>
      <c r="E487" s="1" t="s">
        <v>229</v>
      </c>
      <c r="G487" s="25">
        <v>99</v>
      </c>
      <c r="H487" s="11" t="str">
        <f>VLOOKUP($G487,alloc,3)</f>
        <v>-</v>
      </c>
      <c r="I487" s="2">
        <f>'O and M Class.'!L$151</f>
        <v>0</v>
      </c>
      <c r="J487" s="11">
        <f>$I487*VLOOKUP($G487,alloc,6)</f>
        <v>0</v>
      </c>
      <c r="K487" s="11">
        <f>$I487*VLOOKUP($G487,alloc,7)</f>
        <v>0</v>
      </c>
      <c r="L487" s="11">
        <f>$I487*VLOOKUP($G487,alloc,8)</f>
        <v>0</v>
      </c>
      <c r="M487" s="11">
        <f>$I487*VLOOKUP($G487,alloc,9)</f>
        <v>0</v>
      </c>
      <c r="N487" s="11">
        <f>$I487*VLOOKUP($G487,alloc,10)</f>
        <v>0</v>
      </c>
      <c r="O487" s="11">
        <f>$I487*VLOOKUP($G487,alloc,11)</f>
        <v>0</v>
      </c>
      <c r="P487" s="11">
        <f>$I487*VLOOKUP($G487,alloc,12)</f>
        <v>0</v>
      </c>
      <c r="Q487" s="11">
        <f>$I487*VLOOKUP($G487,alloc,13)</f>
        <v>0</v>
      </c>
      <c r="R487" s="11">
        <f>$I487*VLOOKUP($G487,alloc,14)</f>
        <v>0</v>
      </c>
      <c r="S487" s="11">
        <f>$I487*VLOOKUP($G487,alloc,15)</f>
        <v>0</v>
      </c>
      <c r="T487" s="11">
        <f>$I487*VLOOKUP($G487,alloc,16)</f>
        <v>0</v>
      </c>
      <c r="U487" s="11">
        <f>$I487*VLOOKUP($G487,alloc,17)</f>
        <v>0</v>
      </c>
      <c r="V487" s="11">
        <f>$I487*VLOOKUP($G487,alloc,18)</f>
        <v>0</v>
      </c>
      <c r="W487" s="11">
        <f>$I487*VLOOKUP($G487,alloc,19)</f>
        <v>0</v>
      </c>
      <c r="X487" s="11">
        <f>$I487*VLOOKUP($G487,alloc,20)</f>
        <v>0</v>
      </c>
      <c r="Y487" s="2">
        <f>SUM(J487:X487)-I487</f>
        <v>0</v>
      </c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</row>
    <row r="488" spans="1:57">
      <c r="A488" s="1">
        <f t="shared" si="486"/>
        <v>462</v>
      </c>
      <c r="B488" s="1"/>
      <c r="C488" s="3"/>
      <c r="D488" s="1" t="s">
        <v>230</v>
      </c>
      <c r="E488" s="1"/>
      <c r="G488" s="25"/>
      <c r="H488" s="11"/>
      <c r="I488" s="2">
        <f>'O and M Class.'!L$152</f>
        <v>0</v>
      </c>
      <c r="J488" s="11">
        <f t="shared" ref="J488:X488" si="488">SUM(J484:J487)</f>
        <v>0</v>
      </c>
      <c r="K488" s="11">
        <f t="shared" si="488"/>
        <v>0</v>
      </c>
      <c r="L488" s="11">
        <f t="shared" si="488"/>
        <v>0</v>
      </c>
      <c r="M488" s="11">
        <f t="shared" si="488"/>
        <v>0</v>
      </c>
      <c r="N488" s="11">
        <f t="shared" si="488"/>
        <v>0</v>
      </c>
      <c r="O488" s="11">
        <f t="shared" si="488"/>
        <v>0</v>
      </c>
      <c r="P488" s="11">
        <f t="shared" si="488"/>
        <v>0</v>
      </c>
      <c r="Q488" s="11">
        <f t="shared" si="488"/>
        <v>0</v>
      </c>
      <c r="R488" s="11">
        <f t="shared" si="488"/>
        <v>0</v>
      </c>
      <c r="S488" s="11">
        <f t="shared" si="488"/>
        <v>0</v>
      </c>
      <c r="T488" s="11">
        <f t="shared" si="488"/>
        <v>0</v>
      </c>
      <c r="U488" s="11">
        <f t="shared" si="488"/>
        <v>0</v>
      </c>
      <c r="V488" s="11">
        <f t="shared" si="488"/>
        <v>0</v>
      </c>
      <c r="W488" s="11">
        <f t="shared" si="488"/>
        <v>0</v>
      </c>
      <c r="X488" s="11">
        <f t="shared" si="488"/>
        <v>0</v>
      </c>
      <c r="Y488" s="2">
        <f>SUM(J488:X488)-I488</f>
        <v>0</v>
      </c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</row>
    <row r="489" spans="1:57">
      <c r="A489" s="1">
        <f t="shared" si="486"/>
        <v>463</v>
      </c>
      <c r="B489" s="1"/>
      <c r="C489" s="3"/>
      <c r="D489" s="1"/>
      <c r="E489" s="1"/>
      <c r="G489" s="20"/>
      <c r="H489" s="11"/>
      <c r="I489" s="2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</row>
    <row r="490" spans="1:57">
      <c r="A490" s="1">
        <f t="shared" si="486"/>
        <v>464</v>
      </c>
      <c r="B490" s="1"/>
      <c r="C490" s="3"/>
      <c r="D490" s="1" t="s">
        <v>31</v>
      </c>
      <c r="E490" s="1"/>
      <c r="G490" s="20"/>
      <c r="H490" s="11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</row>
    <row r="491" spans="1:57">
      <c r="A491" s="1">
        <f t="shared" si="486"/>
        <v>465</v>
      </c>
      <c r="B491" s="1"/>
      <c r="C491" s="3"/>
      <c r="D491" s="1"/>
      <c r="E491" s="1" t="s">
        <v>71</v>
      </c>
      <c r="G491" s="20"/>
      <c r="H491" s="2"/>
      <c r="I491" s="2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</row>
    <row r="492" spans="1:57">
      <c r="A492" s="1">
        <f t="shared" si="486"/>
        <v>466</v>
      </c>
      <c r="B492" s="1"/>
      <c r="C492" s="3">
        <v>9200</v>
      </c>
      <c r="D492" s="1"/>
      <c r="F492" s="1" t="s">
        <v>210</v>
      </c>
      <c r="G492" s="25">
        <v>17.600000000000001</v>
      </c>
      <c r="H492" s="11" t="str">
        <f t="shared" ref="H492:H504" si="489">VLOOKUP($G492,alloc,3)</f>
        <v>Composite of Accts. 870-902, 905-916, 924 &amp; 928-930.1 - Comm</v>
      </c>
      <c r="I492" s="2">
        <f>'O and M Class.'!L$156</f>
        <v>-253340.7798939459</v>
      </c>
      <c r="J492" s="11">
        <f t="shared" ref="J492:J504" si="490">$I492*VLOOKUP($G492,alloc,6)</f>
        <v>-79680.20853872165</v>
      </c>
      <c r="K492" s="11">
        <f t="shared" ref="K492:K504" si="491">$I492*VLOOKUP($G492,alloc,7)</f>
        <v>-52288.844869859226</v>
      </c>
      <c r="L492" s="11">
        <f t="shared" ref="L492:L504" si="492">$I492*VLOOKUP($G492,alloc,8)</f>
        <v>-2534.3463249276747</v>
      </c>
      <c r="M492" s="11">
        <f t="shared" ref="M492:M504" si="493">$I492*VLOOKUP($G492,alloc,9)</f>
        <v>-56825.027246590624</v>
      </c>
      <c r="N492" s="11">
        <f t="shared" ref="N492:N504" si="494">$I492*VLOOKUP($G492,alloc,10)</f>
        <v>-62012.352913846757</v>
      </c>
      <c r="O492" s="11">
        <f t="shared" ref="O492:O504" si="495">$I492*VLOOKUP($G492,alloc,11)</f>
        <v>0</v>
      </c>
      <c r="P492" s="11">
        <f t="shared" ref="P492:P504" si="496">$I492*VLOOKUP($G492,alloc,12)</f>
        <v>0</v>
      </c>
      <c r="Q492" s="11">
        <f t="shared" ref="Q492:Q504" si="497">$I492*VLOOKUP($G492,alloc,13)</f>
        <v>0</v>
      </c>
      <c r="R492" s="11">
        <f t="shared" ref="R492:R504" si="498">$I492*VLOOKUP($G492,alloc,14)</f>
        <v>0</v>
      </c>
      <c r="S492" s="11">
        <f t="shared" ref="S492:S504" si="499">$I492*VLOOKUP($G492,alloc,15)</f>
        <v>0</v>
      </c>
      <c r="T492" s="11">
        <f t="shared" ref="T492:T504" si="500">$I492*VLOOKUP($G492,alloc,16)</f>
        <v>0</v>
      </c>
      <c r="U492" s="11">
        <f t="shared" ref="U492:U504" si="501">$I492*VLOOKUP($G492,alloc,17)</f>
        <v>0</v>
      </c>
      <c r="V492" s="11">
        <f t="shared" ref="V492:V504" si="502">$I492*VLOOKUP($G492,alloc,18)</f>
        <v>0</v>
      </c>
      <c r="W492" s="11">
        <f t="shared" ref="W492:W504" si="503">$I492*VLOOKUP($G492,alloc,19)</f>
        <v>0</v>
      </c>
      <c r="X492" s="11">
        <f t="shared" ref="X492:X504" si="504">$I492*VLOOKUP($G492,alloc,20)</f>
        <v>0</v>
      </c>
      <c r="Y492" s="2">
        <f t="shared" ref="Y492:Y504" si="505">SUM(J492:X492)-I492</f>
        <v>0</v>
      </c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</row>
    <row r="493" spans="1:57">
      <c r="A493" s="1">
        <f t="shared" si="486"/>
        <v>467</v>
      </c>
      <c r="B493" s="1"/>
      <c r="C493" s="3">
        <v>9210</v>
      </c>
      <c r="D493" s="1"/>
      <c r="F493" s="1" t="s">
        <v>115</v>
      </c>
      <c r="G493" s="25">
        <v>17.600000000000001</v>
      </c>
      <c r="H493" s="11" t="str">
        <f t="shared" si="489"/>
        <v>Composite of Accts. 870-902, 905-916, 924 &amp; 928-930.1 - Comm</v>
      </c>
      <c r="I493" s="2">
        <f>'O and M Class.'!L$157</f>
        <v>1250.7302163728609</v>
      </c>
      <c r="J493" s="11">
        <f t="shared" si="490"/>
        <v>393.37703352768256</v>
      </c>
      <c r="K493" s="11">
        <f t="shared" si="491"/>
        <v>258.14729979651742</v>
      </c>
      <c r="L493" s="11">
        <f t="shared" si="492"/>
        <v>12.511935617579994</v>
      </c>
      <c r="M493" s="11">
        <f t="shared" si="493"/>
        <v>280.54219558838753</v>
      </c>
      <c r="N493" s="11">
        <f t="shared" si="494"/>
        <v>306.1517518426935</v>
      </c>
      <c r="O493" s="11">
        <f t="shared" si="495"/>
        <v>0</v>
      </c>
      <c r="P493" s="11">
        <f t="shared" si="496"/>
        <v>0</v>
      </c>
      <c r="Q493" s="11">
        <f t="shared" si="497"/>
        <v>0</v>
      </c>
      <c r="R493" s="11">
        <f t="shared" si="498"/>
        <v>0</v>
      </c>
      <c r="S493" s="11">
        <f t="shared" si="499"/>
        <v>0</v>
      </c>
      <c r="T493" s="11">
        <f t="shared" si="500"/>
        <v>0</v>
      </c>
      <c r="U493" s="11">
        <f t="shared" si="501"/>
        <v>0</v>
      </c>
      <c r="V493" s="11">
        <f t="shared" si="502"/>
        <v>0</v>
      </c>
      <c r="W493" s="11">
        <f t="shared" si="503"/>
        <v>0</v>
      </c>
      <c r="X493" s="11">
        <f t="shared" si="504"/>
        <v>0</v>
      </c>
      <c r="Y493" s="2">
        <f t="shared" si="505"/>
        <v>0</v>
      </c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</row>
    <row r="494" spans="1:57">
      <c r="A494" s="1">
        <f t="shared" si="486"/>
        <v>468</v>
      </c>
      <c r="B494" s="1"/>
      <c r="C494" s="3">
        <v>9220</v>
      </c>
      <c r="D494" s="1"/>
      <c r="F494" s="1" t="s">
        <v>211</v>
      </c>
      <c r="G494" s="25">
        <v>99</v>
      </c>
      <c r="H494" s="11" t="str">
        <f t="shared" si="489"/>
        <v>-</v>
      </c>
      <c r="I494" s="2">
        <f>'O and M Class.'!L$158</f>
        <v>0</v>
      </c>
      <c r="J494" s="11">
        <f t="shared" si="490"/>
        <v>0</v>
      </c>
      <c r="K494" s="11">
        <f t="shared" si="491"/>
        <v>0</v>
      </c>
      <c r="L494" s="11">
        <f t="shared" si="492"/>
        <v>0</v>
      </c>
      <c r="M494" s="11">
        <f t="shared" si="493"/>
        <v>0</v>
      </c>
      <c r="N494" s="11">
        <f t="shared" si="494"/>
        <v>0</v>
      </c>
      <c r="O494" s="11">
        <f t="shared" si="495"/>
        <v>0</v>
      </c>
      <c r="P494" s="11">
        <f t="shared" si="496"/>
        <v>0</v>
      </c>
      <c r="Q494" s="11">
        <f t="shared" si="497"/>
        <v>0</v>
      </c>
      <c r="R494" s="11">
        <f t="shared" si="498"/>
        <v>0</v>
      </c>
      <c r="S494" s="11">
        <f t="shared" si="499"/>
        <v>0</v>
      </c>
      <c r="T494" s="11">
        <f t="shared" si="500"/>
        <v>0</v>
      </c>
      <c r="U494" s="11">
        <f t="shared" si="501"/>
        <v>0</v>
      </c>
      <c r="V494" s="11">
        <f t="shared" si="502"/>
        <v>0</v>
      </c>
      <c r="W494" s="11">
        <f t="shared" si="503"/>
        <v>0</v>
      </c>
      <c r="X494" s="11">
        <f t="shared" si="504"/>
        <v>0</v>
      </c>
      <c r="Y494" s="2">
        <f t="shared" si="505"/>
        <v>0</v>
      </c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</row>
    <row r="495" spans="1:57">
      <c r="A495" s="1">
        <f t="shared" si="486"/>
        <v>469</v>
      </c>
      <c r="B495" s="1"/>
      <c r="C495" s="3">
        <v>9220</v>
      </c>
      <c r="D495" s="1"/>
      <c r="F495" s="1" t="s">
        <v>212</v>
      </c>
      <c r="G495" s="25">
        <v>17.600000000000001</v>
      </c>
      <c r="H495" s="11" t="str">
        <f t="shared" si="489"/>
        <v>Composite of Accts. 870-902, 905-916, 924 &amp; 928-930.1 - Comm</v>
      </c>
      <c r="I495" s="2">
        <f>'O and M Class.'!L$159</f>
        <v>2561445.9458723096</v>
      </c>
      <c r="J495" s="11">
        <f t="shared" si="490"/>
        <v>805620.58431022486</v>
      </c>
      <c r="K495" s="11">
        <f t="shared" si="491"/>
        <v>528675.44562827668</v>
      </c>
      <c r="L495" s="11">
        <f t="shared" si="492"/>
        <v>25623.948588695053</v>
      </c>
      <c r="M495" s="11">
        <f t="shared" si="493"/>
        <v>574539.30522277276</v>
      </c>
      <c r="N495" s="11">
        <f t="shared" si="494"/>
        <v>626986.66212234041</v>
      </c>
      <c r="O495" s="11">
        <f t="shared" si="495"/>
        <v>0</v>
      </c>
      <c r="P495" s="11">
        <f t="shared" si="496"/>
        <v>0</v>
      </c>
      <c r="Q495" s="11">
        <f t="shared" si="497"/>
        <v>0</v>
      </c>
      <c r="R495" s="11">
        <f t="shared" si="498"/>
        <v>0</v>
      </c>
      <c r="S495" s="11">
        <f t="shared" si="499"/>
        <v>0</v>
      </c>
      <c r="T495" s="11">
        <f t="shared" si="500"/>
        <v>0</v>
      </c>
      <c r="U495" s="11">
        <f t="shared" si="501"/>
        <v>0</v>
      </c>
      <c r="V495" s="11">
        <f t="shared" si="502"/>
        <v>0</v>
      </c>
      <c r="W495" s="11">
        <f t="shared" si="503"/>
        <v>0</v>
      </c>
      <c r="X495" s="11">
        <f t="shared" si="504"/>
        <v>0</v>
      </c>
      <c r="Y495" s="2">
        <f t="shared" si="505"/>
        <v>0</v>
      </c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</row>
    <row r="496" spans="1:57">
      <c r="A496" s="1">
        <f t="shared" si="486"/>
        <v>470</v>
      </c>
      <c r="B496" s="1"/>
      <c r="C496" s="3">
        <v>9230</v>
      </c>
      <c r="D496" s="1"/>
      <c r="F496" s="1" t="s">
        <v>116</v>
      </c>
      <c r="G496" s="25">
        <v>17.600000000000001</v>
      </c>
      <c r="H496" s="11" t="str">
        <f t="shared" si="489"/>
        <v>Composite of Accts. 870-902, 905-916, 924 &amp; 928-930.1 - Comm</v>
      </c>
      <c r="I496" s="2">
        <f>'O and M Class.'!L$160</f>
        <v>34138.102853256125</v>
      </c>
      <c r="J496" s="11">
        <f t="shared" si="490"/>
        <v>10737.044212157569</v>
      </c>
      <c r="K496" s="11">
        <f t="shared" si="491"/>
        <v>7046.0111672209514</v>
      </c>
      <c r="L496" s="11">
        <f t="shared" si="492"/>
        <v>341.50749651268495</v>
      </c>
      <c r="M496" s="11">
        <f t="shared" si="493"/>
        <v>7657.2694912965735</v>
      </c>
      <c r="N496" s="11">
        <f t="shared" si="494"/>
        <v>8356.270486068348</v>
      </c>
      <c r="O496" s="11">
        <f t="shared" si="495"/>
        <v>0</v>
      </c>
      <c r="P496" s="11">
        <f t="shared" si="496"/>
        <v>0</v>
      </c>
      <c r="Q496" s="11">
        <f t="shared" si="497"/>
        <v>0</v>
      </c>
      <c r="R496" s="11">
        <f t="shared" si="498"/>
        <v>0</v>
      </c>
      <c r="S496" s="11">
        <f t="shared" si="499"/>
        <v>0</v>
      </c>
      <c r="T496" s="11">
        <f t="shared" si="500"/>
        <v>0</v>
      </c>
      <c r="U496" s="11">
        <f t="shared" si="501"/>
        <v>0</v>
      </c>
      <c r="V496" s="11">
        <f t="shared" si="502"/>
        <v>0</v>
      </c>
      <c r="W496" s="11">
        <f t="shared" si="503"/>
        <v>0</v>
      </c>
      <c r="X496" s="11">
        <f t="shared" si="504"/>
        <v>0</v>
      </c>
      <c r="Y496" s="2">
        <f t="shared" si="505"/>
        <v>0</v>
      </c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</row>
    <row r="497" spans="1:57">
      <c r="A497" s="1">
        <f t="shared" si="486"/>
        <v>471</v>
      </c>
      <c r="B497" s="1"/>
      <c r="C497" s="3">
        <v>9240</v>
      </c>
      <c r="D497" s="1"/>
      <c r="F497" s="1" t="s">
        <v>111</v>
      </c>
      <c r="G497" s="25">
        <v>9.6</v>
      </c>
      <c r="H497" s="11" t="str">
        <f t="shared" si="489"/>
        <v>Allocated Net Plant - Comm</v>
      </c>
      <c r="I497" s="2">
        <f>'O and M Class.'!L$161</f>
        <v>1821.5850430466785</v>
      </c>
      <c r="J497" s="11">
        <f t="shared" si="490"/>
        <v>582.82432253343734</v>
      </c>
      <c r="K497" s="11">
        <f t="shared" si="491"/>
        <v>379.82621068537151</v>
      </c>
      <c r="L497" s="11">
        <f t="shared" si="492"/>
        <v>17.902076083996295</v>
      </c>
      <c r="M497" s="11">
        <f t="shared" si="493"/>
        <v>403.41891007554108</v>
      </c>
      <c r="N497" s="11">
        <f t="shared" si="494"/>
        <v>437.61352366833199</v>
      </c>
      <c r="O497" s="11">
        <f t="shared" si="495"/>
        <v>0</v>
      </c>
      <c r="P497" s="11">
        <f t="shared" si="496"/>
        <v>0</v>
      </c>
      <c r="Q497" s="11">
        <f t="shared" si="497"/>
        <v>0</v>
      </c>
      <c r="R497" s="11">
        <f t="shared" si="498"/>
        <v>0</v>
      </c>
      <c r="S497" s="11">
        <f t="shared" si="499"/>
        <v>0</v>
      </c>
      <c r="T497" s="11">
        <f t="shared" si="500"/>
        <v>0</v>
      </c>
      <c r="U497" s="11">
        <f t="shared" si="501"/>
        <v>0</v>
      </c>
      <c r="V497" s="11">
        <f t="shared" si="502"/>
        <v>0</v>
      </c>
      <c r="W497" s="11">
        <f t="shared" si="503"/>
        <v>0</v>
      </c>
      <c r="X497" s="11">
        <f t="shared" si="504"/>
        <v>0</v>
      </c>
      <c r="Y497" s="2">
        <f t="shared" si="505"/>
        <v>0</v>
      </c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</row>
    <row r="498" spans="1:57">
      <c r="A498" s="1">
        <f t="shared" si="486"/>
        <v>472</v>
      </c>
      <c r="B498" s="1"/>
      <c r="C498" s="3">
        <v>9250</v>
      </c>
      <c r="D498" s="1"/>
      <c r="F498" s="1" t="s">
        <v>112</v>
      </c>
      <c r="G498" s="25">
        <v>17.600000000000001</v>
      </c>
      <c r="H498" s="11" t="str">
        <f t="shared" si="489"/>
        <v>Composite of Accts. 870-902, 905-916, 924 &amp; 928-930.1 - Comm</v>
      </c>
      <c r="I498" s="2">
        <f>'O and M Class.'!L$162</f>
        <v>39168.608878174957</v>
      </c>
      <c r="J498" s="11">
        <f t="shared" si="490"/>
        <v>12319.228372515114</v>
      </c>
      <c r="K498" s="11">
        <f t="shared" si="491"/>
        <v>8084.2938679530926</v>
      </c>
      <c r="L498" s="11">
        <f t="shared" si="492"/>
        <v>391.83119276923156</v>
      </c>
      <c r="M498" s="11">
        <f t="shared" si="493"/>
        <v>8785.6257000751903</v>
      </c>
      <c r="N498" s="11">
        <f t="shared" si="494"/>
        <v>9587.6297448623318</v>
      </c>
      <c r="O498" s="11">
        <f t="shared" si="495"/>
        <v>0</v>
      </c>
      <c r="P498" s="11">
        <f t="shared" si="496"/>
        <v>0</v>
      </c>
      <c r="Q498" s="11">
        <f t="shared" si="497"/>
        <v>0</v>
      </c>
      <c r="R498" s="11">
        <f t="shared" si="498"/>
        <v>0</v>
      </c>
      <c r="S498" s="11">
        <f t="shared" si="499"/>
        <v>0</v>
      </c>
      <c r="T498" s="11">
        <f t="shared" si="500"/>
        <v>0</v>
      </c>
      <c r="U498" s="11">
        <f t="shared" si="501"/>
        <v>0</v>
      </c>
      <c r="V498" s="11">
        <f t="shared" si="502"/>
        <v>0</v>
      </c>
      <c r="W498" s="11">
        <f t="shared" si="503"/>
        <v>0</v>
      </c>
      <c r="X498" s="11">
        <f t="shared" si="504"/>
        <v>0</v>
      </c>
      <c r="Y498" s="2">
        <f t="shared" si="505"/>
        <v>0</v>
      </c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</row>
    <row r="499" spans="1:57">
      <c r="A499" s="1">
        <f t="shared" si="486"/>
        <v>473</v>
      </c>
      <c r="B499" s="1"/>
      <c r="C499" s="3">
        <v>9260</v>
      </c>
      <c r="D499" s="1"/>
      <c r="F499" s="1" t="s">
        <v>213</v>
      </c>
      <c r="G499" s="25">
        <v>17.600000000000001</v>
      </c>
      <c r="H499" s="11" t="str">
        <f t="shared" si="489"/>
        <v>Composite of Accts. 870-902, 905-916, 924 &amp; 928-930.1 - Comm</v>
      </c>
      <c r="I499" s="2">
        <f>'O and M Class.'!L$163</f>
        <v>399522.63526389917</v>
      </c>
      <c r="J499" s="11">
        <f t="shared" si="490"/>
        <v>125657.0178203981</v>
      </c>
      <c r="K499" s="11">
        <f t="shared" si="491"/>
        <v>82460.380464829359</v>
      </c>
      <c r="L499" s="11">
        <f t="shared" si="492"/>
        <v>3996.7064237757131</v>
      </c>
      <c r="M499" s="11">
        <f t="shared" si="493"/>
        <v>89614.015730135085</v>
      </c>
      <c r="N499" s="11">
        <f t="shared" si="494"/>
        <v>97794.514824760947</v>
      </c>
      <c r="O499" s="11">
        <f t="shared" si="495"/>
        <v>0</v>
      </c>
      <c r="P499" s="11">
        <f t="shared" si="496"/>
        <v>0</v>
      </c>
      <c r="Q499" s="11">
        <f t="shared" si="497"/>
        <v>0</v>
      </c>
      <c r="R499" s="11">
        <f t="shared" si="498"/>
        <v>0</v>
      </c>
      <c r="S499" s="11">
        <f t="shared" si="499"/>
        <v>0</v>
      </c>
      <c r="T499" s="11">
        <f t="shared" si="500"/>
        <v>0</v>
      </c>
      <c r="U499" s="11">
        <f t="shared" si="501"/>
        <v>0</v>
      </c>
      <c r="V499" s="11">
        <f t="shared" si="502"/>
        <v>0</v>
      </c>
      <c r="W499" s="11">
        <f t="shared" si="503"/>
        <v>0</v>
      </c>
      <c r="X499" s="11">
        <f t="shared" si="504"/>
        <v>0</v>
      </c>
      <c r="Y499" s="2">
        <f t="shared" si="505"/>
        <v>0</v>
      </c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</row>
    <row r="500" spans="1:57">
      <c r="A500" s="1">
        <f t="shared" si="486"/>
        <v>474</v>
      </c>
      <c r="B500" s="1"/>
      <c r="C500" s="3">
        <v>9270</v>
      </c>
      <c r="D500" s="1"/>
      <c r="F500" s="68" t="s">
        <v>417</v>
      </c>
      <c r="G500" s="25">
        <v>99</v>
      </c>
      <c r="H500" s="11" t="str">
        <f t="shared" si="489"/>
        <v>-</v>
      </c>
      <c r="I500" s="2">
        <f>'O and M Class.'!L$164</f>
        <v>0</v>
      </c>
      <c r="J500" s="11">
        <f t="shared" si="490"/>
        <v>0</v>
      </c>
      <c r="K500" s="11">
        <f t="shared" si="491"/>
        <v>0</v>
      </c>
      <c r="L500" s="11">
        <f t="shared" si="492"/>
        <v>0</v>
      </c>
      <c r="M500" s="11">
        <f t="shared" si="493"/>
        <v>0</v>
      </c>
      <c r="N500" s="11">
        <f t="shared" si="494"/>
        <v>0</v>
      </c>
      <c r="O500" s="11">
        <f t="shared" si="495"/>
        <v>0</v>
      </c>
      <c r="P500" s="11">
        <f t="shared" si="496"/>
        <v>0</v>
      </c>
      <c r="Q500" s="11">
        <f t="shared" si="497"/>
        <v>0</v>
      </c>
      <c r="R500" s="11">
        <f t="shared" si="498"/>
        <v>0</v>
      </c>
      <c r="S500" s="11">
        <f t="shared" si="499"/>
        <v>0</v>
      </c>
      <c r="T500" s="11">
        <f t="shared" si="500"/>
        <v>0</v>
      </c>
      <c r="U500" s="11">
        <f t="shared" si="501"/>
        <v>0</v>
      </c>
      <c r="V500" s="11">
        <f t="shared" si="502"/>
        <v>0</v>
      </c>
      <c r="W500" s="11">
        <f t="shared" si="503"/>
        <v>0</v>
      </c>
      <c r="X500" s="11">
        <f t="shared" si="504"/>
        <v>0</v>
      </c>
      <c r="Y500" s="2">
        <f t="shared" si="505"/>
        <v>0</v>
      </c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</row>
    <row r="501" spans="1:57">
      <c r="A501" s="1">
        <f t="shared" si="486"/>
        <v>475</v>
      </c>
      <c r="B501" s="1"/>
      <c r="C501" s="3">
        <v>9280</v>
      </c>
      <c r="D501" s="1"/>
      <c r="F501" s="1" t="s">
        <v>214</v>
      </c>
      <c r="G501" s="25">
        <v>99</v>
      </c>
      <c r="H501" s="11" t="str">
        <f t="shared" si="489"/>
        <v>-</v>
      </c>
      <c r="I501" s="2">
        <f>'O and M Class.'!L$165</f>
        <v>0</v>
      </c>
      <c r="J501" s="11">
        <f t="shared" si="490"/>
        <v>0</v>
      </c>
      <c r="K501" s="11">
        <f t="shared" si="491"/>
        <v>0</v>
      </c>
      <c r="L501" s="11">
        <f t="shared" si="492"/>
        <v>0</v>
      </c>
      <c r="M501" s="11">
        <f t="shared" si="493"/>
        <v>0</v>
      </c>
      <c r="N501" s="11">
        <f t="shared" si="494"/>
        <v>0</v>
      </c>
      <c r="O501" s="11">
        <f t="shared" si="495"/>
        <v>0</v>
      </c>
      <c r="P501" s="11">
        <f t="shared" si="496"/>
        <v>0</v>
      </c>
      <c r="Q501" s="11">
        <f t="shared" si="497"/>
        <v>0</v>
      </c>
      <c r="R501" s="11">
        <f t="shared" si="498"/>
        <v>0</v>
      </c>
      <c r="S501" s="11">
        <f t="shared" si="499"/>
        <v>0</v>
      </c>
      <c r="T501" s="11">
        <f t="shared" si="500"/>
        <v>0</v>
      </c>
      <c r="U501" s="11">
        <f t="shared" si="501"/>
        <v>0</v>
      </c>
      <c r="V501" s="11">
        <f t="shared" si="502"/>
        <v>0</v>
      </c>
      <c r="W501" s="11">
        <f t="shared" si="503"/>
        <v>0</v>
      </c>
      <c r="X501" s="11">
        <f t="shared" si="504"/>
        <v>0</v>
      </c>
      <c r="Y501" s="2">
        <f t="shared" si="505"/>
        <v>0</v>
      </c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</row>
    <row r="502" spans="1:57">
      <c r="A502" s="1">
        <f t="shared" si="486"/>
        <v>476</v>
      </c>
      <c r="B502" s="1"/>
      <c r="C502" s="21">
        <v>930.1</v>
      </c>
      <c r="D502" s="1"/>
      <c r="F502" s="1" t="s">
        <v>215</v>
      </c>
      <c r="G502" s="25">
        <v>99</v>
      </c>
      <c r="H502" s="11" t="str">
        <f t="shared" si="489"/>
        <v>-</v>
      </c>
      <c r="I502" s="2">
        <f>'O and M Class.'!L$166</f>
        <v>0</v>
      </c>
      <c r="J502" s="11">
        <f t="shared" si="490"/>
        <v>0</v>
      </c>
      <c r="K502" s="11">
        <f t="shared" si="491"/>
        <v>0</v>
      </c>
      <c r="L502" s="11">
        <f t="shared" si="492"/>
        <v>0</v>
      </c>
      <c r="M502" s="11">
        <f t="shared" si="493"/>
        <v>0</v>
      </c>
      <c r="N502" s="11">
        <f t="shared" si="494"/>
        <v>0</v>
      </c>
      <c r="O502" s="11">
        <f t="shared" si="495"/>
        <v>0</v>
      </c>
      <c r="P502" s="11">
        <f t="shared" si="496"/>
        <v>0</v>
      </c>
      <c r="Q502" s="11">
        <f t="shared" si="497"/>
        <v>0</v>
      </c>
      <c r="R502" s="11">
        <f t="shared" si="498"/>
        <v>0</v>
      </c>
      <c r="S502" s="11">
        <f t="shared" si="499"/>
        <v>0</v>
      </c>
      <c r="T502" s="11">
        <f t="shared" si="500"/>
        <v>0</v>
      </c>
      <c r="U502" s="11">
        <f t="shared" si="501"/>
        <v>0</v>
      </c>
      <c r="V502" s="11">
        <f t="shared" si="502"/>
        <v>0</v>
      </c>
      <c r="W502" s="11">
        <f t="shared" si="503"/>
        <v>0</v>
      </c>
      <c r="X502" s="11">
        <f t="shared" si="504"/>
        <v>0</v>
      </c>
      <c r="Y502" s="2">
        <f t="shared" si="505"/>
        <v>0</v>
      </c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</row>
    <row r="503" spans="1:57">
      <c r="A503" s="1">
        <f t="shared" si="486"/>
        <v>477</v>
      </c>
      <c r="B503" s="1"/>
      <c r="C503" s="21">
        <v>930.2</v>
      </c>
      <c r="D503" s="1"/>
      <c r="F503" s="1" t="s">
        <v>216</v>
      </c>
      <c r="G503" s="25">
        <v>17.600000000000001</v>
      </c>
      <c r="H503" s="11" t="str">
        <f t="shared" si="489"/>
        <v>Composite of Accts. 870-902, 905-916, 924 &amp; 928-930.1 - Comm</v>
      </c>
      <c r="I503" s="2">
        <f>'O and M Class.'!L$167</f>
        <v>-4322.8135961950893</v>
      </c>
      <c r="J503" s="11">
        <f t="shared" si="490"/>
        <v>-1359.6022281254418</v>
      </c>
      <c r="K503" s="11">
        <f t="shared" si="491"/>
        <v>-892.21691678452464</v>
      </c>
      <c r="L503" s="11">
        <f t="shared" si="492"/>
        <v>-43.244150252677947</v>
      </c>
      <c r="M503" s="11">
        <f t="shared" si="493"/>
        <v>-969.61886865805968</v>
      </c>
      <c r="N503" s="11">
        <f t="shared" si="494"/>
        <v>-1058.1314323743857</v>
      </c>
      <c r="O503" s="11">
        <f t="shared" si="495"/>
        <v>0</v>
      </c>
      <c r="P503" s="11">
        <f t="shared" si="496"/>
        <v>0</v>
      </c>
      <c r="Q503" s="11">
        <f t="shared" si="497"/>
        <v>0</v>
      </c>
      <c r="R503" s="11">
        <f t="shared" si="498"/>
        <v>0</v>
      </c>
      <c r="S503" s="11">
        <f t="shared" si="499"/>
        <v>0</v>
      </c>
      <c r="T503" s="11">
        <f t="shared" si="500"/>
        <v>0</v>
      </c>
      <c r="U503" s="11">
        <f t="shared" si="501"/>
        <v>0</v>
      </c>
      <c r="V503" s="11">
        <f t="shared" si="502"/>
        <v>0</v>
      </c>
      <c r="W503" s="11">
        <f t="shared" si="503"/>
        <v>0</v>
      </c>
      <c r="X503" s="11">
        <f t="shared" si="504"/>
        <v>0</v>
      </c>
      <c r="Y503" s="2">
        <f t="shared" si="505"/>
        <v>0</v>
      </c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</row>
    <row r="504" spans="1:57">
      <c r="A504" s="1">
        <f t="shared" si="486"/>
        <v>478</v>
      </c>
      <c r="B504" s="1"/>
      <c r="C504" s="3">
        <v>9310</v>
      </c>
      <c r="D504" s="1"/>
      <c r="F504" s="1" t="s">
        <v>99</v>
      </c>
      <c r="G504" s="25">
        <v>17.600000000000001</v>
      </c>
      <c r="H504" s="11" t="str">
        <f t="shared" si="489"/>
        <v>Composite of Accts. 870-902, 905-916, 924 &amp; 928-930.1 - Comm</v>
      </c>
      <c r="I504" s="2">
        <f>'O and M Class.'!L$168</f>
        <v>-1890.3065862656999</v>
      </c>
      <c r="J504" s="11">
        <f t="shared" si="490"/>
        <v>-594.53524639350553</v>
      </c>
      <c r="K504" s="11">
        <f t="shared" si="491"/>
        <v>-390.15411528731295</v>
      </c>
      <c r="L504" s="11">
        <f t="shared" si="492"/>
        <v>-18.91006869045933</v>
      </c>
      <c r="M504" s="11">
        <f t="shared" si="493"/>
        <v>-424.00091810692754</v>
      </c>
      <c r="N504" s="11">
        <f t="shared" si="494"/>
        <v>-462.70623778749473</v>
      </c>
      <c r="O504" s="11">
        <f t="shared" si="495"/>
        <v>0</v>
      </c>
      <c r="P504" s="11">
        <f t="shared" si="496"/>
        <v>0</v>
      </c>
      <c r="Q504" s="11">
        <f t="shared" si="497"/>
        <v>0</v>
      </c>
      <c r="R504" s="11">
        <f t="shared" si="498"/>
        <v>0</v>
      </c>
      <c r="S504" s="11">
        <f t="shared" si="499"/>
        <v>0</v>
      </c>
      <c r="T504" s="11">
        <f t="shared" si="500"/>
        <v>0</v>
      </c>
      <c r="U504" s="11">
        <f t="shared" si="501"/>
        <v>0</v>
      </c>
      <c r="V504" s="11">
        <f t="shared" si="502"/>
        <v>0</v>
      </c>
      <c r="W504" s="11">
        <f t="shared" si="503"/>
        <v>0</v>
      </c>
      <c r="X504" s="11">
        <f t="shared" si="504"/>
        <v>0</v>
      </c>
      <c r="Y504" s="2">
        <f t="shared" si="505"/>
        <v>0</v>
      </c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</row>
    <row r="505" spans="1:57">
      <c r="A505" s="1">
        <f t="shared" si="486"/>
        <v>479</v>
      </c>
      <c r="B505" s="1"/>
      <c r="C505" s="3"/>
      <c r="D505" s="1"/>
      <c r="E505" s="1" t="s">
        <v>80</v>
      </c>
      <c r="F505" s="1"/>
      <c r="G505" s="25"/>
      <c r="H505" s="11"/>
      <c r="I505" s="2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</row>
    <row r="506" spans="1:57">
      <c r="A506" s="1">
        <f t="shared" si="486"/>
        <v>480</v>
      </c>
      <c r="B506" s="1"/>
      <c r="C506" s="3">
        <v>9320</v>
      </c>
      <c r="D506" s="1"/>
      <c r="F506" s="1" t="s">
        <v>117</v>
      </c>
      <c r="G506" s="25">
        <v>17.600000000000001</v>
      </c>
      <c r="H506" s="11" t="str">
        <f>VLOOKUP($G506,alloc,3)</f>
        <v>Composite of Accts. 870-902, 905-916, 924 &amp; 928-930.1 - Comm</v>
      </c>
      <c r="I506" s="2">
        <f>'O and M Class.'!L$170</f>
        <v>266.33976483095091</v>
      </c>
      <c r="J506" s="11">
        <f>$I506*VLOOKUP($G506,alloc,6)</f>
        <v>83.768621904330828</v>
      </c>
      <c r="K506" s="11">
        <f>$I506*VLOOKUP($G506,alloc,7)</f>
        <v>54.971799849003247</v>
      </c>
      <c r="L506" s="11">
        <f>$I506*VLOOKUP($G506,alloc,8)</f>
        <v>2.6643843303237262</v>
      </c>
      <c r="M506" s="11">
        <f>$I506*VLOOKUP($G506,alloc,9)</f>
        <v>59.740734988283663</v>
      </c>
      <c r="N506" s="11">
        <f>$I506*VLOOKUP($G506,alloc,10)</f>
        <v>65.194223759009475</v>
      </c>
      <c r="O506" s="11">
        <f>$I506*VLOOKUP($G506,alloc,11)</f>
        <v>0</v>
      </c>
      <c r="P506" s="11">
        <f>$I506*VLOOKUP($G506,alloc,12)</f>
        <v>0</v>
      </c>
      <c r="Q506" s="11">
        <f>$I506*VLOOKUP($G506,alloc,13)</f>
        <v>0</v>
      </c>
      <c r="R506" s="11">
        <f>$I506*VLOOKUP($G506,alloc,14)</f>
        <v>0</v>
      </c>
      <c r="S506" s="11">
        <f>$I506*VLOOKUP($G506,alloc,15)</f>
        <v>0</v>
      </c>
      <c r="T506" s="11">
        <f>$I506*VLOOKUP($G506,alloc,16)</f>
        <v>0</v>
      </c>
      <c r="U506" s="11">
        <f>$I506*VLOOKUP($G506,alloc,17)</f>
        <v>0</v>
      </c>
      <c r="V506" s="11">
        <f>$I506*VLOOKUP($G506,alloc,18)</f>
        <v>0</v>
      </c>
      <c r="W506" s="11">
        <f>$I506*VLOOKUP($G506,alloc,19)</f>
        <v>0</v>
      </c>
      <c r="X506" s="11">
        <f>$I506*VLOOKUP($G506,alloc,20)</f>
        <v>0</v>
      </c>
      <c r="Y506" s="2">
        <f>SUM(J506:X506)-I506</f>
        <v>0</v>
      </c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</row>
    <row r="507" spans="1:57">
      <c r="A507" s="1">
        <f t="shared" si="486"/>
        <v>481</v>
      </c>
      <c r="B507" s="1"/>
      <c r="C507" s="3"/>
      <c r="D507" s="1" t="s">
        <v>32</v>
      </c>
      <c r="E507" s="1"/>
      <c r="G507" s="20"/>
      <c r="H507" s="11"/>
      <c r="I507" s="2">
        <f>'O and M Class.'!L$171</f>
        <v>2778060.047815484</v>
      </c>
      <c r="J507" s="2">
        <f t="shared" ref="J507:X507" si="506">SUM(J492:J506)</f>
        <v>873759.49868002045</v>
      </c>
      <c r="K507" s="2">
        <f t="shared" si="506"/>
        <v>573387.86053667986</v>
      </c>
      <c r="L507" s="2">
        <f t="shared" si="506"/>
        <v>27790.571553913771</v>
      </c>
      <c r="M507" s="2">
        <f t="shared" si="506"/>
        <v>623121.27095157618</v>
      </c>
      <c r="N507" s="2">
        <f t="shared" si="506"/>
        <v>680000.84609329351</v>
      </c>
      <c r="O507" s="2">
        <f t="shared" si="506"/>
        <v>0</v>
      </c>
      <c r="P507" s="2">
        <f t="shared" si="506"/>
        <v>0</v>
      </c>
      <c r="Q507" s="2">
        <f t="shared" si="506"/>
        <v>0</v>
      </c>
      <c r="R507" s="2">
        <f t="shared" si="506"/>
        <v>0</v>
      </c>
      <c r="S507" s="2">
        <f t="shared" si="506"/>
        <v>0</v>
      </c>
      <c r="T507" s="2">
        <f t="shared" si="506"/>
        <v>0</v>
      </c>
      <c r="U507" s="2">
        <f t="shared" si="506"/>
        <v>0</v>
      </c>
      <c r="V507" s="2">
        <f t="shared" si="506"/>
        <v>0</v>
      </c>
      <c r="W507" s="2">
        <f t="shared" si="506"/>
        <v>0</v>
      </c>
      <c r="X507" s="2">
        <f t="shared" si="506"/>
        <v>0</v>
      </c>
      <c r="Y507" s="2">
        <f>SUM(J507:X507)-I507</f>
        <v>0</v>
      </c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</row>
    <row r="508" spans="1:57">
      <c r="A508" s="1">
        <f>A507+1</f>
        <v>482</v>
      </c>
      <c r="B508" s="1"/>
      <c r="C508" s="1"/>
      <c r="D508" s="1"/>
      <c r="E508" s="1"/>
      <c r="F508" s="1"/>
      <c r="G508" s="20"/>
      <c r="H508" s="11"/>
      <c r="I508" s="2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</row>
    <row r="509" spans="1:57">
      <c r="A509" s="1">
        <f>A508+1</f>
        <v>483</v>
      </c>
      <c r="B509" s="1"/>
      <c r="C509" s="1"/>
      <c r="D509" s="1" t="s">
        <v>140</v>
      </c>
      <c r="E509" s="1"/>
      <c r="G509" s="20"/>
      <c r="H509" s="11"/>
      <c r="I509" s="2">
        <f>'O and M Class.'!L$173</f>
        <v>83951873.605825573</v>
      </c>
      <c r="J509" s="2">
        <f>J507+J488+J481+J474+J466+J439+J415+J389+J367</f>
        <v>48700822.440494217</v>
      </c>
      <c r="K509" s="2">
        <f t="shared" ref="K509:X509" si="507">K507+K488+K481+K474+K466+K439+K415+K389+K367</f>
        <v>31984006.022241205</v>
      </c>
      <c r="L509" s="2">
        <f t="shared" si="507"/>
        <v>1139986.4833614712</v>
      </c>
      <c r="M509" s="2">
        <f t="shared" si="507"/>
        <v>1018857.1038745504</v>
      </c>
      <c r="N509" s="2">
        <f t="shared" si="507"/>
        <v>1108201.5558541082</v>
      </c>
      <c r="O509" s="2">
        <f t="shared" si="507"/>
        <v>0</v>
      </c>
      <c r="P509" s="2">
        <f t="shared" si="507"/>
        <v>0</v>
      </c>
      <c r="Q509" s="2">
        <f t="shared" si="507"/>
        <v>0</v>
      </c>
      <c r="R509" s="2">
        <f t="shared" si="507"/>
        <v>0</v>
      </c>
      <c r="S509" s="2">
        <f t="shared" si="507"/>
        <v>0</v>
      </c>
      <c r="T509" s="2">
        <f t="shared" si="507"/>
        <v>0</v>
      </c>
      <c r="U509" s="2">
        <f t="shared" si="507"/>
        <v>0</v>
      </c>
      <c r="V509" s="2">
        <f t="shared" si="507"/>
        <v>0</v>
      </c>
      <c r="W509" s="2">
        <f t="shared" si="507"/>
        <v>0</v>
      </c>
      <c r="X509" s="2">
        <f t="shared" si="507"/>
        <v>0</v>
      </c>
      <c r="Y509" s="2">
        <f>SUM(J509:X509)-I509</f>
        <v>0</v>
      </c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</row>
    <row r="510" spans="1:57">
      <c r="A510" s="1"/>
    </row>
    <row r="511" spans="1:57">
      <c r="A511" s="1"/>
      <c r="B511" s="1"/>
      <c r="C511" s="1"/>
      <c r="D511" s="1"/>
      <c r="E511" s="1"/>
      <c r="F511" s="3" t="s">
        <v>141</v>
      </c>
      <c r="G511" s="20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57">
      <c r="A512" s="1"/>
      <c r="B512" s="1"/>
      <c r="C512" s="1"/>
      <c r="D512" s="1"/>
      <c r="E512" s="1"/>
      <c r="G512" s="20"/>
      <c r="H512" s="1"/>
      <c r="I512" s="1"/>
      <c r="J512" s="1"/>
      <c r="K512" s="1"/>
      <c r="L512" s="1"/>
      <c r="M512" s="1"/>
      <c r="N512" s="4"/>
      <c r="O512" s="4"/>
      <c r="P512" s="1"/>
      <c r="Q512" s="3"/>
      <c r="R512" s="3"/>
      <c r="S512" s="3"/>
      <c r="T512" s="3"/>
      <c r="U512" s="3"/>
      <c r="V512" s="3"/>
      <c r="W512" s="1"/>
      <c r="X512" s="1"/>
      <c r="Y512" s="1"/>
      <c r="Z512" s="1"/>
      <c r="AB512" s="1"/>
      <c r="AC512" s="1"/>
      <c r="AD512" s="1"/>
      <c r="AE512" s="1"/>
      <c r="AF512" s="1"/>
      <c r="AG512" s="1"/>
    </row>
    <row r="513" spans="1:57">
      <c r="A513" s="1"/>
      <c r="B513" s="1"/>
      <c r="C513" s="1"/>
      <c r="D513" s="1"/>
      <c r="E513" s="1"/>
      <c r="F513" s="1"/>
      <c r="G513" s="20"/>
      <c r="H513" s="1"/>
      <c r="I513" s="1"/>
      <c r="J513" s="42"/>
      <c r="K513" s="4"/>
      <c r="L513" s="4"/>
      <c r="M513" s="4"/>
      <c r="N513" s="3"/>
      <c r="O513" s="3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1"/>
      <c r="AB513" s="1"/>
      <c r="AC513" s="1"/>
      <c r="AD513" s="1"/>
      <c r="AE513" s="1"/>
      <c r="AF513" s="1"/>
      <c r="AG513" s="1"/>
    </row>
    <row r="514" spans="1:57">
      <c r="A514" s="65" t="s">
        <v>303</v>
      </c>
      <c r="B514" s="1"/>
      <c r="C514" s="65" t="s">
        <v>301</v>
      </c>
      <c r="D514" s="1"/>
      <c r="E514" s="1"/>
      <c r="F514" s="1"/>
      <c r="G514" s="21" t="s">
        <v>38</v>
      </c>
      <c r="H514" s="13" t="s">
        <v>38</v>
      </c>
      <c r="I514" s="3" t="s">
        <v>1</v>
      </c>
      <c r="J514" s="3" t="s">
        <v>56</v>
      </c>
      <c r="K514" s="3" t="s">
        <v>518</v>
      </c>
      <c r="L514" s="3" t="s">
        <v>518</v>
      </c>
      <c r="M514" s="69" t="s">
        <v>180</v>
      </c>
      <c r="N514" s="69" t="s">
        <v>180</v>
      </c>
      <c r="O514" s="3"/>
      <c r="P514" s="3"/>
      <c r="Q514" s="3"/>
      <c r="R514" s="3"/>
      <c r="S514" s="3"/>
      <c r="T514" s="4"/>
      <c r="U514" s="4"/>
      <c r="V514" s="4"/>
      <c r="W514" s="3"/>
      <c r="X514" s="3"/>
      <c r="Y514" s="3"/>
      <c r="Z514" s="1"/>
      <c r="AB514" s="1"/>
      <c r="AC514" s="1"/>
      <c r="AD514" s="1"/>
      <c r="AE514" s="1"/>
      <c r="AF514" s="1"/>
      <c r="AG514" s="1"/>
    </row>
    <row r="515" spans="1:57">
      <c r="A515" s="66" t="s">
        <v>302</v>
      </c>
      <c r="B515" s="14"/>
      <c r="C515" s="66" t="s">
        <v>302</v>
      </c>
      <c r="D515" s="1"/>
      <c r="E515" s="1"/>
      <c r="F515" s="1"/>
      <c r="G515" s="21" t="s">
        <v>39</v>
      </c>
      <c r="H515" s="13" t="s">
        <v>21</v>
      </c>
      <c r="I515" s="3" t="s">
        <v>2</v>
      </c>
      <c r="J515" s="3" t="s">
        <v>519</v>
      </c>
      <c r="K515" s="69" t="s">
        <v>420</v>
      </c>
      <c r="L515" s="69" t="s">
        <v>517</v>
      </c>
      <c r="M515" s="69" t="s">
        <v>420</v>
      </c>
      <c r="N515" s="69" t="s">
        <v>517</v>
      </c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1"/>
      <c r="AB515" s="1"/>
      <c r="AC515" s="1"/>
      <c r="AD515" s="1"/>
      <c r="AE515" s="1"/>
      <c r="AF515" s="1"/>
      <c r="AG515" s="1"/>
    </row>
    <row r="516" spans="1:57">
      <c r="A516" s="1">
        <f>+A509+1</f>
        <v>484</v>
      </c>
      <c r="B516" s="1"/>
      <c r="C516" s="3"/>
      <c r="D516" s="1" t="s">
        <v>119</v>
      </c>
      <c r="E516" s="1"/>
      <c r="G516" s="20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1"/>
      <c r="Z516" s="1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</row>
    <row r="517" spans="1:57">
      <c r="A517" s="1">
        <f t="shared" ref="A517:A580" si="508">A516+1</f>
        <v>485</v>
      </c>
      <c r="B517" s="1"/>
      <c r="C517" s="3"/>
      <c r="D517" s="1"/>
      <c r="E517" s="1" t="s">
        <v>71</v>
      </c>
      <c r="G517" s="20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</row>
    <row r="518" spans="1:57">
      <c r="A518" s="1">
        <f t="shared" si="508"/>
        <v>486</v>
      </c>
      <c r="B518" s="1"/>
      <c r="C518" s="73">
        <v>7500</v>
      </c>
      <c r="D518" s="1"/>
      <c r="E518" s="1"/>
      <c r="F518" s="1" t="s">
        <v>79</v>
      </c>
      <c r="G518" s="25"/>
      <c r="H518" s="11"/>
      <c r="I518" s="2">
        <f>'O and M Class.'!G$14</f>
        <v>0</v>
      </c>
      <c r="J518" s="2">
        <f t="shared" ref="J518:X518" si="509">+J14+J182+J350</f>
        <v>0</v>
      </c>
      <c r="K518" s="2">
        <f t="shared" si="509"/>
        <v>0</v>
      </c>
      <c r="L518" s="2">
        <f t="shared" si="509"/>
        <v>0</v>
      </c>
      <c r="M518" s="2">
        <f t="shared" si="509"/>
        <v>0</v>
      </c>
      <c r="N518" s="2">
        <f t="shared" si="509"/>
        <v>0</v>
      </c>
      <c r="O518" s="2">
        <f t="shared" si="509"/>
        <v>0</v>
      </c>
      <c r="P518" s="2">
        <f t="shared" si="509"/>
        <v>0</v>
      </c>
      <c r="Q518" s="2">
        <f t="shared" si="509"/>
        <v>0</v>
      </c>
      <c r="R518" s="2">
        <f t="shared" si="509"/>
        <v>0</v>
      </c>
      <c r="S518" s="2">
        <f t="shared" si="509"/>
        <v>0</v>
      </c>
      <c r="T518" s="2">
        <f t="shared" si="509"/>
        <v>0</v>
      </c>
      <c r="U518" s="2">
        <f t="shared" si="509"/>
        <v>0</v>
      </c>
      <c r="V518" s="2">
        <f t="shared" si="509"/>
        <v>0</v>
      </c>
      <c r="W518" s="2">
        <f t="shared" si="509"/>
        <v>0</v>
      </c>
      <c r="X518" s="2">
        <f t="shared" si="509"/>
        <v>0</v>
      </c>
      <c r="Y518" s="2">
        <f>SUM(J518:X518)-I518</f>
        <v>0</v>
      </c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</row>
    <row r="519" spans="1:57">
      <c r="A519" s="1">
        <f t="shared" si="508"/>
        <v>487</v>
      </c>
      <c r="B519" s="1"/>
      <c r="C519" s="73">
        <v>7510</v>
      </c>
      <c r="D519" s="1"/>
      <c r="E519" s="1"/>
      <c r="F519" s="1" t="s">
        <v>72</v>
      </c>
      <c r="G519" s="25"/>
      <c r="H519" s="11"/>
      <c r="I519" s="2">
        <f>'O and M Class.'!G$15</f>
        <v>0</v>
      </c>
      <c r="J519" s="2">
        <f t="shared" ref="J519:X519" si="510">+J15+J183+J351</f>
        <v>0</v>
      </c>
      <c r="K519" s="2">
        <f t="shared" si="510"/>
        <v>0</v>
      </c>
      <c r="L519" s="2">
        <f t="shared" si="510"/>
        <v>0</v>
      </c>
      <c r="M519" s="2">
        <f t="shared" si="510"/>
        <v>0</v>
      </c>
      <c r="N519" s="2">
        <f t="shared" si="510"/>
        <v>0</v>
      </c>
      <c r="O519" s="2">
        <f t="shared" si="510"/>
        <v>0</v>
      </c>
      <c r="P519" s="2">
        <f t="shared" si="510"/>
        <v>0</v>
      </c>
      <c r="Q519" s="2">
        <f t="shared" si="510"/>
        <v>0</v>
      </c>
      <c r="R519" s="2">
        <f t="shared" si="510"/>
        <v>0</v>
      </c>
      <c r="S519" s="2">
        <f t="shared" si="510"/>
        <v>0</v>
      </c>
      <c r="T519" s="2">
        <f t="shared" si="510"/>
        <v>0</v>
      </c>
      <c r="U519" s="2">
        <f t="shared" si="510"/>
        <v>0</v>
      </c>
      <c r="V519" s="2">
        <f t="shared" si="510"/>
        <v>0</v>
      </c>
      <c r="W519" s="2">
        <f t="shared" si="510"/>
        <v>0</v>
      </c>
      <c r="X519" s="2">
        <f t="shared" si="510"/>
        <v>0</v>
      </c>
      <c r="Y519" s="2">
        <f t="shared" ref="Y519:Y525" si="511">SUM(J519:X519)-I519</f>
        <v>0</v>
      </c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</row>
    <row r="520" spans="1:57">
      <c r="A520" s="1">
        <f t="shared" si="508"/>
        <v>488</v>
      </c>
      <c r="B520" s="1"/>
      <c r="C520" s="3">
        <v>7530</v>
      </c>
      <c r="D520" s="1"/>
      <c r="E520" s="1"/>
      <c r="F520" s="1" t="s">
        <v>73</v>
      </c>
      <c r="G520" s="25"/>
      <c r="H520" s="11"/>
      <c r="I520" s="2">
        <f>'O and M Class.'!G$16</f>
        <v>0</v>
      </c>
      <c r="J520" s="2">
        <f t="shared" ref="J520:X520" si="512">+J16+J184+J352</f>
        <v>0</v>
      </c>
      <c r="K520" s="2">
        <f t="shared" si="512"/>
        <v>0</v>
      </c>
      <c r="L520" s="2">
        <f t="shared" si="512"/>
        <v>0</v>
      </c>
      <c r="M520" s="2">
        <f t="shared" si="512"/>
        <v>0</v>
      </c>
      <c r="N520" s="2">
        <f t="shared" si="512"/>
        <v>0</v>
      </c>
      <c r="O520" s="2">
        <f t="shared" si="512"/>
        <v>0</v>
      </c>
      <c r="P520" s="2">
        <f t="shared" si="512"/>
        <v>0</v>
      </c>
      <c r="Q520" s="2">
        <f t="shared" si="512"/>
        <v>0</v>
      </c>
      <c r="R520" s="2">
        <f t="shared" si="512"/>
        <v>0</v>
      </c>
      <c r="S520" s="2">
        <f t="shared" si="512"/>
        <v>0</v>
      </c>
      <c r="T520" s="2">
        <f t="shared" si="512"/>
        <v>0</v>
      </c>
      <c r="U520" s="2">
        <f t="shared" si="512"/>
        <v>0</v>
      </c>
      <c r="V520" s="2">
        <f t="shared" si="512"/>
        <v>0</v>
      </c>
      <c r="W520" s="2">
        <f t="shared" si="512"/>
        <v>0</v>
      </c>
      <c r="X520" s="2">
        <f t="shared" si="512"/>
        <v>0</v>
      </c>
      <c r="Y520" s="2">
        <f t="shared" si="511"/>
        <v>0</v>
      </c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</row>
    <row r="521" spans="1:57">
      <c r="A521" s="1">
        <f t="shared" si="508"/>
        <v>489</v>
      </c>
      <c r="B521" s="1"/>
      <c r="C521" s="3">
        <v>7540</v>
      </c>
      <c r="D521" s="1"/>
      <c r="E521" s="1"/>
      <c r="F521" s="1" t="s">
        <v>74</v>
      </c>
      <c r="G521" s="25"/>
      <c r="H521" s="11"/>
      <c r="I521" s="2">
        <f>'O and M Class.'!G$17</f>
        <v>0</v>
      </c>
      <c r="J521" s="2">
        <f t="shared" ref="J521:X521" si="513">+J17+J185+J353</f>
        <v>0</v>
      </c>
      <c r="K521" s="2">
        <f t="shared" si="513"/>
        <v>0</v>
      </c>
      <c r="L521" s="2">
        <f t="shared" si="513"/>
        <v>0</v>
      </c>
      <c r="M521" s="2">
        <f t="shared" si="513"/>
        <v>0</v>
      </c>
      <c r="N521" s="2">
        <f t="shared" si="513"/>
        <v>0</v>
      </c>
      <c r="O521" s="2">
        <f t="shared" si="513"/>
        <v>0</v>
      </c>
      <c r="P521" s="2">
        <f t="shared" si="513"/>
        <v>0</v>
      </c>
      <c r="Q521" s="2">
        <f t="shared" si="513"/>
        <v>0</v>
      </c>
      <c r="R521" s="2">
        <f t="shared" si="513"/>
        <v>0</v>
      </c>
      <c r="S521" s="2">
        <f t="shared" si="513"/>
        <v>0</v>
      </c>
      <c r="T521" s="2">
        <f t="shared" si="513"/>
        <v>0</v>
      </c>
      <c r="U521" s="2">
        <f t="shared" si="513"/>
        <v>0</v>
      </c>
      <c r="V521" s="2">
        <f t="shared" si="513"/>
        <v>0</v>
      </c>
      <c r="W521" s="2">
        <f t="shared" si="513"/>
        <v>0</v>
      </c>
      <c r="X521" s="2">
        <f t="shared" si="513"/>
        <v>0</v>
      </c>
      <c r="Y521" s="2">
        <f t="shared" si="511"/>
        <v>0</v>
      </c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</row>
    <row r="522" spans="1:57">
      <c r="A522" s="1">
        <f t="shared" si="508"/>
        <v>490</v>
      </c>
      <c r="B522" s="1"/>
      <c r="C522" s="3">
        <v>7550</v>
      </c>
      <c r="D522" s="1"/>
      <c r="E522" s="1"/>
      <c r="F522" s="1" t="s">
        <v>75</v>
      </c>
      <c r="G522" s="25"/>
      <c r="H522" s="11"/>
      <c r="I522" s="2">
        <f>'O and M Class.'!G$18</f>
        <v>0</v>
      </c>
      <c r="J522" s="2">
        <f t="shared" ref="J522:X522" si="514">+J18+J186+J354</f>
        <v>0</v>
      </c>
      <c r="K522" s="2">
        <f t="shared" si="514"/>
        <v>0</v>
      </c>
      <c r="L522" s="2">
        <f t="shared" si="514"/>
        <v>0</v>
      </c>
      <c r="M522" s="2">
        <f t="shared" si="514"/>
        <v>0</v>
      </c>
      <c r="N522" s="2">
        <f t="shared" si="514"/>
        <v>0</v>
      </c>
      <c r="O522" s="2">
        <f t="shared" si="514"/>
        <v>0</v>
      </c>
      <c r="P522" s="2">
        <f t="shared" si="514"/>
        <v>0</v>
      </c>
      <c r="Q522" s="2">
        <f t="shared" si="514"/>
        <v>0</v>
      </c>
      <c r="R522" s="2">
        <f t="shared" si="514"/>
        <v>0</v>
      </c>
      <c r="S522" s="2">
        <f t="shared" si="514"/>
        <v>0</v>
      </c>
      <c r="T522" s="2">
        <f t="shared" si="514"/>
        <v>0</v>
      </c>
      <c r="U522" s="2">
        <f t="shared" si="514"/>
        <v>0</v>
      </c>
      <c r="V522" s="2">
        <f t="shared" si="514"/>
        <v>0</v>
      </c>
      <c r="W522" s="2">
        <f t="shared" si="514"/>
        <v>0</v>
      </c>
      <c r="X522" s="2">
        <f t="shared" si="514"/>
        <v>0</v>
      </c>
      <c r="Y522" s="2">
        <f t="shared" si="511"/>
        <v>0</v>
      </c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</row>
    <row r="523" spans="1:57">
      <c r="A523" s="1">
        <f t="shared" si="508"/>
        <v>491</v>
      </c>
      <c r="B523" s="1"/>
      <c r="C523" s="73">
        <v>7560</v>
      </c>
      <c r="D523" s="1"/>
      <c r="E523" s="1"/>
      <c r="F523" s="1" t="s">
        <v>76</v>
      </c>
      <c r="G523" s="25"/>
      <c r="H523" s="11"/>
      <c r="I523" s="2">
        <f>'O and M Class.'!G$19</f>
        <v>104.24863768711531</v>
      </c>
      <c r="J523" s="2">
        <f t="shared" ref="J523:X523" si="515">+J19+J187+J355</f>
        <v>62.05250954096072</v>
      </c>
      <c r="K523" s="2">
        <f t="shared" si="515"/>
        <v>40.758460255832794</v>
      </c>
      <c r="L523" s="2">
        <f t="shared" si="515"/>
        <v>1.4376678903218045</v>
      </c>
      <c r="M523" s="2">
        <f t="shared" si="515"/>
        <v>0</v>
      </c>
      <c r="N523" s="2">
        <f t="shared" si="515"/>
        <v>0</v>
      </c>
      <c r="O523" s="2">
        <f t="shared" si="515"/>
        <v>0</v>
      </c>
      <c r="P523" s="2">
        <f t="shared" si="515"/>
        <v>0</v>
      </c>
      <c r="Q523" s="2">
        <f t="shared" si="515"/>
        <v>0</v>
      </c>
      <c r="R523" s="2">
        <f t="shared" si="515"/>
        <v>0</v>
      </c>
      <c r="S523" s="2">
        <f t="shared" si="515"/>
        <v>0</v>
      </c>
      <c r="T523" s="2">
        <f t="shared" si="515"/>
        <v>0</v>
      </c>
      <c r="U523" s="2">
        <f t="shared" si="515"/>
        <v>0</v>
      </c>
      <c r="V523" s="2">
        <f t="shared" si="515"/>
        <v>0</v>
      </c>
      <c r="W523" s="2">
        <f t="shared" si="515"/>
        <v>0</v>
      </c>
      <c r="X523" s="2">
        <f t="shared" si="515"/>
        <v>0</v>
      </c>
      <c r="Y523" s="2">
        <f t="shared" si="511"/>
        <v>0</v>
      </c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</row>
    <row r="524" spans="1:57">
      <c r="A524" s="1">
        <f t="shared" si="508"/>
        <v>492</v>
      </c>
      <c r="B524" s="1"/>
      <c r="C524" s="3">
        <v>7570</v>
      </c>
      <c r="D524" s="1"/>
      <c r="E524" s="1"/>
      <c r="F524" s="1" t="s">
        <v>77</v>
      </c>
      <c r="G524" s="25"/>
      <c r="H524" s="11"/>
      <c r="I524" s="2">
        <f>'O and M Class.'!G$20</f>
        <v>0</v>
      </c>
      <c r="J524" s="2">
        <f t="shared" ref="J524:X524" si="516">+J20+J188+J356</f>
        <v>0</v>
      </c>
      <c r="K524" s="2">
        <f t="shared" si="516"/>
        <v>0</v>
      </c>
      <c r="L524" s="2">
        <f t="shared" si="516"/>
        <v>0</v>
      </c>
      <c r="M524" s="2">
        <f t="shared" si="516"/>
        <v>0</v>
      </c>
      <c r="N524" s="2">
        <f t="shared" si="516"/>
        <v>0</v>
      </c>
      <c r="O524" s="2">
        <f t="shared" si="516"/>
        <v>0</v>
      </c>
      <c r="P524" s="2">
        <f t="shared" si="516"/>
        <v>0</v>
      </c>
      <c r="Q524" s="2">
        <f t="shared" si="516"/>
        <v>0</v>
      </c>
      <c r="R524" s="2">
        <f t="shared" si="516"/>
        <v>0</v>
      </c>
      <c r="S524" s="2">
        <f t="shared" si="516"/>
        <v>0</v>
      </c>
      <c r="T524" s="2">
        <f t="shared" si="516"/>
        <v>0</v>
      </c>
      <c r="U524" s="2">
        <f t="shared" si="516"/>
        <v>0</v>
      </c>
      <c r="V524" s="2">
        <f t="shared" si="516"/>
        <v>0</v>
      </c>
      <c r="W524" s="2">
        <f t="shared" si="516"/>
        <v>0</v>
      </c>
      <c r="X524" s="2">
        <f t="shared" si="516"/>
        <v>0</v>
      </c>
      <c r="Y524" s="2">
        <f t="shared" si="511"/>
        <v>0</v>
      </c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</row>
    <row r="525" spans="1:57">
      <c r="A525" s="1">
        <f t="shared" si="508"/>
        <v>493</v>
      </c>
      <c r="B525" s="1"/>
      <c r="C525" s="3">
        <v>7590</v>
      </c>
      <c r="D525" s="1"/>
      <c r="E525" s="1"/>
      <c r="F525" s="1" t="s">
        <v>78</v>
      </c>
      <c r="G525" s="25"/>
      <c r="H525" s="11"/>
      <c r="I525" s="2">
        <f>'O and M Class.'!G$21</f>
        <v>0</v>
      </c>
      <c r="J525" s="2">
        <f t="shared" ref="J525:X525" si="517">+J21+J189+J357</f>
        <v>0</v>
      </c>
      <c r="K525" s="2">
        <f t="shared" si="517"/>
        <v>0</v>
      </c>
      <c r="L525" s="2">
        <f t="shared" si="517"/>
        <v>0</v>
      </c>
      <c r="M525" s="2">
        <f t="shared" si="517"/>
        <v>0</v>
      </c>
      <c r="N525" s="2">
        <f t="shared" si="517"/>
        <v>0</v>
      </c>
      <c r="O525" s="2">
        <f t="shared" si="517"/>
        <v>0</v>
      </c>
      <c r="P525" s="2">
        <f t="shared" si="517"/>
        <v>0</v>
      </c>
      <c r="Q525" s="2">
        <f t="shared" si="517"/>
        <v>0</v>
      </c>
      <c r="R525" s="2">
        <f t="shared" si="517"/>
        <v>0</v>
      </c>
      <c r="S525" s="2">
        <f t="shared" si="517"/>
        <v>0</v>
      </c>
      <c r="T525" s="2">
        <f t="shared" si="517"/>
        <v>0</v>
      </c>
      <c r="U525" s="2">
        <f t="shared" si="517"/>
        <v>0</v>
      </c>
      <c r="V525" s="2">
        <f t="shared" si="517"/>
        <v>0</v>
      </c>
      <c r="W525" s="2">
        <f t="shared" si="517"/>
        <v>0</v>
      </c>
      <c r="X525" s="2">
        <f t="shared" si="517"/>
        <v>0</v>
      </c>
      <c r="Y525" s="2">
        <f t="shared" si="511"/>
        <v>0</v>
      </c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</row>
    <row r="526" spans="1:57">
      <c r="A526" s="1">
        <f t="shared" si="508"/>
        <v>494</v>
      </c>
      <c r="B526" s="1"/>
      <c r="C526" s="3"/>
      <c r="D526" s="1"/>
      <c r="E526" s="1" t="s">
        <v>80</v>
      </c>
      <c r="G526" s="20"/>
      <c r="H526" s="11"/>
      <c r="I526" s="2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</row>
    <row r="527" spans="1:57">
      <c r="A527" s="1">
        <f t="shared" si="508"/>
        <v>495</v>
      </c>
      <c r="B527" s="1"/>
      <c r="C527" s="73">
        <v>7610</v>
      </c>
      <c r="D527" s="1"/>
      <c r="E527" s="1"/>
      <c r="F527" s="1" t="s">
        <v>88</v>
      </c>
      <c r="G527" s="25"/>
      <c r="H527" s="11"/>
      <c r="I527" s="2">
        <f>'O and M Class.'!G$23</f>
        <v>0</v>
      </c>
      <c r="J527" s="2">
        <f t="shared" ref="J527:X527" si="518">+J23+J191+J359</f>
        <v>0</v>
      </c>
      <c r="K527" s="2">
        <f t="shared" si="518"/>
        <v>0</v>
      </c>
      <c r="L527" s="2">
        <f t="shared" si="518"/>
        <v>0</v>
      </c>
      <c r="M527" s="2">
        <f t="shared" si="518"/>
        <v>0</v>
      </c>
      <c r="N527" s="2">
        <f t="shared" si="518"/>
        <v>0</v>
      </c>
      <c r="O527" s="2">
        <f t="shared" si="518"/>
        <v>0</v>
      </c>
      <c r="P527" s="2">
        <f t="shared" si="518"/>
        <v>0</v>
      </c>
      <c r="Q527" s="2">
        <f t="shared" si="518"/>
        <v>0</v>
      </c>
      <c r="R527" s="2">
        <f t="shared" si="518"/>
        <v>0</v>
      </c>
      <c r="S527" s="2">
        <f t="shared" si="518"/>
        <v>0</v>
      </c>
      <c r="T527" s="2">
        <f t="shared" si="518"/>
        <v>0</v>
      </c>
      <c r="U527" s="2">
        <f t="shared" si="518"/>
        <v>0</v>
      </c>
      <c r="V527" s="2">
        <f t="shared" si="518"/>
        <v>0</v>
      </c>
      <c r="W527" s="2">
        <f t="shared" si="518"/>
        <v>0</v>
      </c>
      <c r="X527" s="2">
        <f t="shared" si="518"/>
        <v>0</v>
      </c>
      <c r="Y527" s="2">
        <f t="shared" ref="Y527:Y535" si="519">SUM(J527:X527)-I527</f>
        <v>0</v>
      </c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</row>
    <row r="528" spans="1:57">
      <c r="A528" s="1">
        <f t="shared" si="508"/>
        <v>496</v>
      </c>
      <c r="B528" s="1"/>
      <c r="C528" s="3">
        <v>7620</v>
      </c>
      <c r="D528" s="1"/>
      <c r="E528" s="1"/>
      <c r="F528" s="1" t="s">
        <v>81</v>
      </c>
      <c r="G528" s="25"/>
      <c r="H528" s="11"/>
      <c r="I528" s="2">
        <f>'O and M Class.'!G$24</f>
        <v>0</v>
      </c>
      <c r="J528" s="2">
        <f t="shared" ref="J528:X528" si="520">+J24+J192+J360</f>
        <v>0</v>
      </c>
      <c r="K528" s="2">
        <f t="shared" si="520"/>
        <v>0</v>
      </c>
      <c r="L528" s="2">
        <f t="shared" si="520"/>
        <v>0</v>
      </c>
      <c r="M528" s="2">
        <f t="shared" si="520"/>
        <v>0</v>
      </c>
      <c r="N528" s="2">
        <f t="shared" si="520"/>
        <v>0</v>
      </c>
      <c r="O528" s="2">
        <f t="shared" si="520"/>
        <v>0</v>
      </c>
      <c r="P528" s="2">
        <f t="shared" si="520"/>
        <v>0</v>
      </c>
      <c r="Q528" s="2">
        <f t="shared" si="520"/>
        <v>0</v>
      </c>
      <c r="R528" s="2">
        <f t="shared" si="520"/>
        <v>0</v>
      </c>
      <c r="S528" s="2">
        <f t="shared" si="520"/>
        <v>0</v>
      </c>
      <c r="T528" s="2">
        <f t="shared" si="520"/>
        <v>0</v>
      </c>
      <c r="U528" s="2">
        <f t="shared" si="520"/>
        <v>0</v>
      </c>
      <c r="V528" s="2">
        <f t="shared" si="520"/>
        <v>0</v>
      </c>
      <c r="W528" s="2">
        <f t="shared" si="520"/>
        <v>0</v>
      </c>
      <c r="X528" s="2">
        <f t="shared" si="520"/>
        <v>0</v>
      </c>
      <c r="Y528" s="2">
        <f t="shared" si="519"/>
        <v>0</v>
      </c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</row>
    <row r="529" spans="1:57">
      <c r="A529" s="1">
        <f t="shared" si="508"/>
        <v>497</v>
      </c>
      <c r="B529" s="1"/>
      <c r="C529" s="3">
        <v>7640</v>
      </c>
      <c r="D529" s="1"/>
      <c r="E529" s="1"/>
      <c r="F529" s="1" t="s">
        <v>82</v>
      </c>
      <c r="G529" s="25"/>
      <c r="H529" s="11"/>
      <c r="I529" s="2">
        <f>'O and M Class.'!G$25</f>
        <v>0</v>
      </c>
      <c r="J529" s="2">
        <f t="shared" ref="J529:X529" si="521">+J25+J193+J361</f>
        <v>0</v>
      </c>
      <c r="K529" s="2">
        <f t="shared" si="521"/>
        <v>0</v>
      </c>
      <c r="L529" s="2">
        <f t="shared" si="521"/>
        <v>0</v>
      </c>
      <c r="M529" s="2">
        <f t="shared" si="521"/>
        <v>0</v>
      </c>
      <c r="N529" s="2">
        <f t="shared" si="521"/>
        <v>0</v>
      </c>
      <c r="O529" s="2">
        <f t="shared" si="521"/>
        <v>0</v>
      </c>
      <c r="P529" s="2">
        <f t="shared" si="521"/>
        <v>0</v>
      </c>
      <c r="Q529" s="2">
        <f t="shared" si="521"/>
        <v>0</v>
      </c>
      <c r="R529" s="2">
        <f t="shared" si="521"/>
        <v>0</v>
      </c>
      <c r="S529" s="2">
        <f t="shared" si="521"/>
        <v>0</v>
      </c>
      <c r="T529" s="2">
        <f t="shared" si="521"/>
        <v>0</v>
      </c>
      <c r="U529" s="2">
        <f t="shared" si="521"/>
        <v>0</v>
      </c>
      <c r="V529" s="2">
        <f t="shared" si="521"/>
        <v>0</v>
      </c>
      <c r="W529" s="2">
        <f t="shared" si="521"/>
        <v>0</v>
      </c>
      <c r="X529" s="2">
        <f t="shared" si="521"/>
        <v>0</v>
      </c>
      <c r="Y529" s="2">
        <f t="shared" si="519"/>
        <v>0</v>
      </c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</row>
    <row r="530" spans="1:57">
      <c r="A530" s="1">
        <f t="shared" si="508"/>
        <v>498</v>
      </c>
      <c r="B530" s="1"/>
      <c r="C530" s="3">
        <v>7650</v>
      </c>
      <c r="D530" s="1"/>
      <c r="E530" s="1"/>
      <c r="F530" s="1" t="s">
        <v>83</v>
      </c>
      <c r="G530" s="25"/>
      <c r="H530" s="11"/>
      <c r="I530" s="2">
        <f>'O and M Class.'!G$26</f>
        <v>0</v>
      </c>
      <c r="J530" s="2">
        <f t="shared" ref="J530:X530" si="522">+J26+J194+J362</f>
        <v>0</v>
      </c>
      <c r="K530" s="2">
        <f t="shared" si="522"/>
        <v>0</v>
      </c>
      <c r="L530" s="2">
        <f t="shared" si="522"/>
        <v>0</v>
      </c>
      <c r="M530" s="2">
        <f t="shared" si="522"/>
        <v>0</v>
      </c>
      <c r="N530" s="2">
        <f t="shared" si="522"/>
        <v>0</v>
      </c>
      <c r="O530" s="2">
        <f t="shared" si="522"/>
        <v>0</v>
      </c>
      <c r="P530" s="2">
        <f t="shared" si="522"/>
        <v>0</v>
      </c>
      <c r="Q530" s="2">
        <f t="shared" si="522"/>
        <v>0</v>
      </c>
      <c r="R530" s="2">
        <f t="shared" si="522"/>
        <v>0</v>
      </c>
      <c r="S530" s="2">
        <f t="shared" si="522"/>
        <v>0</v>
      </c>
      <c r="T530" s="2">
        <f t="shared" si="522"/>
        <v>0</v>
      </c>
      <c r="U530" s="2">
        <f t="shared" si="522"/>
        <v>0</v>
      </c>
      <c r="V530" s="2">
        <f t="shared" si="522"/>
        <v>0</v>
      </c>
      <c r="W530" s="2">
        <f t="shared" si="522"/>
        <v>0</v>
      </c>
      <c r="X530" s="2">
        <f t="shared" si="522"/>
        <v>0</v>
      </c>
      <c r="Y530" s="2">
        <f t="shared" si="519"/>
        <v>0</v>
      </c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</row>
    <row r="531" spans="1:57">
      <c r="A531" s="1">
        <f t="shared" si="508"/>
        <v>499</v>
      </c>
      <c r="B531" s="1"/>
      <c r="C531" s="3">
        <v>7660</v>
      </c>
      <c r="D531" s="1"/>
      <c r="E531" s="1"/>
      <c r="F531" s="1" t="s">
        <v>84</v>
      </c>
      <c r="G531" s="25"/>
      <c r="H531" s="11"/>
      <c r="I531" s="2">
        <f>'O and M Class.'!G$27</f>
        <v>0</v>
      </c>
      <c r="J531" s="2">
        <f t="shared" ref="J531:X531" si="523">+J27+J195+J363</f>
        <v>0</v>
      </c>
      <c r="K531" s="2">
        <f t="shared" si="523"/>
        <v>0</v>
      </c>
      <c r="L531" s="2">
        <f t="shared" si="523"/>
        <v>0</v>
      </c>
      <c r="M531" s="2">
        <f t="shared" si="523"/>
        <v>0</v>
      </c>
      <c r="N531" s="2">
        <f t="shared" si="523"/>
        <v>0</v>
      </c>
      <c r="O531" s="2">
        <f t="shared" si="523"/>
        <v>0</v>
      </c>
      <c r="P531" s="2">
        <f t="shared" si="523"/>
        <v>0</v>
      </c>
      <c r="Q531" s="2">
        <f t="shared" si="523"/>
        <v>0</v>
      </c>
      <c r="R531" s="2">
        <f t="shared" si="523"/>
        <v>0</v>
      </c>
      <c r="S531" s="2">
        <f t="shared" si="523"/>
        <v>0</v>
      </c>
      <c r="T531" s="2">
        <f t="shared" si="523"/>
        <v>0</v>
      </c>
      <c r="U531" s="2">
        <f t="shared" si="523"/>
        <v>0</v>
      </c>
      <c r="V531" s="2">
        <f t="shared" si="523"/>
        <v>0</v>
      </c>
      <c r="W531" s="2">
        <f t="shared" si="523"/>
        <v>0</v>
      </c>
      <c r="X531" s="2">
        <f t="shared" si="523"/>
        <v>0</v>
      </c>
      <c r="Y531" s="2">
        <f t="shared" si="519"/>
        <v>0</v>
      </c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</row>
    <row r="532" spans="1:57">
      <c r="A532" s="1">
        <f t="shared" si="508"/>
        <v>500</v>
      </c>
      <c r="B532" s="1"/>
      <c r="C532" s="3">
        <v>7670</v>
      </c>
      <c r="D532" s="1"/>
      <c r="E532" s="1"/>
      <c r="F532" s="1" t="s">
        <v>85</v>
      </c>
      <c r="G532" s="25"/>
      <c r="H532" s="11"/>
      <c r="I532" s="2">
        <f>'O and M Class.'!G$28</f>
        <v>0</v>
      </c>
      <c r="J532" s="2">
        <f t="shared" ref="J532:X532" si="524">+J28+J196+J364</f>
        <v>0</v>
      </c>
      <c r="K532" s="2">
        <f t="shared" si="524"/>
        <v>0</v>
      </c>
      <c r="L532" s="2">
        <f t="shared" si="524"/>
        <v>0</v>
      </c>
      <c r="M532" s="2">
        <f t="shared" si="524"/>
        <v>0</v>
      </c>
      <c r="N532" s="2">
        <f t="shared" si="524"/>
        <v>0</v>
      </c>
      <c r="O532" s="2">
        <f t="shared" si="524"/>
        <v>0</v>
      </c>
      <c r="P532" s="2">
        <f t="shared" si="524"/>
        <v>0</v>
      </c>
      <c r="Q532" s="2">
        <f t="shared" si="524"/>
        <v>0</v>
      </c>
      <c r="R532" s="2">
        <f t="shared" si="524"/>
        <v>0</v>
      </c>
      <c r="S532" s="2">
        <f t="shared" si="524"/>
        <v>0</v>
      </c>
      <c r="T532" s="2">
        <f t="shared" si="524"/>
        <v>0</v>
      </c>
      <c r="U532" s="2">
        <f t="shared" si="524"/>
        <v>0</v>
      </c>
      <c r="V532" s="2">
        <f t="shared" si="524"/>
        <v>0</v>
      </c>
      <c r="W532" s="2">
        <f t="shared" si="524"/>
        <v>0</v>
      </c>
      <c r="X532" s="2">
        <f t="shared" si="524"/>
        <v>0</v>
      </c>
      <c r="Y532" s="2">
        <f t="shared" si="519"/>
        <v>0</v>
      </c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</row>
    <row r="533" spans="1:57">
      <c r="A533" s="1">
        <f t="shared" si="508"/>
        <v>501</v>
      </c>
      <c r="B533" s="1"/>
      <c r="C533" s="3">
        <v>7680</v>
      </c>
      <c r="D533" s="1"/>
      <c r="E533" s="1"/>
      <c r="F533" s="1" t="s">
        <v>86</v>
      </c>
      <c r="G533" s="25"/>
      <c r="H533" s="11"/>
      <c r="I533" s="2">
        <f>'O and M Class.'!G$29</f>
        <v>0</v>
      </c>
      <c r="J533" s="2">
        <f t="shared" ref="J533:X533" si="525">+J29+J197+J365</f>
        <v>0</v>
      </c>
      <c r="K533" s="2">
        <f t="shared" si="525"/>
        <v>0</v>
      </c>
      <c r="L533" s="2">
        <f t="shared" si="525"/>
        <v>0</v>
      </c>
      <c r="M533" s="2">
        <f t="shared" si="525"/>
        <v>0</v>
      </c>
      <c r="N533" s="2">
        <f t="shared" si="525"/>
        <v>0</v>
      </c>
      <c r="O533" s="2">
        <f t="shared" si="525"/>
        <v>0</v>
      </c>
      <c r="P533" s="2">
        <f t="shared" si="525"/>
        <v>0</v>
      </c>
      <c r="Q533" s="2">
        <f t="shared" si="525"/>
        <v>0</v>
      </c>
      <c r="R533" s="2">
        <f t="shared" si="525"/>
        <v>0</v>
      </c>
      <c r="S533" s="2">
        <f t="shared" si="525"/>
        <v>0</v>
      </c>
      <c r="T533" s="2">
        <f t="shared" si="525"/>
        <v>0</v>
      </c>
      <c r="U533" s="2">
        <f t="shared" si="525"/>
        <v>0</v>
      </c>
      <c r="V533" s="2">
        <f t="shared" si="525"/>
        <v>0</v>
      </c>
      <c r="W533" s="2">
        <f t="shared" si="525"/>
        <v>0</v>
      </c>
      <c r="X533" s="2">
        <f t="shared" si="525"/>
        <v>0</v>
      </c>
      <c r="Y533" s="2">
        <f t="shared" si="519"/>
        <v>0</v>
      </c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</row>
    <row r="534" spans="1:57">
      <c r="A534" s="1">
        <f t="shared" si="508"/>
        <v>502</v>
      </c>
      <c r="B534" s="1"/>
      <c r="C534" s="3">
        <v>7690</v>
      </c>
      <c r="D534" s="1"/>
      <c r="E534" s="1"/>
      <c r="F534" s="1" t="s">
        <v>87</v>
      </c>
      <c r="G534" s="25"/>
      <c r="H534" s="11"/>
      <c r="I534" s="2">
        <f>'O and M Class.'!G$30</f>
        <v>0</v>
      </c>
      <c r="J534" s="2">
        <f t="shared" ref="J534:X534" si="526">+J30+J198+J366</f>
        <v>0</v>
      </c>
      <c r="K534" s="2">
        <f t="shared" si="526"/>
        <v>0</v>
      </c>
      <c r="L534" s="2">
        <f t="shared" si="526"/>
        <v>0</v>
      </c>
      <c r="M534" s="2">
        <f t="shared" si="526"/>
        <v>0</v>
      </c>
      <c r="N534" s="2">
        <f t="shared" si="526"/>
        <v>0</v>
      </c>
      <c r="O534" s="2">
        <f t="shared" si="526"/>
        <v>0</v>
      </c>
      <c r="P534" s="2">
        <f t="shared" si="526"/>
        <v>0</v>
      </c>
      <c r="Q534" s="2">
        <f t="shared" si="526"/>
        <v>0</v>
      </c>
      <c r="R534" s="2">
        <f t="shared" si="526"/>
        <v>0</v>
      </c>
      <c r="S534" s="2">
        <f t="shared" si="526"/>
        <v>0</v>
      </c>
      <c r="T534" s="2">
        <f t="shared" si="526"/>
        <v>0</v>
      </c>
      <c r="U534" s="2">
        <f t="shared" si="526"/>
        <v>0</v>
      </c>
      <c r="V534" s="2">
        <f t="shared" si="526"/>
        <v>0</v>
      </c>
      <c r="W534" s="2">
        <f t="shared" si="526"/>
        <v>0</v>
      </c>
      <c r="X534" s="2">
        <f t="shared" si="526"/>
        <v>0</v>
      </c>
      <c r="Y534" s="2">
        <f t="shared" si="519"/>
        <v>0</v>
      </c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</row>
    <row r="535" spans="1:57">
      <c r="A535" s="1">
        <f t="shared" si="508"/>
        <v>503</v>
      </c>
      <c r="B535" s="1"/>
      <c r="C535" s="3"/>
      <c r="D535" s="1" t="s">
        <v>118</v>
      </c>
      <c r="E535" s="1"/>
      <c r="G535" s="25"/>
      <c r="H535" s="11"/>
      <c r="I535" s="2">
        <f>'O and M Class.'!G$31</f>
        <v>104.24863768711531</v>
      </c>
      <c r="J535" s="2">
        <f t="shared" ref="J535:X535" si="527">+J31+J199+J367</f>
        <v>62.05250954096072</v>
      </c>
      <c r="K535" s="2">
        <f t="shared" si="527"/>
        <v>40.758460255832794</v>
      </c>
      <c r="L535" s="2">
        <f t="shared" si="527"/>
        <v>1.4376678903218045</v>
      </c>
      <c r="M535" s="2">
        <f t="shared" si="527"/>
        <v>0</v>
      </c>
      <c r="N535" s="2">
        <f t="shared" si="527"/>
        <v>0</v>
      </c>
      <c r="O535" s="2">
        <f t="shared" si="527"/>
        <v>0</v>
      </c>
      <c r="P535" s="2">
        <f t="shared" si="527"/>
        <v>0</v>
      </c>
      <c r="Q535" s="2">
        <f t="shared" si="527"/>
        <v>0</v>
      </c>
      <c r="R535" s="2">
        <f t="shared" si="527"/>
        <v>0</v>
      </c>
      <c r="S535" s="2">
        <f t="shared" si="527"/>
        <v>0</v>
      </c>
      <c r="T535" s="2">
        <f t="shared" si="527"/>
        <v>0</v>
      </c>
      <c r="U535" s="2">
        <f t="shared" si="527"/>
        <v>0</v>
      </c>
      <c r="V535" s="2">
        <f t="shared" si="527"/>
        <v>0</v>
      </c>
      <c r="W535" s="2">
        <f t="shared" si="527"/>
        <v>0</v>
      </c>
      <c r="X535" s="2">
        <f t="shared" si="527"/>
        <v>0</v>
      </c>
      <c r="Y535" s="2">
        <f t="shared" si="519"/>
        <v>0</v>
      </c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</row>
    <row r="536" spans="1:57">
      <c r="A536" s="1">
        <f t="shared" si="508"/>
        <v>504</v>
      </c>
      <c r="B536" s="1"/>
      <c r="C536" s="3"/>
      <c r="D536" s="1"/>
      <c r="E536" s="1"/>
      <c r="G536" s="25"/>
      <c r="H536" s="11"/>
      <c r="I536" s="2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</row>
    <row r="537" spans="1:57">
      <c r="A537" s="1">
        <f t="shared" si="508"/>
        <v>505</v>
      </c>
      <c r="B537" s="1"/>
      <c r="C537" s="3"/>
      <c r="D537" s="1" t="s">
        <v>120</v>
      </c>
      <c r="E537" s="1"/>
      <c r="G537" s="25"/>
      <c r="H537" s="11"/>
      <c r="I537" s="2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</row>
    <row r="538" spans="1:57">
      <c r="A538" s="1">
        <f t="shared" si="508"/>
        <v>506</v>
      </c>
      <c r="B538" s="1"/>
      <c r="C538" s="3"/>
      <c r="D538" s="1"/>
      <c r="E538" s="1" t="s">
        <v>71</v>
      </c>
      <c r="G538" s="25"/>
      <c r="H538" s="11"/>
      <c r="I538" s="2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</row>
    <row r="539" spans="1:57">
      <c r="A539" s="1">
        <f t="shared" si="508"/>
        <v>507</v>
      </c>
      <c r="B539" s="1"/>
      <c r="C539" s="3">
        <v>8001</v>
      </c>
      <c r="D539" s="1"/>
      <c r="E539" s="1"/>
      <c r="F539" s="1" t="s">
        <v>393</v>
      </c>
      <c r="G539" s="25"/>
      <c r="H539" s="11"/>
      <c r="I539" s="2">
        <f>'O and M Class.'!G35</f>
        <v>1391074.1932681859</v>
      </c>
      <c r="J539" s="2">
        <f t="shared" ref="J539:X539" si="528">+J35+J203+J371</f>
        <v>828017.00401143078</v>
      </c>
      <c r="K539" s="2">
        <f t="shared" si="528"/>
        <v>543873.21961372416</v>
      </c>
      <c r="L539" s="2">
        <f t="shared" si="528"/>
        <v>19183.969643031207</v>
      </c>
      <c r="M539" s="2">
        <f t="shared" si="528"/>
        <v>0</v>
      </c>
      <c r="N539" s="2">
        <f t="shared" si="528"/>
        <v>0</v>
      </c>
      <c r="O539" s="2">
        <f t="shared" si="528"/>
        <v>0</v>
      </c>
      <c r="P539" s="2">
        <f t="shared" si="528"/>
        <v>0</v>
      </c>
      <c r="Q539" s="2">
        <f t="shared" si="528"/>
        <v>0</v>
      </c>
      <c r="R539" s="2">
        <f t="shared" si="528"/>
        <v>0</v>
      </c>
      <c r="S539" s="2">
        <f t="shared" si="528"/>
        <v>0</v>
      </c>
      <c r="T539" s="2">
        <f t="shared" si="528"/>
        <v>0</v>
      </c>
      <c r="U539" s="2">
        <f t="shared" si="528"/>
        <v>0</v>
      </c>
      <c r="V539" s="2">
        <f t="shared" si="528"/>
        <v>0</v>
      </c>
      <c r="W539" s="2">
        <f t="shared" si="528"/>
        <v>0</v>
      </c>
      <c r="X539" s="2">
        <f t="shared" si="528"/>
        <v>0</v>
      </c>
      <c r="Y539" s="2">
        <f>SUM(J539:X539)-I539</f>
        <v>0</v>
      </c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</row>
    <row r="540" spans="1:57">
      <c r="A540" s="1">
        <f t="shared" si="508"/>
        <v>508</v>
      </c>
      <c r="B540" s="1"/>
      <c r="C540" s="3">
        <v>8040</v>
      </c>
      <c r="D540" s="1"/>
      <c r="E540" s="1"/>
      <c r="F540" s="68" t="s">
        <v>395</v>
      </c>
      <c r="G540" s="25"/>
      <c r="H540" s="11"/>
      <c r="I540" s="2">
        <f>'O and M Class.'!G36</f>
        <v>54630685.565620363</v>
      </c>
      <c r="J540" s="2">
        <f t="shared" ref="J540:X540" si="529">+J36+J204+J372</f>
        <v>32518133.689807139</v>
      </c>
      <c r="K540" s="2">
        <f t="shared" si="529"/>
        <v>21359153.229974937</v>
      </c>
      <c r="L540" s="2">
        <f t="shared" si="529"/>
        <v>753398.64583829092</v>
      </c>
      <c r="M540" s="2">
        <f t="shared" si="529"/>
        <v>0</v>
      </c>
      <c r="N540" s="2">
        <f t="shared" si="529"/>
        <v>0</v>
      </c>
      <c r="O540" s="2">
        <f t="shared" si="529"/>
        <v>0</v>
      </c>
      <c r="P540" s="2">
        <f t="shared" si="529"/>
        <v>0</v>
      </c>
      <c r="Q540" s="2">
        <f t="shared" si="529"/>
        <v>0</v>
      </c>
      <c r="R540" s="2">
        <f t="shared" si="529"/>
        <v>0</v>
      </c>
      <c r="S540" s="2">
        <f t="shared" si="529"/>
        <v>0</v>
      </c>
      <c r="T540" s="2">
        <f t="shared" si="529"/>
        <v>0</v>
      </c>
      <c r="U540" s="2">
        <f t="shared" si="529"/>
        <v>0</v>
      </c>
      <c r="V540" s="2">
        <f t="shared" si="529"/>
        <v>0</v>
      </c>
      <c r="W540" s="2">
        <f t="shared" si="529"/>
        <v>0</v>
      </c>
      <c r="X540" s="2">
        <f t="shared" si="529"/>
        <v>0</v>
      </c>
      <c r="Y540" s="2">
        <f>SUM(J540:X540)-I540</f>
        <v>0</v>
      </c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</row>
    <row r="541" spans="1:57">
      <c r="A541" s="1">
        <f t="shared" si="508"/>
        <v>509</v>
      </c>
      <c r="B541" s="1"/>
      <c r="C541" s="3">
        <v>8045</v>
      </c>
      <c r="D541" s="1"/>
      <c r="E541" s="1"/>
      <c r="F541" s="1" t="s">
        <v>396</v>
      </c>
      <c r="G541" s="25"/>
      <c r="H541" s="11"/>
      <c r="I541" s="2">
        <f>'O and M Class.'!G37</f>
        <v>0</v>
      </c>
      <c r="J541" s="2">
        <f t="shared" ref="J541:X541" si="530">+J37+J205+J373</f>
        <v>0</v>
      </c>
      <c r="K541" s="2">
        <f t="shared" si="530"/>
        <v>0</v>
      </c>
      <c r="L541" s="2">
        <f t="shared" si="530"/>
        <v>0</v>
      </c>
      <c r="M541" s="2">
        <f t="shared" si="530"/>
        <v>0</v>
      </c>
      <c r="N541" s="2">
        <f t="shared" si="530"/>
        <v>0</v>
      </c>
      <c r="O541" s="2">
        <f t="shared" si="530"/>
        <v>0</v>
      </c>
      <c r="P541" s="2">
        <f t="shared" si="530"/>
        <v>0</v>
      </c>
      <c r="Q541" s="2">
        <f t="shared" si="530"/>
        <v>0</v>
      </c>
      <c r="R541" s="2">
        <f t="shared" si="530"/>
        <v>0</v>
      </c>
      <c r="S541" s="2">
        <f t="shared" si="530"/>
        <v>0</v>
      </c>
      <c r="T541" s="2">
        <f t="shared" si="530"/>
        <v>0</v>
      </c>
      <c r="U541" s="2">
        <f t="shared" si="530"/>
        <v>0</v>
      </c>
      <c r="V541" s="2">
        <f t="shared" si="530"/>
        <v>0</v>
      </c>
      <c r="W541" s="2">
        <f t="shared" si="530"/>
        <v>0</v>
      </c>
      <c r="X541" s="2">
        <f t="shared" si="530"/>
        <v>0</v>
      </c>
      <c r="Y541" s="2">
        <f t="shared" ref="Y541:Y550" si="531">SUM(J541:X541)-I541</f>
        <v>0</v>
      </c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</row>
    <row r="542" spans="1:57">
      <c r="A542" s="1">
        <f t="shared" si="508"/>
        <v>510</v>
      </c>
      <c r="B542" s="1"/>
      <c r="C542" s="3">
        <v>8050</v>
      </c>
      <c r="D542" s="1"/>
      <c r="E542" s="1"/>
      <c r="F542" s="1" t="s">
        <v>394</v>
      </c>
      <c r="G542" s="25"/>
      <c r="H542" s="11"/>
      <c r="I542" s="2">
        <f>'O and M Class.'!G38</f>
        <v>16638.113422500668</v>
      </c>
      <c r="J542" s="2">
        <f t="shared" ref="J542:X542" si="532">+J38+J206+J374</f>
        <v>9903.5988843517916</v>
      </c>
      <c r="K542" s="2">
        <f t="shared" si="532"/>
        <v>6505.0623174411739</v>
      </c>
      <c r="L542" s="2">
        <f t="shared" si="532"/>
        <v>229.45222070770384</v>
      </c>
      <c r="M542" s="2">
        <f t="shared" si="532"/>
        <v>0</v>
      </c>
      <c r="N542" s="2">
        <f t="shared" si="532"/>
        <v>0</v>
      </c>
      <c r="O542" s="2">
        <f t="shared" si="532"/>
        <v>0</v>
      </c>
      <c r="P542" s="2">
        <f t="shared" si="532"/>
        <v>0</v>
      </c>
      <c r="Q542" s="2">
        <f t="shared" si="532"/>
        <v>0</v>
      </c>
      <c r="R542" s="2">
        <f t="shared" si="532"/>
        <v>0</v>
      </c>
      <c r="S542" s="2">
        <f t="shared" si="532"/>
        <v>0</v>
      </c>
      <c r="T542" s="2">
        <f t="shared" si="532"/>
        <v>0</v>
      </c>
      <c r="U542" s="2">
        <f t="shared" si="532"/>
        <v>0</v>
      </c>
      <c r="V542" s="2">
        <f t="shared" si="532"/>
        <v>0</v>
      </c>
      <c r="W542" s="2">
        <f t="shared" si="532"/>
        <v>0</v>
      </c>
      <c r="X542" s="2">
        <f t="shared" si="532"/>
        <v>0</v>
      </c>
      <c r="Y542" s="2">
        <f t="shared" si="531"/>
        <v>0</v>
      </c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</row>
    <row r="543" spans="1:57">
      <c r="A543" s="1">
        <f t="shared" si="508"/>
        <v>511</v>
      </c>
      <c r="B543" s="1"/>
      <c r="C543" s="3">
        <v>8051</v>
      </c>
      <c r="D543" s="1"/>
      <c r="E543" s="1"/>
      <c r="F543" s="1" t="s">
        <v>397</v>
      </c>
      <c r="G543" s="25"/>
      <c r="H543" s="11"/>
      <c r="I543" s="2">
        <f>'O and M Class.'!G39</f>
        <v>50026638.460275397</v>
      </c>
      <c r="J543" s="2">
        <f t="shared" ref="J543:X543" si="533">+J39+J207+J375</f>
        <v>29777640.545053449</v>
      </c>
      <c r="K543" s="2">
        <f t="shared" si="533"/>
        <v>19559092.57573026</v>
      </c>
      <c r="L543" s="2">
        <f t="shared" si="533"/>
        <v>689905.33949169295</v>
      </c>
      <c r="M543" s="2">
        <f t="shared" si="533"/>
        <v>0</v>
      </c>
      <c r="N543" s="2">
        <f t="shared" si="533"/>
        <v>0</v>
      </c>
      <c r="O543" s="2">
        <f t="shared" si="533"/>
        <v>0</v>
      </c>
      <c r="P543" s="2">
        <f t="shared" si="533"/>
        <v>0</v>
      </c>
      <c r="Q543" s="2">
        <f t="shared" si="533"/>
        <v>0</v>
      </c>
      <c r="R543" s="2">
        <f t="shared" si="533"/>
        <v>0</v>
      </c>
      <c r="S543" s="2">
        <f t="shared" si="533"/>
        <v>0</v>
      </c>
      <c r="T543" s="2">
        <f t="shared" si="533"/>
        <v>0</v>
      </c>
      <c r="U543" s="2">
        <f t="shared" si="533"/>
        <v>0</v>
      </c>
      <c r="V543" s="2">
        <f t="shared" si="533"/>
        <v>0</v>
      </c>
      <c r="W543" s="2">
        <f t="shared" si="533"/>
        <v>0</v>
      </c>
      <c r="X543" s="2">
        <f t="shared" si="533"/>
        <v>0</v>
      </c>
      <c r="Y543" s="2">
        <f t="shared" si="531"/>
        <v>0</v>
      </c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</row>
    <row r="544" spans="1:57">
      <c r="A544" s="1">
        <f t="shared" si="508"/>
        <v>512</v>
      </c>
      <c r="B544" s="1"/>
      <c r="C544" s="3">
        <v>8052</v>
      </c>
      <c r="D544" s="1"/>
      <c r="E544" s="1"/>
      <c r="F544" s="1" t="s">
        <v>398</v>
      </c>
      <c r="G544" s="25"/>
      <c r="H544" s="11"/>
      <c r="I544" s="2">
        <f>'O and M Class.'!G40</f>
        <v>24814110.4430135</v>
      </c>
      <c r="J544" s="2">
        <f t="shared" ref="J544:X544" si="534">+J40+J208+J376</f>
        <v>14770244.093135601</v>
      </c>
      <c r="K544" s="2">
        <f t="shared" si="534"/>
        <v>9701660.9206051435</v>
      </c>
      <c r="L544" s="2">
        <f t="shared" si="534"/>
        <v>342205.42927275767</v>
      </c>
      <c r="M544" s="2">
        <f t="shared" si="534"/>
        <v>0</v>
      </c>
      <c r="N544" s="2">
        <f t="shared" si="534"/>
        <v>0</v>
      </c>
      <c r="O544" s="2">
        <f t="shared" si="534"/>
        <v>0</v>
      </c>
      <c r="P544" s="2">
        <f t="shared" si="534"/>
        <v>0</v>
      </c>
      <c r="Q544" s="2">
        <f t="shared" si="534"/>
        <v>0</v>
      </c>
      <c r="R544" s="2">
        <f t="shared" si="534"/>
        <v>0</v>
      </c>
      <c r="S544" s="2">
        <f t="shared" si="534"/>
        <v>0</v>
      </c>
      <c r="T544" s="2">
        <f t="shared" si="534"/>
        <v>0</v>
      </c>
      <c r="U544" s="2">
        <f t="shared" si="534"/>
        <v>0</v>
      </c>
      <c r="V544" s="2">
        <f t="shared" si="534"/>
        <v>0</v>
      </c>
      <c r="W544" s="2">
        <f t="shared" si="534"/>
        <v>0</v>
      </c>
      <c r="X544" s="2">
        <f t="shared" si="534"/>
        <v>0</v>
      </c>
      <c r="Y544" s="2">
        <f t="shared" si="531"/>
        <v>0</v>
      </c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</row>
    <row r="545" spans="1:57">
      <c r="A545" s="1">
        <f t="shared" si="508"/>
        <v>513</v>
      </c>
      <c r="B545" s="1"/>
      <c r="C545" s="3">
        <v>8053</v>
      </c>
      <c r="D545" s="1"/>
      <c r="E545" s="1"/>
      <c r="F545" s="1" t="s">
        <v>399</v>
      </c>
      <c r="G545" s="25"/>
      <c r="H545" s="11"/>
      <c r="I545" s="2">
        <f>'O and M Class.'!G41</f>
        <v>4715343.3058455419</v>
      </c>
      <c r="J545" s="2">
        <f t="shared" ref="J545:X545" si="535">+J41+J209+J377</f>
        <v>2806740.6151922285</v>
      </c>
      <c r="K545" s="2">
        <f t="shared" si="535"/>
        <v>1843574.5251725877</v>
      </c>
      <c r="L545" s="2">
        <f t="shared" si="535"/>
        <v>65028.165480726202</v>
      </c>
      <c r="M545" s="2">
        <f t="shared" si="535"/>
        <v>0</v>
      </c>
      <c r="N545" s="2">
        <f t="shared" si="535"/>
        <v>0</v>
      </c>
      <c r="O545" s="2">
        <f t="shared" si="535"/>
        <v>0</v>
      </c>
      <c r="P545" s="2">
        <f t="shared" si="535"/>
        <v>0</v>
      </c>
      <c r="Q545" s="2">
        <f t="shared" si="535"/>
        <v>0</v>
      </c>
      <c r="R545" s="2">
        <f t="shared" si="535"/>
        <v>0</v>
      </c>
      <c r="S545" s="2">
        <f t="shared" si="535"/>
        <v>0</v>
      </c>
      <c r="T545" s="2">
        <f t="shared" si="535"/>
        <v>0</v>
      </c>
      <c r="U545" s="2">
        <f t="shared" si="535"/>
        <v>0</v>
      </c>
      <c r="V545" s="2">
        <f t="shared" si="535"/>
        <v>0</v>
      </c>
      <c r="W545" s="2">
        <f t="shared" si="535"/>
        <v>0</v>
      </c>
      <c r="X545" s="2">
        <f t="shared" si="535"/>
        <v>0</v>
      </c>
      <c r="Y545" s="2">
        <f t="shared" si="531"/>
        <v>0</v>
      </c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</row>
    <row r="546" spans="1:57">
      <c r="A546" s="1">
        <f t="shared" si="508"/>
        <v>514</v>
      </c>
      <c r="B546" s="1"/>
      <c r="C546" s="3">
        <v>8054</v>
      </c>
      <c r="D546" s="1"/>
      <c r="E546" s="1"/>
      <c r="F546" s="1" t="s">
        <v>400</v>
      </c>
      <c r="G546" s="25"/>
      <c r="H546" s="11"/>
      <c r="I546" s="2">
        <f>'O and M Class.'!G42</f>
        <v>5349099.1036434416</v>
      </c>
      <c r="J546" s="2">
        <f t="shared" ref="J546:X546" si="536">+J42+J210+J378</f>
        <v>3183974.6833008602</v>
      </c>
      <c r="K546" s="2">
        <f t="shared" si="536"/>
        <v>2091356.2810740548</v>
      </c>
      <c r="L546" s="2">
        <f t="shared" si="536"/>
        <v>73768.13926852688</v>
      </c>
      <c r="M546" s="2">
        <f t="shared" si="536"/>
        <v>0</v>
      </c>
      <c r="N546" s="2">
        <f t="shared" si="536"/>
        <v>0</v>
      </c>
      <c r="O546" s="2">
        <f t="shared" si="536"/>
        <v>0</v>
      </c>
      <c r="P546" s="2">
        <f t="shared" si="536"/>
        <v>0</v>
      </c>
      <c r="Q546" s="2">
        <f t="shared" si="536"/>
        <v>0</v>
      </c>
      <c r="R546" s="2">
        <f t="shared" si="536"/>
        <v>0</v>
      </c>
      <c r="S546" s="2">
        <f t="shared" si="536"/>
        <v>0</v>
      </c>
      <c r="T546" s="2">
        <f t="shared" si="536"/>
        <v>0</v>
      </c>
      <c r="U546" s="2">
        <f t="shared" si="536"/>
        <v>0</v>
      </c>
      <c r="V546" s="2">
        <f t="shared" si="536"/>
        <v>0</v>
      </c>
      <c r="W546" s="2">
        <f t="shared" si="536"/>
        <v>0</v>
      </c>
      <c r="X546" s="2">
        <f t="shared" si="536"/>
        <v>0</v>
      </c>
      <c r="Y546" s="2">
        <f t="shared" si="531"/>
        <v>0</v>
      </c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</row>
    <row r="547" spans="1:57">
      <c r="A547" s="1">
        <f t="shared" si="508"/>
        <v>515</v>
      </c>
      <c r="B547" s="1"/>
      <c r="C547" s="3">
        <v>8057</v>
      </c>
      <c r="D547" s="1"/>
      <c r="E547" s="1"/>
      <c r="F547" s="1" t="s">
        <v>401</v>
      </c>
      <c r="G547" s="25"/>
      <c r="H547" s="11"/>
      <c r="I547" s="2">
        <f>'O and M Class.'!G43</f>
        <v>0</v>
      </c>
      <c r="J547" s="2">
        <f t="shared" ref="J547:X547" si="537">+J43+J211+J379</f>
        <v>0</v>
      </c>
      <c r="K547" s="2">
        <f t="shared" si="537"/>
        <v>0</v>
      </c>
      <c r="L547" s="2">
        <f t="shared" si="537"/>
        <v>0</v>
      </c>
      <c r="M547" s="2">
        <f t="shared" si="537"/>
        <v>0</v>
      </c>
      <c r="N547" s="2">
        <f t="shared" si="537"/>
        <v>0</v>
      </c>
      <c r="O547" s="2">
        <f t="shared" si="537"/>
        <v>0</v>
      </c>
      <c r="P547" s="2">
        <f t="shared" si="537"/>
        <v>0</v>
      </c>
      <c r="Q547" s="2">
        <f t="shared" si="537"/>
        <v>0</v>
      </c>
      <c r="R547" s="2">
        <f t="shared" si="537"/>
        <v>0</v>
      </c>
      <c r="S547" s="2">
        <f t="shared" si="537"/>
        <v>0</v>
      </c>
      <c r="T547" s="2">
        <f t="shared" si="537"/>
        <v>0</v>
      </c>
      <c r="U547" s="2">
        <f t="shared" si="537"/>
        <v>0</v>
      </c>
      <c r="V547" s="2">
        <f t="shared" si="537"/>
        <v>0</v>
      </c>
      <c r="W547" s="2">
        <f t="shared" si="537"/>
        <v>0</v>
      </c>
      <c r="X547" s="2">
        <f t="shared" si="537"/>
        <v>0</v>
      </c>
      <c r="Y547" s="2">
        <f t="shared" si="531"/>
        <v>0</v>
      </c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</row>
    <row r="548" spans="1:57">
      <c r="A548" s="1">
        <f t="shared" si="508"/>
        <v>516</v>
      </c>
      <c r="B548" s="1"/>
      <c r="C548" s="3">
        <v>8058</v>
      </c>
      <c r="D548" s="1"/>
      <c r="E548" s="1"/>
      <c r="F548" s="1" t="s">
        <v>402</v>
      </c>
      <c r="G548" s="25"/>
      <c r="H548" s="11"/>
      <c r="I548" s="2">
        <f>'O and M Class.'!G44</f>
        <v>-5516158.570744819</v>
      </c>
      <c r="J548" s="2">
        <f t="shared" ref="J548:X548" si="538">+J44+J212+J380</f>
        <v>-3283414.4400805049</v>
      </c>
      <c r="K548" s="2">
        <f t="shared" si="538"/>
        <v>-2156672.1144631533</v>
      </c>
      <c r="L548" s="2">
        <f t="shared" si="538"/>
        <v>-76072.016201161445</v>
      </c>
      <c r="M548" s="2">
        <f t="shared" si="538"/>
        <v>0</v>
      </c>
      <c r="N548" s="2">
        <f t="shared" si="538"/>
        <v>0</v>
      </c>
      <c r="O548" s="2">
        <f t="shared" si="538"/>
        <v>0</v>
      </c>
      <c r="P548" s="2">
        <f t="shared" si="538"/>
        <v>0</v>
      </c>
      <c r="Q548" s="2">
        <f t="shared" si="538"/>
        <v>0</v>
      </c>
      <c r="R548" s="2">
        <f t="shared" si="538"/>
        <v>0</v>
      </c>
      <c r="S548" s="2">
        <f t="shared" si="538"/>
        <v>0</v>
      </c>
      <c r="T548" s="2">
        <f t="shared" si="538"/>
        <v>0</v>
      </c>
      <c r="U548" s="2">
        <f t="shared" si="538"/>
        <v>0</v>
      </c>
      <c r="V548" s="2">
        <f t="shared" si="538"/>
        <v>0</v>
      </c>
      <c r="W548" s="2">
        <f t="shared" si="538"/>
        <v>0</v>
      </c>
      <c r="X548" s="2">
        <f t="shared" si="538"/>
        <v>0</v>
      </c>
      <c r="Y548" s="2">
        <f t="shared" si="531"/>
        <v>0</v>
      </c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</row>
    <row r="549" spans="1:57">
      <c r="A549" s="1">
        <f t="shared" si="508"/>
        <v>517</v>
      </c>
      <c r="B549" s="1"/>
      <c r="C549" s="3">
        <v>8059</v>
      </c>
      <c r="D549" s="1"/>
      <c r="E549" s="1"/>
      <c r="F549" s="1" t="s">
        <v>403</v>
      </c>
      <c r="G549" s="25"/>
      <c r="H549" s="11"/>
      <c r="I549" s="2">
        <f>'O and M Class.'!G45</f>
        <v>-80142158.203396305</v>
      </c>
      <c r="J549" s="2">
        <f t="shared" ref="J549:X549" si="539">+J45+J213+J381</f>
        <v>-47703472.648487926</v>
      </c>
      <c r="K549" s="2">
        <f t="shared" si="539"/>
        <v>-31333464.325486474</v>
      </c>
      <c r="L549" s="2">
        <f t="shared" si="539"/>
        <v>-1105221.2294219122</v>
      </c>
      <c r="M549" s="2">
        <f t="shared" si="539"/>
        <v>0</v>
      </c>
      <c r="N549" s="2">
        <f t="shared" si="539"/>
        <v>0</v>
      </c>
      <c r="O549" s="2">
        <f t="shared" si="539"/>
        <v>0</v>
      </c>
      <c r="P549" s="2">
        <f t="shared" si="539"/>
        <v>0</v>
      </c>
      <c r="Q549" s="2">
        <f t="shared" si="539"/>
        <v>0</v>
      </c>
      <c r="R549" s="2">
        <f t="shared" si="539"/>
        <v>0</v>
      </c>
      <c r="S549" s="2">
        <f t="shared" si="539"/>
        <v>0</v>
      </c>
      <c r="T549" s="2">
        <f t="shared" si="539"/>
        <v>0</v>
      </c>
      <c r="U549" s="2">
        <f t="shared" si="539"/>
        <v>0</v>
      </c>
      <c r="V549" s="2">
        <f t="shared" si="539"/>
        <v>0</v>
      </c>
      <c r="W549" s="2">
        <f t="shared" si="539"/>
        <v>0</v>
      </c>
      <c r="X549" s="2">
        <f t="shared" si="539"/>
        <v>0</v>
      </c>
      <c r="Y549" s="2">
        <f t="shared" si="531"/>
        <v>0</v>
      </c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</row>
    <row r="550" spans="1:57">
      <c r="A550" s="1">
        <f t="shared" si="508"/>
        <v>518</v>
      </c>
      <c r="B550" s="1"/>
      <c r="C550" s="3">
        <v>8060</v>
      </c>
      <c r="D550" s="1"/>
      <c r="E550" s="1"/>
      <c r="F550" s="1" t="s">
        <v>122</v>
      </c>
      <c r="G550" s="25"/>
      <c r="H550" s="11"/>
      <c r="I550" s="2">
        <f>'O and M Class.'!G46</f>
        <v>-1334672.4285446138</v>
      </c>
      <c r="J550" s="2">
        <f t="shared" ref="J550:X550" si="540">+J46+J214+J382</f>
        <v>-794444.66080114571</v>
      </c>
      <c r="K550" s="2">
        <f t="shared" si="540"/>
        <v>-521821.62127299421</v>
      </c>
      <c r="L550" s="2">
        <f t="shared" si="540"/>
        <v>-18406.146470473945</v>
      </c>
      <c r="M550" s="2">
        <f t="shared" si="540"/>
        <v>0</v>
      </c>
      <c r="N550" s="2">
        <f t="shared" si="540"/>
        <v>0</v>
      </c>
      <c r="O550" s="2">
        <f t="shared" si="540"/>
        <v>0</v>
      </c>
      <c r="P550" s="2">
        <f t="shared" si="540"/>
        <v>0</v>
      </c>
      <c r="Q550" s="2">
        <f t="shared" si="540"/>
        <v>0</v>
      </c>
      <c r="R550" s="2">
        <f t="shared" si="540"/>
        <v>0</v>
      </c>
      <c r="S550" s="2">
        <f t="shared" si="540"/>
        <v>0</v>
      </c>
      <c r="T550" s="2">
        <f t="shared" si="540"/>
        <v>0</v>
      </c>
      <c r="U550" s="2">
        <f t="shared" si="540"/>
        <v>0</v>
      </c>
      <c r="V550" s="2">
        <f t="shared" si="540"/>
        <v>0</v>
      </c>
      <c r="W550" s="2">
        <f t="shared" si="540"/>
        <v>0</v>
      </c>
      <c r="X550" s="2">
        <f t="shared" si="540"/>
        <v>0</v>
      </c>
      <c r="Y550" s="2">
        <f t="shared" si="531"/>
        <v>0</v>
      </c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</row>
    <row r="551" spans="1:57">
      <c r="A551" s="1">
        <f t="shared" si="508"/>
        <v>519</v>
      </c>
      <c r="B551" s="1"/>
      <c r="C551" s="3">
        <v>8081</v>
      </c>
      <c r="D551" s="1"/>
      <c r="E551" s="1"/>
      <c r="F551" s="1" t="s">
        <v>404</v>
      </c>
      <c r="G551" s="25"/>
      <c r="H551" s="11"/>
      <c r="I551" s="2">
        <f>'O and M Class.'!G47</f>
        <v>20002882.697330352</v>
      </c>
      <c r="J551" s="2">
        <f t="shared" ref="J551:X551" si="541">+J47+J215+J383</f>
        <v>11906429.637461061</v>
      </c>
      <c r="K551" s="2">
        <f t="shared" si="541"/>
        <v>7820598.1153266486</v>
      </c>
      <c r="L551" s="2">
        <f t="shared" si="541"/>
        <v>275854.94454264472</v>
      </c>
      <c r="M551" s="2">
        <f t="shared" si="541"/>
        <v>0</v>
      </c>
      <c r="N551" s="2">
        <f t="shared" si="541"/>
        <v>0</v>
      </c>
      <c r="O551" s="2">
        <f t="shared" si="541"/>
        <v>0</v>
      </c>
      <c r="P551" s="2">
        <f t="shared" si="541"/>
        <v>0</v>
      </c>
      <c r="Q551" s="2">
        <f t="shared" si="541"/>
        <v>0</v>
      </c>
      <c r="R551" s="2">
        <f t="shared" si="541"/>
        <v>0</v>
      </c>
      <c r="S551" s="2">
        <f t="shared" si="541"/>
        <v>0</v>
      </c>
      <c r="T551" s="2">
        <f t="shared" si="541"/>
        <v>0</v>
      </c>
      <c r="U551" s="2">
        <f t="shared" si="541"/>
        <v>0</v>
      </c>
      <c r="V551" s="2">
        <f t="shared" si="541"/>
        <v>0</v>
      </c>
      <c r="W551" s="2">
        <f t="shared" si="541"/>
        <v>0</v>
      </c>
      <c r="X551" s="2">
        <f t="shared" si="541"/>
        <v>0</v>
      </c>
      <c r="Y551" s="2">
        <f>SUM(J551:X551)-I551</f>
        <v>0</v>
      </c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</row>
    <row r="552" spans="1:57">
      <c r="A552" s="1">
        <f t="shared" si="508"/>
        <v>520</v>
      </c>
      <c r="B552" s="1"/>
      <c r="C552" s="3">
        <v>8082</v>
      </c>
      <c r="D552" s="1"/>
      <c r="E552" s="1"/>
      <c r="F552" s="1" t="s">
        <v>405</v>
      </c>
      <c r="G552" s="25"/>
      <c r="H552" s="11"/>
      <c r="I552" s="2">
        <f>'O and M Class.'!G48</f>
        <v>-16514585.049590139</v>
      </c>
      <c r="J552" s="2">
        <f t="shared" ref="J552:X552" si="542">+J48+J216+J384</f>
        <v>-9830070.3883572835</v>
      </c>
      <c r="K552" s="2">
        <f t="shared" si="542"/>
        <v>-6456765.9906071229</v>
      </c>
      <c r="L552" s="2">
        <f t="shared" si="542"/>
        <v>-227748.67062573368</v>
      </c>
      <c r="M552" s="2">
        <f t="shared" si="542"/>
        <v>0</v>
      </c>
      <c r="N552" s="2">
        <f t="shared" si="542"/>
        <v>0</v>
      </c>
      <c r="O552" s="2">
        <f t="shared" si="542"/>
        <v>0</v>
      </c>
      <c r="P552" s="2">
        <f t="shared" si="542"/>
        <v>0</v>
      </c>
      <c r="Q552" s="2">
        <f t="shared" si="542"/>
        <v>0</v>
      </c>
      <c r="R552" s="2">
        <f t="shared" si="542"/>
        <v>0</v>
      </c>
      <c r="S552" s="2">
        <f t="shared" si="542"/>
        <v>0</v>
      </c>
      <c r="T552" s="2">
        <f t="shared" si="542"/>
        <v>0</v>
      </c>
      <c r="U552" s="2">
        <f t="shared" si="542"/>
        <v>0</v>
      </c>
      <c r="V552" s="2">
        <f t="shared" si="542"/>
        <v>0</v>
      </c>
      <c r="W552" s="2">
        <f t="shared" si="542"/>
        <v>0</v>
      </c>
      <c r="X552" s="2">
        <f t="shared" si="542"/>
        <v>0</v>
      </c>
      <c r="Y552" s="2">
        <f>SUM(J552:X552)-I552</f>
        <v>0</v>
      </c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</row>
    <row r="553" spans="1:57">
      <c r="A553" s="1">
        <f t="shared" si="508"/>
        <v>521</v>
      </c>
      <c r="B553" s="1"/>
      <c r="C553" s="3">
        <v>8120</v>
      </c>
      <c r="D553" s="1"/>
      <c r="E553" s="1"/>
      <c r="F553" s="1" t="s">
        <v>406</v>
      </c>
      <c r="G553" s="25"/>
      <c r="H553" s="11"/>
      <c r="I553" s="2">
        <f>'O and M Class.'!G49</f>
        <v>-10856.051578414428</v>
      </c>
      <c r="J553" s="2">
        <f t="shared" ref="J553:X553" si="543">+J49+J217+J385</f>
        <v>-6461.9093265137481</v>
      </c>
      <c r="K553" s="2">
        <f t="shared" si="543"/>
        <v>-4244.429055486482</v>
      </c>
      <c r="L553" s="2">
        <f t="shared" si="543"/>
        <v>-149.71319641419905</v>
      </c>
      <c r="M553" s="2">
        <f t="shared" si="543"/>
        <v>0</v>
      </c>
      <c r="N553" s="2">
        <f t="shared" si="543"/>
        <v>0</v>
      </c>
      <c r="O553" s="2">
        <f t="shared" si="543"/>
        <v>0</v>
      </c>
      <c r="P553" s="2">
        <f t="shared" si="543"/>
        <v>0</v>
      </c>
      <c r="Q553" s="2">
        <f t="shared" si="543"/>
        <v>0</v>
      </c>
      <c r="R553" s="2">
        <f t="shared" si="543"/>
        <v>0</v>
      </c>
      <c r="S553" s="2">
        <f t="shared" si="543"/>
        <v>0</v>
      </c>
      <c r="T553" s="2">
        <f t="shared" si="543"/>
        <v>0</v>
      </c>
      <c r="U553" s="2">
        <f t="shared" si="543"/>
        <v>0</v>
      </c>
      <c r="V553" s="2">
        <f t="shared" si="543"/>
        <v>0</v>
      </c>
      <c r="W553" s="2">
        <f t="shared" si="543"/>
        <v>0</v>
      </c>
      <c r="X553" s="2">
        <f t="shared" si="543"/>
        <v>0</v>
      </c>
      <c r="Y553" s="2">
        <f>SUM(J553:X553)-I553</f>
        <v>0</v>
      </c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</row>
    <row r="554" spans="1:57">
      <c r="A554" s="1">
        <f t="shared" si="508"/>
        <v>522</v>
      </c>
      <c r="B554" s="1"/>
      <c r="C554" s="3">
        <v>8130</v>
      </c>
      <c r="D554" s="1"/>
      <c r="E554" s="1"/>
      <c r="F554" s="1" t="s">
        <v>67</v>
      </c>
      <c r="G554" s="25"/>
      <c r="H554" s="11"/>
      <c r="I554" s="2">
        <f>'O and M Class.'!G50</f>
        <v>21950135.111889657</v>
      </c>
      <c r="J554" s="2">
        <f t="shared" ref="J554:X554" si="544">+J50+J218+J386</f>
        <v>13065503.767482372</v>
      </c>
      <c r="K554" s="2">
        <f t="shared" si="544"/>
        <v>8581922.3101338409</v>
      </c>
      <c r="L554" s="2">
        <f t="shared" si="544"/>
        <v>302709.03427344532</v>
      </c>
      <c r="M554" s="2">
        <f t="shared" si="544"/>
        <v>0</v>
      </c>
      <c r="N554" s="2">
        <f t="shared" si="544"/>
        <v>0</v>
      </c>
      <c r="O554" s="2">
        <f t="shared" si="544"/>
        <v>0</v>
      </c>
      <c r="P554" s="2">
        <f t="shared" si="544"/>
        <v>0</v>
      </c>
      <c r="Q554" s="2">
        <f t="shared" si="544"/>
        <v>0</v>
      </c>
      <c r="R554" s="2">
        <f t="shared" si="544"/>
        <v>0</v>
      </c>
      <c r="S554" s="2">
        <f t="shared" si="544"/>
        <v>0</v>
      </c>
      <c r="T554" s="2">
        <f t="shared" si="544"/>
        <v>0</v>
      </c>
      <c r="U554" s="2">
        <f t="shared" si="544"/>
        <v>0</v>
      </c>
      <c r="V554" s="2">
        <f t="shared" si="544"/>
        <v>0</v>
      </c>
      <c r="W554" s="2">
        <f t="shared" si="544"/>
        <v>0</v>
      </c>
      <c r="X554" s="2">
        <f t="shared" si="544"/>
        <v>0</v>
      </c>
      <c r="Y554" s="2">
        <f>SUM(J554:X554)-I554</f>
        <v>0</v>
      </c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</row>
    <row r="555" spans="1:57">
      <c r="A555" s="1">
        <f t="shared" si="508"/>
        <v>523</v>
      </c>
      <c r="B555" s="1"/>
      <c r="C555" s="3"/>
      <c r="D555" s="1"/>
      <c r="E555" s="1" t="s">
        <v>80</v>
      </c>
      <c r="G555" s="20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</row>
    <row r="556" spans="1:57">
      <c r="A556" s="1">
        <f t="shared" si="508"/>
        <v>524</v>
      </c>
      <c r="B556" s="1"/>
      <c r="C556" s="3">
        <v>8350</v>
      </c>
      <c r="D556" s="1"/>
      <c r="E556" s="1"/>
      <c r="F556" s="1" t="s">
        <v>113</v>
      </c>
      <c r="G556" s="25"/>
      <c r="H556" s="11"/>
      <c r="I556" s="2">
        <f>'O and M Class.'!G$52</f>
        <v>0</v>
      </c>
      <c r="J556" s="2">
        <f t="shared" ref="J556:X556" si="545">+J52+J220+J388</f>
        <v>0</v>
      </c>
      <c r="K556" s="2">
        <f t="shared" si="545"/>
        <v>0</v>
      </c>
      <c r="L556" s="2">
        <f t="shared" si="545"/>
        <v>0</v>
      </c>
      <c r="M556" s="2">
        <f t="shared" si="545"/>
        <v>0</v>
      </c>
      <c r="N556" s="2">
        <f t="shared" si="545"/>
        <v>0</v>
      </c>
      <c r="O556" s="2">
        <f t="shared" si="545"/>
        <v>0</v>
      </c>
      <c r="P556" s="2">
        <f t="shared" si="545"/>
        <v>0</v>
      </c>
      <c r="Q556" s="2">
        <f t="shared" si="545"/>
        <v>0</v>
      </c>
      <c r="R556" s="2">
        <f t="shared" si="545"/>
        <v>0</v>
      </c>
      <c r="S556" s="2">
        <f t="shared" si="545"/>
        <v>0</v>
      </c>
      <c r="T556" s="2">
        <f t="shared" si="545"/>
        <v>0</v>
      </c>
      <c r="U556" s="2">
        <f t="shared" si="545"/>
        <v>0</v>
      </c>
      <c r="V556" s="2">
        <f t="shared" si="545"/>
        <v>0</v>
      </c>
      <c r="W556" s="2">
        <f t="shared" si="545"/>
        <v>0</v>
      </c>
      <c r="X556" s="2">
        <f t="shared" si="545"/>
        <v>0</v>
      </c>
      <c r="Y556" s="2">
        <f>SUM(J556:X556)-I556</f>
        <v>0</v>
      </c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</row>
    <row r="557" spans="1:57">
      <c r="A557" s="1">
        <f t="shared" si="508"/>
        <v>525</v>
      </c>
      <c r="B557" s="1"/>
      <c r="C557" s="3"/>
      <c r="D557" s="1" t="s">
        <v>68</v>
      </c>
      <c r="E557" s="1"/>
      <c r="G557" s="25"/>
      <c r="H557" s="11"/>
      <c r="I557" s="2">
        <f>'O and M Class.'!G$53</f>
        <v>79378176.690454662</v>
      </c>
      <c r="J557" s="2">
        <f t="shared" ref="J557:X557" si="546">+J53+J221+J389</f>
        <v>47248723.587275103</v>
      </c>
      <c r="K557" s="2">
        <f t="shared" si="546"/>
        <v>31034767.759063419</v>
      </c>
      <c r="L557" s="2">
        <f t="shared" si="546"/>
        <v>1094685.3441161276</v>
      </c>
      <c r="M557" s="2">
        <f t="shared" si="546"/>
        <v>0</v>
      </c>
      <c r="N557" s="2">
        <f t="shared" si="546"/>
        <v>0</v>
      </c>
      <c r="O557" s="2">
        <f t="shared" si="546"/>
        <v>0</v>
      </c>
      <c r="P557" s="2">
        <f t="shared" si="546"/>
        <v>0</v>
      </c>
      <c r="Q557" s="2">
        <f t="shared" si="546"/>
        <v>0</v>
      </c>
      <c r="R557" s="2">
        <f t="shared" si="546"/>
        <v>0</v>
      </c>
      <c r="S557" s="2">
        <f t="shared" si="546"/>
        <v>0</v>
      </c>
      <c r="T557" s="2">
        <f t="shared" si="546"/>
        <v>0</v>
      </c>
      <c r="U557" s="2">
        <f t="shared" si="546"/>
        <v>0</v>
      </c>
      <c r="V557" s="2">
        <f t="shared" si="546"/>
        <v>0</v>
      </c>
      <c r="W557" s="2">
        <f t="shared" si="546"/>
        <v>0</v>
      </c>
      <c r="X557" s="2">
        <f t="shared" si="546"/>
        <v>0</v>
      </c>
      <c r="Y557" s="2">
        <f>SUM(J557:X557)-I557</f>
        <v>0</v>
      </c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</row>
    <row r="558" spans="1:57">
      <c r="A558" s="1">
        <f t="shared" si="508"/>
        <v>526</v>
      </c>
      <c r="C558" s="74"/>
      <c r="G558" s="25"/>
      <c r="H558" s="11"/>
      <c r="I558" s="2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</row>
    <row r="559" spans="1:57">
      <c r="A559" s="1">
        <f t="shared" si="508"/>
        <v>527</v>
      </c>
      <c r="B559" s="1"/>
      <c r="C559" s="3"/>
      <c r="D559" s="1" t="s">
        <v>121</v>
      </c>
      <c r="E559" s="1"/>
      <c r="G559" s="25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</row>
    <row r="560" spans="1:57">
      <c r="A560" s="1">
        <f t="shared" si="508"/>
        <v>528</v>
      </c>
      <c r="B560" s="1"/>
      <c r="C560" s="3"/>
      <c r="D560" s="1"/>
      <c r="E560" s="1" t="s">
        <v>71</v>
      </c>
      <c r="G560" s="25"/>
      <c r="H560" s="11"/>
      <c r="I560" s="2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</row>
    <row r="561" spans="1:57">
      <c r="A561" s="1">
        <f t="shared" si="508"/>
        <v>529</v>
      </c>
      <c r="B561" s="1"/>
      <c r="C561" s="73">
        <v>8140</v>
      </c>
      <c r="D561" s="1"/>
      <c r="E561" s="1"/>
      <c r="F561" s="1" t="s">
        <v>79</v>
      </c>
      <c r="G561" s="25"/>
      <c r="H561" s="11"/>
      <c r="I561" s="2">
        <f>'O and M Class.'!G$57</f>
        <v>-73.411813745234497</v>
      </c>
      <c r="J561" s="2">
        <f t="shared" ref="J561:X561" si="547">+J57+J225+J393</f>
        <v>-34.194047480762833</v>
      </c>
      <c r="K561" s="2">
        <f t="shared" si="547"/>
        <v>-19.725290055889587</v>
      </c>
      <c r="L561" s="2">
        <f t="shared" si="547"/>
        <v>-0.27273924073661515</v>
      </c>
      <c r="M561" s="2">
        <f t="shared" si="547"/>
        <v>-12.593393943370959</v>
      </c>
      <c r="N561" s="2">
        <f t="shared" si="547"/>
        <v>-6.6263430244745054</v>
      </c>
      <c r="O561" s="2">
        <f t="shared" si="547"/>
        <v>0</v>
      </c>
      <c r="P561" s="2">
        <f t="shared" si="547"/>
        <v>0</v>
      </c>
      <c r="Q561" s="2">
        <f t="shared" si="547"/>
        <v>0</v>
      </c>
      <c r="R561" s="2">
        <f t="shared" si="547"/>
        <v>0</v>
      </c>
      <c r="S561" s="2">
        <f t="shared" si="547"/>
        <v>0</v>
      </c>
      <c r="T561" s="2">
        <f t="shared" si="547"/>
        <v>0</v>
      </c>
      <c r="U561" s="2">
        <f t="shared" si="547"/>
        <v>0</v>
      </c>
      <c r="V561" s="2">
        <f t="shared" si="547"/>
        <v>0</v>
      </c>
      <c r="W561" s="2">
        <f t="shared" si="547"/>
        <v>0</v>
      </c>
      <c r="X561" s="2">
        <f t="shared" si="547"/>
        <v>0</v>
      </c>
      <c r="Y561" s="2">
        <f t="shared" ref="Y561:Y573" si="548">SUM(J561:X561)-I561</f>
        <v>0</v>
      </c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</row>
    <row r="562" spans="1:57">
      <c r="A562" s="1">
        <f t="shared" si="508"/>
        <v>530</v>
      </c>
      <c r="B562" s="1"/>
      <c r="C562" s="73">
        <v>8150</v>
      </c>
      <c r="D562" s="1"/>
      <c r="E562" s="1"/>
      <c r="F562" s="1" t="s">
        <v>89</v>
      </c>
      <c r="G562" s="25"/>
      <c r="H562" s="11"/>
      <c r="I562" s="2">
        <f>'O and M Class.'!G$58</f>
        <v>0</v>
      </c>
      <c r="J562" s="2">
        <f t="shared" ref="J562:X562" si="549">+J58+J226+J394</f>
        <v>0</v>
      </c>
      <c r="K562" s="2">
        <f t="shared" si="549"/>
        <v>0</v>
      </c>
      <c r="L562" s="2">
        <f t="shared" si="549"/>
        <v>0</v>
      </c>
      <c r="M562" s="2">
        <f t="shared" si="549"/>
        <v>0</v>
      </c>
      <c r="N562" s="2">
        <f t="shared" si="549"/>
        <v>0</v>
      </c>
      <c r="O562" s="2">
        <f t="shared" si="549"/>
        <v>0</v>
      </c>
      <c r="P562" s="2">
        <f t="shared" si="549"/>
        <v>0</v>
      </c>
      <c r="Q562" s="2">
        <f t="shared" si="549"/>
        <v>0</v>
      </c>
      <c r="R562" s="2">
        <f t="shared" si="549"/>
        <v>0</v>
      </c>
      <c r="S562" s="2">
        <f t="shared" si="549"/>
        <v>0</v>
      </c>
      <c r="T562" s="2">
        <f t="shared" si="549"/>
        <v>0</v>
      </c>
      <c r="U562" s="2">
        <f t="shared" si="549"/>
        <v>0</v>
      </c>
      <c r="V562" s="2">
        <f t="shared" si="549"/>
        <v>0</v>
      </c>
      <c r="W562" s="2">
        <f t="shared" si="549"/>
        <v>0</v>
      </c>
      <c r="X562" s="2">
        <f t="shared" si="549"/>
        <v>0</v>
      </c>
      <c r="Y562" s="2">
        <f t="shared" si="548"/>
        <v>0</v>
      </c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</row>
    <row r="563" spans="1:57">
      <c r="A563" s="1">
        <f t="shared" si="508"/>
        <v>531</v>
      </c>
      <c r="B563" s="1"/>
      <c r="C563" s="73">
        <v>8160</v>
      </c>
      <c r="D563" s="1"/>
      <c r="E563" s="1"/>
      <c r="F563" s="1" t="s">
        <v>90</v>
      </c>
      <c r="G563" s="25"/>
      <c r="H563" s="11"/>
      <c r="I563" s="2">
        <f>'O and M Class.'!G$59</f>
        <v>92006.908220302023</v>
      </c>
      <c r="J563" s="2">
        <f t="shared" ref="J563:X563" si="550">+J59+J227+J395</f>
        <v>42855.34477000199</v>
      </c>
      <c r="K563" s="2">
        <f t="shared" si="550"/>
        <v>24721.674335540862</v>
      </c>
      <c r="L563" s="2">
        <f t="shared" si="550"/>
        <v>341.82365222051976</v>
      </c>
      <c r="M563" s="2">
        <f t="shared" si="550"/>
        <v>15783.280396134531</v>
      </c>
      <c r="N563" s="2">
        <f t="shared" si="550"/>
        <v>8304.7850664041234</v>
      </c>
      <c r="O563" s="2">
        <f t="shared" si="550"/>
        <v>0</v>
      </c>
      <c r="P563" s="2">
        <f t="shared" si="550"/>
        <v>0</v>
      </c>
      <c r="Q563" s="2">
        <f t="shared" si="550"/>
        <v>0</v>
      </c>
      <c r="R563" s="2">
        <f t="shared" si="550"/>
        <v>0</v>
      </c>
      <c r="S563" s="2">
        <f t="shared" si="550"/>
        <v>0</v>
      </c>
      <c r="T563" s="2">
        <f t="shared" si="550"/>
        <v>0</v>
      </c>
      <c r="U563" s="2">
        <f t="shared" si="550"/>
        <v>0</v>
      </c>
      <c r="V563" s="2">
        <f t="shared" si="550"/>
        <v>0</v>
      </c>
      <c r="W563" s="2">
        <f t="shared" si="550"/>
        <v>0</v>
      </c>
      <c r="X563" s="2">
        <f t="shared" si="550"/>
        <v>0</v>
      </c>
      <c r="Y563" s="2">
        <f t="shared" si="548"/>
        <v>0</v>
      </c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</row>
    <row r="564" spans="1:57">
      <c r="A564" s="1">
        <f t="shared" si="508"/>
        <v>532</v>
      </c>
      <c r="B564" s="1"/>
      <c r="C564" s="73">
        <v>8170</v>
      </c>
      <c r="D564" s="1"/>
      <c r="E564" s="1"/>
      <c r="F564" s="1" t="s">
        <v>91</v>
      </c>
      <c r="G564" s="25"/>
      <c r="H564" s="11"/>
      <c r="I564" s="2">
        <f>'O and M Class.'!G$60</f>
        <v>36434.826208633858</v>
      </c>
      <c r="J564" s="2">
        <f t="shared" ref="J564:X564" si="551">+J60+J228+J396</f>
        <v>16970.758707242028</v>
      </c>
      <c r="K564" s="2">
        <f t="shared" si="551"/>
        <v>9789.8073679985064</v>
      </c>
      <c r="L564" s="2">
        <f t="shared" si="551"/>
        <v>135.36250270288951</v>
      </c>
      <c r="M564" s="2">
        <f t="shared" si="551"/>
        <v>6250.1945708073235</v>
      </c>
      <c r="N564" s="2">
        <f t="shared" si="551"/>
        <v>3288.7030598831129</v>
      </c>
      <c r="O564" s="2">
        <f t="shared" si="551"/>
        <v>0</v>
      </c>
      <c r="P564" s="2">
        <f t="shared" si="551"/>
        <v>0</v>
      </c>
      <c r="Q564" s="2">
        <f t="shared" si="551"/>
        <v>0</v>
      </c>
      <c r="R564" s="2">
        <f t="shared" si="551"/>
        <v>0</v>
      </c>
      <c r="S564" s="2">
        <f t="shared" si="551"/>
        <v>0</v>
      </c>
      <c r="T564" s="2">
        <f t="shared" si="551"/>
        <v>0</v>
      </c>
      <c r="U564" s="2">
        <f t="shared" si="551"/>
        <v>0</v>
      </c>
      <c r="V564" s="2">
        <f t="shared" si="551"/>
        <v>0</v>
      </c>
      <c r="W564" s="2">
        <f t="shared" si="551"/>
        <v>0</v>
      </c>
      <c r="X564" s="2">
        <f t="shared" si="551"/>
        <v>0</v>
      </c>
      <c r="Y564" s="2">
        <f t="shared" si="548"/>
        <v>0</v>
      </c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</row>
    <row r="565" spans="1:57">
      <c r="A565" s="1">
        <f t="shared" si="508"/>
        <v>533</v>
      </c>
      <c r="B565" s="1"/>
      <c r="C565" s="73">
        <v>8180</v>
      </c>
      <c r="D565" s="1"/>
      <c r="E565" s="1"/>
      <c r="F565" s="1" t="s">
        <v>92</v>
      </c>
      <c r="G565" s="25"/>
      <c r="H565" s="11"/>
      <c r="I565" s="2">
        <f>'O and M Class.'!G$61</f>
        <v>26327.414943322936</v>
      </c>
      <c r="J565" s="2">
        <f t="shared" ref="J565:X565" si="552">+J61+J229+J397</f>
        <v>12262.888364833081</v>
      </c>
      <c r="K565" s="2">
        <f t="shared" si="552"/>
        <v>7074.009885943161</v>
      </c>
      <c r="L565" s="2">
        <f t="shared" si="552"/>
        <v>97.811493762008226</v>
      </c>
      <c r="M565" s="2">
        <f t="shared" si="552"/>
        <v>4516.323613014938</v>
      </c>
      <c r="N565" s="2">
        <f t="shared" si="552"/>
        <v>2376.3815857697487</v>
      </c>
      <c r="O565" s="2">
        <f t="shared" si="552"/>
        <v>0</v>
      </c>
      <c r="P565" s="2">
        <f t="shared" si="552"/>
        <v>0</v>
      </c>
      <c r="Q565" s="2">
        <f t="shared" si="552"/>
        <v>0</v>
      </c>
      <c r="R565" s="2">
        <f t="shared" si="552"/>
        <v>0</v>
      </c>
      <c r="S565" s="2">
        <f t="shared" si="552"/>
        <v>0</v>
      </c>
      <c r="T565" s="2">
        <f t="shared" si="552"/>
        <v>0</v>
      </c>
      <c r="U565" s="2">
        <f t="shared" si="552"/>
        <v>0</v>
      </c>
      <c r="V565" s="2">
        <f t="shared" si="552"/>
        <v>0</v>
      </c>
      <c r="W565" s="2">
        <f t="shared" si="552"/>
        <v>0</v>
      </c>
      <c r="X565" s="2">
        <f t="shared" si="552"/>
        <v>0</v>
      </c>
      <c r="Y565" s="2">
        <f t="shared" si="548"/>
        <v>0</v>
      </c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</row>
    <row r="566" spans="1:57">
      <c r="A566" s="1">
        <f t="shared" si="508"/>
        <v>534</v>
      </c>
      <c r="B566" s="1"/>
      <c r="C566" s="75">
        <v>8190</v>
      </c>
      <c r="D566" s="1"/>
      <c r="E566" s="1"/>
      <c r="F566" s="1" t="s">
        <v>93</v>
      </c>
      <c r="G566" s="25"/>
      <c r="H566" s="11"/>
      <c r="I566" s="2">
        <f>'O and M Class.'!G$62</f>
        <v>696.66560730043182</v>
      </c>
      <c r="J566" s="2">
        <f t="shared" ref="J566:X566" si="553">+J62+J230+J398</f>
        <v>324.49568589758246</v>
      </c>
      <c r="K566" s="2">
        <f t="shared" si="553"/>
        <v>187.18964257786837</v>
      </c>
      <c r="L566" s="2">
        <f t="shared" si="553"/>
        <v>2.5882489355436609</v>
      </c>
      <c r="M566" s="2">
        <f t="shared" si="553"/>
        <v>119.50916333410478</v>
      </c>
      <c r="N566" s="2">
        <f t="shared" si="553"/>
        <v>62.882866555332591</v>
      </c>
      <c r="O566" s="2">
        <f t="shared" si="553"/>
        <v>0</v>
      </c>
      <c r="P566" s="2">
        <f t="shared" si="553"/>
        <v>0</v>
      </c>
      <c r="Q566" s="2">
        <f t="shared" si="553"/>
        <v>0</v>
      </c>
      <c r="R566" s="2">
        <f t="shared" si="553"/>
        <v>0</v>
      </c>
      <c r="S566" s="2">
        <f t="shared" si="553"/>
        <v>0</v>
      </c>
      <c r="T566" s="2">
        <f t="shared" si="553"/>
        <v>0</v>
      </c>
      <c r="U566" s="2">
        <f t="shared" si="553"/>
        <v>0</v>
      </c>
      <c r="V566" s="2">
        <f t="shared" si="553"/>
        <v>0</v>
      </c>
      <c r="W566" s="2">
        <f t="shared" si="553"/>
        <v>0</v>
      </c>
      <c r="X566" s="2">
        <f t="shared" si="553"/>
        <v>0</v>
      </c>
      <c r="Y566" s="2">
        <f t="shared" si="548"/>
        <v>0</v>
      </c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</row>
    <row r="567" spans="1:57">
      <c r="A567" s="1">
        <f t="shared" si="508"/>
        <v>535</v>
      </c>
      <c r="B567" s="1"/>
      <c r="C567" s="75">
        <v>8200</v>
      </c>
      <c r="D567" s="1"/>
      <c r="E567" s="1"/>
      <c r="F567" s="1" t="s">
        <v>94</v>
      </c>
      <c r="G567" s="25"/>
      <c r="H567" s="11"/>
      <c r="I567" s="2">
        <f>'O and M Class.'!G$63</f>
        <v>2739.864372868532</v>
      </c>
      <c r="J567" s="2">
        <f t="shared" ref="J567:X567" si="554">+J63+J231+J399</f>
        <v>1276.1849582118346</v>
      </c>
      <c r="K567" s="2">
        <f t="shared" si="554"/>
        <v>736.18422855188078</v>
      </c>
      <c r="L567" s="2">
        <f t="shared" si="554"/>
        <v>10.179131813453859</v>
      </c>
      <c r="M567" s="2">
        <f t="shared" si="554"/>
        <v>470.00870348582373</v>
      </c>
      <c r="N567" s="2">
        <f t="shared" si="554"/>
        <v>247.30735080553922</v>
      </c>
      <c r="O567" s="2">
        <f t="shared" si="554"/>
        <v>0</v>
      </c>
      <c r="P567" s="2">
        <f t="shared" si="554"/>
        <v>0</v>
      </c>
      <c r="Q567" s="2">
        <f t="shared" si="554"/>
        <v>0</v>
      </c>
      <c r="R567" s="2">
        <f t="shared" si="554"/>
        <v>0</v>
      </c>
      <c r="S567" s="2">
        <f t="shared" si="554"/>
        <v>0</v>
      </c>
      <c r="T567" s="2">
        <f t="shared" si="554"/>
        <v>0</v>
      </c>
      <c r="U567" s="2">
        <f t="shared" si="554"/>
        <v>0</v>
      </c>
      <c r="V567" s="2">
        <f t="shared" si="554"/>
        <v>0</v>
      </c>
      <c r="W567" s="2">
        <f t="shared" si="554"/>
        <v>0</v>
      </c>
      <c r="X567" s="2">
        <f t="shared" si="554"/>
        <v>0</v>
      </c>
      <c r="Y567" s="2">
        <f t="shared" si="548"/>
        <v>0</v>
      </c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</row>
    <row r="568" spans="1:57">
      <c r="A568" s="1">
        <f t="shared" si="508"/>
        <v>536</v>
      </c>
      <c r="B568" s="1"/>
      <c r="C568" s="75">
        <v>8210</v>
      </c>
      <c r="D568" s="1"/>
      <c r="E568" s="1"/>
      <c r="F568" s="1" t="s">
        <v>95</v>
      </c>
      <c r="G568" s="25"/>
      <c r="H568" s="11"/>
      <c r="I568" s="2">
        <f>'O and M Class.'!G$64</f>
        <v>46479.654188193097</v>
      </c>
      <c r="J568" s="2">
        <f t="shared" ref="J568:X568" si="555">+J64+J232+J400</f>
        <v>21649.478757139172</v>
      </c>
      <c r="K568" s="2">
        <f t="shared" si="555"/>
        <v>12488.789116984153</v>
      </c>
      <c r="L568" s="2">
        <f t="shared" si="555"/>
        <v>172.68100250160529</v>
      </c>
      <c r="M568" s="2">
        <f t="shared" si="555"/>
        <v>7973.3297092331341</v>
      </c>
      <c r="N568" s="2">
        <f t="shared" si="555"/>
        <v>4195.3756023350352</v>
      </c>
      <c r="O568" s="2">
        <f t="shared" si="555"/>
        <v>0</v>
      </c>
      <c r="P568" s="2">
        <f t="shared" si="555"/>
        <v>0</v>
      </c>
      <c r="Q568" s="2">
        <f t="shared" si="555"/>
        <v>0</v>
      </c>
      <c r="R568" s="2">
        <f t="shared" si="555"/>
        <v>0</v>
      </c>
      <c r="S568" s="2">
        <f t="shared" si="555"/>
        <v>0</v>
      </c>
      <c r="T568" s="2">
        <f t="shared" si="555"/>
        <v>0</v>
      </c>
      <c r="U568" s="2">
        <f t="shared" si="555"/>
        <v>0</v>
      </c>
      <c r="V568" s="2">
        <f t="shared" si="555"/>
        <v>0</v>
      </c>
      <c r="W568" s="2">
        <f t="shared" si="555"/>
        <v>0</v>
      </c>
      <c r="X568" s="2">
        <f t="shared" si="555"/>
        <v>0</v>
      </c>
      <c r="Y568" s="2">
        <f t="shared" si="548"/>
        <v>0</v>
      </c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</row>
    <row r="569" spans="1:57">
      <c r="A569" s="1">
        <f t="shared" si="508"/>
        <v>537</v>
      </c>
      <c r="B569" s="1"/>
      <c r="C569" s="75">
        <v>8220</v>
      </c>
      <c r="D569" s="1"/>
      <c r="E569" s="1"/>
      <c r="F569" s="1" t="s">
        <v>96</v>
      </c>
      <c r="G569" s="25"/>
      <c r="H569" s="11"/>
      <c r="I569" s="2">
        <f>'O and M Class.'!G$65</f>
        <v>0</v>
      </c>
      <c r="J569" s="2">
        <f t="shared" ref="J569:X569" si="556">+J65+J233+J401</f>
        <v>0</v>
      </c>
      <c r="K569" s="2">
        <f t="shared" si="556"/>
        <v>0</v>
      </c>
      <c r="L569" s="2">
        <f t="shared" si="556"/>
        <v>0</v>
      </c>
      <c r="M569" s="2">
        <f t="shared" si="556"/>
        <v>0</v>
      </c>
      <c r="N569" s="2">
        <f t="shared" si="556"/>
        <v>0</v>
      </c>
      <c r="O569" s="2">
        <f t="shared" si="556"/>
        <v>0</v>
      </c>
      <c r="P569" s="2">
        <f t="shared" si="556"/>
        <v>0</v>
      </c>
      <c r="Q569" s="2">
        <f t="shared" si="556"/>
        <v>0</v>
      </c>
      <c r="R569" s="2">
        <f t="shared" si="556"/>
        <v>0</v>
      </c>
      <c r="S569" s="2">
        <f t="shared" si="556"/>
        <v>0</v>
      </c>
      <c r="T569" s="2">
        <f t="shared" si="556"/>
        <v>0</v>
      </c>
      <c r="U569" s="2">
        <f t="shared" si="556"/>
        <v>0</v>
      </c>
      <c r="V569" s="2">
        <f t="shared" si="556"/>
        <v>0</v>
      </c>
      <c r="W569" s="2">
        <f t="shared" si="556"/>
        <v>0</v>
      </c>
      <c r="X569" s="2">
        <f t="shared" si="556"/>
        <v>0</v>
      </c>
      <c r="Y569" s="2">
        <f t="shared" si="548"/>
        <v>0</v>
      </c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</row>
    <row r="570" spans="1:57">
      <c r="A570" s="1">
        <f t="shared" si="508"/>
        <v>538</v>
      </c>
      <c r="B570" s="1"/>
      <c r="C570" s="75">
        <v>8230</v>
      </c>
      <c r="D570" s="1"/>
      <c r="E570" s="1"/>
      <c r="F570" s="1" t="s">
        <v>97</v>
      </c>
      <c r="G570" s="25"/>
      <c r="H570" s="11"/>
      <c r="I570" s="2">
        <f>'O and M Class.'!G$66</f>
        <v>0</v>
      </c>
      <c r="J570" s="2">
        <f t="shared" ref="J570:X570" si="557">+J66+J234+J402</f>
        <v>0</v>
      </c>
      <c r="K570" s="2">
        <f t="shared" si="557"/>
        <v>0</v>
      </c>
      <c r="L570" s="2">
        <f t="shared" si="557"/>
        <v>0</v>
      </c>
      <c r="M570" s="2">
        <f t="shared" si="557"/>
        <v>0</v>
      </c>
      <c r="N570" s="2">
        <f t="shared" si="557"/>
        <v>0</v>
      </c>
      <c r="O570" s="2">
        <f t="shared" si="557"/>
        <v>0</v>
      </c>
      <c r="P570" s="2">
        <f t="shared" si="557"/>
        <v>0</v>
      </c>
      <c r="Q570" s="2">
        <f t="shared" si="557"/>
        <v>0</v>
      </c>
      <c r="R570" s="2">
        <f t="shared" si="557"/>
        <v>0</v>
      </c>
      <c r="S570" s="2">
        <f t="shared" si="557"/>
        <v>0</v>
      </c>
      <c r="T570" s="2">
        <f t="shared" si="557"/>
        <v>0</v>
      </c>
      <c r="U570" s="2">
        <f t="shared" si="557"/>
        <v>0</v>
      </c>
      <c r="V570" s="2">
        <f t="shared" si="557"/>
        <v>0</v>
      </c>
      <c r="W570" s="2">
        <f t="shared" si="557"/>
        <v>0</v>
      </c>
      <c r="X570" s="2">
        <f t="shared" si="557"/>
        <v>0</v>
      </c>
      <c r="Y570" s="2">
        <f t="shared" si="548"/>
        <v>0</v>
      </c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</row>
    <row r="571" spans="1:57">
      <c r="A571" s="1">
        <f t="shared" si="508"/>
        <v>539</v>
      </c>
      <c r="B571" s="1"/>
      <c r="C571" s="75">
        <v>8240</v>
      </c>
      <c r="D571" s="1"/>
      <c r="E571" s="1"/>
      <c r="F571" s="1" t="s">
        <v>78</v>
      </c>
      <c r="G571" s="25"/>
      <c r="H571" s="11"/>
      <c r="I571" s="2">
        <f>'O and M Class.'!G$67</f>
        <v>1278.0995125652898</v>
      </c>
      <c r="J571" s="2">
        <f t="shared" ref="J571:X571" si="558">+J67+J235+J403</f>
        <v>595.31828990717918</v>
      </c>
      <c r="K571" s="2">
        <f t="shared" si="558"/>
        <v>343.41725560864512</v>
      </c>
      <c r="L571" s="2">
        <f t="shared" si="558"/>
        <v>4.7483895691859752</v>
      </c>
      <c r="M571" s="2">
        <f t="shared" si="558"/>
        <v>219.250960293975</v>
      </c>
      <c r="N571" s="2">
        <f t="shared" si="558"/>
        <v>115.36461718630463</v>
      </c>
      <c r="O571" s="2">
        <f t="shared" si="558"/>
        <v>0</v>
      </c>
      <c r="P571" s="2">
        <f t="shared" si="558"/>
        <v>0</v>
      </c>
      <c r="Q571" s="2">
        <f t="shared" si="558"/>
        <v>0</v>
      </c>
      <c r="R571" s="2">
        <f t="shared" si="558"/>
        <v>0</v>
      </c>
      <c r="S571" s="2">
        <f t="shared" si="558"/>
        <v>0</v>
      </c>
      <c r="T571" s="2">
        <f t="shared" si="558"/>
        <v>0</v>
      </c>
      <c r="U571" s="2">
        <f t="shared" si="558"/>
        <v>0</v>
      </c>
      <c r="V571" s="2">
        <f t="shared" si="558"/>
        <v>0</v>
      </c>
      <c r="W571" s="2">
        <f t="shared" si="558"/>
        <v>0</v>
      </c>
      <c r="X571" s="2">
        <f t="shared" si="558"/>
        <v>0</v>
      </c>
      <c r="Y571" s="2">
        <f t="shared" si="548"/>
        <v>0</v>
      </c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</row>
    <row r="572" spans="1:57">
      <c r="A572" s="1">
        <f t="shared" si="508"/>
        <v>540</v>
      </c>
      <c r="B572" s="1"/>
      <c r="C572" s="75">
        <v>8250</v>
      </c>
      <c r="D572" s="1"/>
      <c r="E572" s="1"/>
      <c r="F572" s="1" t="s">
        <v>98</v>
      </c>
      <c r="G572" s="25"/>
      <c r="H572" s="11"/>
      <c r="I572" s="2">
        <f>'O and M Class.'!G$68</f>
        <v>7367.963346891197</v>
      </c>
      <c r="J572" s="2">
        <f t="shared" ref="J572:X572" si="559">+J68+J236+J404</f>
        <v>3431.8793620117094</v>
      </c>
      <c r="K572" s="2">
        <f t="shared" si="559"/>
        <v>1979.725152179969</v>
      </c>
      <c r="L572" s="2">
        <f t="shared" si="559"/>
        <v>27.373424337125346</v>
      </c>
      <c r="M572" s="2">
        <f t="shared" si="559"/>
        <v>1263.9336947827705</v>
      </c>
      <c r="N572" s="2">
        <f t="shared" si="559"/>
        <v>665.05171357962286</v>
      </c>
      <c r="O572" s="2">
        <f t="shared" si="559"/>
        <v>0</v>
      </c>
      <c r="P572" s="2">
        <f t="shared" si="559"/>
        <v>0</v>
      </c>
      <c r="Q572" s="2">
        <f t="shared" si="559"/>
        <v>0</v>
      </c>
      <c r="R572" s="2">
        <f t="shared" si="559"/>
        <v>0</v>
      </c>
      <c r="S572" s="2">
        <f t="shared" si="559"/>
        <v>0</v>
      </c>
      <c r="T572" s="2">
        <f t="shared" si="559"/>
        <v>0</v>
      </c>
      <c r="U572" s="2">
        <f t="shared" si="559"/>
        <v>0</v>
      </c>
      <c r="V572" s="2">
        <f t="shared" si="559"/>
        <v>0</v>
      </c>
      <c r="W572" s="2">
        <f t="shared" si="559"/>
        <v>0</v>
      </c>
      <c r="X572" s="2">
        <f t="shared" si="559"/>
        <v>0</v>
      </c>
      <c r="Y572" s="2">
        <f t="shared" si="548"/>
        <v>0</v>
      </c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</row>
    <row r="573" spans="1:57">
      <c r="A573" s="1">
        <f t="shared" si="508"/>
        <v>541</v>
      </c>
      <c r="B573" s="1"/>
      <c r="C573" s="73">
        <v>8260</v>
      </c>
      <c r="D573" s="1"/>
      <c r="E573" s="1"/>
      <c r="F573" s="1" t="s">
        <v>99</v>
      </c>
      <c r="G573" s="25"/>
      <c r="H573" s="11"/>
      <c r="I573" s="2">
        <f>'O and M Class.'!G$69</f>
        <v>0</v>
      </c>
      <c r="J573" s="2">
        <f t="shared" ref="J573:X573" si="560">+J69+J237+J405</f>
        <v>0</v>
      </c>
      <c r="K573" s="2">
        <f t="shared" si="560"/>
        <v>0</v>
      </c>
      <c r="L573" s="2">
        <f t="shared" si="560"/>
        <v>0</v>
      </c>
      <c r="M573" s="2">
        <f t="shared" si="560"/>
        <v>0</v>
      </c>
      <c r="N573" s="2">
        <f t="shared" si="560"/>
        <v>0</v>
      </c>
      <c r="O573" s="2">
        <f t="shared" si="560"/>
        <v>0</v>
      </c>
      <c r="P573" s="2">
        <f t="shared" si="560"/>
        <v>0</v>
      </c>
      <c r="Q573" s="2">
        <f t="shared" si="560"/>
        <v>0</v>
      </c>
      <c r="R573" s="2">
        <f t="shared" si="560"/>
        <v>0</v>
      </c>
      <c r="S573" s="2">
        <f t="shared" si="560"/>
        <v>0</v>
      </c>
      <c r="T573" s="2">
        <f t="shared" si="560"/>
        <v>0</v>
      </c>
      <c r="U573" s="2">
        <f t="shared" si="560"/>
        <v>0</v>
      </c>
      <c r="V573" s="2">
        <f t="shared" si="560"/>
        <v>0</v>
      </c>
      <c r="W573" s="2">
        <f t="shared" si="560"/>
        <v>0</v>
      </c>
      <c r="X573" s="2">
        <f t="shared" si="560"/>
        <v>0</v>
      </c>
      <c r="Y573" s="2">
        <f t="shared" si="548"/>
        <v>0</v>
      </c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</row>
    <row r="574" spans="1:57">
      <c r="A574" s="1">
        <f t="shared" si="508"/>
        <v>542</v>
      </c>
      <c r="B574" s="1"/>
      <c r="C574" s="3"/>
      <c r="D574" s="1"/>
      <c r="E574" s="1" t="s">
        <v>80</v>
      </c>
      <c r="G574" s="20"/>
      <c r="H574" s="11"/>
      <c r="I574" s="2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</row>
    <row r="575" spans="1:57">
      <c r="A575" s="1">
        <f t="shared" si="508"/>
        <v>543</v>
      </c>
      <c r="B575" s="1"/>
      <c r="C575" s="73">
        <v>8300</v>
      </c>
      <c r="D575" s="1"/>
      <c r="E575" s="1"/>
      <c r="F575" s="1" t="s">
        <v>88</v>
      </c>
      <c r="G575" s="25"/>
      <c r="H575" s="11"/>
      <c r="I575" s="2">
        <f>'O and M Class.'!G$71</f>
        <v>0</v>
      </c>
      <c r="J575" s="2">
        <f t="shared" ref="J575:X575" si="561">+J71+J239+J407</f>
        <v>0</v>
      </c>
      <c r="K575" s="2">
        <f t="shared" si="561"/>
        <v>0</v>
      </c>
      <c r="L575" s="2">
        <f t="shared" si="561"/>
        <v>0</v>
      </c>
      <c r="M575" s="2">
        <f t="shared" si="561"/>
        <v>0</v>
      </c>
      <c r="N575" s="2">
        <f t="shared" si="561"/>
        <v>0</v>
      </c>
      <c r="O575" s="2">
        <f t="shared" si="561"/>
        <v>0</v>
      </c>
      <c r="P575" s="2">
        <f t="shared" si="561"/>
        <v>0</v>
      </c>
      <c r="Q575" s="2">
        <f t="shared" si="561"/>
        <v>0</v>
      </c>
      <c r="R575" s="2">
        <f t="shared" si="561"/>
        <v>0</v>
      </c>
      <c r="S575" s="2">
        <f t="shared" si="561"/>
        <v>0</v>
      </c>
      <c r="T575" s="2">
        <f t="shared" si="561"/>
        <v>0</v>
      </c>
      <c r="U575" s="2">
        <f t="shared" si="561"/>
        <v>0</v>
      </c>
      <c r="V575" s="2">
        <f t="shared" si="561"/>
        <v>0</v>
      </c>
      <c r="W575" s="2">
        <f t="shared" si="561"/>
        <v>0</v>
      </c>
      <c r="X575" s="2">
        <f t="shared" si="561"/>
        <v>0</v>
      </c>
      <c r="Y575" s="2">
        <f t="shared" ref="Y575:Y583" si="562">SUM(J575:X575)-I575</f>
        <v>0</v>
      </c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</row>
    <row r="576" spans="1:57">
      <c r="A576" s="1">
        <f t="shared" si="508"/>
        <v>544</v>
      </c>
      <c r="B576" s="1"/>
      <c r="C576" s="3">
        <v>8310</v>
      </c>
      <c r="D576" s="1"/>
      <c r="E576" s="1"/>
      <c r="F576" s="1" t="s">
        <v>81</v>
      </c>
      <c r="G576" s="25"/>
      <c r="H576" s="11"/>
      <c r="I576" s="2">
        <f>'O and M Class.'!G$72</f>
        <v>3834.223441099195</v>
      </c>
      <c r="J576" s="2">
        <f t="shared" ref="J576:X576" si="563">+J72+J240+J408</f>
        <v>1785.9198909291426</v>
      </c>
      <c r="K576" s="2">
        <f t="shared" si="563"/>
        <v>1030.2315888453618</v>
      </c>
      <c r="L576" s="2">
        <f t="shared" si="563"/>
        <v>14.244889709019217</v>
      </c>
      <c r="M576" s="2">
        <f t="shared" si="563"/>
        <v>657.73999847271205</v>
      </c>
      <c r="N576" s="2">
        <f t="shared" si="563"/>
        <v>346.08707314295947</v>
      </c>
      <c r="O576" s="2">
        <f t="shared" si="563"/>
        <v>0</v>
      </c>
      <c r="P576" s="2">
        <f t="shared" si="563"/>
        <v>0</v>
      </c>
      <c r="Q576" s="2">
        <f t="shared" si="563"/>
        <v>0</v>
      </c>
      <c r="R576" s="2">
        <f t="shared" si="563"/>
        <v>0</v>
      </c>
      <c r="S576" s="2">
        <f t="shared" si="563"/>
        <v>0</v>
      </c>
      <c r="T576" s="2">
        <f t="shared" si="563"/>
        <v>0</v>
      </c>
      <c r="U576" s="2">
        <f t="shared" si="563"/>
        <v>0</v>
      </c>
      <c r="V576" s="2">
        <f t="shared" si="563"/>
        <v>0</v>
      </c>
      <c r="W576" s="2">
        <f t="shared" si="563"/>
        <v>0</v>
      </c>
      <c r="X576" s="2">
        <f t="shared" si="563"/>
        <v>0</v>
      </c>
      <c r="Y576" s="2">
        <f t="shared" si="562"/>
        <v>0</v>
      </c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</row>
    <row r="577" spans="1:57">
      <c r="A577" s="1">
        <f t="shared" si="508"/>
        <v>545</v>
      </c>
      <c r="B577" s="1"/>
      <c r="C577" s="3">
        <v>8320</v>
      </c>
      <c r="D577" s="1"/>
      <c r="E577" s="1"/>
      <c r="F577" s="1" t="s">
        <v>100</v>
      </c>
      <c r="G577" s="25"/>
      <c r="H577" s="11"/>
      <c r="I577" s="2">
        <f>'O and M Class.'!G$73</f>
        <v>0</v>
      </c>
      <c r="J577" s="2">
        <f t="shared" ref="J577:X577" si="564">+J73+J241+J409</f>
        <v>0</v>
      </c>
      <c r="K577" s="2">
        <f t="shared" si="564"/>
        <v>0</v>
      </c>
      <c r="L577" s="2">
        <f t="shared" si="564"/>
        <v>0</v>
      </c>
      <c r="M577" s="2">
        <f t="shared" si="564"/>
        <v>0</v>
      </c>
      <c r="N577" s="2">
        <f t="shared" si="564"/>
        <v>0</v>
      </c>
      <c r="O577" s="2">
        <f t="shared" si="564"/>
        <v>0</v>
      </c>
      <c r="P577" s="2">
        <f t="shared" si="564"/>
        <v>0</v>
      </c>
      <c r="Q577" s="2">
        <f t="shared" si="564"/>
        <v>0</v>
      </c>
      <c r="R577" s="2">
        <f t="shared" si="564"/>
        <v>0</v>
      </c>
      <c r="S577" s="2">
        <f t="shared" si="564"/>
        <v>0</v>
      </c>
      <c r="T577" s="2">
        <f t="shared" si="564"/>
        <v>0</v>
      </c>
      <c r="U577" s="2">
        <f t="shared" si="564"/>
        <v>0</v>
      </c>
      <c r="V577" s="2">
        <f t="shared" si="564"/>
        <v>0</v>
      </c>
      <c r="W577" s="2">
        <f t="shared" si="564"/>
        <v>0</v>
      </c>
      <c r="X577" s="2">
        <f t="shared" si="564"/>
        <v>0</v>
      </c>
      <c r="Y577" s="2">
        <f t="shared" si="562"/>
        <v>0</v>
      </c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</row>
    <row r="578" spans="1:57">
      <c r="A578" s="1">
        <f t="shared" si="508"/>
        <v>546</v>
      </c>
      <c r="B578" s="1"/>
      <c r="C578" s="3">
        <v>8330</v>
      </c>
      <c r="D578" s="1"/>
      <c r="E578" s="1"/>
      <c r="F578" s="1" t="s">
        <v>101</v>
      </c>
      <c r="G578" s="25"/>
      <c r="H578" s="11"/>
      <c r="I578" s="2">
        <f>'O and M Class.'!G$74</f>
        <v>0</v>
      </c>
      <c r="J578" s="2">
        <f t="shared" ref="J578:X578" si="565">+J74+J242+J410</f>
        <v>0</v>
      </c>
      <c r="K578" s="2">
        <f t="shared" si="565"/>
        <v>0</v>
      </c>
      <c r="L578" s="2">
        <f t="shared" si="565"/>
        <v>0</v>
      </c>
      <c r="M578" s="2">
        <f t="shared" si="565"/>
        <v>0</v>
      </c>
      <c r="N578" s="2">
        <f t="shared" si="565"/>
        <v>0</v>
      </c>
      <c r="O578" s="2">
        <f t="shared" si="565"/>
        <v>0</v>
      </c>
      <c r="P578" s="2">
        <f t="shared" si="565"/>
        <v>0</v>
      </c>
      <c r="Q578" s="2">
        <f t="shared" si="565"/>
        <v>0</v>
      </c>
      <c r="R578" s="2">
        <f t="shared" si="565"/>
        <v>0</v>
      </c>
      <c r="S578" s="2">
        <f t="shared" si="565"/>
        <v>0</v>
      </c>
      <c r="T578" s="2">
        <f t="shared" si="565"/>
        <v>0</v>
      </c>
      <c r="U578" s="2">
        <f t="shared" si="565"/>
        <v>0</v>
      </c>
      <c r="V578" s="2">
        <f t="shared" si="565"/>
        <v>0</v>
      </c>
      <c r="W578" s="2">
        <f t="shared" si="565"/>
        <v>0</v>
      </c>
      <c r="X578" s="2">
        <f t="shared" si="565"/>
        <v>0</v>
      </c>
      <c r="Y578" s="2">
        <f t="shared" si="562"/>
        <v>0</v>
      </c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</row>
    <row r="579" spans="1:57">
      <c r="A579" s="1">
        <f t="shared" si="508"/>
        <v>547</v>
      </c>
      <c r="B579" s="1"/>
      <c r="C579" s="3">
        <v>8340</v>
      </c>
      <c r="D579" s="1"/>
      <c r="E579" s="1"/>
      <c r="F579" s="1" t="s">
        <v>102</v>
      </c>
      <c r="G579" s="25"/>
      <c r="H579" s="11"/>
      <c r="I579" s="2">
        <f>'O and M Class.'!G$75</f>
        <v>3106.0895408107194</v>
      </c>
      <c r="J579" s="2">
        <f t="shared" ref="J579:X579" si="566">+J75+J243+J411</f>
        <v>1446.7667779816588</v>
      </c>
      <c r="K579" s="2">
        <f t="shared" si="566"/>
        <v>834.58661496472791</v>
      </c>
      <c r="L579" s="2">
        <f t="shared" si="566"/>
        <v>11.539729912689289</v>
      </c>
      <c r="M579" s="2">
        <f t="shared" si="566"/>
        <v>532.8326220975955</v>
      </c>
      <c r="N579" s="2">
        <f t="shared" si="566"/>
        <v>280.36379585404813</v>
      </c>
      <c r="O579" s="2">
        <f t="shared" si="566"/>
        <v>0</v>
      </c>
      <c r="P579" s="2">
        <f t="shared" si="566"/>
        <v>0</v>
      </c>
      <c r="Q579" s="2">
        <f t="shared" si="566"/>
        <v>0</v>
      </c>
      <c r="R579" s="2">
        <f t="shared" si="566"/>
        <v>0</v>
      </c>
      <c r="S579" s="2">
        <f t="shared" si="566"/>
        <v>0</v>
      </c>
      <c r="T579" s="2">
        <f t="shared" si="566"/>
        <v>0</v>
      </c>
      <c r="U579" s="2">
        <f t="shared" si="566"/>
        <v>0</v>
      </c>
      <c r="V579" s="2">
        <f t="shared" si="566"/>
        <v>0</v>
      </c>
      <c r="W579" s="2">
        <f t="shared" si="566"/>
        <v>0</v>
      </c>
      <c r="X579" s="2">
        <f t="shared" si="566"/>
        <v>0</v>
      </c>
      <c r="Y579" s="2">
        <f t="shared" si="562"/>
        <v>0</v>
      </c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</row>
    <row r="580" spans="1:57">
      <c r="A580" s="1">
        <f t="shared" si="508"/>
        <v>548</v>
      </c>
      <c r="B580" s="1"/>
      <c r="C580" s="3">
        <v>8350</v>
      </c>
      <c r="D580" s="1"/>
      <c r="E580" s="1"/>
      <c r="F580" s="1" t="s">
        <v>84</v>
      </c>
      <c r="G580" s="25"/>
      <c r="H580" s="11"/>
      <c r="I580" s="2">
        <f>'O and M Class.'!G$76</f>
        <v>2423.8288034980792</v>
      </c>
      <c r="J580" s="2">
        <f t="shared" ref="J580:X580" si="567">+J76+J244+J412</f>
        <v>1128.9806498948412</v>
      </c>
      <c r="K580" s="2">
        <f t="shared" si="567"/>
        <v>651.26746984810791</v>
      </c>
      <c r="L580" s="2">
        <f t="shared" si="567"/>
        <v>9.0049978854325463</v>
      </c>
      <c r="M580" s="2">
        <f t="shared" si="567"/>
        <v>415.79453519117362</v>
      </c>
      <c r="N580" s="2">
        <f t="shared" si="567"/>
        <v>218.78115067852394</v>
      </c>
      <c r="O580" s="2">
        <f t="shared" si="567"/>
        <v>0</v>
      </c>
      <c r="P580" s="2">
        <f t="shared" si="567"/>
        <v>0</v>
      </c>
      <c r="Q580" s="2">
        <f t="shared" si="567"/>
        <v>0</v>
      </c>
      <c r="R580" s="2">
        <f t="shared" si="567"/>
        <v>0</v>
      </c>
      <c r="S580" s="2">
        <f t="shared" si="567"/>
        <v>0</v>
      </c>
      <c r="T580" s="2">
        <f t="shared" si="567"/>
        <v>0</v>
      </c>
      <c r="U580" s="2">
        <f t="shared" si="567"/>
        <v>0</v>
      </c>
      <c r="V580" s="2">
        <f t="shared" si="567"/>
        <v>0</v>
      </c>
      <c r="W580" s="2">
        <f t="shared" si="567"/>
        <v>0</v>
      </c>
      <c r="X580" s="2">
        <f t="shared" si="567"/>
        <v>0</v>
      </c>
      <c r="Y580" s="2">
        <f t="shared" si="562"/>
        <v>0</v>
      </c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</row>
    <row r="581" spans="1:57">
      <c r="A581" s="1">
        <f t="shared" ref="A581:A644" si="568">A580+1</f>
        <v>549</v>
      </c>
      <c r="B581" s="1"/>
      <c r="C581" s="3">
        <v>8360</v>
      </c>
      <c r="D581" s="1"/>
      <c r="E581" s="1"/>
      <c r="F581" s="1" t="s">
        <v>85</v>
      </c>
      <c r="G581" s="25"/>
      <c r="H581" s="11"/>
      <c r="I581" s="2">
        <f>'O and M Class.'!G$77</f>
        <v>247.85940069986549</v>
      </c>
      <c r="J581" s="2">
        <f t="shared" ref="J581:X581" si="569">+J77+J245+J413</f>
        <v>115.4489404865684</v>
      </c>
      <c r="K581" s="2">
        <f t="shared" si="569"/>
        <v>66.598253366287167</v>
      </c>
      <c r="L581" s="2">
        <f t="shared" si="569"/>
        <v>0.92084613235294266</v>
      </c>
      <c r="M581" s="2">
        <f t="shared" si="569"/>
        <v>42.518920543410026</v>
      </c>
      <c r="N581" s="2">
        <f t="shared" si="569"/>
        <v>22.372440171246975</v>
      </c>
      <c r="O581" s="2">
        <f t="shared" si="569"/>
        <v>0</v>
      </c>
      <c r="P581" s="2">
        <f t="shared" si="569"/>
        <v>0</v>
      </c>
      <c r="Q581" s="2">
        <f t="shared" si="569"/>
        <v>0</v>
      </c>
      <c r="R581" s="2">
        <f t="shared" si="569"/>
        <v>0</v>
      </c>
      <c r="S581" s="2">
        <f t="shared" si="569"/>
        <v>0</v>
      </c>
      <c r="T581" s="2">
        <f t="shared" si="569"/>
        <v>0</v>
      </c>
      <c r="U581" s="2">
        <f t="shared" si="569"/>
        <v>0</v>
      </c>
      <c r="V581" s="2">
        <f t="shared" si="569"/>
        <v>0</v>
      </c>
      <c r="W581" s="2">
        <f t="shared" si="569"/>
        <v>0</v>
      </c>
      <c r="X581" s="2">
        <f t="shared" si="569"/>
        <v>0</v>
      </c>
      <c r="Y581" s="2">
        <f t="shared" si="562"/>
        <v>0</v>
      </c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</row>
    <row r="582" spans="1:57">
      <c r="A582" s="1">
        <f t="shared" si="568"/>
        <v>550</v>
      </c>
      <c r="B582" s="1"/>
      <c r="C582" s="3">
        <v>8370</v>
      </c>
      <c r="D582" s="1"/>
      <c r="E582" s="1"/>
      <c r="F582" s="1" t="s">
        <v>86</v>
      </c>
      <c r="G582" s="25"/>
      <c r="H582" s="11"/>
      <c r="I582" s="2">
        <f>'O and M Class.'!G$78</f>
        <v>129336.15020381426</v>
      </c>
      <c r="J582" s="2">
        <f t="shared" ref="J582:X582" si="570">+J78+J246+J414</f>
        <v>60242.708025115164</v>
      </c>
      <c r="K582" s="2">
        <f t="shared" si="570"/>
        <v>34751.805565462542</v>
      </c>
      <c r="L582" s="2">
        <f t="shared" si="570"/>
        <v>480.50908439345005</v>
      </c>
      <c r="M582" s="2">
        <f t="shared" si="570"/>
        <v>22186.907086754316</v>
      </c>
      <c r="N582" s="2">
        <f t="shared" si="570"/>
        <v>11674.220442088792</v>
      </c>
      <c r="O582" s="2">
        <f t="shared" si="570"/>
        <v>0</v>
      </c>
      <c r="P582" s="2">
        <f t="shared" si="570"/>
        <v>0</v>
      </c>
      <c r="Q582" s="2">
        <f t="shared" si="570"/>
        <v>0</v>
      </c>
      <c r="R582" s="2">
        <f t="shared" si="570"/>
        <v>0</v>
      </c>
      <c r="S582" s="2">
        <f t="shared" si="570"/>
        <v>0</v>
      </c>
      <c r="T582" s="2">
        <f t="shared" si="570"/>
        <v>0</v>
      </c>
      <c r="U582" s="2">
        <f t="shared" si="570"/>
        <v>0</v>
      </c>
      <c r="V582" s="2">
        <f t="shared" si="570"/>
        <v>0</v>
      </c>
      <c r="W582" s="2">
        <f t="shared" si="570"/>
        <v>0</v>
      </c>
      <c r="X582" s="2">
        <f t="shared" si="570"/>
        <v>0</v>
      </c>
      <c r="Y582" s="2">
        <f t="shared" si="562"/>
        <v>0</v>
      </c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</row>
    <row r="583" spans="1:57">
      <c r="A583" s="1">
        <f t="shared" si="568"/>
        <v>551</v>
      </c>
      <c r="B583" s="1"/>
      <c r="C583" s="3"/>
      <c r="D583" s="1" t="s">
        <v>69</v>
      </c>
      <c r="E583" s="1"/>
      <c r="G583" s="20"/>
      <c r="H583" s="11"/>
      <c r="I583" s="2">
        <f>'O and M Class.'!G$79</f>
        <v>352206.13597625424</v>
      </c>
      <c r="J583" s="2">
        <f t="shared" ref="J583:X583" si="571">+J79+J247+J415</f>
        <v>164051.9791321712</v>
      </c>
      <c r="K583" s="2">
        <f t="shared" si="571"/>
        <v>94635.561187816173</v>
      </c>
      <c r="L583" s="2">
        <f t="shared" si="571"/>
        <v>1308.5146546345391</v>
      </c>
      <c r="M583" s="2">
        <f t="shared" si="571"/>
        <v>60419.030580202438</v>
      </c>
      <c r="N583" s="2">
        <f t="shared" si="571"/>
        <v>31791.050421429914</v>
      </c>
      <c r="O583" s="2">
        <f t="shared" si="571"/>
        <v>0</v>
      </c>
      <c r="P583" s="2">
        <f t="shared" si="571"/>
        <v>0</v>
      </c>
      <c r="Q583" s="2">
        <f t="shared" si="571"/>
        <v>0</v>
      </c>
      <c r="R583" s="2">
        <f t="shared" si="571"/>
        <v>0</v>
      </c>
      <c r="S583" s="2">
        <f t="shared" si="571"/>
        <v>0</v>
      </c>
      <c r="T583" s="2">
        <f t="shared" si="571"/>
        <v>0</v>
      </c>
      <c r="U583" s="2">
        <f t="shared" si="571"/>
        <v>0</v>
      </c>
      <c r="V583" s="2">
        <f t="shared" si="571"/>
        <v>0</v>
      </c>
      <c r="W583" s="2">
        <f t="shared" si="571"/>
        <v>0</v>
      </c>
      <c r="X583" s="2">
        <f t="shared" si="571"/>
        <v>0</v>
      </c>
      <c r="Y583" s="2">
        <f t="shared" si="562"/>
        <v>0</v>
      </c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</row>
    <row r="584" spans="1:57">
      <c r="A584" s="1">
        <f t="shared" si="568"/>
        <v>552</v>
      </c>
      <c r="B584" s="1"/>
      <c r="C584" s="3"/>
      <c r="D584" s="1"/>
      <c r="E584" s="1"/>
      <c r="F584" s="1"/>
      <c r="G584" s="20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</row>
    <row r="585" spans="1:57">
      <c r="A585" s="1">
        <f t="shared" si="568"/>
        <v>553</v>
      </c>
      <c r="B585" s="1"/>
      <c r="C585" s="3"/>
      <c r="D585" s="1" t="s">
        <v>64</v>
      </c>
      <c r="E585" s="1"/>
      <c r="G585" s="20"/>
      <c r="H585" s="11"/>
      <c r="I585" s="2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</row>
    <row r="586" spans="1:57">
      <c r="A586" s="1">
        <f t="shared" si="568"/>
        <v>554</v>
      </c>
      <c r="B586" s="1"/>
      <c r="C586" s="3"/>
      <c r="D586" s="1"/>
      <c r="E586" s="1" t="s">
        <v>71</v>
      </c>
      <c r="G586" s="20"/>
      <c r="H586" s="11"/>
      <c r="I586" s="2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</row>
    <row r="587" spans="1:57">
      <c r="A587" s="1">
        <f t="shared" si="568"/>
        <v>555</v>
      </c>
      <c r="B587" s="1"/>
      <c r="C587" s="3">
        <v>8500</v>
      </c>
      <c r="D587" s="1"/>
      <c r="E587" s="1"/>
      <c r="F587" s="1" t="s">
        <v>79</v>
      </c>
      <c r="G587" s="25"/>
      <c r="H587" s="11"/>
      <c r="I587" s="2">
        <f>'O and M Class.'!G$83</f>
        <v>0</v>
      </c>
      <c r="J587" s="2">
        <f t="shared" ref="J587:X587" si="572">+J83+J251+J419</f>
        <v>0</v>
      </c>
      <c r="K587" s="2">
        <f t="shared" si="572"/>
        <v>0</v>
      </c>
      <c r="L587" s="2">
        <f t="shared" si="572"/>
        <v>0</v>
      </c>
      <c r="M587" s="2">
        <f t="shared" si="572"/>
        <v>0</v>
      </c>
      <c r="N587" s="2">
        <f t="shared" si="572"/>
        <v>0</v>
      </c>
      <c r="O587" s="2">
        <f t="shared" si="572"/>
        <v>0</v>
      </c>
      <c r="P587" s="2">
        <f t="shared" si="572"/>
        <v>0</v>
      </c>
      <c r="Q587" s="2">
        <f t="shared" si="572"/>
        <v>0</v>
      </c>
      <c r="R587" s="2">
        <f t="shared" si="572"/>
        <v>0</v>
      </c>
      <c r="S587" s="2">
        <f t="shared" si="572"/>
        <v>0</v>
      </c>
      <c r="T587" s="2">
        <f t="shared" si="572"/>
        <v>0</v>
      </c>
      <c r="U587" s="2">
        <f t="shared" si="572"/>
        <v>0</v>
      </c>
      <c r="V587" s="2">
        <f t="shared" si="572"/>
        <v>0</v>
      </c>
      <c r="W587" s="2">
        <f t="shared" si="572"/>
        <v>0</v>
      </c>
      <c r="X587" s="2">
        <f t="shared" si="572"/>
        <v>0</v>
      </c>
      <c r="Y587" s="2">
        <f t="shared" ref="Y587:Y598" si="573">SUM(J587:X587)-I587</f>
        <v>0</v>
      </c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</row>
    <row r="588" spans="1:57">
      <c r="A588" s="1">
        <f t="shared" si="568"/>
        <v>556</v>
      </c>
      <c r="B588" s="1"/>
      <c r="C588" s="3">
        <v>8510</v>
      </c>
      <c r="D588" s="1"/>
      <c r="E588" s="1"/>
      <c r="F588" s="1" t="s">
        <v>103</v>
      </c>
      <c r="G588" s="25"/>
      <c r="H588" s="11"/>
      <c r="I588" s="2">
        <f>'O and M Class.'!G$84</f>
        <v>0</v>
      </c>
      <c r="J588" s="2">
        <f t="shared" ref="J588:X588" si="574">+J84+J252+J420</f>
        <v>0</v>
      </c>
      <c r="K588" s="2">
        <f t="shared" si="574"/>
        <v>0</v>
      </c>
      <c r="L588" s="2">
        <f t="shared" si="574"/>
        <v>0</v>
      </c>
      <c r="M588" s="2">
        <f t="shared" si="574"/>
        <v>0</v>
      </c>
      <c r="N588" s="2">
        <f t="shared" si="574"/>
        <v>0</v>
      </c>
      <c r="O588" s="2">
        <f t="shared" si="574"/>
        <v>0</v>
      </c>
      <c r="P588" s="2">
        <f t="shared" si="574"/>
        <v>0</v>
      </c>
      <c r="Q588" s="2">
        <f t="shared" si="574"/>
        <v>0</v>
      </c>
      <c r="R588" s="2">
        <f t="shared" si="574"/>
        <v>0</v>
      </c>
      <c r="S588" s="2">
        <f t="shared" si="574"/>
        <v>0</v>
      </c>
      <c r="T588" s="2">
        <f t="shared" si="574"/>
        <v>0</v>
      </c>
      <c r="U588" s="2">
        <f t="shared" si="574"/>
        <v>0</v>
      </c>
      <c r="V588" s="2">
        <f t="shared" si="574"/>
        <v>0</v>
      </c>
      <c r="W588" s="2">
        <f t="shared" si="574"/>
        <v>0</v>
      </c>
      <c r="X588" s="2">
        <f t="shared" si="574"/>
        <v>0</v>
      </c>
      <c r="Y588" s="2">
        <f t="shared" si="573"/>
        <v>0</v>
      </c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</row>
    <row r="589" spans="1:57">
      <c r="A589" s="1">
        <f t="shared" si="568"/>
        <v>557</v>
      </c>
      <c r="B589" s="1"/>
      <c r="C589" s="3">
        <v>8520</v>
      </c>
      <c r="D589" s="1"/>
      <c r="E589" s="1"/>
      <c r="F589" s="1" t="s">
        <v>104</v>
      </c>
      <c r="G589" s="25"/>
      <c r="H589" s="11"/>
      <c r="I589" s="2">
        <f>'O and M Class.'!G$85</f>
        <v>0</v>
      </c>
      <c r="J589" s="2">
        <f t="shared" ref="J589:X589" si="575">+J85+J253+J421</f>
        <v>0</v>
      </c>
      <c r="K589" s="2">
        <f t="shared" si="575"/>
        <v>0</v>
      </c>
      <c r="L589" s="2">
        <f t="shared" si="575"/>
        <v>0</v>
      </c>
      <c r="M589" s="2">
        <f t="shared" si="575"/>
        <v>0</v>
      </c>
      <c r="N589" s="2">
        <f t="shared" si="575"/>
        <v>0</v>
      </c>
      <c r="O589" s="2">
        <f t="shared" si="575"/>
        <v>0</v>
      </c>
      <c r="P589" s="2">
        <f t="shared" si="575"/>
        <v>0</v>
      </c>
      <c r="Q589" s="2">
        <f t="shared" si="575"/>
        <v>0</v>
      </c>
      <c r="R589" s="2">
        <f t="shared" si="575"/>
        <v>0</v>
      </c>
      <c r="S589" s="2">
        <f t="shared" si="575"/>
        <v>0</v>
      </c>
      <c r="T589" s="2">
        <f t="shared" si="575"/>
        <v>0</v>
      </c>
      <c r="U589" s="2">
        <f t="shared" si="575"/>
        <v>0</v>
      </c>
      <c r="V589" s="2">
        <f t="shared" si="575"/>
        <v>0</v>
      </c>
      <c r="W589" s="2">
        <f t="shared" si="575"/>
        <v>0</v>
      </c>
      <c r="X589" s="2">
        <f t="shared" si="575"/>
        <v>0</v>
      </c>
      <c r="Y589" s="2">
        <f t="shared" si="573"/>
        <v>0</v>
      </c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</row>
    <row r="590" spans="1:57">
      <c r="A590" s="1">
        <f t="shared" si="568"/>
        <v>558</v>
      </c>
      <c r="B590" s="1"/>
      <c r="C590" s="70">
        <v>8530</v>
      </c>
      <c r="D590" s="1"/>
      <c r="E590" s="1"/>
      <c r="F590" s="1" t="s">
        <v>105</v>
      </c>
      <c r="G590" s="25"/>
      <c r="H590" s="11"/>
      <c r="I590" s="2">
        <f>'O and M Class.'!G$86</f>
        <v>0</v>
      </c>
      <c r="J590" s="2">
        <f t="shared" ref="J590:X590" si="576">+J86+J254+J422</f>
        <v>0</v>
      </c>
      <c r="K590" s="2">
        <f t="shared" si="576"/>
        <v>0</v>
      </c>
      <c r="L590" s="2">
        <f t="shared" si="576"/>
        <v>0</v>
      </c>
      <c r="M590" s="2">
        <f t="shared" si="576"/>
        <v>0</v>
      </c>
      <c r="N590" s="2">
        <f t="shared" si="576"/>
        <v>0</v>
      </c>
      <c r="O590" s="2">
        <f t="shared" si="576"/>
        <v>0</v>
      </c>
      <c r="P590" s="2">
        <f t="shared" si="576"/>
        <v>0</v>
      </c>
      <c r="Q590" s="2">
        <f t="shared" si="576"/>
        <v>0</v>
      </c>
      <c r="R590" s="2">
        <f t="shared" si="576"/>
        <v>0</v>
      </c>
      <c r="S590" s="2">
        <f t="shared" si="576"/>
        <v>0</v>
      </c>
      <c r="T590" s="2">
        <f t="shared" si="576"/>
        <v>0</v>
      </c>
      <c r="U590" s="2">
        <f t="shared" si="576"/>
        <v>0</v>
      </c>
      <c r="V590" s="2">
        <f t="shared" si="576"/>
        <v>0</v>
      </c>
      <c r="W590" s="2">
        <f t="shared" si="576"/>
        <v>0</v>
      </c>
      <c r="X590" s="2">
        <f t="shared" si="576"/>
        <v>0</v>
      </c>
      <c r="Y590" s="2">
        <f t="shared" si="573"/>
        <v>0</v>
      </c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</row>
    <row r="591" spans="1:57">
      <c r="A591" s="1">
        <f t="shared" si="568"/>
        <v>559</v>
      </c>
      <c r="B591" s="1"/>
      <c r="C591" s="3">
        <v>8540</v>
      </c>
      <c r="D591" s="1"/>
      <c r="E591" s="1"/>
      <c r="F591" s="1" t="s">
        <v>106</v>
      </c>
      <c r="G591" s="25"/>
      <c r="H591" s="11"/>
      <c r="I591" s="2">
        <f>'O and M Class.'!G$87</f>
        <v>0</v>
      </c>
      <c r="J591" s="2">
        <f t="shared" ref="J591:X591" si="577">+J87+J255+J423</f>
        <v>0</v>
      </c>
      <c r="K591" s="2">
        <f t="shared" si="577"/>
        <v>0</v>
      </c>
      <c r="L591" s="2">
        <f t="shared" si="577"/>
        <v>0</v>
      </c>
      <c r="M591" s="2">
        <f t="shared" si="577"/>
        <v>0</v>
      </c>
      <c r="N591" s="2">
        <f t="shared" si="577"/>
        <v>0</v>
      </c>
      <c r="O591" s="2">
        <f t="shared" si="577"/>
        <v>0</v>
      </c>
      <c r="P591" s="2">
        <f t="shared" si="577"/>
        <v>0</v>
      </c>
      <c r="Q591" s="2">
        <f t="shared" si="577"/>
        <v>0</v>
      </c>
      <c r="R591" s="2">
        <f t="shared" si="577"/>
        <v>0</v>
      </c>
      <c r="S591" s="2">
        <f t="shared" si="577"/>
        <v>0</v>
      </c>
      <c r="T591" s="2">
        <f t="shared" si="577"/>
        <v>0</v>
      </c>
      <c r="U591" s="2">
        <f t="shared" si="577"/>
        <v>0</v>
      </c>
      <c r="V591" s="2">
        <f t="shared" si="577"/>
        <v>0</v>
      </c>
      <c r="W591" s="2">
        <f t="shared" si="577"/>
        <v>0</v>
      </c>
      <c r="X591" s="2">
        <f t="shared" si="577"/>
        <v>0</v>
      </c>
      <c r="Y591" s="2">
        <f t="shared" si="573"/>
        <v>0</v>
      </c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</row>
    <row r="592" spans="1:57">
      <c r="A592" s="1">
        <f t="shared" si="568"/>
        <v>560</v>
      </c>
      <c r="B592" s="1"/>
      <c r="C592" s="3">
        <v>8550</v>
      </c>
      <c r="D592" s="1"/>
      <c r="E592" s="1"/>
      <c r="F592" s="1" t="s">
        <v>93</v>
      </c>
      <c r="G592" s="25"/>
      <c r="H592" s="11"/>
      <c r="I592" s="2">
        <f>'O and M Class.'!G$88</f>
        <v>50.244184785773342</v>
      </c>
      <c r="J592" s="2">
        <f t="shared" ref="J592:X592" si="578">+J88+J256+J424</f>
        <v>27.134338820462791</v>
      </c>
      <c r="K592" s="2">
        <f t="shared" si="578"/>
        <v>15.140867288850933</v>
      </c>
      <c r="L592" s="2">
        <f t="shared" si="578"/>
        <v>0</v>
      </c>
      <c r="M592" s="2">
        <f t="shared" si="578"/>
        <v>7.9689786764596269</v>
      </c>
      <c r="N592" s="2">
        <f t="shared" si="578"/>
        <v>0</v>
      </c>
      <c r="O592" s="2">
        <f t="shared" si="578"/>
        <v>0</v>
      </c>
      <c r="P592" s="2">
        <f t="shared" si="578"/>
        <v>0</v>
      </c>
      <c r="Q592" s="2">
        <f t="shared" si="578"/>
        <v>0</v>
      </c>
      <c r="R592" s="2">
        <f t="shared" si="578"/>
        <v>0</v>
      </c>
      <c r="S592" s="2">
        <f t="shared" si="578"/>
        <v>0</v>
      </c>
      <c r="T592" s="2">
        <f t="shared" si="578"/>
        <v>0</v>
      </c>
      <c r="U592" s="2">
        <f t="shared" si="578"/>
        <v>0</v>
      </c>
      <c r="V592" s="2">
        <f t="shared" si="578"/>
        <v>0</v>
      </c>
      <c r="W592" s="2">
        <f t="shared" si="578"/>
        <v>0</v>
      </c>
      <c r="X592" s="2">
        <f t="shared" si="578"/>
        <v>0</v>
      </c>
      <c r="Y592" s="2">
        <f t="shared" si="573"/>
        <v>0</v>
      </c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</row>
    <row r="593" spans="1:57">
      <c r="A593" s="1">
        <f t="shared" si="568"/>
        <v>561</v>
      </c>
      <c r="B593" s="1"/>
      <c r="C593" s="3">
        <v>8560</v>
      </c>
      <c r="D593" s="1"/>
      <c r="E593" s="1"/>
      <c r="F593" s="1" t="s">
        <v>107</v>
      </c>
      <c r="G593" s="25"/>
      <c r="H593" s="11"/>
      <c r="I593" s="2">
        <f>'O and M Class.'!G$89</f>
        <v>307841.17609223054</v>
      </c>
      <c r="J593" s="2">
        <f t="shared" ref="J593:X593" si="579">+J89+J257+J425</f>
        <v>166249.42390032581</v>
      </c>
      <c r="K593" s="2">
        <f t="shared" si="579"/>
        <v>92766.6039986385</v>
      </c>
      <c r="L593" s="2">
        <f t="shared" si="579"/>
        <v>0</v>
      </c>
      <c r="M593" s="2">
        <f t="shared" si="579"/>
        <v>48825.148193266279</v>
      </c>
      <c r="N593" s="2">
        <f t="shared" si="579"/>
        <v>0</v>
      </c>
      <c r="O593" s="2">
        <f t="shared" si="579"/>
        <v>0</v>
      </c>
      <c r="P593" s="2">
        <f t="shared" si="579"/>
        <v>0</v>
      </c>
      <c r="Q593" s="2">
        <f t="shared" si="579"/>
        <v>0</v>
      </c>
      <c r="R593" s="2">
        <f t="shared" si="579"/>
        <v>0</v>
      </c>
      <c r="S593" s="2">
        <f t="shared" si="579"/>
        <v>0</v>
      </c>
      <c r="T593" s="2">
        <f t="shared" si="579"/>
        <v>0</v>
      </c>
      <c r="U593" s="2">
        <f t="shared" si="579"/>
        <v>0</v>
      </c>
      <c r="V593" s="2">
        <f t="shared" si="579"/>
        <v>0</v>
      </c>
      <c r="W593" s="2">
        <f t="shared" si="579"/>
        <v>0</v>
      </c>
      <c r="X593" s="2">
        <f t="shared" si="579"/>
        <v>0</v>
      </c>
      <c r="Y593" s="2">
        <f t="shared" si="573"/>
        <v>0</v>
      </c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</row>
    <row r="594" spans="1:57">
      <c r="A594" s="1">
        <f t="shared" si="568"/>
        <v>562</v>
      </c>
      <c r="B594" s="1"/>
      <c r="C594" s="3">
        <v>8570</v>
      </c>
      <c r="D594" s="1"/>
      <c r="E594" s="1"/>
      <c r="F594" s="1" t="s">
        <v>94</v>
      </c>
      <c r="G594" s="25"/>
      <c r="H594" s="11"/>
      <c r="I594" s="2">
        <f>'O and M Class.'!G$90</f>
        <v>33551.585374407099</v>
      </c>
      <c r="J594" s="2">
        <f t="shared" ref="J594:X594" si="580">+J90+J258+J426</f>
        <v>18119.511529434272</v>
      </c>
      <c r="K594" s="2">
        <f t="shared" si="580"/>
        <v>10110.624814601235</v>
      </c>
      <c r="L594" s="2">
        <f t="shared" si="580"/>
        <v>0</v>
      </c>
      <c r="M594" s="2">
        <f t="shared" si="580"/>
        <v>5321.4490303715966</v>
      </c>
      <c r="N594" s="2">
        <f t="shared" si="580"/>
        <v>0</v>
      </c>
      <c r="O594" s="2">
        <f t="shared" si="580"/>
        <v>0</v>
      </c>
      <c r="P594" s="2">
        <f t="shared" si="580"/>
        <v>0</v>
      </c>
      <c r="Q594" s="2">
        <f t="shared" si="580"/>
        <v>0</v>
      </c>
      <c r="R594" s="2">
        <f t="shared" si="580"/>
        <v>0</v>
      </c>
      <c r="S594" s="2">
        <f t="shared" si="580"/>
        <v>0</v>
      </c>
      <c r="T594" s="2">
        <f t="shared" si="580"/>
        <v>0</v>
      </c>
      <c r="U594" s="2">
        <f t="shared" si="580"/>
        <v>0</v>
      </c>
      <c r="V594" s="2">
        <f t="shared" si="580"/>
        <v>0</v>
      </c>
      <c r="W594" s="2">
        <f t="shared" si="580"/>
        <v>0</v>
      </c>
      <c r="X594" s="2">
        <f t="shared" si="580"/>
        <v>0</v>
      </c>
      <c r="Y594" s="2">
        <f t="shared" si="573"/>
        <v>0</v>
      </c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</row>
    <row r="595" spans="1:57">
      <c r="A595" s="1">
        <f t="shared" si="568"/>
        <v>563</v>
      </c>
      <c r="B595" s="1"/>
      <c r="C595" s="3">
        <v>8580</v>
      </c>
      <c r="D595" s="1"/>
      <c r="E595" s="1"/>
      <c r="F595" s="1" t="s">
        <v>108</v>
      </c>
      <c r="G595" s="25"/>
      <c r="H595" s="11"/>
      <c r="I595" s="2">
        <f>'O and M Class.'!G$91</f>
        <v>0</v>
      </c>
      <c r="J595" s="2">
        <f t="shared" ref="J595:X595" si="581">+J91+J259+J427</f>
        <v>0</v>
      </c>
      <c r="K595" s="2">
        <f t="shared" si="581"/>
        <v>0</v>
      </c>
      <c r="L595" s="2">
        <f t="shared" si="581"/>
        <v>0</v>
      </c>
      <c r="M595" s="2">
        <f t="shared" si="581"/>
        <v>0</v>
      </c>
      <c r="N595" s="2">
        <f t="shared" si="581"/>
        <v>0</v>
      </c>
      <c r="O595" s="2">
        <f t="shared" si="581"/>
        <v>0</v>
      </c>
      <c r="P595" s="2">
        <f t="shared" si="581"/>
        <v>0</v>
      </c>
      <c r="Q595" s="2">
        <f t="shared" si="581"/>
        <v>0</v>
      </c>
      <c r="R595" s="2">
        <f t="shared" si="581"/>
        <v>0</v>
      </c>
      <c r="S595" s="2">
        <f t="shared" si="581"/>
        <v>0</v>
      </c>
      <c r="T595" s="2">
        <f t="shared" si="581"/>
        <v>0</v>
      </c>
      <c r="U595" s="2">
        <f t="shared" si="581"/>
        <v>0</v>
      </c>
      <c r="V595" s="2">
        <f t="shared" si="581"/>
        <v>0</v>
      </c>
      <c r="W595" s="2">
        <f t="shared" si="581"/>
        <v>0</v>
      </c>
      <c r="X595" s="2">
        <f t="shared" si="581"/>
        <v>0</v>
      </c>
      <c r="Y595" s="2">
        <f t="shared" si="573"/>
        <v>0</v>
      </c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</row>
    <row r="596" spans="1:57">
      <c r="A596" s="1">
        <f t="shared" si="568"/>
        <v>564</v>
      </c>
      <c r="B596" s="1"/>
      <c r="C596" s="3">
        <v>8580</v>
      </c>
      <c r="D596" s="1"/>
      <c r="E596" s="1"/>
      <c r="F596" s="68" t="s">
        <v>109</v>
      </c>
      <c r="G596" s="25"/>
      <c r="H596" s="11"/>
      <c r="I596" s="2">
        <f>'O and M Class.'!G$92</f>
        <v>0</v>
      </c>
      <c r="J596" s="2">
        <f t="shared" ref="J596:X596" si="582">+J92+J260+J428</f>
        <v>0</v>
      </c>
      <c r="K596" s="2">
        <f t="shared" si="582"/>
        <v>0</v>
      </c>
      <c r="L596" s="2">
        <f t="shared" si="582"/>
        <v>0</v>
      </c>
      <c r="M596" s="2">
        <f t="shared" si="582"/>
        <v>0</v>
      </c>
      <c r="N596" s="2">
        <f t="shared" si="582"/>
        <v>0</v>
      </c>
      <c r="O596" s="2">
        <f t="shared" si="582"/>
        <v>0</v>
      </c>
      <c r="P596" s="2">
        <f t="shared" si="582"/>
        <v>0</v>
      </c>
      <c r="Q596" s="2">
        <f t="shared" si="582"/>
        <v>0</v>
      </c>
      <c r="R596" s="2">
        <f t="shared" si="582"/>
        <v>0</v>
      </c>
      <c r="S596" s="2">
        <f t="shared" si="582"/>
        <v>0</v>
      </c>
      <c r="T596" s="2">
        <f t="shared" si="582"/>
        <v>0</v>
      </c>
      <c r="U596" s="2">
        <f t="shared" si="582"/>
        <v>0</v>
      </c>
      <c r="V596" s="2">
        <f t="shared" si="582"/>
        <v>0</v>
      </c>
      <c r="W596" s="2">
        <f t="shared" si="582"/>
        <v>0</v>
      </c>
      <c r="X596" s="2">
        <f t="shared" si="582"/>
        <v>0</v>
      </c>
      <c r="Y596" s="2">
        <f t="shared" si="573"/>
        <v>0</v>
      </c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</row>
    <row r="597" spans="1:57">
      <c r="A597" s="1">
        <f t="shared" si="568"/>
        <v>565</v>
      </c>
      <c r="B597" s="1"/>
      <c r="C597" s="3">
        <v>8590</v>
      </c>
      <c r="D597" s="1"/>
      <c r="E597" s="1"/>
      <c r="F597" s="1" t="s">
        <v>78</v>
      </c>
      <c r="G597" s="25"/>
      <c r="H597" s="11"/>
      <c r="I597" s="2">
        <f>'O and M Class.'!G$93</f>
        <v>0</v>
      </c>
      <c r="J597" s="2">
        <f t="shared" ref="J597:X597" si="583">+J93+J261+J429</f>
        <v>0</v>
      </c>
      <c r="K597" s="2">
        <f t="shared" si="583"/>
        <v>0</v>
      </c>
      <c r="L597" s="2">
        <f t="shared" si="583"/>
        <v>0</v>
      </c>
      <c r="M597" s="2">
        <f t="shared" si="583"/>
        <v>0</v>
      </c>
      <c r="N597" s="2">
        <f t="shared" si="583"/>
        <v>0</v>
      </c>
      <c r="O597" s="2">
        <f t="shared" si="583"/>
        <v>0</v>
      </c>
      <c r="P597" s="2">
        <f t="shared" si="583"/>
        <v>0</v>
      </c>
      <c r="Q597" s="2">
        <f t="shared" si="583"/>
        <v>0</v>
      </c>
      <c r="R597" s="2">
        <f t="shared" si="583"/>
        <v>0</v>
      </c>
      <c r="S597" s="2">
        <f t="shared" si="583"/>
        <v>0</v>
      </c>
      <c r="T597" s="2">
        <f t="shared" si="583"/>
        <v>0</v>
      </c>
      <c r="U597" s="2">
        <f t="shared" si="583"/>
        <v>0</v>
      </c>
      <c r="V597" s="2">
        <f t="shared" si="583"/>
        <v>0</v>
      </c>
      <c r="W597" s="2">
        <f t="shared" si="583"/>
        <v>0</v>
      </c>
      <c r="X597" s="2">
        <f t="shared" si="583"/>
        <v>0</v>
      </c>
      <c r="Y597" s="2">
        <f t="shared" si="573"/>
        <v>0</v>
      </c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</row>
    <row r="598" spans="1:57">
      <c r="A598" s="1">
        <f t="shared" si="568"/>
        <v>566</v>
      </c>
      <c r="B598" s="1"/>
      <c r="C598" s="3">
        <v>8600</v>
      </c>
      <c r="D598" s="1"/>
      <c r="E598" s="1"/>
      <c r="F598" s="1" t="s">
        <v>99</v>
      </c>
      <c r="G598" s="25"/>
      <c r="H598" s="11"/>
      <c r="I598" s="2">
        <f>'O and M Class.'!G$94</f>
        <v>0</v>
      </c>
      <c r="J598" s="2">
        <f t="shared" ref="J598:X598" si="584">+J94+J262+J430</f>
        <v>0</v>
      </c>
      <c r="K598" s="2">
        <f t="shared" si="584"/>
        <v>0</v>
      </c>
      <c r="L598" s="2">
        <f t="shared" si="584"/>
        <v>0</v>
      </c>
      <c r="M598" s="2">
        <f t="shared" si="584"/>
        <v>0</v>
      </c>
      <c r="N598" s="2">
        <f t="shared" si="584"/>
        <v>0</v>
      </c>
      <c r="O598" s="2">
        <f t="shared" si="584"/>
        <v>0</v>
      </c>
      <c r="P598" s="2">
        <f t="shared" si="584"/>
        <v>0</v>
      </c>
      <c r="Q598" s="2">
        <f t="shared" si="584"/>
        <v>0</v>
      </c>
      <c r="R598" s="2">
        <f t="shared" si="584"/>
        <v>0</v>
      </c>
      <c r="S598" s="2">
        <f t="shared" si="584"/>
        <v>0</v>
      </c>
      <c r="T598" s="2">
        <f t="shared" si="584"/>
        <v>0</v>
      </c>
      <c r="U598" s="2">
        <f t="shared" si="584"/>
        <v>0</v>
      </c>
      <c r="V598" s="2">
        <f t="shared" si="584"/>
        <v>0</v>
      </c>
      <c r="W598" s="2">
        <f t="shared" si="584"/>
        <v>0</v>
      </c>
      <c r="X598" s="2">
        <f t="shared" si="584"/>
        <v>0</v>
      </c>
      <c r="Y598" s="2">
        <f t="shared" si="573"/>
        <v>0</v>
      </c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</row>
    <row r="599" spans="1:57">
      <c r="A599" s="1">
        <f t="shared" si="568"/>
        <v>567</v>
      </c>
      <c r="B599" s="1"/>
      <c r="C599" s="3"/>
      <c r="D599" s="1"/>
      <c r="E599" s="1" t="s">
        <v>80</v>
      </c>
      <c r="G599" s="25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</row>
    <row r="600" spans="1:57">
      <c r="A600" s="1">
        <f t="shared" si="568"/>
        <v>568</v>
      </c>
      <c r="B600" s="1"/>
      <c r="C600" s="3">
        <v>8610</v>
      </c>
      <c r="D600" s="1"/>
      <c r="E600" s="1"/>
      <c r="F600" s="1" t="s">
        <v>88</v>
      </c>
      <c r="G600" s="25"/>
      <c r="H600" s="11"/>
      <c r="I600" s="2">
        <f>'O and M Class.'!G$96</f>
        <v>0</v>
      </c>
      <c r="J600" s="2">
        <f t="shared" ref="J600:X600" si="585">+J96+J264+J432</f>
        <v>0</v>
      </c>
      <c r="K600" s="2">
        <f t="shared" si="585"/>
        <v>0</v>
      </c>
      <c r="L600" s="2">
        <f t="shared" si="585"/>
        <v>0</v>
      </c>
      <c r="M600" s="2">
        <f t="shared" si="585"/>
        <v>0</v>
      </c>
      <c r="N600" s="2">
        <f t="shared" si="585"/>
        <v>0</v>
      </c>
      <c r="O600" s="2">
        <f t="shared" si="585"/>
        <v>0</v>
      </c>
      <c r="P600" s="2">
        <f t="shared" si="585"/>
        <v>0</v>
      </c>
      <c r="Q600" s="2">
        <f t="shared" si="585"/>
        <v>0</v>
      </c>
      <c r="R600" s="2">
        <f t="shared" si="585"/>
        <v>0</v>
      </c>
      <c r="S600" s="2">
        <f t="shared" si="585"/>
        <v>0</v>
      </c>
      <c r="T600" s="2">
        <f t="shared" si="585"/>
        <v>0</v>
      </c>
      <c r="U600" s="2">
        <f t="shared" si="585"/>
        <v>0</v>
      </c>
      <c r="V600" s="2">
        <f t="shared" si="585"/>
        <v>0</v>
      </c>
      <c r="W600" s="2">
        <f t="shared" si="585"/>
        <v>0</v>
      </c>
      <c r="X600" s="2">
        <f t="shared" si="585"/>
        <v>0</v>
      </c>
      <c r="Y600" s="2">
        <f t="shared" ref="Y600:Y607" si="586">SUM(J600:X600)-I600</f>
        <v>0</v>
      </c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</row>
    <row r="601" spans="1:57">
      <c r="A601" s="1">
        <f t="shared" si="568"/>
        <v>569</v>
      </c>
      <c r="B601" s="1"/>
      <c r="C601" s="3">
        <v>8620</v>
      </c>
      <c r="D601" s="1"/>
      <c r="E601" s="1"/>
      <c r="F601" s="1" t="s">
        <v>81</v>
      </c>
      <c r="G601" s="25"/>
      <c r="H601" s="11"/>
      <c r="I601" s="2">
        <f>'O and M Class.'!G$97</f>
        <v>0</v>
      </c>
      <c r="J601" s="2">
        <f t="shared" ref="J601:X601" si="587">+J97+J265+J433</f>
        <v>0</v>
      </c>
      <c r="K601" s="2">
        <f t="shared" si="587"/>
        <v>0</v>
      </c>
      <c r="L601" s="2">
        <f t="shared" si="587"/>
        <v>0</v>
      </c>
      <c r="M601" s="2">
        <f t="shared" si="587"/>
        <v>0</v>
      </c>
      <c r="N601" s="2">
        <f t="shared" si="587"/>
        <v>0</v>
      </c>
      <c r="O601" s="2">
        <f t="shared" si="587"/>
        <v>0</v>
      </c>
      <c r="P601" s="2">
        <f t="shared" si="587"/>
        <v>0</v>
      </c>
      <c r="Q601" s="2">
        <f t="shared" si="587"/>
        <v>0</v>
      </c>
      <c r="R601" s="2">
        <f t="shared" si="587"/>
        <v>0</v>
      </c>
      <c r="S601" s="2">
        <f t="shared" si="587"/>
        <v>0</v>
      </c>
      <c r="T601" s="2">
        <f t="shared" si="587"/>
        <v>0</v>
      </c>
      <c r="U601" s="2">
        <f t="shared" si="587"/>
        <v>0</v>
      </c>
      <c r="V601" s="2">
        <f t="shared" si="587"/>
        <v>0</v>
      </c>
      <c r="W601" s="2">
        <f t="shared" si="587"/>
        <v>0</v>
      </c>
      <c r="X601" s="2">
        <f t="shared" si="587"/>
        <v>0</v>
      </c>
      <c r="Y601" s="2">
        <f t="shared" si="586"/>
        <v>0</v>
      </c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</row>
    <row r="602" spans="1:57">
      <c r="A602" s="1">
        <f t="shared" si="568"/>
        <v>570</v>
      </c>
      <c r="B602" s="1"/>
      <c r="C602" s="3">
        <v>8630</v>
      </c>
      <c r="D602" s="1"/>
      <c r="E602" s="1"/>
      <c r="F602" s="1" t="s">
        <v>62</v>
      </c>
      <c r="G602" s="25"/>
      <c r="H602" s="11"/>
      <c r="I602" s="2">
        <f>'O and M Class.'!G$98</f>
        <v>5909.9643315109106</v>
      </c>
      <c r="J602" s="2">
        <f t="shared" ref="J602:X602" si="588">+J98+J266+J434</f>
        <v>3191.6723352524918</v>
      </c>
      <c r="K602" s="2">
        <f t="shared" si="588"/>
        <v>1780.9421330403627</v>
      </c>
      <c r="L602" s="2">
        <f t="shared" si="588"/>
        <v>0</v>
      </c>
      <c r="M602" s="2">
        <f t="shared" si="588"/>
        <v>937.34986321805695</v>
      </c>
      <c r="N602" s="2">
        <f t="shared" si="588"/>
        <v>0</v>
      </c>
      <c r="O602" s="2">
        <f t="shared" si="588"/>
        <v>0</v>
      </c>
      <c r="P602" s="2">
        <f t="shared" si="588"/>
        <v>0</v>
      </c>
      <c r="Q602" s="2">
        <f t="shared" si="588"/>
        <v>0</v>
      </c>
      <c r="R602" s="2">
        <f t="shared" si="588"/>
        <v>0</v>
      </c>
      <c r="S602" s="2">
        <f t="shared" si="588"/>
        <v>0</v>
      </c>
      <c r="T602" s="2">
        <f t="shared" si="588"/>
        <v>0</v>
      </c>
      <c r="U602" s="2">
        <f t="shared" si="588"/>
        <v>0</v>
      </c>
      <c r="V602" s="2">
        <f t="shared" si="588"/>
        <v>0</v>
      </c>
      <c r="W602" s="2">
        <f t="shared" si="588"/>
        <v>0</v>
      </c>
      <c r="X602" s="2">
        <f t="shared" si="588"/>
        <v>0</v>
      </c>
      <c r="Y602" s="2">
        <f t="shared" si="586"/>
        <v>0</v>
      </c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</row>
    <row r="603" spans="1:57">
      <c r="A603" s="1">
        <f t="shared" si="568"/>
        <v>571</v>
      </c>
      <c r="B603" s="1"/>
      <c r="C603" s="3">
        <v>8640</v>
      </c>
      <c r="D603" s="1"/>
      <c r="E603" s="1"/>
      <c r="F603" s="1" t="s">
        <v>102</v>
      </c>
      <c r="G603" s="25"/>
      <c r="H603" s="11"/>
      <c r="I603" s="2">
        <f>'O and M Class.'!G$99</f>
        <v>0</v>
      </c>
      <c r="J603" s="2">
        <f t="shared" ref="J603:X603" si="589">+J99+J267+J435</f>
        <v>0</v>
      </c>
      <c r="K603" s="2">
        <f t="shared" si="589"/>
        <v>0</v>
      </c>
      <c r="L603" s="2">
        <f t="shared" si="589"/>
        <v>0</v>
      </c>
      <c r="M603" s="2">
        <f t="shared" si="589"/>
        <v>0</v>
      </c>
      <c r="N603" s="2">
        <f t="shared" si="589"/>
        <v>0</v>
      </c>
      <c r="O603" s="2">
        <f t="shared" si="589"/>
        <v>0</v>
      </c>
      <c r="P603" s="2">
        <f t="shared" si="589"/>
        <v>0</v>
      </c>
      <c r="Q603" s="2">
        <f t="shared" si="589"/>
        <v>0</v>
      </c>
      <c r="R603" s="2">
        <f t="shared" si="589"/>
        <v>0</v>
      </c>
      <c r="S603" s="2">
        <f t="shared" si="589"/>
        <v>0</v>
      </c>
      <c r="T603" s="2">
        <f t="shared" si="589"/>
        <v>0</v>
      </c>
      <c r="U603" s="2">
        <f t="shared" si="589"/>
        <v>0</v>
      </c>
      <c r="V603" s="2">
        <f t="shared" si="589"/>
        <v>0</v>
      </c>
      <c r="W603" s="2">
        <f t="shared" si="589"/>
        <v>0</v>
      </c>
      <c r="X603" s="2">
        <f t="shared" si="589"/>
        <v>0</v>
      </c>
      <c r="Y603" s="2">
        <f t="shared" si="586"/>
        <v>0</v>
      </c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</row>
    <row r="604" spans="1:57">
      <c r="A604" s="1">
        <f t="shared" si="568"/>
        <v>572</v>
      </c>
      <c r="B604" s="1"/>
      <c r="C604" s="3">
        <v>8650</v>
      </c>
      <c r="D604" s="1"/>
      <c r="E604" s="1"/>
      <c r="F604" s="1" t="s">
        <v>84</v>
      </c>
      <c r="G604" s="25"/>
      <c r="H604" s="11"/>
      <c r="I604" s="2">
        <f>'O and M Class.'!G$100</f>
        <v>5801.7154221800774</v>
      </c>
      <c r="J604" s="2">
        <f t="shared" ref="J604:X604" si="590">+J100+J268+J436</f>
        <v>3133.2125832383626</v>
      </c>
      <c r="K604" s="2">
        <f t="shared" si="590"/>
        <v>1748.3217934462555</v>
      </c>
      <c r="L604" s="2">
        <f t="shared" si="590"/>
        <v>0</v>
      </c>
      <c r="M604" s="2">
        <f t="shared" si="590"/>
        <v>920.18104549546001</v>
      </c>
      <c r="N604" s="2">
        <f t="shared" si="590"/>
        <v>0</v>
      </c>
      <c r="O604" s="2">
        <f t="shared" si="590"/>
        <v>0</v>
      </c>
      <c r="P604" s="2">
        <f t="shared" si="590"/>
        <v>0</v>
      </c>
      <c r="Q604" s="2">
        <f t="shared" si="590"/>
        <v>0</v>
      </c>
      <c r="R604" s="2">
        <f t="shared" si="590"/>
        <v>0</v>
      </c>
      <c r="S604" s="2">
        <f t="shared" si="590"/>
        <v>0</v>
      </c>
      <c r="T604" s="2">
        <f t="shared" si="590"/>
        <v>0</v>
      </c>
      <c r="U604" s="2">
        <f t="shared" si="590"/>
        <v>0</v>
      </c>
      <c r="V604" s="2">
        <f t="shared" si="590"/>
        <v>0</v>
      </c>
      <c r="W604" s="2">
        <f t="shared" si="590"/>
        <v>0</v>
      </c>
      <c r="X604" s="2">
        <f t="shared" si="590"/>
        <v>0</v>
      </c>
      <c r="Y604" s="2">
        <f t="shared" si="586"/>
        <v>0</v>
      </c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</row>
    <row r="605" spans="1:57">
      <c r="A605" s="1">
        <f t="shared" si="568"/>
        <v>573</v>
      </c>
      <c r="B605" s="1"/>
      <c r="C605" s="3">
        <v>8660</v>
      </c>
      <c r="D605" s="1"/>
      <c r="E605" s="1"/>
      <c r="F605" s="1" t="s">
        <v>110</v>
      </c>
      <c r="G605" s="25"/>
      <c r="H605" s="11"/>
      <c r="I605" s="2">
        <f>'O and M Class.'!G$101</f>
        <v>0</v>
      </c>
      <c r="J605" s="2">
        <f t="shared" ref="J605:X605" si="591">+J101+J269+J437</f>
        <v>0</v>
      </c>
      <c r="K605" s="2">
        <f t="shared" si="591"/>
        <v>0</v>
      </c>
      <c r="L605" s="2">
        <f t="shared" si="591"/>
        <v>0</v>
      </c>
      <c r="M605" s="2">
        <f t="shared" si="591"/>
        <v>0</v>
      </c>
      <c r="N605" s="2">
        <f t="shared" si="591"/>
        <v>0</v>
      </c>
      <c r="O605" s="2">
        <f t="shared" si="591"/>
        <v>0</v>
      </c>
      <c r="P605" s="2">
        <f t="shared" si="591"/>
        <v>0</v>
      </c>
      <c r="Q605" s="2">
        <f t="shared" si="591"/>
        <v>0</v>
      </c>
      <c r="R605" s="2">
        <f t="shared" si="591"/>
        <v>0</v>
      </c>
      <c r="S605" s="2">
        <f t="shared" si="591"/>
        <v>0</v>
      </c>
      <c r="T605" s="2">
        <f t="shared" si="591"/>
        <v>0</v>
      </c>
      <c r="U605" s="2">
        <f t="shared" si="591"/>
        <v>0</v>
      </c>
      <c r="V605" s="2">
        <f t="shared" si="591"/>
        <v>0</v>
      </c>
      <c r="W605" s="2">
        <f t="shared" si="591"/>
        <v>0</v>
      </c>
      <c r="X605" s="2">
        <f t="shared" si="591"/>
        <v>0</v>
      </c>
      <c r="Y605" s="2">
        <f t="shared" si="586"/>
        <v>0</v>
      </c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</row>
    <row r="606" spans="1:57">
      <c r="A606" s="1">
        <f t="shared" si="568"/>
        <v>574</v>
      </c>
      <c r="B606" s="1"/>
      <c r="C606" s="3">
        <v>8670</v>
      </c>
      <c r="D606" s="1"/>
      <c r="E606" s="1"/>
      <c r="F606" s="1" t="s">
        <v>86</v>
      </c>
      <c r="G606" s="25"/>
      <c r="H606" s="11"/>
      <c r="I606" s="2">
        <f>'O and M Class.'!G$102</f>
        <v>0</v>
      </c>
      <c r="J606" s="2">
        <f t="shared" ref="J606:X606" si="592">+J102+J270+J438</f>
        <v>0</v>
      </c>
      <c r="K606" s="2">
        <f t="shared" si="592"/>
        <v>0</v>
      </c>
      <c r="L606" s="2">
        <f t="shared" si="592"/>
        <v>0</v>
      </c>
      <c r="M606" s="2">
        <f t="shared" si="592"/>
        <v>0</v>
      </c>
      <c r="N606" s="2">
        <f t="shared" si="592"/>
        <v>0</v>
      </c>
      <c r="O606" s="2">
        <f t="shared" si="592"/>
        <v>0</v>
      </c>
      <c r="P606" s="2">
        <f t="shared" si="592"/>
        <v>0</v>
      </c>
      <c r="Q606" s="2">
        <f t="shared" si="592"/>
        <v>0</v>
      </c>
      <c r="R606" s="2">
        <f t="shared" si="592"/>
        <v>0</v>
      </c>
      <c r="S606" s="2">
        <f t="shared" si="592"/>
        <v>0</v>
      </c>
      <c r="T606" s="2">
        <f t="shared" si="592"/>
        <v>0</v>
      </c>
      <c r="U606" s="2">
        <f t="shared" si="592"/>
        <v>0</v>
      </c>
      <c r="V606" s="2">
        <f t="shared" si="592"/>
        <v>0</v>
      </c>
      <c r="W606" s="2">
        <f t="shared" si="592"/>
        <v>0</v>
      </c>
      <c r="X606" s="2">
        <f t="shared" si="592"/>
        <v>0</v>
      </c>
      <c r="Y606" s="2">
        <f t="shared" si="586"/>
        <v>0</v>
      </c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</row>
    <row r="607" spans="1:57">
      <c r="A607" s="1">
        <f t="shared" si="568"/>
        <v>575</v>
      </c>
      <c r="B607" s="1"/>
      <c r="C607" s="3"/>
      <c r="D607" s="1" t="s">
        <v>70</v>
      </c>
      <c r="E607" s="1"/>
      <c r="G607" s="20"/>
      <c r="H607" s="11"/>
      <c r="I607" s="2">
        <f>'O and M Class.'!G$103</f>
        <v>353154.68540511437</v>
      </c>
      <c r="J607" s="2">
        <f t="shared" ref="J607:X607" si="593">+J103+J271+J439</f>
        <v>190720.95468707141</v>
      </c>
      <c r="K607" s="2">
        <f t="shared" si="593"/>
        <v>106421.6336070152</v>
      </c>
      <c r="L607" s="2">
        <f t="shared" si="593"/>
        <v>0</v>
      </c>
      <c r="M607" s="2">
        <f t="shared" si="593"/>
        <v>56012.097111027848</v>
      </c>
      <c r="N607" s="2">
        <f t="shared" si="593"/>
        <v>0</v>
      </c>
      <c r="O607" s="2">
        <f t="shared" si="593"/>
        <v>0</v>
      </c>
      <c r="P607" s="2">
        <f t="shared" si="593"/>
        <v>0</v>
      </c>
      <c r="Q607" s="2">
        <f t="shared" si="593"/>
        <v>0</v>
      </c>
      <c r="R607" s="2">
        <f t="shared" si="593"/>
        <v>0</v>
      </c>
      <c r="S607" s="2">
        <f t="shared" si="593"/>
        <v>0</v>
      </c>
      <c r="T607" s="2">
        <f t="shared" si="593"/>
        <v>0</v>
      </c>
      <c r="U607" s="2">
        <f t="shared" si="593"/>
        <v>0</v>
      </c>
      <c r="V607" s="2">
        <f t="shared" si="593"/>
        <v>0</v>
      </c>
      <c r="W607" s="2">
        <f t="shared" si="593"/>
        <v>0</v>
      </c>
      <c r="X607" s="2">
        <f t="shared" si="593"/>
        <v>0</v>
      </c>
      <c r="Y607" s="2">
        <f t="shared" si="586"/>
        <v>0</v>
      </c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</row>
    <row r="608" spans="1:57">
      <c r="A608" s="1">
        <f t="shared" si="568"/>
        <v>576</v>
      </c>
      <c r="B608" s="1"/>
      <c r="C608" s="3"/>
      <c r="D608" s="1"/>
      <c r="E608" s="1"/>
      <c r="F608" s="1"/>
      <c r="G608" s="20"/>
      <c r="H608" s="11"/>
      <c r="I608" s="2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</row>
    <row r="609" spans="1:57">
      <c r="A609" s="1">
        <f t="shared" si="568"/>
        <v>577</v>
      </c>
      <c r="B609" s="1"/>
      <c r="C609" s="3"/>
      <c r="D609" s="1" t="s">
        <v>24</v>
      </c>
      <c r="E609" s="1"/>
      <c r="G609" s="20"/>
      <c r="H609" s="11"/>
      <c r="I609" s="2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</row>
    <row r="610" spans="1:57">
      <c r="A610" s="1">
        <f t="shared" si="568"/>
        <v>578</v>
      </c>
      <c r="B610" s="1"/>
      <c r="C610" s="3"/>
      <c r="D610" s="1"/>
      <c r="E610" s="1" t="s">
        <v>71</v>
      </c>
      <c r="G610" s="20"/>
      <c r="H610" s="11"/>
      <c r="I610" s="2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</row>
    <row r="611" spans="1:57">
      <c r="A611" s="1">
        <f t="shared" si="568"/>
        <v>579</v>
      </c>
      <c r="B611" s="1"/>
      <c r="C611" s="3">
        <v>8700</v>
      </c>
      <c r="D611" s="1"/>
      <c r="E611" s="1"/>
      <c r="F611" s="1" t="s">
        <v>407</v>
      </c>
      <c r="G611" s="25"/>
      <c r="H611" s="11"/>
      <c r="I611" s="2">
        <f>'O and M Class.'!G107</f>
        <v>1066339.993609379</v>
      </c>
      <c r="J611" s="2">
        <f t="shared" ref="J611:X611" si="594">+J107+J275+J443</f>
        <v>605723.17431707401</v>
      </c>
      <c r="K611" s="2">
        <f t="shared" si="594"/>
        <v>275050.43424650293</v>
      </c>
      <c r="L611" s="2">
        <f t="shared" si="594"/>
        <v>2797.4379196985906</v>
      </c>
      <c r="M611" s="2">
        <f t="shared" si="594"/>
        <v>120658.24069876419</v>
      </c>
      <c r="N611" s="2">
        <f t="shared" si="594"/>
        <v>62110.706427339006</v>
      </c>
      <c r="O611" s="2">
        <f t="shared" si="594"/>
        <v>0</v>
      </c>
      <c r="P611" s="2">
        <f t="shared" si="594"/>
        <v>0</v>
      </c>
      <c r="Q611" s="2">
        <f t="shared" si="594"/>
        <v>0</v>
      </c>
      <c r="R611" s="2">
        <f t="shared" si="594"/>
        <v>0</v>
      </c>
      <c r="S611" s="2">
        <f t="shared" si="594"/>
        <v>0</v>
      </c>
      <c r="T611" s="2">
        <f t="shared" si="594"/>
        <v>0</v>
      </c>
      <c r="U611" s="2">
        <f t="shared" si="594"/>
        <v>0</v>
      </c>
      <c r="V611" s="2">
        <f t="shared" si="594"/>
        <v>0</v>
      </c>
      <c r="W611" s="2">
        <f t="shared" si="594"/>
        <v>0</v>
      </c>
      <c r="X611" s="2">
        <f t="shared" si="594"/>
        <v>0</v>
      </c>
      <c r="Y611" s="2">
        <f t="shared" ref="Y611:Y622" si="595">SUM(J611:X611)-I611</f>
        <v>0</v>
      </c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</row>
    <row r="612" spans="1:57">
      <c r="A612" s="1">
        <f t="shared" si="568"/>
        <v>580</v>
      </c>
      <c r="B612" s="1"/>
      <c r="C612" s="3">
        <v>8710</v>
      </c>
      <c r="D612" s="1"/>
      <c r="E612" s="1"/>
      <c r="F612" s="1" t="s">
        <v>200</v>
      </c>
      <c r="G612" s="25"/>
      <c r="H612" s="11"/>
      <c r="I612" s="2">
        <f>'O and M Class.'!G108</f>
        <v>1775.3449244682231</v>
      </c>
      <c r="J612" s="2">
        <f t="shared" ref="J612:X612" si="596">+J108+J276+J444</f>
        <v>558.36688994824203</v>
      </c>
      <c r="K612" s="2">
        <f t="shared" si="596"/>
        <v>366.42211507014792</v>
      </c>
      <c r="L612" s="2">
        <f t="shared" si="596"/>
        <v>17.760377567481989</v>
      </c>
      <c r="M612" s="2">
        <f t="shared" si="596"/>
        <v>398.22036921468708</v>
      </c>
      <c r="N612" s="2">
        <f t="shared" si="596"/>
        <v>434.57517266766439</v>
      </c>
      <c r="O612" s="2">
        <f t="shared" si="596"/>
        <v>0</v>
      </c>
      <c r="P612" s="2">
        <f t="shared" si="596"/>
        <v>0</v>
      </c>
      <c r="Q612" s="2">
        <f t="shared" si="596"/>
        <v>0</v>
      </c>
      <c r="R612" s="2">
        <f t="shared" si="596"/>
        <v>0</v>
      </c>
      <c r="S612" s="2">
        <f t="shared" si="596"/>
        <v>0</v>
      </c>
      <c r="T612" s="2">
        <f t="shared" si="596"/>
        <v>0</v>
      </c>
      <c r="U612" s="2">
        <f t="shared" si="596"/>
        <v>0</v>
      </c>
      <c r="V612" s="2">
        <f t="shared" si="596"/>
        <v>0</v>
      </c>
      <c r="W612" s="2">
        <f t="shared" si="596"/>
        <v>0</v>
      </c>
      <c r="X612" s="2">
        <f t="shared" si="596"/>
        <v>0</v>
      </c>
      <c r="Y612" s="2">
        <f t="shared" si="595"/>
        <v>0</v>
      </c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</row>
    <row r="613" spans="1:57">
      <c r="A613" s="1">
        <f t="shared" si="568"/>
        <v>581</v>
      </c>
      <c r="B613" s="1"/>
      <c r="C613" s="3">
        <v>8711</v>
      </c>
      <c r="D613" s="1"/>
      <c r="E613" s="1"/>
      <c r="F613" s="68" t="s">
        <v>415</v>
      </c>
      <c r="G613" s="25"/>
      <c r="H613" s="11"/>
      <c r="I613" s="2">
        <f>'O and M Class.'!G109</f>
        <v>9754.2475563403532</v>
      </c>
      <c r="J613" s="2">
        <f t="shared" ref="J613:X613" si="597">+J109+J277+J445</f>
        <v>3067.8257485375138</v>
      </c>
      <c r="K613" s="2">
        <f t="shared" si="597"/>
        <v>2013.226822152682</v>
      </c>
      <c r="L613" s="2">
        <f t="shared" si="597"/>
        <v>97.580541730043976</v>
      </c>
      <c r="M613" s="2">
        <f t="shared" si="597"/>
        <v>2187.9354314547122</v>
      </c>
      <c r="N613" s="2">
        <f t="shared" si="597"/>
        <v>2387.679012465403</v>
      </c>
      <c r="O613" s="2">
        <f t="shared" si="597"/>
        <v>0</v>
      </c>
      <c r="P613" s="2">
        <f t="shared" si="597"/>
        <v>0</v>
      </c>
      <c r="Q613" s="2">
        <f t="shared" si="597"/>
        <v>0</v>
      </c>
      <c r="R613" s="2">
        <f t="shared" si="597"/>
        <v>0</v>
      </c>
      <c r="S613" s="2">
        <f t="shared" si="597"/>
        <v>0</v>
      </c>
      <c r="T613" s="2">
        <f t="shared" si="597"/>
        <v>0</v>
      </c>
      <c r="U613" s="2">
        <f t="shared" si="597"/>
        <v>0</v>
      </c>
      <c r="V613" s="2">
        <f t="shared" si="597"/>
        <v>0</v>
      </c>
      <c r="W613" s="2">
        <f t="shared" si="597"/>
        <v>0</v>
      </c>
      <c r="X613" s="2">
        <f t="shared" si="597"/>
        <v>0</v>
      </c>
      <c r="Y613" s="2">
        <f t="shared" si="595"/>
        <v>0</v>
      </c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</row>
    <row r="614" spans="1:57">
      <c r="A614" s="1">
        <f>A612+1</f>
        <v>581</v>
      </c>
      <c r="B614" s="1"/>
      <c r="C614" s="3">
        <v>8720</v>
      </c>
      <c r="D614" s="1"/>
      <c r="E614" s="1"/>
      <c r="F614" s="1" t="s">
        <v>408</v>
      </c>
      <c r="G614" s="25"/>
      <c r="H614" s="11"/>
      <c r="I614" s="2">
        <f>'O and M Class.'!G110</f>
        <v>0</v>
      </c>
      <c r="J614" s="2">
        <f t="shared" ref="J614:X614" si="598">+J110+J278+J446</f>
        <v>0</v>
      </c>
      <c r="K614" s="2">
        <f t="shared" si="598"/>
        <v>0</v>
      </c>
      <c r="L614" s="2">
        <f t="shared" si="598"/>
        <v>0</v>
      </c>
      <c r="M614" s="2">
        <f t="shared" si="598"/>
        <v>0</v>
      </c>
      <c r="N614" s="2">
        <f t="shared" si="598"/>
        <v>0</v>
      </c>
      <c r="O614" s="2">
        <f t="shared" si="598"/>
        <v>0</v>
      </c>
      <c r="P614" s="2">
        <f t="shared" si="598"/>
        <v>0</v>
      </c>
      <c r="Q614" s="2">
        <f t="shared" si="598"/>
        <v>0</v>
      </c>
      <c r="R614" s="2">
        <f t="shared" si="598"/>
        <v>0</v>
      </c>
      <c r="S614" s="2">
        <f t="shared" si="598"/>
        <v>0</v>
      </c>
      <c r="T614" s="2">
        <f t="shared" si="598"/>
        <v>0</v>
      </c>
      <c r="U614" s="2">
        <f t="shared" si="598"/>
        <v>0</v>
      </c>
      <c r="V614" s="2">
        <f t="shared" si="598"/>
        <v>0</v>
      </c>
      <c r="W614" s="2">
        <f t="shared" si="598"/>
        <v>0</v>
      </c>
      <c r="X614" s="2">
        <f t="shared" si="598"/>
        <v>0</v>
      </c>
      <c r="Y614" s="2">
        <f t="shared" si="595"/>
        <v>0</v>
      </c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</row>
    <row r="615" spans="1:57">
      <c r="A615" s="1">
        <f>A614+1</f>
        <v>582</v>
      </c>
      <c r="B615" s="1"/>
      <c r="C615" s="3">
        <v>8740</v>
      </c>
      <c r="D615" s="1"/>
      <c r="E615" s="1"/>
      <c r="F615" s="1" t="s">
        <v>63</v>
      </c>
      <c r="G615" s="25"/>
      <c r="H615" s="11"/>
      <c r="I615" s="2">
        <f>'O and M Class.'!G111</f>
        <v>3653349.5677708811</v>
      </c>
      <c r="J615" s="2">
        <f t="shared" ref="J615:X615" si="599">+J111+J279+J447</f>
        <v>2140452.1638606088</v>
      </c>
      <c r="K615" s="2">
        <f t="shared" si="599"/>
        <v>795087.94211846811</v>
      </c>
      <c r="L615" s="2">
        <f t="shared" si="599"/>
        <v>9830.2957518337407</v>
      </c>
      <c r="M615" s="2">
        <f t="shared" si="599"/>
        <v>468757.98521388136</v>
      </c>
      <c r="N615" s="2">
        <f t="shared" si="599"/>
        <v>239221.18082608885</v>
      </c>
      <c r="O615" s="2">
        <f t="shared" si="599"/>
        <v>0</v>
      </c>
      <c r="P615" s="2">
        <f t="shared" si="599"/>
        <v>0</v>
      </c>
      <c r="Q615" s="2">
        <f t="shared" si="599"/>
        <v>0</v>
      </c>
      <c r="R615" s="2">
        <f t="shared" si="599"/>
        <v>0</v>
      </c>
      <c r="S615" s="2">
        <f t="shared" si="599"/>
        <v>0</v>
      </c>
      <c r="T615" s="2">
        <f t="shared" si="599"/>
        <v>0</v>
      </c>
      <c r="U615" s="2">
        <f t="shared" si="599"/>
        <v>0</v>
      </c>
      <c r="V615" s="2">
        <f t="shared" si="599"/>
        <v>0</v>
      </c>
      <c r="W615" s="2">
        <f t="shared" si="599"/>
        <v>0</v>
      </c>
      <c r="X615" s="2">
        <f t="shared" si="599"/>
        <v>0</v>
      </c>
      <c r="Y615" s="2">
        <f>SUM(J615:X615)-I615</f>
        <v>0</v>
      </c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</row>
    <row r="616" spans="1:57">
      <c r="A616" s="1">
        <f t="shared" si="568"/>
        <v>583</v>
      </c>
      <c r="B616" s="1"/>
      <c r="C616" s="3">
        <v>8750</v>
      </c>
      <c r="D616" s="1"/>
      <c r="E616" s="1"/>
      <c r="F616" s="1" t="s">
        <v>409</v>
      </c>
      <c r="G616" s="25"/>
      <c r="H616" s="11"/>
      <c r="I616" s="2">
        <f>'O and M Class.'!G112</f>
        <v>393588.37119690882</v>
      </c>
      <c r="J616" s="2">
        <f t="shared" ref="J616:X616" si="600">+J112+J280+J448</f>
        <v>178554.40620883266</v>
      </c>
      <c r="K616" s="2">
        <f t="shared" si="600"/>
        <v>104291.07927740987</v>
      </c>
      <c r="L616" s="2">
        <f t="shared" si="600"/>
        <v>1508.2189978278475</v>
      </c>
      <c r="M616" s="2">
        <f t="shared" si="600"/>
        <v>72330.353788672757</v>
      </c>
      <c r="N616" s="2">
        <f t="shared" si="600"/>
        <v>36904.31292416573</v>
      </c>
      <c r="O616" s="2">
        <f t="shared" si="600"/>
        <v>0</v>
      </c>
      <c r="P616" s="2">
        <f t="shared" si="600"/>
        <v>0</v>
      </c>
      <c r="Q616" s="2">
        <f t="shared" si="600"/>
        <v>0</v>
      </c>
      <c r="R616" s="2">
        <f t="shared" si="600"/>
        <v>0</v>
      </c>
      <c r="S616" s="2">
        <f t="shared" si="600"/>
        <v>0</v>
      </c>
      <c r="T616" s="2">
        <f t="shared" si="600"/>
        <v>0</v>
      </c>
      <c r="U616" s="2">
        <f t="shared" si="600"/>
        <v>0</v>
      </c>
      <c r="V616" s="2">
        <f t="shared" si="600"/>
        <v>0</v>
      </c>
      <c r="W616" s="2">
        <f t="shared" si="600"/>
        <v>0</v>
      </c>
      <c r="X616" s="2">
        <f t="shared" si="600"/>
        <v>0</v>
      </c>
      <c r="Y616" s="2">
        <f>SUM(J616:X616)-I616</f>
        <v>0</v>
      </c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</row>
    <row r="617" spans="1:57">
      <c r="A617" s="1">
        <f t="shared" si="568"/>
        <v>584</v>
      </c>
      <c r="B617" s="1"/>
      <c r="C617" s="3">
        <v>8760</v>
      </c>
      <c r="D617" s="1"/>
      <c r="E617" s="1"/>
      <c r="F617" s="1" t="s">
        <v>410</v>
      </c>
      <c r="G617" s="25"/>
      <c r="H617" s="11"/>
      <c r="I617" s="2">
        <f>'O and M Class.'!G113</f>
        <v>32536.462809747987</v>
      </c>
      <c r="J617" s="2">
        <f t="shared" ref="J617:X617" si="601">+J113+J281+J449</f>
        <v>0</v>
      </c>
      <c r="K617" s="2">
        <f t="shared" si="601"/>
        <v>32189.767638151818</v>
      </c>
      <c r="L617" s="2">
        <f t="shared" si="601"/>
        <v>19.268656595811571</v>
      </c>
      <c r="M617" s="2">
        <f t="shared" si="601"/>
        <v>207.59516157239329</v>
      </c>
      <c r="N617" s="2">
        <f t="shared" si="601"/>
        <v>119.83135342796686</v>
      </c>
      <c r="O617" s="2">
        <f t="shared" si="601"/>
        <v>0</v>
      </c>
      <c r="P617" s="2">
        <f t="shared" si="601"/>
        <v>0</v>
      </c>
      <c r="Q617" s="2">
        <f t="shared" si="601"/>
        <v>0</v>
      </c>
      <c r="R617" s="2">
        <f t="shared" si="601"/>
        <v>0</v>
      </c>
      <c r="S617" s="2">
        <f t="shared" si="601"/>
        <v>0</v>
      </c>
      <c r="T617" s="2">
        <f t="shared" si="601"/>
        <v>0</v>
      </c>
      <c r="U617" s="2">
        <f t="shared" si="601"/>
        <v>0</v>
      </c>
      <c r="V617" s="2">
        <f t="shared" si="601"/>
        <v>0</v>
      </c>
      <c r="W617" s="2">
        <f t="shared" si="601"/>
        <v>0</v>
      </c>
      <c r="X617" s="2">
        <f t="shared" si="601"/>
        <v>0</v>
      </c>
      <c r="Y617" s="2">
        <f>SUM(J617:X617)-I617</f>
        <v>0</v>
      </c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</row>
    <row r="618" spans="1:57">
      <c r="A618" s="1">
        <f t="shared" si="568"/>
        <v>585</v>
      </c>
      <c r="B618" s="1"/>
      <c r="C618" s="3">
        <v>8770</v>
      </c>
      <c r="D618" s="1"/>
      <c r="E618" s="1"/>
      <c r="F618" s="1" t="s">
        <v>411</v>
      </c>
      <c r="G618" s="25"/>
      <c r="H618" s="11"/>
      <c r="I618" s="2">
        <f>'O and M Class.'!G114</f>
        <v>114995.55931441962</v>
      </c>
      <c r="J618" s="2">
        <f t="shared" ref="J618:X618" si="602">+J114+J282+J450</f>
        <v>52168.624158274055</v>
      </c>
      <c r="K618" s="2">
        <f t="shared" si="602"/>
        <v>30470.948510341597</v>
      </c>
      <c r="L618" s="2">
        <f t="shared" si="602"/>
        <v>440.65958223414322</v>
      </c>
      <c r="M618" s="2">
        <f t="shared" si="602"/>
        <v>21132.914735372138</v>
      </c>
      <c r="N618" s="2">
        <f t="shared" si="602"/>
        <v>10782.412328197699</v>
      </c>
      <c r="O618" s="2">
        <f t="shared" si="602"/>
        <v>0</v>
      </c>
      <c r="P618" s="2">
        <f t="shared" si="602"/>
        <v>0</v>
      </c>
      <c r="Q618" s="2">
        <f t="shared" si="602"/>
        <v>0</v>
      </c>
      <c r="R618" s="2">
        <f t="shared" si="602"/>
        <v>0</v>
      </c>
      <c r="S618" s="2">
        <f t="shared" si="602"/>
        <v>0</v>
      </c>
      <c r="T618" s="2">
        <f t="shared" si="602"/>
        <v>0</v>
      </c>
      <c r="U618" s="2">
        <f t="shared" si="602"/>
        <v>0</v>
      </c>
      <c r="V618" s="2">
        <f t="shared" si="602"/>
        <v>0</v>
      </c>
      <c r="W618" s="2">
        <f t="shared" si="602"/>
        <v>0</v>
      </c>
      <c r="X618" s="2">
        <f t="shared" si="602"/>
        <v>0</v>
      </c>
      <c r="Y618" s="2">
        <f t="shared" si="595"/>
        <v>0</v>
      </c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</row>
    <row r="619" spans="1:57">
      <c r="A619" s="1">
        <f t="shared" si="568"/>
        <v>586</v>
      </c>
      <c r="B619" s="1"/>
      <c r="C619" s="3">
        <v>8780</v>
      </c>
      <c r="D619" s="1"/>
      <c r="E619" s="1"/>
      <c r="F619" s="1" t="s">
        <v>412</v>
      </c>
      <c r="G619" s="25"/>
      <c r="H619" s="11"/>
      <c r="I619" s="2">
        <f>'O and M Class.'!G115</f>
        <v>884899.99392058305</v>
      </c>
      <c r="J619" s="2">
        <f t="shared" ref="J619:X619" si="603">+J115+J283+J451</f>
        <v>528808.66807957797</v>
      </c>
      <c r="K619" s="2">
        <f t="shared" si="603"/>
        <v>329521.69672351633</v>
      </c>
      <c r="L619" s="2">
        <f t="shared" si="603"/>
        <v>1461.3296014618779</v>
      </c>
      <c r="M619" s="2">
        <f t="shared" si="603"/>
        <v>15941.77747049322</v>
      </c>
      <c r="N619" s="2">
        <f t="shared" si="603"/>
        <v>9166.5220455336021</v>
      </c>
      <c r="O619" s="2">
        <f t="shared" si="603"/>
        <v>0</v>
      </c>
      <c r="P619" s="2">
        <f t="shared" si="603"/>
        <v>0</v>
      </c>
      <c r="Q619" s="2">
        <f t="shared" si="603"/>
        <v>0</v>
      </c>
      <c r="R619" s="2">
        <f t="shared" si="603"/>
        <v>0</v>
      </c>
      <c r="S619" s="2">
        <f t="shared" si="603"/>
        <v>0</v>
      </c>
      <c r="T619" s="2">
        <f t="shared" si="603"/>
        <v>0</v>
      </c>
      <c r="U619" s="2">
        <f t="shared" si="603"/>
        <v>0</v>
      </c>
      <c r="V619" s="2">
        <f t="shared" si="603"/>
        <v>0</v>
      </c>
      <c r="W619" s="2">
        <f t="shared" si="603"/>
        <v>0</v>
      </c>
      <c r="X619" s="2">
        <f t="shared" si="603"/>
        <v>0</v>
      </c>
      <c r="Y619" s="2">
        <f t="shared" si="595"/>
        <v>0</v>
      </c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</row>
    <row r="620" spans="1:57">
      <c r="A620" s="1">
        <f t="shared" si="568"/>
        <v>587</v>
      </c>
      <c r="B620" s="1"/>
      <c r="C620" s="3">
        <v>8790</v>
      </c>
      <c r="D620" s="1"/>
      <c r="E620" s="1"/>
      <c r="F620" s="1" t="s">
        <v>413</v>
      </c>
      <c r="G620" s="25"/>
      <c r="H620" s="11"/>
      <c r="I620" s="2">
        <f>'O and M Class.'!G116</f>
        <v>688.93579609909511</v>
      </c>
      <c r="J620" s="2">
        <f t="shared" ref="J620:X620" si="604">+J116+J284+J452</f>
        <v>613.23689388433672</v>
      </c>
      <c r="K620" s="2">
        <f t="shared" si="604"/>
        <v>74.892285833424992</v>
      </c>
      <c r="L620" s="2">
        <f t="shared" si="604"/>
        <v>4.4830200504127796E-2</v>
      </c>
      <c r="M620" s="2">
        <f t="shared" si="604"/>
        <v>0.4829881455773184</v>
      </c>
      <c r="N620" s="2">
        <f t="shared" si="604"/>
        <v>0.27879803525194802</v>
      </c>
      <c r="O620" s="2">
        <f t="shared" si="604"/>
        <v>0</v>
      </c>
      <c r="P620" s="2">
        <f t="shared" si="604"/>
        <v>0</v>
      </c>
      <c r="Q620" s="2">
        <f t="shared" si="604"/>
        <v>0</v>
      </c>
      <c r="R620" s="2">
        <f t="shared" si="604"/>
        <v>0</v>
      </c>
      <c r="S620" s="2">
        <f t="shared" si="604"/>
        <v>0</v>
      </c>
      <c r="T620" s="2">
        <f t="shared" si="604"/>
        <v>0</v>
      </c>
      <c r="U620" s="2">
        <f t="shared" si="604"/>
        <v>0</v>
      </c>
      <c r="V620" s="2">
        <f t="shared" si="604"/>
        <v>0</v>
      </c>
      <c r="W620" s="2">
        <f t="shared" si="604"/>
        <v>0</v>
      </c>
      <c r="X620" s="2">
        <f t="shared" si="604"/>
        <v>0</v>
      </c>
      <c r="Y620" s="2">
        <f t="shared" si="595"/>
        <v>0</v>
      </c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</row>
    <row r="621" spans="1:57">
      <c r="A621" s="1">
        <f t="shared" si="568"/>
        <v>588</v>
      </c>
      <c r="B621" s="1"/>
      <c r="C621" s="3">
        <v>8800</v>
      </c>
      <c r="D621" s="1"/>
      <c r="E621" s="1"/>
      <c r="F621" s="1" t="s">
        <v>414</v>
      </c>
      <c r="G621" s="25"/>
      <c r="H621" s="11"/>
      <c r="I621" s="2">
        <f>'O and M Class.'!G117</f>
        <v>207678.38801365125</v>
      </c>
      <c r="J621" s="2">
        <f t="shared" ref="J621:X621" si="605">+J117+J285+J453</f>
        <v>117969.51551904672</v>
      </c>
      <c r="K621" s="2">
        <f t="shared" si="605"/>
        <v>53568.309497067792</v>
      </c>
      <c r="L621" s="2">
        <f t="shared" si="605"/>
        <v>544.82379092318365</v>
      </c>
      <c r="M621" s="2">
        <f t="shared" si="605"/>
        <v>23499.173883617601</v>
      </c>
      <c r="N621" s="2">
        <f t="shared" si="605"/>
        <v>12096.565322995908</v>
      </c>
      <c r="O621" s="2">
        <f t="shared" si="605"/>
        <v>0</v>
      </c>
      <c r="P621" s="2">
        <f t="shared" si="605"/>
        <v>0</v>
      </c>
      <c r="Q621" s="2">
        <f t="shared" si="605"/>
        <v>0</v>
      </c>
      <c r="R621" s="2">
        <f t="shared" si="605"/>
        <v>0</v>
      </c>
      <c r="S621" s="2">
        <f t="shared" si="605"/>
        <v>0</v>
      </c>
      <c r="T621" s="2">
        <f t="shared" si="605"/>
        <v>0</v>
      </c>
      <c r="U621" s="2">
        <f t="shared" si="605"/>
        <v>0</v>
      </c>
      <c r="V621" s="2">
        <f t="shared" si="605"/>
        <v>0</v>
      </c>
      <c r="W621" s="2">
        <f t="shared" si="605"/>
        <v>0</v>
      </c>
      <c r="X621" s="2">
        <f t="shared" si="605"/>
        <v>0</v>
      </c>
      <c r="Y621" s="2">
        <f t="shared" si="595"/>
        <v>0</v>
      </c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</row>
    <row r="622" spans="1:57">
      <c r="A622" s="1">
        <f t="shared" si="568"/>
        <v>589</v>
      </c>
      <c r="B622" s="1"/>
      <c r="C622" s="3">
        <v>8810</v>
      </c>
      <c r="D622" s="1"/>
      <c r="E622" s="1"/>
      <c r="F622" s="1" t="s">
        <v>99</v>
      </c>
      <c r="G622" s="20"/>
      <c r="H622" s="2"/>
      <c r="I622" s="2">
        <f>'O and M Class.'!G118</f>
        <v>404666.9380969255</v>
      </c>
      <c r="J622" s="2">
        <f t="shared" ref="J622:X622" si="606">+J118+J286+J454</f>
        <v>229866.78147141822</v>
      </c>
      <c r="K622" s="2">
        <f t="shared" si="606"/>
        <v>104379.29526774818</v>
      </c>
      <c r="L622" s="2">
        <f t="shared" si="606"/>
        <v>1061.6038451759941</v>
      </c>
      <c r="M622" s="2">
        <f t="shared" si="606"/>
        <v>45788.77385482064</v>
      </c>
      <c r="N622" s="2">
        <f t="shared" si="606"/>
        <v>23570.483657762379</v>
      </c>
      <c r="O622" s="2">
        <f t="shared" si="606"/>
        <v>0</v>
      </c>
      <c r="P622" s="2">
        <f t="shared" si="606"/>
        <v>0</v>
      </c>
      <c r="Q622" s="2">
        <f t="shared" si="606"/>
        <v>0</v>
      </c>
      <c r="R622" s="2">
        <f t="shared" si="606"/>
        <v>0</v>
      </c>
      <c r="S622" s="2">
        <f t="shared" si="606"/>
        <v>0</v>
      </c>
      <c r="T622" s="2">
        <f t="shared" si="606"/>
        <v>0</v>
      </c>
      <c r="U622" s="2">
        <f t="shared" si="606"/>
        <v>0</v>
      </c>
      <c r="V622" s="2">
        <f t="shared" si="606"/>
        <v>0</v>
      </c>
      <c r="W622" s="2">
        <f t="shared" si="606"/>
        <v>0</v>
      </c>
      <c r="X622" s="2">
        <f t="shared" si="606"/>
        <v>0</v>
      </c>
      <c r="Y622" s="2">
        <f t="shared" si="595"/>
        <v>0</v>
      </c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</row>
    <row r="623" spans="1:57">
      <c r="A623" s="1">
        <f t="shared" si="568"/>
        <v>590</v>
      </c>
      <c r="B623" s="1"/>
      <c r="C623" s="3"/>
      <c r="D623" s="1"/>
      <c r="E623" s="1" t="s">
        <v>80</v>
      </c>
      <c r="F623" s="1"/>
      <c r="G623" s="25"/>
      <c r="H623" s="11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</row>
    <row r="624" spans="1:57">
      <c r="A624" s="1">
        <f t="shared" si="568"/>
        <v>591</v>
      </c>
      <c r="B624" s="1"/>
      <c r="C624" s="3">
        <v>8850</v>
      </c>
      <c r="D624" s="1"/>
      <c r="E624" s="1"/>
      <c r="F624" s="1" t="s">
        <v>201</v>
      </c>
      <c r="G624" s="25"/>
      <c r="H624" s="11"/>
      <c r="I624" s="2">
        <f>'O and M Class.'!G$120</f>
        <v>2199.7257032294769</v>
      </c>
      <c r="J624" s="2">
        <f t="shared" ref="J624:X624" si="607">+J120+J288+J456</f>
        <v>1249.5309597054368</v>
      </c>
      <c r="K624" s="2">
        <f t="shared" si="607"/>
        <v>567.39455851085506</v>
      </c>
      <c r="L624" s="2">
        <f t="shared" si="607"/>
        <v>5.7707636701507505</v>
      </c>
      <c r="M624" s="2">
        <f t="shared" si="607"/>
        <v>248.90282176619479</v>
      </c>
      <c r="N624" s="2">
        <f t="shared" si="607"/>
        <v>128.12659957683894</v>
      </c>
      <c r="O624" s="2">
        <f t="shared" si="607"/>
        <v>0</v>
      </c>
      <c r="P624" s="2">
        <f t="shared" si="607"/>
        <v>0</v>
      </c>
      <c r="Q624" s="2">
        <f t="shared" si="607"/>
        <v>0</v>
      </c>
      <c r="R624" s="2">
        <f t="shared" si="607"/>
        <v>0</v>
      </c>
      <c r="S624" s="2">
        <f t="shared" si="607"/>
        <v>0</v>
      </c>
      <c r="T624" s="2">
        <f t="shared" si="607"/>
        <v>0</v>
      </c>
      <c r="U624" s="2">
        <f t="shared" si="607"/>
        <v>0</v>
      </c>
      <c r="V624" s="2">
        <f t="shared" si="607"/>
        <v>0</v>
      </c>
      <c r="W624" s="2">
        <f t="shared" si="607"/>
        <v>0</v>
      </c>
      <c r="X624" s="2">
        <f t="shared" si="607"/>
        <v>0</v>
      </c>
      <c r="Y624" s="2">
        <f t="shared" ref="Y624:Y634" si="608">SUM(J624:X624)-I624</f>
        <v>0</v>
      </c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</row>
    <row r="625" spans="1:57">
      <c r="A625" s="1">
        <f t="shared" si="568"/>
        <v>592</v>
      </c>
      <c r="B625" s="1"/>
      <c r="C625" s="3">
        <v>8860</v>
      </c>
      <c r="D625" s="1"/>
      <c r="E625" s="1"/>
      <c r="F625" s="1" t="s">
        <v>202</v>
      </c>
      <c r="G625" s="25"/>
      <c r="H625" s="11"/>
      <c r="I625" s="2">
        <f>'O and M Class.'!G$121</f>
        <v>21233.988737328007</v>
      </c>
      <c r="J625" s="2">
        <f t="shared" ref="J625:X625" si="609">+J121+J289+J457</f>
        <v>9632.9630850344092</v>
      </c>
      <c r="K625" s="2">
        <f t="shared" si="609"/>
        <v>5626.4761990958323</v>
      </c>
      <c r="L625" s="2">
        <f t="shared" si="609"/>
        <v>81.368016834213222</v>
      </c>
      <c r="M625" s="2">
        <f t="shared" si="609"/>
        <v>3902.2034951008472</v>
      </c>
      <c r="N625" s="2">
        <f t="shared" si="609"/>
        <v>1990.9779412627061</v>
      </c>
      <c r="O625" s="2">
        <f t="shared" si="609"/>
        <v>0</v>
      </c>
      <c r="P625" s="2">
        <f t="shared" si="609"/>
        <v>0</v>
      </c>
      <c r="Q625" s="2">
        <f t="shared" si="609"/>
        <v>0</v>
      </c>
      <c r="R625" s="2">
        <f t="shared" si="609"/>
        <v>0</v>
      </c>
      <c r="S625" s="2">
        <f t="shared" si="609"/>
        <v>0</v>
      </c>
      <c r="T625" s="2">
        <f t="shared" si="609"/>
        <v>0</v>
      </c>
      <c r="U625" s="2">
        <f t="shared" si="609"/>
        <v>0</v>
      </c>
      <c r="V625" s="2">
        <f t="shared" si="609"/>
        <v>0</v>
      </c>
      <c r="W625" s="2">
        <f t="shared" si="609"/>
        <v>0</v>
      </c>
      <c r="X625" s="2">
        <f t="shared" si="609"/>
        <v>0</v>
      </c>
      <c r="Y625" s="2">
        <f t="shared" si="608"/>
        <v>0</v>
      </c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</row>
    <row r="626" spans="1:57">
      <c r="A626" s="1">
        <f t="shared" si="568"/>
        <v>593</v>
      </c>
      <c r="B626" s="1"/>
      <c r="C626" s="3">
        <v>8870</v>
      </c>
      <c r="D626" s="1"/>
      <c r="E626" s="1"/>
      <c r="F626" s="1" t="s">
        <v>203</v>
      </c>
      <c r="G626" s="25"/>
      <c r="H626" s="11"/>
      <c r="I626" s="2">
        <f>'O and M Class.'!G$122</f>
        <v>42537.548027511199</v>
      </c>
      <c r="J626" s="2">
        <f t="shared" ref="J626:X626" si="610">+J122+J290+J458</f>
        <v>19297.487389006517</v>
      </c>
      <c r="K626" s="2">
        <f t="shared" si="610"/>
        <v>11271.386855543971</v>
      </c>
      <c r="L626" s="2">
        <f t="shared" si="610"/>
        <v>163.00262596937907</v>
      </c>
      <c r="M626" s="2">
        <f t="shared" si="610"/>
        <v>7817.1920800812213</v>
      </c>
      <c r="N626" s="2">
        <f t="shared" si="610"/>
        <v>3988.4790769101119</v>
      </c>
      <c r="O626" s="2">
        <f t="shared" si="610"/>
        <v>0</v>
      </c>
      <c r="P626" s="2">
        <f t="shared" si="610"/>
        <v>0</v>
      </c>
      <c r="Q626" s="2">
        <f t="shared" si="610"/>
        <v>0</v>
      </c>
      <c r="R626" s="2">
        <f t="shared" si="610"/>
        <v>0</v>
      </c>
      <c r="S626" s="2">
        <f t="shared" si="610"/>
        <v>0</v>
      </c>
      <c r="T626" s="2">
        <f t="shared" si="610"/>
        <v>0</v>
      </c>
      <c r="U626" s="2">
        <f t="shared" si="610"/>
        <v>0</v>
      </c>
      <c r="V626" s="2">
        <f t="shared" si="610"/>
        <v>0</v>
      </c>
      <c r="W626" s="2">
        <f t="shared" si="610"/>
        <v>0</v>
      </c>
      <c r="X626" s="2">
        <f t="shared" si="610"/>
        <v>0</v>
      </c>
      <c r="Y626" s="2">
        <f t="shared" si="608"/>
        <v>0</v>
      </c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</row>
    <row r="627" spans="1:57">
      <c r="A627" s="1">
        <f t="shared" si="568"/>
        <v>594</v>
      </c>
      <c r="B627" s="1"/>
      <c r="C627" s="3">
        <v>8890</v>
      </c>
      <c r="D627" s="1"/>
      <c r="E627" s="1"/>
      <c r="F627" s="1" t="s">
        <v>204</v>
      </c>
      <c r="G627" s="25"/>
      <c r="H627" s="11"/>
      <c r="I627" s="2">
        <f>'O and M Class.'!G$123</f>
        <v>0</v>
      </c>
      <c r="J627" s="2">
        <f t="shared" ref="J627:X627" si="611">+J123+J291+J459</f>
        <v>0</v>
      </c>
      <c r="K627" s="2">
        <f t="shared" si="611"/>
        <v>0</v>
      </c>
      <c r="L627" s="2">
        <f t="shared" si="611"/>
        <v>0</v>
      </c>
      <c r="M627" s="2">
        <f t="shared" si="611"/>
        <v>0</v>
      </c>
      <c r="N627" s="2">
        <f t="shared" si="611"/>
        <v>0</v>
      </c>
      <c r="O627" s="2">
        <f t="shared" si="611"/>
        <v>0</v>
      </c>
      <c r="P627" s="2">
        <f t="shared" si="611"/>
        <v>0</v>
      </c>
      <c r="Q627" s="2">
        <f t="shared" si="611"/>
        <v>0</v>
      </c>
      <c r="R627" s="2">
        <f t="shared" si="611"/>
        <v>0</v>
      </c>
      <c r="S627" s="2">
        <f t="shared" si="611"/>
        <v>0</v>
      </c>
      <c r="T627" s="2">
        <f t="shared" si="611"/>
        <v>0</v>
      </c>
      <c r="U627" s="2">
        <f t="shared" si="611"/>
        <v>0</v>
      </c>
      <c r="V627" s="2">
        <f t="shared" si="611"/>
        <v>0</v>
      </c>
      <c r="W627" s="2">
        <f t="shared" si="611"/>
        <v>0</v>
      </c>
      <c r="X627" s="2">
        <f t="shared" si="611"/>
        <v>0</v>
      </c>
      <c r="Y627" s="2">
        <f t="shared" si="608"/>
        <v>0</v>
      </c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</row>
    <row r="628" spans="1:57">
      <c r="A628" s="1">
        <f t="shared" si="568"/>
        <v>595</v>
      </c>
      <c r="B628" s="1"/>
      <c r="C628" s="3">
        <v>8900</v>
      </c>
      <c r="D628" s="1"/>
      <c r="E628" s="1"/>
      <c r="F628" s="1" t="s">
        <v>205</v>
      </c>
      <c r="G628" s="25"/>
      <c r="H628" s="11"/>
      <c r="I628" s="2">
        <f>'O and M Class.'!G$124</f>
        <v>6135.2406713397404</v>
      </c>
      <c r="J628" s="2">
        <f t="shared" ref="J628:X628" si="612">+J124+J292+J460</f>
        <v>2783.2993431385985</v>
      </c>
      <c r="K628" s="2">
        <f t="shared" si="612"/>
        <v>1625.6854065451296</v>
      </c>
      <c r="L628" s="2">
        <f t="shared" si="612"/>
        <v>23.510060799360694</v>
      </c>
      <c r="M628" s="2">
        <f t="shared" si="612"/>
        <v>1127.482824218519</v>
      </c>
      <c r="N628" s="2">
        <f t="shared" si="612"/>
        <v>575.26303663813269</v>
      </c>
      <c r="O628" s="2">
        <f t="shared" si="612"/>
        <v>0</v>
      </c>
      <c r="P628" s="2">
        <f t="shared" si="612"/>
        <v>0</v>
      </c>
      <c r="Q628" s="2">
        <f t="shared" si="612"/>
        <v>0</v>
      </c>
      <c r="R628" s="2">
        <f t="shared" si="612"/>
        <v>0</v>
      </c>
      <c r="S628" s="2">
        <f t="shared" si="612"/>
        <v>0</v>
      </c>
      <c r="T628" s="2">
        <f t="shared" si="612"/>
        <v>0</v>
      </c>
      <c r="U628" s="2">
        <f t="shared" si="612"/>
        <v>0</v>
      </c>
      <c r="V628" s="2">
        <f t="shared" si="612"/>
        <v>0</v>
      </c>
      <c r="W628" s="2">
        <f t="shared" si="612"/>
        <v>0</v>
      </c>
      <c r="X628" s="2">
        <f t="shared" si="612"/>
        <v>0</v>
      </c>
      <c r="Y628" s="2">
        <f t="shared" si="608"/>
        <v>0</v>
      </c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</row>
    <row r="629" spans="1:57">
      <c r="A629" s="1">
        <f t="shared" si="568"/>
        <v>596</v>
      </c>
      <c r="B629" s="1"/>
      <c r="C629" s="3">
        <v>8910</v>
      </c>
      <c r="D629" s="1"/>
      <c r="E629" s="1"/>
      <c r="F629" s="1" t="s">
        <v>206</v>
      </c>
      <c r="G629" s="25"/>
      <c r="H629" s="11"/>
      <c r="I629" s="2">
        <f>'O and M Class.'!G$125</f>
        <v>9732.5747097342755</v>
      </c>
      <c r="J629" s="2">
        <f t="shared" ref="J629:X629" si="613">+J125+J293+J461</f>
        <v>0</v>
      </c>
      <c r="K629" s="2">
        <f t="shared" si="613"/>
        <v>9628.8683947978843</v>
      </c>
      <c r="L629" s="2">
        <f t="shared" si="613"/>
        <v>5.7637992479860101</v>
      </c>
      <c r="M629" s="2">
        <f t="shared" si="613"/>
        <v>62.097574379761696</v>
      </c>
      <c r="N629" s="2">
        <f t="shared" si="613"/>
        <v>35.844941308642923</v>
      </c>
      <c r="O629" s="2">
        <f t="shared" si="613"/>
        <v>0</v>
      </c>
      <c r="P629" s="2">
        <f t="shared" si="613"/>
        <v>0</v>
      </c>
      <c r="Q629" s="2">
        <f t="shared" si="613"/>
        <v>0</v>
      </c>
      <c r="R629" s="2">
        <f t="shared" si="613"/>
        <v>0</v>
      </c>
      <c r="S629" s="2">
        <f t="shared" si="613"/>
        <v>0</v>
      </c>
      <c r="T629" s="2">
        <f t="shared" si="613"/>
        <v>0</v>
      </c>
      <c r="U629" s="2">
        <f t="shared" si="613"/>
        <v>0</v>
      </c>
      <c r="V629" s="2">
        <f t="shared" si="613"/>
        <v>0</v>
      </c>
      <c r="W629" s="2">
        <f t="shared" si="613"/>
        <v>0</v>
      </c>
      <c r="X629" s="2">
        <f t="shared" si="613"/>
        <v>0</v>
      </c>
      <c r="Y629" s="2">
        <f t="shared" si="608"/>
        <v>0</v>
      </c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</row>
    <row r="630" spans="1:57">
      <c r="A630" s="1">
        <f t="shared" si="568"/>
        <v>597</v>
      </c>
      <c r="B630" s="1"/>
      <c r="C630" s="3">
        <v>8920</v>
      </c>
      <c r="D630" s="1"/>
      <c r="E630" s="1"/>
      <c r="F630" s="1" t="s">
        <v>207</v>
      </c>
      <c r="G630" s="25"/>
      <c r="H630" s="11"/>
      <c r="I630" s="2">
        <f>'O and M Class.'!G$126</f>
        <v>23795.426438791441</v>
      </c>
      <c r="J630" s="2">
        <f t="shared" ref="J630:X630" si="614">+J126+J294+J462</f>
        <v>10794.979092862317</v>
      </c>
      <c r="K630" s="2">
        <f t="shared" si="614"/>
        <v>6305.1931580728142</v>
      </c>
      <c r="L630" s="2">
        <f t="shared" si="614"/>
        <v>91.183370350252233</v>
      </c>
      <c r="M630" s="2">
        <f t="shared" si="614"/>
        <v>4372.9229286834161</v>
      </c>
      <c r="N630" s="2">
        <f t="shared" si="614"/>
        <v>2231.1478888226425</v>
      </c>
      <c r="O630" s="2">
        <f t="shared" si="614"/>
        <v>0</v>
      </c>
      <c r="P630" s="2">
        <f t="shared" si="614"/>
        <v>0</v>
      </c>
      <c r="Q630" s="2">
        <f t="shared" si="614"/>
        <v>0</v>
      </c>
      <c r="R630" s="2">
        <f t="shared" si="614"/>
        <v>0</v>
      </c>
      <c r="S630" s="2">
        <f t="shared" si="614"/>
        <v>0</v>
      </c>
      <c r="T630" s="2">
        <f t="shared" si="614"/>
        <v>0</v>
      </c>
      <c r="U630" s="2">
        <f t="shared" si="614"/>
        <v>0</v>
      </c>
      <c r="V630" s="2">
        <f t="shared" si="614"/>
        <v>0</v>
      </c>
      <c r="W630" s="2">
        <f t="shared" si="614"/>
        <v>0</v>
      </c>
      <c r="X630" s="2">
        <f t="shared" si="614"/>
        <v>0</v>
      </c>
      <c r="Y630" s="2">
        <f t="shared" si="608"/>
        <v>0</v>
      </c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</row>
    <row r="631" spans="1:57">
      <c r="A631" s="1">
        <f t="shared" si="568"/>
        <v>598</v>
      </c>
      <c r="B631" s="1"/>
      <c r="C631" s="3">
        <v>8930</v>
      </c>
      <c r="D631" s="1"/>
      <c r="E631" s="1"/>
      <c r="F631" s="1" t="s">
        <v>208</v>
      </c>
      <c r="G631" s="25"/>
      <c r="H631" s="11"/>
      <c r="I631" s="2">
        <f>'O and M Class.'!G$127</f>
        <v>3522.4239533994196</v>
      </c>
      <c r="J631" s="2">
        <f t="shared" ref="J631:X631" si="615">+J127+J295+J463</f>
        <v>3135.3869785215002</v>
      </c>
      <c r="K631" s="2">
        <f t="shared" si="615"/>
        <v>382.91286798885892</v>
      </c>
      <c r="L631" s="2">
        <f t="shared" si="615"/>
        <v>0.22920999748534607</v>
      </c>
      <c r="M631" s="2">
        <f t="shared" si="615"/>
        <v>2.4694449364114668</v>
      </c>
      <c r="N631" s="2">
        <f t="shared" si="615"/>
        <v>1.4254519551643423</v>
      </c>
      <c r="O631" s="2">
        <f t="shared" si="615"/>
        <v>0</v>
      </c>
      <c r="P631" s="2">
        <f t="shared" si="615"/>
        <v>0</v>
      </c>
      <c r="Q631" s="2">
        <f t="shared" si="615"/>
        <v>0</v>
      </c>
      <c r="R631" s="2">
        <f t="shared" si="615"/>
        <v>0</v>
      </c>
      <c r="S631" s="2">
        <f t="shared" si="615"/>
        <v>0</v>
      </c>
      <c r="T631" s="2">
        <f t="shared" si="615"/>
        <v>0</v>
      </c>
      <c r="U631" s="2">
        <f t="shared" si="615"/>
        <v>0</v>
      </c>
      <c r="V631" s="2">
        <f t="shared" si="615"/>
        <v>0</v>
      </c>
      <c r="W631" s="2">
        <f t="shared" si="615"/>
        <v>0</v>
      </c>
      <c r="X631" s="2">
        <f t="shared" si="615"/>
        <v>0</v>
      </c>
      <c r="Y631" s="2">
        <f t="shared" si="608"/>
        <v>0</v>
      </c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</row>
    <row r="632" spans="1:57">
      <c r="A632" s="1">
        <f>A631+1</f>
        <v>599</v>
      </c>
      <c r="B632" s="1"/>
      <c r="C632" s="3">
        <v>8940</v>
      </c>
      <c r="D632" s="1"/>
      <c r="E632" s="1"/>
      <c r="F632" s="1" t="s">
        <v>209</v>
      </c>
      <c r="G632" s="20"/>
      <c r="H632" s="11"/>
      <c r="I632" s="2">
        <f>'O and M Class.'!G$128</f>
        <v>105291.66026953013</v>
      </c>
      <c r="J632" s="2">
        <f t="shared" ref="J632:X632" si="616">+J128+J296+J464</f>
        <v>62921.395648709506</v>
      </c>
      <c r="K632" s="2">
        <f t="shared" si="616"/>
        <v>39208.822218576555</v>
      </c>
      <c r="L632" s="2">
        <f t="shared" si="616"/>
        <v>173.87933212342284</v>
      </c>
      <c r="M632" s="2">
        <f t="shared" si="616"/>
        <v>1896.8654413464315</v>
      </c>
      <c r="N632" s="2">
        <f t="shared" si="616"/>
        <v>1090.6976287741982</v>
      </c>
      <c r="O632" s="2">
        <f t="shared" si="616"/>
        <v>0</v>
      </c>
      <c r="P632" s="2">
        <f t="shared" si="616"/>
        <v>0</v>
      </c>
      <c r="Q632" s="2">
        <f t="shared" si="616"/>
        <v>0</v>
      </c>
      <c r="R632" s="2">
        <f t="shared" si="616"/>
        <v>0</v>
      </c>
      <c r="S632" s="2">
        <f t="shared" si="616"/>
        <v>0</v>
      </c>
      <c r="T632" s="2">
        <f t="shared" si="616"/>
        <v>0</v>
      </c>
      <c r="U632" s="2">
        <f t="shared" si="616"/>
        <v>0</v>
      </c>
      <c r="V632" s="2">
        <f t="shared" si="616"/>
        <v>0</v>
      </c>
      <c r="W632" s="2">
        <f t="shared" si="616"/>
        <v>0</v>
      </c>
      <c r="X632" s="2">
        <f t="shared" si="616"/>
        <v>0</v>
      </c>
      <c r="Y632" s="2">
        <f t="shared" si="608"/>
        <v>0</v>
      </c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</row>
    <row r="633" spans="1:57">
      <c r="A633" s="1">
        <f>A632+1</f>
        <v>600</v>
      </c>
      <c r="B633" s="1"/>
      <c r="C633" s="3" t="s">
        <v>416</v>
      </c>
      <c r="D633" s="1"/>
      <c r="E633" s="1"/>
      <c r="F633" s="1" t="s">
        <v>114</v>
      </c>
      <c r="G633" s="20"/>
      <c r="H633" s="11"/>
      <c r="I633" s="2">
        <f>'O and M Class.'!G$129</f>
        <v>69008.521048641822</v>
      </c>
      <c r="J633" s="2">
        <f t="shared" ref="J633:X633" si="617">+J129+J297+J465</f>
        <v>39199.561748616281</v>
      </c>
      <c r="K633" s="2">
        <f t="shared" si="617"/>
        <v>17799.973549609651</v>
      </c>
      <c r="L633" s="2">
        <f t="shared" si="617"/>
        <v>181.03705639920494</v>
      </c>
      <c r="M633" s="2">
        <f t="shared" si="617"/>
        <v>7808.4352015806489</v>
      </c>
      <c r="N633" s="2">
        <f t="shared" si="617"/>
        <v>4019.5134924360191</v>
      </c>
      <c r="O633" s="2">
        <f t="shared" si="617"/>
        <v>0</v>
      </c>
      <c r="P633" s="2">
        <f t="shared" si="617"/>
        <v>0</v>
      </c>
      <c r="Q633" s="2">
        <f t="shared" si="617"/>
        <v>0</v>
      </c>
      <c r="R633" s="2">
        <f t="shared" si="617"/>
        <v>0</v>
      </c>
      <c r="S633" s="2">
        <f t="shared" si="617"/>
        <v>0</v>
      </c>
      <c r="T633" s="2">
        <f t="shared" si="617"/>
        <v>0</v>
      </c>
      <c r="U633" s="2">
        <f t="shared" si="617"/>
        <v>0</v>
      </c>
      <c r="V633" s="2">
        <f t="shared" si="617"/>
        <v>0</v>
      </c>
      <c r="W633" s="2">
        <f t="shared" si="617"/>
        <v>0</v>
      </c>
      <c r="X633" s="2">
        <f t="shared" si="617"/>
        <v>0</v>
      </c>
      <c r="Y633" s="2">
        <f t="shared" si="608"/>
        <v>0</v>
      </c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</row>
    <row r="634" spans="1:57">
      <c r="A634" s="1">
        <f t="shared" si="568"/>
        <v>601</v>
      </c>
      <c r="B634" s="1"/>
      <c r="C634" s="3"/>
      <c r="D634" s="1" t="s">
        <v>25</v>
      </c>
      <c r="E634" s="1"/>
      <c r="G634" s="25"/>
      <c r="H634" s="11"/>
      <c r="I634" s="2">
        <f>'O and M Class.'!G$130</f>
        <v>7053730.9125689091</v>
      </c>
      <c r="J634" s="2">
        <f t="shared" ref="J634:X634" si="618">+J130+J298+J466</f>
        <v>4006797.367392797</v>
      </c>
      <c r="K634" s="2">
        <f t="shared" si="618"/>
        <v>1819430.7277110042</v>
      </c>
      <c r="L634" s="2">
        <f t="shared" si="618"/>
        <v>18504.76813064067</v>
      </c>
      <c r="M634" s="2">
        <f t="shared" si="618"/>
        <v>798142.02540810267</v>
      </c>
      <c r="N634" s="2">
        <f t="shared" si="618"/>
        <v>410856.02392636397</v>
      </c>
      <c r="O634" s="2">
        <f t="shared" si="618"/>
        <v>0</v>
      </c>
      <c r="P634" s="2">
        <f t="shared" si="618"/>
        <v>0</v>
      </c>
      <c r="Q634" s="2">
        <f t="shared" si="618"/>
        <v>0</v>
      </c>
      <c r="R634" s="2">
        <f t="shared" si="618"/>
        <v>0</v>
      </c>
      <c r="S634" s="2">
        <f t="shared" si="618"/>
        <v>0</v>
      </c>
      <c r="T634" s="2">
        <f t="shared" si="618"/>
        <v>0</v>
      </c>
      <c r="U634" s="2">
        <f t="shared" si="618"/>
        <v>0</v>
      </c>
      <c r="V634" s="2">
        <f t="shared" si="618"/>
        <v>0</v>
      </c>
      <c r="W634" s="2">
        <f t="shared" si="618"/>
        <v>0</v>
      </c>
      <c r="X634" s="2">
        <f t="shared" si="618"/>
        <v>0</v>
      </c>
      <c r="Y634" s="2">
        <f t="shared" si="608"/>
        <v>0</v>
      </c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</row>
    <row r="635" spans="1:57">
      <c r="A635" s="1">
        <f t="shared" si="568"/>
        <v>602</v>
      </c>
      <c r="B635" s="1"/>
      <c r="C635" s="3"/>
      <c r="D635" s="1"/>
      <c r="E635" s="1"/>
      <c r="G635" s="25"/>
      <c r="H635" s="11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</row>
    <row r="636" spans="1:57">
      <c r="A636" s="1">
        <f t="shared" si="568"/>
        <v>603</v>
      </c>
      <c r="B636" s="1"/>
      <c r="C636" s="3"/>
      <c r="D636" s="1" t="s">
        <v>220</v>
      </c>
      <c r="E636" s="1"/>
      <c r="G636" s="25"/>
      <c r="H636" s="11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</row>
    <row r="637" spans="1:57">
      <c r="A637" s="1">
        <f t="shared" si="568"/>
        <v>604</v>
      </c>
      <c r="B637" s="1"/>
      <c r="C637" s="3">
        <v>9010</v>
      </c>
      <c r="D637" s="1"/>
      <c r="E637" s="1" t="s">
        <v>123</v>
      </c>
      <c r="G637" s="20"/>
      <c r="H637" s="11"/>
      <c r="I637" s="2">
        <f>'O and M Class.'!G$133</f>
        <v>0</v>
      </c>
      <c r="J637" s="2">
        <f t="shared" ref="J637:X637" si="619">+J133+J301+J469</f>
        <v>0</v>
      </c>
      <c r="K637" s="2">
        <f t="shared" si="619"/>
        <v>0</v>
      </c>
      <c r="L637" s="2">
        <f t="shared" si="619"/>
        <v>0</v>
      </c>
      <c r="M637" s="2">
        <f t="shared" si="619"/>
        <v>0</v>
      </c>
      <c r="N637" s="2">
        <f t="shared" si="619"/>
        <v>0</v>
      </c>
      <c r="O637" s="2">
        <f t="shared" si="619"/>
        <v>0</v>
      </c>
      <c r="P637" s="2">
        <f t="shared" si="619"/>
        <v>0</v>
      </c>
      <c r="Q637" s="2">
        <f t="shared" si="619"/>
        <v>0</v>
      </c>
      <c r="R637" s="2">
        <f t="shared" si="619"/>
        <v>0</v>
      </c>
      <c r="S637" s="2">
        <f t="shared" si="619"/>
        <v>0</v>
      </c>
      <c r="T637" s="2">
        <f t="shared" si="619"/>
        <v>0</v>
      </c>
      <c r="U637" s="2">
        <f t="shared" si="619"/>
        <v>0</v>
      </c>
      <c r="V637" s="2">
        <f t="shared" si="619"/>
        <v>0</v>
      </c>
      <c r="W637" s="2">
        <f t="shared" si="619"/>
        <v>0</v>
      </c>
      <c r="X637" s="2">
        <f t="shared" si="619"/>
        <v>0</v>
      </c>
      <c r="Y637" s="2">
        <f t="shared" ref="Y637:Y642" si="620">SUM(J637:X637)-I637</f>
        <v>0</v>
      </c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</row>
    <row r="638" spans="1:57">
      <c r="A638" s="1">
        <f t="shared" si="568"/>
        <v>605</v>
      </c>
      <c r="B638" s="1"/>
      <c r="C638" s="3">
        <v>9020</v>
      </c>
      <c r="D638" s="1"/>
      <c r="E638" s="1" t="s">
        <v>217</v>
      </c>
      <c r="G638" s="20"/>
      <c r="H638" s="11"/>
      <c r="I638" s="2">
        <f>'O and M Class.'!G$134</f>
        <v>1130015.49593935</v>
      </c>
      <c r="J638" s="2">
        <f t="shared" ref="J638:X638" si="621">+J134+J302+J470</f>
        <v>1005851.6289830589</v>
      </c>
      <c r="K638" s="2">
        <f t="shared" si="621"/>
        <v>122840.82783516211</v>
      </c>
      <c r="L638" s="2">
        <f t="shared" si="621"/>
        <v>73.531991721977249</v>
      </c>
      <c r="M638" s="2">
        <f t="shared" si="621"/>
        <v>792.21328307765259</v>
      </c>
      <c r="N638" s="2">
        <f t="shared" si="621"/>
        <v>457.29384632937672</v>
      </c>
      <c r="O638" s="2">
        <f t="shared" si="621"/>
        <v>0</v>
      </c>
      <c r="P638" s="2">
        <f t="shared" si="621"/>
        <v>0</v>
      </c>
      <c r="Q638" s="2">
        <f t="shared" si="621"/>
        <v>0</v>
      </c>
      <c r="R638" s="2">
        <f t="shared" si="621"/>
        <v>0</v>
      </c>
      <c r="S638" s="2">
        <f t="shared" si="621"/>
        <v>0</v>
      </c>
      <c r="T638" s="2">
        <f t="shared" si="621"/>
        <v>0</v>
      </c>
      <c r="U638" s="2">
        <f t="shared" si="621"/>
        <v>0</v>
      </c>
      <c r="V638" s="2">
        <f t="shared" si="621"/>
        <v>0</v>
      </c>
      <c r="W638" s="2">
        <f t="shared" si="621"/>
        <v>0</v>
      </c>
      <c r="X638" s="2">
        <f t="shared" si="621"/>
        <v>0</v>
      </c>
      <c r="Y638" s="2">
        <f t="shared" si="620"/>
        <v>0</v>
      </c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</row>
    <row r="639" spans="1:57">
      <c r="A639" s="1">
        <f t="shared" si="568"/>
        <v>606</v>
      </c>
      <c r="B639" s="1"/>
      <c r="C639" s="3">
        <v>9030</v>
      </c>
      <c r="D639" s="1"/>
      <c r="E639" s="1" t="s">
        <v>218</v>
      </c>
      <c r="G639" s="20"/>
      <c r="H639" s="2"/>
      <c r="I639" s="2">
        <f>'O and M Class.'!G$135</f>
        <v>377023.73491864966</v>
      </c>
      <c r="J639" s="2">
        <f t="shared" ref="J639:X639" si="622">+J135+J303+J471</f>
        <v>335597.11286787048</v>
      </c>
      <c r="K639" s="2">
        <f t="shared" si="622"/>
        <v>40985.196997154628</v>
      </c>
      <c r="L639" s="2">
        <f t="shared" si="622"/>
        <v>24.533562818075772</v>
      </c>
      <c r="M639" s="2">
        <f t="shared" si="622"/>
        <v>264.31780087211558</v>
      </c>
      <c r="N639" s="2">
        <f t="shared" si="622"/>
        <v>152.57368993431064</v>
      </c>
      <c r="O639" s="2">
        <f t="shared" si="622"/>
        <v>0</v>
      </c>
      <c r="P639" s="2">
        <f t="shared" si="622"/>
        <v>0</v>
      </c>
      <c r="Q639" s="2">
        <f t="shared" si="622"/>
        <v>0</v>
      </c>
      <c r="R639" s="2">
        <f t="shared" si="622"/>
        <v>0</v>
      </c>
      <c r="S639" s="2">
        <f t="shared" si="622"/>
        <v>0</v>
      </c>
      <c r="T639" s="2">
        <f t="shared" si="622"/>
        <v>0</v>
      </c>
      <c r="U639" s="2">
        <f t="shared" si="622"/>
        <v>0</v>
      </c>
      <c r="V639" s="2">
        <f t="shared" si="622"/>
        <v>0</v>
      </c>
      <c r="W639" s="2">
        <f t="shared" si="622"/>
        <v>0</v>
      </c>
      <c r="X639" s="2">
        <f t="shared" si="622"/>
        <v>0</v>
      </c>
      <c r="Y639" s="2">
        <f t="shared" si="620"/>
        <v>0</v>
      </c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</row>
    <row r="640" spans="1:57">
      <c r="A640" s="1">
        <f t="shared" si="568"/>
        <v>607</v>
      </c>
      <c r="B640" s="1"/>
      <c r="C640" s="3">
        <v>9040</v>
      </c>
      <c r="D640" s="1"/>
      <c r="E640" s="1" t="s">
        <v>124</v>
      </c>
      <c r="G640" s="25"/>
      <c r="H640" s="11"/>
      <c r="I640" s="2">
        <f>'O and M Class.'!G$136</f>
        <v>313426.18041533593</v>
      </c>
      <c r="J640" s="2">
        <f t="shared" ref="J640:X640" si="623">+J136+J304+J472</f>
        <v>278987.53182551428</v>
      </c>
      <c r="K640" s="2">
        <f t="shared" si="623"/>
        <v>34071.684508562867</v>
      </c>
      <c r="L640" s="2">
        <f t="shared" si="623"/>
        <v>20.395163948254737</v>
      </c>
      <c r="M640" s="2">
        <f t="shared" si="623"/>
        <v>219.73183932572255</v>
      </c>
      <c r="N640" s="2">
        <f t="shared" si="623"/>
        <v>126.83707798476668</v>
      </c>
      <c r="O640" s="2">
        <f t="shared" si="623"/>
        <v>0</v>
      </c>
      <c r="P640" s="2">
        <f t="shared" si="623"/>
        <v>0</v>
      </c>
      <c r="Q640" s="2">
        <f t="shared" si="623"/>
        <v>0</v>
      </c>
      <c r="R640" s="2">
        <f t="shared" si="623"/>
        <v>0</v>
      </c>
      <c r="S640" s="2">
        <f t="shared" si="623"/>
        <v>0</v>
      </c>
      <c r="T640" s="2">
        <f t="shared" si="623"/>
        <v>0</v>
      </c>
      <c r="U640" s="2">
        <f t="shared" si="623"/>
        <v>0</v>
      </c>
      <c r="V640" s="2">
        <f t="shared" si="623"/>
        <v>0</v>
      </c>
      <c r="W640" s="2">
        <f t="shared" si="623"/>
        <v>0</v>
      </c>
      <c r="X640" s="2">
        <f t="shared" si="623"/>
        <v>0</v>
      </c>
      <c r="Y640" s="2">
        <f t="shared" si="620"/>
        <v>0</v>
      </c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</row>
    <row r="641" spans="1:57">
      <c r="A641" s="1">
        <f t="shared" si="568"/>
        <v>608</v>
      </c>
      <c r="B641" s="1"/>
      <c r="C641" s="3">
        <v>9050</v>
      </c>
      <c r="D641" s="1"/>
      <c r="E641" s="1" t="s">
        <v>219</v>
      </c>
      <c r="G641" s="25"/>
      <c r="H641" s="11"/>
      <c r="I641" s="2">
        <f>'O and M Class.'!G$137</f>
        <v>0</v>
      </c>
      <c r="J641" s="2">
        <f t="shared" ref="J641:X641" si="624">+J137+J305+J473</f>
        <v>0</v>
      </c>
      <c r="K641" s="2">
        <f t="shared" si="624"/>
        <v>0</v>
      </c>
      <c r="L641" s="2">
        <f t="shared" si="624"/>
        <v>0</v>
      </c>
      <c r="M641" s="2">
        <f t="shared" si="624"/>
        <v>0</v>
      </c>
      <c r="N641" s="2">
        <f t="shared" si="624"/>
        <v>0</v>
      </c>
      <c r="O641" s="2">
        <f t="shared" si="624"/>
        <v>0</v>
      </c>
      <c r="P641" s="2">
        <f t="shared" si="624"/>
        <v>0</v>
      </c>
      <c r="Q641" s="2">
        <f t="shared" si="624"/>
        <v>0</v>
      </c>
      <c r="R641" s="2">
        <f t="shared" si="624"/>
        <v>0</v>
      </c>
      <c r="S641" s="2">
        <f t="shared" si="624"/>
        <v>0</v>
      </c>
      <c r="T641" s="2">
        <f t="shared" si="624"/>
        <v>0</v>
      </c>
      <c r="U641" s="2">
        <f t="shared" si="624"/>
        <v>0</v>
      </c>
      <c r="V641" s="2">
        <f t="shared" si="624"/>
        <v>0</v>
      </c>
      <c r="W641" s="2">
        <f t="shared" si="624"/>
        <v>0</v>
      </c>
      <c r="X641" s="2">
        <f t="shared" si="624"/>
        <v>0</v>
      </c>
      <c r="Y641" s="2">
        <f t="shared" si="620"/>
        <v>0</v>
      </c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</row>
    <row r="642" spans="1:57">
      <c r="A642" s="1">
        <f t="shared" si="568"/>
        <v>609</v>
      </c>
      <c r="B642" s="1"/>
      <c r="C642" s="3"/>
      <c r="D642" s="1" t="s">
        <v>221</v>
      </c>
      <c r="E642" s="1"/>
      <c r="G642" s="25"/>
      <c r="H642" s="11"/>
      <c r="I642" s="2">
        <f>'O and M Class.'!G$138</f>
        <v>1820465.4112733356</v>
      </c>
      <c r="J642" s="2">
        <f t="shared" ref="J642:X642" si="625">+J138+J306+J474</f>
        <v>1620436.2736764436</v>
      </c>
      <c r="K642" s="2">
        <f t="shared" si="625"/>
        <v>197897.70934087961</v>
      </c>
      <c r="L642" s="2">
        <f t="shared" si="625"/>
        <v>118.46071848830776</v>
      </c>
      <c r="M642" s="2">
        <f t="shared" si="625"/>
        <v>1276.2629232754907</v>
      </c>
      <c r="N642" s="2">
        <f t="shared" si="625"/>
        <v>736.70461424845405</v>
      </c>
      <c r="O642" s="2">
        <f t="shared" si="625"/>
        <v>0</v>
      </c>
      <c r="P642" s="2">
        <f t="shared" si="625"/>
        <v>0</v>
      </c>
      <c r="Q642" s="2">
        <f t="shared" si="625"/>
        <v>0</v>
      </c>
      <c r="R642" s="2">
        <f t="shared" si="625"/>
        <v>0</v>
      </c>
      <c r="S642" s="2">
        <f t="shared" si="625"/>
        <v>0</v>
      </c>
      <c r="T642" s="2">
        <f t="shared" si="625"/>
        <v>0</v>
      </c>
      <c r="U642" s="2">
        <f t="shared" si="625"/>
        <v>0</v>
      </c>
      <c r="V642" s="2">
        <f t="shared" si="625"/>
        <v>0</v>
      </c>
      <c r="W642" s="2">
        <f t="shared" si="625"/>
        <v>0</v>
      </c>
      <c r="X642" s="2">
        <f t="shared" si="625"/>
        <v>0</v>
      </c>
      <c r="Y642" s="2">
        <f t="shared" si="620"/>
        <v>0</v>
      </c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</row>
    <row r="643" spans="1:57">
      <c r="A643" s="1">
        <f t="shared" si="568"/>
        <v>610</v>
      </c>
      <c r="B643" s="1"/>
      <c r="C643" s="3"/>
      <c r="D643" s="1"/>
      <c r="E643" s="1"/>
      <c r="G643" s="25"/>
      <c r="H643" s="11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</row>
    <row r="644" spans="1:57">
      <c r="A644" s="1">
        <f t="shared" si="568"/>
        <v>611</v>
      </c>
      <c r="B644" s="1"/>
      <c r="C644" s="3"/>
      <c r="D644" s="1" t="s">
        <v>226</v>
      </c>
      <c r="E644" s="1"/>
      <c r="G644" s="25"/>
      <c r="H644" s="11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</row>
    <row r="645" spans="1:57">
      <c r="A645" s="1">
        <f t="shared" ref="A645:A675" si="626">A644+1</f>
        <v>612</v>
      </c>
      <c r="B645" s="1"/>
      <c r="C645" s="3">
        <v>9070</v>
      </c>
      <c r="D645" s="1"/>
      <c r="E645" s="1" t="s">
        <v>123</v>
      </c>
      <c r="G645" s="25"/>
      <c r="H645" s="11"/>
      <c r="I645" s="2">
        <f>'O and M Class.'!G$141</f>
        <v>0</v>
      </c>
      <c r="J645" s="2">
        <f t="shared" ref="J645:X645" si="627">+J141+J309+J477</f>
        <v>0</v>
      </c>
      <c r="K645" s="2">
        <f t="shared" si="627"/>
        <v>0</v>
      </c>
      <c r="L645" s="2">
        <f t="shared" si="627"/>
        <v>0</v>
      </c>
      <c r="M645" s="2">
        <f t="shared" si="627"/>
        <v>0</v>
      </c>
      <c r="N645" s="2">
        <f t="shared" si="627"/>
        <v>0</v>
      </c>
      <c r="O645" s="2">
        <f t="shared" si="627"/>
        <v>0</v>
      </c>
      <c r="P645" s="2">
        <f t="shared" si="627"/>
        <v>0</v>
      </c>
      <c r="Q645" s="2">
        <f t="shared" si="627"/>
        <v>0</v>
      </c>
      <c r="R645" s="2">
        <f t="shared" si="627"/>
        <v>0</v>
      </c>
      <c r="S645" s="2">
        <f t="shared" si="627"/>
        <v>0</v>
      </c>
      <c r="T645" s="2">
        <f t="shared" si="627"/>
        <v>0</v>
      </c>
      <c r="U645" s="2">
        <f t="shared" si="627"/>
        <v>0</v>
      </c>
      <c r="V645" s="2">
        <f t="shared" si="627"/>
        <v>0</v>
      </c>
      <c r="W645" s="2">
        <f t="shared" si="627"/>
        <v>0</v>
      </c>
      <c r="X645" s="2">
        <f t="shared" si="627"/>
        <v>0</v>
      </c>
      <c r="Y645" s="2">
        <f>SUM(J645:X645)-I645</f>
        <v>0</v>
      </c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</row>
    <row r="646" spans="1:57">
      <c r="A646" s="1">
        <f t="shared" si="626"/>
        <v>613</v>
      </c>
      <c r="B646" s="1"/>
      <c r="C646" s="3">
        <v>9080</v>
      </c>
      <c r="D646" s="1"/>
      <c r="E646" s="1" t="s">
        <v>222</v>
      </c>
      <c r="G646" s="25"/>
      <c r="H646" s="11"/>
      <c r="I646" s="2">
        <f>'O and M Class.'!G$142</f>
        <v>0</v>
      </c>
      <c r="J646" s="2">
        <f t="shared" ref="J646:X646" si="628">+J142+J310+J478</f>
        <v>0</v>
      </c>
      <c r="K646" s="2">
        <f t="shared" si="628"/>
        <v>0</v>
      </c>
      <c r="L646" s="2">
        <f t="shared" si="628"/>
        <v>0</v>
      </c>
      <c r="M646" s="2">
        <f t="shared" si="628"/>
        <v>0</v>
      </c>
      <c r="N646" s="2">
        <f t="shared" si="628"/>
        <v>0</v>
      </c>
      <c r="O646" s="2">
        <f t="shared" si="628"/>
        <v>0</v>
      </c>
      <c r="P646" s="2">
        <f t="shared" si="628"/>
        <v>0</v>
      </c>
      <c r="Q646" s="2">
        <f t="shared" si="628"/>
        <v>0</v>
      </c>
      <c r="R646" s="2">
        <f t="shared" si="628"/>
        <v>0</v>
      </c>
      <c r="S646" s="2">
        <f t="shared" si="628"/>
        <v>0</v>
      </c>
      <c r="T646" s="2">
        <f t="shared" si="628"/>
        <v>0</v>
      </c>
      <c r="U646" s="2">
        <f t="shared" si="628"/>
        <v>0</v>
      </c>
      <c r="V646" s="2">
        <f t="shared" si="628"/>
        <v>0</v>
      </c>
      <c r="W646" s="2">
        <f t="shared" si="628"/>
        <v>0</v>
      </c>
      <c r="X646" s="2">
        <f t="shared" si="628"/>
        <v>0</v>
      </c>
      <c r="Y646" s="2">
        <f>SUM(J646:X646)-I646</f>
        <v>0</v>
      </c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</row>
    <row r="647" spans="1:57">
      <c r="A647" s="1">
        <f t="shared" si="626"/>
        <v>614</v>
      </c>
      <c r="B647" s="1"/>
      <c r="C647" s="3">
        <v>9090</v>
      </c>
      <c r="D647" s="1"/>
      <c r="E647" s="1" t="s">
        <v>223</v>
      </c>
      <c r="G647" s="25"/>
      <c r="H647" s="11"/>
      <c r="I647" s="2">
        <f>'O and M Class.'!G$143</f>
        <v>122977.93644900681</v>
      </c>
      <c r="J647" s="2">
        <f t="shared" ref="J647:X647" si="629">+J143+J311+J479</f>
        <v>109465.36410404027</v>
      </c>
      <c r="K647" s="2">
        <f t="shared" si="629"/>
        <v>13368.587929228501</v>
      </c>
      <c r="L647" s="2">
        <f t="shared" si="629"/>
        <v>8.0023792925398585</v>
      </c>
      <c r="M647" s="2">
        <f t="shared" si="629"/>
        <v>86.21541485977248</v>
      </c>
      <c r="N647" s="2">
        <f t="shared" si="629"/>
        <v>49.766621585722326</v>
      </c>
      <c r="O647" s="2">
        <f t="shared" si="629"/>
        <v>0</v>
      </c>
      <c r="P647" s="2">
        <f t="shared" si="629"/>
        <v>0</v>
      </c>
      <c r="Q647" s="2">
        <f t="shared" si="629"/>
        <v>0</v>
      </c>
      <c r="R647" s="2">
        <f t="shared" si="629"/>
        <v>0</v>
      </c>
      <c r="S647" s="2">
        <f t="shared" si="629"/>
        <v>0</v>
      </c>
      <c r="T647" s="2">
        <f t="shared" si="629"/>
        <v>0</v>
      </c>
      <c r="U647" s="2">
        <f t="shared" si="629"/>
        <v>0</v>
      </c>
      <c r="V647" s="2">
        <f t="shared" si="629"/>
        <v>0</v>
      </c>
      <c r="W647" s="2">
        <f t="shared" si="629"/>
        <v>0</v>
      </c>
      <c r="X647" s="2">
        <f t="shared" si="629"/>
        <v>0</v>
      </c>
      <c r="Y647" s="2">
        <f>SUM(J647:X647)-I647</f>
        <v>0</v>
      </c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</row>
    <row r="648" spans="1:57">
      <c r="A648" s="1">
        <f t="shared" si="626"/>
        <v>615</v>
      </c>
      <c r="B648" s="1"/>
      <c r="C648" s="3">
        <v>9100</v>
      </c>
      <c r="D648" s="1"/>
      <c r="E648" s="1" t="s">
        <v>224</v>
      </c>
      <c r="G648" s="25"/>
      <c r="H648" s="11"/>
      <c r="I648" s="2">
        <f>'O and M Class.'!G$144</f>
        <v>178.69074769292916</v>
      </c>
      <c r="J648" s="2">
        <f t="shared" ref="J648:X648" si="630">+J144+J312+J480</f>
        <v>159.05656187636947</v>
      </c>
      <c r="K648" s="2">
        <f t="shared" si="630"/>
        <v>19.424972004332254</v>
      </c>
      <c r="L648" s="2">
        <f t="shared" si="630"/>
        <v>1.1627704776940168E-2</v>
      </c>
      <c r="M648" s="2">
        <f t="shared" si="630"/>
        <v>0.1252736660639685</v>
      </c>
      <c r="N648" s="2">
        <f t="shared" si="630"/>
        <v>7.2312441386518406E-2</v>
      </c>
      <c r="O648" s="2">
        <f t="shared" si="630"/>
        <v>0</v>
      </c>
      <c r="P648" s="2">
        <f t="shared" si="630"/>
        <v>0</v>
      </c>
      <c r="Q648" s="2">
        <f t="shared" si="630"/>
        <v>0</v>
      </c>
      <c r="R648" s="2">
        <f t="shared" si="630"/>
        <v>0</v>
      </c>
      <c r="S648" s="2">
        <f t="shared" si="630"/>
        <v>0</v>
      </c>
      <c r="T648" s="2">
        <f t="shared" si="630"/>
        <v>0</v>
      </c>
      <c r="U648" s="2">
        <f t="shared" si="630"/>
        <v>0</v>
      </c>
      <c r="V648" s="2">
        <f t="shared" si="630"/>
        <v>0</v>
      </c>
      <c r="W648" s="2">
        <f t="shared" si="630"/>
        <v>0</v>
      </c>
      <c r="X648" s="2">
        <f t="shared" si="630"/>
        <v>0</v>
      </c>
      <c r="Y648" s="2">
        <f>SUM(J648:X648)-I648</f>
        <v>0</v>
      </c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</row>
    <row r="649" spans="1:57">
      <c r="A649" s="1">
        <f t="shared" si="626"/>
        <v>616</v>
      </c>
      <c r="B649" s="1"/>
      <c r="C649" s="3"/>
      <c r="D649" s="1" t="s">
        <v>225</v>
      </c>
      <c r="E649" s="1"/>
      <c r="G649" s="25"/>
      <c r="H649" s="11"/>
      <c r="I649" s="2">
        <f>'O and M Class.'!G$145</f>
        <v>123156.62719669974</v>
      </c>
      <c r="J649" s="2">
        <f t="shared" ref="J649:X649" si="631">+J145+J313+J481</f>
        <v>109624.42066591664</v>
      </c>
      <c r="K649" s="2">
        <f t="shared" si="631"/>
        <v>13388.012901232833</v>
      </c>
      <c r="L649" s="2">
        <f t="shared" si="631"/>
        <v>8.0140069973167982</v>
      </c>
      <c r="M649" s="2">
        <f t="shared" si="631"/>
        <v>86.340688525836455</v>
      </c>
      <c r="N649" s="2">
        <f t="shared" si="631"/>
        <v>49.838934027108841</v>
      </c>
      <c r="O649" s="2">
        <f t="shared" si="631"/>
        <v>0</v>
      </c>
      <c r="P649" s="2">
        <f t="shared" si="631"/>
        <v>0</v>
      </c>
      <c r="Q649" s="2">
        <f t="shared" si="631"/>
        <v>0</v>
      </c>
      <c r="R649" s="2">
        <f t="shared" si="631"/>
        <v>0</v>
      </c>
      <c r="S649" s="2">
        <f t="shared" si="631"/>
        <v>0</v>
      </c>
      <c r="T649" s="2">
        <f t="shared" si="631"/>
        <v>0</v>
      </c>
      <c r="U649" s="2">
        <f t="shared" si="631"/>
        <v>0</v>
      </c>
      <c r="V649" s="2">
        <f t="shared" si="631"/>
        <v>0</v>
      </c>
      <c r="W649" s="2">
        <f t="shared" si="631"/>
        <v>0</v>
      </c>
      <c r="X649" s="2">
        <f t="shared" si="631"/>
        <v>0</v>
      </c>
      <c r="Y649" s="2">
        <f>SUM(J649:X649)-I649</f>
        <v>0</v>
      </c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</row>
    <row r="650" spans="1:57">
      <c r="A650" s="1">
        <f t="shared" si="626"/>
        <v>617</v>
      </c>
      <c r="B650" s="1"/>
      <c r="C650" s="3"/>
      <c r="D650" s="1"/>
      <c r="E650" s="1"/>
      <c r="G650" s="25"/>
      <c r="H650" s="11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</row>
    <row r="651" spans="1:57">
      <c r="A651" s="1">
        <f t="shared" si="626"/>
        <v>618</v>
      </c>
      <c r="B651" s="1"/>
      <c r="C651" s="3"/>
      <c r="D651" s="1" t="s">
        <v>231</v>
      </c>
      <c r="E651" s="1"/>
      <c r="G651" s="25"/>
      <c r="H651" s="11"/>
      <c r="I651" s="2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</row>
    <row r="652" spans="1:57">
      <c r="A652" s="1">
        <f t="shared" si="626"/>
        <v>619</v>
      </c>
      <c r="B652" s="1"/>
      <c r="C652" s="3">
        <v>9110</v>
      </c>
      <c r="D652" s="1"/>
      <c r="E652" s="1" t="s">
        <v>123</v>
      </c>
      <c r="G652" s="25"/>
      <c r="H652" s="11"/>
      <c r="I652" s="2">
        <f>'O and M Class.'!G$148</f>
        <v>252261.0435620413</v>
      </c>
      <c r="J652" s="2">
        <f t="shared" ref="J652:X652" si="632">+J148+J316+J484</f>
        <v>224543.09919433543</v>
      </c>
      <c r="K652" s="2">
        <f t="shared" si="632"/>
        <v>27422.593347681159</v>
      </c>
      <c r="L652" s="2">
        <f t="shared" si="632"/>
        <v>16.415046549040365</v>
      </c>
      <c r="M652" s="2">
        <f t="shared" si="632"/>
        <v>176.85115844075602</v>
      </c>
      <c r="N652" s="2">
        <f t="shared" si="632"/>
        <v>102.08481503490796</v>
      </c>
      <c r="O652" s="2">
        <f t="shared" si="632"/>
        <v>0</v>
      </c>
      <c r="P652" s="2">
        <f t="shared" si="632"/>
        <v>0</v>
      </c>
      <c r="Q652" s="2">
        <f t="shared" si="632"/>
        <v>0</v>
      </c>
      <c r="R652" s="2">
        <f t="shared" si="632"/>
        <v>0</v>
      </c>
      <c r="S652" s="2">
        <f t="shared" si="632"/>
        <v>0</v>
      </c>
      <c r="T652" s="2">
        <f t="shared" si="632"/>
        <v>0</v>
      </c>
      <c r="U652" s="2">
        <f t="shared" si="632"/>
        <v>0</v>
      </c>
      <c r="V652" s="2">
        <f t="shared" si="632"/>
        <v>0</v>
      </c>
      <c r="W652" s="2">
        <f t="shared" si="632"/>
        <v>0</v>
      </c>
      <c r="X652" s="2">
        <f t="shared" si="632"/>
        <v>0</v>
      </c>
      <c r="Y652" s="2">
        <f>SUM(J652:X652)-I652</f>
        <v>0</v>
      </c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</row>
    <row r="653" spans="1:57">
      <c r="A653" s="1">
        <f t="shared" si="626"/>
        <v>620</v>
      </c>
      <c r="B653" s="1"/>
      <c r="C653" s="3">
        <v>9120</v>
      </c>
      <c r="D653" s="1"/>
      <c r="E653" s="1" t="s">
        <v>227</v>
      </c>
      <c r="G653" s="20"/>
      <c r="H653" s="11"/>
      <c r="I653" s="2">
        <f>'O and M Class.'!G$149</f>
        <v>54617.941221711779</v>
      </c>
      <c r="J653" s="2">
        <f t="shared" ref="J653:X653" si="633">+J149+J317+J485</f>
        <v>48616.629901956978</v>
      </c>
      <c r="K653" s="2">
        <f t="shared" si="633"/>
        <v>5937.3638135378296</v>
      </c>
      <c r="L653" s="2">
        <f t="shared" si="633"/>
        <v>3.5540804672309605</v>
      </c>
      <c r="M653" s="2">
        <f t="shared" si="633"/>
        <v>38.290677150605092</v>
      </c>
      <c r="N653" s="2">
        <f t="shared" si="633"/>
        <v>22.102748599129768</v>
      </c>
      <c r="O653" s="2">
        <f t="shared" si="633"/>
        <v>0</v>
      </c>
      <c r="P653" s="2">
        <f t="shared" si="633"/>
        <v>0</v>
      </c>
      <c r="Q653" s="2">
        <f t="shared" si="633"/>
        <v>0</v>
      </c>
      <c r="R653" s="2">
        <f t="shared" si="633"/>
        <v>0</v>
      </c>
      <c r="S653" s="2">
        <f t="shared" si="633"/>
        <v>0</v>
      </c>
      <c r="T653" s="2">
        <f t="shared" si="633"/>
        <v>0</v>
      </c>
      <c r="U653" s="2">
        <f t="shared" si="633"/>
        <v>0</v>
      </c>
      <c r="V653" s="2">
        <f t="shared" si="633"/>
        <v>0</v>
      </c>
      <c r="W653" s="2">
        <f t="shared" si="633"/>
        <v>0</v>
      </c>
      <c r="X653" s="2">
        <f t="shared" si="633"/>
        <v>0</v>
      </c>
      <c r="Y653" s="2">
        <f>SUM(J653:X653)-I653</f>
        <v>0</v>
      </c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</row>
    <row r="654" spans="1:57">
      <c r="A654" s="1">
        <f t="shared" si="626"/>
        <v>621</v>
      </c>
      <c r="B654" s="1"/>
      <c r="C654" s="3">
        <v>9130</v>
      </c>
      <c r="D654" s="1"/>
      <c r="E654" s="1" t="s">
        <v>228</v>
      </c>
      <c r="G654" s="20"/>
      <c r="H654" s="11"/>
      <c r="I654" s="2">
        <f>'O and M Class.'!G$150</f>
        <v>22473.830225135178</v>
      </c>
      <c r="J654" s="2">
        <f t="shared" ref="J654:X654" si="634">+J150+J318+J486</f>
        <v>20004.450224507535</v>
      </c>
      <c r="K654" s="2">
        <f t="shared" si="634"/>
        <v>2443.0673025307478</v>
      </c>
      <c r="L654" s="2">
        <f t="shared" si="634"/>
        <v>1.4624095899694256</v>
      </c>
      <c r="M654" s="2">
        <f t="shared" si="634"/>
        <v>15.755595290473519</v>
      </c>
      <c r="N654" s="2">
        <f t="shared" si="634"/>
        <v>9.0946932164521943</v>
      </c>
      <c r="O654" s="2">
        <f t="shared" si="634"/>
        <v>0</v>
      </c>
      <c r="P654" s="2">
        <f t="shared" si="634"/>
        <v>0</v>
      </c>
      <c r="Q654" s="2">
        <f t="shared" si="634"/>
        <v>0</v>
      </c>
      <c r="R654" s="2">
        <f t="shared" si="634"/>
        <v>0</v>
      </c>
      <c r="S654" s="2">
        <f t="shared" si="634"/>
        <v>0</v>
      </c>
      <c r="T654" s="2">
        <f t="shared" si="634"/>
        <v>0</v>
      </c>
      <c r="U654" s="2">
        <f t="shared" si="634"/>
        <v>0</v>
      </c>
      <c r="V654" s="2">
        <f t="shared" si="634"/>
        <v>0</v>
      </c>
      <c r="W654" s="2">
        <f t="shared" si="634"/>
        <v>0</v>
      </c>
      <c r="X654" s="2">
        <f t="shared" si="634"/>
        <v>0</v>
      </c>
      <c r="Y654" s="2">
        <f>SUM(J654:X654)-I654</f>
        <v>0</v>
      </c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</row>
    <row r="655" spans="1:57">
      <c r="A655" s="1">
        <f t="shared" si="626"/>
        <v>622</v>
      </c>
      <c r="B655" s="1"/>
      <c r="C655" s="3">
        <v>9160</v>
      </c>
      <c r="D655" s="1"/>
      <c r="E655" s="1" t="s">
        <v>229</v>
      </c>
      <c r="G655" s="20"/>
      <c r="H655" s="11"/>
      <c r="I655" s="2">
        <f>'O and M Class.'!G$151</f>
        <v>-45795.870909826925</v>
      </c>
      <c r="J655" s="2">
        <f t="shared" ref="J655:X655" si="635">+J151+J319+J487</f>
        <v>-40763.911221461356</v>
      </c>
      <c r="K655" s="2">
        <f t="shared" si="635"/>
        <v>-4978.3411946213655</v>
      </c>
      <c r="L655" s="2">
        <f t="shared" si="635"/>
        <v>-2.9800136482578554</v>
      </c>
      <c r="M655" s="2">
        <f t="shared" si="635"/>
        <v>-32.105840473201418</v>
      </c>
      <c r="N655" s="2">
        <f t="shared" si="635"/>
        <v>-18.53263962274228</v>
      </c>
      <c r="O655" s="2">
        <f t="shared" si="635"/>
        <v>0</v>
      </c>
      <c r="P655" s="2">
        <f t="shared" si="635"/>
        <v>0</v>
      </c>
      <c r="Q655" s="2">
        <f t="shared" si="635"/>
        <v>0</v>
      </c>
      <c r="R655" s="2">
        <f t="shared" si="635"/>
        <v>0</v>
      </c>
      <c r="S655" s="2">
        <f t="shared" si="635"/>
        <v>0</v>
      </c>
      <c r="T655" s="2">
        <f t="shared" si="635"/>
        <v>0</v>
      </c>
      <c r="U655" s="2">
        <f t="shared" si="635"/>
        <v>0</v>
      </c>
      <c r="V655" s="2">
        <f t="shared" si="635"/>
        <v>0</v>
      </c>
      <c r="W655" s="2">
        <f t="shared" si="635"/>
        <v>0</v>
      </c>
      <c r="X655" s="2">
        <f t="shared" si="635"/>
        <v>0</v>
      </c>
      <c r="Y655" s="2">
        <f>SUM(J655:X655)-I655</f>
        <v>0</v>
      </c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</row>
    <row r="656" spans="1:57">
      <c r="A656" s="1">
        <f t="shared" si="626"/>
        <v>623</v>
      </c>
      <c r="B656" s="1"/>
      <c r="C656" s="3"/>
      <c r="D656" s="1" t="s">
        <v>230</v>
      </c>
      <c r="E656" s="1"/>
      <c r="G656" s="20"/>
      <c r="H656" s="11"/>
      <c r="I656" s="2">
        <f>'O and M Class.'!G$152</f>
        <v>283556.94409906131</v>
      </c>
      <c r="J656" s="2">
        <f t="shared" ref="J656:X656" si="636">+J152+J320+J488</f>
        <v>252400.26809933857</v>
      </c>
      <c r="K656" s="2">
        <f t="shared" si="636"/>
        <v>30824.683269128371</v>
      </c>
      <c r="L656" s="2">
        <f t="shared" si="636"/>
        <v>18.451522957982895</v>
      </c>
      <c r="M656" s="2">
        <f t="shared" si="636"/>
        <v>198.7915904086332</v>
      </c>
      <c r="N656" s="2">
        <f t="shared" si="636"/>
        <v>114.74961722774763</v>
      </c>
      <c r="O656" s="2">
        <f t="shared" si="636"/>
        <v>0</v>
      </c>
      <c r="P656" s="2">
        <f t="shared" si="636"/>
        <v>0</v>
      </c>
      <c r="Q656" s="2">
        <f t="shared" si="636"/>
        <v>0</v>
      </c>
      <c r="R656" s="2">
        <f t="shared" si="636"/>
        <v>0</v>
      </c>
      <c r="S656" s="2">
        <f t="shared" si="636"/>
        <v>0</v>
      </c>
      <c r="T656" s="2">
        <f t="shared" si="636"/>
        <v>0</v>
      </c>
      <c r="U656" s="2">
        <f t="shared" si="636"/>
        <v>0</v>
      </c>
      <c r="V656" s="2">
        <f t="shared" si="636"/>
        <v>0</v>
      </c>
      <c r="W656" s="2">
        <f t="shared" si="636"/>
        <v>0</v>
      </c>
      <c r="X656" s="2">
        <f t="shared" si="636"/>
        <v>0</v>
      </c>
      <c r="Y656" s="2">
        <f>SUM(J656:X656)-I656</f>
        <v>0</v>
      </c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</row>
    <row r="657" spans="1:57">
      <c r="A657" s="1">
        <f t="shared" si="626"/>
        <v>624</v>
      </c>
      <c r="B657" s="1"/>
      <c r="C657" s="3"/>
      <c r="D657" s="1"/>
      <c r="E657" s="1"/>
      <c r="G657" s="20"/>
      <c r="H657" s="11"/>
      <c r="I657" s="2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</row>
    <row r="658" spans="1:57">
      <c r="A658" s="1">
        <f t="shared" si="626"/>
        <v>625</v>
      </c>
      <c r="B658" s="1"/>
      <c r="C658" s="3"/>
      <c r="D658" s="1" t="s">
        <v>31</v>
      </c>
      <c r="E658" s="1"/>
      <c r="G658" s="20"/>
      <c r="H658" s="11"/>
      <c r="I658" s="2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</row>
    <row r="659" spans="1:57">
      <c r="A659" s="1">
        <f t="shared" si="626"/>
        <v>626</v>
      </c>
      <c r="B659" s="1"/>
      <c r="C659" s="3"/>
      <c r="D659" s="1"/>
      <c r="E659" s="1" t="s">
        <v>71</v>
      </c>
      <c r="G659" s="20"/>
      <c r="H659" s="11"/>
      <c r="I659" s="2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</row>
    <row r="660" spans="1:57">
      <c r="A660" s="1">
        <f t="shared" si="626"/>
        <v>627</v>
      </c>
      <c r="B660" s="1"/>
      <c r="C660" s="3">
        <v>9200</v>
      </c>
      <c r="D660" s="1"/>
      <c r="F660" s="1" t="s">
        <v>210</v>
      </c>
      <c r="G660" s="20"/>
      <c r="H660" s="11"/>
      <c r="I660" s="2">
        <f>'O and M Class.'!G$156</f>
        <v>-1387175.3576899674</v>
      </c>
      <c r="J660" s="2">
        <f t="shared" ref="J660:X660" si="637">+J156+J324+J492</f>
        <v>-879343.08106674778</v>
      </c>
      <c r="K660" s="2">
        <f t="shared" si="637"/>
        <v>-315468.72678691224</v>
      </c>
      <c r="L660" s="2">
        <f t="shared" si="637"/>
        <v>-2913.210189961952</v>
      </c>
      <c r="M660" s="2">
        <f t="shared" si="637"/>
        <v>-125063.5576734271</v>
      </c>
      <c r="N660" s="2">
        <f t="shared" si="637"/>
        <v>-64386.781972918601</v>
      </c>
      <c r="O660" s="2">
        <f t="shared" si="637"/>
        <v>0</v>
      </c>
      <c r="P660" s="2">
        <f t="shared" si="637"/>
        <v>0</v>
      </c>
      <c r="Q660" s="2">
        <f t="shared" si="637"/>
        <v>0</v>
      </c>
      <c r="R660" s="2">
        <f t="shared" si="637"/>
        <v>0</v>
      </c>
      <c r="S660" s="2">
        <f t="shared" si="637"/>
        <v>0</v>
      </c>
      <c r="T660" s="2">
        <f t="shared" si="637"/>
        <v>0</v>
      </c>
      <c r="U660" s="2">
        <f t="shared" si="637"/>
        <v>0</v>
      </c>
      <c r="V660" s="2">
        <f t="shared" si="637"/>
        <v>0</v>
      </c>
      <c r="W660" s="2">
        <f t="shared" si="637"/>
        <v>0</v>
      </c>
      <c r="X660" s="2">
        <f t="shared" si="637"/>
        <v>0</v>
      </c>
      <c r="Y660" s="2">
        <f t="shared" ref="Y660:Y672" si="638">SUM(J660:X660)-I660</f>
        <v>0</v>
      </c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</row>
    <row r="661" spans="1:57">
      <c r="A661" s="1">
        <f t="shared" si="626"/>
        <v>628</v>
      </c>
      <c r="B661" s="1"/>
      <c r="C661" s="3">
        <v>9210</v>
      </c>
      <c r="D661" s="1"/>
      <c r="F661" s="1" t="s">
        <v>115</v>
      </c>
      <c r="G661" s="20"/>
      <c r="H661" s="11"/>
      <c r="I661" s="2">
        <f>'O and M Class.'!G$157</f>
        <v>6848.4123874449897</v>
      </c>
      <c r="J661" s="2">
        <f t="shared" ref="J661:X661" si="639">+J157+J325+J493</f>
        <v>4341.2709257033193</v>
      </c>
      <c r="K661" s="2">
        <f t="shared" si="639"/>
        <v>1557.4526496612189</v>
      </c>
      <c r="L661" s="2">
        <f t="shared" si="639"/>
        <v>14.382366758150996</v>
      </c>
      <c r="M661" s="2">
        <f t="shared" si="639"/>
        <v>617.43226106245697</v>
      </c>
      <c r="N661" s="2">
        <f t="shared" si="639"/>
        <v>317.87418425984384</v>
      </c>
      <c r="O661" s="2">
        <f t="shared" si="639"/>
        <v>0</v>
      </c>
      <c r="P661" s="2">
        <f t="shared" si="639"/>
        <v>0</v>
      </c>
      <c r="Q661" s="2">
        <f t="shared" si="639"/>
        <v>0</v>
      </c>
      <c r="R661" s="2">
        <f t="shared" si="639"/>
        <v>0</v>
      </c>
      <c r="S661" s="2">
        <f t="shared" si="639"/>
        <v>0</v>
      </c>
      <c r="T661" s="2">
        <f t="shared" si="639"/>
        <v>0</v>
      </c>
      <c r="U661" s="2">
        <f t="shared" si="639"/>
        <v>0</v>
      </c>
      <c r="V661" s="2">
        <f t="shared" si="639"/>
        <v>0</v>
      </c>
      <c r="W661" s="2">
        <f t="shared" si="639"/>
        <v>0</v>
      </c>
      <c r="X661" s="2">
        <f t="shared" si="639"/>
        <v>0</v>
      </c>
      <c r="Y661" s="2">
        <f t="shared" si="638"/>
        <v>0</v>
      </c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</row>
    <row r="662" spans="1:57">
      <c r="A662" s="1">
        <f t="shared" si="626"/>
        <v>629</v>
      </c>
      <c r="B662" s="1"/>
      <c r="C662" s="3">
        <v>9220</v>
      </c>
      <c r="D662" s="1"/>
      <c r="F662" s="1" t="s">
        <v>211</v>
      </c>
      <c r="G662" s="20"/>
      <c r="H662" s="11"/>
      <c r="I662" s="2">
        <f>'O and M Class.'!G$158</f>
        <v>0</v>
      </c>
      <c r="J662" s="2">
        <f t="shared" ref="J662:X662" si="640">+J158+J326+J494</f>
        <v>0</v>
      </c>
      <c r="K662" s="2">
        <f t="shared" si="640"/>
        <v>0</v>
      </c>
      <c r="L662" s="2">
        <f t="shared" si="640"/>
        <v>0</v>
      </c>
      <c r="M662" s="2">
        <f t="shared" si="640"/>
        <v>0</v>
      </c>
      <c r="N662" s="2">
        <f t="shared" si="640"/>
        <v>0</v>
      </c>
      <c r="O662" s="2">
        <f t="shared" si="640"/>
        <v>0</v>
      </c>
      <c r="P662" s="2">
        <f t="shared" si="640"/>
        <v>0</v>
      </c>
      <c r="Q662" s="2">
        <f t="shared" si="640"/>
        <v>0</v>
      </c>
      <c r="R662" s="2">
        <f t="shared" si="640"/>
        <v>0</v>
      </c>
      <c r="S662" s="2">
        <f t="shared" si="640"/>
        <v>0</v>
      </c>
      <c r="T662" s="2">
        <f t="shared" si="640"/>
        <v>0</v>
      </c>
      <c r="U662" s="2">
        <f t="shared" si="640"/>
        <v>0</v>
      </c>
      <c r="V662" s="2">
        <f t="shared" si="640"/>
        <v>0</v>
      </c>
      <c r="W662" s="2">
        <f t="shared" si="640"/>
        <v>0</v>
      </c>
      <c r="X662" s="2">
        <f t="shared" si="640"/>
        <v>0</v>
      </c>
      <c r="Y662" s="2">
        <f t="shared" si="638"/>
        <v>0</v>
      </c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</row>
    <row r="663" spans="1:57">
      <c r="A663" s="1">
        <f t="shared" si="626"/>
        <v>630</v>
      </c>
      <c r="B663" s="1"/>
      <c r="C663" s="3">
        <v>9220</v>
      </c>
      <c r="D663" s="1"/>
      <c r="F663" s="1" t="s">
        <v>212</v>
      </c>
      <c r="G663" s="20"/>
      <c r="H663" s="11"/>
      <c r="I663" s="2">
        <f>'O and M Class.'!G$159</f>
        <v>14025277.326675855</v>
      </c>
      <c r="J663" s="2">
        <f t="shared" ref="J663:X663" si="641">+J159+J327+J495</f>
        <v>8890750.9125541765</v>
      </c>
      <c r="K663" s="2">
        <f t="shared" si="641"/>
        <v>3189601.3409925778</v>
      </c>
      <c r="L663" s="2">
        <f t="shared" si="641"/>
        <v>29454.517483034968</v>
      </c>
      <c r="M663" s="2">
        <f t="shared" si="641"/>
        <v>1264476.8162199175</v>
      </c>
      <c r="N663" s="2">
        <f t="shared" si="641"/>
        <v>650993.73942614847</v>
      </c>
      <c r="O663" s="2">
        <f t="shared" si="641"/>
        <v>0</v>
      </c>
      <c r="P663" s="2">
        <f t="shared" si="641"/>
        <v>0</v>
      </c>
      <c r="Q663" s="2">
        <f t="shared" si="641"/>
        <v>0</v>
      </c>
      <c r="R663" s="2">
        <f t="shared" si="641"/>
        <v>0</v>
      </c>
      <c r="S663" s="2">
        <f t="shared" si="641"/>
        <v>0</v>
      </c>
      <c r="T663" s="2">
        <f t="shared" si="641"/>
        <v>0</v>
      </c>
      <c r="U663" s="2">
        <f t="shared" si="641"/>
        <v>0</v>
      </c>
      <c r="V663" s="2">
        <f t="shared" si="641"/>
        <v>0</v>
      </c>
      <c r="W663" s="2">
        <f t="shared" si="641"/>
        <v>0</v>
      </c>
      <c r="X663" s="2">
        <f t="shared" si="641"/>
        <v>0</v>
      </c>
      <c r="Y663" s="2">
        <f t="shared" si="638"/>
        <v>0</v>
      </c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</row>
    <row r="664" spans="1:57">
      <c r="A664" s="1">
        <f t="shared" si="626"/>
        <v>631</v>
      </c>
      <c r="B664" s="1"/>
      <c r="C664" s="3">
        <v>9230</v>
      </c>
      <c r="D664" s="1"/>
      <c r="F664" s="1" t="s">
        <v>116</v>
      </c>
      <c r="G664" s="20"/>
      <c r="H664" s="11"/>
      <c r="I664" s="2">
        <f>'O and M Class.'!G$160</f>
        <v>186924.24905357341</v>
      </c>
      <c r="J664" s="2">
        <f t="shared" ref="J664:X664" si="642">+J160+J328+J496</f>
        <v>118492.98228781973</v>
      </c>
      <c r="K664" s="2">
        <f t="shared" si="642"/>
        <v>42509.949825471129</v>
      </c>
      <c r="L664" s="2">
        <f t="shared" si="642"/>
        <v>392.56004951002177</v>
      </c>
      <c r="M664" s="2">
        <f t="shared" si="642"/>
        <v>16852.528032939914</v>
      </c>
      <c r="N664" s="2">
        <f t="shared" si="642"/>
        <v>8676.2288578326079</v>
      </c>
      <c r="O664" s="2">
        <f t="shared" si="642"/>
        <v>0</v>
      </c>
      <c r="P664" s="2">
        <f t="shared" si="642"/>
        <v>0</v>
      </c>
      <c r="Q664" s="2">
        <f t="shared" si="642"/>
        <v>0</v>
      </c>
      <c r="R664" s="2">
        <f t="shared" si="642"/>
        <v>0</v>
      </c>
      <c r="S664" s="2">
        <f t="shared" si="642"/>
        <v>0</v>
      </c>
      <c r="T664" s="2">
        <f t="shared" si="642"/>
        <v>0</v>
      </c>
      <c r="U664" s="2">
        <f t="shared" si="642"/>
        <v>0</v>
      </c>
      <c r="V664" s="2">
        <f t="shared" si="642"/>
        <v>0</v>
      </c>
      <c r="W664" s="2">
        <f t="shared" si="642"/>
        <v>0</v>
      </c>
      <c r="X664" s="2">
        <f t="shared" si="642"/>
        <v>0</v>
      </c>
      <c r="Y664" s="2">
        <f t="shared" si="638"/>
        <v>0</v>
      </c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</row>
    <row r="665" spans="1:57">
      <c r="A665" s="1">
        <f t="shared" si="626"/>
        <v>632</v>
      </c>
      <c r="B665" s="1"/>
      <c r="C665" s="3">
        <v>9240</v>
      </c>
      <c r="D665" s="1"/>
      <c r="F665" s="1" t="s">
        <v>111</v>
      </c>
      <c r="G665" s="20"/>
      <c r="H665" s="11"/>
      <c r="I665" s="2">
        <f>'O and M Class.'!G$161</f>
        <v>8157.2829559719648</v>
      </c>
      <c r="J665" s="2">
        <f t="shared" ref="J665:X665" si="643">+J161+J329+J497</f>
        <v>4688.66521188349</v>
      </c>
      <c r="K665" s="2">
        <f t="shared" si="643"/>
        <v>2068.7239163681061</v>
      </c>
      <c r="L665" s="2">
        <f t="shared" si="643"/>
        <v>20.157758066807673</v>
      </c>
      <c r="M665" s="2">
        <f t="shared" si="643"/>
        <v>927.98183435356032</v>
      </c>
      <c r="N665" s="2">
        <f t="shared" si="643"/>
        <v>451.75423530000035</v>
      </c>
      <c r="O665" s="2">
        <f t="shared" si="643"/>
        <v>0</v>
      </c>
      <c r="P665" s="2">
        <f t="shared" si="643"/>
        <v>0</v>
      </c>
      <c r="Q665" s="2">
        <f t="shared" si="643"/>
        <v>0</v>
      </c>
      <c r="R665" s="2">
        <f t="shared" si="643"/>
        <v>0</v>
      </c>
      <c r="S665" s="2">
        <f t="shared" si="643"/>
        <v>0</v>
      </c>
      <c r="T665" s="2">
        <f t="shared" si="643"/>
        <v>0</v>
      </c>
      <c r="U665" s="2">
        <f t="shared" si="643"/>
        <v>0</v>
      </c>
      <c r="V665" s="2">
        <f t="shared" si="643"/>
        <v>0</v>
      </c>
      <c r="W665" s="2">
        <f t="shared" si="643"/>
        <v>0</v>
      </c>
      <c r="X665" s="2">
        <f t="shared" si="643"/>
        <v>0</v>
      </c>
      <c r="Y665" s="2">
        <f t="shared" si="638"/>
        <v>0</v>
      </c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</row>
    <row r="666" spans="1:57">
      <c r="A666" s="1">
        <f t="shared" si="626"/>
        <v>633</v>
      </c>
      <c r="B666" s="1"/>
      <c r="C666" s="3">
        <v>9250</v>
      </c>
      <c r="D666" s="1"/>
      <c r="F666" s="1" t="s">
        <v>112</v>
      </c>
      <c r="G666" s="20"/>
      <c r="H666" s="11"/>
      <c r="I666" s="2">
        <f>'O and M Class.'!G$162</f>
        <v>214468.94200588667</v>
      </c>
      <c r="J666" s="2">
        <f t="shared" ref="J666:X666" si="644">+J162+J330+J498</f>
        <v>135953.81377783392</v>
      </c>
      <c r="K666" s="2">
        <f t="shared" si="644"/>
        <v>48774.110421484816</v>
      </c>
      <c r="L666" s="2">
        <f t="shared" si="644"/>
        <v>450.40672314303657</v>
      </c>
      <c r="M666" s="2">
        <f t="shared" si="644"/>
        <v>19335.874696028768</v>
      </c>
      <c r="N666" s="2">
        <f t="shared" si="644"/>
        <v>9954.7363873961203</v>
      </c>
      <c r="O666" s="2">
        <f t="shared" si="644"/>
        <v>0</v>
      </c>
      <c r="P666" s="2">
        <f t="shared" si="644"/>
        <v>0</v>
      </c>
      <c r="Q666" s="2">
        <f t="shared" si="644"/>
        <v>0</v>
      </c>
      <c r="R666" s="2">
        <f t="shared" si="644"/>
        <v>0</v>
      </c>
      <c r="S666" s="2">
        <f t="shared" si="644"/>
        <v>0</v>
      </c>
      <c r="T666" s="2">
        <f t="shared" si="644"/>
        <v>0</v>
      </c>
      <c r="U666" s="2">
        <f t="shared" si="644"/>
        <v>0</v>
      </c>
      <c r="V666" s="2">
        <f t="shared" si="644"/>
        <v>0</v>
      </c>
      <c r="W666" s="2">
        <f t="shared" si="644"/>
        <v>0</v>
      </c>
      <c r="X666" s="2">
        <f t="shared" si="644"/>
        <v>0</v>
      </c>
      <c r="Y666" s="2">
        <f t="shared" si="638"/>
        <v>0</v>
      </c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</row>
    <row r="667" spans="1:57">
      <c r="A667" s="1">
        <f t="shared" si="626"/>
        <v>634</v>
      </c>
      <c r="B667" s="1"/>
      <c r="C667" s="3">
        <v>9260</v>
      </c>
      <c r="D667" s="1"/>
      <c r="F667" s="1" t="s">
        <v>213</v>
      </c>
      <c r="G667" s="20"/>
      <c r="H667" s="11"/>
      <c r="I667" s="2">
        <f>'O and M Class.'!G$163</f>
        <v>2187598.6752288421</v>
      </c>
      <c r="J667" s="2">
        <f t="shared" ref="J667:X667" si="645">+J163+J331+J499</f>
        <v>1386738.7050593784</v>
      </c>
      <c r="K667" s="2">
        <f t="shared" si="645"/>
        <v>497499.44372167811</v>
      </c>
      <c r="L667" s="2">
        <f t="shared" si="645"/>
        <v>4594.1810578560435</v>
      </c>
      <c r="M667" s="2">
        <f t="shared" si="645"/>
        <v>197227.31633684476</v>
      </c>
      <c r="N667" s="2">
        <f t="shared" si="645"/>
        <v>101539.02905308489</v>
      </c>
      <c r="O667" s="2">
        <f t="shared" si="645"/>
        <v>0</v>
      </c>
      <c r="P667" s="2">
        <f t="shared" si="645"/>
        <v>0</v>
      </c>
      <c r="Q667" s="2">
        <f t="shared" si="645"/>
        <v>0</v>
      </c>
      <c r="R667" s="2">
        <f t="shared" si="645"/>
        <v>0</v>
      </c>
      <c r="S667" s="2">
        <f t="shared" si="645"/>
        <v>0</v>
      </c>
      <c r="T667" s="2">
        <f t="shared" si="645"/>
        <v>0</v>
      </c>
      <c r="U667" s="2">
        <f t="shared" si="645"/>
        <v>0</v>
      </c>
      <c r="V667" s="2">
        <f t="shared" si="645"/>
        <v>0</v>
      </c>
      <c r="W667" s="2">
        <f t="shared" si="645"/>
        <v>0</v>
      </c>
      <c r="X667" s="2">
        <f t="shared" si="645"/>
        <v>0</v>
      </c>
      <c r="Y667" s="2">
        <f t="shared" si="638"/>
        <v>0</v>
      </c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</row>
    <row r="668" spans="1:57">
      <c r="A668" s="1">
        <f t="shared" si="626"/>
        <v>635</v>
      </c>
      <c r="B668" s="1"/>
      <c r="C668" s="3">
        <v>9270</v>
      </c>
      <c r="D668" s="1"/>
      <c r="F668" s="68" t="s">
        <v>417</v>
      </c>
      <c r="G668" s="20"/>
      <c r="H668" s="11"/>
      <c r="I668" s="2">
        <f>'O and M Class.'!G$164</f>
        <v>82.597628258568534</v>
      </c>
      <c r="J668" s="2">
        <f t="shared" ref="J668:X668" si="646">+J164+J332+J500</f>
        <v>73.521964285060918</v>
      </c>
      <c r="K668" s="2">
        <f t="shared" si="646"/>
        <v>8.9789574293130858</v>
      </c>
      <c r="L668" s="2">
        <f t="shared" si="646"/>
        <v>5.3747653365719822E-3</v>
      </c>
      <c r="M668" s="2">
        <f t="shared" si="646"/>
        <v>5.7906230925403243E-2</v>
      </c>
      <c r="N668" s="2">
        <f t="shared" si="646"/>
        <v>3.3425547932549843E-2</v>
      </c>
      <c r="O668" s="2">
        <f t="shared" si="646"/>
        <v>0</v>
      </c>
      <c r="P668" s="2">
        <f t="shared" si="646"/>
        <v>0</v>
      </c>
      <c r="Q668" s="2">
        <f t="shared" si="646"/>
        <v>0</v>
      </c>
      <c r="R668" s="2">
        <f t="shared" si="646"/>
        <v>0</v>
      </c>
      <c r="S668" s="2">
        <f t="shared" si="646"/>
        <v>0</v>
      </c>
      <c r="T668" s="2">
        <f t="shared" si="646"/>
        <v>0</v>
      </c>
      <c r="U668" s="2">
        <f t="shared" si="646"/>
        <v>0</v>
      </c>
      <c r="V668" s="2">
        <f t="shared" si="646"/>
        <v>0</v>
      </c>
      <c r="W668" s="2">
        <f t="shared" si="646"/>
        <v>0</v>
      </c>
      <c r="X668" s="2">
        <f t="shared" si="646"/>
        <v>0</v>
      </c>
      <c r="Y668" s="2">
        <f t="shared" si="638"/>
        <v>0</v>
      </c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</row>
    <row r="669" spans="1:57">
      <c r="A669" s="1">
        <f t="shared" si="626"/>
        <v>636</v>
      </c>
      <c r="B669" s="1"/>
      <c r="C669" s="3">
        <v>9280</v>
      </c>
      <c r="D669" s="1"/>
      <c r="F669" s="1" t="s">
        <v>214</v>
      </c>
      <c r="G669" s="20"/>
      <c r="H669" s="11"/>
      <c r="I669" s="2">
        <f>'O and M Class.'!G$165</f>
        <v>278593.99943633215</v>
      </c>
      <c r="J669" s="2">
        <f t="shared" ref="J669:X669" si="647">+J165+J333+J501</f>
        <v>247982.64197695587</v>
      </c>
      <c r="K669" s="2">
        <f t="shared" si="647"/>
        <v>30285.175418961266</v>
      </c>
      <c r="L669" s="2">
        <f t="shared" si="647"/>
        <v>18.128575877020015</v>
      </c>
      <c r="M669" s="2">
        <f t="shared" si="647"/>
        <v>195.31224813490175</v>
      </c>
      <c r="N669" s="2">
        <f t="shared" si="647"/>
        <v>112.74121640307338</v>
      </c>
      <c r="O669" s="2">
        <f t="shared" si="647"/>
        <v>0</v>
      </c>
      <c r="P669" s="2">
        <f t="shared" si="647"/>
        <v>0</v>
      </c>
      <c r="Q669" s="2">
        <f t="shared" si="647"/>
        <v>0</v>
      </c>
      <c r="R669" s="2">
        <f t="shared" si="647"/>
        <v>0</v>
      </c>
      <c r="S669" s="2">
        <f t="shared" si="647"/>
        <v>0</v>
      </c>
      <c r="T669" s="2">
        <f t="shared" si="647"/>
        <v>0</v>
      </c>
      <c r="U669" s="2">
        <f t="shared" si="647"/>
        <v>0</v>
      </c>
      <c r="V669" s="2">
        <f t="shared" si="647"/>
        <v>0</v>
      </c>
      <c r="W669" s="2">
        <f t="shared" si="647"/>
        <v>0</v>
      </c>
      <c r="X669" s="2">
        <f t="shared" si="647"/>
        <v>0</v>
      </c>
      <c r="Y669" s="2">
        <f t="shared" si="638"/>
        <v>0</v>
      </c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</row>
    <row r="670" spans="1:57">
      <c r="A670" s="1">
        <f t="shared" si="626"/>
        <v>637</v>
      </c>
      <c r="B670" s="1"/>
      <c r="C670" s="21">
        <v>930.1</v>
      </c>
      <c r="D670" s="1"/>
      <c r="F670" s="1" t="s">
        <v>215</v>
      </c>
      <c r="G670" s="20"/>
      <c r="H670" s="11"/>
      <c r="I670" s="2">
        <f>'O and M Class.'!G$166</f>
        <v>0</v>
      </c>
      <c r="J670" s="2">
        <f t="shared" ref="J670:X670" si="648">+J166+J334+J502</f>
        <v>0</v>
      </c>
      <c r="K670" s="2">
        <f t="shared" si="648"/>
        <v>0</v>
      </c>
      <c r="L670" s="2">
        <f t="shared" si="648"/>
        <v>0</v>
      </c>
      <c r="M670" s="2">
        <f t="shared" si="648"/>
        <v>0</v>
      </c>
      <c r="N670" s="2">
        <f t="shared" si="648"/>
        <v>0</v>
      </c>
      <c r="O670" s="2">
        <f t="shared" si="648"/>
        <v>0</v>
      </c>
      <c r="P670" s="2">
        <f t="shared" si="648"/>
        <v>0</v>
      </c>
      <c r="Q670" s="2">
        <f t="shared" si="648"/>
        <v>0</v>
      </c>
      <c r="R670" s="2">
        <f t="shared" si="648"/>
        <v>0</v>
      </c>
      <c r="S670" s="2">
        <f t="shared" si="648"/>
        <v>0</v>
      </c>
      <c r="T670" s="2">
        <f t="shared" si="648"/>
        <v>0</v>
      </c>
      <c r="U670" s="2">
        <f t="shared" si="648"/>
        <v>0</v>
      </c>
      <c r="V670" s="2">
        <f t="shared" si="648"/>
        <v>0</v>
      </c>
      <c r="W670" s="2">
        <f t="shared" si="648"/>
        <v>0</v>
      </c>
      <c r="X670" s="2">
        <f t="shared" si="648"/>
        <v>0</v>
      </c>
      <c r="Y670" s="2">
        <f t="shared" si="638"/>
        <v>0</v>
      </c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</row>
    <row r="671" spans="1:57">
      <c r="A671" s="1">
        <f t="shared" si="626"/>
        <v>638</v>
      </c>
      <c r="B671" s="1"/>
      <c r="C671" s="21">
        <v>930.2</v>
      </c>
      <c r="D671" s="1"/>
      <c r="F671" s="1" t="s">
        <v>216</v>
      </c>
      <c r="G671" s="20"/>
      <c r="H671" s="11"/>
      <c r="I671" s="2">
        <f>'O and M Class.'!G$167</f>
        <v>-23669.70094210354</v>
      </c>
      <c r="J671" s="2">
        <f t="shared" ref="J671:X671" si="649">+J167+J335+J503</f>
        <v>-15004.438796417613</v>
      </c>
      <c r="K671" s="2">
        <f t="shared" si="649"/>
        <v>-5382.9174359520739</v>
      </c>
      <c r="L671" s="2">
        <f t="shared" si="649"/>
        <v>-49.708793913926634</v>
      </c>
      <c r="M671" s="2">
        <f t="shared" si="649"/>
        <v>-2133.9890392914144</v>
      </c>
      <c r="N671" s="2">
        <f t="shared" si="649"/>
        <v>-1098.646876528514</v>
      </c>
      <c r="O671" s="2">
        <f t="shared" si="649"/>
        <v>0</v>
      </c>
      <c r="P671" s="2">
        <f t="shared" si="649"/>
        <v>0</v>
      </c>
      <c r="Q671" s="2">
        <f t="shared" si="649"/>
        <v>0</v>
      </c>
      <c r="R671" s="2">
        <f t="shared" si="649"/>
        <v>0</v>
      </c>
      <c r="S671" s="2">
        <f t="shared" si="649"/>
        <v>0</v>
      </c>
      <c r="T671" s="2">
        <f t="shared" si="649"/>
        <v>0</v>
      </c>
      <c r="U671" s="2">
        <f t="shared" si="649"/>
        <v>0</v>
      </c>
      <c r="V671" s="2">
        <f t="shared" si="649"/>
        <v>0</v>
      </c>
      <c r="W671" s="2">
        <f t="shared" si="649"/>
        <v>0</v>
      </c>
      <c r="X671" s="2">
        <f t="shared" si="649"/>
        <v>0</v>
      </c>
      <c r="Y671" s="2">
        <f t="shared" si="638"/>
        <v>0</v>
      </c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</row>
    <row r="672" spans="1:57">
      <c r="A672" s="1">
        <f t="shared" si="626"/>
        <v>639</v>
      </c>
      <c r="B672" s="1"/>
      <c r="C672" s="3">
        <v>9310</v>
      </c>
      <c r="D672" s="1"/>
      <c r="F672" s="1" t="s">
        <v>99</v>
      </c>
      <c r="G672" s="20"/>
      <c r="H672" s="11"/>
      <c r="I672" s="2">
        <f>'O and M Class.'!G$168</f>
        <v>-10350.432788769851</v>
      </c>
      <c r="J672" s="2">
        <f t="shared" ref="J672:X672" si="650">+J168+J336+J504</f>
        <v>-6561.2335227810236</v>
      </c>
      <c r="K672" s="2">
        <f t="shared" si="650"/>
        <v>-2353.8753305164405</v>
      </c>
      <c r="L672" s="2">
        <f t="shared" si="650"/>
        <v>-21.736967935311178</v>
      </c>
      <c r="M672" s="2">
        <f t="shared" si="650"/>
        <v>-933.16388648864699</v>
      </c>
      <c r="N672" s="2">
        <f t="shared" si="650"/>
        <v>-480.42308104843011</v>
      </c>
      <c r="O672" s="2">
        <f t="shared" si="650"/>
        <v>0</v>
      </c>
      <c r="P672" s="2">
        <f t="shared" si="650"/>
        <v>0</v>
      </c>
      <c r="Q672" s="2">
        <f t="shared" si="650"/>
        <v>0</v>
      </c>
      <c r="R672" s="2">
        <f t="shared" si="650"/>
        <v>0</v>
      </c>
      <c r="S672" s="2">
        <f t="shared" si="650"/>
        <v>0</v>
      </c>
      <c r="T672" s="2">
        <f t="shared" si="650"/>
        <v>0</v>
      </c>
      <c r="U672" s="2">
        <f t="shared" si="650"/>
        <v>0</v>
      </c>
      <c r="V672" s="2">
        <f t="shared" si="650"/>
        <v>0</v>
      </c>
      <c r="W672" s="2">
        <f t="shared" si="650"/>
        <v>0</v>
      </c>
      <c r="X672" s="2">
        <f t="shared" si="650"/>
        <v>0</v>
      </c>
      <c r="Y672" s="2">
        <f t="shared" si="638"/>
        <v>0</v>
      </c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</row>
    <row r="673" spans="1:57">
      <c r="A673" s="1">
        <f t="shared" si="626"/>
        <v>640</v>
      </c>
      <c r="B673" s="1"/>
      <c r="C673" s="3"/>
      <c r="D673" s="1"/>
      <c r="E673" s="1" t="s">
        <v>80</v>
      </c>
      <c r="F673" s="1"/>
      <c r="G673" s="20"/>
      <c r="H673" s="11"/>
      <c r="I673" s="2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</row>
    <row r="674" spans="1:57">
      <c r="A674" s="1">
        <f t="shared" si="626"/>
        <v>641</v>
      </c>
      <c r="B674" s="1"/>
      <c r="C674" s="3">
        <v>9320</v>
      </c>
      <c r="D674" s="1"/>
      <c r="F674" s="1" t="s">
        <v>117</v>
      </c>
      <c r="G674" s="20"/>
      <c r="H674" s="11"/>
      <c r="I674" s="2">
        <f>'O and M Class.'!G$170</f>
        <v>1458.3517059555129</v>
      </c>
      <c r="J674" s="2">
        <f t="shared" ref="J674:X674" si="651">+J170+J338+J506</f>
        <v>924.46241586168799</v>
      </c>
      <c r="K674" s="2">
        <f t="shared" si="651"/>
        <v>331.65551372786933</v>
      </c>
      <c r="L674" s="2">
        <f t="shared" si="651"/>
        <v>3.0626878042390442</v>
      </c>
      <c r="M674" s="2">
        <f t="shared" si="651"/>
        <v>131.48060313703422</v>
      </c>
      <c r="N674" s="2">
        <f t="shared" si="651"/>
        <v>67.690485424682521</v>
      </c>
      <c r="O674" s="2">
        <f t="shared" si="651"/>
        <v>0</v>
      </c>
      <c r="P674" s="2">
        <f t="shared" si="651"/>
        <v>0</v>
      </c>
      <c r="Q674" s="2">
        <f t="shared" si="651"/>
        <v>0</v>
      </c>
      <c r="R674" s="2">
        <f t="shared" si="651"/>
        <v>0</v>
      </c>
      <c r="S674" s="2">
        <f t="shared" si="651"/>
        <v>0</v>
      </c>
      <c r="T674" s="2">
        <f t="shared" si="651"/>
        <v>0</v>
      </c>
      <c r="U674" s="2">
        <f t="shared" si="651"/>
        <v>0</v>
      </c>
      <c r="V674" s="2">
        <f t="shared" si="651"/>
        <v>0</v>
      </c>
      <c r="W674" s="2">
        <f t="shared" si="651"/>
        <v>0</v>
      </c>
      <c r="X674" s="2">
        <f t="shared" si="651"/>
        <v>0</v>
      </c>
      <c r="Y674" s="2">
        <f>SUM(J674:X674)-I674</f>
        <v>0</v>
      </c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</row>
    <row r="675" spans="1:57">
      <c r="A675" s="1">
        <f t="shared" si="626"/>
        <v>642</v>
      </c>
      <c r="B675" s="1"/>
      <c r="C675" s="3"/>
      <c r="D675" s="1" t="s">
        <v>32</v>
      </c>
      <c r="E675" s="1"/>
      <c r="G675" s="20"/>
      <c r="H675" s="11"/>
      <c r="I675" s="2">
        <f>'O and M Class.'!G$171</f>
        <v>15488214.345657278</v>
      </c>
      <c r="J675" s="2">
        <f t="shared" ref="J675:X675" si="652">+J171+J339+J507</f>
        <v>9889038.2227879521</v>
      </c>
      <c r="K675" s="2">
        <f t="shared" si="652"/>
        <v>3489431.3118639793</v>
      </c>
      <c r="L675" s="2">
        <f t="shared" si="652"/>
        <v>31962.746125004433</v>
      </c>
      <c r="M675" s="2">
        <f t="shared" si="652"/>
        <v>1371634.0895394427</v>
      </c>
      <c r="N675" s="2">
        <f t="shared" si="652"/>
        <v>706147.97534090211</v>
      </c>
      <c r="O675" s="2">
        <f t="shared" si="652"/>
        <v>0</v>
      </c>
      <c r="P675" s="2">
        <f t="shared" si="652"/>
        <v>0</v>
      </c>
      <c r="Q675" s="2">
        <f t="shared" si="652"/>
        <v>0</v>
      </c>
      <c r="R675" s="2">
        <f t="shared" si="652"/>
        <v>0</v>
      </c>
      <c r="S675" s="2">
        <f t="shared" si="652"/>
        <v>0</v>
      </c>
      <c r="T675" s="2">
        <f t="shared" si="652"/>
        <v>0</v>
      </c>
      <c r="U675" s="2">
        <f t="shared" si="652"/>
        <v>0</v>
      </c>
      <c r="V675" s="2">
        <f t="shared" si="652"/>
        <v>0</v>
      </c>
      <c r="W675" s="2">
        <f t="shared" si="652"/>
        <v>0</v>
      </c>
      <c r="X675" s="2">
        <f t="shared" si="652"/>
        <v>0</v>
      </c>
      <c r="Y675" s="2">
        <f>SUM(J675:X675)-I675</f>
        <v>0</v>
      </c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</row>
    <row r="676" spans="1:57">
      <c r="A676" s="1">
        <f>A675+1</f>
        <v>643</v>
      </c>
      <c r="B676" s="1"/>
      <c r="C676" s="1"/>
      <c r="D676" s="1"/>
      <c r="E676" s="1"/>
      <c r="F676" s="1"/>
      <c r="G676" s="20"/>
      <c r="H676" s="11"/>
      <c r="I676" s="2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</row>
    <row r="677" spans="1:57">
      <c r="A677" s="1">
        <f>A676+1</f>
        <v>644</v>
      </c>
      <c r="B677" s="1"/>
      <c r="C677" s="1"/>
      <c r="D677" s="1" t="s">
        <v>33</v>
      </c>
      <c r="E677" s="1"/>
      <c r="G677" s="20"/>
      <c r="H677" s="11"/>
      <c r="I677" s="2">
        <f>'O and M Class.'!G$173</f>
        <v>104852766.001269</v>
      </c>
      <c r="J677" s="2">
        <f t="shared" ref="J677:X677" si="653">+J173+J341+J509</f>
        <v>63481855.126226328</v>
      </c>
      <c r="K677" s="2">
        <f t="shared" si="653"/>
        <v>36786838.157404728</v>
      </c>
      <c r="L677" s="2">
        <f t="shared" si="653"/>
        <v>1146607.7369427411</v>
      </c>
      <c r="M677" s="2">
        <f t="shared" si="653"/>
        <v>2287768.6378409853</v>
      </c>
      <c r="N677" s="2">
        <f t="shared" si="653"/>
        <v>1149696.3428541995</v>
      </c>
      <c r="O677" s="2">
        <f t="shared" si="653"/>
        <v>0</v>
      </c>
      <c r="P677" s="2">
        <f t="shared" si="653"/>
        <v>0</v>
      </c>
      <c r="Q677" s="2">
        <f t="shared" si="653"/>
        <v>0</v>
      </c>
      <c r="R677" s="2">
        <f t="shared" si="653"/>
        <v>0</v>
      </c>
      <c r="S677" s="2">
        <f t="shared" si="653"/>
        <v>0</v>
      </c>
      <c r="T677" s="2">
        <f t="shared" si="653"/>
        <v>0</v>
      </c>
      <c r="U677" s="2">
        <f t="shared" si="653"/>
        <v>0</v>
      </c>
      <c r="V677" s="2">
        <f t="shared" si="653"/>
        <v>0</v>
      </c>
      <c r="W677" s="2">
        <f t="shared" si="653"/>
        <v>0</v>
      </c>
      <c r="X677" s="2">
        <f t="shared" si="653"/>
        <v>0</v>
      </c>
      <c r="Y677" s="2">
        <f>SUM(J677:X677)-I677</f>
        <v>0</v>
      </c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</row>
    <row r="678" spans="1:57">
      <c r="A678" s="1"/>
      <c r="B678" s="1"/>
      <c r="C678" s="1"/>
      <c r="D678" s="1"/>
      <c r="E678" s="1"/>
      <c r="F678" s="10"/>
      <c r="G678" s="20"/>
      <c r="H678" s="11"/>
      <c r="I678" s="2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</row>
    <row r="679" spans="1:57">
      <c r="A679" s="1"/>
      <c r="B679" s="1"/>
      <c r="C679" s="1"/>
      <c r="D679" s="1"/>
      <c r="E679" s="1"/>
      <c r="F679" s="10"/>
      <c r="G679" s="20"/>
      <c r="H679" s="11"/>
      <c r="I679" s="2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</row>
    <row r="680" spans="1:57">
      <c r="I680" s="131">
        <f>COUNTIFS(I6:I677,"&gt;0",G6:G677,"&lt;99")</f>
        <v>110</v>
      </c>
    </row>
  </sheetData>
  <phoneticPr fontId="0" type="noConversion"/>
  <printOptions horizontalCentered="1" gridLines="1"/>
  <pageMargins left="1" right="1" top="1" bottom="1" header="0.5" footer="0.5"/>
  <pageSetup scale="30" fitToHeight="12" orientation="portrait" horizontalDpi="300" verticalDpi="300" r:id="rId1"/>
  <headerFooter>
    <oddHeader>&amp;RExhibit PHR-4
Page &amp;P of &amp;N</oddHeader>
  </headerFooter>
  <rowBreaks count="7" manualBreakCount="7">
    <brk id="103" max="13" man="1"/>
    <brk id="173" max="13" man="1"/>
    <brk id="271" max="13" man="1"/>
    <brk id="341" max="13" man="1"/>
    <brk id="439" max="13" man="1"/>
    <brk id="509" max="13" man="1"/>
    <brk id="607" max="1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EI1064"/>
  <sheetViews>
    <sheetView defaultGridColor="0" view="pageBreakPreview" colorId="22" zoomScale="60" zoomScaleNormal="57" workbookViewId="0">
      <pane ySplit="5" topLeftCell="A6" activePane="bottomLeft" state="frozen"/>
      <selection activeCell="J62" sqref="J62:K62"/>
      <selection pane="bottomLeft" activeCell="A6" sqref="A6"/>
    </sheetView>
  </sheetViews>
  <sheetFormatPr defaultColWidth="11.44140625" defaultRowHeight="15"/>
  <cols>
    <col min="1" max="1" width="6.77734375" style="130" customWidth="1"/>
    <col min="2" max="2" width="1.77734375" style="130" customWidth="1"/>
    <col min="3" max="3" width="6.77734375" style="130" bestFit="1" customWidth="1"/>
    <col min="4" max="5" width="1.77734375" style="130" customWidth="1"/>
    <col min="6" max="6" width="40.6640625" style="130" customWidth="1"/>
    <col min="7" max="7" width="11.44140625" style="150" customWidth="1"/>
    <col min="8" max="8" width="34.77734375" style="130" bestFit="1" customWidth="1"/>
    <col min="9" max="23" width="14.77734375" style="130" customWidth="1"/>
    <col min="24" max="31" width="12.77734375" style="130" customWidth="1"/>
    <col min="32" max="16384" width="11.44140625" style="130"/>
  </cols>
  <sheetData>
    <row r="1" spans="1:139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48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</row>
    <row r="2" spans="1:139">
      <c r="A2" s="44" t="str">
        <f>Summary!A2</f>
        <v>Class Cost of Service - Demand/Commodity Study</v>
      </c>
      <c r="B2" s="44"/>
      <c r="C2" s="44"/>
      <c r="D2" s="44"/>
      <c r="E2" s="44"/>
      <c r="F2" s="44"/>
      <c r="G2" s="148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</row>
    <row r="3" spans="1:139">
      <c r="A3" s="44" t="str">
        <f>Summary!A3</f>
        <v>Forecasted Test Period: Twelve Months Ended May 31, 2017</v>
      </c>
      <c r="B3" s="44"/>
      <c r="C3" s="44"/>
      <c r="D3" s="44"/>
      <c r="E3" s="44"/>
      <c r="F3" s="44"/>
      <c r="G3" s="148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</row>
    <row r="4" spans="1:139">
      <c r="A4" s="44"/>
      <c r="B4" s="44"/>
      <c r="C4" s="44"/>
      <c r="D4" s="44"/>
      <c r="E4" s="44"/>
      <c r="F4" s="44"/>
      <c r="G4" s="148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</row>
    <row r="5" spans="1:139">
      <c r="A5" s="44" t="s">
        <v>46</v>
      </c>
      <c r="B5" s="42"/>
      <c r="C5" s="42"/>
      <c r="D5" s="42"/>
      <c r="E5" s="42"/>
      <c r="F5" s="42"/>
      <c r="G5" s="148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</row>
    <row r="6" spans="1:139">
      <c r="A6" s="44"/>
      <c r="B6" s="44"/>
      <c r="C6" s="44"/>
      <c r="D6" s="44"/>
      <c r="E6" s="44"/>
      <c r="G6" s="129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spans="1:139">
      <c r="A7" s="44"/>
      <c r="B7" s="44"/>
      <c r="C7" s="44"/>
      <c r="D7" s="44"/>
      <c r="E7" s="44"/>
      <c r="F7" s="45" t="s">
        <v>20</v>
      </c>
      <c r="G7" s="129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139">
      <c r="A8" s="44"/>
      <c r="B8" s="44"/>
      <c r="C8" s="44"/>
      <c r="D8" s="44"/>
      <c r="E8" s="44"/>
      <c r="F8" s="45"/>
      <c r="G8" s="129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</row>
    <row r="9" spans="1:139">
      <c r="A9" s="44"/>
      <c r="B9" s="44"/>
      <c r="C9" s="44"/>
      <c r="D9" s="44"/>
      <c r="E9" s="44"/>
      <c r="F9" s="44"/>
      <c r="G9" s="129"/>
      <c r="H9" s="44"/>
      <c r="I9" s="44"/>
      <c r="J9" s="42"/>
      <c r="K9" s="132"/>
      <c r="L9" s="132"/>
      <c r="M9" s="132"/>
      <c r="N9" s="45"/>
      <c r="O9" s="45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44"/>
      <c r="AB9" s="44"/>
      <c r="AC9" s="44"/>
      <c r="AD9" s="44"/>
      <c r="AE9" s="44"/>
      <c r="AF9" s="44"/>
      <c r="AG9" s="44"/>
    </row>
    <row r="10" spans="1:139">
      <c r="A10" s="132" t="s">
        <v>303</v>
      </c>
      <c r="B10" s="44"/>
      <c r="C10" s="132" t="s">
        <v>301</v>
      </c>
      <c r="D10" s="44"/>
      <c r="E10" s="44"/>
      <c r="F10" s="44"/>
      <c r="G10" s="131" t="s">
        <v>38</v>
      </c>
      <c r="H10" s="149" t="s">
        <v>38</v>
      </c>
      <c r="I10" s="45" t="s">
        <v>1</v>
      </c>
      <c r="J10" s="3" t="s">
        <v>56</v>
      </c>
      <c r="K10" s="3" t="s">
        <v>518</v>
      </c>
      <c r="L10" s="3" t="s">
        <v>518</v>
      </c>
      <c r="M10" s="69" t="s">
        <v>180</v>
      </c>
      <c r="N10" s="69" t="s">
        <v>180</v>
      </c>
      <c r="O10" s="45"/>
      <c r="P10" s="45"/>
      <c r="Q10" s="45"/>
      <c r="R10" s="45"/>
      <c r="S10" s="45"/>
      <c r="T10" s="132"/>
      <c r="U10" s="132"/>
      <c r="V10" s="132"/>
      <c r="W10" s="45"/>
      <c r="X10" s="45"/>
      <c r="Y10" s="45"/>
      <c r="Z10" s="44"/>
      <c r="AB10" s="44"/>
      <c r="AC10" s="44"/>
      <c r="AD10" s="44"/>
      <c r="AE10" s="44"/>
      <c r="AF10" s="44"/>
      <c r="AG10" s="44"/>
    </row>
    <row r="11" spans="1:139">
      <c r="A11" s="133" t="s">
        <v>302</v>
      </c>
      <c r="B11" s="134"/>
      <c r="C11" s="133" t="s">
        <v>302</v>
      </c>
      <c r="D11" s="44"/>
      <c r="E11" s="44"/>
      <c r="F11" s="44"/>
      <c r="G11" s="131" t="s">
        <v>39</v>
      </c>
      <c r="H11" s="149" t="s">
        <v>21</v>
      </c>
      <c r="I11" s="45" t="s">
        <v>2</v>
      </c>
      <c r="J11" s="3" t="s">
        <v>519</v>
      </c>
      <c r="K11" s="69" t="s">
        <v>420</v>
      </c>
      <c r="L11" s="69" t="s">
        <v>517</v>
      </c>
      <c r="M11" s="69" t="s">
        <v>420</v>
      </c>
      <c r="N11" s="69" t="s">
        <v>517</v>
      </c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4"/>
      <c r="AB11" s="44"/>
      <c r="AC11" s="44"/>
      <c r="AD11" s="44"/>
      <c r="AE11" s="44"/>
      <c r="AF11" s="44"/>
      <c r="AG11" s="44"/>
    </row>
    <row r="12" spans="1:139">
      <c r="A12" s="44">
        <v>1</v>
      </c>
      <c r="B12" s="44"/>
      <c r="C12" s="44"/>
      <c r="D12" s="44" t="s">
        <v>335</v>
      </c>
      <c r="E12" s="44"/>
      <c r="G12" s="129"/>
      <c r="H12" s="44"/>
      <c r="I12" s="44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4"/>
      <c r="Z12" s="44"/>
      <c r="AB12" s="44"/>
      <c r="AC12" s="44"/>
      <c r="AD12" s="44"/>
      <c r="AE12" s="44"/>
      <c r="AF12" s="44"/>
      <c r="AG12" s="44"/>
    </row>
    <row r="13" spans="1:139">
      <c r="A13" s="44">
        <f t="shared" ref="A13:A76" si="0">A12+1</f>
        <v>2</v>
      </c>
      <c r="B13" s="44"/>
      <c r="C13" s="44"/>
      <c r="D13" s="44"/>
      <c r="E13" s="44"/>
      <c r="G13" s="43"/>
      <c r="H13" s="136"/>
      <c r="I13" s="42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139">
      <c r="A14" s="44">
        <f t="shared" si="0"/>
        <v>3</v>
      </c>
      <c r="B14" s="44"/>
      <c r="C14" s="137">
        <v>30100</v>
      </c>
      <c r="D14" s="44"/>
      <c r="E14" s="138" t="s">
        <v>336</v>
      </c>
      <c r="G14" s="43">
        <v>99</v>
      </c>
      <c r="H14" s="136" t="str">
        <f>VLOOKUP($G14,alloc,3)</f>
        <v>-</v>
      </c>
      <c r="I14" s="42">
        <f>'DepExp. Class.'!J$14</f>
        <v>0</v>
      </c>
      <c r="J14" s="136">
        <f>$I14*VLOOKUP($G14,alloc,6)</f>
        <v>0</v>
      </c>
      <c r="K14" s="136">
        <f>$I14*VLOOKUP($G14,alloc,7)</f>
        <v>0</v>
      </c>
      <c r="L14" s="136">
        <f>$I14*VLOOKUP($G14,alloc,8)</f>
        <v>0</v>
      </c>
      <c r="M14" s="136">
        <f>$I14*VLOOKUP($G14,alloc,9)</f>
        <v>0</v>
      </c>
      <c r="N14" s="136">
        <f>$I14*VLOOKUP($G14,alloc,10)</f>
        <v>0</v>
      </c>
      <c r="O14" s="136">
        <f>$I14*VLOOKUP($G14,alloc,11)</f>
        <v>0</v>
      </c>
      <c r="P14" s="136">
        <f>$I14*VLOOKUP($G14,alloc,12)</f>
        <v>0</v>
      </c>
      <c r="Q14" s="136">
        <f>$I14*VLOOKUP($G14,alloc,13)</f>
        <v>0</v>
      </c>
      <c r="R14" s="136">
        <f>$I14*VLOOKUP($G14,alloc,14)</f>
        <v>0</v>
      </c>
      <c r="S14" s="136">
        <f>$I14*VLOOKUP($G14,alloc,15)</f>
        <v>0</v>
      </c>
      <c r="T14" s="136">
        <f>$I14*VLOOKUP($G14,alloc,16)</f>
        <v>0</v>
      </c>
      <c r="U14" s="136">
        <f>$I14*VLOOKUP($G14,alloc,17)</f>
        <v>0</v>
      </c>
      <c r="V14" s="136">
        <f>$I14*VLOOKUP($G14,alloc,18)</f>
        <v>0</v>
      </c>
      <c r="W14" s="136">
        <f>$I14*VLOOKUP($G14,alloc,19)</f>
        <v>0</v>
      </c>
      <c r="X14" s="136">
        <f>$I14*VLOOKUP($G14,alloc,20)</f>
        <v>0</v>
      </c>
      <c r="Y14" s="42">
        <f>SUM(J14:X14)-I14</f>
        <v>0</v>
      </c>
      <c r="Z14" s="42"/>
      <c r="AA14" s="42"/>
      <c r="AB14" s="42"/>
      <c r="AC14" s="42"/>
      <c r="AD14" s="42"/>
      <c r="AE14" s="42"/>
      <c r="AF14" s="42"/>
      <c r="AG14" s="42"/>
    </row>
    <row r="15" spans="1:139">
      <c r="A15" s="44">
        <f t="shared" si="0"/>
        <v>4</v>
      </c>
      <c r="B15" s="44"/>
      <c r="C15" s="137">
        <v>30200</v>
      </c>
      <c r="D15" s="44"/>
      <c r="E15" s="138" t="s">
        <v>197</v>
      </c>
      <c r="G15" s="43">
        <v>99</v>
      </c>
      <c r="H15" s="136" t="str">
        <f>VLOOKUP($G15,alloc,3)</f>
        <v>-</v>
      </c>
      <c r="I15" s="42">
        <f>'DepExp. Class.'!J$15</f>
        <v>0</v>
      </c>
      <c r="J15" s="136">
        <f>$I15*VLOOKUP($G15,alloc,6)</f>
        <v>0</v>
      </c>
      <c r="K15" s="136">
        <f>$I15*VLOOKUP($G15,alloc,7)</f>
        <v>0</v>
      </c>
      <c r="L15" s="136">
        <f>$I15*VLOOKUP($G15,alloc,8)</f>
        <v>0</v>
      </c>
      <c r="M15" s="136">
        <f>$I15*VLOOKUP($G15,alloc,9)</f>
        <v>0</v>
      </c>
      <c r="N15" s="136">
        <f>$I15*VLOOKUP($G15,alloc,10)</f>
        <v>0</v>
      </c>
      <c r="O15" s="136">
        <f>$I15*VLOOKUP($G15,alloc,11)</f>
        <v>0</v>
      </c>
      <c r="P15" s="136">
        <f>$I15*VLOOKUP($G15,alloc,12)</f>
        <v>0</v>
      </c>
      <c r="Q15" s="136">
        <f>$I15*VLOOKUP($G15,alloc,13)</f>
        <v>0</v>
      </c>
      <c r="R15" s="136">
        <f>$I15*VLOOKUP($G15,alloc,14)</f>
        <v>0</v>
      </c>
      <c r="S15" s="136">
        <f>$I15*VLOOKUP($G15,alloc,15)</f>
        <v>0</v>
      </c>
      <c r="T15" s="136">
        <f>$I15*VLOOKUP($G15,alloc,16)</f>
        <v>0</v>
      </c>
      <c r="U15" s="136">
        <f>$I15*VLOOKUP($G15,alloc,17)</f>
        <v>0</v>
      </c>
      <c r="V15" s="136">
        <f>$I15*VLOOKUP($G15,alloc,18)</f>
        <v>0</v>
      </c>
      <c r="W15" s="136">
        <f>$I15*VLOOKUP($G15,alloc,19)</f>
        <v>0</v>
      </c>
      <c r="X15" s="136">
        <f>$I15*VLOOKUP($G15,alloc,20)</f>
        <v>0</v>
      </c>
      <c r="Y15" s="42">
        <f>SUM(J15:X15)-I15</f>
        <v>0</v>
      </c>
      <c r="Z15" s="42"/>
      <c r="AA15" s="42"/>
      <c r="AB15" s="42"/>
      <c r="AC15" s="42"/>
      <c r="AD15" s="42"/>
      <c r="AE15" s="42"/>
      <c r="AF15" s="42"/>
      <c r="AG15" s="42"/>
    </row>
    <row r="16" spans="1:139">
      <c r="A16" s="44">
        <f t="shared" si="0"/>
        <v>5</v>
      </c>
      <c r="B16" s="44"/>
      <c r="C16" s="139">
        <v>30300</v>
      </c>
      <c r="D16" s="44"/>
      <c r="E16" s="138" t="s">
        <v>337</v>
      </c>
      <c r="G16" s="43">
        <v>99</v>
      </c>
      <c r="H16" s="136" t="str">
        <f>VLOOKUP($G16,alloc,3)</f>
        <v>-</v>
      </c>
      <c r="I16" s="42">
        <f>'DepExp. Class.'!J$16</f>
        <v>0</v>
      </c>
      <c r="J16" s="136">
        <f>$I16*VLOOKUP($G16,alloc,6)</f>
        <v>0</v>
      </c>
      <c r="K16" s="136">
        <f>$I16*VLOOKUP($G16,alloc,7)</f>
        <v>0</v>
      </c>
      <c r="L16" s="136">
        <f>$I16*VLOOKUP($G16,alloc,8)</f>
        <v>0</v>
      </c>
      <c r="M16" s="136">
        <f>$I16*VLOOKUP($G16,alloc,9)</f>
        <v>0</v>
      </c>
      <c r="N16" s="136">
        <f>$I16*VLOOKUP($G16,alloc,10)</f>
        <v>0</v>
      </c>
      <c r="O16" s="136">
        <f>$I16*VLOOKUP($G16,alloc,11)</f>
        <v>0</v>
      </c>
      <c r="P16" s="136">
        <f>$I16*VLOOKUP($G16,alloc,12)</f>
        <v>0</v>
      </c>
      <c r="Q16" s="136">
        <f>$I16*VLOOKUP($G16,alloc,13)</f>
        <v>0</v>
      </c>
      <c r="R16" s="136">
        <f>$I16*VLOOKUP($G16,alloc,14)</f>
        <v>0</v>
      </c>
      <c r="S16" s="136">
        <f>$I16*VLOOKUP($G16,alloc,15)</f>
        <v>0</v>
      </c>
      <c r="T16" s="136">
        <f>$I16*VLOOKUP($G16,alloc,16)</f>
        <v>0</v>
      </c>
      <c r="U16" s="136">
        <f>$I16*VLOOKUP($G16,alloc,17)</f>
        <v>0</v>
      </c>
      <c r="V16" s="136">
        <f>$I16*VLOOKUP($G16,alloc,18)</f>
        <v>0</v>
      </c>
      <c r="W16" s="136">
        <f>$I16*VLOOKUP($G16,alloc,19)</f>
        <v>0</v>
      </c>
      <c r="X16" s="136">
        <f>$I16*VLOOKUP($G16,alloc,20)</f>
        <v>0</v>
      </c>
      <c r="Y16" s="42">
        <f>SUM(J16:X16)-I16</f>
        <v>0</v>
      </c>
      <c r="Z16" s="42"/>
      <c r="AA16" s="42"/>
      <c r="AB16" s="42"/>
      <c r="AC16" s="42"/>
      <c r="AD16" s="42"/>
      <c r="AE16" s="42"/>
      <c r="AF16" s="42"/>
      <c r="AG16" s="42"/>
    </row>
    <row r="17" spans="1:33">
      <c r="A17" s="44">
        <f t="shared" si="0"/>
        <v>6</v>
      </c>
      <c r="B17" s="44"/>
      <c r="C17" s="44"/>
      <c r="D17" s="44"/>
      <c r="E17" s="44"/>
      <c r="G17" s="43"/>
      <c r="H17" s="136"/>
      <c r="I17" s="42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42"/>
      <c r="Z17" s="42"/>
      <c r="AA17" s="42"/>
      <c r="AB17" s="42"/>
      <c r="AC17" s="42"/>
      <c r="AD17" s="42"/>
      <c r="AE17" s="42"/>
      <c r="AF17" s="42"/>
      <c r="AG17" s="42"/>
    </row>
    <row r="18" spans="1:33">
      <c r="A18" s="44">
        <f t="shared" si="0"/>
        <v>7</v>
      </c>
      <c r="B18" s="44"/>
      <c r="C18" s="44"/>
      <c r="D18" s="44" t="s">
        <v>338</v>
      </c>
      <c r="E18" s="44"/>
      <c r="G18" s="43"/>
      <c r="H18" s="44"/>
      <c r="I18" s="42">
        <f>'DepExp. Class.'!J$18</f>
        <v>0</v>
      </c>
      <c r="J18" s="136">
        <f>SUM(J13:J16)</f>
        <v>0</v>
      </c>
      <c r="K18" s="136">
        <f t="shared" ref="K18:X18" si="1">SUM(K13:K16)</f>
        <v>0</v>
      </c>
      <c r="L18" s="136">
        <f t="shared" si="1"/>
        <v>0</v>
      </c>
      <c r="M18" s="136">
        <f t="shared" si="1"/>
        <v>0</v>
      </c>
      <c r="N18" s="136">
        <f t="shared" si="1"/>
        <v>0</v>
      </c>
      <c r="O18" s="136">
        <f t="shared" si="1"/>
        <v>0</v>
      </c>
      <c r="P18" s="136">
        <f t="shared" si="1"/>
        <v>0</v>
      </c>
      <c r="Q18" s="136">
        <f t="shared" si="1"/>
        <v>0</v>
      </c>
      <c r="R18" s="136">
        <f t="shared" si="1"/>
        <v>0</v>
      </c>
      <c r="S18" s="136">
        <f t="shared" si="1"/>
        <v>0</v>
      </c>
      <c r="T18" s="136">
        <f t="shared" si="1"/>
        <v>0</v>
      </c>
      <c r="U18" s="136">
        <f t="shared" si="1"/>
        <v>0</v>
      </c>
      <c r="V18" s="136">
        <f t="shared" si="1"/>
        <v>0</v>
      </c>
      <c r="W18" s="136">
        <f t="shared" si="1"/>
        <v>0</v>
      </c>
      <c r="X18" s="136">
        <f t="shared" si="1"/>
        <v>0</v>
      </c>
      <c r="Y18" s="42">
        <f>SUM(J18:X18)-I18</f>
        <v>0</v>
      </c>
      <c r="Z18" s="42"/>
      <c r="AA18" s="42"/>
      <c r="AB18" s="42"/>
      <c r="AC18" s="42"/>
      <c r="AD18" s="42"/>
      <c r="AE18" s="42"/>
      <c r="AF18" s="42"/>
      <c r="AG18" s="42"/>
    </row>
    <row r="19" spans="1:33">
      <c r="A19" s="44">
        <f t="shared" si="0"/>
        <v>8</v>
      </c>
      <c r="B19" s="44"/>
      <c r="C19" s="44"/>
      <c r="D19" s="44"/>
      <c r="E19" s="44"/>
      <c r="G19" s="43"/>
      <c r="H19" s="136"/>
      <c r="I19" s="42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42"/>
      <c r="Z19" s="42"/>
      <c r="AA19" s="42"/>
      <c r="AB19" s="42"/>
      <c r="AC19" s="42"/>
      <c r="AD19" s="42"/>
      <c r="AE19" s="42"/>
      <c r="AF19" s="42"/>
      <c r="AG19" s="42"/>
    </row>
    <row r="20" spans="1:33">
      <c r="A20" s="44">
        <f t="shared" si="0"/>
        <v>9</v>
      </c>
      <c r="B20" s="44"/>
      <c r="C20" s="44"/>
      <c r="D20" s="44" t="s">
        <v>347</v>
      </c>
      <c r="E20" s="44"/>
      <c r="G20" s="43"/>
      <c r="H20" s="136"/>
      <c r="I20" s="42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42"/>
      <c r="Z20" s="42"/>
      <c r="AA20" s="42"/>
      <c r="AB20" s="42"/>
      <c r="AC20" s="42"/>
      <c r="AD20" s="42"/>
      <c r="AE20" s="42"/>
      <c r="AF20" s="42"/>
      <c r="AG20" s="42"/>
    </row>
    <row r="21" spans="1:33">
      <c r="A21" s="44">
        <f t="shared" si="0"/>
        <v>10</v>
      </c>
      <c r="B21" s="44"/>
      <c r="C21" s="44"/>
      <c r="D21" s="44"/>
      <c r="E21" s="44"/>
      <c r="G21" s="43">
        <v>99</v>
      </c>
      <c r="H21" s="136" t="str">
        <f t="shared" ref="H21:H28" si="2">VLOOKUP($G21,alloc,3)</f>
        <v>-</v>
      </c>
      <c r="I21" s="42">
        <f>'DepExp. Class.'!J$21</f>
        <v>0</v>
      </c>
      <c r="J21" s="136">
        <f t="shared" ref="J21:J28" si="3">$I21*VLOOKUP($G21,alloc,6)</f>
        <v>0</v>
      </c>
      <c r="K21" s="136">
        <f t="shared" ref="K21:K28" si="4">$I21*VLOOKUP($G21,alloc,7)</f>
        <v>0</v>
      </c>
      <c r="L21" s="136">
        <f t="shared" ref="L21:L28" si="5">$I21*VLOOKUP($G21,alloc,8)</f>
        <v>0</v>
      </c>
      <c r="M21" s="136">
        <f t="shared" ref="M21:M28" si="6">$I21*VLOOKUP($G21,alloc,9)</f>
        <v>0</v>
      </c>
      <c r="N21" s="136">
        <f t="shared" ref="N21:N28" si="7">$I21*VLOOKUP($G21,alloc,10)</f>
        <v>0</v>
      </c>
      <c r="O21" s="136">
        <f t="shared" ref="O21:O28" si="8">$I21*VLOOKUP($G21,alloc,11)</f>
        <v>0</v>
      </c>
      <c r="P21" s="136">
        <f t="shared" ref="P21:P28" si="9">$I21*VLOOKUP($G21,alloc,12)</f>
        <v>0</v>
      </c>
      <c r="Q21" s="136">
        <f t="shared" ref="Q21:Q28" si="10">$I21*VLOOKUP($G21,alloc,13)</f>
        <v>0</v>
      </c>
      <c r="R21" s="136">
        <f t="shared" ref="R21:R28" si="11">$I21*VLOOKUP($G21,alloc,14)</f>
        <v>0</v>
      </c>
      <c r="S21" s="136">
        <f t="shared" ref="S21:S28" si="12">$I21*VLOOKUP($G21,alloc,15)</f>
        <v>0</v>
      </c>
      <c r="T21" s="136">
        <f t="shared" ref="T21:T28" si="13">$I21*VLOOKUP($G21,alloc,16)</f>
        <v>0</v>
      </c>
      <c r="U21" s="136">
        <f t="shared" ref="U21:U28" si="14">$I21*VLOOKUP($G21,alloc,17)</f>
        <v>0</v>
      </c>
      <c r="V21" s="136">
        <f t="shared" ref="V21:V28" si="15">$I21*VLOOKUP($G21,alloc,18)</f>
        <v>0</v>
      </c>
      <c r="W21" s="136">
        <f t="shared" ref="W21:W28" si="16">$I21*VLOOKUP($G21,alloc,19)</f>
        <v>0</v>
      </c>
      <c r="X21" s="136">
        <f t="shared" ref="X21:X28" si="17">$I21*VLOOKUP($G21,alloc,20)</f>
        <v>0</v>
      </c>
      <c r="Y21" s="42">
        <f t="shared" ref="Y21:Y28" si="18">SUM(J21:X21)-I21</f>
        <v>0</v>
      </c>
      <c r="Z21" s="42"/>
      <c r="AA21" s="42"/>
      <c r="AB21" s="42"/>
      <c r="AC21" s="42"/>
      <c r="AD21" s="42"/>
      <c r="AE21" s="42"/>
      <c r="AF21" s="42"/>
      <c r="AG21" s="42"/>
    </row>
    <row r="22" spans="1:33">
      <c r="A22" s="44">
        <f t="shared" si="0"/>
        <v>11</v>
      </c>
      <c r="B22" s="44"/>
      <c r="C22" s="137">
        <v>32520</v>
      </c>
      <c r="D22" s="44"/>
      <c r="E22" s="138" t="s">
        <v>339</v>
      </c>
      <c r="G22" s="43">
        <v>99</v>
      </c>
      <c r="H22" s="136" t="str">
        <f t="shared" si="2"/>
        <v>-</v>
      </c>
      <c r="I22" s="42">
        <f>'DepExp. Class.'!J$22</f>
        <v>0</v>
      </c>
      <c r="J22" s="136">
        <f t="shared" si="3"/>
        <v>0</v>
      </c>
      <c r="K22" s="136">
        <f t="shared" si="4"/>
        <v>0</v>
      </c>
      <c r="L22" s="136">
        <f t="shared" si="5"/>
        <v>0</v>
      </c>
      <c r="M22" s="136">
        <f t="shared" si="6"/>
        <v>0</v>
      </c>
      <c r="N22" s="136">
        <f t="shared" si="7"/>
        <v>0</v>
      </c>
      <c r="O22" s="136">
        <f t="shared" si="8"/>
        <v>0</v>
      </c>
      <c r="P22" s="136">
        <f t="shared" si="9"/>
        <v>0</v>
      </c>
      <c r="Q22" s="136">
        <f t="shared" si="10"/>
        <v>0</v>
      </c>
      <c r="R22" s="136">
        <f t="shared" si="11"/>
        <v>0</v>
      </c>
      <c r="S22" s="136">
        <f t="shared" si="12"/>
        <v>0</v>
      </c>
      <c r="T22" s="136">
        <f t="shared" si="13"/>
        <v>0</v>
      </c>
      <c r="U22" s="136">
        <f t="shared" si="14"/>
        <v>0</v>
      </c>
      <c r="V22" s="136">
        <f t="shared" si="15"/>
        <v>0</v>
      </c>
      <c r="W22" s="136">
        <f t="shared" si="16"/>
        <v>0</v>
      </c>
      <c r="X22" s="136">
        <f t="shared" si="17"/>
        <v>0</v>
      </c>
      <c r="Y22" s="42">
        <f t="shared" si="18"/>
        <v>0</v>
      </c>
      <c r="Z22" s="42"/>
      <c r="AA22" s="42"/>
      <c r="AB22" s="42"/>
      <c r="AC22" s="42"/>
      <c r="AD22" s="42"/>
      <c r="AE22" s="42"/>
      <c r="AF22" s="42"/>
      <c r="AG22" s="42"/>
    </row>
    <row r="23" spans="1:33">
      <c r="A23" s="44">
        <f t="shared" si="0"/>
        <v>12</v>
      </c>
      <c r="B23" s="44"/>
      <c r="C23" s="137">
        <v>32540</v>
      </c>
      <c r="D23" s="44"/>
      <c r="E23" s="138" t="s">
        <v>340</v>
      </c>
      <c r="G23" s="43">
        <v>99</v>
      </c>
      <c r="H23" s="136" t="str">
        <f t="shared" si="2"/>
        <v>-</v>
      </c>
      <c r="I23" s="42">
        <f>'DepExp. Class.'!J$23</f>
        <v>0</v>
      </c>
      <c r="J23" s="136">
        <f t="shared" si="3"/>
        <v>0</v>
      </c>
      <c r="K23" s="136">
        <f t="shared" si="4"/>
        <v>0</v>
      </c>
      <c r="L23" s="136">
        <f t="shared" si="5"/>
        <v>0</v>
      </c>
      <c r="M23" s="136">
        <f t="shared" si="6"/>
        <v>0</v>
      </c>
      <c r="N23" s="136">
        <f t="shared" si="7"/>
        <v>0</v>
      </c>
      <c r="O23" s="136">
        <f t="shared" si="8"/>
        <v>0</v>
      </c>
      <c r="P23" s="136">
        <f t="shared" si="9"/>
        <v>0</v>
      </c>
      <c r="Q23" s="136">
        <f t="shared" si="10"/>
        <v>0</v>
      </c>
      <c r="R23" s="136">
        <f t="shared" si="11"/>
        <v>0</v>
      </c>
      <c r="S23" s="136">
        <f t="shared" si="12"/>
        <v>0</v>
      </c>
      <c r="T23" s="136">
        <f t="shared" si="13"/>
        <v>0</v>
      </c>
      <c r="U23" s="136">
        <f t="shared" si="14"/>
        <v>0</v>
      </c>
      <c r="V23" s="136">
        <f t="shared" si="15"/>
        <v>0</v>
      </c>
      <c r="W23" s="136">
        <f t="shared" si="16"/>
        <v>0</v>
      </c>
      <c r="X23" s="136">
        <f t="shared" si="17"/>
        <v>0</v>
      </c>
      <c r="Y23" s="42">
        <f t="shared" si="18"/>
        <v>0</v>
      </c>
      <c r="Z23" s="42"/>
      <c r="AA23" s="42"/>
      <c r="AB23" s="42"/>
      <c r="AC23" s="42"/>
      <c r="AD23" s="42"/>
      <c r="AE23" s="42"/>
      <c r="AF23" s="42"/>
      <c r="AG23" s="42"/>
    </row>
    <row r="24" spans="1:33">
      <c r="A24" s="44">
        <f t="shared" si="0"/>
        <v>13</v>
      </c>
      <c r="B24" s="44"/>
      <c r="C24" s="137">
        <v>33100</v>
      </c>
      <c r="D24" s="44"/>
      <c r="E24" s="138" t="s">
        <v>341</v>
      </c>
      <c r="G24" s="43">
        <v>99</v>
      </c>
      <c r="H24" s="136" t="str">
        <f t="shared" si="2"/>
        <v>-</v>
      </c>
      <c r="I24" s="42">
        <f>'DepExp. Class.'!J$24</f>
        <v>0</v>
      </c>
      <c r="J24" s="136">
        <f t="shared" si="3"/>
        <v>0</v>
      </c>
      <c r="K24" s="136">
        <f t="shared" si="4"/>
        <v>0</v>
      </c>
      <c r="L24" s="136">
        <f t="shared" si="5"/>
        <v>0</v>
      </c>
      <c r="M24" s="136">
        <f t="shared" si="6"/>
        <v>0</v>
      </c>
      <c r="N24" s="136">
        <f t="shared" si="7"/>
        <v>0</v>
      </c>
      <c r="O24" s="136">
        <f t="shared" si="8"/>
        <v>0</v>
      </c>
      <c r="P24" s="136">
        <f t="shared" si="9"/>
        <v>0</v>
      </c>
      <c r="Q24" s="136">
        <f t="shared" si="10"/>
        <v>0</v>
      </c>
      <c r="R24" s="136">
        <f t="shared" si="11"/>
        <v>0</v>
      </c>
      <c r="S24" s="136">
        <f t="shared" si="12"/>
        <v>0</v>
      </c>
      <c r="T24" s="136">
        <f t="shared" si="13"/>
        <v>0</v>
      </c>
      <c r="U24" s="136">
        <f t="shared" si="14"/>
        <v>0</v>
      </c>
      <c r="V24" s="136">
        <f t="shared" si="15"/>
        <v>0</v>
      </c>
      <c r="W24" s="136">
        <f t="shared" si="16"/>
        <v>0</v>
      </c>
      <c r="X24" s="136">
        <f t="shared" si="17"/>
        <v>0</v>
      </c>
      <c r="Y24" s="42">
        <f t="shared" si="18"/>
        <v>0</v>
      </c>
      <c r="Z24" s="42"/>
      <c r="AA24" s="42"/>
      <c r="AB24" s="42"/>
      <c r="AC24" s="42"/>
      <c r="AD24" s="42"/>
      <c r="AE24" s="42"/>
      <c r="AF24" s="42"/>
      <c r="AG24" s="42"/>
    </row>
    <row r="25" spans="1:33">
      <c r="A25" s="44">
        <f t="shared" si="0"/>
        <v>14</v>
      </c>
      <c r="B25" s="44"/>
      <c r="C25" s="137">
        <v>33201</v>
      </c>
      <c r="D25" s="44"/>
      <c r="E25" s="138" t="s">
        <v>342</v>
      </c>
      <c r="G25" s="43">
        <v>99</v>
      </c>
      <c r="H25" s="136" t="str">
        <f t="shared" si="2"/>
        <v>-</v>
      </c>
      <c r="I25" s="42">
        <f>'DepExp. Class.'!J$25</f>
        <v>0</v>
      </c>
      <c r="J25" s="136">
        <f t="shared" si="3"/>
        <v>0</v>
      </c>
      <c r="K25" s="136">
        <f t="shared" si="4"/>
        <v>0</v>
      </c>
      <c r="L25" s="136">
        <f t="shared" si="5"/>
        <v>0</v>
      </c>
      <c r="M25" s="136">
        <f t="shared" si="6"/>
        <v>0</v>
      </c>
      <c r="N25" s="136">
        <f t="shared" si="7"/>
        <v>0</v>
      </c>
      <c r="O25" s="136">
        <f t="shared" si="8"/>
        <v>0</v>
      </c>
      <c r="P25" s="136">
        <f t="shared" si="9"/>
        <v>0</v>
      </c>
      <c r="Q25" s="136">
        <f t="shared" si="10"/>
        <v>0</v>
      </c>
      <c r="R25" s="136">
        <f t="shared" si="11"/>
        <v>0</v>
      </c>
      <c r="S25" s="136">
        <f t="shared" si="12"/>
        <v>0</v>
      </c>
      <c r="T25" s="136">
        <f t="shared" si="13"/>
        <v>0</v>
      </c>
      <c r="U25" s="136">
        <f t="shared" si="14"/>
        <v>0</v>
      </c>
      <c r="V25" s="136">
        <f t="shared" si="15"/>
        <v>0</v>
      </c>
      <c r="W25" s="136">
        <f t="shared" si="16"/>
        <v>0</v>
      </c>
      <c r="X25" s="136">
        <f t="shared" si="17"/>
        <v>0</v>
      </c>
      <c r="Y25" s="42">
        <f t="shared" si="18"/>
        <v>0</v>
      </c>
      <c r="Z25" s="42"/>
      <c r="AA25" s="42"/>
      <c r="AB25" s="42"/>
      <c r="AC25" s="42"/>
      <c r="AD25" s="42"/>
      <c r="AE25" s="42"/>
      <c r="AF25" s="42"/>
      <c r="AG25" s="42"/>
    </row>
    <row r="26" spans="1:33">
      <c r="A26" s="44">
        <f t="shared" si="0"/>
        <v>15</v>
      </c>
      <c r="B26" s="44"/>
      <c r="C26" s="137">
        <v>33202</v>
      </c>
      <c r="D26" s="44"/>
      <c r="E26" s="138" t="s">
        <v>343</v>
      </c>
      <c r="G26" s="43">
        <v>99</v>
      </c>
      <c r="H26" s="136" t="str">
        <f t="shared" si="2"/>
        <v>-</v>
      </c>
      <c r="I26" s="42">
        <f>'DepExp. Class.'!J$26</f>
        <v>0</v>
      </c>
      <c r="J26" s="136">
        <f t="shared" si="3"/>
        <v>0</v>
      </c>
      <c r="K26" s="136">
        <f t="shared" si="4"/>
        <v>0</v>
      </c>
      <c r="L26" s="136">
        <f t="shared" si="5"/>
        <v>0</v>
      </c>
      <c r="M26" s="136">
        <f t="shared" si="6"/>
        <v>0</v>
      </c>
      <c r="N26" s="136">
        <f t="shared" si="7"/>
        <v>0</v>
      </c>
      <c r="O26" s="136">
        <f t="shared" si="8"/>
        <v>0</v>
      </c>
      <c r="P26" s="136">
        <f t="shared" si="9"/>
        <v>0</v>
      </c>
      <c r="Q26" s="136">
        <f t="shared" si="10"/>
        <v>0</v>
      </c>
      <c r="R26" s="136">
        <f t="shared" si="11"/>
        <v>0</v>
      </c>
      <c r="S26" s="136">
        <f t="shared" si="12"/>
        <v>0</v>
      </c>
      <c r="T26" s="136">
        <f t="shared" si="13"/>
        <v>0</v>
      </c>
      <c r="U26" s="136">
        <f t="shared" si="14"/>
        <v>0</v>
      </c>
      <c r="V26" s="136">
        <f t="shared" si="15"/>
        <v>0</v>
      </c>
      <c r="W26" s="136">
        <f t="shared" si="16"/>
        <v>0</v>
      </c>
      <c r="X26" s="136">
        <f t="shared" si="17"/>
        <v>0</v>
      </c>
      <c r="Y26" s="42">
        <f t="shared" si="18"/>
        <v>0</v>
      </c>
      <c r="Z26" s="42"/>
      <c r="AA26" s="42"/>
      <c r="AB26" s="42"/>
      <c r="AC26" s="42"/>
      <c r="AD26" s="42"/>
      <c r="AE26" s="42"/>
      <c r="AF26" s="42"/>
      <c r="AG26" s="42"/>
    </row>
    <row r="27" spans="1:33">
      <c r="A27" s="44">
        <f t="shared" si="0"/>
        <v>16</v>
      </c>
      <c r="B27" s="44"/>
      <c r="C27" s="137">
        <v>33400</v>
      </c>
      <c r="D27" s="44"/>
      <c r="E27" s="138" t="s">
        <v>344</v>
      </c>
      <c r="G27" s="43">
        <v>99</v>
      </c>
      <c r="H27" s="136" t="str">
        <f t="shared" si="2"/>
        <v>-</v>
      </c>
      <c r="I27" s="42">
        <f>'DepExp. Class.'!J$27</f>
        <v>0</v>
      </c>
      <c r="J27" s="136">
        <f t="shared" si="3"/>
        <v>0</v>
      </c>
      <c r="K27" s="136">
        <f t="shared" si="4"/>
        <v>0</v>
      </c>
      <c r="L27" s="136">
        <f t="shared" si="5"/>
        <v>0</v>
      </c>
      <c r="M27" s="136">
        <f t="shared" si="6"/>
        <v>0</v>
      </c>
      <c r="N27" s="136">
        <f t="shared" si="7"/>
        <v>0</v>
      </c>
      <c r="O27" s="136">
        <f t="shared" si="8"/>
        <v>0</v>
      </c>
      <c r="P27" s="136">
        <f t="shared" si="9"/>
        <v>0</v>
      </c>
      <c r="Q27" s="136">
        <f t="shared" si="10"/>
        <v>0</v>
      </c>
      <c r="R27" s="136">
        <f t="shared" si="11"/>
        <v>0</v>
      </c>
      <c r="S27" s="136">
        <f t="shared" si="12"/>
        <v>0</v>
      </c>
      <c r="T27" s="136">
        <f t="shared" si="13"/>
        <v>0</v>
      </c>
      <c r="U27" s="136">
        <f t="shared" si="14"/>
        <v>0</v>
      </c>
      <c r="V27" s="136">
        <f t="shared" si="15"/>
        <v>0</v>
      </c>
      <c r="W27" s="136">
        <f t="shared" si="16"/>
        <v>0</v>
      </c>
      <c r="X27" s="136">
        <f t="shared" si="17"/>
        <v>0</v>
      </c>
      <c r="Y27" s="42">
        <f t="shared" si="18"/>
        <v>0</v>
      </c>
      <c r="Z27" s="42"/>
      <c r="AA27" s="42"/>
      <c r="AB27" s="42"/>
      <c r="AC27" s="42"/>
      <c r="AD27" s="42"/>
      <c r="AE27" s="42"/>
      <c r="AF27" s="42"/>
      <c r="AG27" s="42"/>
    </row>
    <row r="28" spans="1:33">
      <c r="A28" s="44">
        <f t="shared" si="0"/>
        <v>17</v>
      </c>
      <c r="B28" s="44"/>
      <c r="C28" s="137">
        <v>33600</v>
      </c>
      <c r="D28" s="44"/>
      <c r="E28" s="138" t="s">
        <v>345</v>
      </c>
      <c r="G28" s="43">
        <v>99</v>
      </c>
      <c r="H28" s="136" t="str">
        <f t="shared" si="2"/>
        <v>-</v>
      </c>
      <c r="I28" s="42">
        <f>'DepExp. Class.'!J$28</f>
        <v>0</v>
      </c>
      <c r="J28" s="136">
        <f t="shared" si="3"/>
        <v>0</v>
      </c>
      <c r="K28" s="136">
        <f t="shared" si="4"/>
        <v>0</v>
      </c>
      <c r="L28" s="136">
        <f t="shared" si="5"/>
        <v>0</v>
      </c>
      <c r="M28" s="136">
        <f t="shared" si="6"/>
        <v>0</v>
      </c>
      <c r="N28" s="136">
        <f t="shared" si="7"/>
        <v>0</v>
      </c>
      <c r="O28" s="136">
        <f t="shared" si="8"/>
        <v>0</v>
      </c>
      <c r="P28" s="136">
        <f t="shared" si="9"/>
        <v>0</v>
      </c>
      <c r="Q28" s="136">
        <f t="shared" si="10"/>
        <v>0</v>
      </c>
      <c r="R28" s="136">
        <f t="shared" si="11"/>
        <v>0</v>
      </c>
      <c r="S28" s="136">
        <f t="shared" si="12"/>
        <v>0</v>
      </c>
      <c r="T28" s="136">
        <f t="shared" si="13"/>
        <v>0</v>
      </c>
      <c r="U28" s="136">
        <f t="shared" si="14"/>
        <v>0</v>
      </c>
      <c r="V28" s="136">
        <f t="shared" si="15"/>
        <v>0</v>
      </c>
      <c r="W28" s="136">
        <f t="shared" si="16"/>
        <v>0</v>
      </c>
      <c r="X28" s="136">
        <f t="shared" si="17"/>
        <v>0</v>
      </c>
      <c r="Y28" s="42">
        <f t="shared" si="18"/>
        <v>0</v>
      </c>
      <c r="Z28" s="42"/>
      <c r="AA28" s="42"/>
      <c r="AB28" s="42"/>
      <c r="AC28" s="42"/>
      <c r="AD28" s="42"/>
      <c r="AE28" s="42"/>
      <c r="AF28" s="42"/>
      <c r="AG28" s="42"/>
    </row>
    <row r="29" spans="1:33">
      <c r="A29" s="44">
        <f t="shared" si="0"/>
        <v>18</v>
      </c>
      <c r="B29" s="44"/>
      <c r="C29" s="44"/>
      <c r="D29" s="44"/>
      <c r="E29" s="44"/>
      <c r="G29" s="43"/>
      <c r="H29" s="136"/>
      <c r="I29" s="42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42"/>
      <c r="Z29" s="42"/>
      <c r="AA29" s="42"/>
      <c r="AB29" s="42"/>
      <c r="AC29" s="42"/>
      <c r="AD29" s="42"/>
      <c r="AE29" s="42"/>
      <c r="AF29" s="42"/>
      <c r="AG29" s="42"/>
    </row>
    <row r="30" spans="1:33">
      <c r="A30" s="44">
        <f t="shared" si="0"/>
        <v>19</v>
      </c>
      <c r="B30" s="44"/>
      <c r="C30" s="44"/>
      <c r="D30" s="44" t="s">
        <v>346</v>
      </c>
      <c r="E30" s="44"/>
      <c r="G30" s="43"/>
      <c r="H30" s="136"/>
      <c r="I30" s="42">
        <f>'DepExp. Class.'!J$30</f>
        <v>0</v>
      </c>
      <c r="J30" s="136">
        <f>SUM(J21:J28)</f>
        <v>0</v>
      </c>
      <c r="K30" s="136">
        <f t="shared" ref="K30:P30" si="19">SUM(K21:K28)</f>
        <v>0</v>
      </c>
      <c r="L30" s="136">
        <f t="shared" si="19"/>
        <v>0</v>
      </c>
      <c r="M30" s="136">
        <f t="shared" si="19"/>
        <v>0</v>
      </c>
      <c r="N30" s="136">
        <f t="shared" si="19"/>
        <v>0</v>
      </c>
      <c r="O30" s="136">
        <f t="shared" si="19"/>
        <v>0</v>
      </c>
      <c r="P30" s="136">
        <f t="shared" si="19"/>
        <v>0</v>
      </c>
      <c r="Q30" s="136">
        <f t="shared" ref="Q30:X30" si="20">SUM(Q21:Q28)</f>
        <v>0</v>
      </c>
      <c r="R30" s="136">
        <f t="shared" si="20"/>
        <v>0</v>
      </c>
      <c r="S30" s="136">
        <f t="shared" si="20"/>
        <v>0</v>
      </c>
      <c r="T30" s="136">
        <f t="shared" si="20"/>
        <v>0</v>
      </c>
      <c r="U30" s="136">
        <f t="shared" si="20"/>
        <v>0</v>
      </c>
      <c r="V30" s="136">
        <f t="shared" si="20"/>
        <v>0</v>
      </c>
      <c r="W30" s="136">
        <f t="shared" si="20"/>
        <v>0</v>
      </c>
      <c r="X30" s="136">
        <f t="shared" si="20"/>
        <v>0</v>
      </c>
      <c r="Y30" s="42">
        <f>SUM(J30:X30)-I30</f>
        <v>0</v>
      </c>
      <c r="Z30" s="42"/>
      <c r="AA30" s="42"/>
      <c r="AB30" s="42"/>
      <c r="AC30" s="42"/>
      <c r="AD30" s="42"/>
      <c r="AE30" s="42"/>
      <c r="AF30" s="42"/>
      <c r="AG30" s="42"/>
    </row>
    <row r="31" spans="1:33">
      <c r="A31" s="44">
        <f t="shared" si="0"/>
        <v>20</v>
      </c>
      <c r="B31" s="44"/>
      <c r="C31" s="44"/>
      <c r="D31" s="44"/>
      <c r="E31" s="44"/>
      <c r="G31" s="43"/>
      <c r="H31" s="136"/>
      <c r="I31" s="42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42"/>
      <c r="Z31" s="42"/>
      <c r="AA31" s="42"/>
      <c r="AB31" s="42"/>
      <c r="AC31" s="42"/>
      <c r="AD31" s="42"/>
      <c r="AE31" s="42"/>
      <c r="AF31" s="42"/>
      <c r="AG31" s="42"/>
    </row>
    <row r="32" spans="1:33">
      <c r="A32" s="44">
        <f t="shared" si="0"/>
        <v>21</v>
      </c>
      <c r="B32" s="44"/>
      <c r="C32" s="44"/>
      <c r="D32" s="44" t="s">
        <v>359</v>
      </c>
      <c r="E32" s="44"/>
      <c r="G32" s="43"/>
      <c r="H32" s="136"/>
      <c r="I32" s="42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42"/>
      <c r="Z32" s="42"/>
      <c r="AA32" s="42"/>
      <c r="AB32" s="42"/>
      <c r="AC32" s="42"/>
      <c r="AD32" s="42"/>
      <c r="AE32" s="42"/>
      <c r="AF32" s="42"/>
      <c r="AG32" s="42"/>
    </row>
    <row r="33" spans="1:33">
      <c r="A33" s="44">
        <f t="shared" si="0"/>
        <v>22</v>
      </c>
      <c r="B33" s="44"/>
      <c r="C33" s="44"/>
      <c r="D33" s="44"/>
      <c r="E33" s="44"/>
      <c r="G33" s="43"/>
      <c r="H33" s="136"/>
      <c r="I33" s="42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>
      <c r="A34" s="44">
        <f t="shared" si="0"/>
        <v>23</v>
      </c>
      <c r="B34" s="44"/>
      <c r="C34" s="137">
        <v>35010</v>
      </c>
      <c r="D34" s="44"/>
      <c r="E34" s="138" t="s">
        <v>287</v>
      </c>
      <c r="G34" s="43">
        <v>99</v>
      </c>
      <c r="H34" s="136" t="str">
        <f t="shared" ref="H34:H50" si="21">VLOOKUP($G34,alloc,3)</f>
        <v>-</v>
      </c>
      <c r="I34" s="42">
        <f>'DepExp. Class.'!J$34</f>
        <v>0</v>
      </c>
      <c r="J34" s="136">
        <f t="shared" ref="J34:J50" si="22">$I34*VLOOKUP($G34,alloc,6)</f>
        <v>0</v>
      </c>
      <c r="K34" s="136">
        <f t="shared" ref="K34:K50" si="23">$I34*VLOOKUP($G34,alloc,7)</f>
        <v>0</v>
      </c>
      <c r="L34" s="136">
        <f t="shared" ref="L34:L50" si="24">$I34*VLOOKUP($G34,alloc,8)</f>
        <v>0</v>
      </c>
      <c r="M34" s="136">
        <f t="shared" ref="M34:M50" si="25">$I34*VLOOKUP($G34,alloc,9)</f>
        <v>0</v>
      </c>
      <c r="N34" s="136">
        <f t="shared" ref="N34:N50" si="26">$I34*VLOOKUP($G34,alloc,10)</f>
        <v>0</v>
      </c>
      <c r="O34" s="136">
        <f t="shared" ref="O34:O50" si="27">$I34*VLOOKUP($G34,alloc,11)</f>
        <v>0</v>
      </c>
      <c r="P34" s="136">
        <f t="shared" ref="P34:P50" si="28">$I34*VLOOKUP($G34,alloc,12)</f>
        <v>0</v>
      </c>
      <c r="Q34" s="136">
        <f t="shared" ref="Q34:Q50" si="29">$I34*VLOOKUP($G34,alloc,13)</f>
        <v>0</v>
      </c>
      <c r="R34" s="136">
        <f t="shared" ref="R34:R50" si="30">$I34*VLOOKUP($G34,alloc,14)</f>
        <v>0</v>
      </c>
      <c r="S34" s="136">
        <f t="shared" ref="S34:S50" si="31">$I34*VLOOKUP($G34,alloc,15)</f>
        <v>0</v>
      </c>
      <c r="T34" s="136">
        <f t="shared" ref="T34:T50" si="32">$I34*VLOOKUP($G34,alloc,16)</f>
        <v>0</v>
      </c>
      <c r="U34" s="136">
        <f t="shared" ref="U34:U50" si="33">$I34*VLOOKUP($G34,alloc,17)</f>
        <v>0</v>
      </c>
      <c r="V34" s="136">
        <f t="shared" ref="V34:V50" si="34">$I34*VLOOKUP($G34,alloc,18)</f>
        <v>0</v>
      </c>
      <c r="W34" s="136">
        <f t="shared" ref="W34:W50" si="35">$I34*VLOOKUP($G34,alloc,19)</f>
        <v>0</v>
      </c>
      <c r="X34" s="136">
        <f t="shared" ref="X34:X50" si="36">$I34*VLOOKUP($G34,alloc,20)</f>
        <v>0</v>
      </c>
      <c r="Y34" s="42">
        <f t="shared" ref="Y34:Y52" si="37">SUM(J34:X34)-I34</f>
        <v>0</v>
      </c>
      <c r="Z34" s="42"/>
      <c r="AA34" s="42"/>
      <c r="AB34" s="42"/>
      <c r="AC34" s="42"/>
      <c r="AD34" s="42"/>
      <c r="AE34" s="42"/>
      <c r="AF34" s="42"/>
      <c r="AG34" s="42"/>
    </row>
    <row r="35" spans="1:33">
      <c r="A35" s="44">
        <f t="shared" si="0"/>
        <v>24</v>
      </c>
      <c r="B35" s="44"/>
      <c r="C35" s="137">
        <v>35020</v>
      </c>
      <c r="D35" s="44"/>
      <c r="E35" s="138" t="s">
        <v>147</v>
      </c>
      <c r="G35" s="43">
        <v>99</v>
      </c>
      <c r="H35" s="136" t="str">
        <f t="shared" si="21"/>
        <v>-</v>
      </c>
      <c r="I35" s="42">
        <f>'DepExp. Class.'!J$35</f>
        <v>0</v>
      </c>
      <c r="J35" s="136">
        <f t="shared" si="22"/>
        <v>0</v>
      </c>
      <c r="K35" s="136">
        <f t="shared" si="23"/>
        <v>0</v>
      </c>
      <c r="L35" s="136">
        <f t="shared" si="24"/>
        <v>0</v>
      </c>
      <c r="M35" s="136">
        <f t="shared" si="25"/>
        <v>0</v>
      </c>
      <c r="N35" s="136">
        <f t="shared" si="26"/>
        <v>0</v>
      </c>
      <c r="O35" s="136">
        <f t="shared" si="27"/>
        <v>0</v>
      </c>
      <c r="P35" s="136">
        <f t="shared" si="28"/>
        <v>0</v>
      </c>
      <c r="Q35" s="136">
        <f t="shared" si="29"/>
        <v>0</v>
      </c>
      <c r="R35" s="136">
        <f t="shared" si="30"/>
        <v>0</v>
      </c>
      <c r="S35" s="136">
        <f t="shared" si="31"/>
        <v>0</v>
      </c>
      <c r="T35" s="136">
        <f t="shared" si="32"/>
        <v>0</v>
      </c>
      <c r="U35" s="136">
        <f t="shared" si="33"/>
        <v>0</v>
      </c>
      <c r="V35" s="136">
        <f t="shared" si="34"/>
        <v>0</v>
      </c>
      <c r="W35" s="136">
        <f t="shared" si="35"/>
        <v>0</v>
      </c>
      <c r="X35" s="136">
        <f t="shared" si="36"/>
        <v>0</v>
      </c>
      <c r="Y35" s="42">
        <f t="shared" si="37"/>
        <v>0</v>
      </c>
      <c r="Z35" s="42"/>
      <c r="AA35" s="42"/>
      <c r="AB35" s="42"/>
      <c r="AC35" s="42"/>
      <c r="AD35" s="42"/>
      <c r="AE35" s="42"/>
      <c r="AF35" s="42"/>
      <c r="AG35" s="42"/>
    </row>
    <row r="36" spans="1:33">
      <c r="A36" s="44">
        <f t="shared" si="0"/>
        <v>25</v>
      </c>
      <c r="B36" s="44"/>
      <c r="C36" s="137">
        <v>35100</v>
      </c>
      <c r="D36" s="44"/>
      <c r="E36" s="138" t="s">
        <v>81</v>
      </c>
      <c r="G36" s="43">
        <v>99</v>
      </c>
      <c r="H36" s="136" t="str">
        <f t="shared" si="21"/>
        <v>-</v>
      </c>
      <c r="I36" s="42">
        <f>'DepExp. Class.'!J$36</f>
        <v>0</v>
      </c>
      <c r="J36" s="136">
        <f t="shared" si="22"/>
        <v>0</v>
      </c>
      <c r="K36" s="136">
        <f t="shared" si="23"/>
        <v>0</v>
      </c>
      <c r="L36" s="136">
        <f t="shared" si="24"/>
        <v>0</v>
      </c>
      <c r="M36" s="136">
        <f t="shared" si="25"/>
        <v>0</v>
      </c>
      <c r="N36" s="136">
        <f t="shared" si="26"/>
        <v>0</v>
      </c>
      <c r="O36" s="136">
        <f t="shared" si="27"/>
        <v>0</v>
      </c>
      <c r="P36" s="136">
        <f t="shared" si="28"/>
        <v>0</v>
      </c>
      <c r="Q36" s="136">
        <f t="shared" si="29"/>
        <v>0</v>
      </c>
      <c r="R36" s="136">
        <f t="shared" si="30"/>
        <v>0</v>
      </c>
      <c r="S36" s="136">
        <f t="shared" si="31"/>
        <v>0</v>
      </c>
      <c r="T36" s="136">
        <f t="shared" si="32"/>
        <v>0</v>
      </c>
      <c r="U36" s="136">
        <f t="shared" si="33"/>
        <v>0</v>
      </c>
      <c r="V36" s="136">
        <f t="shared" si="34"/>
        <v>0</v>
      </c>
      <c r="W36" s="136">
        <f t="shared" si="35"/>
        <v>0</v>
      </c>
      <c r="X36" s="136">
        <f t="shared" si="36"/>
        <v>0</v>
      </c>
      <c r="Y36" s="42">
        <f t="shared" si="37"/>
        <v>0</v>
      </c>
      <c r="Z36" s="42"/>
      <c r="AA36" s="42"/>
      <c r="AB36" s="42"/>
      <c r="AC36" s="42"/>
      <c r="AD36" s="42"/>
      <c r="AE36" s="42"/>
      <c r="AF36" s="42"/>
      <c r="AG36" s="42"/>
    </row>
    <row r="37" spans="1:33">
      <c r="A37" s="44">
        <f t="shared" si="0"/>
        <v>26</v>
      </c>
      <c r="B37" s="44"/>
      <c r="C37" s="137">
        <v>35102</v>
      </c>
      <c r="D37" s="44"/>
      <c r="E37" s="138" t="s">
        <v>348</v>
      </c>
      <c r="G37" s="43">
        <v>99</v>
      </c>
      <c r="H37" s="136" t="str">
        <f t="shared" si="21"/>
        <v>-</v>
      </c>
      <c r="I37" s="42">
        <f>'DepExp. Class.'!J$37</f>
        <v>0</v>
      </c>
      <c r="J37" s="136">
        <f t="shared" si="22"/>
        <v>0</v>
      </c>
      <c r="K37" s="136">
        <f t="shared" si="23"/>
        <v>0</v>
      </c>
      <c r="L37" s="136">
        <f t="shared" si="24"/>
        <v>0</v>
      </c>
      <c r="M37" s="136">
        <f t="shared" si="25"/>
        <v>0</v>
      </c>
      <c r="N37" s="136">
        <f t="shared" si="26"/>
        <v>0</v>
      </c>
      <c r="O37" s="136">
        <f t="shared" si="27"/>
        <v>0</v>
      </c>
      <c r="P37" s="136">
        <f t="shared" si="28"/>
        <v>0</v>
      </c>
      <c r="Q37" s="136">
        <f t="shared" si="29"/>
        <v>0</v>
      </c>
      <c r="R37" s="136">
        <f t="shared" si="30"/>
        <v>0</v>
      </c>
      <c r="S37" s="136">
        <f t="shared" si="31"/>
        <v>0</v>
      </c>
      <c r="T37" s="136">
        <f t="shared" si="32"/>
        <v>0</v>
      </c>
      <c r="U37" s="136">
        <f t="shared" si="33"/>
        <v>0</v>
      </c>
      <c r="V37" s="136">
        <f t="shared" si="34"/>
        <v>0</v>
      </c>
      <c r="W37" s="136">
        <f t="shared" si="35"/>
        <v>0</v>
      </c>
      <c r="X37" s="136">
        <f t="shared" si="36"/>
        <v>0</v>
      </c>
      <c r="Y37" s="42">
        <f t="shared" si="37"/>
        <v>0</v>
      </c>
      <c r="Z37" s="42"/>
      <c r="AA37" s="42"/>
      <c r="AB37" s="42"/>
      <c r="AC37" s="42"/>
      <c r="AD37" s="42"/>
      <c r="AE37" s="42"/>
      <c r="AF37" s="42"/>
      <c r="AG37" s="42"/>
    </row>
    <row r="38" spans="1:33">
      <c r="A38" s="44">
        <f t="shared" si="0"/>
        <v>27</v>
      </c>
      <c r="B38" s="44"/>
      <c r="C38" s="137">
        <v>35103</v>
      </c>
      <c r="D38" s="44"/>
      <c r="E38" s="138" t="s">
        <v>349</v>
      </c>
      <c r="G38" s="43">
        <v>99</v>
      </c>
      <c r="H38" s="136" t="str">
        <f t="shared" si="21"/>
        <v>-</v>
      </c>
      <c r="I38" s="42">
        <f>'DepExp. Class.'!J$38</f>
        <v>0</v>
      </c>
      <c r="J38" s="136">
        <f t="shared" si="22"/>
        <v>0</v>
      </c>
      <c r="K38" s="136">
        <f t="shared" si="23"/>
        <v>0</v>
      </c>
      <c r="L38" s="136">
        <f t="shared" si="24"/>
        <v>0</v>
      </c>
      <c r="M38" s="136">
        <f t="shared" si="25"/>
        <v>0</v>
      </c>
      <c r="N38" s="136">
        <f t="shared" si="26"/>
        <v>0</v>
      </c>
      <c r="O38" s="136">
        <f t="shared" si="27"/>
        <v>0</v>
      </c>
      <c r="P38" s="136">
        <f t="shared" si="28"/>
        <v>0</v>
      </c>
      <c r="Q38" s="136">
        <f t="shared" si="29"/>
        <v>0</v>
      </c>
      <c r="R38" s="136">
        <f t="shared" si="30"/>
        <v>0</v>
      </c>
      <c r="S38" s="136">
        <f t="shared" si="31"/>
        <v>0</v>
      </c>
      <c r="T38" s="136">
        <f t="shared" si="32"/>
        <v>0</v>
      </c>
      <c r="U38" s="136">
        <f t="shared" si="33"/>
        <v>0</v>
      </c>
      <c r="V38" s="136">
        <f t="shared" si="34"/>
        <v>0</v>
      </c>
      <c r="W38" s="136">
        <f t="shared" si="35"/>
        <v>0</v>
      </c>
      <c r="X38" s="136">
        <f t="shared" si="36"/>
        <v>0</v>
      </c>
      <c r="Y38" s="42">
        <f t="shared" si="37"/>
        <v>0</v>
      </c>
      <c r="Z38" s="42"/>
      <c r="AA38" s="42"/>
      <c r="AB38" s="42"/>
      <c r="AC38" s="42"/>
      <c r="AD38" s="42"/>
      <c r="AE38" s="42"/>
      <c r="AF38" s="42"/>
      <c r="AG38" s="42"/>
    </row>
    <row r="39" spans="1:33">
      <c r="A39" s="44">
        <f t="shared" si="0"/>
        <v>28</v>
      </c>
      <c r="B39" s="44"/>
      <c r="C39" s="137">
        <v>35104</v>
      </c>
      <c r="D39" s="44"/>
      <c r="E39" s="138" t="s">
        <v>350</v>
      </c>
      <c r="G39" s="43">
        <v>99</v>
      </c>
      <c r="H39" s="136" t="str">
        <f t="shared" si="21"/>
        <v>-</v>
      </c>
      <c r="I39" s="42">
        <f>'DepExp. Class.'!J$39</f>
        <v>0</v>
      </c>
      <c r="J39" s="136">
        <f t="shared" si="22"/>
        <v>0</v>
      </c>
      <c r="K39" s="136">
        <f t="shared" si="23"/>
        <v>0</v>
      </c>
      <c r="L39" s="136">
        <f t="shared" si="24"/>
        <v>0</v>
      </c>
      <c r="M39" s="136">
        <f t="shared" si="25"/>
        <v>0</v>
      </c>
      <c r="N39" s="136">
        <f t="shared" si="26"/>
        <v>0</v>
      </c>
      <c r="O39" s="136">
        <f t="shared" si="27"/>
        <v>0</v>
      </c>
      <c r="P39" s="136">
        <f t="shared" si="28"/>
        <v>0</v>
      </c>
      <c r="Q39" s="136">
        <f t="shared" si="29"/>
        <v>0</v>
      </c>
      <c r="R39" s="136">
        <f t="shared" si="30"/>
        <v>0</v>
      </c>
      <c r="S39" s="136">
        <f t="shared" si="31"/>
        <v>0</v>
      </c>
      <c r="T39" s="136">
        <f t="shared" si="32"/>
        <v>0</v>
      </c>
      <c r="U39" s="136">
        <f t="shared" si="33"/>
        <v>0</v>
      </c>
      <c r="V39" s="136">
        <f t="shared" si="34"/>
        <v>0</v>
      </c>
      <c r="W39" s="136">
        <f t="shared" si="35"/>
        <v>0</v>
      </c>
      <c r="X39" s="136">
        <f t="shared" si="36"/>
        <v>0</v>
      </c>
      <c r="Y39" s="42">
        <f t="shared" si="37"/>
        <v>0</v>
      </c>
      <c r="Z39" s="42"/>
      <c r="AA39" s="42"/>
      <c r="AB39" s="42"/>
      <c r="AC39" s="42"/>
      <c r="AD39" s="42"/>
      <c r="AE39" s="42"/>
      <c r="AF39" s="42"/>
      <c r="AG39" s="42"/>
    </row>
    <row r="40" spans="1:33">
      <c r="A40" s="44">
        <f t="shared" si="0"/>
        <v>29</v>
      </c>
      <c r="B40" s="44"/>
      <c r="C40" s="137">
        <v>35200</v>
      </c>
      <c r="D40" s="44"/>
      <c r="E40" s="138" t="s">
        <v>351</v>
      </c>
      <c r="G40" s="43">
        <v>99</v>
      </c>
      <c r="H40" s="136" t="str">
        <f t="shared" si="21"/>
        <v>-</v>
      </c>
      <c r="I40" s="42">
        <f>'DepExp. Class.'!J$40</f>
        <v>0</v>
      </c>
      <c r="J40" s="136">
        <f t="shared" si="22"/>
        <v>0</v>
      </c>
      <c r="K40" s="136">
        <f t="shared" si="23"/>
        <v>0</v>
      </c>
      <c r="L40" s="136">
        <f t="shared" si="24"/>
        <v>0</v>
      </c>
      <c r="M40" s="136">
        <f t="shared" si="25"/>
        <v>0</v>
      </c>
      <c r="N40" s="136">
        <f t="shared" si="26"/>
        <v>0</v>
      </c>
      <c r="O40" s="136">
        <f t="shared" si="27"/>
        <v>0</v>
      </c>
      <c r="P40" s="136">
        <f t="shared" si="28"/>
        <v>0</v>
      </c>
      <c r="Q40" s="136">
        <f t="shared" si="29"/>
        <v>0</v>
      </c>
      <c r="R40" s="136">
        <f t="shared" si="30"/>
        <v>0</v>
      </c>
      <c r="S40" s="136">
        <f t="shared" si="31"/>
        <v>0</v>
      </c>
      <c r="T40" s="136">
        <f t="shared" si="32"/>
        <v>0</v>
      </c>
      <c r="U40" s="136">
        <f t="shared" si="33"/>
        <v>0</v>
      </c>
      <c r="V40" s="136">
        <f t="shared" si="34"/>
        <v>0</v>
      </c>
      <c r="W40" s="136">
        <f t="shared" si="35"/>
        <v>0</v>
      </c>
      <c r="X40" s="136">
        <f t="shared" si="36"/>
        <v>0</v>
      </c>
      <c r="Y40" s="42">
        <f t="shared" si="37"/>
        <v>0</v>
      </c>
      <c r="Z40" s="42"/>
      <c r="AA40" s="42"/>
      <c r="AB40" s="42"/>
      <c r="AC40" s="42"/>
      <c r="AD40" s="42"/>
      <c r="AE40" s="42"/>
      <c r="AF40" s="42"/>
      <c r="AG40" s="42"/>
    </row>
    <row r="41" spans="1:33">
      <c r="A41" s="44">
        <f t="shared" si="0"/>
        <v>30</v>
      </c>
      <c r="B41" s="44"/>
      <c r="C41" s="137">
        <v>35201</v>
      </c>
      <c r="D41" s="44"/>
      <c r="E41" s="138" t="s">
        <v>352</v>
      </c>
      <c r="G41" s="43">
        <v>99</v>
      </c>
      <c r="H41" s="136" t="str">
        <f t="shared" si="21"/>
        <v>-</v>
      </c>
      <c r="I41" s="42">
        <f>'DepExp. Class.'!J$41</f>
        <v>0</v>
      </c>
      <c r="J41" s="136">
        <f t="shared" si="22"/>
        <v>0</v>
      </c>
      <c r="K41" s="136">
        <f t="shared" si="23"/>
        <v>0</v>
      </c>
      <c r="L41" s="136">
        <f t="shared" si="24"/>
        <v>0</v>
      </c>
      <c r="M41" s="136">
        <f t="shared" si="25"/>
        <v>0</v>
      </c>
      <c r="N41" s="136">
        <f t="shared" si="26"/>
        <v>0</v>
      </c>
      <c r="O41" s="136">
        <f t="shared" si="27"/>
        <v>0</v>
      </c>
      <c r="P41" s="136">
        <f t="shared" si="28"/>
        <v>0</v>
      </c>
      <c r="Q41" s="136">
        <f t="shared" si="29"/>
        <v>0</v>
      </c>
      <c r="R41" s="136">
        <f t="shared" si="30"/>
        <v>0</v>
      </c>
      <c r="S41" s="136">
        <f t="shared" si="31"/>
        <v>0</v>
      </c>
      <c r="T41" s="136">
        <f t="shared" si="32"/>
        <v>0</v>
      </c>
      <c r="U41" s="136">
        <f t="shared" si="33"/>
        <v>0</v>
      </c>
      <c r="V41" s="136">
        <f t="shared" si="34"/>
        <v>0</v>
      </c>
      <c r="W41" s="136">
        <f t="shared" si="35"/>
        <v>0</v>
      </c>
      <c r="X41" s="136">
        <f t="shared" si="36"/>
        <v>0</v>
      </c>
      <c r="Y41" s="42">
        <f t="shared" si="37"/>
        <v>0</v>
      </c>
      <c r="Z41" s="42"/>
      <c r="AA41" s="42"/>
      <c r="AB41" s="42"/>
      <c r="AC41" s="42"/>
      <c r="AD41" s="42"/>
      <c r="AE41" s="42"/>
      <c r="AF41" s="42"/>
      <c r="AG41" s="42"/>
    </row>
    <row r="42" spans="1:33">
      <c r="A42" s="44">
        <f t="shared" si="0"/>
        <v>31</v>
      </c>
      <c r="B42" s="44"/>
      <c r="C42" s="137">
        <v>35202</v>
      </c>
      <c r="D42" s="44"/>
      <c r="E42" s="138" t="s">
        <v>353</v>
      </c>
      <c r="G42" s="43">
        <v>99</v>
      </c>
      <c r="H42" s="136" t="str">
        <f t="shared" si="21"/>
        <v>-</v>
      </c>
      <c r="I42" s="42">
        <f>'DepExp. Class.'!J$42</f>
        <v>0</v>
      </c>
      <c r="J42" s="136">
        <f t="shared" si="22"/>
        <v>0</v>
      </c>
      <c r="K42" s="136">
        <f t="shared" si="23"/>
        <v>0</v>
      </c>
      <c r="L42" s="136">
        <f t="shared" si="24"/>
        <v>0</v>
      </c>
      <c r="M42" s="136">
        <f t="shared" si="25"/>
        <v>0</v>
      </c>
      <c r="N42" s="136">
        <f t="shared" si="26"/>
        <v>0</v>
      </c>
      <c r="O42" s="136">
        <f t="shared" si="27"/>
        <v>0</v>
      </c>
      <c r="P42" s="136">
        <f t="shared" si="28"/>
        <v>0</v>
      </c>
      <c r="Q42" s="136">
        <f t="shared" si="29"/>
        <v>0</v>
      </c>
      <c r="R42" s="136">
        <f t="shared" si="30"/>
        <v>0</v>
      </c>
      <c r="S42" s="136">
        <f t="shared" si="31"/>
        <v>0</v>
      </c>
      <c r="T42" s="136">
        <f t="shared" si="32"/>
        <v>0</v>
      </c>
      <c r="U42" s="136">
        <f t="shared" si="33"/>
        <v>0</v>
      </c>
      <c r="V42" s="136">
        <f t="shared" si="34"/>
        <v>0</v>
      </c>
      <c r="W42" s="136">
        <f t="shared" si="35"/>
        <v>0</v>
      </c>
      <c r="X42" s="136">
        <f t="shared" si="36"/>
        <v>0</v>
      </c>
      <c r="Y42" s="42">
        <f t="shared" si="37"/>
        <v>0</v>
      </c>
      <c r="Z42" s="42"/>
      <c r="AA42" s="42"/>
      <c r="AB42" s="42"/>
      <c r="AC42" s="42"/>
      <c r="AD42" s="42"/>
      <c r="AE42" s="42"/>
      <c r="AF42" s="42"/>
      <c r="AG42" s="42"/>
    </row>
    <row r="43" spans="1:33">
      <c r="A43" s="44">
        <f t="shared" si="0"/>
        <v>32</v>
      </c>
      <c r="B43" s="44"/>
      <c r="C43" s="137">
        <v>35203</v>
      </c>
      <c r="D43" s="44"/>
      <c r="E43" s="138" t="s">
        <v>354</v>
      </c>
      <c r="G43" s="43">
        <v>99</v>
      </c>
      <c r="H43" s="136" t="str">
        <f t="shared" si="21"/>
        <v>-</v>
      </c>
      <c r="I43" s="42">
        <f>'DepExp. Class.'!J$43</f>
        <v>0</v>
      </c>
      <c r="J43" s="136">
        <f t="shared" si="22"/>
        <v>0</v>
      </c>
      <c r="K43" s="136">
        <f t="shared" si="23"/>
        <v>0</v>
      </c>
      <c r="L43" s="136">
        <f t="shared" si="24"/>
        <v>0</v>
      </c>
      <c r="M43" s="136">
        <f t="shared" si="25"/>
        <v>0</v>
      </c>
      <c r="N43" s="136">
        <f t="shared" si="26"/>
        <v>0</v>
      </c>
      <c r="O43" s="136">
        <f t="shared" si="27"/>
        <v>0</v>
      </c>
      <c r="P43" s="136">
        <f t="shared" si="28"/>
        <v>0</v>
      </c>
      <c r="Q43" s="136">
        <f t="shared" si="29"/>
        <v>0</v>
      </c>
      <c r="R43" s="136">
        <f t="shared" si="30"/>
        <v>0</v>
      </c>
      <c r="S43" s="136">
        <f t="shared" si="31"/>
        <v>0</v>
      </c>
      <c r="T43" s="136">
        <f t="shared" si="32"/>
        <v>0</v>
      </c>
      <c r="U43" s="136">
        <f t="shared" si="33"/>
        <v>0</v>
      </c>
      <c r="V43" s="136">
        <f t="shared" si="34"/>
        <v>0</v>
      </c>
      <c r="W43" s="136">
        <f t="shared" si="35"/>
        <v>0</v>
      </c>
      <c r="X43" s="136">
        <f t="shared" si="36"/>
        <v>0</v>
      </c>
      <c r="Y43" s="42">
        <f t="shared" si="37"/>
        <v>0</v>
      </c>
      <c r="Z43" s="42"/>
      <c r="AA43" s="42"/>
      <c r="AB43" s="42"/>
      <c r="AC43" s="42"/>
      <c r="AD43" s="42"/>
      <c r="AE43" s="42"/>
      <c r="AF43" s="42"/>
      <c r="AG43" s="42"/>
    </row>
    <row r="44" spans="1:33">
      <c r="A44" s="44">
        <f t="shared" si="0"/>
        <v>33</v>
      </c>
      <c r="B44" s="44"/>
      <c r="C44" s="137">
        <v>35210</v>
      </c>
      <c r="D44" s="44"/>
      <c r="E44" s="138" t="s">
        <v>355</v>
      </c>
      <c r="G44" s="43">
        <v>99</v>
      </c>
      <c r="H44" s="136" t="str">
        <f t="shared" si="21"/>
        <v>-</v>
      </c>
      <c r="I44" s="42">
        <f>'DepExp. Class.'!J$44</f>
        <v>0</v>
      </c>
      <c r="J44" s="136">
        <f t="shared" si="22"/>
        <v>0</v>
      </c>
      <c r="K44" s="136">
        <f t="shared" si="23"/>
        <v>0</v>
      </c>
      <c r="L44" s="136">
        <f t="shared" si="24"/>
        <v>0</v>
      </c>
      <c r="M44" s="136">
        <f t="shared" si="25"/>
        <v>0</v>
      </c>
      <c r="N44" s="136">
        <f t="shared" si="26"/>
        <v>0</v>
      </c>
      <c r="O44" s="136">
        <f t="shared" si="27"/>
        <v>0</v>
      </c>
      <c r="P44" s="136">
        <f t="shared" si="28"/>
        <v>0</v>
      </c>
      <c r="Q44" s="136">
        <f t="shared" si="29"/>
        <v>0</v>
      </c>
      <c r="R44" s="136">
        <f t="shared" si="30"/>
        <v>0</v>
      </c>
      <c r="S44" s="136">
        <f t="shared" si="31"/>
        <v>0</v>
      </c>
      <c r="T44" s="136">
        <f t="shared" si="32"/>
        <v>0</v>
      </c>
      <c r="U44" s="136">
        <f t="shared" si="33"/>
        <v>0</v>
      </c>
      <c r="V44" s="136">
        <f t="shared" si="34"/>
        <v>0</v>
      </c>
      <c r="W44" s="136">
        <f t="shared" si="35"/>
        <v>0</v>
      </c>
      <c r="X44" s="136">
        <f t="shared" si="36"/>
        <v>0</v>
      </c>
      <c r="Y44" s="42">
        <f t="shared" si="37"/>
        <v>0</v>
      </c>
      <c r="Z44" s="42"/>
      <c r="AA44" s="42"/>
      <c r="AB44" s="42"/>
      <c r="AC44" s="42"/>
      <c r="AD44" s="42"/>
      <c r="AE44" s="42"/>
      <c r="AF44" s="42"/>
      <c r="AG44" s="42"/>
    </row>
    <row r="45" spans="1:33">
      <c r="A45" s="44">
        <f t="shared" si="0"/>
        <v>34</v>
      </c>
      <c r="B45" s="44"/>
      <c r="C45" s="137">
        <v>35211</v>
      </c>
      <c r="D45" s="44"/>
      <c r="E45" s="138" t="s">
        <v>356</v>
      </c>
      <c r="G45" s="43">
        <v>99</v>
      </c>
      <c r="H45" s="136" t="str">
        <f t="shared" si="21"/>
        <v>-</v>
      </c>
      <c r="I45" s="42">
        <f>'DepExp. Class.'!J$45</f>
        <v>0</v>
      </c>
      <c r="J45" s="136">
        <f t="shared" si="22"/>
        <v>0</v>
      </c>
      <c r="K45" s="136">
        <f t="shared" si="23"/>
        <v>0</v>
      </c>
      <c r="L45" s="136">
        <f t="shared" si="24"/>
        <v>0</v>
      </c>
      <c r="M45" s="136">
        <f t="shared" si="25"/>
        <v>0</v>
      </c>
      <c r="N45" s="136">
        <f t="shared" si="26"/>
        <v>0</v>
      </c>
      <c r="O45" s="136">
        <f t="shared" si="27"/>
        <v>0</v>
      </c>
      <c r="P45" s="136">
        <f t="shared" si="28"/>
        <v>0</v>
      </c>
      <c r="Q45" s="136">
        <f t="shared" si="29"/>
        <v>0</v>
      </c>
      <c r="R45" s="136">
        <f t="shared" si="30"/>
        <v>0</v>
      </c>
      <c r="S45" s="136">
        <f t="shared" si="31"/>
        <v>0</v>
      </c>
      <c r="T45" s="136">
        <f t="shared" si="32"/>
        <v>0</v>
      </c>
      <c r="U45" s="136">
        <f t="shared" si="33"/>
        <v>0</v>
      </c>
      <c r="V45" s="136">
        <f t="shared" si="34"/>
        <v>0</v>
      </c>
      <c r="W45" s="136">
        <f t="shared" si="35"/>
        <v>0</v>
      </c>
      <c r="X45" s="136">
        <f t="shared" si="36"/>
        <v>0</v>
      </c>
      <c r="Y45" s="42">
        <f t="shared" si="37"/>
        <v>0</v>
      </c>
      <c r="Z45" s="42"/>
      <c r="AA45" s="42"/>
      <c r="AB45" s="42"/>
      <c r="AC45" s="42"/>
      <c r="AD45" s="42"/>
      <c r="AE45" s="42"/>
      <c r="AF45" s="42"/>
      <c r="AG45" s="42"/>
    </row>
    <row r="46" spans="1:33">
      <c r="A46" s="44">
        <f t="shared" si="0"/>
        <v>35</v>
      </c>
      <c r="B46" s="44"/>
      <c r="C46" s="137">
        <v>35301</v>
      </c>
      <c r="D46" s="44"/>
      <c r="E46" s="141" t="s">
        <v>342</v>
      </c>
      <c r="G46" s="43">
        <v>99</v>
      </c>
      <c r="H46" s="136" t="str">
        <f t="shared" si="21"/>
        <v>-</v>
      </c>
      <c r="I46" s="42">
        <f>'DepExp. Class.'!J$46</f>
        <v>0</v>
      </c>
      <c r="J46" s="136">
        <f t="shared" si="22"/>
        <v>0</v>
      </c>
      <c r="K46" s="136">
        <f t="shared" si="23"/>
        <v>0</v>
      </c>
      <c r="L46" s="136">
        <f t="shared" si="24"/>
        <v>0</v>
      </c>
      <c r="M46" s="136">
        <f t="shared" si="25"/>
        <v>0</v>
      </c>
      <c r="N46" s="136">
        <f t="shared" si="26"/>
        <v>0</v>
      </c>
      <c r="O46" s="136">
        <f t="shared" si="27"/>
        <v>0</v>
      </c>
      <c r="P46" s="136">
        <f t="shared" si="28"/>
        <v>0</v>
      </c>
      <c r="Q46" s="136">
        <f t="shared" si="29"/>
        <v>0</v>
      </c>
      <c r="R46" s="136">
        <f t="shared" si="30"/>
        <v>0</v>
      </c>
      <c r="S46" s="136">
        <f t="shared" si="31"/>
        <v>0</v>
      </c>
      <c r="T46" s="136">
        <f t="shared" si="32"/>
        <v>0</v>
      </c>
      <c r="U46" s="136">
        <f t="shared" si="33"/>
        <v>0</v>
      </c>
      <c r="V46" s="136">
        <f t="shared" si="34"/>
        <v>0</v>
      </c>
      <c r="W46" s="136">
        <f t="shared" si="35"/>
        <v>0</v>
      </c>
      <c r="X46" s="136">
        <f t="shared" si="36"/>
        <v>0</v>
      </c>
      <c r="Y46" s="42">
        <f t="shared" si="37"/>
        <v>0</v>
      </c>
      <c r="Z46" s="42"/>
      <c r="AA46" s="42"/>
      <c r="AB46" s="42"/>
      <c r="AC46" s="42"/>
      <c r="AD46" s="42"/>
      <c r="AE46" s="42"/>
      <c r="AF46" s="42"/>
      <c r="AG46" s="42"/>
    </row>
    <row r="47" spans="1:33">
      <c r="A47" s="44">
        <f t="shared" si="0"/>
        <v>36</v>
      </c>
      <c r="B47" s="44"/>
      <c r="C47" s="137">
        <v>35302</v>
      </c>
      <c r="D47" s="44"/>
      <c r="E47" s="138" t="s">
        <v>343</v>
      </c>
      <c r="G47" s="43">
        <v>99</v>
      </c>
      <c r="H47" s="136" t="str">
        <f t="shared" si="21"/>
        <v>-</v>
      </c>
      <c r="I47" s="42">
        <f>'DepExp. Class.'!J$47</f>
        <v>0</v>
      </c>
      <c r="J47" s="136">
        <f t="shared" si="22"/>
        <v>0</v>
      </c>
      <c r="K47" s="136">
        <f t="shared" si="23"/>
        <v>0</v>
      </c>
      <c r="L47" s="136">
        <f t="shared" si="24"/>
        <v>0</v>
      </c>
      <c r="M47" s="136">
        <f t="shared" si="25"/>
        <v>0</v>
      </c>
      <c r="N47" s="136">
        <f t="shared" si="26"/>
        <v>0</v>
      </c>
      <c r="O47" s="136">
        <f t="shared" si="27"/>
        <v>0</v>
      </c>
      <c r="P47" s="136">
        <f t="shared" si="28"/>
        <v>0</v>
      </c>
      <c r="Q47" s="136">
        <f t="shared" si="29"/>
        <v>0</v>
      </c>
      <c r="R47" s="136">
        <f t="shared" si="30"/>
        <v>0</v>
      </c>
      <c r="S47" s="136">
        <f t="shared" si="31"/>
        <v>0</v>
      </c>
      <c r="T47" s="136">
        <f t="shared" si="32"/>
        <v>0</v>
      </c>
      <c r="U47" s="136">
        <f t="shared" si="33"/>
        <v>0</v>
      </c>
      <c r="V47" s="136">
        <f t="shared" si="34"/>
        <v>0</v>
      </c>
      <c r="W47" s="136">
        <f t="shared" si="35"/>
        <v>0</v>
      </c>
      <c r="X47" s="136">
        <f t="shared" si="36"/>
        <v>0</v>
      </c>
      <c r="Y47" s="42">
        <f t="shared" si="37"/>
        <v>0</v>
      </c>
      <c r="Z47" s="42"/>
      <c r="AA47" s="42"/>
      <c r="AB47" s="42"/>
      <c r="AC47" s="42"/>
      <c r="AD47" s="42"/>
      <c r="AE47" s="42"/>
      <c r="AF47" s="42"/>
      <c r="AG47" s="42"/>
    </row>
    <row r="48" spans="1:33">
      <c r="A48" s="44">
        <f t="shared" si="0"/>
        <v>37</v>
      </c>
      <c r="B48" s="44"/>
      <c r="C48" s="137">
        <v>35400</v>
      </c>
      <c r="D48" s="44"/>
      <c r="E48" s="138" t="s">
        <v>126</v>
      </c>
      <c r="G48" s="43">
        <v>99</v>
      </c>
      <c r="H48" s="136" t="str">
        <f t="shared" si="21"/>
        <v>-</v>
      </c>
      <c r="I48" s="42">
        <f>'DepExp. Class.'!J$48</f>
        <v>0</v>
      </c>
      <c r="J48" s="136">
        <f t="shared" si="22"/>
        <v>0</v>
      </c>
      <c r="K48" s="136">
        <f t="shared" si="23"/>
        <v>0</v>
      </c>
      <c r="L48" s="136">
        <f t="shared" si="24"/>
        <v>0</v>
      </c>
      <c r="M48" s="136">
        <f t="shared" si="25"/>
        <v>0</v>
      </c>
      <c r="N48" s="136">
        <f t="shared" si="26"/>
        <v>0</v>
      </c>
      <c r="O48" s="136">
        <f t="shared" si="27"/>
        <v>0</v>
      </c>
      <c r="P48" s="136">
        <f t="shared" si="28"/>
        <v>0</v>
      </c>
      <c r="Q48" s="136">
        <f t="shared" si="29"/>
        <v>0</v>
      </c>
      <c r="R48" s="136">
        <f t="shared" si="30"/>
        <v>0</v>
      </c>
      <c r="S48" s="136">
        <f t="shared" si="31"/>
        <v>0</v>
      </c>
      <c r="T48" s="136">
        <f t="shared" si="32"/>
        <v>0</v>
      </c>
      <c r="U48" s="136">
        <f t="shared" si="33"/>
        <v>0</v>
      </c>
      <c r="V48" s="136">
        <f t="shared" si="34"/>
        <v>0</v>
      </c>
      <c r="W48" s="136">
        <f t="shared" si="35"/>
        <v>0</v>
      </c>
      <c r="X48" s="136">
        <f t="shared" si="36"/>
        <v>0</v>
      </c>
      <c r="Y48" s="42">
        <f t="shared" si="37"/>
        <v>0</v>
      </c>
      <c r="Z48" s="42"/>
      <c r="AA48" s="42"/>
      <c r="AB48" s="42"/>
      <c r="AC48" s="42"/>
      <c r="AD48" s="42"/>
      <c r="AE48" s="42"/>
      <c r="AF48" s="42"/>
      <c r="AG48" s="42"/>
    </row>
    <row r="49" spans="1:33">
      <c r="A49" s="44">
        <f t="shared" si="0"/>
        <v>38</v>
      </c>
      <c r="B49" s="44"/>
      <c r="C49" s="137">
        <v>35500</v>
      </c>
      <c r="D49" s="44"/>
      <c r="E49" s="138" t="s">
        <v>357</v>
      </c>
      <c r="G49" s="43">
        <v>99</v>
      </c>
      <c r="H49" s="136" t="str">
        <f t="shared" si="21"/>
        <v>-</v>
      </c>
      <c r="I49" s="42">
        <f>'DepExp. Class.'!J$49</f>
        <v>0</v>
      </c>
      <c r="J49" s="136">
        <f t="shared" si="22"/>
        <v>0</v>
      </c>
      <c r="K49" s="136">
        <f t="shared" si="23"/>
        <v>0</v>
      </c>
      <c r="L49" s="136">
        <f t="shared" si="24"/>
        <v>0</v>
      </c>
      <c r="M49" s="136">
        <f t="shared" si="25"/>
        <v>0</v>
      </c>
      <c r="N49" s="136">
        <f t="shared" si="26"/>
        <v>0</v>
      </c>
      <c r="O49" s="136">
        <f t="shared" si="27"/>
        <v>0</v>
      </c>
      <c r="P49" s="136">
        <f t="shared" si="28"/>
        <v>0</v>
      </c>
      <c r="Q49" s="136">
        <f t="shared" si="29"/>
        <v>0</v>
      </c>
      <c r="R49" s="136">
        <f t="shared" si="30"/>
        <v>0</v>
      </c>
      <c r="S49" s="136">
        <f t="shared" si="31"/>
        <v>0</v>
      </c>
      <c r="T49" s="136">
        <f t="shared" si="32"/>
        <v>0</v>
      </c>
      <c r="U49" s="136">
        <f t="shared" si="33"/>
        <v>0</v>
      </c>
      <c r="V49" s="136">
        <f t="shared" si="34"/>
        <v>0</v>
      </c>
      <c r="W49" s="136">
        <f t="shared" si="35"/>
        <v>0</v>
      </c>
      <c r="X49" s="136">
        <f t="shared" si="36"/>
        <v>0</v>
      </c>
      <c r="Y49" s="42">
        <f t="shared" si="37"/>
        <v>0</v>
      </c>
      <c r="Z49" s="42"/>
      <c r="AA49" s="42"/>
      <c r="AB49" s="42"/>
      <c r="AC49" s="42"/>
      <c r="AD49" s="42"/>
      <c r="AE49" s="42"/>
      <c r="AF49" s="42"/>
      <c r="AG49" s="42"/>
    </row>
    <row r="50" spans="1:33">
      <c r="A50" s="44">
        <f t="shared" si="0"/>
        <v>39</v>
      </c>
      <c r="B50" s="44"/>
      <c r="C50" s="137">
        <v>35600</v>
      </c>
      <c r="D50" s="44"/>
      <c r="E50" s="138" t="s">
        <v>345</v>
      </c>
      <c r="G50" s="43">
        <v>99</v>
      </c>
      <c r="H50" s="136" t="str">
        <f t="shared" si="21"/>
        <v>-</v>
      </c>
      <c r="I50" s="42">
        <f>'DepExp. Class.'!J$50</f>
        <v>0</v>
      </c>
      <c r="J50" s="136">
        <f t="shared" si="22"/>
        <v>0</v>
      </c>
      <c r="K50" s="136">
        <f t="shared" si="23"/>
        <v>0</v>
      </c>
      <c r="L50" s="136">
        <f t="shared" si="24"/>
        <v>0</v>
      </c>
      <c r="M50" s="136">
        <f t="shared" si="25"/>
        <v>0</v>
      </c>
      <c r="N50" s="136">
        <f t="shared" si="26"/>
        <v>0</v>
      </c>
      <c r="O50" s="136">
        <f t="shared" si="27"/>
        <v>0</v>
      </c>
      <c r="P50" s="136">
        <f t="shared" si="28"/>
        <v>0</v>
      </c>
      <c r="Q50" s="136">
        <f t="shared" si="29"/>
        <v>0</v>
      </c>
      <c r="R50" s="136">
        <f t="shared" si="30"/>
        <v>0</v>
      </c>
      <c r="S50" s="136">
        <f t="shared" si="31"/>
        <v>0</v>
      </c>
      <c r="T50" s="136">
        <f t="shared" si="32"/>
        <v>0</v>
      </c>
      <c r="U50" s="136">
        <f t="shared" si="33"/>
        <v>0</v>
      </c>
      <c r="V50" s="136">
        <f t="shared" si="34"/>
        <v>0</v>
      </c>
      <c r="W50" s="136">
        <f t="shared" si="35"/>
        <v>0</v>
      </c>
      <c r="X50" s="136">
        <f t="shared" si="36"/>
        <v>0</v>
      </c>
      <c r="Y50" s="42">
        <f t="shared" si="37"/>
        <v>0</v>
      </c>
      <c r="Z50" s="42"/>
      <c r="AA50" s="42"/>
      <c r="AB50" s="42"/>
      <c r="AC50" s="42"/>
      <c r="AD50" s="42"/>
      <c r="AE50" s="42"/>
      <c r="AF50" s="42"/>
      <c r="AG50" s="42"/>
    </row>
    <row r="51" spans="1:33">
      <c r="A51" s="44">
        <f t="shared" si="0"/>
        <v>40</v>
      </c>
      <c r="B51" s="44"/>
      <c r="C51" s="44"/>
      <c r="D51" s="44"/>
      <c r="E51" s="44"/>
      <c r="G51" s="43"/>
      <c r="H51" s="136"/>
      <c r="I51" s="42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42"/>
      <c r="Z51" s="42"/>
      <c r="AA51" s="42"/>
      <c r="AB51" s="42"/>
      <c r="AC51" s="42"/>
      <c r="AD51" s="42"/>
      <c r="AE51" s="42"/>
      <c r="AF51" s="42"/>
      <c r="AG51" s="42"/>
    </row>
    <row r="52" spans="1:33">
      <c r="A52" s="44">
        <f t="shared" si="0"/>
        <v>41</v>
      </c>
      <c r="B52" s="44"/>
      <c r="C52" s="44"/>
      <c r="D52" s="44" t="s">
        <v>358</v>
      </c>
      <c r="E52" s="44"/>
      <c r="G52" s="43"/>
      <c r="H52" s="136"/>
      <c r="I52" s="42">
        <f>'DepExp. Class.'!J$52</f>
        <v>0</v>
      </c>
      <c r="J52" s="136">
        <f>SUM(J34:J50)</f>
        <v>0</v>
      </c>
      <c r="K52" s="136">
        <f t="shared" ref="K52:X52" si="38">SUM(K34:K50)</f>
        <v>0</v>
      </c>
      <c r="L52" s="136">
        <f t="shared" si="38"/>
        <v>0</v>
      </c>
      <c r="M52" s="136">
        <f t="shared" si="38"/>
        <v>0</v>
      </c>
      <c r="N52" s="136">
        <f t="shared" si="38"/>
        <v>0</v>
      </c>
      <c r="O52" s="136">
        <f t="shared" si="38"/>
        <v>0</v>
      </c>
      <c r="P52" s="136">
        <f t="shared" si="38"/>
        <v>0</v>
      </c>
      <c r="Q52" s="136">
        <f t="shared" si="38"/>
        <v>0</v>
      </c>
      <c r="R52" s="136">
        <f t="shared" si="38"/>
        <v>0</v>
      </c>
      <c r="S52" s="136">
        <f t="shared" si="38"/>
        <v>0</v>
      </c>
      <c r="T52" s="136">
        <f t="shared" si="38"/>
        <v>0</v>
      </c>
      <c r="U52" s="136">
        <f t="shared" si="38"/>
        <v>0</v>
      </c>
      <c r="V52" s="136">
        <f t="shared" si="38"/>
        <v>0</v>
      </c>
      <c r="W52" s="136">
        <f t="shared" si="38"/>
        <v>0</v>
      </c>
      <c r="X52" s="136">
        <f t="shared" si="38"/>
        <v>0</v>
      </c>
      <c r="Y52" s="42">
        <f t="shared" si="37"/>
        <v>0</v>
      </c>
      <c r="Z52" s="42"/>
      <c r="AA52" s="42"/>
      <c r="AB52" s="42"/>
      <c r="AC52" s="42"/>
      <c r="AD52" s="42"/>
      <c r="AE52" s="42"/>
      <c r="AF52" s="42"/>
      <c r="AG52" s="42"/>
    </row>
    <row r="53" spans="1:33">
      <c r="A53" s="44">
        <f t="shared" si="0"/>
        <v>42</v>
      </c>
      <c r="B53" s="44"/>
      <c r="C53" s="44"/>
      <c r="D53" s="44"/>
      <c r="E53" s="44"/>
      <c r="G53" s="43"/>
      <c r="H53" s="136"/>
      <c r="I53" s="42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42"/>
      <c r="Z53" s="42"/>
      <c r="AA53" s="42"/>
      <c r="AB53" s="42"/>
      <c r="AC53" s="42"/>
      <c r="AD53" s="42"/>
      <c r="AE53" s="42"/>
      <c r="AF53" s="42"/>
      <c r="AG53" s="42"/>
    </row>
    <row r="54" spans="1:33">
      <c r="A54" s="44">
        <f t="shared" si="0"/>
        <v>43</v>
      </c>
      <c r="B54" s="44"/>
      <c r="C54" s="44"/>
      <c r="D54" s="44" t="s">
        <v>64</v>
      </c>
      <c r="E54" s="44"/>
      <c r="G54" s="43"/>
      <c r="H54" s="136"/>
      <c r="I54" s="42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42"/>
      <c r="Z54" s="42"/>
      <c r="AA54" s="42"/>
      <c r="AB54" s="42"/>
      <c r="AC54" s="42"/>
      <c r="AD54" s="42"/>
      <c r="AE54" s="42"/>
      <c r="AF54" s="42"/>
      <c r="AG54" s="42"/>
    </row>
    <row r="55" spans="1:33">
      <c r="A55" s="44">
        <f t="shared" si="0"/>
        <v>44</v>
      </c>
      <c r="B55" s="44"/>
      <c r="C55" s="44"/>
      <c r="D55" s="44"/>
      <c r="E55" s="44"/>
      <c r="G55" s="43"/>
      <c r="H55" s="136"/>
      <c r="I55" s="42"/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42"/>
      <c r="Z55" s="42"/>
      <c r="AA55" s="42"/>
      <c r="AB55" s="42"/>
      <c r="AC55" s="42"/>
      <c r="AD55" s="42"/>
      <c r="AE55" s="42"/>
      <c r="AF55" s="42"/>
      <c r="AG55" s="42"/>
    </row>
    <row r="56" spans="1:33">
      <c r="A56" s="44">
        <f t="shared" si="0"/>
        <v>45</v>
      </c>
      <c r="B56" s="44"/>
      <c r="C56" s="137">
        <v>36510</v>
      </c>
      <c r="E56" s="44" t="s">
        <v>125</v>
      </c>
      <c r="G56" s="43">
        <v>99</v>
      </c>
      <c r="H56" s="136" t="str">
        <f t="shared" ref="H56:H63" si="39">VLOOKUP($G56,alloc,3)</f>
        <v>-</v>
      </c>
      <c r="I56" s="42">
        <f>'DepExp. Class.'!J$56</f>
        <v>0</v>
      </c>
      <c r="J56" s="136">
        <f t="shared" ref="J56:J63" si="40">$I56*VLOOKUP($G56,alloc,6)</f>
        <v>0</v>
      </c>
      <c r="K56" s="136">
        <f t="shared" ref="K56:K63" si="41">$I56*VLOOKUP($G56,alloc,7)</f>
        <v>0</v>
      </c>
      <c r="L56" s="136">
        <f t="shared" ref="L56:L63" si="42">$I56*VLOOKUP($G56,alloc,8)</f>
        <v>0</v>
      </c>
      <c r="M56" s="136">
        <f t="shared" ref="M56:M63" si="43">$I56*VLOOKUP($G56,alloc,9)</f>
        <v>0</v>
      </c>
      <c r="N56" s="136">
        <f t="shared" ref="N56:N63" si="44">$I56*VLOOKUP($G56,alloc,10)</f>
        <v>0</v>
      </c>
      <c r="O56" s="136">
        <f t="shared" ref="O56:O63" si="45">$I56*VLOOKUP($G56,alloc,11)</f>
        <v>0</v>
      </c>
      <c r="P56" s="136">
        <f t="shared" ref="P56:P63" si="46">$I56*VLOOKUP($G56,alloc,12)</f>
        <v>0</v>
      </c>
      <c r="Q56" s="136">
        <f t="shared" ref="Q56:Q63" si="47">$I56*VLOOKUP($G56,alloc,13)</f>
        <v>0</v>
      </c>
      <c r="R56" s="136">
        <f t="shared" ref="R56:R63" si="48">$I56*VLOOKUP($G56,alloc,14)</f>
        <v>0</v>
      </c>
      <c r="S56" s="136">
        <f t="shared" ref="S56:S63" si="49">$I56*VLOOKUP($G56,alloc,15)</f>
        <v>0</v>
      </c>
      <c r="T56" s="136">
        <f t="shared" ref="T56:T63" si="50">$I56*VLOOKUP($G56,alloc,16)</f>
        <v>0</v>
      </c>
      <c r="U56" s="136">
        <f t="shared" ref="U56:U63" si="51">$I56*VLOOKUP($G56,alloc,17)</f>
        <v>0</v>
      </c>
      <c r="V56" s="136">
        <f t="shared" ref="V56:V63" si="52">$I56*VLOOKUP($G56,alloc,18)</f>
        <v>0</v>
      </c>
      <c r="W56" s="136">
        <f t="shared" ref="W56:W63" si="53">$I56*VLOOKUP($G56,alloc,19)</f>
        <v>0</v>
      </c>
      <c r="X56" s="136">
        <f t="shared" ref="X56:X63" si="54">$I56*VLOOKUP($G56,alloc,20)</f>
        <v>0</v>
      </c>
      <c r="Y56" s="42">
        <f t="shared" ref="Y56:Y63" si="55">SUM(J56:X56)-I56</f>
        <v>0</v>
      </c>
      <c r="Z56" s="42"/>
      <c r="AA56" s="42"/>
      <c r="AB56" s="42"/>
      <c r="AC56" s="42"/>
      <c r="AD56" s="42"/>
      <c r="AE56" s="42"/>
      <c r="AF56" s="42"/>
      <c r="AG56" s="42"/>
    </row>
    <row r="57" spans="1:33">
      <c r="A57" s="44">
        <f t="shared" si="0"/>
        <v>46</v>
      </c>
      <c r="B57" s="44"/>
      <c r="C57" s="137">
        <v>36520</v>
      </c>
      <c r="E57" s="44" t="s">
        <v>147</v>
      </c>
      <c r="G57" s="43">
        <v>99</v>
      </c>
      <c r="H57" s="136" t="str">
        <f t="shared" si="39"/>
        <v>-</v>
      </c>
      <c r="I57" s="42">
        <f>'DepExp. Class.'!J$57</f>
        <v>0</v>
      </c>
      <c r="J57" s="136">
        <f t="shared" si="40"/>
        <v>0</v>
      </c>
      <c r="K57" s="136">
        <f t="shared" si="41"/>
        <v>0</v>
      </c>
      <c r="L57" s="136">
        <f t="shared" si="42"/>
        <v>0</v>
      </c>
      <c r="M57" s="136">
        <f t="shared" si="43"/>
        <v>0</v>
      </c>
      <c r="N57" s="136">
        <f t="shared" si="44"/>
        <v>0</v>
      </c>
      <c r="O57" s="136">
        <f t="shared" si="45"/>
        <v>0</v>
      </c>
      <c r="P57" s="136">
        <f t="shared" si="46"/>
        <v>0</v>
      </c>
      <c r="Q57" s="136">
        <f t="shared" si="47"/>
        <v>0</v>
      </c>
      <c r="R57" s="136">
        <f t="shared" si="48"/>
        <v>0</v>
      </c>
      <c r="S57" s="136">
        <f t="shared" si="49"/>
        <v>0</v>
      </c>
      <c r="T57" s="136">
        <f t="shared" si="50"/>
        <v>0</v>
      </c>
      <c r="U57" s="136">
        <f t="shared" si="51"/>
        <v>0</v>
      </c>
      <c r="V57" s="136">
        <f t="shared" si="52"/>
        <v>0</v>
      </c>
      <c r="W57" s="136">
        <f t="shared" si="53"/>
        <v>0</v>
      </c>
      <c r="X57" s="136">
        <f t="shared" si="54"/>
        <v>0</v>
      </c>
      <c r="Y57" s="42">
        <f t="shared" si="55"/>
        <v>0</v>
      </c>
      <c r="Z57" s="42"/>
      <c r="AA57" s="42"/>
      <c r="AB57" s="42"/>
      <c r="AC57" s="42"/>
      <c r="AD57" s="42"/>
      <c r="AE57" s="42"/>
      <c r="AF57" s="42"/>
      <c r="AG57" s="42"/>
    </row>
    <row r="58" spans="1:33">
      <c r="A58" s="44">
        <f t="shared" si="0"/>
        <v>47</v>
      </c>
      <c r="B58" s="44"/>
      <c r="C58" s="137">
        <v>36602</v>
      </c>
      <c r="E58" s="138" t="s">
        <v>149</v>
      </c>
      <c r="G58" s="43">
        <v>99</v>
      </c>
      <c r="H58" s="136" t="str">
        <f t="shared" si="39"/>
        <v>-</v>
      </c>
      <c r="I58" s="42">
        <f>'DepExp. Class.'!J$58</f>
        <v>0</v>
      </c>
      <c r="J58" s="136">
        <f t="shared" si="40"/>
        <v>0</v>
      </c>
      <c r="K58" s="136">
        <f t="shared" si="41"/>
        <v>0</v>
      </c>
      <c r="L58" s="136">
        <f t="shared" si="42"/>
        <v>0</v>
      </c>
      <c r="M58" s="136">
        <f t="shared" si="43"/>
        <v>0</v>
      </c>
      <c r="N58" s="136">
        <f t="shared" si="44"/>
        <v>0</v>
      </c>
      <c r="O58" s="136">
        <f t="shared" si="45"/>
        <v>0</v>
      </c>
      <c r="P58" s="136">
        <f t="shared" si="46"/>
        <v>0</v>
      </c>
      <c r="Q58" s="136">
        <f t="shared" si="47"/>
        <v>0</v>
      </c>
      <c r="R58" s="136">
        <f t="shared" si="48"/>
        <v>0</v>
      </c>
      <c r="S58" s="136">
        <f t="shared" si="49"/>
        <v>0</v>
      </c>
      <c r="T58" s="136">
        <f t="shared" si="50"/>
        <v>0</v>
      </c>
      <c r="U58" s="136">
        <f t="shared" si="51"/>
        <v>0</v>
      </c>
      <c r="V58" s="136">
        <f t="shared" si="52"/>
        <v>0</v>
      </c>
      <c r="W58" s="136">
        <f t="shared" si="53"/>
        <v>0</v>
      </c>
      <c r="X58" s="136">
        <f t="shared" si="54"/>
        <v>0</v>
      </c>
      <c r="Y58" s="42">
        <f t="shared" si="55"/>
        <v>0</v>
      </c>
      <c r="Z58" s="42"/>
      <c r="AA58" s="42"/>
      <c r="AB58" s="42"/>
      <c r="AC58" s="42"/>
      <c r="AD58" s="42"/>
      <c r="AE58" s="42"/>
      <c r="AF58" s="42"/>
      <c r="AG58" s="42"/>
    </row>
    <row r="59" spans="1:33">
      <c r="A59" s="44">
        <f t="shared" si="0"/>
        <v>48</v>
      </c>
      <c r="B59" s="44"/>
      <c r="C59" s="137">
        <v>36603</v>
      </c>
      <c r="E59" s="138" t="s">
        <v>283</v>
      </c>
      <c r="G59" s="43">
        <v>99</v>
      </c>
      <c r="H59" s="136" t="str">
        <f t="shared" si="39"/>
        <v>-</v>
      </c>
      <c r="I59" s="42">
        <f>'DepExp. Class.'!J$59</f>
        <v>0</v>
      </c>
      <c r="J59" s="136">
        <f t="shared" si="40"/>
        <v>0</v>
      </c>
      <c r="K59" s="136">
        <f t="shared" si="41"/>
        <v>0</v>
      </c>
      <c r="L59" s="136">
        <f t="shared" si="42"/>
        <v>0</v>
      </c>
      <c r="M59" s="136">
        <f t="shared" si="43"/>
        <v>0</v>
      </c>
      <c r="N59" s="136">
        <f t="shared" si="44"/>
        <v>0</v>
      </c>
      <c r="O59" s="136">
        <f t="shared" si="45"/>
        <v>0</v>
      </c>
      <c r="P59" s="136">
        <f t="shared" si="46"/>
        <v>0</v>
      </c>
      <c r="Q59" s="136">
        <f t="shared" si="47"/>
        <v>0</v>
      </c>
      <c r="R59" s="136">
        <f t="shared" si="48"/>
        <v>0</v>
      </c>
      <c r="S59" s="136">
        <f t="shared" si="49"/>
        <v>0</v>
      </c>
      <c r="T59" s="136">
        <f t="shared" si="50"/>
        <v>0</v>
      </c>
      <c r="U59" s="136">
        <f t="shared" si="51"/>
        <v>0</v>
      </c>
      <c r="V59" s="136">
        <f t="shared" si="52"/>
        <v>0</v>
      </c>
      <c r="W59" s="136">
        <f t="shared" si="53"/>
        <v>0</v>
      </c>
      <c r="X59" s="136">
        <f t="shared" si="54"/>
        <v>0</v>
      </c>
      <c r="Y59" s="42">
        <f t="shared" si="55"/>
        <v>0</v>
      </c>
      <c r="Z59" s="42"/>
      <c r="AA59" s="42"/>
      <c r="AB59" s="42"/>
      <c r="AC59" s="42"/>
      <c r="AD59" s="42"/>
      <c r="AE59" s="42"/>
      <c r="AF59" s="42"/>
      <c r="AG59" s="42"/>
    </row>
    <row r="60" spans="1:33">
      <c r="A60" s="44">
        <f t="shared" si="0"/>
        <v>49</v>
      </c>
      <c r="B60" s="44"/>
      <c r="C60" s="137">
        <v>36700</v>
      </c>
      <c r="E60" s="138" t="s">
        <v>284</v>
      </c>
      <c r="G60" s="43">
        <v>99</v>
      </c>
      <c r="H60" s="136" t="str">
        <f t="shared" si="39"/>
        <v>-</v>
      </c>
      <c r="I60" s="42">
        <f>'DepExp. Class.'!J$60</f>
        <v>0</v>
      </c>
      <c r="J60" s="136">
        <f t="shared" si="40"/>
        <v>0</v>
      </c>
      <c r="K60" s="136">
        <f t="shared" si="41"/>
        <v>0</v>
      </c>
      <c r="L60" s="136">
        <f t="shared" si="42"/>
        <v>0</v>
      </c>
      <c r="M60" s="136">
        <f t="shared" si="43"/>
        <v>0</v>
      </c>
      <c r="N60" s="136">
        <f t="shared" si="44"/>
        <v>0</v>
      </c>
      <c r="O60" s="136">
        <f t="shared" si="45"/>
        <v>0</v>
      </c>
      <c r="P60" s="136">
        <f t="shared" si="46"/>
        <v>0</v>
      </c>
      <c r="Q60" s="136">
        <f t="shared" si="47"/>
        <v>0</v>
      </c>
      <c r="R60" s="136">
        <f t="shared" si="48"/>
        <v>0</v>
      </c>
      <c r="S60" s="136">
        <f t="shared" si="49"/>
        <v>0</v>
      </c>
      <c r="T60" s="136">
        <f t="shared" si="50"/>
        <v>0</v>
      </c>
      <c r="U60" s="136">
        <f t="shared" si="51"/>
        <v>0</v>
      </c>
      <c r="V60" s="136">
        <f t="shared" si="52"/>
        <v>0</v>
      </c>
      <c r="W60" s="136">
        <f t="shared" si="53"/>
        <v>0</v>
      </c>
      <c r="X60" s="136">
        <f t="shared" si="54"/>
        <v>0</v>
      </c>
      <c r="Y60" s="42">
        <f t="shared" si="55"/>
        <v>0</v>
      </c>
      <c r="Z60" s="42"/>
      <c r="AA60" s="42"/>
      <c r="AB60" s="42"/>
      <c r="AC60" s="42"/>
      <c r="AD60" s="42"/>
      <c r="AE60" s="42"/>
      <c r="AF60" s="42"/>
      <c r="AG60" s="42"/>
    </row>
    <row r="61" spans="1:33">
      <c r="A61" s="44">
        <f t="shared" si="0"/>
        <v>50</v>
      </c>
      <c r="B61" s="44"/>
      <c r="C61" s="137">
        <v>36701</v>
      </c>
      <c r="E61" s="138" t="s">
        <v>285</v>
      </c>
      <c r="G61" s="43">
        <v>99</v>
      </c>
      <c r="H61" s="136" t="str">
        <f t="shared" si="39"/>
        <v>-</v>
      </c>
      <c r="I61" s="42">
        <f>'DepExp. Class.'!J$61</f>
        <v>0</v>
      </c>
      <c r="J61" s="136">
        <f t="shared" si="40"/>
        <v>0</v>
      </c>
      <c r="K61" s="136">
        <f t="shared" si="41"/>
        <v>0</v>
      </c>
      <c r="L61" s="136">
        <f t="shared" si="42"/>
        <v>0</v>
      </c>
      <c r="M61" s="136">
        <f t="shared" si="43"/>
        <v>0</v>
      </c>
      <c r="N61" s="136">
        <f t="shared" si="44"/>
        <v>0</v>
      </c>
      <c r="O61" s="136">
        <f t="shared" si="45"/>
        <v>0</v>
      </c>
      <c r="P61" s="136">
        <f t="shared" si="46"/>
        <v>0</v>
      </c>
      <c r="Q61" s="136">
        <f t="shared" si="47"/>
        <v>0</v>
      </c>
      <c r="R61" s="136">
        <f t="shared" si="48"/>
        <v>0</v>
      </c>
      <c r="S61" s="136">
        <f t="shared" si="49"/>
        <v>0</v>
      </c>
      <c r="T61" s="136">
        <f t="shared" si="50"/>
        <v>0</v>
      </c>
      <c r="U61" s="136">
        <f t="shared" si="51"/>
        <v>0</v>
      </c>
      <c r="V61" s="136">
        <f t="shared" si="52"/>
        <v>0</v>
      </c>
      <c r="W61" s="136">
        <f t="shared" si="53"/>
        <v>0</v>
      </c>
      <c r="X61" s="136">
        <f t="shared" si="54"/>
        <v>0</v>
      </c>
      <c r="Y61" s="42">
        <f t="shared" si="55"/>
        <v>0</v>
      </c>
      <c r="Z61" s="42"/>
      <c r="AA61" s="42"/>
      <c r="AB61" s="42"/>
      <c r="AC61" s="42"/>
      <c r="AD61" s="42"/>
      <c r="AE61" s="42"/>
      <c r="AF61" s="42"/>
      <c r="AG61" s="42"/>
    </row>
    <row r="62" spans="1:33">
      <c r="A62" s="44">
        <f t="shared" si="0"/>
        <v>51</v>
      </c>
      <c r="B62" s="44"/>
      <c r="C62" s="137">
        <v>36900</v>
      </c>
      <c r="E62" s="138" t="s">
        <v>286</v>
      </c>
      <c r="G62" s="43">
        <v>99</v>
      </c>
      <c r="H62" s="136" t="str">
        <f t="shared" si="39"/>
        <v>-</v>
      </c>
      <c r="I62" s="42">
        <f>'DepExp. Class.'!J$62</f>
        <v>0</v>
      </c>
      <c r="J62" s="136">
        <f t="shared" si="40"/>
        <v>0</v>
      </c>
      <c r="K62" s="136">
        <f t="shared" si="41"/>
        <v>0</v>
      </c>
      <c r="L62" s="136">
        <f t="shared" si="42"/>
        <v>0</v>
      </c>
      <c r="M62" s="136">
        <f t="shared" si="43"/>
        <v>0</v>
      </c>
      <c r="N62" s="136">
        <f t="shared" si="44"/>
        <v>0</v>
      </c>
      <c r="O62" s="136">
        <f t="shared" si="45"/>
        <v>0</v>
      </c>
      <c r="P62" s="136">
        <f t="shared" si="46"/>
        <v>0</v>
      </c>
      <c r="Q62" s="136">
        <f t="shared" si="47"/>
        <v>0</v>
      </c>
      <c r="R62" s="136">
        <f t="shared" si="48"/>
        <v>0</v>
      </c>
      <c r="S62" s="136">
        <f t="shared" si="49"/>
        <v>0</v>
      </c>
      <c r="T62" s="136">
        <f t="shared" si="50"/>
        <v>0</v>
      </c>
      <c r="U62" s="136">
        <f t="shared" si="51"/>
        <v>0</v>
      </c>
      <c r="V62" s="136">
        <f t="shared" si="52"/>
        <v>0</v>
      </c>
      <c r="W62" s="136">
        <f t="shared" si="53"/>
        <v>0</v>
      </c>
      <c r="X62" s="136">
        <f t="shared" si="54"/>
        <v>0</v>
      </c>
      <c r="Y62" s="42">
        <f t="shared" si="55"/>
        <v>0</v>
      </c>
      <c r="Z62" s="42"/>
      <c r="AA62" s="42"/>
      <c r="AB62" s="42"/>
      <c r="AC62" s="42"/>
      <c r="AD62" s="42"/>
      <c r="AE62" s="42"/>
      <c r="AF62" s="42"/>
      <c r="AG62" s="42"/>
    </row>
    <row r="63" spans="1:33">
      <c r="A63" s="44">
        <f t="shared" si="0"/>
        <v>52</v>
      </c>
      <c r="B63" s="44"/>
      <c r="C63" s="137">
        <v>36901</v>
      </c>
      <c r="E63" s="138" t="s">
        <v>286</v>
      </c>
      <c r="G63" s="43">
        <v>99</v>
      </c>
      <c r="H63" s="136" t="str">
        <f t="shared" si="39"/>
        <v>-</v>
      </c>
      <c r="I63" s="42">
        <f>'DepExp. Class.'!J$63</f>
        <v>0</v>
      </c>
      <c r="J63" s="136">
        <f t="shared" si="40"/>
        <v>0</v>
      </c>
      <c r="K63" s="136">
        <f t="shared" si="41"/>
        <v>0</v>
      </c>
      <c r="L63" s="136">
        <f t="shared" si="42"/>
        <v>0</v>
      </c>
      <c r="M63" s="136">
        <f t="shared" si="43"/>
        <v>0</v>
      </c>
      <c r="N63" s="136">
        <f t="shared" si="44"/>
        <v>0</v>
      </c>
      <c r="O63" s="136">
        <f t="shared" si="45"/>
        <v>0</v>
      </c>
      <c r="P63" s="136">
        <f t="shared" si="46"/>
        <v>0</v>
      </c>
      <c r="Q63" s="136">
        <f t="shared" si="47"/>
        <v>0</v>
      </c>
      <c r="R63" s="136">
        <f t="shared" si="48"/>
        <v>0</v>
      </c>
      <c r="S63" s="136">
        <f t="shared" si="49"/>
        <v>0</v>
      </c>
      <c r="T63" s="136">
        <f t="shared" si="50"/>
        <v>0</v>
      </c>
      <c r="U63" s="136">
        <f t="shared" si="51"/>
        <v>0</v>
      </c>
      <c r="V63" s="136">
        <f t="shared" si="52"/>
        <v>0</v>
      </c>
      <c r="W63" s="136">
        <f t="shared" si="53"/>
        <v>0</v>
      </c>
      <c r="X63" s="136">
        <f t="shared" si="54"/>
        <v>0</v>
      </c>
      <c r="Y63" s="42">
        <f t="shared" si="55"/>
        <v>0</v>
      </c>
      <c r="Z63" s="42"/>
      <c r="AA63" s="42"/>
      <c r="AB63" s="42"/>
      <c r="AC63" s="42"/>
      <c r="AD63" s="42"/>
      <c r="AE63" s="42"/>
      <c r="AF63" s="42"/>
      <c r="AG63" s="42"/>
    </row>
    <row r="64" spans="1:33">
      <c r="A64" s="44">
        <f t="shared" si="0"/>
        <v>53</v>
      </c>
      <c r="B64" s="44"/>
      <c r="C64" s="44"/>
      <c r="D64" s="44"/>
      <c r="E64" s="44"/>
      <c r="G64" s="43"/>
      <c r="H64" s="44"/>
      <c r="I64" s="42"/>
      <c r="J64" s="15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</row>
    <row r="65" spans="1:33">
      <c r="A65" s="44">
        <f t="shared" si="0"/>
        <v>54</v>
      </c>
      <c r="B65" s="44"/>
      <c r="C65" s="44"/>
      <c r="D65" s="44" t="s">
        <v>65</v>
      </c>
      <c r="E65" s="44"/>
      <c r="G65" s="43"/>
      <c r="H65" s="136"/>
      <c r="I65" s="42">
        <f>'DepExp. Class.'!J$65</f>
        <v>0</v>
      </c>
      <c r="J65" s="136">
        <f>SUM(J56:J63)</f>
        <v>0</v>
      </c>
      <c r="K65" s="136">
        <f t="shared" ref="K65:X65" si="56">SUM(K56:K63)</f>
        <v>0</v>
      </c>
      <c r="L65" s="136">
        <f t="shared" si="56"/>
        <v>0</v>
      </c>
      <c r="M65" s="136">
        <f t="shared" si="56"/>
        <v>0</v>
      </c>
      <c r="N65" s="136">
        <f t="shared" si="56"/>
        <v>0</v>
      </c>
      <c r="O65" s="136">
        <f t="shared" si="56"/>
        <v>0</v>
      </c>
      <c r="P65" s="136">
        <f t="shared" si="56"/>
        <v>0</v>
      </c>
      <c r="Q65" s="136">
        <f t="shared" si="56"/>
        <v>0</v>
      </c>
      <c r="R65" s="136">
        <f t="shared" si="56"/>
        <v>0</v>
      </c>
      <c r="S65" s="136">
        <f t="shared" si="56"/>
        <v>0</v>
      </c>
      <c r="T65" s="136">
        <f t="shared" si="56"/>
        <v>0</v>
      </c>
      <c r="U65" s="136">
        <f t="shared" si="56"/>
        <v>0</v>
      </c>
      <c r="V65" s="136">
        <f t="shared" si="56"/>
        <v>0</v>
      </c>
      <c r="W65" s="136">
        <f t="shared" si="56"/>
        <v>0</v>
      </c>
      <c r="X65" s="136">
        <f t="shared" si="56"/>
        <v>0</v>
      </c>
      <c r="Y65" s="42">
        <f>SUM(J65:X65)-I65</f>
        <v>0</v>
      </c>
      <c r="Z65" s="42"/>
      <c r="AA65" s="42"/>
      <c r="AB65" s="42"/>
      <c r="AC65" s="42"/>
      <c r="AD65" s="42"/>
      <c r="AE65" s="42"/>
      <c r="AF65" s="42"/>
      <c r="AG65" s="42"/>
    </row>
    <row r="66" spans="1:33">
      <c r="A66" s="44">
        <f t="shared" si="0"/>
        <v>55</v>
      </c>
      <c r="B66" s="44"/>
      <c r="C66" s="44"/>
      <c r="D66" s="44"/>
      <c r="E66" s="44"/>
      <c r="G66" s="43"/>
      <c r="H66" s="44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</row>
    <row r="67" spans="1:33">
      <c r="A67" s="44">
        <f t="shared" si="0"/>
        <v>56</v>
      </c>
      <c r="B67" s="44"/>
      <c r="C67" s="44"/>
      <c r="D67" s="44" t="s">
        <v>24</v>
      </c>
      <c r="E67" s="44"/>
      <c r="G67" s="43"/>
      <c r="H67" s="44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</row>
    <row r="68" spans="1:33">
      <c r="A68" s="44">
        <f t="shared" si="0"/>
        <v>57</v>
      </c>
      <c r="B68" s="44"/>
      <c r="C68" s="44"/>
      <c r="D68" s="44"/>
      <c r="E68" s="44"/>
      <c r="G68" s="43"/>
      <c r="H68" s="44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44">
        <f t="shared" si="0"/>
        <v>58</v>
      </c>
      <c r="B69" s="44"/>
      <c r="C69" s="137">
        <v>37400</v>
      </c>
      <c r="E69" s="138" t="s">
        <v>125</v>
      </c>
      <c r="G69" s="43">
        <v>2</v>
      </c>
      <c r="H69" s="136" t="str">
        <f t="shared" ref="H69:H89" si="57">VLOOKUP($G69,alloc,3)</f>
        <v>Bills</v>
      </c>
      <c r="I69" s="42">
        <f>'DepExp. Class.'!J$69</f>
        <v>0</v>
      </c>
      <c r="J69" s="136">
        <f t="shared" ref="J69:J89" si="58">$I69*VLOOKUP($G69,alloc,6)</f>
        <v>0</v>
      </c>
      <c r="K69" s="136">
        <f t="shared" ref="K69:K89" si="59">$I69*VLOOKUP($G69,alloc,7)</f>
        <v>0</v>
      </c>
      <c r="L69" s="136">
        <f t="shared" ref="L69:L89" si="60">$I69*VLOOKUP($G69,alloc,8)</f>
        <v>0</v>
      </c>
      <c r="M69" s="136">
        <f t="shared" ref="M69:M89" si="61">$I69*VLOOKUP($G69,alloc,9)</f>
        <v>0</v>
      </c>
      <c r="N69" s="136">
        <f t="shared" ref="N69:N89" si="62">$I69*VLOOKUP($G69,alloc,10)</f>
        <v>0</v>
      </c>
      <c r="O69" s="136">
        <f t="shared" ref="O69:O89" si="63">$I69*VLOOKUP($G69,alloc,11)</f>
        <v>0</v>
      </c>
      <c r="P69" s="136">
        <f t="shared" ref="P69:P89" si="64">$I69*VLOOKUP($G69,alloc,12)</f>
        <v>0</v>
      </c>
      <c r="Q69" s="136">
        <f t="shared" ref="Q69:Q89" si="65">$I69*VLOOKUP($G69,alloc,13)</f>
        <v>0</v>
      </c>
      <c r="R69" s="136">
        <f t="shared" ref="R69:R89" si="66">$I69*VLOOKUP($G69,alloc,14)</f>
        <v>0</v>
      </c>
      <c r="S69" s="136">
        <f t="shared" ref="S69:S89" si="67">$I69*VLOOKUP($G69,alloc,15)</f>
        <v>0</v>
      </c>
      <c r="T69" s="136">
        <f t="shared" ref="T69:T89" si="68">$I69*VLOOKUP($G69,alloc,16)</f>
        <v>0</v>
      </c>
      <c r="U69" s="136">
        <f t="shared" ref="U69:U89" si="69">$I69*VLOOKUP($G69,alloc,17)</f>
        <v>0</v>
      </c>
      <c r="V69" s="136">
        <f t="shared" ref="V69:V89" si="70">$I69*VLOOKUP($G69,alloc,18)</f>
        <v>0</v>
      </c>
      <c r="W69" s="136">
        <f t="shared" ref="W69:W89" si="71">$I69*VLOOKUP($G69,alloc,19)</f>
        <v>0</v>
      </c>
      <c r="X69" s="136">
        <f t="shared" ref="X69:X89" si="72">$I69*VLOOKUP($G69,alloc,20)</f>
        <v>0</v>
      </c>
      <c r="Y69" s="42">
        <f t="shared" ref="Y69:Y91" si="73">SUM(J69:X69)-I69</f>
        <v>0</v>
      </c>
      <c r="Z69" s="42"/>
      <c r="AA69" s="42"/>
      <c r="AB69" s="42"/>
      <c r="AC69" s="42"/>
      <c r="AD69" s="42"/>
      <c r="AE69" s="42"/>
      <c r="AF69" s="42"/>
      <c r="AG69" s="42"/>
    </row>
    <row r="70" spans="1:33">
      <c r="A70" s="44">
        <f t="shared" si="0"/>
        <v>59</v>
      </c>
      <c r="B70" s="44"/>
      <c r="C70" s="137">
        <v>37401</v>
      </c>
      <c r="E70" s="138" t="s">
        <v>287</v>
      </c>
      <c r="G70" s="43">
        <v>2</v>
      </c>
      <c r="H70" s="136" t="str">
        <f t="shared" si="57"/>
        <v>Bills</v>
      </c>
      <c r="I70" s="42">
        <f>'DepExp. Class.'!J$70</f>
        <v>0</v>
      </c>
      <c r="J70" s="136">
        <f t="shared" si="58"/>
        <v>0</v>
      </c>
      <c r="K70" s="136">
        <f t="shared" si="59"/>
        <v>0</v>
      </c>
      <c r="L70" s="136">
        <f t="shared" si="60"/>
        <v>0</v>
      </c>
      <c r="M70" s="136">
        <f t="shared" si="61"/>
        <v>0</v>
      </c>
      <c r="N70" s="136">
        <f t="shared" si="62"/>
        <v>0</v>
      </c>
      <c r="O70" s="136">
        <f t="shared" si="63"/>
        <v>0</v>
      </c>
      <c r="P70" s="136">
        <f t="shared" si="64"/>
        <v>0</v>
      </c>
      <c r="Q70" s="136">
        <f t="shared" si="65"/>
        <v>0</v>
      </c>
      <c r="R70" s="136">
        <f t="shared" si="66"/>
        <v>0</v>
      </c>
      <c r="S70" s="136">
        <f t="shared" si="67"/>
        <v>0</v>
      </c>
      <c r="T70" s="136">
        <f t="shared" si="68"/>
        <v>0</v>
      </c>
      <c r="U70" s="136">
        <f t="shared" si="69"/>
        <v>0</v>
      </c>
      <c r="V70" s="136">
        <f t="shared" si="70"/>
        <v>0</v>
      </c>
      <c r="W70" s="136">
        <f t="shared" si="71"/>
        <v>0</v>
      </c>
      <c r="X70" s="136">
        <f t="shared" si="72"/>
        <v>0</v>
      </c>
      <c r="Y70" s="42">
        <f t="shared" si="73"/>
        <v>0</v>
      </c>
      <c r="Z70" s="42"/>
      <c r="AA70" s="42"/>
      <c r="AB70" s="42"/>
      <c r="AC70" s="42"/>
      <c r="AD70" s="42"/>
      <c r="AE70" s="42"/>
      <c r="AF70" s="42"/>
      <c r="AG70" s="42"/>
    </row>
    <row r="71" spans="1:33">
      <c r="A71" s="44">
        <f t="shared" si="0"/>
        <v>60</v>
      </c>
      <c r="B71" s="44"/>
      <c r="C71" s="137">
        <v>37402</v>
      </c>
      <c r="E71" s="138" t="s">
        <v>288</v>
      </c>
      <c r="G71" s="43">
        <v>2</v>
      </c>
      <c r="H71" s="136" t="str">
        <f t="shared" si="57"/>
        <v>Bills</v>
      </c>
      <c r="I71" s="42">
        <f>'DepExp. Class.'!J$71</f>
        <v>0</v>
      </c>
      <c r="J71" s="136">
        <f t="shared" si="58"/>
        <v>0</v>
      </c>
      <c r="K71" s="136">
        <f t="shared" si="59"/>
        <v>0</v>
      </c>
      <c r="L71" s="136">
        <f t="shared" si="60"/>
        <v>0</v>
      </c>
      <c r="M71" s="136">
        <f t="shared" si="61"/>
        <v>0</v>
      </c>
      <c r="N71" s="136">
        <f t="shared" si="62"/>
        <v>0</v>
      </c>
      <c r="O71" s="136">
        <f t="shared" si="63"/>
        <v>0</v>
      </c>
      <c r="P71" s="136">
        <f t="shared" si="64"/>
        <v>0</v>
      </c>
      <c r="Q71" s="136">
        <f t="shared" si="65"/>
        <v>0</v>
      </c>
      <c r="R71" s="136">
        <f t="shared" si="66"/>
        <v>0</v>
      </c>
      <c r="S71" s="136">
        <f t="shared" si="67"/>
        <v>0</v>
      </c>
      <c r="T71" s="136">
        <f t="shared" si="68"/>
        <v>0</v>
      </c>
      <c r="U71" s="136">
        <f t="shared" si="69"/>
        <v>0</v>
      </c>
      <c r="V71" s="136">
        <f t="shared" si="70"/>
        <v>0</v>
      </c>
      <c r="W71" s="136">
        <f t="shared" si="71"/>
        <v>0</v>
      </c>
      <c r="X71" s="136">
        <f t="shared" si="72"/>
        <v>0</v>
      </c>
      <c r="Y71" s="42">
        <f t="shared" si="73"/>
        <v>0</v>
      </c>
      <c r="Z71" s="42"/>
      <c r="AA71" s="42"/>
      <c r="AB71" s="42"/>
      <c r="AC71" s="42"/>
      <c r="AD71" s="42"/>
      <c r="AE71" s="42"/>
      <c r="AF71" s="42"/>
      <c r="AG71" s="42"/>
    </row>
    <row r="72" spans="1:33">
      <c r="A72" s="44">
        <f t="shared" si="0"/>
        <v>61</v>
      </c>
      <c r="B72" s="44"/>
      <c r="C72" s="137">
        <v>37403</v>
      </c>
      <c r="E72" s="138" t="s">
        <v>289</v>
      </c>
      <c r="G72" s="43">
        <v>2</v>
      </c>
      <c r="H72" s="136" t="str">
        <f t="shared" si="57"/>
        <v>Bills</v>
      </c>
      <c r="I72" s="42">
        <f>'DepExp. Class.'!J$72</f>
        <v>0</v>
      </c>
      <c r="J72" s="136">
        <f t="shared" si="58"/>
        <v>0</v>
      </c>
      <c r="K72" s="136">
        <f t="shared" si="59"/>
        <v>0</v>
      </c>
      <c r="L72" s="136">
        <f t="shared" si="60"/>
        <v>0</v>
      </c>
      <c r="M72" s="136">
        <f t="shared" si="61"/>
        <v>0</v>
      </c>
      <c r="N72" s="136">
        <f t="shared" si="62"/>
        <v>0</v>
      </c>
      <c r="O72" s="136">
        <f t="shared" si="63"/>
        <v>0</v>
      </c>
      <c r="P72" s="136">
        <f t="shared" si="64"/>
        <v>0</v>
      </c>
      <c r="Q72" s="136">
        <f t="shared" si="65"/>
        <v>0</v>
      </c>
      <c r="R72" s="136">
        <f t="shared" si="66"/>
        <v>0</v>
      </c>
      <c r="S72" s="136">
        <f t="shared" si="67"/>
        <v>0</v>
      </c>
      <c r="T72" s="136">
        <f t="shared" si="68"/>
        <v>0</v>
      </c>
      <c r="U72" s="136">
        <f t="shared" si="69"/>
        <v>0</v>
      </c>
      <c r="V72" s="136">
        <f t="shared" si="70"/>
        <v>0</v>
      </c>
      <c r="W72" s="136">
        <f t="shared" si="71"/>
        <v>0</v>
      </c>
      <c r="X72" s="136">
        <f t="shared" si="72"/>
        <v>0</v>
      </c>
      <c r="Y72" s="42">
        <f t="shared" si="73"/>
        <v>0</v>
      </c>
      <c r="Z72" s="42"/>
      <c r="AA72" s="42"/>
      <c r="AB72" s="42"/>
      <c r="AC72" s="42"/>
      <c r="AD72" s="42"/>
      <c r="AE72" s="42"/>
      <c r="AF72" s="42"/>
      <c r="AG72" s="42"/>
    </row>
    <row r="73" spans="1:33">
      <c r="A73" s="44">
        <f t="shared" si="0"/>
        <v>62</v>
      </c>
      <c r="B73" s="44"/>
      <c r="C73" s="137">
        <v>37500</v>
      </c>
      <c r="E73" s="138" t="s">
        <v>149</v>
      </c>
      <c r="G73" s="43">
        <v>2</v>
      </c>
      <c r="H73" s="136" t="str">
        <f t="shared" si="57"/>
        <v>Bills</v>
      </c>
      <c r="I73" s="42">
        <f>'DepExp. Class.'!J$73</f>
        <v>0</v>
      </c>
      <c r="J73" s="136">
        <f t="shared" si="58"/>
        <v>0</v>
      </c>
      <c r="K73" s="136">
        <f t="shared" si="59"/>
        <v>0</v>
      </c>
      <c r="L73" s="136">
        <f t="shared" si="60"/>
        <v>0</v>
      </c>
      <c r="M73" s="136">
        <f t="shared" si="61"/>
        <v>0</v>
      </c>
      <c r="N73" s="136">
        <f t="shared" si="62"/>
        <v>0</v>
      </c>
      <c r="O73" s="136">
        <f t="shared" si="63"/>
        <v>0</v>
      </c>
      <c r="P73" s="136">
        <f t="shared" si="64"/>
        <v>0</v>
      </c>
      <c r="Q73" s="136">
        <f t="shared" si="65"/>
        <v>0</v>
      </c>
      <c r="R73" s="136">
        <f t="shared" si="66"/>
        <v>0</v>
      </c>
      <c r="S73" s="136">
        <f t="shared" si="67"/>
        <v>0</v>
      </c>
      <c r="T73" s="136">
        <f t="shared" si="68"/>
        <v>0</v>
      </c>
      <c r="U73" s="136">
        <f t="shared" si="69"/>
        <v>0</v>
      </c>
      <c r="V73" s="136">
        <f t="shared" si="70"/>
        <v>0</v>
      </c>
      <c r="W73" s="136">
        <f t="shared" si="71"/>
        <v>0</v>
      </c>
      <c r="X73" s="136">
        <f t="shared" si="72"/>
        <v>0</v>
      </c>
      <c r="Y73" s="42">
        <f t="shared" si="73"/>
        <v>0</v>
      </c>
      <c r="Z73" s="42"/>
      <c r="AA73" s="42"/>
      <c r="AB73" s="42"/>
      <c r="AC73" s="42"/>
      <c r="AD73" s="42"/>
      <c r="AE73" s="42"/>
      <c r="AF73" s="42"/>
      <c r="AG73" s="42"/>
    </row>
    <row r="74" spans="1:33">
      <c r="A74" s="44">
        <f t="shared" si="0"/>
        <v>63</v>
      </c>
      <c r="B74" s="44"/>
      <c r="C74" s="137">
        <v>37501</v>
      </c>
      <c r="E74" s="138" t="s">
        <v>290</v>
      </c>
      <c r="G74" s="43">
        <v>2</v>
      </c>
      <c r="H74" s="136" t="str">
        <f t="shared" si="57"/>
        <v>Bills</v>
      </c>
      <c r="I74" s="42">
        <f>'DepExp. Class.'!J$74</f>
        <v>0</v>
      </c>
      <c r="J74" s="136">
        <f t="shared" si="58"/>
        <v>0</v>
      </c>
      <c r="K74" s="136">
        <f t="shared" si="59"/>
        <v>0</v>
      </c>
      <c r="L74" s="136">
        <f t="shared" si="60"/>
        <v>0</v>
      </c>
      <c r="M74" s="136">
        <f t="shared" si="61"/>
        <v>0</v>
      </c>
      <c r="N74" s="136">
        <f t="shared" si="62"/>
        <v>0</v>
      </c>
      <c r="O74" s="136">
        <f t="shared" si="63"/>
        <v>0</v>
      </c>
      <c r="P74" s="136">
        <f t="shared" si="64"/>
        <v>0</v>
      </c>
      <c r="Q74" s="136">
        <f t="shared" si="65"/>
        <v>0</v>
      </c>
      <c r="R74" s="136">
        <f t="shared" si="66"/>
        <v>0</v>
      </c>
      <c r="S74" s="136">
        <f t="shared" si="67"/>
        <v>0</v>
      </c>
      <c r="T74" s="136">
        <f t="shared" si="68"/>
        <v>0</v>
      </c>
      <c r="U74" s="136">
        <f t="shared" si="69"/>
        <v>0</v>
      </c>
      <c r="V74" s="136">
        <f t="shared" si="70"/>
        <v>0</v>
      </c>
      <c r="W74" s="136">
        <f t="shared" si="71"/>
        <v>0</v>
      </c>
      <c r="X74" s="136">
        <f t="shared" si="72"/>
        <v>0</v>
      </c>
      <c r="Y74" s="42">
        <f t="shared" si="73"/>
        <v>0</v>
      </c>
      <c r="Z74" s="42"/>
      <c r="AA74" s="42"/>
      <c r="AB74" s="42"/>
      <c r="AC74" s="42"/>
      <c r="AD74" s="42"/>
      <c r="AE74" s="42"/>
      <c r="AF74" s="42"/>
      <c r="AG74" s="42"/>
    </row>
    <row r="75" spans="1:33">
      <c r="A75" s="44">
        <f t="shared" si="0"/>
        <v>64</v>
      </c>
      <c r="B75" s="44"/>
      <c r="C75" s="137">
        <v>37502</v>
      </c>
      <c r="E75" s="138" t="s">
        <v>288</v>
      </c>
      <c r="G75" s="43">
        <v>2</v>
      </c>
      <c r="H75" s="136" t="str">
        <f t="shared" si="57"/>
        <v>Bills</v>
      </c>
      <c r="I75" s="42">
        <f>'DepExp. Class.'!J$75</f>
        <v>0</v>
      </c>
      <c r="J75" s="136">
        <f t="shared" si="58"/>
        <v>0</v>
      </c>
      <c r="K75" s="136">
        <f t="shared" si="59"/>
        <v>0</v>
      </c>
      <c r="L75" s="136">
        <f t="shared" si="60"/>
        <v>0</v>
      </c>
      <c r="M75" s="136">
        <f t="shared" si="61"/>
        <v>0</v>
      </c>
      <c r="N75" s="136">
        <f t="shared" si="62"/>
        <v>0</v>
      </c>
      <c r="O75" s="136">
        <f t="shared" si="63"/>
        <v>0</v>
      </c>
      <c r="P75" s="136">
        <f t="shared" si="64"/>
        <v>0</v>
      </c>
      <c r="Q75" s="136">
        <f t="shared" si="65"/>
        <v>0</v>
      </c>
      <c r="R75" s="136">
        <f t="shared" si="66"/>
        <v>0</v>
      </c>
      <c r="S75" s="136">
        <f t="shared" si="67"/>
        <v>0</v>
      </c>
      <c r="T75" s="136">
        <f t="shared" si="68"/>
        <v>0</v>
      </c>
      <c r="U75" s="136">
        <f t="shared" si="69"/>
        <v>0</v>
      </c>
      <c r="V75" s="136">
        <f t="shared" si="70"/>
        <v>0</v>
      </c>
      <c r="W75" s="136">
        <f t="shared" si="71"/>
        <v>0</v>
      </c>
      <c r="X75" s="136">
        <f t="shared" si="72"/>
        <v>0</v>
      </c>
      <c r="Y75" s="42">
        <f t="shared" si="73"/>
        <v>0</v>
      </c>
      <c r="Z75" s="42"/>
      <c r="AA75" s="42"/>
      <c r="AB75" s="42"/>
      <c r="AC75" s="42"/>
      <c r="AD75" s="42"/>
      <c r="AE75" s="42"/>
      <c r="AF75" s="42"/>
      <c r="AG75" s="42"/>
    </row>
    <row r="76" spans="1:33">
      <c r="A76" s="44">
        <f t="shared" si="0"/>
        <v>65</v>
      </c>
      <c r="B76" s="44"/>
      <c r="C76" s="137">
        <v>37503</v>
      </c>
      <c r="E76" s="138" t="s">
        <v>291</v>
      </c>
      <c r="G76" s="43">
        <v>2</v>
      </c>
      <c r="H76" s="136" t="str">
        <f t="shared" si="57"/>
        <v>Bills</v>
      </c>
      <c r="I76" s="42">
        <f>'DepExp. Class.'!J$76</f>
        <v>0</v>
      </c>
      <c r="J76" s="136">
        <f t="shared" si="58"/>
        <v>0</v>
      </c>
      <c r="K76" s="136">
        <f t="shared" si="59"/>
        <v>0</v>
      </c>
      <c r="L76" s="136">
        <f t="shared" si="60"/>
        <v>0</v>
      </c>
      <c r="M76" s="136">
        <f t="shared" si="61"/>
        <v>0</v>
      </c>
      <c r="N76" s="136">
        <f t="shared" si="62"/>
        <v>0</v>
      </c>
      <c r="O76" s="136">
        <f t="shared" si="63"/>
        <v>0</v>
      </c>
      <c r="P76" s="136">
        <f t="shared" si="64"/>
        <v>0</v>
      </c>
      <c r="Q76" s="136">
        <f t="shared" si="65"/>
        <v>0</v>
      </c>
      <c r="R76" s="136">
        <f t="shared" si="66"/>
        <v>0</v>
      </c>
      <c r="S76" s="136">
        <f t="shared" si="67"/>
        <v>0</v>
      </c>
      <c r="T76" s="136">
        <f t="shared" si="68"/>
        <v>0</v>
      </c>
      <c r="U76" s="136">
        <f t="shared" si="69"/>
        <v>0</v>
      </c>
      <c r="V76" s="136">
        <f t="shared" si="70"/>
        <v>0</v>
      </c>
      <c r="W76" s="136">
        <f t="shared" si="71"/>
        <v>0</v>
      </c>
      <c r="X76" s="136">
        <f t="shared" si="72"/>
        <v>0</v>
      </c>
      <c r="Y76" s="42">
        <f t="shared" si="73"/>
        <v>0</v>
      </c>
      <c r="Z76" s="42"/>
      <c r="AA76" s="42"/>
      <c r="AB76" s="42"/>
      <c r="AC76" s="42"/>
      <c r="AD76" s="42"/>
      <c r="AE76" s="42"/>
      <c r="AF76" s="42"/>
      <c r="AG76" s="42"/>
    </row>
    <row r="77" spans="1:33">
      <c r="A77" s="44">
        <f t="shared" ref="A77:A140" si="74">A76+1</f>
        <v>66</v>
      </c>
      <c r="B77" s="44"/>
      <c r="C77" s="137">
        <v>37600</v>
      </c>
      <c r="E77" s="138" t="s">
        <v>284</v>
      </c>
      <c r="G77" s="43">
        <v>2</v>
      </c>
      <c r="H77" s="136" t="str">
        <f t="shared" si="57"/>
        <v>Bills</v>
      </c>
      <c r="I77" s="42">
        <f>'DepExp. Class.'!J$77</f>
        <v>0</v>
      </c>
      <c r="J77" s="136">
        <f t="shared" si="58"/>
        <v>0</v>
      </c>
      <c r="K77" s="136">
        <f t="shared" si="59"/>
        <v>0</v>
      </c>
      <c r="L77" s="136">
        <f t="shared" si="60"/>
        <v>0</v>
      </c>
      <c r="M77" s="136">
        <f t="shared" si="61"/>
        <v>0</v>
      </c>
      <c r="N77" s="136">
        <f t="shared" si="62"/>
        <v>0</v>
      </c>
      <c r="O77" s="136">
        <f t="shared" si="63"/>
        <v>0</v>
      </c>
      <c r="P77" s="136">
        <f t="shared" si="64"/>
        <v>0</v>
      </c>
      <c r="Q77" s="136">
        <f t="shared" si="65"/>
        <v>0</v>
      </c>
      <c r="R77" s="136">
        <f t="shared" si="66"/>
        <v>0</v>
      </c>
      <c r="S77" s="136">
        <f t="shared" si="67"/>
        <v>0</v>
      </c>
      <c r="T77" s="136">
        <f t="shared" si="68"/>
        <v>0</v>
      </c>
      <c r="U77" s="136">
        <f t="shared" si="69"/>
        <v>0</v>
      </c>
      <c r="V77" s="136">
        <f t="shared" si="70"/>
        <v>0</v>
      </c>
      <c r="W77" s="136">
        <f t="shared" si="71"/>
        <v>0</v>
      </c>
      <c r="X77" s="136">
        <f t="shared" si="72"/>
        <v>0</v>
      </c>
      <c r="Y77" s="42">
        <f t="shared" si="73"/>
        <v>0</v>
      </c>
      <c r="Z77" s="42"/>
      <c r="AA77" s="42"/>
      <c r="AB77" s="42"/>
      <c r="AC77" s="42"/>
      <c r="AD77" s="42"/>
      <c r="AE77" s="42"/>
      <c r="AF77" s="42"/>
      <c r="AG77" s="42"/>
    </row>
    <row r="78" spans="1:33">
      <c r="A78" s="44">
        <f t="shared" si="74"/>
        <v>67</v>
      </c>
      <c r="B78" s="44"/>
      <c r="C78" s="137">
        <v>37601</v>
      </c>
      <c r="E78" s="138" t="s">
        <v>285</v>
      </c>
      <c r="G78" s="43">
        <v>2</v>
      </c>
      <c r="H78" s="136" t="str">
        <f t="shared" si="57"/>
        <v>Bills</v>
      </c>
      <c r="I78" s="42">
        <f>'DepExp. Class.'!J$78</f>
        <v>0</v>
      </c>
      <c r="J78" s="136">
        <f t="shared" si="58"/>
        <v>0</v>
      </c>
      <c r="K78" s="136">
        <f t="shared" si="59"/>
        <v>0</v>
      </c>
      <c r="L78" s="136">
        <f t="shared" si="60"/>
        <v>0</v>
      </c>
      <c r="M78" s="136">
        <f t="shared" si="61"/>
        <v>0</v>
      </c>
      <c r="N78" s="136">
        <f t="shared" si="62"/>
        <v>0</v>
      </c>
      <c r="O78" s="136">
        <f t="shared" si="63"/>
        <v>0</v>
      </c>
      <c r="P78" s="136">
        <f t="shared" si="64"/>
        <v>0</v>
      </c>
      <c r="Q78" s="136">
        <f t="shared" si="65"/>
        <v>0</v>
      </c>
      <c r="R78" s="136">
        <f t="shared" si="66"/>
        <v>0</v>
      </c>
      <c r="S78" s="136">
        <f t="shared" si="67"/>
        <v>0</v>
      </c>
      <c r="T78" s="136">
        <f t="shared" si="68"/>
        <v>0</v>
      </c>
      <c r="U78" s="136">
        <f t="shared" si="69"/>
        <v>0</v>
      </c>
      <c r="V78" s="136">
        <f t="shared" si="70"/>
        <v>0</v>
      </c>
      <c r="W78" s="136">
        <f t="shared" si="71"/>
        <v>0</v>
      </c>
      <c r="X78" s="136">
        <f t="shared" si="72"/>
        <v>0</v>
      </c>
      <c r="Y78" s="42">
        <f t="shared" si="73"/>
        <v>0</v>
      </c>
      <c r="Z78" s="42"/>
      <c r="AA78" s="42"/>
      <c r="AB78" s="42"/>
      <c r="AC78" s="42"/>
      <c r="AD78" s="42"/>
      <c r="AE78" s="42"/>
      <c r="AF78" s="42"/>
      <c r="AG78" s="42"/>
    </row>
    <row r="79" spans="1:33">
      <c r="A79" s="44">
        <f t="shared" si="74"/>
        <v>68</v>
      </c>
      <c r="B79" s="44"/>
      <c r="C79" s="137">
        <v>37602</v>
      </c>
      <c r="E79" s="138" t="s">
        <v>292</v>
      </c>
      <c r="G79" s="43">
        <v>2</v>
      </c>
      <c r="H79" s="136" t="str">
        <f t="shared" si="57"/>
        <v>Bills</v>
      </c>
      <c r="I79" s="42">
        <f>'DepExp. Class.'!J$79</f>
        <v>0</v>
      </c>
      <c r="J79" s="136">
        <f t="shared" si="58"/>
        <v>0</v>
      </c>
      <c r="K79" s="136">
        <f t="shared" si="59"/>
        <v>0</v>
      </c>
      <c r="L79" s="136">
        <f t="shared" si="60"/>
        <v>0</v>
      </c>
      <c r="M79" s="136">
        <f t="shared" si="61"/>
        <v>0</v>
      </c>
      <c r="N79" s="136">
        <f t="shared" si="62"/>
        <v>0</v>
      </c>
      <c r="O79" s="136">
        <f t="shared" si="63"/>
        <v>0</v>
      </c>
      <c r="P79" s="136">
        <f t="shared" si="64"/>
        <v>0</v>
      </c>
      <c r="Q79" s="136">
        <f t="shared" si="65"/>
        <v>0</v>
      </c>
      <c r="R79" s="136">
        <f t="shared" si="66"/>
        <v>0</v>
      </c>
      <c r="S79" s="136">
        <f t="shared" si="67"/>
        <v>0</v>
      </c>
      <c r="T79" s="136">
        <f t="shared" si="68"/>
        <v>0</v>
      </c>
      <c r="U79" s="136">
        <f t="shared" si="69"/>
        <v>0</v>
      </c>
      <c r="V79" s="136">
        <f t="shared" si="70"/>
        <v>0</v>
      </c>
      <c r="W79" s="136">
        <f t="shared" si="71"/>
        <v>0</v>
      </c>
      <c r="X79" s="136">
        <f t="shared" si="72"/>
        <v>0</v>
      </c>
      <c r="Y79" s="42">
        <f t="shared" si="73"/>
        <v>0</v>
      </c>
      <c r="Z79" s="42"/>
      <c r="AA79" s="42"/>
      <c r="AB79" s="42"/>
      <c r="AC79" s="42"/>
      <c r="AD79" s="42"/>
      <c r="AE79" s="42"/>
      <c r="AF79" s="42"/>
      <c r="AG79" s="42"/>
    </row>
    <row r="80" spans="1:33">
      <c r="A80" s="44">
        <f t="shared" si="74"/>
        <v>69</v>
      </c>
      <c r="B80" s="44"/>
      <c r="C80" s="137">
        <v>37800</v>
      </c>
      <c r="E80" s="138" t="s">
        <v>293</v>
      </c>
      <c r="G80" s="43">
        <v>2</v>
      </c>
      <c r="H80" s="136" t="str">
        <f t="shared" si="57"/>
        <v>Bills</v>
      </c>
      <c r="I80" s="42">
        <f>'DepExp. Class.'!J$80</f>
        <v>0</v>
      </c>
      <c r="J80" s="136">
        <f t="shared" si="58"/>
        <v>0</v>
      </c>
      <c r="K80" s="136">
        <f t="shared" si="59"/>
        <v>0</v>
      </c>
      <c r="L80" s="136">
        <f t="shared" si="60"/>
        <v>0</v>
      </c>
      <c r="M80" s="136">
        <f t="shared" si="61"/>
        <v>0</v>
      </c>
      <c r="N80" s="136">
        <f t="shared" si="62"/>
        <v>0</v>
      </c>
      <c r="O80" s="136">
        <f t="shared" si="63"/>
        <v>0</v>
      </c>
      <c r="P80" s="136">
        <f t="shared" si="64"/>
        <v>0</v>
      </c>
      <c r="Q80" s="136">
        <f t="shared" si="65"/>
        <v>0</v>
      </c>
      <c r="R80" s="136">
        <f t="shared" si="66"/>
        <v>0</v>
      </c>
      <c r="S80" s="136">
        <f t="shared" si="67"/>
        <v>0</v>
      </c>
      <c r="T80" s="136">
        <f t="shared" si="68"/>
        <v>0</v>
      </c>
      <c r="U80" s="136">
        <f t="shared" si="69"/>
        <v>0</v>
      </c>
      <c r="V80" s="136">
        <f t="shared" si="70"/>
        <v>0</v>
      </c>
      <c r="W80" s="136">
        <f t="shared" si="71"/>
        <v>0</v>
      </c>
      <c r="X80" s="136">
        <f t="shared" si="72"/>
        <v>0</v>
      </c>
      <c r="Y80" s="42">
        <f t="shared" si="73"/>
        <v>0</v>
      </c>
      <c r="Z80" s="42"/>
      <c r="AA80" s="42"/>
      <c r="AB80" s="42"/>
      <c r="AC80" s="42"/>
      <c r="AD80" s="42"/>
      <c r="AE80" s="42"/>
      <c r="AF80" s="42"/>
      <c r="AG80" s="42"/>
    </row>
    <row r="81" spans="1:33">
      <c r="A81" s="44">
        <f t="shared" si="74"/>
        <v>70</v>
      </c>
      <c r="B81" s="44"/>
      <c r="C81" s="137">
        <v>37900</v>
      </c>
      <c r="E81" s="138" t="s">
        <v>294</v>
      </c>
      <c r="G81" s="43">
        <v>2</v>
      </c>
      <c r="H81" s="136" t="str">
        <f t="shared" si="57"/>
        <v>Bills</v>
      </c>
      <c r="I81" s="42">
        <f>'DepExp. Class.'!J$81</f>
        <v>0</v>
      </c>
      <c r="J81" s="136">
        <f t="shared" si="58"/>
        <v>0</v>
      </c>
      <c r="K81" s="136">
        <f t="shared" si="59"/>
        <v>0</v>
      </c>
      <c r="L81" s="136">
        <f t="shared" si="60"/>
        <v>0</v>
      </c>
      <c r="M81" s="136">
        <f t="shared" si="61"/>
        <v>0</v>
      </c>
      <c r="N81" s="136">
        <f t="shared" si="62"/>
        <v>0</v>
      </c>
      <c r="O81" s="136">
        <f t="shared" si="63"/>
        <v>0</v>
      </c>
      <c r="P81" s="136">
        <f t="shared" si="64"/>
        <v>0</v>
      </c>
      <c r="Q81" s="136">
        <f t="shared" si="65"/>
        <v>0</v>
      </c>
      <c r="R81" s="136">
        <f t="shared" si="66"/>
        <v>0</v>
      </c>
      <c r="S81" s="136">
        <f t="shared" si="67"/>
        <v>0</v>
      </c>
      <c r="T81" s="136">
        <f t="shared" si="68"/>
        <v>0</v>
      </c>
      <c r="U81" s="136">
        <f t="shared" si="69"/>
        <v>0</v>
      </c>
      <c r="V81" s="136">
        <f t="shared" si="70"/>
        <v>0</v>
      </c>
      <c r="W81" s="136">
        <f t="shared" si="71"/>
        <v>0</v>
      </c>
      <c r="X81" s="136">
        <f t="shared" si="72"/>
        <v>0</v>
      </c>
      <c r="Y81" s="42">
        <f t="shared" si="73"/>
        <v>0</v>
      </c>
      <c r="Z81" s="42"/>
      <c r="AA81" s="42"/>
      <c r="AB81" s="42"/>
      <c r="AC81" s="42"/>
      <c r="AD81" s="42"/>
      <c r="AE81" s="42"/>
      <c r="AF81" s="42"/>
      <c r="AG81" s="42"/>
    </row>
    <row r="82" spans="1:33">
      <c r="A82" s="44">
        <f t="shared" si="74"/>
        <v>71</v>
      </c>
      <c r="B82" s="44"/>
      <c r="C82" s="137">
        <v>37905</v>
      </c>
      <c r="E82" s="138" t="s">
        <v>295</v>
      </c>
      <c r="G82" s="43">
        <v>2</v>
      </c>
      <c r="H82" s="136" t="str">
        <f t="shared" si="57"/>
        <v>Bills</v>
      </c>
      <c r="I82" s="42">
        <f>'DepExp. Class.'!J$82</f>
        <v>0</v>
      </c>
      <c r="J82" s="136">
        <f t="shared" si="58"/>
        <v>0</v>
      </c>
      <c r="K82" s="136">
        <f t="shared" si="59"/>
        <v>0</v>
      </c>
      <c r="L82" s="136">
        <f t="shared" si="60"/>
        <v>0</v>
      </c>
      <c r="M82" s="136">
        <f t="shared" si="61"/>
        <v>0</v>
      </c>
      <c r="N82" s="136">
        <f t="shared" si="62"/>
        <v>0</v>
      </c>
      <c r="O82" s="136">
        <f t="shared" si="63"/>
        <v>0</v>
      </c>
      <c r="P82" s="136">
        <f t="shared" si="64"/>
        <v>0</v>
      </c>
      <c r="Q82" s="136">
        <f t="shared" si="65"/>
        <v>0</v>
      </c>
      <c r="R82" s="136">
        <f t="shared" si="66"/>
        <v>0</v>
      </c>
      <c r="S82" s="136">
        <f t="shared" si="67"/>
        <v>0</v>
      </c>
      <c r="T82" s="136">
        <f t="shared" si="68"/>
        <v>0</v>
      </c>
      <c r="U82" s="136">
        <f t="shared" si="69"/>
        <v>0</v>
      </c>
      <c r="V82" s="136">
        <f t="shared" si="70"/>
        <v>0</v>
      </c>
      <c r="W82" s="136">
        <f t="shared" si="71"/>
        <v>0</v>
      </c>
      <c r="X82" s="136">
        <f t="shared" si="72"/>
        <v>0</v>
      </c>
      <c r="Y82" s="42">
        <f t="shared" si="73"/>
        <v>0</v>
      </c>
      <c r="Z82" s="42"/>
      <c r="AA82" s="42"/>
      <c r="AB82" s="42"/>
      <c r="AC82" s="42"/>
      <c r="AD82" s="42"/>
      <c r="AE82" s="42"/>
      <c r="AF82" s="42"/>
      <c r="AG82" s="42"/>
    </row>
    <row r="83" spans="1:33">
      <c r="A83" s="44">
        <f t="shared" si="74"/>
        <v>72</v>
      </c>
      <c r="B83" s="44"/>
      <c r="C83" s="137">
        <v>38000</v>
      </c>
      <c r="E83" s="138" t="s">
        <v>52</v>
      </c>
      <c r="G83" s="43">
        <v>2</v>
      </c>
      <c r="H83" s="136" t="str">
        <f t="shared" si="57"/>
        <v>Bills</v>
      </c>
      <c r="I83" s="42">
        <f>'DepExp. Class.'!J$83</f>
        <v>4112168.3225069912</v>
      </c>
      <c r="J83" s="136">
        <f t="shared" si="58"/>
        <v>3660331.403161739</v>
      </c>
      <c r="K83" s="136">
        <f t="shared" si="59"/>
        <v>447022.33088793023</v>
      </c>
      <c r="L83" s="136">
        <f t="shared" si="60"/>
        <v>267.58564651239988</v>
      </c>
      <c r="M83" s="136">
        <f t="shared" si="61"/>
        <v>2882.8935346883372</v>
      </c>
      <c r="N83" s="136">
        <f t="shared" si="62"/>
        <v>1664.1092761209102</v>
      </c>
      <c r="O83" s="136">
        <f t="shared" si="63"/>
        <v>0</v>
      </c>
      <c r="P83" s="136">
        <f t="shared" si="64"/>
        <v>0</v>
      </c>
      <c r="Q83" s="136">
        <f t="shared" si="65"/>
        <v>0</v>
      </c>
      <c r="R83" s="136">
        <f t="shared" si="66"/>
        <v>0</v>
      </c>
      <c r="S83" s="136">
        <f t="shared" si="67"/>
        <v>0</v>
      </c>
      <c r="T83" s="136">
        <f t="shared" si="68"/>
        <v>0</v>
      </c>
      <c r="U83" s="136">
        <f t="shared" si="69"/>
        <v>0</v>
      </c>
      <c r="V83" s="136">
        <f t="shared" si="70"/>
        <v>0</v>
      </c>
      <c r="W83" s="136">
        <f t="shared" si="71"/>
        <v>0</v>
      </c>
      <c r="X83" s="136">
        <f t="shared" si="72"/>
        <v>0</v>
      </c>
      <c r="Y83" s="42">
        <f t="shared" si="73"/>
        <v>0</v>
      </c>
      <c r="Z83" s="44"/>
      <c r="AA83" s="44"/>
      <c r="AB83" s="44"/>
      <c r="AC83" s="44"/>
      <c r="AD83" s="44"/>
      <c r="AE83" s="44"/>
      <c r="AF83" s="44"/>
      <c r="AG83" s="44"/>
    </row>
    <row r="84" spans="1:33">
      <c r="A84" s="44">
        <f t="shared" si="74"/>
        <v>73</v>
      </c>
      <c r="B84" s="44"/>
      <c r="C84" s="137">
        <v>38100</v>
      </c>
      <c r="E84" s="138" t="s">
        <v>51</v>
      </c>
      <c r="G84" s="43">
        <v>4</v>
      </c>
      <c r="H84" s="136" t="str">
        <f t="shared" si="57"/>
        <v>Meter Investment</v>
      </c>
      <c r="I84" s="42">
        <f>'DepExp. Class.'!J$84</f>
        <v>2897270.4089805009</v>
      </c>
      <c r="J84" s="136">
        <f t="shared" si="58"/>
        <v>1731384.0169116941</v>
      </c>
      <c r="K84" s="136">
        <f t="shared" si="59"/>
        <v>1078894.1887141354</v>
      </c>
      <c r="L84" s="136">
        <f t="shared" si="60"/>
        <v>4784.5711845069181</v>
      </c>
      <c r="M84" s="136">
        <f t="shared" si="61"/>
        <v>52195.322012802746</v>
      </c>
      <c r="N84" s="136">
        <f t="shared" si="62"/>
        <v>30012.310157361575</v>
      </c>
      <c r="O84" s="136">
        <f t="shared" si="63"/>
        <v>0</v>
      </c>
      <c r="P84" s="136">
        <f t="shared" si="64"/>
        <v>0</v>
      </c>
      <c r="Q84" s="136">
        <f t="shared" si="65"/>
        <v>0</v>
      </c>
      <c r="R84" s="136">
        <f t="shared" si="66"/>
        <v>0</v>
      </c>
      <c r="S84" s="136">
        <f t="shared" si="67"/>
        <v>0</v>
      </c>
      <c r="T84" s="136">
        <f t="shared" si="68"/>
        <v>0</v>
      </c>
      <c r="U84" s="136">
        <f t="shared" si="69"/>
        <v>0</v>
      </c>
      <c r="V84" s="136">
        <f t="shared" si="70"/>
        <v>0</v>
      </c>
      <c r="W84" s="136">
        <f t="shared" si="71"/>
        <v>0</v>
      </c>
      <c r="X84" s="136">
        <f t="shared" si="72"/>
        <v>0</v>
      </c>
      <c r="Y84" s="42">
        <f t="shared" si="73"/>
        <v>0</v>
      </c>
      <c r="Z84" s="44"/>
      <c r="AA84" s="44"/>
      <c r="AB84" s="44"/>
      <c r="AC84" s="44"/>
      <c r="AD84" s="44"/>
      <c r="AE84" s="44"/>
      <c r="AF84" s="44"/>
      <c r="AG84" s="44"/>
    </row>
    <row r="85" spans="1:33">
      <c r="A85" s="44">
        <f t="shared" si="74"/>
        <v>74</v>
      </c>
      <c r="B85" s="44"/>
      <c r="C85" s="137">
        <v>38200</v>
      </c>
      <c r="E85" s="138" t="s">
        <v>296</v>
      </c>
      <c r="G85" s="43">
        <v>4</v>
      </c>
      <c r="H85" s="136" t="str">
        <f t="shared" si="57"/>
        <v>Meter Investment</v>
      </c>
      <c r="I85" s="42">
        <f>'DepExp. Class.'!J$85</f>
        <v>2133687.8687735833</v>
      </c>
      <c r="J85" s="136">
        <f t="shared" si="58"/>
        <v>1275073.6215791798</v>
      </c>
      <c r="K85" s="136">
        <f t="shared" si="59"/>
        <v>794549.04692852264</v>
      </c>
      <c r="L85" s="136">
        <f t="shared" si="60"/>
        <v>3523.5860146234531</v>
      </c>
      <c r="M85" s="136">
        <f t="shared" si="61"/>
        <v>38439.120159528582</v>
      </c>
      <c r="N85" s="136">
        <f t="shared" si="62"/>
        <v>22102.494091728931</v>
      </c>
      <c r="O85" s="136">
        <f t="shared" si="63"/>
        <v>0</v>
      </c>
      <c r="P85" s="136">
        <f t="shared" si="64"/>
        <v>0</v>
      </c>
      <c r="Q85" s="136">
        <f t="shared" si="65"/>
        <v>0</v>
      </c>
      <c r="R85" s="136">
        <f t="shared" si="66"/>
        <v>0</v>
      </c>
      <c r="S85" s="136">
        <f t="shared" si="67"/>
        <v>0</v>
      </c>
      <c r="T85" s="136">
        <f t="shared" si="68"/>
        <v>0</v>
      </c>
      <c r="U85" s="136">
        <f t="shared" si="69"/>
        <v>0</v>
      </c>
      <c r="V85" s="136">
        <f t="shared" si="70"/>
        <v>0</v>
      </c>
      <c r="W85" s="136">
        <f t="shared" si="71"/>
        <v>0</v>
      </c>
      <c r="X85" s="136">
        <f t="shared" si="72"/>
        <v>0</v>
      </c>
      <c r="Y85" s="42">
        <f t="shared" si="73"/>
        <v>0</v>
      </c>
      <c r="Z85" s="44"/>
      <c r="AA85" s="44"/>
      <c r="AB85" s="44"/>
      <c r="AC85" s="44"/>
      <c r="AD85" s="44"/>
      <c r="AE85" s="44"/>
      <c r="AF85" s="44"/>
      <c r="AG85" s="44"/>
    </row>
    <row r="86" spans="1:33">
      <c r="A86" s="44">
        <f t="shared" si="74"/>
        <v>75</v>
      </c>
      <c r="B86" s="44"/>
      <c r="C86" s="137">
        <v>38300</v>
      </c>
      <c r="E86" s="138" t="s">
        <v>297</v>
      </c>
      <c r="G86" s="43">
        <v>4</v>
      </c>
      <c r="H86" s="136" t="str">
        <f t="shared" si="57"/>
        <v>Meter Investment</v>
      </c>
      <c r="I86" s="42">
        <f>'DepExp. Class.'!J$86</f>
        <v>264821.54151127051</v>
      </c>
      <c r="J86" s="136">
        <f t="shared" si="58"/>
        <v>158255.08826698418</v>
      </c>
      <c r="K86" s="136">
        <f t="shared" si="59"/>
        <v>98615.03479178765</v>
      </c>
      <c r="L86" s="136">
        <f t="shared" si="60"/>
        <v>437.32801488742746</v>
      </c>
      <c r="M86" s="136">
        <f t="shared" si="61"/>
        <v>4770.851071499209</v>
      </c>
      <c r="N86" s="136">
        <f t="shared" si="62"/>
        <v>2743.239366112045</v>
      </c>
      <c r="O86" s="136">
        <f t="shared" si="63"/>
        <v>0</v>
      </c>
      <c r="P86" s="136">
        <f t="shared" si="64"/>
        <v>0</v>
      </c>
      <c r="Q86" s="136">
        <f t="shared" si="65"/>
        <v>0</v>
      </c>
      <c r="R86" s="136">
        <f t="shared" si="66"/>
        <v>0</v>
      </c>
      <c r="S86" s="136">
        <f t="shared" si="67"/>
        <v>0</v>
      </c>
      <c r="T86" s="136">
        <f t="shared" si="68"/>
        <v>0</v>
      </c>
      <c r="U86" s="136">
        <f t="shared" si="69"/>
        <v>0</v>
      </c>
      <c r="V86" s="136">
        <f t="shared" si="70"/>
        <v>0</v>
      </c>
      <c r="W86" s="136">
        <f t="shared" si="71"/>
        <v>0</v>
      </c>
      <c r="X86" s="136">
        <f t="shared" si="72"/>
        <v>0</v>
      </c>
      <c r="Y86" s="42">
        <f t="shared" si="73"/>
        <v>0</v>
      </c>
      <c r="Z86" s="44"/>
      <c r="AA86" s="44"/>
      <c r="AB86" s="44"/>
      <c r="AC86" s="44"/>
      <c r="AD86" s="44"/>
      <c r="AE86" s="44"/>
      <c r="AF86" s="44"/>
      <c r="AG86" s="44"/>
    </row>
    <row r="87" spans="1:33">
      <c r="A87" s="44">
        <f t="shared" si="74"/>
        <v>76</v>
      </c>
      <c r="B87" s="44"/>
      <c r="C87" s="137">
        <v>38400</v>
      </c>
      <c r="E87" s="138" t="s">
        <v>298</v>
      </c>
      <c r="G87" s="43">
        <v>4</v>
      </c>
      <c r="H87" s="136" t="str">
        <f t="shared" si="57"/>
        <v>Meter Investment</v>
      </c>
      <c r="I87" s="42">
        <f>'DepExp. Class.'!J$87</f>
        <v>3625.4944600000003</v>
      </c>
      <c r="J87" s="136">
        <f t="shared" si="58"/>
        <v>2166.5644815164851</v>
      </c>
      <c r="K87" s="136">
        <f t="shared" si="59"/>
        <v>1350.0724309284235</v>
      </c>
      <c r="L87" s="136">
        <f t="shared" si="60"/>
        <v>5.9871651155300274</v>
      </c>
      <c r="M87" s="136">
        <f t="shared" si="61"/>
        <v>65.314528533054855</v>
      </c>
      <c r="N87" s="136">
        <f t="shared" si="62"/>
        <v>37.555853906506535</v>
      </c>
      <c r="O87" s="136">
        <f t="shared" si="63"/>
        <v>0</v>
      </c>
      <c r="P87" s="136">
        <f t="shared" si="64"/>
        <v>0</v>
      </c>
      <c r="Q87" s="136">
        <f t="shared" si="65"/>
        <v>0</v>
      </c>
      <c r="R87" s="136">
        <f t="shared" si="66"/>
        <v>0</v>
      </c>
      <c r="S87" s="136">
        <f t="shared" si="67"/>
        <v>0</v>
      </c>
      <c r="T87" s="136">
        <f t="shared" si="68"/>
        <v>0</v>
      </c>
      <c r="U87" s="136">
        <f t="shared" si="69"/>
        <v>0</v>
      </c>
      <c r="V87" s="136">
        <f t="shared" si="70"/>
        <v>0</v>
      </c>
      <c r="W87" s="136">
        <f t="shared" si="71"/>
        <v>0</v>
      </c>
      <c r="X87" s="136">
        <f t="shared" si="72"/>
        <v>0</v>
      </c>
      <c r="Y87" s="42">
        <f t="shared" si="73"/>
        <v>0</v>
      </c>
      <c r="Z87" s="44"/>
      <c r="AA87" s="44"/>
      <c r="AB87" s="44"/>
      <c r="AC87" s="44"/>
      <c r="AD87" s="44"/>
      <c r="AE87" s="44"/>
      <c r="AF87" s="44"/>
      <c r="AG87" s="44"/>
    </row>
    <row r="88" spans="1:33">
      <c r="A88" s="44">
        <f t="shared" si="74"/>
        <v>77</v>
      </c>
      <c r="B88" s="44"/>
      <c r="C88" s="137">
        <v>38500</v>
      </c>
      <c r="E88" s="138" t="s">
        <v>299</v>
      </c>
      <c r="G88" s="43">
        <v>2.2000000000000002</v>
      </c>
      <c r="H88" s="136" t="str">
        <f t="shared" si="57"/>
        <v>Non-Residential Bills</v>
      </c>
      <c r="I88" s="42">
        <f>'DepExp. Class.'!J$88</f>
        <v>147373.97049414355</v>
      </c>
      <c r="J88" s="136">
        <f t="shared" si="58"/>
        <v>0</v>
      </c>
      <c r="K88" s="136">
        <f t="shared" si="59"/>
        <v>145803.61405164888</v>
      </c>
      <c r="L88" s="136">
        <f t="shared" si="60"/>
        <v>87.277416885099754</v>
      </c>
      <c r="M88" s="136">
        <f t="shared" si="61"/>
        <v>940.30268118545428</v>
      </c>
      <c r="N88" s="136">
        <f t="shared" si="62"/>
        <v>542.77634442412398</v>
      </c>
      <c r="O88" s="136">
        <f t="shared" si="63"/>
        <v>0</v>
      </c>
      <c r="P88" s="136">
        <f t="shared" si="64"/>
        <v>0</v>
      </c>
      <c r="Q88" s="136">
        <f t="shared" si="65"/>
        <v>0</v>
      </c>
      <c r="R88" s="136">
        <f t="shared" si="66"/>
        <v>0</v>
      </c>
      <c r="S88" s="136">
        <f t="shared" si="67"/>
        <v>0</v>
      </c>
      <c r="T88" s="136">
        <f t="shared" si="68"/>
        <v>0</v>
      </c>
      <c r="U88" s="136">
        <f t="shared" si="69"/>
        <v>0</v>
      </c>
      <c r="V88" s="136">
        <f t="shared" si="70"/>
        <v>0</v>
      </c>
      <c r="W88" s="136">
        <f t="shared" si="71"/>
        <v>0</v>
      </c>
      <c r="X88" s="136">
        <f t="shared" si="72"/>
        <v>0</v>
      </c>
      <c r="Y88" s="42">
        <f t="shared" si="73"/>
        <v>0</v>
      </c>
      <c r="Z88" s="42"/>
      <c r="AA88" s="42"/>
      <c r="AB88" s="42"/>
      <c r="AC88" s="42"/>
      <c r="AD88" s="42"/>
      <c r="AE88" s="42"/>
      <c r="AF88" s="42"/>
      <c r="AG88" s="42"/>
    </row>
    <row r="89" spans="1:33">
      <c r="A89" s="44">
        <f t="shared" si="74"/>
        <v>78</v>
      </c>
      <c r="B89" s="44"/>
      <c r="C89" s="137">
        <v>38600</v>
      </c>
      <c r="E89" s="138" t="s">
        <v>300</v>
      </c>
      <c r="G89" s="43">
        <v>99</v>
      </c>
      <c r="H89" s="136" t="str">
        <f t="shared" si="57"/>
        <v>-</v>
      </c>
      <c r="I89" s="42">
        <f>'DepExp. Class.'!J$89</f>
        <v>0</v>
      </c>
      <c r="J89" s="136">
        <f t="shared" si="58"/>
        <v>0</v>
      </c>
      <c r="K89" s="136">
        <f t="shared" si="59"/>
        <v>0</v>
      </c>
      <c r="L89" s="136">
        <f t="shared" si="60"/>
        <v>0</v>
      </c>
      <c r="M89" s="136">
        <f t="shared" si="61"/>
        <v>0</v>
      </c>
      <c r="N89" s="136">
        <f t="shared" si="62"/>
        <v>0</v>
      </c>
      <c r="O89" s="136">
        <f t="shared" si="63"/>
        <v>0</v>
      </c>
      <c r="P89" s="136">
        <f t="shared" si="64"/>
        <v>0</v>
      </c>
      <c r="Q89" s="136">
        <f t="shared" si="65"/>
        <v>0</v>
      </c>
      <c r="R89" s="136">
        <f t="shared" si="66"/>
        <v>0</v>
      </c>
      <c r="S89" s="136">
        <f t="shared" si="67"/>
        <v>0</v>
      </c>
      <c r="T89" s="136">
        <f t="shared" si="68"/>
        <v>0</v>
      </c>
      <c r="U89" s="136">
        <f t="shared" si="69"/>
        <v>0</v>
      </c>
      <c r="V89" s="136">
        <f t="shared" si="70"/>
        <v>0</v>
      </c>
      <c r="W89" s="136">
        <f t="shared" si="71"/>
        <v>0</v>
      </c>
      <c r="X89" s="136">
        <f t="shared" si="72"/>
        <v>0</v>
      </c>
      <c r="Y89" s="42">
        <f t="shared" si="73"/>
        <v>0</v>
      </c>
      <c r="Z89" s="42"/>
      <c r="AA89" s="42"/>
      <c r="AB89" s="42"/>
      <c r="AC89" s="42"/>
      <c r="AD89" s="42"/>
      <c r="AE89" s="42"/>
      <c r="AF89" s="42"/>
      <c r="AG89" s="42"/>
    </row>
    <row r="90" spans="1:33">
      <c r="A90" s="44">
        <f t="shared" si="74"/>
        <v>79</v>
      </c>
      <c r="B90" s="44"/>
      <c r="C90" s="44"/>
      <c r="D90" s="44"/>
      <c r="E90" s="44"/>
      <c r="G90" s="43"/>
      <c r="H90" s="136"/>
      <c r="I90" s="42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42"/>
      <c r="Z90" s="42"/>
      <c r="AA90" s="42"/>
      <c r="AB90" s="42"/>
      <c r="AC90" s="42"/>
      <c r="AD90" s="42"/>
      <c r="AE90" s="42"/>
      <c r="AF90" s="42"/>
      <c r="AG90" s="42"/>
    </row>
    <row r="91" spans="1:33">
      <c r="A91" s="44">
        <f t="shared" si="74"/>
        <v>80</v>
      </c>
      <c r="B91" s="44"/>
      <c r="C91" s="44"/>
      <c r="D91" s="44" t="s">
        <v>66</v>
      </c>
      <c r="E91" s="44"/>
      <c r="G91" s="129"/>
      <c r="H91" s="44"/>
      <c r="I91" s="42">
        <f>'DepExp. Class.'!J$91</f>
        <v>9558947.60672649</v>
      </c>
      <c r="J91" s="136">
        <f>SUM(J69:J89)</f>
        <v>6827210.6944011133</v>
      </c>
      <c r="K91" s="136">
        <f t="shared" ref="K91:X91" si="75">SUM(K69:K89)</f>
        <v>2566234.2878049528</v>
      </c>
      <c r="L91" s="136">
        <f t="shared" si="75"/>
        <v>9106.335442530828</v>
      </c>
      <c r="M91" s="136">
        <f t="shared" si="75"/>
        <v>99293.803988237385</v>
      </c>
      <c r="N91" s="136">
        <f t="shared" si="75"/>
        <v>57102.485089654096</v>
      </c>
      <c r="O91" s="136">
        <f t="shared" si="75"/>
        <v>0</v>
      </c>
      <c r="P91" s="136">
        <f t="shared" si="75"/>
        <v>0</v>
      </c>
      <c r="Q91" s="136">
        <f t="shared" si="75"/>
        <v>0</v>
      </c>
      <c r="R91" s="136">
        <f t="shared" si="75"/>
        <v>0</v>
      </c>
      <c r="S91" s="136">
        <f t="shared" si="75"/>
        <v>0</v>
      </c>
      <c r="T91" s="136">
        <f t="shared" si="75"/>
        <v>0</v>
      </c>
      <c r="U91" s="136">
        <f t="shared" si="75"/>
        <v>0</v>
      </c>
      <c r="V91" s="136">
        <f t="shared" si="75"/>
        <v>0</v>
      </c>
      <c r="W91" s="136">
        <f t="shared" si="75"/>
        <v>0</v>
      </c>
      <c r="X91" s="136">
        <f t="shared" si="75"/>
        <v>0</v>
      </c>
      <c r="Y91" s="42">
        <f t="shared" si="73"/>
        <v>0</v>
      </c>
      <c r="Z91" s="44"/>
      <c r="AA91" s="44"/>
      <c r="AB91" s="44"/>
      <c r="AC91" s="44"/>
      <c r="AD91" s="44"/>
      <c r="AE91" s="44"/>
      <c r="AF91" s="44"/>
      <c r="AG91" s="44"/>
    </row>
    <row r="92" spans="1:33">
      <c r="A92" s="44">
        <f t="shared" si="74"/>
        <v>81</v>
      </c>
      <c r="B92" s="44"/>
      <c r="C92" s="44"/>
      <c r="D92" s="44"/>
      <c r="E92" s="44"/>
      <c r="G92" s="129"/>
      <c r="H92" s="44"/>
      <c r="I92" s="44"/>
      <c r="J92" s="44"/>
      <c r="K92" s="44"/>
      <c r="L92" s="44"/>
      <c r="M92" s="44"/>
      <c r="N92" s="132"/>
      <c r="O92" s="132"/>
      <c r="P92" s="44"/>
      <c r="Q92" s="45"/>
      <c r="R92" s="45"/>
      <c r="S92" s="45"/>
      <c r="T92" s="45"/>
      <c r="U92" s="45"/>
      <c r="V92" s="45"/>
      <c r="W92" s="44"/>
      <c r="X92" s="44"/>
      <c r="Y92" s="44"/>
      <c r="Z92" s="44"/>
      <c r="AB92" s="44"/>
      <c r="AC92" s="44"/>
      <c r="AD92" s="44"/>
      <c r="AE92" s="44"/>
      <c r="AF92" s="44"/>
      <c r="AG92" s="44"/>
    </row>
    <row r="93" spans="1:33">
      <c r="A93" s="44">
        <f t="shared" si="74"/>
        <v>82</v>
      </c>
      <c r="B93" s="44"/>
      <c r="C93" s="44"/>
      <c r="D93" s="44" t="s">
        <v>158</v>
      </c>
      <c r="E93" s="44"/>
      <c r="G93" s="129"/>
      <c r="H93" s="44"/>
      <c r="I93" s="44"/>
      <c r="J93" s="42"/>
      <c r="K93" s="132"/>
      <c r="L93" s="132"/>
      <c r="M93" s="132"/>
      <c r="N93" s="45"/>
      <c r="O93" s="45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44"/>
      <c r="AB93" s="44"/>
      <c r="AC93" s="44"/>
      <c r="AD93" s="44"/>
      <c r="AE93" s="44"/>
      <c r="AF93" s="44"/>
      <c r="AG93" s="44"/>
    </row>
    <row r="94" spans="1:33">
      <c r="A94" s="44">
        <f t="shared" si="74"/>
        <v>83</v>
      </c>
      <c r="B94" s="44"/>
      <c r="C94" s="44"/>
      <c r="D94" s="44"/>
      <c r="E94" s="44"/>
      <c r="G94" s="131"/>
      <c r="H94" s="149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132"/>
      <c r="U94" s="132"/>
      <c r="V94" s="132"/>
      <c r="W94" s="45"/>
      <c r="X94" s="45"/>
      <c r="Y94" s="45"/>
      <c r="Z94" s="44"/>
      <c r="AB94" s="44"/>
      <c r="AC94" s="44"/>
      <c r="AD94" s="44"/>
      <c r="AE94" s="44"/>
      <c r="AF94" s="44"/>
      <c r="AG94" s="44"/>
    </row>
    <row r="95" spans="1:33">
      <c r="A95" s="44">
        <f t="shared" si="74"/>
        <v>84</v>
      </c>
      <c r="B95" s="44"/>
      <c r="C95" s="139">
        <v>38900</v>
      </c>
      <c r="E95" s="138" t="s">
        <v>125</v>
      </c>
      <c r="G95" s="43">
        <v>6.2</v>
      </c>
      <c r="H95" s="136" t="str">
        <f t="shared" ref="H95:H128" si="76">VLOOKUP($G95,alloc,3)</f>
        <v>P, S, T &amp; D Plant - Customer</v>
      </c>
      <c r="I95" s="42">
        <f>'DepExp. Class.'!J$95</f>
        <v>0</v>
      </c>
      <c r="J95" s="136">
        <f t="shared" ref="J95:J128" si="77">$I95*VLOOKUP($G95,alloc,6)</f>
        <v>0</v>
      </c>
      <c r="K95" s="136">
        <f t="shared" ref="K95:K128" si="78">$I95*VLOOKUP($G95,alloc,7)</f>
        <v>0</v>
      </c>
      <c r="L95" s="136">
        <f t="shared" ref="L95:L128" si="79">$I95*VLOOKUP($G95,alloc,8)</f>
        <v>0</v>
      </c>
      <c r="M95" s="136">
        <f t="shared" ref="M95:M128" si="80">$I95*VLOOKUP($G95,alloc,9)</f>
        <v>0</v>
      </c>
      <c r="N95" s="136">
        <f t="shared" ref="N95:N128" si="81">$I95*VLOOKUP($G95,alloc,10)</f>
        <v>0</v>
      </c>
      <c r="O95" s="136">
        <f t="shared" ref="O95:O128" si="82">$I95*VLOOKUP($G95,alloc,11)</f>
        <v>0</v>
      </c>
      <c r="P95" s="136">
        <f t="shared" ref="P95:P128" si="83">$I95*VLOOKUP($G95,alloc,12)</f>
        <v>0</v>
      </c>
      <c r="Q95" s="136">
        <f t="shared" ref="Q95:Q128" si="84">$I95*VLOOKUP($G95,alloc,13)</f>
        <v>0</v>
      </c>
      <c r="R95" s="136">
        <f t="shared" ref="R95:R128" si="85">$I95*VLOOKUP($G95,alloc,14)</f>
        <v>0</v>
      </c>
      <c r="S95" s="136">
        <f t="shared" ref="S95:S128" si="86">$I95*VLOOKUP($G95,alloc,15)</f>
        <v>0</v>
      </c>
      <c r="T95" s="136">
        <f t="shared" ref="T95:T128" si="87">$I95*VLOOKUP($G95,alloc,16)</f>
        <v>0</v>
      </c>
      <c r="U95" s="136">
        <f t="shared" ref="U95:U128" si="88">$I95*VLOOKUP($G95,alloc,17)</f>
        <v>0</v>
      </c>
      <c r="V95" s="136">
        <f t="shared" ref="V95:V128" si="89">$I95*VLOOKUP($G95,alloc,18)</f>
        <v>0</v>
      </c>
      <c r="W95" s="136">
        <f t="shared" ref="W95:W128" si="90">$I95*VLOOKUP($G95,alloc,19)</f>
        <v>0</v>
      </c>
      <c r="X95" s="136">
        <f t="shared" ref="X95:X128" si="91">$I95*VLOOKUP($G95,alloc,20)</f>
        <v>0</v>
      </c>
      <c r="Y95" s="42">
        <f t="shared" ref="Y95:Y128" si="92">SUM(J95:X95)-I95</f>
        <v>0</v>
      </c>
      <c r="Z95" s="44"/>
      <c r="AB95" s="44"/>
      <c r="AC95" s="44"/>
      <c r="AD95" s="44"/>
      <c r="AE95" s="44"/>
      <c r="AF95" s="44"/>
      <c r="AG95" s="44"/>
    </row>
    <row r="96" spans="1:33">
      <c r="A96" s="44">
        <f t="shared" si="74"/>
        <v>85</v>
      </c>
      <c r="B96" s="44"/>
      <c r="C96" s="139">
        <v>39000</v>
      </c>
      <c r="E96" s="138" t="s">
        <v>304</v>
      </c>
      <c r="G96" s="43">
        <v>6.2</v>
      </c>
      <c r="H96" s="136" t="str">
        <f t="shared" si="76"/>
        <v>P, S, T &amp; D Plant - Customer</v>
      </c>
      <c r="I96" s="42">
        <f>'DepExp. Class.'!J$96</f>
        <v>84592.145613585293</v>
      </c>
      <c r="J96" s="136">
        <f t="shared" si="77"/>
        <v>62678.986239673373</v>
      </c>
      <c r="K96" s="136">
        <f t="shared" si="78"/>
        <v>20734.188918197106</v>
      </c>
      <c r="L96" s="136">
        <f t="shared" si="79"/>
        <v>64.887299577329372</v>
      </c>
      <c r="M96" s="136">
        <f t="shared" si="80"/>
        <v>707.28980076991002</v>
      </c>
      <c r="N96" s="136">
        <f t="shared" si="81"/>
        <v>406.79335536757418</v>
      </c>
      <c r="O96" s="136">
        <f t="shared" si="82"/>
        <v>0</v>
      </c>
      <c r="P96" s="136">
        <f t="shared" si="83"/>
        <v>0</v>
      </c>
      <c r="Q96" s="136">
        <f t="shared" si="84"/>
        <v>0</v>
      </c>
      <c r="R96" s="136">
        <f t="shared" si="85"/>
        <v>0</v>
      </c>
      <c r="S96" s="136">
        <f t="shared" si="86"/>
        <v>0</v>
      </c>
      <c r="T96" s="136">
        <f t="shared" si="87"/>
        <v>0</v>
      </c>
      <c r="U96" s="136">
        <f t="shared" si="88"/>
        <v>0</v>
      </c>
      <c r="V96" s="136">
        <f t="shared" si="89"/>
        <v>0</v>
      </c>
      <c r="W96" s="136">
        <f t="shared" si="90"/>
        <v>0</v>
      </c>
      <c r="X96" s="136">
        <f t="shared" si="91"/>
        <v>0</v>
      </c>
      <c r="Y96" s="42">
        <f t="shared" si="92"/>
        <v>0</v>
      </c>
      <c r="Z96" s="44"/>
      <c r="AB96" s="44"/>
      <c r="AC96" s="44"/>
      <c r="AD96" s="44"/>
      <c r="AE96" s="44"/>
      <c r="AF96" s="44"/>
      <c r="AG96" s="44"/>
    </row>
    <row r="97" spans="1:33">
      <c r="A97" s="44">
        <f t="shared" si="74"/>
        <v>86</v>
      </c>
      <c r="B97" s="44"/>
      <c r="C97" s="139">
        <v>39001</v>
      </c>
      <c r="E97" s="138" t="s">
        <v>149</v>
      </c>
      <c r="G97" s="43">
        <v>6.2</v>
      </c>
      <c r="H97" s="136" t="str">
        <f t="shared" si="76"/>
        <v>P, S, T &amp; D Plant - Customer</v>
      </c>
      <c r="I97" s="42">
        <f>'DepExp. Class.'!J$97</f>
        <v>0</v>
      </c>
      <c r="J97" s="136">
        <f t="shared" si="77"/>
        <v>0</v>
      </c>
      <c r="K97" s="136">
        <f t="shared" si="78"/>
        <v>0</v>
      </c>
      <c r="L97" s="136">
        <f t="shared" si="79"/>
        <v>0</v>
      </c>
      <c r="M97" s="136">
        <f t="shared" si="80"/>
        <v>0</v>
      </c>
      <c r="N97" s="136">
        <f t="shared" si="81"/>
        <v>0</v>
      </c>
      <c r="O97" s="136">
        <f t="shared" si="82"/>
        <v>0</v>
      </c>
      <c r="P97" s="136">
        <f t="shared" si="83"/>
        <v>0</v>
      </c>
      <c r="Q97" s="136">
        <f t="shared" si="84"/>
        <v>0</v>
      </c>
      <c r="R97" s="136">
        <f t="shared" si="85"/>
        <v>0</v>
      </c>
      <c r="S97" s="136">
        <f t="shared" si="86"/>
        <v>0</v>
      </c>
      <c r="T97" s="136">
        <f t="shared" si="87"/>
        <v>0</v>
      </c>
      <c r="U97" s="136">
        <f t="shared" si="88"/>
        <v>0</v>
      </c>
      <c r="V97" s="136">
        <f t="shared" si="89"/>
        <v>0</v>
      </c>
      <c r="W97" s="136">
        <f t="shared" si="90"/>
        <v>0</v>
      </c>
      <c r="X97" s="136">
        <f t="shared" si="91"/>
        <v>0</v>
      </c>
      <c r="Y97" s="42">
        <f t="shared" si="92"/>
        <v>0</v>
      </c>
      <c r="Z97" s="42"/>
      <c r="AA97" s="42"/>
      <c r="AB97" s="42"/>
      <c r="AC97" s="42"/>
      <c r="AD97" s="42"/>
      <c r="AE97" s="42"/>
      <c r="AF97" s="42"/>
      <c r="AG97" s="42"/>
    </row>
    <row r="98" spans="1:33">
      <c r="A98" s="44">
        <f t="shared" si="74"/>
        <v>87</v>
      </c>
      <c r="B98" s="44"/>
      <c r="C98" s="139">
        <v>39002</v>
      </c>
      <c r="E98" s="138" t="s">
        <v>291</v>
      </c>
      <c r="G98" s="43">
        <v>6.2</v>
      </c>
      <c r="H98" s="136" t="str">
        <f t="shared" si="76"/>
        <v>P, S, T &amp; D Plant - Customer</v>
      </c>
      <c r="I98" s="42">
        <f>'DepExp. Class.'!J$98</f>
        <v>2788.1989523308453</v>
      </c>
      <c r="J98" s="136">
        <f t="shared" si="77"/>
        <v>2065.9303827677177</v>
      </c>
      <c r="K98" s="136">
        <f t="shared" si="78"/>
        <v>683.40912031273365</v>
      </c>
      <c r="L98" s="136">
        <f t="shared" si="79"/>
        <v>2.1387174824423929</v>
      </c>
      <c r="M98" s="136">
        <f t="shared" si="80"/>
        <v>23.312621605666504</v>
      </c>
      <c r="N98" s="136">
        <f t="shared" si="81"/>
        <v>13.408110162285167</v>
      </c>
      <c r="O98" s="136">
        <f t="shared" si="82"/>
        <v>0</v>
      </c>
      <c r="P98" s="136">
        <f t="shared" si="83"/>
        <v>0</v>
      </c>
      <c r="Q98" s="136">
        <f t="shared" si="84"/>
        <v>0</v>
      </c>
      <c r="R98" s="136">
        <f t="shared" si="85"/>
        <v>0</v>
      </c>
      <c r="S98" s="136">
        <f t="shared" si="86"/>
        <v>0</v>
      </c>
      <c r="T98" s="136">
        <f t="shared" si="87"/>
        <v>0</v>
      </c>
      <c r="U98" s="136">
        <f t="shared" si="88"/>
        <v>0</v>
      </c>
      <c r="V98" s="136">
        <f t="shared" si="89"/>
        <v>0</v>
      </c>
      <c r="W98" s="136">
        <f t="shared" si="90"/>
        <v>0</v>
      </c>
      <c r="X98" s="136">
        <f t="shared" si="91"/>
        <v>0</v>
      </c>
      <c r="Y98" s="42">
        <f t="shared" si="92"/>
        <v>0</v>
      </c>
      <c r="Z98" s="42"/>
      <c r="AA98" s="42"/>
      <c r="AB98" s="42"/>
      <c r="AC98" s="42"/>
      <c r="AD98" s="42"/>
      <c r="AE98" s="42"/>
      <c r="AF98" s="42"/>
      <c r="AG98" s="42"/>
    </row>
    <row r="99" spans="1:33">
      <c r="A99" s="44">
        <f t="shared" si="74"/>
        <v>88</v>
      </c>
      <c r="B99" s="44"/>
      <c r="C99" s="139">
        <v>39003</v>
      </c>
      <c r="E99" s="138" t="s">
        <v>306</v>
      </c>
      <c r="G99" s="43">
        <v>6.2</v>
      </c>
      <c r="H99" s="136" t="str">
        <f t="shared" si="76"/>
        <v>P, S, T &amp; D Plant - Customer</v>
      </c>
      <c r="I99" s="42">
        <f>'DepExp. Class.'!J$99</f>
        <v>11422.407786910797</v>
      </c>
      <c r="J99" s="136">
        <f t="shared" si="77"/>
        <v>8463.4919153148985</v>
      </c>
      <c r="K99" s="136">
        <f t="shared" si="78"/>
        <v>2799.7204614757893</v>
      </c>
      <c r="L99" s="136">
        <f t="shared" si="79"/>
        <v>8.7616786474401795</v>
      </c>
      <c r="M99" s="136">
        <f t="shared" si="80"/>
        <v>95.504759565045788</v>
      </c>
      <c r="N99" s="136">
        <f t="shared" si="81"/>
        <v>54.928971907622646</v>
      </c>
      <c r="O99" s="136">
        <f t="shared" si="82"/>
        <v>0</v>
      </c>
      <c r="P99" s="136">
        <f t="shared" si="83"/>
        <v>0</v>
      </c>
      <c r="Q99" s="136">
        <f t="shared" si="84"/>
        <v>0</v>
      </c>
      <c r="R99" s="136">
        <f t="shared" si="85"/>
        <v>0</v>
      </c>
      <c r="S99" s="136">
        <f t="shared" si="86"/>
        <v>0</v>
      </c>
      <c r="T99" s="136">
        <f t="shared" si="87"/>
        <v>0</v>
      </c>
      <c r="U99" s="136">
        <f t="shared" si="88"/>
        <v>0</v>
      </c>
      <c r="V99" s="136">
        <f t="shared" si="89"/>
        <v>0</v>
      </c>
      <c r="W99" s="136">
        <f t="shared" si="90"/>
        <v>0</v>
      </c>
      <c r="X99" s="136">
        <f t="shared" si="91"/>
        <v>0</v>
      </c>
      <c r="Y99" s="42">
        <f t="shared" si="92"/>
        <v>0</v>
      </c>
      <c r="Z99" s="42"/>
      <c r="AA99" s="42"/>
      <c r="AB99" s="42"/>
      <c r="AC99" s="42"/>
      <c r="AD99" s="42"/>
      <c r="AE99" s="42"/>
      <c r="AF99" s="42"/>
      <c r="AG99" s="42"/>
    </row>
    <row r="100" spans="1:33">
      <c r="A100" s="44">
        <f t="shared" si="74"/>
        <v>89</v>
      </c>
      <c r="B100" s="44"/>
      <c r="C100" s="139">
        <v>39004</v>
      </c>
      <c r="E100" s="138" t="s">
        <v>307</v>
      </c>
      <c r="G100" s="43">
        <v>6.2</v>
      </c>
      <c r="H100" s="136" t="str">
        <f t="shared" si="76"/>
        <v>P, S, T &amp; D Plant - Customer</v>
      </c>
      <c r="I100" s="42">
        <f>'DepExp. Class.'!J$100</f>
        <v>120.17523973724428</v>
      </c>
      <c r="J100" s="136">
        <f t="shared" si="77"/>
        <v>89.044463208774417</v>
      </c>
      <c r="K100" s="136">
        <f t="shared" si="78"/>
        <v>29.455880400336884</v>
      </c>
      <c r="L100" s="136">
        <f t="shared" si="79"/>
        <v>9.2181688099369261E-2</v>
      </c>
      <c r="M100" s="136">
        <f t="shared" si="80"/>
        <v>1.0048063062438872</v>
      </c>
      <c r="N100" s="136">
        <f t="shared" si="81"/>
        <v>0.57790813378973083</v>
      </c>
      <c r="O100" s="136">
        <f t="shared" si="82"/>
        <v>0</v>
      </c>
      <c r="P100" s="136">
        <f t="shared" si="83"/>
        <v>0</v>
      </c>
      <c r="Q100" s="136">
        <f t="shared" si="84"/>
        <v>0</v>
      </c>
      <c r="R100" s="136">
        <f t="shared" si="85"/>
        <v>0</v>
      </c>
      <c r="S100" s="136">
        <f t="shared" si="86"/>
        <v>0</v>
      </c>
      <c r="T100" s="136">
        <f t="shared" si="87"/>
        <v>0</v>
      </c>
      <c r="U100" s="136">
        <f t="shared" si="88"/>
        <v>0</v>
      </c>
      <c r="V100" s="136">
        <f t="shared" si="89"/>
        <v>0</v>
      </c>
      <c r="W100" s="136">
        <f t="shared" si="90"/>
        <v>0</v>
      </c>
      <c r="X100" s="136">
        <f t="shared" si="91"/>
        <v>0</v>
      </c>
      <c r="Y100" s="42">
        <f t="shared" si="92"/>
        <v>0</v>
      </c>
      <c r="Z100" s="42"/>
      <c r="AA100" s="42"/>
      <c r="AB100" s="42"/>
      <c r="AC100" s="42"/>
      <c r="AD100" s="42"/>
      <c r="AE100" s="42"/>
      <c r="AF100" s="42"/>
      <c r="AG100" s="42"/>
    </row>
    <row r="101" spans="1:33">
      <c r="A101" s="44">
        <f t="shared" si="74"/>
        <v>90</v>
      </c>
      <c r="B101" s="44"/>
      <c r="C101" s="139">
        <v>39009</v>
      </c>
      <c r="E101" s="138" t="s">
        <v>308</v>
      </c>
      <c r="G101" s="43">
        <v>6.2</v>
      </c>
      <c r="H101" s="136" t="str">
        <f t="shared" si="76"/>
        <v>P, S, T &amp; D Plant - Customer</v>
      </c>
      <c r="I101" s="42">
        <f>'DepExp. Class.'!J$101</f>
        <v>99875.989988000292</v>
      </c>
      <c r="J101" s="136">
        <f t="shared" si="77"/>
        <v>74003.629494488967</v>
      </c>
      <c r="K101" s="136">
        <f t="shared" si="78"/>
        <v>24480.377342155836</v>
      </c>
      <c r="L101" s="136">
        <f t="shared" si="79"/>
        <v>76.61093398123883</v>
      </c>
      <c r="M101" s="136">
        <f t="shared" si="80"/>
        <v>835.08071048342617</v>
      </c>
      <c r="N101" s="136">
        <f t="shared" si="81"/>
        <v>480.291506890824</v>
      </c>
      <c r="O101" s="136">
        <f t="shared" si="82"/>
        <v>0</v>
      </c>
      <c r="P101" s="136">
        <f t="shared" si="83"/>
        <v>0</v>
      </c>
      <c r="Q101" s="136">
        <f t="shared" si="84"/>
        <v>0</v>
      </c>
      <c r="R101" s="136">
        <f t="shared" si="85"/>
        <v>0</v>
      </c>
      <c r="S101" s="136">
        <f t="shared" si="86"/>
        <v>0</v>
      </c>
      <c r="T101" s="136">
        <f t="shared" si="87"/>
        <v>0</v>
      </c>
      <c r="U101" s="136">
        <f t="shared" si="88"/>
        <v>0</v>
      </c>
      <c r="V101" s="136">
        <f t="shared" si="89"/>
        <v>0</v>
      </c>
      <c r="W101" s="136">
        <f t="shared" si="90"/>
        <v>0</v>
      </c>
      <c r="X101" s="136">
        <f t="shared" si="91"/>
        <v>0</v>
      </c>
      <c r="Y101" s="42">
        <f t="shared" si="92"/>
        <v>0</v>
      </c>
      <c r="Z101" s="42"/>
      <c r="AA101" s="42"/>
      <c r="AB101" s="42"/>
      <c r="AC101" s="42"/>
      <c r="AD101" s="42"/>
      <c r="AE101" s="42"/>
      <c r="AF101" s="42"/>
      <c r="AG101" s="42"/>
    </row>
    <row r="102" spans="1:33">
      <c r="A102" s="44">
        <f t="shared" si="74"/>
        <v>91</v>
      </c>
      <c r="B102" s="44"/>
      <c r="C102" s="139">
        <v>39100</v>
      </c>
      <c r="E102" s="138" t="s">
        <v>309</v>
      </c>
      <c r="G102" s="43">
        <v>6.2</v>
      </c>
      <c r="H102" s="136" t="str">
        <f t="shared" si="76"/>
        <v>P, S, T &amp; D Plant - Customer</v>
      </c>
      <c r="I102" s="42">
        <f>'DepExp. Class.'!J$102</f>
        <v>55709.590226365566</v>
      </c>
      <c r="J102" s="136">
        <f t="shared" si="77"/>
        <v>41278.307978695266</v>
      </c>
      <c r="K102" s="136">
        <f t="shared" si="78"/>
        <v>13654.851285901248</v>
      </c>
      <c r="L102" s="136">
        <f t="shared" si="79"/>
        <v>42.732630129290726</v>
      </c>
      <c r="M102" s="136">
        <f t="shared" si="80"/>
        <v>465.79767762565689</v>
      </c>
      <c r="N102" s="136">
        <f t="shared" si="81"/>
        <v>267.90065401410453</v>
      </c>
      <c r="O102" s="136">
        <f t="shared" si="82"/>
        <v>0</v>
      </c>
      <c r="P102" s="136">
        <f t="shared" si="83"/>
        <v>0</v>
      </c>
      <c r="Q102" s="136">
        <f t="shared" si="84"/>
        <v>0</v>
      </c>
      <c r="R102" s="136">
        <f t="shared" si="85"/>
        <v>0</v>
      </c>
      <c r="S102" s="136">
        <f t="shared" si="86"/>
        <v>0</v>
      </c>
      <c r="T102" s="136">
        <f t="shared" si="87"/>
        <v>0</v>
      </c>
      <c r="U102" s="136">
        <f t="shared" si="88"/>
        <v>0</v>
      </c>
      <c r="V102" s="136">
        <f t="shared" si="89"/>
        <v>0</v>
      </c>
      <c r="W102" s="136">
        <f t="shared" si="90"/>
        <v>0</v>
      </c>
      <c r="X102" s="136">
        <f t="shared" si="91"/>
        <v>0</v>
      </c>
      <c r="Y102" s="42">
        <f t="shared" si="92"/>
        <v>0</v>
      </c>
      <c r="Z102" s="42"/>
      <c r="AA102" s="42"/>
      <c r="AB102" s="42"/>
      <c r="AC102" s="42"/>
      <c r="AD102" s="42"/>
      <c r="AE102" s="42"/>
      <c r="AF102" s="42"/>
      <c r="AG102" s="42"/>
    </row>
    <row r="103" spans="1:33">
      <c r="A103" s="44">
        <f t="shared" si="74"/>
        <v>92</v>
      </c>
      <c r="B103" s="44"/>
      <c r="C103" s="146">
        <v>39102</v>
      </c>
      <c r="E103" s="138" t="s">
        <v>310</v>
      </c>
      <c r="G103" s="43">
        <v>6.2</v>
      </c>
      <c r="H103" s="136" t="str">
        <f t="shared" si="76"/>
        <v>P, S, T &amp; D Plant - Customer</v>
      </c>
      <c r="I103" s="42">
        <f>'DepExp. Class.'!J$103</f>
        <v>0</v>
      </c>
      <c r="J103" s="136">
        <f t="shared" si="77"/>
        <v>0</v>
      </c>
      <c r="K103" s="136">
        <f t="shared" si="78"/>
        <v>0</v>
      </c>
      <c r="L103" s="136">
        <f t="shared" si="79"/>
        <v>0</v>
      </c>
      <c r="M103" s="136">
        <f t="shared" si="80"/>
        <v>0</v>
      </c>
      <c r="N103" s="136">
        <f t="shared" si="81"/>
        <v>0</v>
      </c>
      <c r="O103" s="136">
        <f t="shared" si="82"/>
        <v>0</v>
      </c>
      <c r="P103" s="136">
        <f t="shared" si="83"/>
        <v>0</v>
      </c>
      <c r="Q103" s="136">
        <f t="shared" si="84"/>
        <v>0</v>
      </c>
      <c r="R103" s="136">
        <f t="shared" si="85"/>
        <v>0</v>
      </c>
      <c r="S103" s="136">
        <f t="shared" si="86"/>
        <v>0</v>
      </c>
      <c r="T103" s="136">
        <f t="shared" si="87"/>
        <v>0</v>
      </c>
      <c r="U103" s="136">
        <f t="shared" si="88"/>
        <v>0</v>
      </c>
      <c r="V103" s="136">
        <f t="shared" si="89"/>
        <v>0</v>
      </c>
      <c r="W103" s="136">
        <f t="shared" si="90"/>
        <v>0</v>
      </c>
      <c r="X103" s="136">
        <f t="shared" si="91"/>
        <v>0</v>
      </c>
      <c r="Y103" s="42">
        <f t="shared" si="92"/>
        <v>0</v>
      </c>
      <c r="Z103" s="42"/>
      <c r="AA103" s="42"/>
      <c r="AB103" s="42"/>
      <c r="AC103" s="42"/>
      <c r="AD103" s="42"/>
      <c r="AE103" s="42"/>
      <c r="AF103" s="42"/>
      <c r="AG103" s="42"/>
    </row>
    <row r="104" spans="1:33">
      <c r="A104" s="44">
        <f t="shared" si="74"/>
        <v>93</v>
      </c>
      <c r="B104" s="44"/>
      <c r="C104" s="139">
        <v>39103</v>
      </c>
      <c r="E104" s="138" t="s">
        <v>311</v>
      </c>
      <c r="G104" s="43">
        <v>6.2</v>
      </c>
      <c r="H104" s="136" t="str">
        <f t="shared" si="76"/>
        <v>P, S, T &amp; D Plant - Customer</v>
      </c>
      <c r="I104" s="42">
        <f>'DepExp. Class.'!J$104</f>
        <v>0</v>
      </c>
      <c r="J104" s="136">
        <f t="shared" si="77"/>
        <v>0</v>
      </c>
      <c r="K104" s="136">
        <f t="shared" si="78"/>
        <v>0</v>
      </c>
      <c r="L104" s="136">
        <f t="shared" si="79"/>
        <v>0</v>
      </c>
      <c r="M104" s="136">
        <f t="shared" si="80"/>
        <v>0</v>
      </c>
      <c r="N104" s="136">
        <f t="shared" si="81"/>
        <v>0</v>
      </c>
      <c r="O104" s="136">
        <f t="shared" si="82"/>
        <v>0</v>
      </c>
      <c r="P104" s="136">
        <f t="shared" si="83"/>
        <v>0</v>
      </c>
      <c r="Q104" s="136">
        <f t="shared" si="84"/>
        <v>0</v>
      </c>
      <c r="R104" s="136">
        <f t="shared" si="85"/>
        <v>0</v>
      </c>
      <c r="S104" s="136">
        <f t="shared" si="86"/>
        <v>0</v>
      </c>
      <c r="T104" s="136">
        <f t="shared" si="87"/>
        <v>0</v>
      </c>
      <c r="U104" s="136">
        <f t="shared" si="88"/>
        <v>0</v>
      </c>
      <c r="V104" s="136">
        <f t="shared" si="89"/>
        <v>0</v>
      </c>
      <c r="W104" s="136">
        <f t="shared" si="90"/>
        <v>0</v>
      </c>
      <c r="X104" s="136">
        <f t="shared" si="91"/>
        <v>0</v>
      </c>
      <c r="Y104" s="42">
        <f t="shared" si="92"/>
        <v>0</v>
      </c>
      <c r="Z104" s="42"/>
      <c r="AA104" s="42"/>
      <c r="AB104" s="42"/>
      <c r="AC104" s="42"/>
      <c r="AD104" s="42"/>
      <c r="AE104" s="42"/>
      <c r="AF104" s="42"/>
      <c r="AG104" s="42"/>
    </row>
    <row r="105" spans="1:33">
      <c r="A105" s="44">
        <f t="shared" si="74"/>
        <v>94</v>
      </c>
      <c r="B105" s="44"/>
      <c r="C105" s="139">
        <v>39200</v>
      </c>
      <c r="E105" s="138" t="s">
        <v>312</v>
      </c>
      <c r="G105" s="43">
        <v>6.2</v>
      </c>
      <c r="H105" s="136" t="str">
        <f t="shared" si="76"/>
        <v>P, S, T &amp; D Plant - Customer</v>
      </c>
      <c r="I105" s="42">
        <f>'DepExp. Class.'!J$105</f>
        <v>10230.709534244168</v>
      </c>
      <c r="J105" s="136">
        <f t="shared" si="77"/>
        <v>7580.4969535611608</v>
      </c>
      <c r="K105" s="136">
        <f t="shared" si="78"/>
        <v>2507.6260060739264</v>
      </c>
      <c r="L105" s="136">
        <f t="shared" si="79"/>
        <v>7.8475739044326787</v>
      </c>
      <c r="M105" s="136">
        <f t="shared" si="80"/>
        <v>85.54076097401034</v>
      </c>
      <c r="N105" s="136">
        <f t="shared" si="81"/>
        <v>49.198239730638122</v>
      </c>
      <c r="O105" s="136">
        <f t="shared" si="82"/>
        <v>0</v>
      </c>
      <c r="P105" s="136">
        <f t="shared" si="83"/>
        <v>0</v>
      </c>
      <c r="Q105" s="136">
        <f t="shared" si="84"/>
        <v>0</v>
      </c>
      <c r="R105" s="136">
        <f t="shared" si="85"/>
        <v>0</v>
      </c>
      <c r="S105" s="136">
        <f t="shared" si="86"/>
        <v>0</v>
      </c>
      <c r="T105" s="136">
        <f t="shared" si="87"/>
        <v>0</v>
      </c>
      <c r="U105" s="136">
        <f t="shared" si="88"/>
        <v>0</v>
      </c>
      <c r="V105" s="136">
        <f t="shared" si="89"/>
        <v>0</v>
      </c>
      <c r="W105" s="136">
        <f t="shared" si="90"/>
        <v>0</v>
      </c>
      <c r="X105" s="136">
        <f t="shared" si="91"/>
        <v>0</v>
      </c>
      <c r="Y105" s="42">
        <f t="shared" si="92"/>
        <v>0</v>
      </c>
      <c r="Z105" s="42"/>
      <c r="AA105" s="42"/>
      <c r="AB105" s="42"/>
      <c r="AC105" s="42"/>
      <c r="AD105" s="42"/>
      <c r="AE105" s="42"/>
      <c r="AF105" s="42"/>
      <c r="AG105" s="42"/>
    </row>
    <row r="106" spans="1:33">
      <c r="A106" s="44">
        <f t="shared" si="74"/>
        <v>95</v>
      </c>
      <c r="B106" s="44"/>
      <c r="C106" s="139">
        <v>39201</v>
      </c>
      <c r="E106" s="138" t="s">
        <v>313</v>
      </c>
      <c r="G106" s="43">
        <v>6.2</v>
      </c>
      <c r="H106" s="136" t="str">
        <f t="shared" si="76"/>
        <v>P, S, T &amp; D Plant - Customer</v>
      </c>
      <c r="I106" s="42">
        <f>'DepExp. Class.'!J$106</f>
        <v>614.95107517854501</v>
      </c>
      <c r="J106" s="136">
        <f t="shared" si="77"/>
        <v>455.65116831601227</v>
      </c>
      <c r="K106" s="136">
        <f t="shared" si="78"/>
        <v>150.7292630505483</v>
      </c>
      <c r="L106" s="136">
        <f t="shared" si="79"/>
        <v>0.47170472330592833</v>
      </c>
      <c r="M106" s="136">
        <f t="shared" si="80"/>
        <v>5.141714047934296</v>
      </c>
      <c r="N106" s="136">
        <f t="shared" si="81"/>
        <v>2.9572250407442429</v>
      </c>
      <c r="O106" s="136">
        <f t="shared" si="82"/>
        <v>0</v>
      </c>
      <c r="P106" s="136">
        <f t="shared" si="83"/>
        <v>0</v>
      </c>
      <c r="Q106" s="136">
        <f t="shared" si="84"/>
        <v>0</v>
      </c>
      <c r="R106" s="136">
        <f t="shared" si="85"/>
        <v>0</v>
      </c>
      <c r="S106" s="136">
        <f t="shared" si="86"/>
        <v>0</v>
      </c>
      <c r="T106" s="136">
        <f t="shared" si="87"/>
        <v>0</v>
      </c>
      <c r="U106" s="136">
        <f t="shared" si="88"/>
        <v>0</v>
      </c>
      <c r="V106" s="136">
        <f t="shared" si="89"/>
        <v>0</v>
      </c>
      <c r="W106" s="136">
        <f t="shared" si="90"/>
        <v>0</v>
      </c>
      <c r="X106" s="136">
        <f t="shared" si="91"/>
        <v>0</v>
      </c>
      <c r="Y106" s="42">
        <f t="shared" si="92"/>
        <v>0</v>
      </c>
      <c r="Z106" s="42"/>
      <c r="AA106" s="42"/>
      <c r="AB106" s="42"/>
      <c r="AC106" s="42"/>
      <c r="AD106" s="42"/>
      <c r="AE106" s="42"/>
      <c r="AF106" s="42"/>
      <c r="AG106" s="42"/>
    </row>
    <row r="107" spans="1:33">
      <c r="A107" s="44">
        <f t="shared" si="74"/>
        <v>96</v>
      </c>
      <c r="B107" s="44"/>
      <c r="C107" s="139">
        <v>39202</v>
      </c>
      <c r="E107" s="138" t="s">
        <v>198</v>
      </c>
      <c r="G107" s="43">
        <v>6.2</v>
      </c>
      <c r="H107" s="136" t="str">
        <f t="shared" si="76"/>
        <v>P, S, T &amp; D Plant - Customer</v>
      </c>
      <c r="I107" s="42">
        <f>'DepExp. Class.'!J$107</f>
        <v>0</v>
      </c>
      <c r="J107" s="136">
        <f t="shared" si="77"/>
        <v>0</v>
      </c>
      <c r="K107" s="136">
        <f t="shared" si="78"/>
        <v>0</v>
      </c>
      <c r="L107" s="136">
        <f t="shared" si="79"/>
        <v>0</v>
      </c>
      <c r="M107" s="136">
        <f t="shared" si="80"/>
        <v>0</v>
      </c>
      <c r="N107" s="136">
        <f t="shared" si="81"/>
        <v>0</v>
      </c>
      <c r="O107" s="136">
        <f t="shared" si="82"/>
        <v>0</v>
      </c>
      <c r="P107" s="136">
        <f t="shared" si="83"/>
        <v>0</v>
      </c>
      <c r="Q107" s="136">
        <f t="shared" si="84"/>
        <v>0</v>
      </c>
      <c r="R107" s="136">
        <f t="shared" si="85"/>
        <v>0</v>
      </c>
      <c r="S107" s="136">
        <f t="shared" si="86"/>
        <v>0</v>
      </c>
      <c r="T107" s="136">
        <f t="shared" si="87"/>
        <v>0</v>
      </c>
      <c r="U107" s="136">
        <f t="shared" si="88"/>
        <v>0</v>
      </c>
      <c r="V107" s="136">
        <f t="shared" si="89"/>
        <v>0</v>
      </c>
      <c r="W107" s="136">
        <f t="shared" si="90"/>
        <v>0</v>
      </c>
      <c r="X107" s="136">
        <f t="shared" si="91"/>
        <v>0</v>
      </c>
      <c r="Y107" s="42">
        <f t="shared" si="92"/>
        <v>0</v>
      </c>
      <c r="Z107" s="42"/>
      <c r="AA107" s="42"/>
      <c r="AB107" s="42"/>
      <c r="AC107" s="42"/>
      <c r="AD107" s="42"/>
      <c r="AE107" s="42"/>
      <c r="AF107" s="42"/>
      <c r="AG107" s="42"/>
    </row>
    <row r="108" spans="1:33">
      <c r="A108" s="44">
        <f t="shared" si="74"/>
        <v>97</v>
      </c>
      <c r="B108" s="44"/>
      <c r="C108" s="139">
        <v>39300</v>
      </c>
      <c r="E108" s="138" t="s">
        <v>314</v>
      </c>
      <c r="G108" s="43">
        <v>6.2</v>
      </c>
      <c r="H108" s="136" t="str">
        <f t="shared" si="76"/>
        <v>P, S, T &amp; D Plant - Customer</v>
      </c>
      <c r="I108" s="42">
        <f>'DepExp. Class.'!J$108</f>
        <v>0</v>
      </c>
      <c r="J108" s="136">
        <f t="shared" si="77"/>
        <v>0</v>
      </c>
      <c r="K108" s="136">
        <f t="shared" si="78"/>
        <v>0</v>
      </c>
      <c r="L108" s="136">
        <f t="shared" si="79"/>
        <v>0</v>
      </c>
      <c r="M108" s="136">
        <f t="shared" si="80"/>
        <v>0</v>
      </c>
      <c r="N108" s="136">
        <f t="shared" si="81"/>
        <v>0</v>
      </c>
      <c r="O108" s="136">
        <f t="shared" si="82"/>
        <v>0</v>
      </c>
      <c r="P108" s="136">
        <f t="shared" si="83"/>
        <v>0</v>
      </c>
      <c r="Q108" s="136">
        <f t="shared" si="84"/>
        <v>0</v>
      </c>
      <c r="R108" s="136">
        <f t="shared" si="85"/>
        <v>0</v>
      </c>
      <c r="S108" s="136">
        <f t="shared" si="86"/>
        <v>0</v>
      </c>
      <c r="T108" s="136">
        <f t="shared" si="87"/>
        <v>0</v>
      </c>
      <c r="U108" s="136">
        <f t="shared" si="88"/>
        <v>0</v>
      </c>
      <c r="V108" s="136">
        <f t="shared" si="89"/>
        <v>0</v>
      </c>
      <c r="W108" s="136">
        <f t="shared" si="90"/>
        <v>0</v>
      </c>
      <c r="X108" s="136">
        <f t="shared" si="91"/>
        <v>0</v>
      </c>
      <c r="Y108" s="42">
        <f t="shared" si="92"/>
        <v>0</v>
      </c>
      <c r="Z108" s="42"/>
      <c r="AA108" s="42"/>
      <c r="AB108" s="42"/>
      <c r="AC108" s="42"/>
      <c r="AD108" s="42"/>
      <c r="AE108" s="42"/>
      <c r="AF108" s="42"/>
      <c r="AG108" s="42"/>
    </row>
    <row r="109" spans="1:33">
      <c r="A109" s="44">
        <f t="shared" si="74"/>
        <v>98</v>
      </c>
      <c r="B109" s="44"/>
      <c r="C109" s="139">
        <v>39400</v>
      </c>
      <c r="E109" s="138" t="s">
        <v>315</v>
      </c>
      <c r="G109" s="43">
        <v>6.2</v>
      </c>
      <c r="H109" s="136" t="str">
        <f t="shared" si="76"/>
        <v>P, S, T &amp; D Plant - Customer</v>
      </c>
      <c r="I109" s="42">
        <f>'DepExp. Class.'!J$109</f>
        <v>31160.982980350127</v>
      </c>
      <c r="J109" s="136">
        <f t="shared" si="77"/>
        <v>23088.890928029523</v>
      </c>
      <c r="K109" s="136">
        <f t="shared" si="78"/>
        <v>7637.7978511463898</v>
      </c>
      <c r="L109" s="136">
        <f t="shared" si="79"/>
        <v>23.902361420246564</v>
      </c>
      <c r="M109" s="136">
        <f t="shared" si="80"/>
        <v>260.54245679786675</v>
      </c>
      <c r="N109" s="136">
        <f t="shared" si="81"/>
        <v>149.84938295610218</v>
      </c>
      <c r="O109" s="136">
        <f t="shared" si="82"/>
        <v>0</v>
      </c>
      <c r="P109" s="136">
        <f t="shared" si="83"/>
        <v>0</v>
      </c>
      <c r="Q109" s="136">
        <f t="shared" si="84"/>
        <v>0</v>
      </c>
      <c r="R109" s="136">
        <f t="shared" si="85"/>
        <v>0</v>
      </c>
      <c r="S109" s="136">
        <f t="shared" si="86"/>
        <v>0</v>
      </c>
      <c r="T109" s="136">
        <f t="shared" si="87"/>
        <v>0</v>
      </c>
      <c r="U109" s="136">
        <f t="shared" si="88"/>
        <v>0</v>
      </c>
      <c r="V109" s="136">
        <f t="shared" si="89"/>
        <v>0</v>
      </c>
      <c r="W109" s="136">
        <f t="shared" si="90"/>
        <v>0</v>
      </c>
      <c r="X109" s="136">
        <f t="shared" si="91"/>
        <v>0</v>
      </c>
      <c r="Y109" s="42">
        <f t="shared" si="92"/>
        <v>0</v>
      </c>
      <c r="Z109" s="42"/>
      <c r="AA109" s="42"/>
      <c r="AB109" s="42"/>
      <c r="AC109" s="42"/>
      <c r="AD109" s="42"/>
      <c r="AE109" s="42"/>
      <c r="AF109" s="42"/>
      <c r="AG109" s="42"/>
    </row>
    <row r="110" spans="1:33">
      <c r="A110" s="44">
        <f t="shared" si="74"/>
        <v>99</v>
      </c>
      <c r="B110" s="44"/>
      <c r="C110" s="139">
        <v>39600</v>
      </c>
      <c r="E110" s="138" t="s">
        <v>316</v>
      </c>
      <c r="G110" s="43">
        <v>6.2</v>
      </c>
      <c r="H110" s="136" t="str">
        <f t="shared" si="76"/>
        <v>P, S, T &amp; D Plant - Customer</v>
      </c>
      <c r="I110" s="42">
        <f>'DepExp. Class.'!J$110</f>
        <v>0</v>
      </c>
      <c r="J110" s="136">
        <f t="shared" si="77"/>
        <v>0</v>
      </c>
      <c r="K110" s="136">
        <f t="shared" si="78"/>
        <v>0</v>
      </c>
      <c r="L110" s="136">
        <f t="shared" si="79"/>
        <v>0</v>
      </c>
      <c r="M110" s="136">
        <f t="shared" si="80"/>
        <v>0</v>
      </c>
      <c r="N110" s="136">
        <f t="shared" si="81"/>
        <v>0</v>
      </c>
      <c r="O110" s="136">
        <f t="shared" si="82"/>
        <v>0</v>
      </c>
      <c r="P110" s="136">
        <f t="shared" si="83"/>
        <v>0</v>
      </c>
      <c r="Q110" s="136">
        <f t="shared" si="84"/>
        <v>0</v>
      </c>
      <c r="R110" s="136">
        <f t="shared" si="85"/>
        <v>0</v>
      </c>
      <c r="S110" s="136">
        <f t="shared" si="86"/>
        <v>0</v>
      </c>
      <c r="T110" s="136">
        <f t="shared" si="87"/>
        <v>0</v>
      </c>
      <c r="U110" s="136">
        <f t="shared" si="88"/>
        <v>0</v>
      </c>
      <c r="V110" s="136">
        <f t="shared" si="89"/>
        <v>0</v>
      </c>
      <c r="W110" s="136">
        <f t="shared" si="90"/>
        <v>0</v>
      </c>
      <c r="X110" s="136">
        <f t="shared" si="91"/>
        <v>0</v>
      </c>
      <c r="Y110" s="42">
        <f t="shared" si="92"/>
        <v>0</v>
      </c>
      <c r="Z110" s="42"/>
      <c r="AA110" s="42"/>
      <c r="AB110" s="42"/>
      <c r="AC110" s="42"/>
      <c r="AD110" s="42"/>
      <c r="AE110" s="42"/>
      <c r="AF110" s="42"/>
      <c r="AG110" s="42"/>
    </row>
    <row r="111" spans="1:33">
      <c r="A111" s="44">
        <f t="shared" si="74"/>
        <v>100</v>
      </c>
      <c r="B111" s="44"/>
      <c r="C111" s="137">
        <v>39603</v>
      </c>
      <c r="E111" s="138" t="s">
        <v>317</v>
      </c>
      <c r="G111" s="43">
        <v>6.2</v>
      </c>
      <c r="H111" s="136" t="str">
        <f t="shared" si="76"/>
        <v>P, S, T &amp; D Plant - Customer</v>
      </c>
      <c r="I111" s="42">
        <f>'DepExp. Class.'!J$111</f>
        <v>78.906369080853594</v>
      </c>
      <c r="J111" s="136">
        <f t="shared" si="77"/>
        <v>58.466080815984554</v>
      </c>
      <c r="K111" s="136">
        <f t="shared" si="78"/>
        <v>19.340561130165472</v>
      </c>
      <c r="L111" s="136">
        <f t="shared" si="79"/>
        <v>6.0525964579463319E-2</v>
      </c>
      <c r="M111" s="136">
        <f t="shared" si="80"/>
        <v>0.65975002362052659</v>
      </c>
      <c r="N111" s="136">
        <f t="shared" si="81"/>
        <v>0.37945114650357903</v>
      </c>
      <c r="O111" s="136">
        <f t="shared" si="82"/>
        <v>0</v>
      </c>
      <c r="P111" s="136">
        <f t="shared" si="83"/>
        <v>0</v>
      </c>
      <c r="Q111" s="136">
        <f t="shared" si="84"/>
        <v>0</v>
      </c>
      <c r="R111" s="136">
        <f t="shared" si="85"/>
        <v>0</v>
      </c>
      <c r="S111" s="136">
        <f t="shared" si="86"/>
        <v>0</v>
      </c>
      <c r="T111" s="136">
        <f t="shared" si="87"/>
        <v>0</v>
      </c>
      <c r="U111" s="136">
        <f t="shared" si="88"/>
        <v>0</v>
      </c>
      <c r="V111" s="136">
        <f t="shared" si="89"/>
        <v>0</v>
      </c>
      <c r="W111" s="136">
        <f t="shared" si="90"/>
        <v>0</v>
      </c>
      <c r="X111" s="136">
        <f t="shared" si="91"/>
        <v>0</v>
      </c>
      <c r="Y111" s="42">
        <f t="shared" si="92"/>
        <v>0</v>
      </c>
      <c r="Z111" s="42"/>
      <c r="AA111" s="42"/>
      <c r="AB111" s="42"/>
      <c r="AC111" s="42"/>
      <c r="AD111" s="42"/>
      <c r="AE111" s="42"/>
      <c r="AF111" s="42"/>
      <c r="AG111" s="42"/>
    </row>
    <row r="112" spans="1:33">
      <c r="A112" s="44">
        <f t="shared" si="74"/>
        <v>101</v>
      </c>
      <c r="B112" s="44"/>
      <c r="C112" s="137">
        <v>39604</v>
      </c>
      <c r="E112" s="141" t="s">
        <v>318</v>
      </c>
      <c r="G112" s="43">
        <v>6.2</v>
      </c>
      <c r="H112" s="136" t="str">
        <f t="shared" si="76"/>
        <v>P, S, T &amp; D Plant - Customer</v>
      </c>
      <c r="I112" s="42">
        <f>'DepExp. Class.'!J$112</f>
        <v>104.66915439463735</v>
      </c>
      <c r="J112" s="136">
        <f t="shared" si="77"/>
        <v>77.555149363253804</v>
      </c>
      <c r="K112" s="136">
        <f t="shared" si="78"/>
        <v>25.655218996807406</v>
      </c>
      <c r="L112" s="136">
        <f t="shared" si="79"/>
        <v>8.0287581411339029E-2</v>
      </c>
      <c r="M112" s="136">
        <f t="shared" si="80"/>
        <v>0.87515720072536773</v>
      </c>
      <c r="N112" s="136">
        <f t="shared" si="81"/>
        <v>0.50334125243943639</v>
      </c>
      <c r="O112" s="136">
        <f t="shared" si="82"/>
        <v>0</v>
      </c>
      <c r="P112" s="136">
        <f t="shared" si="83"/>
        <v>0</v>
      </c>
      <c r="Q112" s="136">
        <f t="shared" si="84"/>
        <v>0</v>
      </c>
      <c r="R112" s="136">
        <f t="shared" si="85"/>
        <v>0</v>
      </c>
      <c r="S112" s="136">
        <f t="shared" si="86"/>
        <v>0</v>
      </c>
      <c r="T112" s="136">
        <f t="shared" si="87"/>
        <v>0</v>
      </c>
      <c r="U112" s="136">
        <f t="shared" si="88"/>
        <v>0</v>
      </c>
      <c r="V112" s="136">
        <f t="shared" si="89"/>
        <v>0</v>
      </c>
      <c r="W112" s="136">
        <f t="shared" si="90"/>
        <v>0</v>
      </c>
      <c r="X112" s="136">
        <f t="shared" si="91"/>
        <v>0</v>
      </c>
      <c r="Y112" s="42">
        <f t="shared" si="92"/>
        <v>0</v>
      </c>
      <c r="Z112" s="42"/>
      <c r="AA112" s="42"/>
      <c r="AB112" s="42"/>
      <c r="AC112" s="42"/>
      <c r="AD112" s="42"/>
      <c r="AE112" s="42"/>
      <c r="AF112" s="42"/>
      <c r="AG112" s="42"/>
    </row>
    <row r="113" spans="1:33">
      <c r="A113" s="44">
        <f t="shared" si="74"/>
        <v>102</v>
      </c>
      <c r="B113" s="44"/>
      <c r="C113" s="137">
        <v>39605</v>
      </c>
      <c r="E113" s="138" t="s">
        <v>319</v>
      </c>
      <c r="G113" s="43">
        <v>6.2</v>
      </c>
      <c r="H113" s="136" t="str">
        <f t="shared" si="76"/>
        <v>P, S, T &amp; D Plant - Customer</v>
      </c>
      <c r="I113" s="42">
        <f>'DepExp. Class.'!J$113</f>
        <v>2771.8869177516685</v>
      </c>
      <c r="J113" s="136">
        <f t="shared" si="77"/>
        <v>2053.8438966818853</v>
      </c>
      <c r="K113" s="136">
        <f t="shared" si="78"/>
        <v>679.41091452008493</v>
      </c>
      <c r="L113" s="136">
        <f t="shared" si="79"/>
        <v>2.1262051638721826</v>
      </c>
      <c r="M113" s="136">
        <f t="shared" si="80"/>
        <v>23.176233816895188</v>
      </c>
      <c r="N113" s="136">
        <f t="shared" si="81"/>
        <v>13.329667568930855</v>
      </c>
      <c r="O113" s="136">
        <f t="shared" si="82"/>
        <v>0</v>
      </c>
      <c r="P113" s="136">
        <f t="shared" si="83"/>
        <v>0</v>
      </c>
      <c r="Q113" s="136">
        <f t="shared" si="84"/>
        <v>0</v>
      </c>
      <c r="R113" s="136">
        <f t="shared" si="85"/>
        <v>0</v>
      </c>
      <c r="S113" s="136">
        <f t="shared" si="86"/>
        <v>0</v>
      </c>
      <c r="T113" s="136">
        <f t="shared" si="87"/>
        <v>0</v>
      </c>
      <c r="U113" s="136">
        <f t="shared" si="88"/>
        <v>0</v>
      </c>
      <c r="V113" s="136">
        <f t="shared" si="89"/>
        <v>0</v>
      </c>
      <c r="W113" s="136">
        <f t="shared" si="90"/>
        <v>0</v>
      </c>
      <c r="X113" s="136">
        <f t="shared" si="91"/>
        <v>0</v>
      </c>
      <c r="Y113" s="42">
        <f t="shared" si="92"/>
        <v>0</v>
      </c>
      <c r="Z113" s="42"/>
      <c r="AA113" s="42"/>
      <c r="AB113" s="42"/>
      <c r="AC113" s="42"/>
      <c r="AD113" s="42"/>
      <c r="AE113" s="42"/>
      <c r="AF113" s="42"/>
      <c r="AG113" s="42"/>
    </row>
    <row r="114" spans="1:33">
      <c r="A114" s="44">
        <f t="shared" si="74"/>
        <v>103</v>
      </c>
      <c r="B114" s="44"/>
      <c r="C114" s="137">
        <v>39700</v>
      </c>
      <c r="E114" s="138" t="s">
        <v>320</v>
      </c>
      <c r="G114" s="43">
        <v>6.2</v>
      </c>
      <c r="H114" s="136" t="str">
        <f t="shared" si="76"/>
        <v>P, S, T &amp; D Plant - Customer</v>
      </c>
      <c r="I114" s="42">
        <f>'DepExp. Class.'!J$114</f>
        <v>11553.931151300085</v>
      </c>
      <c r="J114" s="136">
        <f t="shared" si="77"/>
        <v>8560.9448299673895</v>
      </c>
      <c r="K114" s="136">
        <f t="shared" si="78"/>
        <v>2831.9578549669222</v>
      </c>
      <c r="L114" s="136">
        <f t="shared" si="79"/>
        <v>8.8625650345230884</v>
      </c>
      <c r="M114" s="136">
        <f t="shared" si="80"/>
        <v>96.604449536505129</v>
      </c>
      <c r="N114" s="136">
        <f t="shared" si="81"/>
        <v>55.561451794745381</v>
      </c>
      <c r="O114" s="136">
        <f t="shared" si="82"/>
        <v>0</v>
      </c>
      <c r="P114" s="136">
        <f t="shared" si="83"/>
        <v>0</v>
      </c>
      <c r="Q114" s="136">
        <f t="shared" si="84"/>
        <v>0</v>
      </c>
      <c r="R114" s="136">
        <f t="shared" si="85"/>
        <v>0</v>
      </c>
      <c r="S114" s="136">
        <f t="shared" si="86"/>
        <v>0</v>
      </c>
      <c r="T114" s="136">
        <f t="shared" si="87"/>
        <v>0</v>
      </c>
      <c r="U114" s="136">
        <f t="shared" si="88"/>
        <v>0</v>
      </c>
      <c r="V114" s="136">
        <f t="shared" si="89"/>
        <v>0</v>
      </c>
      <c r="W114" s="136">
        <f t="shared" si="90"/>
        <v>0</v>
      </c>
      <c r="X114" s="136">
        <f t="shared" si="91"/>
        <v>0</v>
      </c>
      <c r="Y114" s="42">
        <f t="shared" si="92"/>
        <v>0</v>
      </c>
      <c r="Z114" s="42"/>
      <c r="AA114" s="42"/>
      <c r="AB114" s="42"/>
      <c r="AC114" s="42"/>
      <c r="AD114" s="42"/>
      <c r="AE114" s="42"/>
      <c r="AF114" s="42"/>
      <c r="AG114" s="42"/>
    </row>
    <row r="115" spans="1:33">
      <c r="A115" s="44">
        <f t="shared" si="74"/>
        <v>104</v>
      </c>
      <c r="B115" s="44"/>
      <c r="C115" s="137">
        <v>39701</v>
      </c>
      <c r="E115" s="138" t="s">
        <v>321</v>
      </c>
      <c r="G115" s="43">
        <v>6.2</v>
      </c>
      <c r="H115" s="136" t="str">
        <f t="shared" si="76"/>
        <v>P, S, T &amp; D Plant - Customer</v>
      </c>
      <c r="I115" s="42">
        <f>'DepExp. Class.'!J$115</f>
        <v>0</v>
      </c>
      <c r="J115" s="136">
        <f t="shared" si="77"/>
        <v>0</v>
      </c>
      <c r="K115" s="136">
        <f t="shared" si="78"/>
        <v>0</v>
      </c>
      <c r="L115" s="136">
        <f t="shared" si="79"/>
        <v>0</v>
      </c>
      <c r="M115" s="136">
        <f t="shared" si="80"/>
        <v>0</v>
      </c>
      <c r="N115" s="136">
        <f t="shared" si="81"/>
        <v>0</v>
      </c>
      <c r="O115" s="136">
        <f t="shared" si="82"/>
        <v>0</v>
      </c>
      <c r="P115" s="136">
        <f t="shared" si="83"/>
        <v>0</v>
      </c>
      <c r="Q115" s="136">
        <f t="shared" si="84"/>
        <v>0</v>
      </c>
      <c r="R115" s="136">
        <f t="shared" si="85"/>
        <v>0</v>
      </c>
      <c r="S115" s="136">
        <f t="shared" si="86"/>
        <v>0</v>
      </c>
      <c r="T115" s="136">
        <f t="shared" si="87"/>
        <v>0</v>
      </c>
      <c r="U115" s="136">
        <f t="shared" si="88"/>
        <v>0</v>
      </c>
      <c r="V115" s="136">
        <f t="shared" si="89"/>
        <v>0</v>
      </c>
      <c r="W115" s="136">
        <f t="shared" si="90"/>
        <v>0</v>
      </c>
      <c r="X115" s="136">
        <f t="shared" si="91"/>
        <v>0</v>
      </c>
      <c r="Y115" s="42">
        <f t="shared" si="92"/>
        <v>0</v>
      </c>
      <c r="Z115" s="42"/>
      <c r="AA115" s="42"/>
      <c r="AB115" s="42"/>
      <c r="AC115" s="42"/>
      <c r="AD115" s="42"/>
      <c r="AE115" s="42"/>
      <c r="AF115" s="42"/>
      <c r="AG115" s="42"/>
    </row>
    <row r="116" spans="1:33">
      <c r="A116" s="44">
        <f t="shared" si="74"/>
        <v>105</v>
      </c>
      <c r="B116" s="44"/>
      <c r="C116" s="137">
        <v>39702</v>
      </c>
      <c r="E116" s="138" t="s">
        <v>322</v>
      </c>
      <c r="G116" s="43">
        <v>6.2</v>
      </c>
      <c r="H116" s="136" t="str">
        <f t="shared" si="76"/>
        <v>P, S, T &amp; D Plant - Customer</v>
      </c>
      <c r="I116" s="42">
        <f>'DepExp. Class.'!J$116</f>
        <v>0</v>
      </c>
      <c r="J116" s="136">
        <f t="shared" si="77"/>
        <v>0</v>
      </c>
      <c r="K116" s="136">
        <f t="shared" si="78"/>
        <v>0</v>
      </c>
      <c r="L116" s="136">
        <f t="shared" si="79"/>
        <v>0</v>
      </c>
      <c r="M116" s="136">
        <f t="shared" si="80"/>
        <v>0</v>
      </c>
      <c r="N116" s="136">
        <f t="shared" si="81"/>
        <v>0</v>
      </c>
      <c r="O116" s="136">
        <f t="shared" si="82"/>
        <v>0</v>
      </c>
      <c r="P116" s="136">
        <f t="shared" si="83"/>
        <v>0</v>
      </c>
      <c r="Q116" s="136">
        <f t="shared" si="84"/>
        <v>0</v>
      </c>
      <c r="R116" s="136">
        <f t="shared" si="85"/>
        <v>0</v>
      </c>
      <c r="S116" s="136">
        <f t="shared" si="86"/>
        <v>0</v>
      </c>
      <c r="T116" s="136">
        <f t="shared" si="87"/>
        <v>0</v>
      </c>
      <c r="U116" s="136">
        <f t="shared" si="88"/>
        <v>0</v>
      </c>
      <c r="V116" s="136">
        <f t="shared" si="89"/>
        <v>0</v>
      </c>
      <c r="W116" s="136">
        <f t="shared" si="90"/>
        <v>0</v>
      </c>
      <c r="X116" s="136">
        <f t="shared" si="91"/>
        <v>0</v>
      </c>
      <c r="Y116" s="42">
        <f t="shared" si="92"/>
        <v>0</v>
      </c>
      <c r="Z116" s="42"/>
      <c r="AA116" s="42"/>
      <c r="AB116" s="42"/>
      <c r="AC116" s="42"/>
      <c r="AD116" s="42"/>
      <c r="AE116" s="42"/>
      <c r="AF116" s="42"/>
      <c r="AG116" s="42"/>
    </row>
    <row r="117" spans="1:33">
      <c r="A117" s="44">
        <f t="shared" si="74"/>
        <v>106</v>
      </c>
      <c r="B117" s="44"/>
      <c r="C117" s="137">
        <v>39705</v>
      </c>
      <c r="E117" s="138" t="s">
        <v>323</v>
      </c>
      <c r="G117" s="43">
        <v>6.2</v>
      </c>
      <c r="H117" s="136" t="str">
        <f t="shared" si="76"/>
        <v>P, S, T &amp; D Plant - Customer</v>
      </c>
      <c r="I117" s="42">
        <f>'DepExp. Class.'!J$117</f>
        <v>0</v>
      </c>
      <c r="J117" s="136">
        <f t="shared" si="77"/>
        <v>0</v>
      </c>
      <c r="K117" s="136">
        <f t="shared" si="78"/>
        <v>0</v>
      </c>
      <c r="L117" s="136">
        <f t="shared" si="79"/>
        <v>0</v>
      </c>
      <c r="M117" s="136">
        <f t="shared" si="80"/>
        <v>0</v>
      </c>
      <c r="N117" s="136">
        <f t="shared" si="81"/>
        <v>0</v>
      </c>
      <c r="O117" s="136">
        <f t="shared" si="82"/>
        <v>0</v>
      </c>
      <c r="P117" s="136">
        <f t="shared" si="83"/>
        <v>0</v>
      </c>
      <c r="Q117" s="136">
        <f t="shared" si="84"/>
        <v>0</v>
      </c>
      <c r="R117" s="136">
        <f t="shared" si="85"/>
        <v>0</v>
      </c>
      <c r="S117" s="136">
        <f t="shared" si="86"/>
        <v>0</v>
      </c>
      <c r="T117" s="136">
        <f t="shared" si="87"/>
        <v>0</v>
      </c>
      <c r="U117" s="136">
        <f t="shared" si="88"/>
        <v>0</v>
      </c>
      <c r="V117" s="136">
        <f t="shared" si="89"/>
        <v>0</v>
      </c>
      <c r="W117" s="136">
        <f t="shared" si="90"/>
        <v>0</v>
      </c>
      <c r="X117" s="136">
        <f t="shared" si="91"/>
        <v>0</v>
      </c>
      <c r="Y117" s="42">
        <f t="shared" si="92"/>
        <v>0</v>
      </c>
      <c r="Z117" s="42"/>
      <c r="AA117" s="42"/>
      <c r="AB117" s="42"/>
      <c r="AC117" s="42"/>
      <c r="AD117" s="42"/>
      <c r="AE117" s="42"/>
      <c r="AF117" s="42"/>
      <c r="AG117" s="42"/>
    </row>
    <row r="118" spans="1:33">
      <c r="A118" s="44">
        <f t="shared" si="74"/>
        <v>107</v>
      </c>
      <c r="B118" s="44"/>
      <c r="C118" s="137">
        <v>39800</v>
      </c>
      <c r="E118" s="138" t="s">
        <v>324</v>
      </c>
      <c r="G118" s="43">
        <v>6.2</v>
      </c>
      <c r="H118" s="136" t="str">
        <f t="shared" si="76"/>
        <v>P, S, T &amp; D Plant - Customer</v>
      </c>
      <c r="I118" s="42">
        <f>'DepExp. Class.'!J$118</f>
        <v>92147.465073425716</v>
      </c>
      <c r="J118" s="136">
        <f t="shared" si="77"/>
        <v>68277.139129929681</v>
      </c>
      <c r="K118" s="136">
        <f t="shared" si="78"/>
        <v>22586.056132125585</v>
      </c>
      <c r="L118" s="136">
        <f t="shared" si="79"/>
        <v>70.682687241717446</v>
      </c>
      <c r="M118" s="136">
        <f t="shared" si="80"/>
        <v>770.46115499839709</v>
      </c>
      <c r="N118" s="136">
        <f t="shared" si="81"/>
        <v>443.12596913034446</v>
      </c>
      <c r="O118" s="136">
        <f t="shared" si="82"/>
        <v>0</v>
      </c>
      <c r="P118" s="136">
        <f t="shared" si="83"/>
        <v>0</v>
      </c>
      <c r="Q118" s="136">
        <f t="shared" si="84"/>
        <v>0</v>
      </c>
      <c r="R118" s="136">
        <f t="shared" si="85"/>
        <v>0</v>
      </c>
      <c r="S118" s="136">
        <f t="shared" si="86"/>
        <v>0</v>
      </c>
      <c r="T118" s="136">
        <f t="shared" si="87"/>
        <v>0</v>
      </c>
      <c r="U118" s="136">
        <f t="shared" si="88"/>
        <v>0</v>
      </c>
      <c r="V118" s="136">
        <f t="shared" si="89"/>
        <v>0</v>
      </c>
      <c r="W118" s="136">
        <f t="shared" si="90"/>
        <v>0</v>
      </c>
      <c r="X118" s="136">
        <f t="shared" si="91"/>
        <v>0</v>
      </c>
      <c r="Y118" s="42">
        <f t="shared" si="92"/>
        <v>0</v>
      </c>
      <c r="Z118" s="42"/>
      <c r="AA118" s="42"/>
      <c r="AB118" s="42"/>
      <c r="AC118" s="42"/>
      <c r="AD118" s="42"/>
      <c r="AE118" s="42"/>
      <c r="AF118" s="42"/>
      <c r="AG118" s="42"/>
    </row>
    <row r="119" spans="1:33">
      <c r="A119" s="44">
        <f t="shared" si="74"/>
        <v>108</v>
      </c>
      <c r="B119" s="44"/>
      <c r="C119" s="137">
        <v>39900</v>
      </c>
      <c r="E119" s="138" t="s">
        <v>325</v>
      </c>
      <c r="G119" s="43">
        <v>6.2</v>
      </c>
      <c r="H119" s="136" t="str">
        <f t="shared" si="76"/>
        <v>P, S, T &amp; D Plant - Customer</v>
      </c>
      <c r="I119" s="42">
        <f>'DepExp. Class.'!J$119</f>
        <v>0</v>
      </c>
      <c r="J119" s="136">
        <f t="shared" si="77"/>
        <v>0</v>
      </c>
      <c r="K119" s="136">
        <f t="shared" si="78"/>
        <v>0</v>
      </c>
      <c r="L119" s="136">
        <f t="shared" si="79"/>
        <v>0</v>
      </c>
      <c r="M119" s="136">
        <f t="shared" si="80"/>
        <v>0</v>
      </c>
      <c r="N119" s="136">
        <f t="shared" si="81"/>
        <v>0</v>
      </c>
      <c r="O119" s="136">
        <f t="shared" si="82"/>
        <v>0</v>
      </c>
      <c r="P119" s="136">
        <f t="shared" si="83"/>
        <v>0</v>
      </c>
      <c r="Q119" s="136">
        <f t="shared" si="84"/>
        <v>0</v>
      </c>
      <c r="R119" s="136">
        <f t="shared" si="85"/>
        <v>0</v>
      </c>
      <c r="S119" s="136">
        <f t="shared" si="86"/>
        <v>0</v>
      </c>
      <c r="T119" s="136">
        <f t="shared" si="87"/>
        <v>0</v>
      </c>
      <c r="U119" s="136">
        <f t="shared" si="88"/>
        <v>0</v>
      </c>
      <c r="V119" s="136">
        <f t="shared" si="89"/>
        <v>0</v>
      </c>
      <c r="W119" s="136">
        <f t="shared" si="90"/>
        <v>0</v>
      </c>
      <c r="X119" s="136">
        <f t="shared" si="91"/>
        <v>0</v>
      </c>
      <c r="Y119" s="42">
        <f t="shared" si="92"/>
        <v>0</v>
      </c>
      <c r="Z119" s="42"/>
      <c r="AA119" s="42"/>
      <c r="AB119" s="42"/>
      <c r="AC119" s="42"/>
      <c r="AD119" s="42"/>
      <c r="AE119" s="42"/>
      <c r="AF119" s="42"/>
      <c r="AG119" s="42"/>
    </row>
    <row r="120" spans="1:33">
      <c r="A120" s="44">
        <f t="shared" si="74"/>
        <v>109</v>
      </c>
      <c r="B120" s="44"/>
      <c r="C120" s="137">
        <v>39901</v>
      </c>
      <c r="E120" s="138" t="s">
        <v>326</v>
      </c>
      <c r="G120" s="43">
        <v>6.2</v>
      </c>
      <c r="H120" s="136" t="str">
        <f t="shared" si="76"/>
        <v>P, S, T &amp; D Plant - Customer</v>
      </c>
      <c r="I120" s="42">
        <f>'DepExp. Class.'!J$120</f>
        <v>0</v>
      </c>
      <c r="J120" s="136">
        <f t="shared" si="77"/>
        <v>0</v>
      </c>
      <c r="K120" s="136">
        <f t="shared" si="78"/>
        <v>0</v>
      </c>
      <c r="L120" s="136">
        <f t="shared" si="79"/>
        <v>0</v>
      </c>
      <c r="M120" s="136">
        <f t="shared" si="80"/>
        <v>0</v>
      </c>
      <c r="N120" s="136">
        <f t="shared" si="81"/>
        <v>0</v>
      </c>
      <c r="O120" s="136">
        <f t="shared" si="82"/>
        <v>0</v>
      </c>
      <c r="P120" s="136">
        <f t="shared" si="83"/>
        <v>0</v>
      </c>
      <c r="Q120" s="136">
        <f t="shared" si="84"/>
        <v>0</v>
      </c>
      <c r="R120" s="136">
        <f t="shared" si="85"/>
        <v>0</v>
      </c>
      <c r="S120" s="136">
        <f t="shared" si="86"/>
        <v>0</v>
      </c>
      <c r="T120" s="136">
        <f t="shared" si="87"/>
        <v>0</v>
      </c>
      <c r="U120" s="136">
        <f t="shared" si="88"/>
        <v>0</v>
      </c>
      <c r="V120" s="136">
        <f t="shared" si="89"/>
        <v>0</v>
      </c>
      <c r="W120" s="136">
        <f t="shared" si="90"/>
        <v>0</v>
      </c>
      <c r="X120" s="136">
        <f t="shared" si="91"/>
        <v>0</v>
      </c>
      <c r="Y120" s="42">
        <f t="shared" si="92"/>
        <v>0</v>
      </c>
      <c r="Z120" s="42"/>
      <c r="AA120" s="42"/>
      <c r="AB120" s="42"/>
      <c r="AC120" s="42"/>
      <c r="AD120" s="42"/>
      <c r="AE120" s="42"/>
      <c r="AF120" s="42"/>
      <c r="AG120" s="42"/>
    </row>
    <row r="121" spans="1:33">
      <c r="A121" s="44">
        <f t="shared" si="74"/>
        <v>110</v>
      </c>
      <c r="B121" s="44"/>
      <c r="C121" s="137">
        <v>39902</v>
      </c>
      <c r="E121" s="138" t="s">
        <v>327</v>
      </c>
      <c r="G121" s="43">
        <v>6.2</v>
      </c>
      <c r="H121" s="136" t="str">
        <f t="shared" si="76"/>
        <v>P, S, T &amp; D Plant - Customer</v>
      </c>
      <c r="I121" s="42">
        <f>'DepExp. Class.'!J$121</f>
        <v>0</v>
      </c>
      <c r="J121" s="136">
        <f t="shared" si="77"/>
        <v>0</v>
      </c>
      <c r="K121" s="136">
        <f t="shared" si="78"/>
        <v>0</v>
      </c>
      <c r="L121" s="136">
        <f t="shared" si="79"/>
        <v>0</v>
      </c>
      <c r="M121" s="136">
        <f t="shared" si="80"/>
        <v>0</v>
      </c>
      <c r="N121" s="136">
        <f t="shared" si="81"/>
        <v>0</v>
      </c>
      <c r="O121" s="136">
        <f t="shared" si="82"/>
        <v>0</v>
      </c>
      <c r="P121" s="136">
        <f t="shared" si="83"/>
        <v>0</v>
      </c>
      <c r="Q121" s="136">
        <f t="shared" si="84"/>
        <v>0</v>
      </c>
      <c r="R121" s="136">
        <f t="shared" si="85"/>
        <v>0</v>
      </c>
      <c r="S121" s="136">
        <f t="shared" si="86"/>
        <v>0</v>
      </c>
      <c r="T121" s="136">
        <f t="shared" si="87"/>
        <v>0</v>
      </c>
      <c r="U121" s="136">
        <f t="shared" si="88"/>
        <v>0</v>
      </c>
      <c r="V121" s="136">
        <f t="shared" si="89"/>
        <v>0</v>
      </c>
      <c r="W121" s="136">
        <f t="shared" si="90"/>
        <v>0</v>
      </c>
      <c r="X121" s="136">
        <f t="shared" si="91"/>
        <v>0</v>
      </c>
      <c r="Y121" s="42">
        <f t="shared" si="92"/>
        <v>0</v>
      </c>
      <c r="Z121" s="42"/>
      <c r="AA121" s="42"/>
      <c r="AB121" s="42"/>
      <c r="AC121" s="42"/>
      <c r="AD121" s="42"/>
      <c r="AE121" s="42"/>
      <c r="AF121" s="42"/>
      <c r="AG121" s="42"/>
    </row>
    <row r="122" spans="1:33">
      <c r="A122" s="44">
        <f t="shared" si="74"/>
        <v>111</v>
      </c>
      <c r="B122" s="44"/>
      <c r="C122" s="137">
        <v>39903</v>
      </c>
      <c r="E122" s="138" t="s">
        <v>328</v>
      </c>
      <c r="G122" s="43">
        <v>6.2</v>
      </c>
      <c r="H122" s="136" t="str">
        <f t="shared" si="76"/>
        <v>P, S, T &amp; D Plant - Customer</v>
      </c>
      <c r="I122" s="42">
        <f>'DepExp. Class.'!J$122</f>
        <v>4056.9823793606688</v>
      </c>
      <c r="J122" s="136">
        <f t="shared" si="77"/>
        <v>3006.0420017258289</v>
      </c>
      <c r="K122" s="136">
        <f t="shared" si="78"/>
        <v>994.3977479388077</v>
      </c>
      <c r="L122" s="136">
        <f t="shared" si="79"/>
        <v>3.1119512233680178</v>
      </c>
      <c r="M122" s="136">
        <f t="shared" si="80"/>
        <v>33.921142891122201</v>
      </c>
      <c r="N122" s="136">
        <f t="shared" si="81"/>
        <v>19.50953558154232</v>
      </c>
      <c r="O122" s="136">
        <f t="shared" si="82"/>
        <v>0</v>
      </c>
      <c r="P122" s="136">
        <f t="shared" si="83"/>
        <v>0</v>
      </c>
      <c r="Q122" s="136">
        <f t="shared" si="84"/>
        <v>0</v>
      </c>
      <c r="R122" s="136">
        <f t="shared" si="85"/>
        <v>0</v>
      </c>
      <c r="S122" s="136">
        <f t="shared" si="86"/>
        <v>0</v>
      </c>
      <c r="T122" s="136">
        <f t="shared" si="87"/>
        <v>0</v>
      </c>
      <c r="U122" s="136">
        <f t="shared" si="88"/>
        <v>0</v>
      </c>
      <c r="V122" s="136">
        <f t="shared" si="89"/>
        <v>0</v>
      </c>
      <c r="W122" s="136">
        <f t="shared" si="90"/>
        <v>0</v>
      </c>
      <c r="X122" s="136">
        <f t="shared" si="91"/>
        <v>0</v>
      </c>
      <c r="Y122" s="42">
        <f t="shared" si="92"/>
        <v>0</v>
      </c>
      <c r="Z122" s="42"/>
      <c r="AA122" s="42"/>
      <c r="AB122" s="42"/>
      <c r="AC122" s="42"/>
      <c r="AD122" s="42"/>
      <c r="AE122" s="42"/>
      <c r="AF122" s="42"/>
      <c r="AG122" s="42"/>
    </row>
    <row r="123" spans="1:33">
      <c r="A123" s="44">
        <f t="shared" si="74"/>
        <v>112</v>
      </c>
      <c r="B123" s="44"/>
      <c r="C123" s="137">
        <v>39904</v>
      </c>
      <c r="E123" s="138" t="s">
        <v>329</v>
      </c>
      <c r="G123" s="43">
        <v>6.2</v>
      </c>
      <c r="H123" s="136" t="str">
        <f t="shared" si="76"/>
        <v>P, S, T &amp; D Plant - Customer</v>
      </c>
      <c r="I123" s="42">
        <f>'DepExp. Class.'!J$123</f>
        <v>0</v>
      </c>
      <c r="J123" s="136">
        <f t="shared" si="77"/>
        <v>0</v>
      </c>
      <c r="K123" s="136">
        <f t="shared" si="78"/>
        <v>0</v>
      </c>
      <c r="L123" s="136">
        <f t="shared" si="79"/>
        <v>0</v>
      </c>
      <c r="M123" s="136">
        <f t="shared" si="80"/>
        <v>0</v>
      </c>
      <c r="N123" s="136">
        <f t="shared" si="81"/>
        <v>0</v>
      </c>
      <c r="O123" s="136">
        <f t="shared" si="82"/>
        <v>0</v>
      </c>
      <c r="P123" s="136">
        <f t="shared" si="83"/>
        <v>0</v>
      </c>
      <c r="Q123" s="136">
        <f t="shared" si="84"/>
        <v>0</v>
      </c>
      <c r="R123" s="136">
        <f t="shared" si="85"/>
        <v>0</v>
      </c>
      <c r="S123" s="136">
        <f t="shared" si="86"/>
        <v>0</v>
      </c>
      <c r="T123" s="136">
        <f t="shared" si="87"/>
        <v>0</v>
      </c>
      <c r="U123" s="136">
        <f t="shared" si="88"/>
        <v>0</v>
      </c>
      <c r="V123" s="136">
        <f t="shared" si="89"/>
        <v>0</v>
      </c>
      <c r="W123" s="136">
        <f t="shared" si="90"/>
        <v>0</v>
      </c>
      <c r="X123" s="136">
        <f t="shared" si="91"/>
        <v>0</v>
      </c>
      <c r="Y123" s="42">
        <f t="shared" si="92"/>
        <v>0</v>
      </c>
      <c r="Z123" s="42"/>
      <c r="AA123" s="42"/>
      <c r="AB123" s="42"/>
      <c r="AC123" s="42"/>
      <c r="AD123" s="42"/>
      <c r="AE123" s="42"/>
      <c r="AF123" s="42"/>
      <c r="AG123" s="42"/>
    </row>
    <row r="124" spans="1:33">
      <c r="A124" s="44">
        <f t="shared" si="74"/>
        <v>113</v>
      </c>
      <c r="B124" s="44"/>
      <c r="C124" s="137">
        <v>39905</v>
      </c>
      <c r="E124" s="138" t="s">
        <v>330</v>
      </c>
      <c r="G124" s="43">
        <v>6.2</v>
      </c>
      <c r="H124" s="136" t="str">
        <f t="shared" si="76"/>
        <v>P, S, T &amp; D Plant - Customer</v>
      </c>
      <c r="I124" s="42">
        <f>'DepExp. Class.'!J$124</f>
        <v>0</v>
      </c>
      <c r="J124" s="136">
        <f t="shared" si="77"/>
        <v>0</v>
      </c>
      <c r="K124" s="136">
        <f t="shared" si="78"/>
        <v>0</v>
      </c>
      <c r="L124" s="136">
        <f t="shared" si="79"/>
        <v>0</v>
      </c>
      <c r="M124" s="136">
        <f t="shared" si="80"/>
        <v>0</v>
      </c>
      <c r="N124" s="136">
        <f t="shared" si="81"/>
        <v>0</v>
      </c>
      <c r="O124" s="136">
        <f t="shared" si="82"/>
        <v>0</v>
      </c>
      <c r="P124" s="136">
        <f t="shared" si="83"/>
        <v>0</v>
      </c>
      <c r="Q124" s="136">
        <f t="shared" si="84"/>
        <v>0</v>
      </c>
      <c r="R124" s="136">
        <f t="shared" si="85"/>
        <v>0</v>
      </c>
      <c r="S124" s="136">
        <f t="shared" si="86"/>
        <v>0</v>
      </c>
      <c r="T124" s="136">
        <f t="shared" si="87"/>
        <v>0</v>
      </c>
      <c r="U124" s="136">
        <f t="shared" si="88"/>
        <v>0</v>
      </c>
      <c r="V124" s="136">
        <f t="shared" si="89"/>
        <v>0</v>
      </c>
      <c r="W124" s="136">
        <f t="shared" si="90"/>
        <v>0</v>
      </c>
      <c r="X124" s="136">
        <f t="shared" si="91"/>
        <v>0</v>
      </c>
      <c r="Y124" s="42">
        <f t="shared" si="92"/>
        <v>0</v>
      </c>
      <c r="Z124" s="42"/>
      <c r="AA124" s="42"/>
      <c r="AB124" s="42"/>
      <c r="AC124" s="42"/>
      <c r="AD124" s="42"/>
      <c r="AE124" s="42"/>
      <c r="AF124" s="42"/>
      <c r="AG124" s="42"/>
    </row>
    <row r="125" spans="1:33">
      <c r="A125" s="44">
        <f t="shared" si="74"/>
        <v>114</v>
      </c>
      <c r="B125" s="44"/>
      <c r="C125" s="137">
        <v>39906</v>
      </c>
      <c r="E125" s="138" t="s">
        <v>331</v>
      </c>
      <c r="G125" s="43">
        <v>6.2</v>
      </c>
      <c r="H125" s="136" t="str">
        <f t="shared" si="76"/>
        <v>P, S, T &amp; D Plant - Customer</v>
      </c>
      <c r="I125" s="42">
        <f>'DepExp. Class.'!J$125</f>
        <v>142250.64506210727</v>
      </c>
      <c r="J125" s="136">
        <f t="shared" si="77"/>
        <v>105401.34855026747</v>
      </c>
      <c r="K125" s="136">
        <f t="shared" si="78"/>
        <v>34866.732922535775</v>
      </c>
      <c r="L125" s="136">
        <f t="shared" si="79"/>
        <v>109.11486112879665</v>
      </c>
      <c r="M125" s="136">
        <f t="shared" si="80"/>
        <v>1189.3826510201548</v>
      </c>
      <c r="N125" s="136">
        <f t="shared" si="81"/>
        <v>684.06607715507846</v>
      </c>
      <c r="O125" s="136">
        <f t="shared" si="82"/>
        <v>0</v>
      </c>
      <c r="P125" s="136">
        <f t="shared" si="83"/>
        <v>0</v>
      </c>
      <c r="Q125" s="136">
        <f t="shared" si="84"/>
        <v>0</v>
      </c>
      <c r="R125" s="136">
        <f t="shared" si="85"/>
        <v>0</v>
      </c>
      <c r="S125" s="136">
        <f t="shared" si="86"/>
        <v>0</v>
      </c>
      <c r="T125" s="136">
        <f t="shared" si="87"/>
        <v>0</v>
      </c>
      <c r="U125" s="136">
        <f t="shared" si="88"/>
        <v>0</v>
      </c>
      <c r="V125" s="136">
        <f t="shared" si="89"/>
        <v>0</v>
      </c>
      <c r="W125" s="136">
        <f t="shared" si="90"/>
        <v>0</v>
      </c>
      <c r="X125" s="136">
        <f t="shared" si="91"/>
        <v>0</v>
      </c>
      <c r="Y125" s="42">
        <f t="shared" si="92"/>
        <v>0</v>
      </c>
      <c r="Z125" s="42"/>
      <c r="AA125" s="42"/>
      <c r="AB125" s="42"/>
      <c r="AC125" s="42"/>
      <c r="AD125" s="42"/>
      <c r="AE125" s="42"/>
      <c r="AF125" s="42"/>
      <c r="AG125" s="42"/>
    </row>
    <row r="126" spans="1:33">
      <c r="A126" s="44">
        <f t="shared" si="74"/>
        <v>115</v>
      </c>
      <c r="B126" s="44"/>
      <c r="C126" s="137">
        <v>39907</v>
      </c>
      <c r="E126" s="138" t="s">
        <v>332</v>
      </c>
      <c r="G126" s="43">
        <v>6.2</v>
      </c>
      <c r="H126" s="136" t="str">
        <f t="shared" si="76"/>
        <v>P, S, T &amp; D Plant - Customer</v>
      </c>
      <c r="I126" s="42">
        <f>'DepExp. Class.'!J$126</f>
        <v>0</v>
      </c>
      <c r="J126" s="136">
        <f t="shared" si="77"/>
        <v>0</v>
      </c>
      <c r="K126" s="136">
        <f t="shared" si="78"/>
        <v>0</v>
      </c>
      <c r="L126" s="136">
        <f t="shared" si="79"/>
        <v>0</v>
      </c>
      <c r="M126" s="136">
        <f t="shared" si="80"/>
        <v>0</v>
      </c>
      <c r="N126" s="136">
        <f t="shared" si="81"/>
        <v>0</v>
      </c>
      <c r="O126" s="136">
        <f t="shared" si="82"/>
        <v>0</v>
      </c>
      <c r="P126" s="136">
        <f t="shared" si="83"/>
        <v>0</v>
      </c>
      <c r="Q126" s="136">
        <f t="shared" si="84"/>
        <v>0</v>
      </c>
      <c r="R126" s="136">
        <f t="shared" si="85"/>
        <v>0</v>
      </c>
      <c r="S126" s="136">
        <f t="shared" si="86"/>
        <v>0</v>
      </c>
      <c r="T126" s="136">
        <f t="shared" si="87"/>
        <v>0</v>
      </c>
      <c r="U126" s="136">
        <f t="shared" si="88"/>
        <v>0</v>
      </c>
      <c r="V126" s="136">
        <f t="shared" si="89"/>
        <v>0</v>
      </c>
      <c r="W126" s="136">
        <f t="shared" si="90"/>
        <v>0</v>
      </c>
      <c r="X126" s="136">
        <f t="shared" si="91"/>
        <v>0</v>
      </c>
      <c r="Y126" s="42">
        <f t="shared" si="92"/>
        <v>0</v>
      </c>
      <c r="Z126" s="42"/>
      <c r="AA126" s="42"/>
      <c r="AB126" s="42"/>
      <c r="AC126" s="42"/>
      <c r="AD126" s="42"/>
      <c r="AE126" s="42"/>
      <c r="AF126" s="42"/>
      <c r="AG126" s="42"/>
    </row>
    <row r="127" spans="1:33">
      <c r="A127" s="44">
        <f t="shared" si="74"/>
        <v>116</v>
      </c>
      <c r="B127" s="44"/>
      <c r="C127" s="137">
        <v>39908</v>
      </c>
      <c r="E127" s="138" t="s">
        <v>333</v>
      </c>
      <c r="G127" s="43">
        <v>6.2</v>
      </c>
      <c r="H127" s="136" t="str">
        <f t="shared" si="76"/>
        <v>P, S, T &amp; D Plant - Customer</v>
      </c>
      <c r="I127" s="42">
        <f>'DepExp. Class.'!J$127</f>
        <v>0</v>
      </c>
      <c r="J127" s="136">
        <f t="shared" si="77"/>
        <v>0</v>
      </c>
      <c r="K127" s="136">
        <f t="shared" si="78"/>
        <v>0</v>
      </c>
      <c r="L127" s="136">
        <f t="shared" si="79"/>
        <v>0</v>
      </c>
      <c r="M127" s="136">
        <f t="shared" si="80"/>
        <v>0</v>
      </c>
      <c r="N127" s="136">
        <f t="shared" si="81"/>
        <v>0</v>
      </c>
      <c r="O127" s="136">
        <f t="shared" si="82"/>
        <v>0</v>
      </c>
      <c r="P127" s="136">
        <f t="shared" si="83"/>
        <v>0</v>
      </c>
      <c r="Q127" s="136">
        <f t="shared" si="84"/>
        <v>0</v>
      </c>
      <c r="R127" s="136">
        <f t="shared" si="85"/>
        <v>0</v>
      </c>
      <c r="S127" s="136">
        <f t="shared" si="86"/>
        <v>0</v>
      </c>
      <c r="T127" s="136">
        <f t="shared" si="87"/>
        <v>0</v>
      </c>
      <c r="U127" s="136">
        <f t="shared" si="88"/>
        <v>0</v>
      </c>
      <c r="V127" s="136">
        <f t="shared" si="89"/>
        <v>0</v>
      </c>
      <c r="W127" s="136">
        <f t="shared" si="90"/>
        <v>0</v>
      </c>
      <c r="X127" s="136">
        <f t="shared" si="91"/>
        <v>0</v>
      </c>
      <c r="Y127" s="42">
        <f t="shared" si="92"/>
        <v>0</v>
      </c>
      <c r="Z127" s="42"/>
      <c r="AA127" s="42"/>
      <c r="AB127" s="42"/>
      <c r="AC127" s="42"/>
      <c r="AD127" s="42"/>
      <c r="AE127" s="42"/>
      <c r="AF127" s="42"/>
      <c r="AG127" s="42"/>
    </row>
    <row r="128" spans="1:33">
      <c r="A128" s="44">
        <f t="shared" si="74"/>
        <v>117</v>
      </c>
      <c r="B128" s="44"/>
      <c r="C128" s="137">
        <v>39909</v>
      </c>
      <c r="E128" s="138" t="s">
        <v>334</v>
      </c>
      <c r="G128" s="43">
        <v>6.2</v>
      </c>
      <c r="H128" s="136" t="str">
        <f t="shared" si="76"/>
        <v>P, S, T &amp; D Plant - Customer</v>
      </c>
      <c r="I128" s="42">
        <f>'DepExp. Class.'!J$128</f>
        <v>261144.41632162844</v>
      </c>
      <c r="J128" s="136">
        <f t="shared" si="77"/>
        <v>193496.30108639991</v>
      </c>
      <c r="K128" s="136">
        <f t="shared" si="78"/>
        <v>64008.515491246566</v>
      </c>
      <c r="L128" s="136">
        <f t="shared" si="79"/>
        <v>200.3135852850032</v>
      </c>
      <c r="M128" s="136">
        <f t="shared" si="80"/>
        <v>2183.4743740397084</v>
      </c>
      <c r="N128" s="136">
        <f t="shared" si="81"/>
        <v>1255.8117846572434</v>
      </c>
      <c r="O128" s="136">
        <f t="shared" si="82"/>
        <v>0</v>
      </c>
      <c r="P128" s="136">
        <f t="shared" si="83"/>
        <v>0</v>
      </c>
      <c r="Q128" s="136">
        <f t="shared" si="84"/>
        <v>0</v>
      </c>
      <c r="R128" s="136">
        <f t="shared" si="85"/>
        <v>0</v>
      </c>
      <c r="S128" s="136">
        <f t="shared" si="86"/>
        <v>0</v>
      </c>
      <c r="T128" s="136">
        <f t="shared" si="87"/>
        <v>0</v>
      </c>
      <c r="U128" s="136">
        <f t="shared" si="88"/>
        <v>0</v>
      </c>
      <c r="V128" s="136">
        <f t="shared" si="89"/>
        <v>0</v>
      </c>
      <c r="W128" s="136">
        <f t="shared" si="90"/>
        <v>0</v>
      </c>
      <c r="X128" s="136">
        <f t="shared" si="91"/>
        <v>0</v>
      </c>
      <c r="Y128" s="42">
        <f t="shared" si="92"/>
        <v>0</v>
      </c>
      <c r="Z128" s="42"/>
      <c r="AA128" s="42"/>
      <c r="AB128" s="42"/>
      <c r="AC128" s="42"/>
      <c r="AD128" s="42"/>
      <c r="AE128" s="42"/>
      <c r="AF128" s="42"/>
      <c r="AG128" s="42"/>
    </row>
    <row r="129" spans="1:33">
      <c r="A129" s="44">
        <f t="shared" si="74"/>
        <v>118</v>
      </c>
      <c r="B129" s="44"/>
      <c r="C129" s="147"/>
      <c r="E129" s="138"/>
      <c r="G129" s="43"/>
      <c r="H129" s="136"/>
      <c r="I129" s="42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42"/>
      <c r="Z129" s="42"/>
      <c r="AA129" s="42"/>
      <c r="AB129" s="42"/>
      <c r="AC129" s="42"/>
      <c r="AD129" s="42"/>
      <c r="AE129" s="42"/>
      <c r="AF129" s="42"/>
      <c r="AG129" s="42"/>
    </row>
    <row r="130" spans="1:33">
      <c r="A130" s="44">
        <f t="shared" si="74"/>
        <v>119</v>
      </c>
      <c r="B130" s="44"/>
      <c r="C130" s="44"/>
      <c r="D130" s="44"/>
      <c r="E130" s="44"/>
      <c r="G130" s="43"/>
      <c r="H130" s="44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</row>
    <row r="131" spans="1:33">
      <c r="A131" s="44">
        <f t="shared" si="74"/>
        <v>120</v>
      </c>
      <c r="B131" s="44"/>
      <c r="C131" s="44"/>
      <c r="D131" s="44" t="s">
        <v>159</v>
      </c>
      <c r="E131" s="44"/>
      <c r="G131" s="43"/>
      <c r="H131" s="136"/>
      <c r="I131" s="42">
        <f>'DepExp. Class.'!J$131</f>
        <v>810624.05382575234</v>
      </c>
      <c r="J131" s="42">
        <f>SUM(J95:J129)</f>
        <v>600636.07024920708</v>
      </c>
      <c r="K131" s="42">
        <f t="shared" ref="K131:X131" si="93">SUM(K95:K129)</f>
        <v>198690.22297217464</v>
      </c>
      <c r="L131" s="42">
        <f t="shared" si="93"/>
        <v>621.79775017709744</v>
      </c>
      <c r="M131" s="42">
        <f t="shared" si="93"/>
        <v>6777.7702217028891</v>
      </c>
      <c r="N131" s="42">
        <f t="shared" si="93"/>
        <v>3898.1926324905126</v>
      </c>
      <c r="O131" s="42">
        <f t="shared" si="93"/>
        <v>0</v>
      </c>
      <c r="P131" s="42">
        <f t="shared" si="93"/>
        <v>0</v>
      </c>
      <c r="Q131" s="42">
        <f t="shared" si="93"/>
        <v>0</v>
      </c>
      <c r="R131" s="42">
        <f t="shared" si="93"/>
        <v>0</v>
      </c>
      <c r="S131" s="42">
        <f t="shared" si="93"/>
        <v>0</v>
      </c>
      <c r="T131" s="42">
        <f t="shared" si="93"/>
        <v>0</v>
      </c>
      <c r="U131" s="42">
        <f t="shared" si="93"/>
        <v>0</v>
      </c>
      <c r="V131" s="42">
        <f t="shared" si="93"/>
        <v>0</v>
      </c>
      <c r="W131" s="42">
        <f t="shared" si="93"/>
        <v>0</v>
      </c>
      <c r="X131" s="42">
        <f t="shared" si="93"/>
        <v>0</v>
      </c>
      <c r="Y131" s="42">
        <f>SUM(J131:X131)-I131</f>
        <v>0</v>
      </c>
      <c r="Z131" s="42"/>
      <c r="AA131" s="42"/>
      <c r="AB131" s="42"/>
      <c r="AC131" s="42"/>
      <c r="AD131" s="42"/>
      <c r="AE131" s="42"/>
      <c r="AF131" s="42"/>
      <c r="AG131" s="42"/>
    </row>
    <row r="132" spans="1:33">
      <c r="A132" s="44">
        <f t="shared" si="74"/>
        <v>121</v>
      </c>
      <c r="B132" s="44"/>
      <c r="C132" s="44"/>
      <c r="D132" s="44"/>
      <c r="E132" s="44"/>
      <c r="G132" s="43"/>
      <c r="H132" s="44"/>
      <c r="I132" s="42"/>
      <c r="J132" s="15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</row>
    <row r="133" spans="1:33">
      <c r="A133" s="44">
        <f t="shared" si="74"/>
        <v>122</v>
      </c>
      <c r="B133" s="44"/>
      <c r="C133" s="44"/>
      <c r="D133" s="44" t="s">
        <v>369</v>
      </c>
      <c r="E133" s="44"/>
      <c r="G133" s="43"/>
      <c r="H133" s="44"/>
      <c r="I133" s="42">
        <f>'DepExp. Class.'!J$133</f>
        <v>10369571.660552243</v>
      </c>
      <c r="J133" s="42">
        <f>J131+J91+J65+J52+J30+J18</f>
        <v>7427846.7646503206</v>
      </c>
      <c r="K133" s="42">
        <f t="shared" ref="K133:X133" si="94">K131+K91+K65+K52+K30+K18</f>
        <v>2764924.5107771275</v>
      </c>
      <c r="L133" s="42">
        <f t="shared" si="94"/>
        <v>9728.1331927079264</v>
      </c>
      <c r="M133" s="42">
        <f t="shared" si="94"/>
        <v>106071.57420994027</v>
      </c>
      <c r="N133" s="42">
        <f t="shared" si="94"/>
        <v>61000.67772214461</v>
      </c>
      <c r="O133" s="42">
        <f t="shared" si="94"/>
        <v>0</v>
      </c>
      <c r="P133" s="42">
        <f t="shared" si="94"/>
        <v>0</v>
      </c>
      <c r="Q133" s="42">
        <f t="shared" si="94"/>
        <v>0</v>
      </c>
      <c r="R133" s="42">
        <f t="shared" si="94"/>
        <v>0</v>
      </c>
      <c r="S133" s="42">
        <f t="shared" si="94"/>
        <v>0</v>
      </c>
      <c r="T133" s="42">
        <f t="shared" si="94"/>
        <v>0</v>
      </c>
      <c r="U133" s="42">
        <f t="shared" si="94"/>
        <v>0</v>
      </c>
      <c r="V133" s="42">
        <f t="shared" si="94"/>
        <v>0</v>
      </c>
      <c r="W133" s="42">
        <f t="shared" si="94"/>
        <v>0</v>
      </c>
      <c r="X133" s="42">
        <f t="shared" si="94"/>
        <v>0</v>
      </c>
      <c r="Y133" s="42">
        <f>SUM(J133:X133)-I133</f>
        <v>0</v>
      </c>
      <c r="Z133" s="42"/>
      <c r="AA133" s="42"/>
      <c r="AB133" s="42"/>
      <c r="AC133" s="42"/>
      <c r="AD133" s="42"/>
      <c r="AE133" s="42"/>
      <c r="AF133" s="42"/>
      <c r="AG133" s="42"/>
    </row>
    <row r="134" spans="1:33">
      <c r="A134" s="44">
        <f t="shared" si="74"/>
        <v>123</v>
      </c>
      <c r="B134" s="44"/>
      <c r="C134" s="44"/>
      <c r="D134" s="44"/>
      <c r="E134" s="44"/>
      <c r="G134" s="43"/>
      <c r="H134" s="44"/>
      <c r="I134" s="42"/>
      <c r="J134" s="15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</row>
    <row r="135" spans="1:33">
      <c r="A135" s="44">
        <f t="shared" si="74"/>
        <v>124</v>
      </c>
      <c r="B135" s="44"/>
      <c r="C135" s="44"/>
      <c r="D135" s="44" t="s">
        <v>360</v>
      </c>
      <c r="E135" s="44"/>
      <c r="G135" s="43"/>
      <c r="H135" s="136"/>
      <c r="I135" s="42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42"/>
      <c r="Z135" s="42"/>
      <c r="AA135" s="42"/>
      <c r="AB135" s="42"/>
      <c r="AC135" s="42"/>
      <c r="AD135" s="42"/>
      <c r="AE135" s="42"/>
      <c r="AF135" s="42"/>
      <c r="AG135" s="42"/>
    </row>
    <row r="136" spans="1:33">
      <c r="A136" s="44">
        <f t="shared" si="74"/>
        <v>125</v>
      </c>
      <c r="B136" s="44"/>
      <c r="C136" s="44"/>
      <c r="D136" s="44"/>
      <c r="E136" s="44"/>
      <c r="G136" s="43"/>
      <c r="H136" s="136"/>
      <c r="I136" s="42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42"/>
      <c r="Z136" s="42"/>
      <c r="AA136" s="42"/>
      <c r="AB136" s="42"/>
      <c r="AC136" s="42"/>
      <c r="AD136" s="42"/>
      <c r="AE136" s="42"/>
      <c r="AF136" s="42"/>
      <c r="AG136" s="42"/>
    </row>
    <row r="137" spans="1:33">
      <c r="A137" s="44">
        <f t="shared" si="74"/>
        <v>126</v>
      </c>
      <c r="B137" s="44"/>
      <c r="C137" s="44"/>
      <c r="D137" s="44" t="s">
        <v>335</v>
      </c>
      <c r="E137" s="44"/>
      <c r="G137" s="43"/>
      <c r="H137" s="136"/>
      <c r="I137" s="42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42"/>
      <c r="Z137" s="42"/>
      <c r="AA137" s="42"/>
      <c r="AB137" s="42"/>
      <c r="AC137" s="42"/>
      <c r="AD137" s="42"/>
      <c r="AE137" s="42"/>
      <c r="AF137" s="42"/>
      <c r="AG137" s="42"/>
    </row>
    <row r="138" spans="1:33">
      <c r="A138" s="44">
        <f t="shared" si="74"/>
        <v>127</v>
      </c>
      <c r="B138" s="44"/>
      <c r="C138" s="44"/>
      <c r="D138" s="44"/>
      <c r="E138" s="44"/>
      <c r="G138" s="43"/>
      <c r="H138" s="136"/>
      <c r="I138" s="42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42"/>
      <c r="Z138" s="42"/>
      <c r="AA138" s="42"/>
      <c r="AB138" s="42"/>
      <c r="AC138" s="42"/>
      <c r="AD138" s="42"/>
      <c r="AE138" s="42"/>
      <c r="AF138" s="42"/>
      <c r="AG138" s="42"/>
    </row>
    <row r="139" spans="1:33">
      <c r="A139" s="44">
        <f t="shared" si="74"/>
        <v>128</v>
      </c>
      <c r="B139" s="44"/>
      <c r="C139" s="137">
        <v>30100</v>
      </c>
      <c r="D139" s="44"/>
      <c r="E139" s="138" t="s">
        <v>336</v>
      </c>
      <c r="G139" s="43">
        <v>99</v>
      </c>
      <c r="H139" s="136" t="str">
        <f t="shared" ref="H139:H180" si="95">VLOOKUP($G139,alloc,3)</f>
        <v>-</v>
      </c>
      <c r="I139" s="42">
        <f>'DepExp. Class.'!J$139</f>
        <v>0</v>
      </c>
      <c r="J139" s="136">
        <f t="shared" ref="J139:J180" si="96">$I139*VLOOKUP($G139,alloc,6)</f>
        <v>0</v>
      </c>
      <c r="K139" s="136">
        <f t="shared" ref="K139:K180" si="97">$I139*VLOOKUP($G139,alloc,7)</f>
        <v>0</v>
      </c>
      <c r="L139" s="136">
        <f t="shared" ref="L139:L180" si="98">$I139*VLOOKUP($G139,alloc,8)</f>
        <v>0</v>
      </c>
      <c r="M139" s="136">
        <f t="shared" ref="M139:M180" si="99">$I139*VLOOKUP($G139,alloc,9)</f>
        <v>0</v>
      </c>
      <c r="N139" s="136">
        <f t="shared" ref="N139:N180" si="100">$I139*VLOOKUP($G139,alloc,10)</f>
        <v>0</v>
      </c>
      <c r="O139" s="136">
        <f t="shared" ref="O139:O180" si="101">$I139*VLOOKUP($G139,alloc,11)</f>
        <v>0</v>
      </c>
      <c r="P139" s="136">
        <f t="shared" ref="P139:P180" si="102">$I139*VLOOKUP($G139,alloc,12)</f>
        <v>0</v>
      </c>
      <c r="Q139" s="136">
        <f t="shared" ref="Q139:Q180" si="103">$I139*VLOOKUP($G139,alloc,13)</f>
        <v>0</v>
      </c>
      <c r="R139" s="136">
        <f t="shared" ref="R139:R180" si="104">$I139*VLOOKUP($G139,alloc,14)</f>
        <v>0</v>
      </c>
      <c r="S139" s="136">
        <f t="shared" ref="S139:S180" si="105">$I139*VLOOKUP($G139,alloc,15)</f>
        <v>0</v>
      </c>
      <c r="T139" s="136">
        <f t="shared" ref="T139:T180" si="106">$I139*VLOOKUP($G139,alloc,16)</f>
        <v>0</v>
      </c>
      <c r="U139" s="136">
        <f t="shared" ref="U139:U180" si="107">$I139*VLOOKUP($G139,alloc,17)</f>
        <v>0</v>
      </c>
      <c r="V139" s="136">
        <f t="shared" ref="V139:V180" si="108">$I139*VLOOKUP($G139,alloc,18)</f>
        <v>0</v>
      </c>
      <c r="W139" s="136">
        <f t="shared" ref="W139:W180" si="109">$I139*VLOOKUP($G139,alloc,19)</f>
        <v>0</v>
      </c>
      <c r="X139" s="136">
        <f t="shared" ref="X139:X180" si="110">$I139*VLOOKUP($G139,alloc,20)</f>
        <v>0</v>
      </c>
      <c r="Y139" s="42">
        <f t="shared" ref="Y139:Y180" si="111">SUM(J139:X139)-I139</f>
        <v>0</v>
      </c>
      <c r="Z139" s="42"/>
      <c r="AA139" s="42"/>
      <c r="AB139" s="42"/>
      <c r="AC139" s="42"/>
      <c r="AD139" s="42"/>
      <c r="AE139" s="42"/>
      <c r="AF139" s="42"/>
      <c r="AG139" s="42"/>
    </row>
    <row r="140" spans="1:33">
      <c r="A140" s="44">
        <f t="shared" si="74"/>
        <v>129</v>
      </c>
      <c r="B140" s="44"/>
      <c r="C140" s="137">
        <v>30200</v>
      </c>
      <c r="D140" s="44"/>
      <c r="E140" s="138" t="s">
        <v>197</v>
      </c>
      <c r="G140" s="43">
        <v>99</v>
      </c>
      <c r="H140" s="136" t="str">
        <f t="shared" si="95"/>
        <v>-</v>
      </c>
      <c r="I140" s="42">
        <f>'DepExp. Class.'!J$140</f>
        <v>0</v>
      </c>
      <c r="J140" s="136">
        <f t="shared" si="96"/>
        <v>0</v>
      </c>
      <c r="K140" s="136">
        <f t="shared" si="97"/>
        <v>0</v>
      </c>
      <c r="L140" s="136">
        <f t="shared" si="98"/>
        <v>0</v>
      </c>
      <c r="M140" s="136">
        <f t="shared" si="99"/>
        <v>0</v>
      </c>
      <c r="N140" s="136">
        <f t="shared" si="100"/>
        <v>0</v>
      </c>
      <c r="O140" s="136">
        <f t="shared" si="101"/>
        <v>0</v>
      </c>
      <c r="P140" s="136">
        <f t="shared" si="102"/>
        <v>0</v>
      </c>
      <c r="Q140" s="136">
        <f t="shared" si="103"/>
        <v>0</v>
      </c>
      <c r="R140" s="136">
        <f t="shared" si="104"/>
        <v>0</v>
      </c>
      <c r="S140" s="136">
        <f t="shared" si="105"/>
        <v>0</v>
      </c>
      <c r="T140" s="136">
        <f t="shared" si="106"/>
        <v>0</v>
      </c>
      <c r="U140" s="136">
        <f t="shared" si="107"/>
        <v>0</v>
      </c>
      <c r="V140" s="136">
        <f t="shared" si="108"/>
        <v>0</v>
      </c>
      <c r="W140" s="136">
        <f t="shared" si="109"/>
        <v>0</v>
      </c>
      <c r="X140" s="136">
        <f t="shared" si="110"/>
        <v>0</v>
      </c>
      <c r="Y140" s="42">
        <f t="shared" si="111"/>
        <v>0</v>
      </c>
      <c r="Z140" s="42"/>
      <c r="AA140" s="42"/>
      <c r="AB140" s="42"/>
      <c r="AC140" s="42"/>
      <c r="AD140" s="42"/>
      <c r="AE140" s="42"/>
      <c r="AF140" s="42"/>
      <c r="AG140" s="42"/>
    </row>
    <row r="141" spans="1:33">
      <c r="A141" s="44">
        <f t="shared" ref="A141:A204" si="112">A140+1</f>
        <v>130</v>
      </c>
      <c r="B141" s="44"/>
      <c r="C141" s="139">
        <v>30300</v>
      </c>
      <c r="D141" s="44"/>
      <c r="E141" s="138" t="s">
        <v>337</v>
      </c>
      <c r="G141" s="43">
        <v>99</v>
      </c>
      <c r="H141" s="136" t="str">
        <f t="shared" si="95"/>
        <v>-</v>
      </c>
      <c r="I141" s="42">
        <f>'DepExp. Class.'!J$141</f>
        <v>0</v>
      </c>
      <c r="J141" s="136">
        <f t="shared" si="96"/>
        <v>0</v>
      </c>
      <c r="K141" s="136">
        <f t="shared" si="97"/>
        <v>0</v>
      </c>
      <c r="L141" s="136">
        <f t="shared" si="98"/>
        <v>0</v>
      </c>
      <c r="M141" s="136">
        <f t="shared" si="99"/>
        <v>0</v>
      </c>
      <c r="N141" s="136">
        <f t="shared" si="100"/>
        <v>0</v>
      </c>
      <c r="O141" s="136">
        <f t="shared" si="101"/>
        <v>0</v>
      </c>
      <c r="P141" s="136">
        <f t="shared" si="102"/>
        <v>0</v>
      </c>
      <c r="Q141" s="136">
        <f t="shared" si="103"/>
        <v>0</v>
      </c>
      <c r="R141" s="136">
        <f t="shared" si="104"/>
        <v>0</v>
      </c>
      <c r="S141" s="136">
        <f t="shared" si="105"/>
        <v>0</v>
      </c>
      <c r="T141" s="136">
        <f t="shared" si="106"/>
        <v>0</v>
      </c>
      <c r="U141" s="136">
        <f t="shared" si="107"/>
        <v>0</v>
      </c>
      <c r="V141" s="136">
        <f t="shared" si="108"/>
        <v>0</v>
      </c>
      <c r="W141" s="136">
        <f t="shared" si="109"/>
        <v>0</v>
      </c>
      <c r="X141" s="136">
        <f t="shared" si="110"/>
        <v>0</v>
      </c>
      <c r="Y141" s="42">
        <f t="shared" si="111"/>
        <v>0</v>
      </c>
      <c r="Z141" s="42"/>
      <c r="AA141" s="42"/>
      <c r="AB141" s="42"/>
      <c r="AC141" s="42"/>
      <c r="AD141" s="42"/>
      <c r="AE141" s="42"/>
      <c r="AF141" s="42"/>
      <c r="AG141" s="42"/>
    </row>
    <row r="142" spans="1:33">
      <c r="A142" s="44">
        <f t="shared" si="112"/>
        <v>131</v>
      </c>
      <c r="B142" s="44"/>
      <c r="C142" s="44"/>
      <c r="D142" s="44"/>
      <c r="E142" s="44"/>
      <c r="G142" s="43"/>
      <c r="H142" s="136"/>
      <c r="I142" s="42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42"/>
      <c r="Z142" s="42"/>
      <c r="AA142" s="42"/>
      <c r="AB142" s="42"/>
      <c r="AC142" s="42"/>
      <c r="AD142" s="42"/>
      <c r="AE142" s="42"/>
      <c r="AF142" s="42"/>
      <c r="AG142" s="42"/>
    </row>
    <row r="143" spans="1:33">
      <c r="A143" s="44">
        <f t="shared" si="112"/>
        <v>132</v>
      </c>
      <c r="B143" s="44"/>
      <c r="C143" s="44"/>
      <c r="D143" s="44" t="s">
        <v>338</v>
      </c>
      <c r="E143" s="44"/>
      <c r="G143" s="43"/>
      <c r="H143" s="136"/>
      <c r="I143" s="42">
        <f>'DepExp. Class.'!J$143</f>
        <v>0</v>
      </c>
      <c r="J143" s="136">
        <f>SUM(J139:J141)</f>
        <v>0</v>
      </c>
      <c r="K143" s="136">
        <f t="shared" ref="K143:X143" si="113">SUM(K139:K141)</f>
        <v>0</v>
      </c>
      <c r="L143" s="136">
        <f t="shared" si="113"/>
        <v>0</v>
      </c>
      <c r="M143" s="136">
        <f t="shared" si="113"/>
        <v>0</v>
      </c>
      <c r="N143" s="136">
        <f t="shared" si="113"/>
        <v>0</v>
      </c>
      <c r="O143" s="136">
        <f t="shared" si="113"/>
        <v>0</v>
      </c>
      <c r="P143" s="136">
        <f t="shared" si="113"/>
        <v>0</v>
      </c>
      <c r="Q143" s="136">
        <f t="shared" si="113"/>
        <v>0</v>
      </c>
      <c r="R143" s="136">
        <f t="shared" si="113"/>
        <v>0</v>
      </c>
      <c r="S143" s="136">
        <f t="shared" si="113"/>
        <v>0</v>
      </c>
      <c r="T143" s="136">
        <f t="shared" si="113"/>
        <v>0</v>
      </c>
      <c r="U143" s="136">
        <f t="shared" si="113"/>
        <v>0</v>
      </c>
      <c r="V143" s="136">
        <f t="shared" si="113"/>
        <v>0</v>
      </c>
      <c r="W143" s="136">
        <f t="shared" si="113"/>
        <v>0</v>
      </c>
      <c r="X143" s="136">
        <f t="shared" si="113"/>
        <v>0</v>
      </c>
      <c r="Y143" s="42">
        <f t="shared" si="111"/>
        <v>0</v>
      </c>
      <c r="Z143" s="42"/>
      <c r="AA143" s="42"/>
      <c r="AB143" s="42"/>
      <c r="AC143" s="42"/>
      <c r="AD143" s="42"/>
      <c r="AE143" s="42"/>
      <c r="AF143" s="42"/>
      <c r="AG143" s="42"/>
    </row>
    <row r="144" spans="1:33">
      <c r="A144" s="44">
        <f t="shared" si="112"/>
        <v>133</v>
      </c>
      <c r="B144" s="44"/>
      <c r="C144" s="44"/>
      <c r="D144" s="44"/>
      <c r="E144" s="44"/>
      <c r="G144" s="43"/>
      <c r="H144" s="136"/>
      <c r="I144" s="42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42"/>
      <c r="Z144" s="42"/>
      <c r="AA144" s="42"/>
      <c r="AB144" s="42"/>
      <c r="AC144" s="42"/>
      <c r="AD144" s="42"/>
      <c r="AE144" s="42"/>
      <c r="AF144" s="42"/>
      <c r="AG144" s="42"/>
    </row>
    <row r="145" spans="1:33">
      <c r="A145" s="44">
        <f t="shared" si="112"/>
        <v>134</v>
      </c>
      <c r="B145" s="44"/>
      <c r="C145" s="44"/>
      <c r="D145" s="44" t="s">
        <v>158</v>
      </c>
      <c r="E145" s="44"/>
      <c r="G145" s="43"/>
      <c r="H145" s="136"/>
      <c r="I145" s="42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42"/>
      <c r="Z145" s="42"/>
      <c r="AA145" s="42"/>
      <c r="AB145" s="42"/>
      <c r="AC145" s="42"/>
      <c r="AD145" s="42"/>
      <c r="AE145" s="42"/>
      <c r="AF145" s="42"/>
      <c r="AG145" s="42"/>
    </row>
    <row r="146" spans="1:33">
      <c r="A146" s="44">
        <f t="shared" si="112"/>
        <v>135</v>
      </c>
      <c r="B146" s="44"/>
      <c r="C146" s="44"/>
      <c r="D146" s="44"/>
      <c r="E146" s="44"/>
      <c r="G146" s="43"/>
      <c r="H146" s="136"/>
      <c r="I146" s="42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42"/>
      <c r="Z146" s="42"/>
      <c r="AA146" s="42"/>
      <c r="AB146" s="42"/>
      <c r="AC146" s="42"/>
      <c r="AD146" s="42"/>
      <c r="AE146" s="42"/>
      <c r="AF146" s="42"/>
      <c r="AG146" s="42"/>
    </row>
    <row r="147" spans="1:33">
      <c r="A147" s="44">
        <f t="shared" si="112"/>
        <v>136</v>
      </c>
      <c r="B147" s="44"/>
      <c r="C147" s="142">
        <v>37400</v>
      </c>
      <c r="E147" s="138" t="s">
        <v>125</v>
      </c>
      <c r="G147" s="43">
        <v>6.2</v>
      </c>
      <c r="H147" s="136" t="str">
        <f t="shared" si="95"/>
        <v>P, S, T &amp; D Plant - Customer</v>
      </c>
      <c r="I147" s="42">
        <f>'DepExp. Class.'!J$147</f>
        <v>0</v>
      </c>
      <c r="J147" s="136">
        <f t="shared" si="96"/>
        <v>0</v>
      </c>
      <c r="K147" s="136">
        <f t="shared" si="97"/>
        <v>0</v>
      </c>
      <c r="L147" s="136">
        <f t="shared" si="98"/>
        <v>0</v>
      </c>
      <c r="M147" s="136">
        <f t="shared" si="99"/>
        <v>0</v>
      </c>
      <c r="N147" s="136">
        <f t="shared" si="100"/>
        <v>0</v>
      </c>
      <c r="O147" s="136">
        <f t="shared" si="101"/>
        <v>0</v>
      </c>
      <c r="P147" s="136">
        <f t="shared" si="102"/>
        <v>0</v>
      </c>
      <c r="Q147" s="136">
        <f t="shared" si="103"/>
        <v>0</v>
      </c>
      <c r="R147" s="136">
        <f t="shared" si="104"/>
        <v>0</v>
      </c>
      <c r="S147" s="136">
        <f t="shared" si="105"/>
        <v>0</v>
      </c>
      <c r="T147" s="136">
        <f t="shared" si="106"/>
        <v>0</v>
      </c>
      <c r="U147" s="136">
        <f t="shared" si="107"/>
        <v>0</v>
      </c>
      <c r="V147" s="136">
        <f t="shared" si="108"/>
        <v>0</v>
      </c>
      <c r="W147" s="136">
        <f t="shared" si="109"/>
        <v>0</v>
      </c>
      <c r="X147" s="136">
        <f t="shared" si="110"/>
        <v>0</v>
      </c>
      <c r="Y147" s="42">
        <f t="shared" si="111"/>
        <v>0</v>
      </c>
      <c r="Z147" s="42"/>
      <c r="AA147" s="42"/>
      <c r="AB147" s="42"/>
      <c r="AC147" s="42"/>
      <c r="AD147" s="42"/>
      <c r="AE147" s="42"/>
      <c r="AF147" s="42"/>
      <c r="AG147" s="42"/>
    </row>
    <row r="148" spans="1:33">
      <c r="A148" s="44">
        <f t="shared" si="112"/>
        <v>137</v>
      </c>
      <c r="B148" s="44"/>
      <c r="C148" s="142">
        <v>39001</v>
      </c>
      <c r="E148" s="138" t="s">
        <v>304</v>
      </c>
      <c r="G148" s="43">
        <v>6.2</v>
      </c>
      <c r="H148" s="136" t="str">
        <f t="shared" si="95"/>
        <v>P, S, T &amp; D Plant - Customer</v>
      </c>
      <c r="I148" s="42">
        <f>'DepExp. Class.'!J$148</f>
        <v>1010.6645757334228</v>
      </c>
      <c r="J148" s="136">
        <f t="shared" si="96"/>
        <v>748.85712586946249</v>
      </c>
      <c r="K148" s="136">
        <f t="shared" si="97"/>
        <v>247.72170151481467</v>
      </c>
      <c r="L148" s="136">
        <f t="shared" si="98"/>
        <v>0.7752409472786469</v>
      </c>
      <c r="M148" s="136">
        <f t="shared" si="99"/>
        <v>8.4503441924860905</v>
      </c>
      <c r="N148" s="136">
        <f t="shared" si="100"/>
        <v>4.8601632093809677</v>
      </c>
      <c r="O148" s="136">
        <f t="shared" si="101"/>
        <v>0</v>
      </c>
      <c r="P148" s="136">
        <f t="shared" si="102"/>
        <v>0</v>
      </c>
      <c r="Q148" s="136">
        <f t="shared" si="103"/>
        <v>0</v>
      </c>
      <c r="R148" s="136">
        <f t="shared" si="104"/>
        <v>0</v>
      </c>
      <c r="S148" s="136">
        <f t="shared" si="105"/>
        <v>0</v>
      </c>
      <c r="T148" s="136">
        <f t="shared" si="106"/>
        <v>0</v>
      </c>
      <c r="U148" s="136">
        <f t="shared" si="107"/>
        <v>0</v>
      </c>
      <c r="V148" s="136">
        <f t="shared" si="108"/>
        <v>0</v>
      </c>
      <c r="W148" s="136">
        <f t="shared" si="109"/>
        <v>0</v>
      </c>
      <c r="X148" s="136">
        <f t="shared" si="110"/>
        <v>0</v>
      </c>
      <c r="Y148" s="42">
        <f t="shared" si="111"/>
        <v>0</v>
      </c>
      <c r="Z148" s="42"/>
      <c r="AA148" s="42"/>
      <c r="AB148" s="42"/>
      <c r="AC148" s="42"/>
      <c r="AD148" s="42"/>
      <c r="AE148" s="42"/>
      <c r="AF148" s="42"/>
      <c r="AG148" s="42"/>
    </row>
    <row r="149" spans="1:33">
      <c r="A149" s="44">
        <f t="shared" si="112"/>
        <v>138</v>
      </c>
      <c r="B149" s="44"/>
      <c r="C149" s="142">
        <v>36602</v>
      </c>
      <c r="E149" s="138" t="s">
        <v>149</v>
      </c>
      <c r="G149" s="43">
        <v>6.2</v>
      </c>
      <c r="H149" s="136" t="str">
        <f t="shared" si="95"/>
        <v>P, S, T &amp; D Plant - Customer</v>
      </c>
      <c r="I149" s="42">
        <f>'DepExp. Class.'!J$149</f>
        <v>0</v>
      </c>
      <c r="J149" s="136">
        <f t="shared" si="96"/>
        <v>0</v>
      </c>
      <c r="K149" s="136">
        <f t="shared" si="97"/>
        <v>0</v>
      </c>
      <c r="L149" s="136">
        <f t="shared" si="98"/>
        <v>0</v>
      </c>
      <c r="M149" s="136">
        <f t="shared" si="99"/>
        <v>0</v>
      </c>
      <c r="N149" s="136">
        <f t="shared" si="100"/>
        <v>0</v>
      </c>
      <c r="O149" s="136">
        <f t="shared" si="101"/>
        <v>0</v>
      </c>
      <c r="P149" s="136">
        <f t="shared" si="102"/>
        <v>0</v>
      </c>
      <c r="Q149" s="136">
        <f t="shared" si="103"/>
        <v>0</v>
      </c>
      <c r="R149" s="136">
        <f t="shared" si="104"/>
        <v>0</v>
      </c>
      <c r="S149" s="136">
        <f t="shared" si="105"/>
        <v>0</v>
      </c>
      <c r="T149" s="136">
        <f t="shared" si="106"/>
        <v>0</v>
      </c>
      <c r="U149" s="136">
        <f t="shared" si="107"/>
        <v>0</v>
      </c>
      <c r="V149" s="136">
        <f t="shared" si="108"/>
        <v>0</v>
      </c>
      <c r="W149" s="136">
        <f t="shared" si="109"/>
        <v>0</v>
      </c>
      <c r="X149" s="136">
        <f t="shared" si="110"/>
        <v>0</v>
      </c>
      <c r="Y149" s="42">
        <f t="shared" si="111"/>
        <v>0</v>
      </c>
      <c r="Z149" s="42"/>
      <c r="AA149" s="42"/>
      <c r="AB149" s="42"/>
      <c r="AC149" s="42"/>
      <c r="AD149" s="42"/>
      <c r="AE149" s="42"/>
      <c r="AF149" s="42"/>
      <c r="AG149" s="42"/>
    </row>
    <row r="150" spans="1:33">
      <c r="A150" s="44">
        <f t="shared" si="112"/>
        <v>139</v>
      </c>
      <c r="B150" s="44"/>
      <c r="C150" s="142">
        <v>38900</v>
      </c>
      <c r="E150" s="138" t="s">
        <v>125</v>
      </c>
      <c r="G150" s="43">
        <v>6.2</v>
      </c>
      <c r="H150" s="136" t="str">
        <f t="shared" si="95"/>
        <v>P, S, T &amp; D Plant - Customer</v>
      </c>
      <c r="I150" s="42">
        <f>'DepExp. Class.'!J$150</f>
        <v>0</v>
      </c>
      <c r="J150" s="136">
        <f t="shared" si="96"/>
        <v>0</v>
      </c>
      <c r="K150" s="136">
        <f t="shared" si="97"/>
        <v>0</v>
      </c>
      <c r="L150" s="136">
        <f t="shared" si="98"/>
        <v>0</v>
      </c>
      <c r="M150" s="136">
        <f t="shared" si="99"/>
        <v>0</v>
      </c>
      <c r="N150" s="136">
        <f t="shared" si="100"/>
        <v>0</v>
      </c>
      <c r="O150" s="136">
        <f t="shared" si="101"/>
        <v>0</v>
      </c>
      <c r="P150" s="136">
        <f t="shared" si="102"/>
        <v>0</v>
      </c>
      <c r="Q150" s="136">
        <f t="shared" si="103"/>
        <v>0</v>
      </c>
      <c r="R150" s="136">
        <f t="shared" si="104"/>
        <v>0</v>
      </c>
      <c r="S150" s="136">
        <f t="shared" si="105"/>
        <v>0</v>
      </c>
      <c r="T150" s="136">
        <f t="shared" si="106"/>
        <v>0</v>
      </c>
      <c r="U150" s="136">
        <f t="shared" si="107"/>
        <v>0</v>
      </c>
      <c r="V150" s="136">
        <f t="shared" si="108"/>
        <v>0</v>
      </c>
      <c r="W150" s="136">
        <f t="shared" si="109"/>
        <v>0</v>
      </c>
      <c r="X150" s="136">
        <f t="shared" si="110"/>
        <v>0</v>
      </c>
      <c r="Y150" s="42">
        <f t="shared" si="111"/>
        <v>0</v>
      </c>
      <c r="Z150" s="42"/>
      <c r="AA150" s="42"/>
      <c r="AB150" s="42"/>
      <c r="AC150" s="42"/>
      <c r="AD150" s="42"/>
      <c r="AE150" s="42"/>
      <c r="AF150" s="42"/>
      <c r="AG150" s="42"/>
    </row>
    <row r="151" spans="1:33">
      <c r="A151" s="44">
        <f t="shared" si="112"/>
        <v>140</v>
      </c>
      <c r="B151" s="44"/>
      <c r="C151" s="142">
        <v>39004</v>
      </c>
      <c r="E151" s="138" t="s">
        <v>306</v>
      </c>
      <c r="G151" s="43">
        <v>6.2</v>
      </c>
      <c r="H151" s="136" t="str">
        <f t="shared" si="95"/>
        <v>P, S, T &amp; D Plant - Customer</v>
      </c>
      <c r="I151" s="42">
        <f>'DepExp. Class.'!J$151</f>
        <v>0</v>
      </c>
      <c r="J151" s="136">
        <f t="shared" si="96"/>
        <v>0</v>
      </c>
      <c r="K151" s="136">
        <f t="shared" si="97"/>
        <v>0</v>
      </c>
      <c r="L151" s="136">
        <f t="shared" si="98"/>
        <v>0</v>
      </c>
      <c r="M151" s="136">
        <f t="shared" si="99"/>
        <v>0</v>
      </c>
      <c r="N151" s="136">
        <f t="shared" si="100"/>
        <v>0</v>
      </c>
      <c r="O151" s="136">
        <f t="shared" si="101"/>
        <v>0</v>
      </c>
      <c r="P151" s="136">
        <f t="shared" si="102"/>
        <v>0</v>
      </c>
      <c r="Q151" s="136">
        <f t="shared" si="103"/>
        <v>0</v>
      </c>
      <c r="R151" s="136">
        <f t="shared" si="104"/>
        <v>0</v>
      </c>
      <c r="S151" s="136">
        <f t="shared" si="105"/>
        <v>0</v>
      </c>
      <c r="T151" s="136">
        <f t="shared" si="106"/>
        <v>0</v>
      </c>
      <c r="U151" s="136">
        <f t="shared" si="107"/>
        <v>0</v>
      </c>
      <c r="V151" s="136">
        <f t="shared" si="108"/>
        <v>0</v>
      </c>
      <c r="W151" s="136">
        <f t="shared" si="109"/>
        <v>0</v>
      </c>
      <c r="X151" s="136">
        <f t="shared" si="110"/>
        <v>0</v>
      </c>
      <c r="Y151" s="42">
        <f t="shared" si="111"/>
        <v>0</v>
      </c>
      <c r="Z151" s="42"/>
      <c r="AA151" s="42"/>
      <c r="AB151" s="42"/>
      <c r="AC151" s="42"/>
      <c r="AD151" s="42"/>
      <c r="AE151" s="42"/>
      <c r="AF151" s="42"/>
      <c r="AG151" s="42"/>
    </row>
    <row r="152" spans="1:33">
      <c r="A152" s="44">
        <f t="shared" si="112"/>
        <v>141</v>
      </c>
      <c r="B152" s="44"/>
      <c r="C152" s="142">
        <v>39009</v>
      </c>
      <c r="E152" s="138" t="s">
        <v>307</v>
      </c>
      <c r="G152" s="43">
        <v>6.2</v>
      </c>
      <c r="H152" s="136" t="str">
        <f t="shared" si="95"/>
        <v>P, S, T &amp; D Plant - Customer</v>
      </c>
      <c r="I152" s="42">
        <f>'DepExp. Class.'!J$152</f>
        <v>1610.6948260066479</v>
      </c>
      <c r="J152" s="136">
        <f t="shared" si="96"/>
        <v>1193.4526320771131</v>
      </c>
      <c r="K152" s="136">
        <f t="shared" si="97"/>
        <v>394.7937550199822</v>
      </c>
      <c r="L152" s="136">
        <f t="shared" si="98"/>
        <v>1.2355004941021752</v>
      </c>
      <c r="M152" s="136">
        <f t="shared" si="99"/>
        <v>13.467302600306779</v>
      </c>
      <c r="N152" s="136">
        <f t="shared" si="100"/>
        <v>7.7456358151436779</v>
      </c>
      <c r="O152" s="136">
        <f t="shared" si="101"/>
        <v>0</v>
      </c>
      <c r="P152" s="136">
        <f t="shared" si="102"/>
        <v>0</v>
      </c>
      <c r="Q152" s="136">
        <f t="shared" si="103"/>
        <v>0</v>
      </c>
      <c r="R152" s="136">
        <f t="shared" si="104"/>
        <v>0</v>
      </c>
      <c r="S152" s="136">
        <f t="shared" si="105"/>
        <v>0</v>
      </c>
      <c r="T152" s="136">
        <f t="shared" si="106"/>
        <v>0</v>
      </c>
      <c r="U152" s="136">
        <f t="shared" si="107"/>
        <v>0</v>
      </c>
      <c r="V152" s="136">
        <f t="shared" si="108"/>
        <v>0</v>
      </c>
      <c r="W152" s="136">
        <f t="shared" si="109"/>
        <v>0</v>
      </c>
      <c r="X152" s="136">
        <f t="shared" si="110"/>
        <v>0</v>
      </c>
      <c r="Y152" s="42">
        <f t="shared" si="111"/>
        <v>0</v>
      </c>
      <c r="Z152" s="42"/>
      <c r="AA152" s="42"/>
      <c r="AB152" s="42"/>
      <c r="AC152" s="42"/>
      <c r="AD152" s="42"/>
      <c r="AE152" s="42"/>
      <c r="AF152" s="42"/>
      <c r="AG152" s="42"/>
    </row>
    <row r="153" spans="1:33">
      <c r="A153" s="44">
        <f t="shared" si="112"/>
        <v>142</v>
      </c>
      <c r="B153" s="44"/>
      <c r="C153" s="142">
        <v>39100</v>
      </c>
      <c r="E153" s="138" t="s">
        <v>308</v>
      </c>
      <c r="G153" s="43">
        <v>6.2</v>
      </c>
      <c r="H153" s="136" t="str">
        <f t="shared" si="95"/>
        <v>P, S, T &amp; D Plant - Customer</v>
      </c>
      <c r="I153" s="42">
        <f>'DepExp. Class.'!J$153</f>
        <v>261.59727548774998</v>
      </c>
      <c r="J153" s="136">
        <f t="shared" si="96"/>
        <v>193.8318494193563</v>
      </c>
      <c r="K153" s="136">
        <f t="shared" si="97"/>
        <v>64.119514774165737</v>
      </c>
      <c r="L153" s="136">
        <f t="shared" si="98"/>
        <v>0.20066095569587677</v>
      </c>
      <c r="M153" s="136">
        <f t="shared" si="99"/>
        <v>2.1872608091402679</v>
      </c>
      <c r="N153" s="136">
        <f t="shared" si="100"/>
        <v>1.2579895293918084</v>
      </c>
      <c r="O153" s="136">
        <f t="shared" si="101"/>
        <v>0</v>
      </c>
      <c r="P153" s="136">
        <f t="shared" si="102"/>
        <v>0</v>
      </c>
      <c r="Q153" s="136">
        <f t="shared" si="103"/>
        <v>0</v>
      </c>
      <c r="R153" s="136">
        <f t="shared" si="104"/>
        <v>0</v>
      </c>
      <c r="S153" s="136">
        <f t="shared" si="105"/>
        <v>0</v>
      </c>
      <c r="T153" s="136">
        <f t="shared" si="106"/>
        <v>0</v>
      </c>
      <c r="U153" s="136">
        <f t="shared" si="107"/>
        <v>0</v>
      </c>
      <c r="V153" s="136">
        <f t="shared" si="108"/>
        <v>0</v>
      </c>
      <c r="W153" s="136">
        <f t="shared" si="109"/>
        <v>0</v>
      </c>
      <c r="X153" s="136">
        <f t="shared" si="110"/>
        <v>0</v>
      </c>
      <c r="Y153" s="42">
        <f t="shared" si="111"/>
        <v>0</v>
      </c>
      <c r="Z153" s="42"/>
      <c r="AA153" s="42"/>
      <c r="AB153" s="42"/>
      <c r="AC153" s="42"/>
      <c r="AD153" s="42"/>
      <c r="AE153" s="42"/>
      <c r="AF153" s="42"/>
      <c r="AG153" s="42"/>
    </row>
    <row r="154" spans="1:33">
      <c r="A154" s="44">
        <f t="shared" si="112"/>
        <v>143</v>
      </c>
      <c r="B154" s="44"/>
      <c r="C154" s="142">
        <v>39102</v>
      </c>
      <c r="E154" s="138" t="s">
        <v>309</v>
      </c>
      <c r="G154" s="43">
        <v>6.2</v>
      </c>
      <c r="H154" s="136" t="str">
        <f t="shared" si="95"/>
        <v>P, S, T &amp; D Plant - Customer</v>
      </c>
      <c r="I154" s="42">
        <f>'DepExp. Class.'!J$154</f>
        <v>0</v>
      </c>
      <c r="J154" s="136">
        <f t="shared" si="96"/>
        <v>0</v>
      </c>
      <c r="K154" s="136">
        <f t="shared" si="97"/>
        <v>0</v>
      </c>
      <c r="L154" s="136">
        <f t="shared" si="98"/>
        <v>0</v>
      </c>
      <c r="M154" s="136">
        <f t="shared" si="99"/>
        <v>0</v>
      </c>
      <c r="N154" s="136">
        <f t="shared" si="100"/>
        <v>0</v>
      </c>
      <c r="O154" s="136">
        <f t="shared" si="101"/>
        <v>0</v>
      </c>
      <c r="P154" s="136">
        <f t="shared" si="102"/>
        <v>0</v>
      </c>
      <c r="Q154" s="136">
        <f t="shared" si="103"/>
        <v>0</v>
      </c>
      <c r="R154" s="136">
        <f t="shared" si="104"/>
        <v>0</v>
      </c>
      <c r="S154" s="136">
        <f t="shared" si="105"/>
        <v>0</v>
      </c>
      <c r="T154" s="136">
        <f t="shared" si="106"/>
        <v>0</v>
      </c>
      <c r="U154" s="136">
        <f t="shared" si="107"/>
        <v>0</v>
      </c>
      <c r="V154" s="136">
        <f t="shared" si="108"/>
        <v>0</v>
      </c>
      <c r="W154" s="136">
        <f t="shared" si="109"/>
        <v>0</v>
      </c>
      <c r="X154" s="136">
        <f t="shared" si="110"/>
        <v>0</v>
      </c>
      <c r="Y154" s="42">
        <f t="shared" si="111"/>
        <v>0</v>
      </c>
      <c r="Z154" s="42"/>
      <c r="AA154" s="42"/>
      <c r="AB154" s="42"/>
      <c r="AC154" s="42"/>
      <c r="AD154" s="42"/>
      <c r="AE154" s="42"/>
      <c r="AF154" s="42"/>
      <c r="AG154" s="42"/>
    </row>
    <row r="155" spans="1:33">
      <c r="A155" s="44">
        <f t="shared" si="112"/>
        <v>144</v>
      </c>
      <c r="B155" s="44"/>
      <c r="C155" s="142">
        <v>39103</v>
      </c>
      <c r="E155" s="138" t="s">
        <v>310</v>
      </c>
      <c r="G155" s="43">
        <v>6.2</v>
      </c>
      <c r="H155" s="136" t="str">
        <f t="shared" si="95"/>
        <v>P, S, T &amp; D Plant - Customer</v>
      </c>
      <c r="I155" s="42">
        <f>'DepExp. Class.'!J$155</f>
        <v>0</v>
      </c>
      <c r="J155" s="136">
        <f t="shared" si="96"/>
        <v>0</v>
      </c>
      <c r="K155" s="136">
        <f t="shared" si="97"/>
        <v>0</v>
      </c>
      <c r="L155" s="136">
        <f t="shared" si="98"/>
        <v>0</v>
      </c>
      <c r="M155" s="136">
        <f t="shared" si="99"/>
        <v>0</v>
      </c>
      <c r="N155" s="136">
        <f t="shared" si="100"/>
        <v>0</v>
      </c>
      <c r="O155" s="136">
        <f t="shared" si="101"/>
        <v>0</v>
      </c>
      <c r="P155" s="136">
        <f t="shared" si="102"/>
        <v>0</v>
      </c>
      <c r="Q155" s="136">
        <f t="shared" si="103"/>
        <v>0</v>
      </c>
      <c r="R155" s="136">
        <f t="shared" si="104"/>
        <v>0</v>
      </c>
      <c r="S155" s="136">
        <f t="shared" si="105"/>
        <v>0</v>
      </c>
      <c r="T155" s="136">
        <f t="shared" si="106"/>
        <v>0</v>
      </c>
      <c r="U155" s="136">
        <f t="shared" si="107"/>
        <v>0</v>
      </c>
      <c r="V155" s="136">
        <f t="shared" si="108"/>
        <v>0</v>
      </c>
      <c r="W155" s="136">
        <f t="shared" si="109"/>
        <v>0</v>
      </c>
      <c r="X155" s="136">
        <f t="shared" si="110"/>
        <v>0</v>
      </c>
      <c r="Y155" s="42">
        <f t="shared" si="111"/>
        <v>0</v>
      </c>
      <c r="Z155" s="42"/>
      <c r="AA155" s="42"/>
      <c r="AB155" s="42"/>
      <c r="AC155" s="42"/>
      <c r="AD155" s="42"/>
      <c r="AE155" s="42"/>
      <c r="AF155" s="42"/>
      <c r="AG155" s="42"/>
    </row>
    <row r="156" spans="1:33">
      <c r="A156" s="44">
        <f t="shared" si="112"/>
        <v>145</v>
      </c>
      <c r="B156" s="44"/>
      <c r="C156" s="142">
        <v>39200</v>
      </c>
      <c r="E156" s="138" t="s">
        <v>311</v>
      </c>
      <c r="G156" s="43">
        <v>6.2</v>
      </c>
      <c r="H156" s="136" t="str">
        <f t="shared" si="95"/>
        <v>P, S, T &amp; D Plant - Customer</v>
      </c>
      <c r="I156" s="42">
        <f>'DepExp. Class.'!J$156</f>
        <v>0</v>
      </c>
      <c r="J156" s="136">
        <f t="shared" si="96"/>
        <v>0</v>
      </c>
      <c r="K156" s="136">
        <f t="shared" si="97"/>
        <v>0</v>
      </c>
      <c r="L156" s="136">
        <f t="shared" si="98"/>
        <v>0</v>
      </c>
      <c r="M156" s="136">
        <f t="shared" si="99"/>
        <v>0</v>
      </c>
      <c r="N156" s="136">
        <f t="shared" si="100"/>
        <v>0</v>
      </c>
      <c r="O156" s="136">
        <f t="shared" si="101"/>
        <v>0</v>
      </c>
      <c r="P156" s="136">
        <f t="shared" si="102"/>
        <v>0</v>
      </c>
      <c r="Q156" s="136">
        <f t="shared" si="103"/>
        <v>0</v>
      </c>
      <c r="R156" s="136">
        <f t="shared" si="104"/>
        <v>0</v>
      </c>
      <c r="S156" s="136">
        <f t="shared" si="105"/>
        <v>0</v>
      </c>
      <c r="T156" s="136">
        <f t="shared" si="106"/>
        <v>0</v>
      </c>
      <c r="U156" s="136">
        <f t="shared" si="107"/>
        <v>0</v>
      </c>
      <c r="V156" s="136">
        <f t="shared" si="108"/>
        <v>0</v>
      </c>
      <c r="W156" s="136">
        <f t="shared" si="109"/>
        <v>0</v>
      </c>
      <c r="X156" s="136">
        <f t="shared" si="110"/>
        <v>0</v>
      </c>
      <c r="Y156" s="42">
        <f t="shared" si="111"/>
        <v>0</v>
      </c>
      <c r="Z156" s="42"/>
      <c r="AA156" s="42"/>
      <c r="AB156" s="42"/>
      <c r="AC156" s="42"/>
      <c r="AD156" s="42"/>
      <c r="AE156" s="42"/>
      <c r="AF156" s="42"/>
      <c r="AG156" s="42"/>
    </row>
    <row r="157" spans="1:33">
      <c r="A157" s="44">
        <f t="shared" si="112"/>
        <v>146</v>
      </c>
      <c r="B157" s="44"/>
      <c r="C157" s="142">
        <v>39201</v>
      </c>
      <c r="E157" s="138" t="s">
        <v>312</v>
      </c>
      <c r="G157" s="43">
        <v>6.2</v>
      </c>
      <c r="H157" s="136" t="str">
        <f t="shared" si="95"/>
        <v>P, S, T &amp; D Plant - Customer</v>
      </c>
      <c r="I157" s="42">
        <f>'DepExp. Class.'!J$157</f>
        <v>0</v>
      </c>
      <c r="J157" s="136">
        <f t="shared" si="96"/>
        <v>0</v>
      </c>
      <c r="K157" s="136">
        <f t="shared" si="97"/>
        <v>0</v>
      </c>
      <c r="L157" s="136">
        <f t="shared" si="98"/>
        <v>0</v>
      </c>
      <c r="M157" s="136">
        <f t="shared" si="99"/>
        <v>0</v>
      </c>
      <c r="N157" s="136">
        <f t="shared" si="100"/>
        <v>0</v>
      </c>
      <c r="O157" s="136">
        <f t="shared" si="101"/>
        <v>0</v>
      </c>
      <c r="P157" s="136">
        <f t="shared" si="102"/>
        <v>0</v>
      </c>
      <c r="Q157" s="136">
        <f t="shared" si="103"/>
        <v>0</v>
      </c>
      <c r="R157" s="136">
        <f t="shared" si="104"/>
        <v>0</v>
      </c>
      <c r="S157" s="136">
        <f t="shared" si="105"/>
        <v>0</v>
      </c>
      <c r="T157" s="136">
        <f t="shared" si="106"/>
        <v>0</v>
      </c>
      <c r="U157" s="136">
        <f t="shared" si="107"/>
        <v>0</v>
      </c>
      <c r="V157" s="136">
        <f t="shared" si="108"/>
        <v>0</v>
      </c>
      <c r="W157" s="136">
        <f t="shared" si="109"/>
        <v>0</v>
      </c>
      <c r="X157" s="136">
        <f t="shared" si="110"/>
        <v>0</v>
      </c>
      <c r="Y157" s="42">
        <f t="shared" si="111"/>
        <v>0</v>
      </c>
      <c r="Z157" s="42"/>
      <c r="AA157" s="42"/>
      <c r="AB157" s="42"/>
      <c r="AC157" s="42"/>
      <c r="AD157" s="42"/>
      <c r="AE157" s="42"/>
      <c r="AF157" s="42"/>
      <c r="AG157" s="42"/>
    </row>
    <row r="158" spans="1:33">
      <c r="A158" s="44">
        <f t="shared" si="112"/>
        <v>147</v>
      </c>
      <c r="B158" s="44"/>
      <c r="C158" s="142">
        <v>39202</v>
      </c>
      <c r="E158" s="138" t="s">
        <v>313</v>
      </c>
      <c r="G158" s="43">
        <v>6.2</v>
      </c>
      <c r="H158" s="136" t="str">
        <f t="shared" si="95"/>
        <v>P, S, T &amp; D Plant - Customer</v>
      </c>
      <c r="I158" s="42">
        <f>'DepExp. Class.'!J$158</f>
        <v>0</v>
      </c>
      <c r="J158" s="136">
        <f t="shared" si="96"/>
        <v>0</v>
      </c>
      <c r="K158" s="136">
        <f t="shared" si="97"/>
        <v>0</v>
      </c>
      <c r="L158" s="136">
        <f t="shared" si="98"/>
        <v>0</v>
      </c>
      <c r="M158" s="136">
        <f t="shared" si="99"/>
        <v>0</v>
      </c>
      <c r="N158" s="136">
        <f t="shared" si="100"/>
        <v>0</v>
      </c>
      <c r="O158" s="136">
        <f t="shared" si="101"/>
        <v>0</v>
      </c>
      <c r="P158" s="136">
        <f t="shared" si="102"/>
        <v>0</v>
      </c>
      <c r="Q158" s="136">
        <f t="shared" si="103"/>
        <v>0</v>
      </c>
      <c r="R158" s="136">
        <f t="shared" si="104"/>
        <v>0</v>
      </c>
      <c r="S158" s="136">
        <f t="shared" si="105"/>
        <v>0</v>
      </c>
      <c r="T158" s="136">
        <f t="shared" si="106"/>
        <v>0</v>
      </c>
      <c r="U158" s="136">
        <f t="shared" si="107"/>
        <v>0</v>
      </c>
      <c r="V158" s="136">
        <f t="shared" si="108"/>
        <v>0</v>
      </c>
      <c r="W158" s="136">
        <f t="shared" si="109"/>
        <v>0</v>
      </c>
      <c r="X158" s="136">
        <f t="shared" si="110"/>
        <v>0</v>
      </c>
      <c r="Y158" s="42">
        <f t="shared" si="111"/>
        <v>0</v>
      </c>
      <c r="Z158" s="42"/>
      <c r="AA158" s="42"/>
      <c r="AB158" s="42"/>
      <c r="AC158" s="42"/>
      <c r="AD158" s="42"/>
      <c r="AE158" s="42"/>
      <c r="AF158" s="42"/>
      <c r="AG158" s="42"/>
    </row>
    <row r="159" spans="1:33">
      <c r="A159" s="44">
        <f t="shared" si="112"/>
        <v>148</v>
      </c>
      <c r="B159" s="44"/>
      <c r="C159" s="142">
        <v>39300</v>
      </c>
      <c r="E159" s="138" t="s">
        <v>198</v>
      </c>
      <c r="G159" s="43">
        <v>6.2</v>
      </c>
      <c r="H159" s="136" t="str">
        <f t="shared" si="95"/>
        <v>P, S, T &amp; D Plant - Customer</v>
      </c>
      <c r="I159" s="42">
        <f>'DepExp. Class.'!J$159</f>
        <v>0</v>
      </c>
      <c r="J159" s="136">
        <f t="shared" si="96"/>
        <v>0</v>
      </c>
      <c r="K159" s="136">
        <f t="shared" si="97"/>
        <v>0</v>
      </c>
      <c r="L159" s="136">
        <f t="shared" si="98"/>
        <v>0</v>
      </c>
      <c r="M159" s="136">
        <f t="shared" si="99"/>
        <v>0</v>
      </c>
      <c r="N159" s="136">
        <f t="shared" si="100"/>
        <v>0</v>
      </c>
      <c r="O159" s="136">
        <f t="shared" si="101"/>
        <v>0</v>
      </c>
      <c r="P159" s="136">
        <f t="shared" si="102"/>
        <v>0</v>
      </c>
      <c r="Q159" s="136">
        <f t="shared" si="103"/>
        <v>0</v>
      </c>
      <c r="R159" s="136">
        <f t="shared" si="104"/>
        <v>0</v>
      </c>
      <c r="S159" s="136">
        <f t="shared" si="105"/>
        <v>0</v>
      </c>
      <c r="T159" s="136">
        <f t="shared" si="106"/>
        <v>0</v>
      </c>
      <c r="U159" s="136">
        <f t="shared" si="107"/>
        <v>0</v>
      </c>
      <c r="V159" s="136">
        <f t="shared" si="108"/>
        <v>0</v>
      </c>
      <c r="W159" s="136">
        <f t="shared" si="109"/>
        <v>0</v>
      </c>
      <c r="X159" s="136">
        <f t="shared" si="110"/>
        <v>0</v>
      </c>
      <c r="Y159" s="42">
        <f t="shared" si="111"/>
        <v>0</v>
      </c>
      <c r="Z159" s="42"/>
      <c r="AA159" s="42"/>
      <c r="AB159" s="42"/>
      <c r="AC159" s="42"/>
      <c r="AD159" s="42"/>
      <c r="AE159" s="42"/>
      <c r="AF159" s="42"/>
      <c r="AG159" s="42"/>
    </row>
    <row r="160" spans="1:33">
      <c r="A160" s="44">
        <f t="shared" si="112"/>
        <v>149</v>
      </c>
      <c r="B160" s="44"/>
      <c r="C160" s="142">
        <v>39400</v>
      </c>
      <c r="E160" s="138" t="s">
        <v>314</v>
      </c>
      <c r="G160" s="43">
        <v>6.2</v>
      </c>
      <c r="H160" s="136" t="str">
        <f t="shared" si="95"/>
        <v>P, S, T &amp; D Plant - Customer</v>
      </c>
      <c r="I160" s="42">
        <f>'DepExp. Class.'!J$160</f>
        <v>510.38260069900696</v>
      </c>
      <c r="J160" s="136">
        <f t="shared" si="96"/>
        <v>378.17061825470722</v>
      </c>
      <c r="K160" s="136">
        <f t="shared" si="97"/>
        <v>125.09872147934341</v>
      </c>
      <c r="L160" s="136">
        <f t="shared" si="98"/>
        <v>0.39149436948782601</v>
      </c>
      <c r="M160" s="136">
        <f t="shared" si="99"/>
        <v>4.2673986496785972</v>
      </c>
      <c r="N160" s="136">
        <f t="shared" si="100"/>
        <v>2.4543679457899286</v>
      </c>
      <c r="O160" s="136">
        <f t="shared" si="101"/>
        <v>0</v>
      </c>
      <c r="P160" s="136">
        <f t="shared" si="102"/>
        <v>0</v>
      </c>
      <c r="Q160" s="136">
        <f t="shared" si="103"/>
        <v>0</v>
      </c>
      <c r="R160" s="136">
        <f t="shared" si="104"/>
        <v>0</v>
      </c>
      <c r="S160" s="136">
        <f t="shared" si="105"/>
        <v>0</v>
      </c>
      <c r="T160" s="136">
        <f t="shared" si="106"/>
        <v>0</v>
      </c>
      <c r="U160" s="136">
        <f t="shared" si="107"/>
        <v>0</v>
      </c>
      <c r="V160" s="136">
        <f t="shared" si="108"/>
        <v>0</v>
      </c>
      <c r="W160" s="136">
        <f t="shared" si="109"/>
        <v>0</v>
      </c>
      <c r="X160" s="136">
        <f t="shared" si="110"/>
        <v>0</v>
      </c>
      <c r="Y160" s="42">
        <f t="shared" si="111"/>
        <v>0</v>
      </c>
      <c r="Z160" s="42"/>
      <c r="AA160" s="42"/>
      <c r="AB160" s="42"/>
      <c r="AC160" s="42"/>
      <c r="AD160" s="42"/>
      <c r="AE160" s="42"/>
      <c r="AF160" s="42"/>
      <c r="AG160" s="42"/>
    </row>
    <row r="161" spans="1:33">
      <c r="A161" s="44">
        <f t="shared" si="112"/>
        <v>150</v>
      </c>
      <c r="B161" s="44"/>
      <c r="C161" s="142">
        <v>39600</v>
      </c>
      <c r="E161" s="138" t="s">
        <v>315</v>
      </c>
      <c r="G161" s="43">
        <v>6.2</v>
      </c>
      <c r="H161" s="136" t="str">
        <f t="shared" si="95"/>
        <v>P, S, T &amp; D Plant - Customer</v>
      </c>
      <c r="I161" s="42">
        <f>'DepExp. Class.'!J$161</f>
        <v>2.0239115308438236</v>
      </c>
      <c r="J161" s="136">
        <f t="shared" si="96"/>
        <v>1.4996276790466396</v>
      </c>
      <c r="K161" s="136">
        <f t="shared" si="97"/>
        <v>0.49607636418071899</v>
      </c>
      <c r="L161" s="136">
        <f t="shared" si="98"/>
        <v>1.552462735958595E-3</v>
      </c>
      <c r="M161" s="136">
        <f t="shared" si="99"/>
        <v>1.6922280112925254E-2</v>
      </c>
      <c r="N161" s="136">
        <f t="shared" si="100"/>
        <v>9.7327447675811217E-3</v>
      </c>
      <c r="O161" s="136">
        <f t="shared" si="101"/>
        <v>0</v>
      </c>
      <c r="P161" s="136">
        <f t="shared" si="102"/>
        <v>0</v>
      </c>
      <c r="Q161" s="136">
        <f t="shared" si="103"/>
        <v>0</v>
      </c>
      <c r="R161" s="136">
        <f t="shared" si="104"/>
        <v>0</v>
      </c>
      <c r="S161" s="136">
        <f t="shared" si="105"/>
        <v>0</v>
      </c>
      <c r="T161" s="136">
        <f t="shared" si="106"/>
        <v>0</v>
      </c>
      <c r="U161" s="136">
        <f t="shared" si="107"/>
        <v>0</v>
      </c>
      <c r="V161" s="136">
        <f t="shared" si="108"/>
        <v>0</v>
      </c>
      <c r="W161" s="136">
        <f t="shared" si="109"/>
        <v>0</v>
      </c>
      <c r="X161" s="136">
        <f t="shared" si="110"/>
        <v>0</v>
      </c>
      <c r="Y161" s="42">
        <f t="shared" si="111"/>
        <v>0</v>
      </c>
      <c r="Z161" s="42"/>
      <c r="AA161" s="42"/>
      <c r="AB161" s="42"/>
      <c r="AC161" s="42"/>
      <c r="AD161" s="42"/>
      <c r="AE161" s="42"/>
      <c r="AF161" s="42"/>
      <c r="AG161" s="42"/>
    </row>
    <row r="162" spans="1:33">
      <c r="A162" s="44">
        <f t="shared" si="112"/>
        <v>151</v>
      </c>
      <c r="B162" s="44"/>
      <c r="C162" s="142">
        <v>39603</v>
      </c>
      <c r="E162" s="138" t="s">
        <v>316</v>
      </c>
      <c r="G162" s="43">
        <v>6.2</v>
      </c>
      <c r="H162" s="136" t="str">
        <f t="shared" si="95"/>
        <v>P, S, T &amp; D Plant - Customer</v>
      </c>
      <c r="I162" s="42">
        <f>'DepExp. Class.'!J$162</f>
        <v>0</v>
      </c>
      <c r="J162" s="136">
        <f t="shared" si="96"/>
        <v>0</v>
      </c>
      <c r="K162" s="136">
        <f t="shared" si="97"/>
        <v>0</v>
      </c>
      <c r="L162" s="136">
        <f t="shared" si="98"/>
        <v>0</v>
      </c>
      <c r="M162" s="136">
        <f t="shared" si="99"/>
        <v>0</v>
      </c>
      <c r="N162" s="136">
        <f t="shared" si="100"/>
        <v>0</v>
      </c>
      <c r="O162" s="136">
        <f t="shared" si="101"/>
        <v>0</v>
      </c>
      <c r="P162" s="136">
        <f t="shared" si="102"/>
        <v>0</v>
      </c>
      <c r="Q162" s="136">
        <f t="shared" si="103"/>
        <v>0</v>
      </c>
      <c r="R162" s="136">
        <f t="shared" si="104"/>
        <v>0</v>
      </c>
      <c r="S162" s="136">
        <f t="shared" si="105"/>
        <v>0</v>
      </c>
      <c r="T162" s="136">
        <f t="shared" si="106"/>
        <v>0</v>
      </c>
      <c r="U162" s="136">
        <f t="shared" si="107"/>
        <v>0</v>
      </c>
      <c r="V162" s="136">
        <f t="shared" si="108"/>
        <v>0</v>
      </c>
      <c r="W162" s="136">
        <f t="shared" si="109"/>
        <v>0</v>
      </c>
      <c r="X162" s="136">
        <f t="shared" si="110"/>
        <v>0</v>
      </c>
      <c r="Y162" s="42">
        <f t="shared" si="111"/>
        <v>0</v>
      </c>
      <c r="Z162" s="42"/>
      <c r="AA162" s="42"/>
      <c r="AB162" s="42"/>
      <c r="AC162" s="42"/>
      <c r="AD162" s="42"/>
      <c r="AE162" s="42"/>
      <c r="AF162" s="42"/>
      <c r="AG162" s="42"/>
    </row>
    <row r="163" spans="1:33">
      <c r="A163" s="44">
        <f t="shared" si="112"/>
        <v>152</v>
      </c>
      <c r="B163" s="44"/>
      <c r="C163" s="142">
        <v>39604</v>
      </c>
      <c r="E163" s="138" t="s">
        <v>317</v>
      </c>
      <c r="G163" s="43">
        <v>6.2</v>
      </c>
      <c r="H163" s="136" t="str">
        <f t="shared" si="95"/>
        <v>P, S, T &amp; D Plant - Customer</v>
      </c>
      <c r="I163" s="42">
        <f>'DepExp. Class.'!J$163</f>
        <v>0</v>
      </c>
      <c r="J163" s="136">
        <f t="shared" si="96"/>
        <v>0</v>
      </c>
      <c r="K163" s="136">
        <f t="shared" si="97"/>
        <v>0</v>
      </c>
      <c r="L163" s="136">
        <f t="shared" si="98"/>
        <v>0</v>
      </c>
      <c r="M163" s="136">
        <f t="shared" si="99"/>
        <v>0</v>
      </c>
      <c r="N163" s="136">
        <f t="shared" si="100"/>
        <v>0</v>
      </c>
      <c r="O163" s="136">
        <f t="shared" si="101"/>
        <v>0</v>
      </c>
      <c r="P163" s="136">
        <f t="shared" si="102"/>
        <v>0</v>
      </c>
      <c r="Q163" s="136">
        <f t="shared" si="103"/>
        <v>0</v>
      </c>
      <c r="R163" s="136">
        <f t="shared" si="104"/>
        <v>0</v>
      </c>
      <c r="S163" s="136">
        <f t="shared" si="105"/>
        <v>0</v>
      </c>
      <c r="T163" s="136">
        <f t="shared" si="106"/>
        <v>0</v>
      </c>
      <c r="U163" s="136">
        <f t="shared" si="107"/>
        <v>0</v>
      </c>
      <c r="V163" s="136">
        <f t="shared" si="108"/>
        <v>0</v>
      </c>
      <c r="W163" s="136">
        <f t="shared" si="109"/>
        <v>0</v>
      </c>
      <c r="X163" s="136">
        <f t="shared" si="110"/>
        <v>0</v>
      </c>
      <c r="Y163" s="42">
        <f t="shared" si="111"/>
        <v>0</v>
      </c>
      <c r="Z163" s="42"/>
      <c r="AA163" s="42"/>
      <c r="AB163" s="42"/>
      <c r="AC163" s="42"/>
      <c r="AD163" s="42"/>
      <c r="AE163" s="42"/>
      <c r="AF163" s="42"/>
      <c r="AG163" s="42"/>
    </row>
    <row r="164" spans="1:33">
      <c r="A164" s="44">
        <f t="shared" si="112"/>
        <v>153</v>
      </c>
      <c r="B164" s="44"/>
      <c r="C164" s="142">
        <v>39605</v>
      </c>
      <c r="E164" s="141" t="s">
        <v>318</v>
      </c>
      <c r="G164" s="43">
        <v>6.2</v>
      </c>
      <c r="H164" s="136" t="str">
        <f t="shared" si="95"/>
        <v>P, S, T &amp; D Plant - Customer</v>
      </c>
      <c r="I164" s="42">
        <f>'DepExp. Class.'!J$164</f>
        <v>0</v>
      </c>
      <c r="J164" s="136">
        <f t="shared" si="96"/>
        <v>0</v>
      </c>
      <c r="K164" s="136">
        <f t="shared" si="97"/>
        <v>0</v>
      </c>
      <c r="L164" s="136">
        <f t="shared" si="98"/>
        <v>0</v>
      </c>
      <c r="M164" s="136">
        <f t="shared" si="99"/>
        <v>0</v>
      </c>
      <c r="N164" s="136">
        <f t="shared" si="100"/>
        <v>0</v>
      </c>
      <c r="O164" s="136">
        <f t="shared" si="101"/>
        <v>0</v>
      </c>
      <c r="P164" s="136">
        <f t="shared" si="102"/>
        <v>0</v>
      </c>
      <c r="Q164" s="136">
        <f t="shared" si="103"/>
        <v>0</v>
      </c>
      <c r="R164" s="136">
        <f t="shared" si="104"/>
        <v>0</v>
      </c>
      <c r="S164" s="136">
        <f t="shared" si="105"/>
        <v>0</v>
      </c>
      <c r="T164" s="136">
        <f t="shared" si="106"/>
        <v>0</v>
      </c>
      <c r="U164" s="136">
        <f t="shared" si="107"/>
        <v>0</v>
      </c>
      <c r="V164" s="136">
        <f t="shared" si="108"/>
        <v>0</v>
      </c>
      <c r="W164" s="136">
        <f t="shared" si="109"/>
        <v>0</v>
      </c>
      <c r="X164" s="136">
        <f t="shared" si="110"/>
        <v>0</v>
      </c>
      <c r="Y164" s="42">
        <f t="shared" si="111"/>
        <v>0</v>
      </c>
      <c r="Z164" s="42"/>
      <c r="AA164" s="42"/>
      <c r="AB164" s="42"/>
      <c r="AC164" s="42"/>
      <c r="AD164" s="42"/>
      <c r="AE164" s="42"/>
      <c r="AF164" s="42"/>
      <c r="AG164" s="42"/>
    </row>
    <row r="165" spans="1:33">
      <c r="A165" s="44">
        <f t="shared" si="112"/>
        <v>154</v>
      </c>
      <c r="B165" s="44"/>
      <c r="C165" s="142">
        <v>39700</v>
      </c>
      <c r="E165" s="138" t="s">
        <v>319</v>
      </c>
      <c r="G165" s="43">
        <v>6.2</v>
      </c>
      <c r="H165" s="136" t="str">
        <f t="shared" si="95"/>
        <v>P, S, T &amp; D Plant - Customer</v>
      </c>
      <c r="I165" s="42">
        <f>'DepExp. Class.'!J$165</f>
        <v>1113.7032990563789</v>
      </c>
      <c r="J165" s="136">
        <f t="shared" si="96"/>
        <v>825.20419892769542</v>
      </c>
      <c r="K165" s="136">
        <f t="shared" si="97"/>
        <v>272.9772892501955</v>
      </c>
      <c r="L165" s="136">
        <f t="shared" si="98"/>
        <v>0.85427788929999304</v>
      </c>
      <c r="M165" s="136">
        <f t="shared" si="99"/>
        <v>9.3118690723914348</v>
      </c>
      <c r="N165" s="136">
        <f t="shared" si="100"/>
        <v>5.3556639167965852</v>
      </c>
      <c r="O165" s="136">
        <f t="shared" si="101"/>
        <v>0</v>
      </c>
      <c r="P165" s="136">
        <f t="shared" si="102"/>
        <v>0</v>
      </c>
      <c r="Q165" s="136">
        <f t="shared" si="103"/>
        <v>0</v>
      </c>
      <c r="R165" s="136">
        <f t="shared" si="104"/>
        <v>0</v>
      </c>
      <c r="S165" s="136">
        <f t="shared" si="105"/>
        <v>0</v>
      </c>
      <c r="T165" s="136">
        <f t="shared" si="106"/>
        <v>0</v>
      </c>
      <c r="U165" s="136">
        <f t="shared" si="107"/>
        <v>0</v>
      </c>
      <c r="V165" s="136">
        <f t="shared" si="108"/>
        <v>0</v>
      </c>
      <c r="W165" s="136">
        <f t="shared" si="109"/>
        <v>0</v>
      </c>
      <c r="X165" s="136">
        <f t="shared" si="110"/>
        <v>0</v>
      </c>
      <c r="Y165" s="42">
        <f t="shared" si="111"/>
        <v>0</v>
      </c>
      <c r="Z165" s="42"/>
      <c r="AA165" s="42"/>
      <c r="AB165" s="42"/>
      <c r="AC165" s="42"/>
      <c r="AD165" s="42"/>
      <c r="AE165" s="42"/>
      <c r="AF165" s="42"/>
      <c r="AG165" s="42"/>
    </row>
    <row r="166" spans="1:33">
      <c r="A166" s="44">
        <f t="shared" si="112"/>
        <v>155</v>
      </c>
      <c r="B166" s="44"/>
      <c r="C166" s="142">
        <v>39701</v>
      </c>
      <c r="E166" s="138" t="s">
        <v>320</v>
      </c>
      <c r="G166" s="43">
        <v>6.2</v>
      </c>
      <c r="H166" s="136" t="str">
        <f t="shared" si="95"/>
        <v>P, S, T &amp; D Plant - Customer</v>
      </c>
      <c r="I166" s="42">
        <f>'DepExp. Class.'!J$166</f>
        <v>0</v>
      </c>
      <c r="J166" s="136">
        <f t="shared" si="96"/>
        <v>0</v>
      </c>
      <c r="K166" s="136">
        <f t="shared" si="97"/>
        <v>0</v>
      </c>
      <c r="L166" s="136">
        <f t="shared" si="98"/>
        <v>0</v>
      </c>
      <c r="M166" s="136">
        <f t="shared" si="99"/>
        <v>0</v>
      </c>
      <c r="N166" s="136">
        <f t="shared" si="100"/>
        <v>0</v>
      </c>
      <c r="O166" s="136">
        <f t="shared" si="101"/>
        <v>0</v>
      </c>
      <c r="P166" s="136">
        <f t="shared" si="102"/>
        <v>0</v>
      </c>
      <c r="Q166" s="136">
        <f t="shared" si="103"/>
        <v>0</v>
      </c>
      <c r="R166" s="136">
        <f t="shared" si="104"/>
        <v>0</v>
      </c>
      <c r="S166" s="136">
        <f t="shared" si="105"/>
        <v>0</v>
      </c>
      <c r="T166" s="136">
        <f t="shared" si="106"/>
        <v>0</v>
      </c>
      <c r="U166" s="136">
        <f t="shared" si="107"/>
        <v>0</v>
      </c>
      <c r="V166" s="136">
        <f t="shared" si="108"/>
        <v>0</v>
      </c>
      <c r="W166" s="136">
        <f t="shared" si="109"/>
        <v>0</v>
      </c>
      <c r="X166" s="136">
        <f t="shared" si="110"/>
        <v>0</v>
      </c>
      <c r="Y166" s="42">
        <f t="shared" si="111"/>
        <v>0</v>
      </c>
      <c r="Z166" s="42"/>
      <c r="AA166" s="42"/>
      <c r="AB166" s="42"/>
      <c r="AC166" s="42"/>
      <c r="AD166" s="42"/>
      <c r="AE166" s="42"/>
      <c r="AF166" s="42"/>
      <c r="AG166" s="42"/>
    </row>
    <row r="167" spans="1:33">
      <c r="A167" s="44">
        <f t="shared" si="112"/>
        <v>156</v>
      </c>
      <c r="B167" s="44"/>
      <c r="C167" s="142">
        <v>39702</v>
      </c>
      <c r="E167" s="138" t="s">
        <v>321</v>
      </c>
      <c r="G167" s="43">
        <v>6.2</v>
      </c>
      <c r="H167" s="136" t="str">
        <f t="shared" si="95"/>
        <v>P, S, T &amp; D Plant - Customer</v>
      </c>
      <c r="I167" s="42">
        <f>'DepExp. Class.'!J$167</f>
        <v>0</v>
      </c>
      <c r="J167" s="136">
        <f t="shared" si="96"/>
        <v>0</v>
      </c>
      <c r="K167" s="136">
        <f t="shared" si="97"/>
        <v>0</v>
      </c>
      <c r="L167" s="136">
        <f t="shared" si="98"/>
        <v>0</v>
      </c>
      <c r="M167" s="136">
        <f t="shared" si="99"/>
        <v>0</v>
      </c>
      <c r="N167" s="136">
        <f t="shared" si="100"/>
        <v>0</v>
      </c>
      <c r="O167" s="136">
        <f t="shared" si="101"/>
        <v>0</v>
      </c>
      <c r="P167" s="136">
        <f t="shared" si="102"/>
        <v>0</v>
      </c>
      <c r="Q167" s="136">
        <f t="shared" si="103"/>
        <v>0</v>
      </c>
      <c r="R167" s="136">
        <f t="shared" si="104"/>
        <v>0</v>
      </c>
      <c r="S167" s="136">
        <f t="shared" si="105"/>
        <v>0</v>
      </c>
      <c r="T167" s="136">
        <f t="shared" si="106"/>
        <v>0</v>
      </c>
      <c r="U167" s="136">
        <f t="shared" si="107"/>
        <v>0</v>
      </c>
      <c r="V167" s="136">
        <f t="shared" si="108"/>
        <v>0</v>
      </c>
      <c r="W167" s="136">
        <f t="shared" si="109"/>
        <v>0</v>
      </c>
      <c r="X167" s="136">
        <f t="shared" si="110"/>
        <v>0</v>
      </c>
      <c r="Y167" s="42">
        <f t="shared" si="111"/>
        <v>0</v>
      </c>
      <c r="Z167" s="44"/>
      <c r="AA167" s="44"/>
      <c r="AB167" s="44"/>
      <c r="AC167" s="44"/>
      <c r="AD167" s="44"/>
      <c r="AE167" s="44"/>
      <c r="AF167" s="44"/>
      <c r="AG167" s="44"/>
    </row>
    <row r="168" spans="1:33">
      <c r="A168" s="44">
        <f t="shared" si="112"/>
        <v>157</v>
      </c>
      <c r="B168" s="44"/>
      <c r="C168" s="142">
        <v>39705</v>
      </c>
      <c r="E168" s="138" t="s">
        <v>322</v>
      </c>
      <c r="G168" s="43">
        <v>6.2</v>
      </c>
      <c r="H168" s="136" t="str">
        <f t="shared" si="95"/>
        <v>P, S, T &amp; D Plant - Customer</v>
      </c>
      <c r="I168" s="42">
        <f>'DepExp. Class.'!J$168</f>
        <v>0</v>
      </c>
      <c r="J168" s="136">
        <f t="shared" si="96"/>
        <v>0</v>
      </c>
      <c r="K168" s="136">
        <f t="shared" si="97"/>
        <v>0</v>
      </c>
      <c r="L168" s="136">
        <f t="shared" si="98"/>
        <v>0</v>
      </c>
      <c r="M168" s="136">
        <f t="shared" si="99"/>
        <v>0</v>
      </c>
      <c r="N168" s="136">
        <f t="shared" si="100"/>
        <v>0</v>
      </c>
      <c r="O168" s="136">
        <f t="shared" si="101"/>
        <v>0</v>
      </c>
      <c r="P168" s="136">
        <f t="shared" si="102"/>
        <v>0</v>
      </c>
      <c r="Q168" s="136">
        <f t="shared" si="103"/>
        <v>0</v>
      </c>
      <c r="R168" s="136">
        <f t="shared" si="104"/>
        <v>0</v>
      </c>
      <c r="S168" s="136">
        <f t="shared" si="105"/>
        <v>0</v>
      </c>
      <c r="T168" s="136">
        <f t="shared" si="106"/>
        <v>0</v>
      </c>
      <c r="U168" s="136">
        <f t="shared" si="107"/>
        <v>0</v>
      </c>
      <c r="V168" s="136">
        <f t="shared" si="108"/>
        <v>0</v>
      </c>
      <c r="W168" s="136">
        <f t="shared" si="109"/>
        <v>0</v>
      </c>
      <c r="X168" s="136">
        <f t="shared" si="110"/>
        <v>0</v>
      </c>
      <c r="Y168" s="42">
        <f t="shared" si="111"/>
        <v>0</v>
      </c>
      <c r="Z168" s="44"/>
      <c r="AA168" s="44"/>
      <c r="AB168" s="44"/>
      <c r="AC168" s="44"/>
      <c r="AD168" s="44"/>
      <c r="AE168" s="44"/>
      <c r="AF168" s="44"/>
      <c r="AG168" s="44"/>
    </row>
    <row r="169" spans="1:33">
      <c r="A169" s="44">
        <f t="shared" si="112"/>
        <v>158</v>
      </c>
      <c r="B169" s="44"/>
      <c r="C169" s="142">
        <v>39800</v>
      </c>
      <c r="E169" s="138" t="s">
        <v>323</v>
      </c>
      <c r="G169" s="43">
        <v>6.2</v>
      </c>
      <c r="H169" s="136" t="str">
        <f t="shared" si="95"/>
        <v>P, S, T &amp; D Plant - Customer</v>
      </c>
      <c r="I169" s="42">
        <f>'DepExp. Class.'!J$169</f>
        <v>6437.3788519793989</v>
      </c>
      <c r="J169" s="136">
        <f t="shared" si="96"/>
        <v>4769.8090355327486</v>
      </c>
      <c r="K169" s="136">
        <f t="shared" si="97"/>
        <v>1577.851327529303</v>
      </c>
      <c r="L169" s="136">
        <f t="shared" si="98"/>
        <v>4.9378595025738372</v>
      </c>
      <c r="M169" s="136">
        <f t="shared" si="99"/>
        <v>53.824056272261352</v>
      </c>
      <c r="N169" s="136">
        <f t="shared" si="100"/>
        <v>30.956573142511807</v>
      </c>
      <c r="O169" s="136">
        <f t="shared" si="101"/>
        <v>0</v>
      </c>
      <c r="P169" s="136">
        <f t="shared" si="102"/>
        <v>0</v>
      </c>
      <c r="Q169" s="136">
        <f t="shared" si="103"/>
        <v>0</v>
      </c>
      <c r="R169" s="136">
        <f t="shared" si="104"/>
        <v>0</v>
      </c>
      <c r="S169" s="136">
        <f t="shared" si="105"/>
        <v>0</v>
      </c>
      <c r="T169" s="136">
        <f t="shared" si="106"/>
        <v>0</v>
      </c>
      <c r="U169" s="136">
        <f t="shared" si="107"/>
        <v>0</v>
      </c>
      <c r="V169" s="136">
        <f t="shared" si="108"/>
        <v>0</v>
      </c>
      <c r="W169" s="136">
        <f t="shared" si="109"/>
        <v>0</v>
      </c>
      <c r="X169" s="136">
        <f t="shared" si="110"/>
        <v>0</v>
      </c>
      <c r="Y169" s="42">
        <f t="shared" si="111"/>
        <v>0</v>
      </c>
      <c r="Z169" s="44"/>
      <c r="AA169" s="44"/>
      <c r="AB169" s="44"/>
      <c r="AC169" s="44"/>
      <c r="AD169" s="44"/>
      <c r="AE169" s="44"/>
      <c r="AF169" s="44"/>
      <c r="AG169" s="44"/>
    </row>
    <row r="170" spans="1:33">
      <c r="A170" s="44">
        <f t="shared" si="112"/>
        <v>159</v>
      </c>
      <c r="B170" s="44"/>
      <c r="C170" s="142">
        <v>39900</v>
      </c>
      <c r="E170" s="138" t="s">
        <v>324</v>
      </c>
      <c r="G170" s="43">
        <v>6.2</v>
      </c>
      <c r="H170" s="136" t="str">
        <f t="shared" si="95"/>
        <v>P, S, T &amp; D Plant - Customer</v>
      </c>
      <c r="I170" s="42">
        <f>'DepExp. Class.'!J$170</f>
        <v>0</v>
      </c>
      <c r="J170" s="136">
        <f t="shared" si="96"/>
        <v>0</v>
      </c>
      <c r="K170" s="136">
        <f t="shared" si="97"/>
        <v>0</v>
      </c>
      <c r="L170" s="136">
        <f t="shared" si="98"/>
        <v>0</v>
      </c>
      <c r="M170" s="136">
        <f t="shared" si="99"/>
        <v>0</v>
      </c>
      <c r="N170" s="136">
        <f t="shared" si="100"/>
        <v>0</v>
      </c>
      <c r="O170" s="136">
        <f t="shared" si="101"/>
        <v>0</v>
      </c>
      <c r="P170" s="136">
        <f t="shared" si="102"/>
        <v>0</v>
      </c>
      <c r="Q170" s="136">
        <f t="shared" si="103"/>
        <v>0</v>
      </c>
      <c r="R170" s="136">
        <f t="shared" si="104"/>
        <v>0</v>
      </c>
      <c r="S170" s="136">
        <f t="shared" si="105"/>
        <v>0</v>
      </c>
      <c r="T170" s="136">
        <f t="shared" si="106"/>
        <v>0</v>
      </c>
      <c r="U170" s="136">
        <f t="shared" si="107"/>
        <v>0</v>
      </c>
      <c r="V170" s="136">
        <f t="shared" si="108"/>
        <v>0</v>
      </c>
      <c r="W170" s="136">
        <f t="shared" si="109"/>
        <v>0</v>
      </c>
      <c r="X170" s="136">
        <f t="shared" si="110"/>
        <v>0</v>
      </c>
      <c r="Y170" s="42">
        <f t="shared" si="111"/>
        <v>0</v>
      </c>
      <c r="Z170" s="44"/>
      <c r="AA170" s="44"/>
      <c r="AB170" s="44"/>
      <c r="AC170" s="44"/>
      <c r="AD170" s="44"/>
      <c r="AE170" s="44"/>
      <c r="AF170" s="44"/>
      <c r="AG170" s="44"/>
    </row>
    <row r="171" spans="1:33">
      <c r="A171" s="44">
        <f t="shared" si="112"/>
        <v>160</v>
      </c>
      <c r="B171" s="44"/>
      <c r="C171" s="142">
        <v>39901</v>
      </c>
      <c r="E171" s="138" t="s">
        <v>325</v>
      </c>
      <c r="G171" s="43">
        <v>6.2</v>
      </c>
      <c r="H171" s="136" t="str">
        <f t="shared" si="95"/>
        <v>P, S, T &amp; D Plant - Customer</v>
      </c>
      <c r="I171" s="42">
        <f>'DepExp. Class.'!J$171</f>
        <v>4559.7594573508877</v>
      </c>
      <c r="J171" s="136">
        <f t="shared" si="96"/>
        <v>3378.5772687342483</v>
      </c>
      <c r="K171" s="136">
        <f t="shared" si="97"/>
        <v>1117.6322969997568</v>
      </c>
      <c r="L171" s="136">
        <f t="shared" si="98"/>
        <v>3.4976116962586157</v>
      </c>
      <c r="M171" s="136">
        <f t="shared" si="99"/>
        <v>38.124950428382135</v>
      </c>
      <c r="N171" s="136">
        <f t="shared" si="100"/>
        <v>21.927329492241981</v>
      </c>
      <c r="O171" s="136">
        <f t="shared" si="101"/>
        <v>0</v>
      </c>
      <c r="P171" s="136">
        <f t="shared" si="102"/>
        <v>0</v>
      </c>
      <c r="Q171" s="136">
        <f t="shared" si="103"/>
        <v>0</v>
      </c>
      <c r="R171" s="136">
        <f t="shared" si="104"/>
        <v>0</v>
      </c>
      <c r="S171" s="136">
        <f t="shared" si="105"/>
        <v>0</v>
      </c>
      <c r="T171" s="136">
        <f t="shared" si="106"/>
        <v>0</v>
      </c>
      <c r="U171" s="136">
        <f t="shared" si="107"/>
        <v>0</v>
      </c>
      <c r="V171" s="136">
        <f t="shared" si="108"/>
        <v>0</v>
      </c>
      <c r="W171" s="136">
        <f t="shared" si="109"/>
        <v>0</v>
      </c>
      <c r="X171" s="136">
        <f t="shared" si="110"/>
        <v>0</v>
      </c>
      <c r="Y171" s="42">
        <f t="shared" si="111"/>
        <v>0</v>
      </c>
      <c r="Z171" s="44"/>
      <c r="AA171" s="44"/>
      <c r="AB171" s="44"/>
      <c r="AC171" s="44"/>
      <c r="AD171" s="44"/>
      <c r="AE171" s="44"/>
      <c r="AF171" s="44"/>
      <c r="AG171" s="44"/>
    </row>
    <row r="172" spans="1:33">
      <c r="A172" s="44">
        <f t="shared" si="112"/>
        <v>161</v>
      </c>
      <c r="B172" s="44"/>
      <c r="C172" s="142">
        <v>39902</v>
      </c>
      <c r="E172" s="138" t="s">
        <v>326</v>
      </c>
      <c r="G172" s="43">
        <v>6.2</v>
      </c>
      <c r="H172" s="136" t="str">
        <f t="shared" si="95"/>
        <v>P, S, T &amp; D Plant - Customer</v>
      </c>
      <c r="I172" s="42">
        <f>'DepExp. Class.'!J$172</f>
        <v>0</v>
      </c>
      <c r="J172" s="136">
        <f t="shared" si="96"/>
        <v>0</v>
      </c>
      <c r="K172" s="136">
        <f t="shared" si="97"/>
        <v>0</v>
      </c>
      <c r="L172" s="136">
        <f t="shared" si="98"/>
        <v>0</v>
      </c>
      <c r="M172" s="136">
        <f t="shared" si="99"/>
        <v>0</v>
      </c>
      <c r="N172" s="136">
        <f t="shared" si="100"/>
        <v>0</v>
      </c>
      <c r="O172" s="136">
        <f t="shared" si="101"/>
        <v>0</v>
      </c>
      <c r="P172" s="136">
        <f t="shared" si="102"/>
        <v>0</v>
      </c>
      <c r="Q172" s="136">
        <f t="shared" si="103"/>
        <v>0</v>
      </c>
      <c r="R172" s="136">
        <f t="shared" si="104"/>
        <v>0</v>
      </c>
      <c r="S172" s="136">
        <f t="shared" si="105"/>
        <v>0</v>
      </c>
      <c r="T172" s="136">
        <f t="shared" si="106"/>
        <v>0</v>
      </c>
      <c r="U172" s="136">
        <f t="shared" si="107"/>
        <v>0</v>
      </c>
      <c r="V172" s="136">
        <f t="shared" si="108"/>
        <v>0</v>
      </c>
      <c r="W172" s="136">
        <f t="shared" si="109"/>
        <v>0</v>
      </c>
      <c r="X172" s="136">
        <f t="shared" si="110"/>
        <v>0</v>
      </c>
      <c r="Y172" s="42">
        <f t="shared" si="111"/>
        <v>0</v>
      </c>
      <c r="Z172" s="42"/>
      <c r="AA172" s="42"/>
      <c r="AB172" s="42"/>
      <c r="AC172" s="42"/>
      <c r="AD172" s="42"/>
      <c r="AE172" s="42"/>
      <c r="AF172" s="42"/>
      <c r="AG172" s="42"/>
    </row>
    <row r="173" spans="1:33">
      <c r="A173" s="44">
        <f t="shared" si="112"/>
        <v>162</v>
      </c>
      <c r="B173" s="44"/>
      <c r="C173" s="142">
        <v>39903</v>
      </c>
      <c r="E173" s="138" t="s">
        <v>327</v>
      </c>
      <c r="G173" s="43">
        <v>6.2</v>
      </c>
      <c r="H173" s="136" t="str">
        <f t="shared" si="95"/>
        <v>P, S, T &amp; D Plant - Customer</v>
      </c>
      <c r="I173" s="42">
        <f>'DepExp. Class.'!J$173</f>
        <v>0</v>
      </c>
      <c r="J173" s="136">
        <f t="shared" si="96"/>
        <v>0</v>
      </c>
      <c r="K173" s="136">
        <f t="shared" si="97"/>
        <v>0</v>
      </c>
      <c r="L173" s="136">
        <f t="shared" si="98"/>
        <v>0</v>
      </c>
      <c r="M173" s="136">
        <f t="shared" si="99"/>
        <v>0</v>
      </c>
      <c r="N173" s="136">
        <f t="shared" si="100"/>
        <v>0</v>
      </c>
      <c r="O173" s="136">
        <f t="shared" si="101"/>
        <v>0</v>
      </c>
      <c r="P173" s="136">
        <f t="shared" si="102"/>
        <v>0</v>
      </c>
      <c r="Q173" s="136">
        <f t="shared" si="103"/>
        <v>0</v>
      </c>
      <c r="R173" s="136">
        <f t="shared" si="104"/>
        <v>0</v>
      </c>
      <c r="S173" s="136">
        <f t="shared" si="105"/>
        <v>0</v>
      </c>
      <c r="T173" s="136">
        <f t="shared" si="106"/>
        <v>0</v>
      </c>
      <c r="U173" s="136">
        <f t="shared" si="107"/>
        <v>0</v>
      </c>
      <c r="V173" s="136">
        <f t="shared" si="108"/>
        <v>0</v>
      </c>
      <c r="W173" s="136">
        <f t="shared" si="109"/>
        <v>0</v>
      </c>
      <c r="X173" s="136">
        <f t="shared" si="110"/>
        <v>0</v>
      </c>
      <c r="Y173" s="42">
        <f t="shared" si="111"/>
        <v>0</v>
      </c>
      <c r="Z173" s="42"/>
      <c r="AA173" s="42"/>
      <c r="AB173" s="42"/>
      <c r="AC173" s="42"/>
      <c r="AD173" s="42"/>
      <c r="AE173" s="42"/>
      <c r="AF173" s="42"/>
      <c r="AG173" s="42"/>
    </row>
    <row r="174" spans="1:33">
      <c r="A174" s="44">
        <f t="shared" si="112"/>
        <v>163</v>
      </c>
      <c r="B174" s="44"/>
      <c r="C174" s="142">
        <v>39904</v>
      </c>
      <c r="E174" s="138" t="s">
        <v>328</v>
      </c>
      <c r="G174" s="43">
        <v>6.2</v>
      </c>
      <c r="H174" s="136" t="str">
        <f t="shared" si="95"/>
        <v>P, S, T &amp; D Plant - Customer</v>
      </c>
      <c r="I174" s="42">
        <f>'DepExp. Class.'!J$174</f>
        <v>0</v>
      </c>
      <c r="J174" s="136">
        <f t="shared" si="96"/>
        <v>0</v>
      </c>
      <c r="K174" s="136">
        <f t="shared" si="97"/>
        <v>0</v>
      </c>
      <c r="L174" s="136">
        <f t="shared" si="98"/>
        <v>0</v>
      </c>
      <c r="M174" s="136">
        <f t="shared" si="99"/>
        <v>0</v>
      </c>
      <c r="N174" s="136">
        <f t="shared" si="100"/>
        <v>0</v>
      </c>
      <c r="O174" s="136">
        <f t="shared" si="101"/>
        <v>0</v>
      </c>
      <c r="P174" s="136">
        <f t="shared" si="102"/>
        <v>0</v>
      </c>
      <c r="Q174" s="136">
        <f t="shared" si="103"/>
        <v>0</v>
      </c>
      <c r="R174" s="136">
        <f t="shared" si="104"/>
        <v>0</v>
      </c>
      <c r="S174" s="136">
        <f t="shared" si="105"/>
        <v>0</v>
      </c>
      <c r="T174" s="136">
        <f t="shared" si="106"/>
        <v>0</v>
      </c>
      <c r="U174" s="136">
        <f t="shared" si="107"/>
        <v>0</v>
      </c>
      <c r="V174" s="136">
        <f t="shared" si="108"/>
        <v>0</v>
      </c>
      <c r="W174" s="136">
        <f t="shared" si="109"/>
        <v>0</v>
      </c>
      <c r="X174" s="136">
        <f t="shared" si="110"/>
        <v>0</v>
      </c>
      <c r="Y174" s="42">
        <f t="shared" si="111"/>
        <v>0</v>
      </c>
      <c r="Z174" s="42"/>
      <c r="AA174" s="42"/>
      <c r="AB174" s="42"/>
      <c r="AC174" s="42"/>
      <c r="AD174" s="42"/>
      <c r="AE174" s="42"/>
      <c r="AF174" s="42"/>
      <c r="AG174" s="42"/>
    </row>
    <row r="175" spans="1:33">
      <c r="A175" s="44">
        <f t="shared" si="112"/>
        <v>164</v>
      </c>
      <c r="B175" s="44"/>
      <c r="C175" s="142">
        <v>39905</v>
      </c>
      <c r="E175" s="138" t="s">
        <v>329</v>
      </c>
      <c r="G175" s="43">
        <v>6.2</v>
      </c>
      <c r="H175" s="136" t="str">
        <f t="shared" si="95"/>
        <v>P, S, T &amp; D Plant - Customer</v>
      </c>
      <c r="I175" s="42">
        <f>'DepExp. Class.'!J$175</f>
        <v>0</v>
      </c>
      <c r="J175" s="136">
        <f t="shared" si="96"/>
        <v>0</v>
      </c>
      <c r="K175" s="136">
        <f t="shared" si="97"/>
        <v>0</v>
      </c>
      <c r="L175" s="136">
        <f t="shared" si="98"/>
        <v>0</v>
      </c>
      <c r="M175" s="136">
        <f t="shared" si="99"/>
        <v>0</v>
      </c>
      <c r="N175" s="136">
        <f t="shared" si="100"/>
        <v>0</v>
      </c>
      <c r="O175" s="136">
        <f t="shared" si="101"/>
        <v>0</v>
      </c>
      <c r="P175" s="136">
        <f t="shared" si="102"/>
        <v>0</v>
      </c>
      <c r="Q175" s="136">
        <f t="shared" si="103"/>
        <v>0</v>
      </c>
      <c r="R175" s="136">
        <f t="shared" si="104"/>
        <v>0</v>
      </c>
      <c r="S175" s="136">
        <f t="shared" si="105"/>
        <v>0</v>
      </c>
      <c r="T175" s="136">
        <f t="shared" si="106"/>
        <v>0</v>
      </c>
      <c r="U175" s="136">
        <f t="shared" si="107"/>
        <v>0</v>
      </c>
      <c r="V175" s="136">
        <f t="shared" si="108"/>
        <v>0</v>
      </c>
      <c r="W175" s="136">
        <f t="shared" si="109"/>
        <v>0</v>
      </c>
      <c r="X175" s="136">
        <f t="shared" si="110"/>
        <v>0</v>
      </c>
      <c r="Y175" s="42">
        <f t="shared" si="111"/>
        <v>0</v>
      </c>
      <c r="Z175" s="44"/>
      <c r="AA175" s="44"/>
      <c r="AB175" s="44"/>
      <c r="AC175" s="44"/>
      <c r="AD175" s="44"/>
      <c r="AE175" s="44"/>
      <c r="AF175" s="44"/>
      <c r="AG175" s="44"/>
    </row>
    <row r="176" spans="1:33">
      <c r="A176" s="44">
        <f t="shared" si="112"/>
        <v>165</v>
      </c>
      <c r="B176" s="44"/>
      <c r="C176" s="142">
        <v>39906</v>
      </c>
      <c r="E176" s="138" t="s">
        <v>330</v>
      </c>
      <c r="G176" s="43">
        <v>6.2</v>
      </c>
      <c r="H176" s="136" t="str">
        <f t="shared" si="95"/>
        <v>P, S, T &amp; D Plant - Customer</v>
      </c>
      <c r="I176" s="42">
        <f>'DepExp. Class.'!J$176</f>
        <v>0</v>
      </c>
      <c r="J176" s="136">
        <f t="shared" si="96"/>
        <v>0</v>
      </c>
      <c r="K176" s="136">
        <f t="shared" si="97"/>
        <v>0</v>
      </c>
      <c r="L176" s="136">
        <f t="shared" si="98"/>
        <v>0</v>
      </c>
      <c r="M176" s="136">
        <f t="shared" si="99"/>
        <v>0</v>
      </c>
      <c r="N176" s="136">
        <f t="shared" si="100"/>
        <v>0</v>
      </c>
      <c r="O176" s="136">
        <f t="shared" si="101"/>
        <v>0</v>
      </c>
      <c r="P176" s="136">
        <f t="shared" si="102"/>
        <v>0</v>
      </c>
      <c r="Q176" s="136">
        <f t="shared" si="103"/>
        <v>0</v>
      </c>
      <c r="R176" s="136">
        <f t="shared" si="104"/>
        <v>0</v>
      </c>
      <c r="S176" s="136">
        <f t="shared" si="105"/>
        <v>0</v>
      </c>
      <c r="T176" s="136">
        <f t="shared" si="106"/>
        <v>0</v>
      </c>
      <c r="U176" s="136">
        <f t="shared" si="107"/>
        <v>0</v>
      </c>
      <c r="V176" s="136">
        <f t="shared" si="108"/>
        <v>0</v>
      </c>
      <c r="W176" s="136">
        <f t="shared" si="109"/>
        <v>0</v>
      </c>
      <c r="X176" s="136">
        <f t="shared" si="110"/>
        <v>0</v>
      </c>
      <c r="Y176" s="42">
        <f t="shared" si="111"/>
        <v>0</v>
      </c>
      <c r="Z176" s="44"/>
      <c r="AB176" s="44"/>
      <c r="AC176" s="44"/>
      <c r="AD176" s="44"/>
      <c r="AE176" s="44"/>
      <c r="AF176" s="44"/>
      <c r="AG176" s="44"/>
    </row>
    <row r="177" spans="1:33">
      <c r="A177" s="44">
        <f t="shared" si="112"/>
        <v>166</v>
      </c>
      <c r="B177" s="44"/>
      <c r="C177" s="142">
        <v>39907</v>
      </c>
      <c r="E177" s="138" t="s">
        <v>331</v>
      </c>
      <c r="G177" s="43">
        <v>6.2</v>
      </c>
      <c r="H177" s="136" t="str">
        <f t="shared" si="95"/>
        <v>P, S, T &amp; D Plant - Customer</v>
      </c>
      <c r="I177" s="42">
        <f>'DepExp. Class.'!J$177</f>
        <v>1749.3591018837089</v>
      </c>
      <c r="J177" s="136">
        <f t="shared" si="96"/>
        <v>1296.1966418972963</v>
      </c>
      <c r="K177" s="136">
        <f t="shared" si="97"/>
        <v>428.78144112707457</v>
      </c>
      <c r="L177" s="136">
        <f t="shared" si="98"/>
        <v>1.3418643928334932</v>
      </c>
      <c r="M177" s="136">
        <f t="shared" si="99"/>
        <v>14.626698988087249</v>
      </c>
      <c r="N177" s="136">
        <f t="shared" si="100"/>
        <v>8.4124554784173053</v>
      </c>
      <c r="O177" s="136">
        <f t="shared" si="101"/>
        <v>0</v>
      </c>
      <c r="P177" s="136">
        <f t="shared" si="102"/>
        <v>0</v>
      </c>
      <c r="Q177" s="136">
        <f t="shared" si="103"/>
        <v>0</v>
      </c>
      <c r="R177" s="136">
        <f t="shared" si="104"/>
        <v>0</v>
      </c>
      <c r="S177" s="136">
        <f t="shared" si="105"/>
        <v>0</v>
      </c>
      <c r="T177" s="136">
        <f t="shared" si="106"/>
        <v>0</v>
      </c>
      <c r="U177" s="136">
        <f t="shared" si="107"/>
        <v>0</v>
      </c>
      <c r="V177" s="136">
        <f t="shared" si="108"/>
        <v>0</v>
      </c>
      <c r="W177" s="136">
        <f t="shared" si="109"/>
        <v>0</v>
      </c>
      <c r="X177" s="136">
        <f t="shared" si="110"/>
        <v>0</v>
      </c>
      <c r="Y177" s="42">
        <f t="shared" si="111"/>
        <v>0</v>
      </c>
      <c r="Z177" s="44"/>
      <c r="AB177" s="44"/>
      <c r="AC177" s="44"/>
      <c r="AD177" s="44"/>
      <c r="AE177" s="44"/>
      <c r="AF177" s="44"/>
      <c r="AG177" s="44"/>
    </row>
    <row r="178" spans="1:33">
      <c r="A178" s="44">
        <f t="shared" si="112"/>
        <v>167</v>
      </c>
      <c r="B178" s="44"/>
      <c r="C178" s="142">
        <v>39908</v>
      </c>
      <c r="E178" s="138" t="s">
        <v>332</v>
      </c>
      <c r="G178" s="43">
        <v>6.2</v>
      </c>
      <c r="H178" s="136" t="str">
        <f t="shared" si="95"/>
        <v>P, S, T &amp; D Plant - Customer</v>
      </c>
      <c r="I178" s="42">
        <f>'DepExp. Class.'!J$178</f>
        <v>0</v>
      </c>
      <c r="J178" s="136">
        <f t="shared" si="96"/>
        <v>0</v>
      </c>
      <c r="K178" s="136">
        <f t="shared" si="97"/>
        <v>0</v>
      </c>
      <c r="L178" s="136">
        <f t="shared" si="98"/>
        <v>0</v>
      </c>
      <c r="M178" s="136">
        <f t="shared" si="99"/>
        <v>0</v>
      </c>
      <c r="N178" s="136">
        <f t="shared" si="100"/>
        <v>0</v>
      </c>
      <c r="O178" s="136">
        <f t="shared" si="101"/>
        <v>0</v>
      </c>
      <c r="P178" s="136">
        <f t="shared" si="102"/>
        <v>0</v>
      </c>
      <c r="Q178" s="136">
        <f t="shared" si="103"/>
        <v>0</v>
      </c>
      <c r="R178" s="136">
        <f t="shared" si="104"/>
        <v>0</v>
      </c>
      <c r="S178" s="136">
        <f t="shared" si="105"/>
        <v>0</v>
      </c>
      <c r="T178" s="136">
        <f t="shared" si="106"/>
        <v>0</v>
      </c>
      <c r="U178" s="136">
        <f t="shared" si="107"/>
        <v>0</v>
      </c>
      <c r="V178" s="136">
        <f t="shared" si="108"/>
        <v>0</v>
      </c>
      <c r="W178" s="136">
        <f t="shared" si="109"/>
        <v>0</v>
      </c>
      <c r="X178" s="136">
        <f t="shared" si="110"/>
        <v>0</v>
      </c>
      <c r="Y178" s="42">
        <f t="shared" si="111"/>
        <v>0</v>
      </c>
      <c r="Z178" s="44"/>
      <c r="AB178" s="44"/>
      <c r="AC178" s="44"/>
      <c r="AD178" s="44"/>
      <c r="AE178" s="44"/>
      <c r="AF178" s="44"/>
      <c r="AG178" s="44"/>
    </row>
    <row r="179" spans="1:33">
      <c r="A179" s="44">
        <f t="shared" si="112"/>
        <v>168</v>
      </c>
      <c r="B179" s="44"/>
      <c r="C179" s="142">
        <v>39909</v>
      </c>
      <c r="E179" s="138" t="s">
        <v>333</v>
      </c>
      <c r="G179" s="43">
        <v>6.2</v>
      </c>
      <c r="H179" s="136" t="str">
        <f t="shared" si="95"/>
        <v>P, S, T &amp; D Plant - Customer</v>
      </c>
      <c r="I179" s="42">
        <f>'DepExp. Class.'!J$179</f>
        <v>0</v>
      </c>
      <c r="J179" s="136">
        <f t="shared" si="96"/>
        <v>0</v>
      </c>
      <c r="K179" s="136">
        <f t="shared" si="97"/>
        <v>0</v>
      </c>
      <c r="L179" s="136">
        <f t="shared" si="98"/>
        <v>0</v>
      </c>
      <c r="M179" s="136">
        <f t="shared" si="99"/>
        <v>0</v>
      </c>
      <c r="N179" s="136">
        <f t="shared" si="100"/>
        <v>0</v>
      </c>
      <c r="O179" s="136">
        <f t="shared" si="101"/>
        <v>0</v>
      </c>
      <c r="P179" s="136">
        <f t="shared" si="102"/>
        <v>0</v>
      </c>
      <c r="Q179" s="136">
        <f t="shared" si="103"/>
        <v>0</v>
      </c>
      <c r="R179" s="136">
        <f t="shared" si="104"/>
        <v>0</v>
      </c>
      <c r="S179" s="136">
        <f t="shared" si="105"/>
        <v>0</v>
      </c>
      <c r="T179" s="136">
        <f t="shared" si="106"/>
        <v>0</v>
      </c>
      <c r="U179" s="136">
        <f t="shared" si="107"/>
        <v>0</v>
      </c>
      <c r="V179" s="136">
        <f t="shared" si="108"/>
        <v>0</v>
      </c>
      <c r="W179" s="136">
        <f t="shared" si="109"/>
        <v>0</v>
      </c>
      <c r="X179" s="136">
        <f t="shared" si="110"/>
        <v>0</v>
      </c>
      <c r="Y179" s="42">
        <f t="shared" si="111"/>
        <v>0</v>
      </c>
      <c r="Z179" s="44"/>
      <c r="AB179" s="44"/>
      <c r="AC179" s="44"/>
      <c r="AD179" s="44"/>
      <c r="AE179" s="44"/>
      <c r="AF179" s="44"/>
      <c r="AG179" s="44"/>
    </row>
    <row r="180" spans="1:33">
      <c r="A180" s="44">
        <f t="shared" si="112"/>
        <v>169</v>
      </c>
      <c r="B180" s="44"/>
      <c r="C180" s="142">
        <v>39924</v>
      </c>
      <c r="E180" s="138" t="s">
        <v>334</v>
      </c>
      <c r="G180" s="43">
        <v>6.2</v>
      </c>
      <c r="H180" s="136" t="str">
        <f t="shared" si="95"/>
        <v>P, S, T &amp; D Plant - Customer</v>
      </c>
      <c r="I180" s="42">
        <f>'DepExp. Class.'!J$180</f>
        <v>0</v>
      </c>
      <c r="J180" s="136">
        <f t="shared" si="96"/>
        <v>0</v>
      </c>
      <c r="K180" s="136">
        <f t="shared" si="97"/>
        <v>0</v>
      </c>
      <c r="L180" s="136">
        <f t="shared" si="98"/>
        <v>0</v>
      </c>
      <c r="M180" s="136">
        <f t="shared" si="99"/>
        <v>0</v>
      </c>
      <c r="N180" s="136">
        <f t="shared" si="100"/>
        <v>0</v>
      </c>
      <c r="O180" s="136">
        <f t="shared" si="101"/>
        <v>0</v>
      </c>
      <c r="P180" s="136">
        <f t="shared" si="102"/>
        <v>0</v>
      </c>
      <c r="Q180" s="136">
        <f t="shared" si="103"/>
        <v>0</v>
      </c>
      <c r="R180" s="136">
        <f t="shared" si="104"/>
        <v>0</v>
      </c>
      <c r="S180" s="136">
        <f t="shared" si="105"/>
        <v>0</v>
      </c>
      <c r="T180" s="136">
        <f t="shared" si="106"/>
        <v>0</v>
      </c>
      <c r="U180" s="136">
        <f t="shared" si="107"/>
        <v>0</v>
      </c>
      <c r="V180" s="136">
        <f t="shared" si="108"/>
        <v>0</v>
      </c>
      <c r="W180" s="136">
        <f t="shared" si="109"/>
        <v>0</v>
      </c>
      <c r="X180" s="136">
        <f t="shared" si="110"/>
        <v>0</v>
      </c>
      <c r="Y180" s="42">
        <f t="shared" si="111"/>
        <v>0</v>
      </c>
      <c r="Z180" s="44"/>
      <c r="AB180" s="44"/>
      <c r="AC180" s="44"/>
      <c r="AD180" s="44"/>
      <c r="AE180" s="44"/>
      <c r="AF180" s="44"/>
      <c r="AG180" s="44"/>
    </row>
    <row r="181" spans="1:33">
      <c r="A181" s="44">
        <f t="shared" si="112"/>
        <v>170</v>
      </c>
      <c r="B181" s="44"/>
      <c r="C181" s="44"/>
      <c r="D181" s="44"/>
      <c r="E181" s="138"/>
      <c r="G181" s="43"/>
      <c r="H181" s="136"/>
      <c r="I181" s="42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42"/>
      <c r="Z181" s="42"/>
      <c r="AA181" s="42"/>
      <c r="AB181" s="42"/>
      <c r="AC181" s="42"/>
      <c r="AD181" s="42"/>
      <c r="AE181" s="42"/>
      <c r="AF181" s="42"/>
      <c r="AG181" s="42"/>
    </row>
    <row r="182" spans="1:33">
      <c r="A182" s="44">
        <f t="shared" si="112"/>
        <v>171</v>
      </c>
      <c r="B182" s="44"/>
      <c r="C182" s="44"/>
      <c r="D182" s="44"/>
      <c r="E182" s="44"/>
      <c r="G182" s="43"/>
      <c r="H182" s="44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</row>
    <row r="183" spans="1:33">
      <c r="A183" s="44">
        <f t="shared" si="112"/>
        <v>172</v>
      </c>
      <c r="B183" s="44"/>
      <c r="C183" s="44"/>
      <c r="D183" s="44" t="s">
        <v>159</v>
      </c>
      <c r="E183" s="44"/>
      <c r="G183" s="43"/>
      <c r="H183" s="136"/>
      <c r="I183" s="42">
        <f>'DepExp. Class.'!J$183</f>
        <v>17255.563899728048</v>
      </c>
      <c r="J183" s="136">
        <f>SUM(J147:J180)</f>
        <v>12785.598998391675</v>
      </c>
      <c r="K183" s="136">
        <f t="shared" ref="K183:X183" si="114">SUM(K147:K180)</f>
        <v>4229.472124058816</v>
      </c>
      <c r="L183" s="136">
        <f t="shared" si="114"/>
        <v>13.236062710266422</v>
      </c>
      <c r="M183" s="136">
        <f t="shared" si="114"/>
        <v>144.27680329284681</v>
      </c>
      <c r="N183" s="136">
        <f t="shared" si="114"/>
        <v>82.979911274441648</v>
      </c>
      <c r="O183" s="136">
        <f t="shared" si="114"/>
        <v>0</v>
      </c>
      <c r="P183" s="136">
        <f t="shared" si="114"/>
        <v>0</v>
      </c>
      <c r="Q183" s="136">
        <f t="shared" si="114"/>
        <v>0</v>
      </c>
      <c r="R183" s="136">
        <f t="shared" si="114"/>
        <v>0</v>
      </c>
      <c r="S183" s="136">
        <f t="shared" si="114"/>
        <v>0</v>
      </c>
      <c r="T183" s="136">
        <f t="shared" si="114"/>
        <v>0</v>
      </c>
      <c r="U183" s="136">
        <f t="shared" si="114"/>
        <v>0</v>
      </c>
      <c r="V183" s="136">
        <f t="shared" si="114"/>
        <v>0</v>
      </c>
      <c r="W183" s="136">
        <f t="shared" si="114"/>
        <v>0</v>
      </c>
      <c r="X183" s="136">
        <f t="shared" si="114"/>
        <v>0</v>
      </c>
      <c r="Y183" s="42">
        <f>SUM(J183:X183)-I183</f>
        <v>0</v>
      </c>
      <c r="Z183" s="42"/>
      <c r="AA183" s="42"/>
      <c r="AB183" s="42"/>
      <c r="AC183" s="42"/>
      <c r="AD183" s="42"/>
      <c r="AE183" s="42"/>
      <c r="AF183" s="42"/>
      <c r="AG183" s="42"/>
    </row>
    <row r="184" spans="1:33">
      <c r="A184" s="44">
        <f t="shared" si="112"/>
        <v>173</v>
      </c>
      <c r="B184" s="44"/>
      <c r="C184" s="44"/>
      <c r="D184" s="44"/>
      <c r="E184" s="44"/>
      <c r="G184" s="43"/>
      <c r="H184" s="44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</row>
    <row r="185" spans="1:33">
      <c r="A185" s="44">
        <f t="shared" si="112"/>
        <v>174</v>
      </c>
      <c r="B185" s="44"/>
      <c r="C185" s="44"/>
      <c r="D185" s="44" t="s">
        <v>363</v>
      </c>
      <c r="E185" s="44"/>
      <c r="G185" s="43"/>
      <c r="H185" s="136"/>
      <c r="I185" s="42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42"/>
      <c r="Z185" s="42"/>
      <c r="AA185" s="42"/>
      <c r="AB185" s="42"/>
      <c r="AC185" s="42"/>
      <c r="AD185" s="42"/>
      <c r="AE185" s="42"/>
      <c r="AF185" s="42"/>
      <c r="AG185" s="42"/>
    </row>
    <row r="186" spans="1:33">
      <c r="A186" s="44">
        <f t="shared" si="112"/>
        <v>175</v>
      </c>
      <c r="B186" s="44"/>
      <c r="C186" s="44"/>
      <c r="D186" s="44"/>
      <c r="E186" s="44"/>
      <c r="G186" s="43"/>
      <c r="H186" s="44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</row>
    <row r="187" spans="1:33">
      <c r="A187" s="44">
        <f t="shared" si="112"/>
        <v>176</v>
      </c>
      <c r="B187" s="44"/>
      <c r="C187" s="44"/>
      <c r="D187" s="44" t="s">
        <v>158</v>
      </c>
      <c r="E187" s="44"/>
      <c r="G187" s="43"/>
      <c r="H187" s="136"/>
      <c r="I187" s="42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42"/>
      <c r="Z187" s="42"/>
      <c r="AA187" s="42"/>
      <c r="AB187" s="42"/>
      <c r="AC187" s="42"/>
      <c r="AD187" s="42"/>
      <c r="AE187" s="42"/>
      <c r="AF187" s="42"/>
      <c r="AG187" s="42"/>
    </row>
    <row r="188" spans="1:33">
      <c r="A188" s="44">
        <f t="shared" si="112"/>
        <v>177</v>
      </c>
      <c r="B188" s="44"/>
      <c r="C188" s="44"/>
      <c r="D188" s="44"/>
      <c r="E188" s="44"/>
      <c r="G188" s="43"/>
      <c r="H188" s="136"/>
      <c r="I188" s="42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42"/>
      <c r="Z188" s="42"/>
      <c r="AA188" s="42"/>
      <c r="AB188" s="42"/>
      <c r="AC188" s="42"/>
      <c r="AD188" s="42"/>
      <c r="AE188" s="42"/>
      <c r="AF188" s="42"/>
      <c r="AG188" s="42"/>
    </row>
    <row r="189" spans="1:33">
      <c r="A189" s="44">
        <f t="shared" si="112"/>
        <v>178</v>
      </c>
      <c r="B189" s="44"/>
      <c r="C189" s="139">
        <v>37400</v>
      </c>
      <c r="E189" s="138" t="s">
        <v>125</v>
      </c>
      <c r="G189" s="43">
        <v>6.2</v>
      </c>
      <c r="H189" s="136" t="str">
        <f t="shared" ref="H189:H222" si="115">VLOOKUP($G189,alloc,3)</f>
        <v>P, S, T &amp; D Plant - Customer</v>
      </c>
      <c r="I189" s="42">
        <f>'DepExp. Class.'!J$189</f>
        <v>0</v>
      </c>
      <c r="J189" s="136">
        <f t="shared" ref="J189:J222" si="116">$I189*VLOOKUP($G189,alloc,6)</f>
        <v>0</v>
      </c>
      <c r="K189" s="136">
        <f t="shared" ref="K189:K222" si="117">$I189*VLOOKUP($G189,alloc,7)</f>
        <v>0</v>
      </c>
      <c r="L189" s="136">
        <f t="shared" ref="L189:L222" si="118">$I189*VLOOKUP($G189,alloc,8)</f>
        <v>0</v>
      </c>
      <c r="M189" s="136">
        <f t="shared" ref="M189:M222" si="119">$I189*VLOOKUP($G189,alloc,9)</f>
        <v>0</v>
      </c>
      <c r="N189" s="136">
        <f t="shared" ref="N189:N222" si="120">$I189*VLOOKUP($G189,alloc,10)</f>
        <v>0</v>
      </c>
      <c r="O189" s="136">
        <f t="shared" ref="O189:O222" si="121">$I189*VLOOKUP($G189,alloc,11)</f>
        <v>0</v>
      </c>
      <c r="P189" s="136">
        <f t="shared" ref="P189:P222" si="122">$I189*VLOOKUP($G189,alloc,12)</f>
        <v>0</v>
      </c>
      <c r="Q189" s="136">
        <f t="shared" ref="Q189:Q222" si="123">$I189*VLOOKUP($G189,alloc,13)</f>
        <v>0</v>
      </c>
      <c r="R189" s="136">
        <f t="shared" ref="R189:R222" si="124">$I189*VLOOKUP($G189,alloc,14)</f>
        <v>0</v>
      </c>
      <c r="S189" s="136">
        <f t="shared" ref="S189:S222" si="125">$I189*VLOOKUP($G189,alloc,15)</f>
        <v>0</v>
      </c>
      <c r="T189" s="136">
        <f t="shared" ref="T189:T222" si="126">$I189*VLOOKUP($G189,alloc,16)</f>
        <v>0</v>
      </c>
      <c r="U189" s="136">
        <f t="shared" ref="U189:U222" si="127">$I189*VLOOKUP($G189,alloc,17)</f>
        <v>0</v>
      </c>
      <c r="V189" s="136">
        <f t="shared" ref="V189:V222" si="128">$I189*VLOOKUP($G189,alloc,18)</f>
        <v>0</v>
      </c>
      <c r="W189" s="136">
        <f t="shared" ref="W189:W222" si="129">$I189*VLOOKUP($G189,alloc,19)</f>
        <v>0</v>
      </c>
      <c r="X189" s="136">
        <f t="shared" ref="X189:X222" si="130">$I189*VLOOKUP($G189,alloc,20)</f>
        <v>0</v>
      </c>
      <c r="Y189" s="42">
        <f t="shared" ref="Y189:Y222" si="131">SUM(J189:X189)-I189</f>
        <v>0</v>
      </c>
      <c r="Z189" s="42"/>
      <c r="AA189" s="42"/>
      <c r="AB189" s="42"/>
      <c r="AC189" s="42"/>
      <c r="AD189" s="42"/>
      <c r="AE189" s="42"/>
      <c r="AF189" s="42"/>
      <c r="AG189" s="42"/>
    </row>
    <row r="190" spans="1:33">
      <c r="A190" s="44">
        <f t="shared" si="112"/>
        <v>179</v>
      </c>
      <c r="B190" s="44"/>
      <c r="C190" s="139">
        <v>39000</v>
      </c>
      <c r="E190" s="138" t="s">
        <v>149</v>
      </c>
      <c r="G190" s="43">
        <v>6.2</v>
      </c>
      <c r="H190" s="136" t="str">
        <f t="shared" si="115"/>
        <v>P, S, T &amp; D Plant - Customer</v>
      </c>
      <c r="I190" s="42">
        <f>'DepExp. Class.'!J$190</f>
        <v>3411.0231221199178</v>
      </c>
      <c r="J190" s="136">
        <f t="shared" si="116"/>
        <v>2527.4151611095485</v>
      </c>
      <c r="K190" s="136">
        <f t="shared" si="117"/>
        <v>836.06813972353791</v>
      </c>
      <c r="L190" s="136">
        <f t="shared" si="118"/>
        <v>2.6164613462014739</v>
      </c>
      <c r="M190" s="136">
        <f t="shared" si="119"/>
        <v>28.520163981729034</v>
      </c>
      <c r="N190" s="136">
        <f t="shared" si="120"/>
        <v>16.403195958901154</v>
      </c>
      <c r="O190" s="136">
        <f t="shared" si="121"/>
        <v>0</v>
      </c>
      <c r="P190" s="136">
        <f t="shared" si="122"/>
        <v>0</v>
      </c>
      <c r="Q190" s="136">
        <f t="shared" si="123"/>
        <v>0</v>
      </c>
      <c r="R190" s="136">
        <f t="shared" si="124"/>
        <v>0</v>
      </c>
      <c r="S190" s="136">
        <f t="shared" si="125"/>
        <v>0</v>
      </c>
      <c r="T190" s="136">
        <f t="shared" si="126"/>
        <v>0</v>
      </c>
      <c r="U190" s="136">
        <f t="shared" si="127"/>
        <v>0</v>
      </c>
      <c r="V190" s="136">
        <f t="shared" si="128"/>
        <v>0</v>
      </c>
      <c r="W190" s="136">
        <f t="shared" si="129"/>
        <v>0</v>
      </c>
      <c r="X190" s="136">
        <f t="shared" si="130"/>
        <v>0</v>
      </c>
      <c r="Y190" s="42">
        <f t="shared" si="131"/>
        <v>0</v>
      </c>
      <c r="Z190" s="42"/>
      <c r="AA190" s="42"/>
      <c r="AB190" s="42"/>
      <c r="AC190" s="42"/>
      <c r="AD190" s="42"/>
      <c r="AE190" s="42"/>
      <c r="AF190" s="42"/>
      <c r="AG190" s="42"/>
    </row>
    <row r="191" spans="1:33">
      <c r="A191" s="44">
        <f t="shared" si="112"/>
        <v>180</v>
      </c>
      <c r="B191" s="44"/>
      <c r="C191" s="139">
        <v>36602</v>
      </c>
      <c r="E191" s="138" t="s">
        <v>149</v>
      </c>
      <c r="G191" s="43">
        <v>6.2</v>
      </c>
      <c r="H191" s="136" t="str">
        <f t="shared" si="115"/>
        <v>P, S, T &amp; D Plant - Customer</v>
      </c>
      <c r="I191" s="42">
        <f>'DepExp. Class.'!J$191</f>
        <v>0</v>
      </c>
      <c r="J191" s="136">
        <f t="shared" si="116"/>
        <v>0</v>
      </c>
      <c r="K191" s="136">
        <f t="shared" si="117"/>
        <v>0</v>
      </c>
      <c r="L191" s="136">
        <f t="shared" si="118"/>
        <v>0</v>
      </c>
      <c r="M191" s="136">
        <f t="shared" si="119"/>
        <v>0</v>
      </c>
      <c r="N191" s="136">
        <f t="shared" si="120"/>
        <v>0</v>
      </c>
      <c r="O191" s="136">
        <f t="shared" si="121"/>
        <v>0</v>
      </c>
      <c r="P191" s="136">
        <f t="shared" si="122"/>
        <v>0</v>
      </c>
      <c r="Q191" s="136">
        <f t="shared" si="123"/>
        <v>0</v>
      </c>
      <c r="R191" s="136">
        <f t="shared" si="124"/>
        <v>0</v>
      </c>
      <c r="S191" s="136">
        <f t="shared" si="125"/>
        <v>0</v>
      </c>
      <c r="T191" s="136">
        <f t="shared" si="126"/>
        <v>0</v>
      </c>
      <c r="U191" s="136">
        <f t="shared" si="127"/>
        <v>0</v>
      </c>
      <c r="V191" s="136">
        <f t="shared" si="128"/>
        <v>0</v>
      </c>
      <c r="W191" s="136">
        <f t="shared" si="129"/>
        <v>0</v>
      </c>
      <c r="X191" s="136">
        <f t="shared" si="130"/>
        <v>0</v>
      </c>
      <c r="Y191" s="42">
        <f t="shared" si="131"/>
        <v>0</v>
      </c>
      <c r="Z191" s="42"/>
      <c r="AA191" s="42"/>
      <c r="AB191" s="42"/>
      <c r="AC191" s="42"/>
      <c r="AD191" s="42"/>
      <c r="AE191" s="42"/>
      <c r="AF191" s="42"/>
      <c r="AG191" s="42"/>
    </row>
    <row r="192" spans="1:33">
      <c r="A192" s="44">
        <f t="shared" si="112"/>
        <v>181</v>
      </c>
      <c r="B192" s="44"/>
      <c r="C192" s="139">
        <v>37503</v>
      </c>
      <c r="E192" s="138" t="s">
        <v>291</v>
      </c>
      <c r="G192" s="43">
        <v>6.2</v>
      </c>
      <c r="H192" s="136" t="str">
        <f t="shared" si="115"/>
        <v>P, S, T &amp; D Plant - Customer</v>
      </c>
      <c r="I192" s="42">
        <f>'DepExp. Class.'!J$192</f>
        <v>0</v>
      </c>
      <c r="J192" s="136">
        <f t="shared" si="116"/>
        <v>0</v>
      </c>
      <c r="K192" s="136">
        <f t="shared" si="117"/>
        <v>0</v>
      </c>
      <c r="L192" s="136">
        <f t="shared" si="118"/>
        <v>0</v>
      </c>
      <c r="M192" s="136">
        <f t="shared" si="119"/>
        <v>0</v>
      </c>
      <c r="N192" s="136">
        <f t="shared" si="120"/>
        <v>0</v>
      </c>
      <c r="O192" s="136">
        <f t="shared" si="121"/>
        <v>0</v>
      </c>
      <c r="P192" s="136">
        <f t="shared" si="122"/>
        <v>0</v>
      </c>
      <c r="Q192" s="136">
        <f t="shared" si="123"/>
        <v>0</v>
      </c>
      <c r="R192" s="136">
        <f t="shared" si="124"/>
        <v>0</v>
      </c>
      <c r="S192" s="136">
        <f t="shared" si="125"/>
        <v>0</v>
      </c>
      <c r="T192" s="136">
        <f t="shared" si="126"/>
        <v>0</v>
      </c>
      <c r="U192" s="136">
        <f t="shared" si="127"/>
        <v>0</v>
      </c>
      <c r="V192" s="136">
        <f t="shared" si="128"/>
        <v>0</v>
      </c>
      <c r="W192" s="136">
        <f t="shared" si="129"/>
        <v>0</v>
      </c>
      <c r="X192" s="136">
        <f t="shared" si="130"/>
        <v>0</v>
      </c>
      <c r="Y192" s="42">
        <f t="shared" si="131"/>
        <v>0</v>
      </c>
      <c r="Z192" s="42"/>
      <c r="AA192" s="42"/>
      <c r="AB192" s="42"/>
      <c r="AC192" s="42"/>
      <c r="AD192" s="42"/>
      <c r="AE192" s="42"/>
      <c r="AF192" s="42"/>
      <c r="AG192" s="42"/>
    </row>
    <row r="193" spans="1:33">
      <c r="A193" s="44">
        <f t="shared" si="112"/>
        <v>182</v>
      </c>
      <c r="B193" s="44"/>
      <c r="C193" s="139">
        <v>39004</v>
      </c>
      <c r="E193" s="138" t="s">
        <v>306</v>
      </c>
      <c r="G193" s="43">
        <v>6.2</v>
      </c>
      <c r="H193" s="136" t="str">
        <f t="shared" si="115"/>
        <v>P, S, T &amp; D Plant - Customer</v>
      </c>
      <c r="I193" s="42">
        <f>'DepExp. Class.'!J$193</f>
        <v>0</v>
      </c>
      <c r="J193" s="136">
        <f t="shared" si="116"/>
        <v>0</v>
      </c>
      <c r="K193" s="136">
        <f t="shared" si="117"/>
        <v>0</v>
      </c>
      <c r="L193" s="136">
        <f t="shared" si="118"/>
        <v>0</v>
      </c>
      <c r="M193" s="136">
        <f t="shared" si="119"/>
        <v>0</v>
      </c>
      <c r="N193" s="136">
        <f t="shared" si="120"/>
        <v>0</v>
      </c>
      <c r="O193" s="136">
        <f t="shared" si="121"/>
        <v>0</v>
      </c>
      <c r="P193" s="136">
        <f t="shared" si="122"/>
        <v>0</v>
      </c>
      <c r="Q193" s="136">
        <f t="shared" si="123"/>
        <v>0</v>
      </c>
      <c r="R193" s="136">
        <f t="shared" si="124"/>
        <v>0</v>
      </c>
      <c r="S193" s="136">
        <f t="shared" si="125"/>
        <v>0</v>
      </c>
      <c r="T193" s="136">
        <f t="shared" si="126"/>
        <v>0</v>
      </c>
      <c r="U193" s="136">
        <f t="shared" si="127"/>
        <v>0</v>
      </c>
      <c r="V193" s="136">
        <f t="shared" si="128"/>
        <v>0</v>
      </c>
      <c r="W193" s="136">
        <f t="shared" si="129"/>
        <v>0</v>
      </c>
      <c r="X193" s="136">
        <f t="shared" si="130"/>
        <v>0</v>
      </c>
      <c r="Y193" s="42">
        <f t="shared" si="131"/>
        <v>0</v>
      </c>
      <c r="Z193" s="42"/>
      <c r="AA193" s="42"/>
      <c r="AB193" s="42"/>
      <c r="AC193" s="42"/>
      <c r="AD193" s="42"/>
      <c r="AE193" s="42"/>
      <c r="AF193" s="42"/>
      <c r="AG193" s="42"/>
    </row>
    <row r="194" spans="1:33">
      <c r="A194" s="44">
        <f t="shared" si="112"/>
        <v>183</v>
      </c>
      <c r="B194" s="44"/>
      <c r="C194" s="139">
        <v>39009</v>
      </c>
      <c r="E194" s="138" t="s">
        <v>307</v>
      </c>
      <c r="G194" s="43">
        <v>6.2</v>
      </c>
      <c r="H194" s="136" t="str">
        <f t="shared" si="115"/>
        <v>P, S, T &amp; D Plant - Customer</v>
      </c>
      <c r="I194" s="42">
        <f>'DepExp. Class.'!J$194</f>
        <v>7081.4643442296938</v>
      </c>
      <c r="J194" s="136">
        <f t="shared" si="116"/>
        <v>5247.0475003228657</v>
      </c>
      <c r="K194" s="136">
        <f t="shared" si="117"/>
        <v>1735.7216614583065</v>
      </c>
      <c r="L194" s="136">
        <f t="shared" si="118"/>
        <v>5.4319120884955341</v>
      </c>
      <c r="M194" s="136">
        <f t="shared" si="119"/>
        <v>59.209368303161526</v>
      </c>
      <c r="N194" s="136">
        <f t="shared" si="120"/>
        <v>34.053902056864288</v>
      </c>
      <c r="O194" s="136">
        <f t="shared" si="121"/>
        <v>0</v>
      </c>
      <c r="P194" s="136">
        <f t="shared" si="122"/>
        <v>0</v>
      </c>
      <c r="Q194" s="136">
        <f t="shared" si="123"/>
        <v>0</v>
      </c>
      <c r="R194" s="136">
        <f t="shared" si="124"/>
        <v>0</v>
      </c>
      <c r="S194" s="136">
        <f t="shared" si="125"/>
        <v>0</v>
      </c>
      <c r="T194" s="136">
        <f t="shared" si="126"/>
        <v>0</v>
      </c>
      <c r="U194" s="136">
        <f t="shared" si="127"/>
        <v>0</v>
      </c>
      <c r="V194" s="136">
        <f t="shared" si="128"/>
        <v>0</v>
      </c>
      <c r="W194" s="136">
        <f t="shared" si="129"/>
        <v>0</v>
      </c>
      <c r="X194" s="136">
        <f t="shared" si="130"/>
        <v>0</v>
      </c>
      <c r="Y194" s="42">
        <f t="shared" si="131"/>
        <v>0</v>
      </c>
      <c r="Z194" s="42"/>
      <c r="AA194" s="42"/>
      <c r="AB194" s="42"/>
      <c r="AC194" s="42"/>
      <c r="AD194" s="42"/>
      <c r="AE194" s="42"/>
      <c r="AF194" s="42"/>
      <c r="AG194" s="42"/>
    </row>
    <row r="195" spans="1:33">
      <c r="A195" s="44">
        <f t="shared" si="112"/>
        <v>184</v>
      </c>
      <c r="B195" s="44"/>
      <c r="C195" s="139">
        <v>39100</v>
      </c>
      <c r="E195" s="138" t="s">
        <v>308</v>
      </c>
      <c r="G195" s="43">
        <v>6.2</v>
      </c>
      <c r="H195" s="136" t="str">
        <f t="shared" si="115"/>
        <v>P, S, T &amp; D Plant - Customer</v>
      </c>
      <c r="I195" s="42">
        <f>'DepExp. Class.'!J$195</f>
        <v>10040.101655681283</v>
      </c>
      <c r="J195" s="136">
        <f t="shared" si="116"/>
        <v>7439.265063638537</v>
      </c>
      <c r="K195" s="136">
        <f t="shared" si="117"/>
        <v>2460.9065413440362</v>
      </c>
      <c r="L195" s="136">
        <f t="shared" si="118"/>
        <v>7.7013661161280051</v>
      </c>
      <c r="M195" s="136">
        <f t="shared" si="119"/>
        <v>83.94705499249109</v>
      </c>
      <c r="N195" s="136">
        <f t="shared" si="120"/>
        <v>48.281629590090525</v>
      </c>
      <c r="O195" s="136">
        <f t="shared" si="121"/>
        <v>0</v>
      </c>
      <c r="P195" s="136">
        <f t="shared" si="122"/>
        <v>0</v>
      </c>
      <c r="Q195" s="136">
        <f t="shared" si="123"/>
        <v>0</v>
      </c>
      <c r="R195" s="136">
        <f t="shared" si="124"/>
        <v>0</v>
      </c>
      <c r="S195" s="136">
        <f t="shared" si="125"/>
        <v>0</v>
      </c>
      <c r="T195" s="136">
        <f t="shared" si="126"/>
        <v>0</v>
      </c>
      <c r="U195" s="136">
        <f t="shared" si="127"/>
        <v>0</v>
      </c>
      <c r="V195" s="136">
        <f t="shared" si="128"/>
        <v>0</v>
      </c>
      <c r="W195" s="136">
        <f t="shared" si="129"/>
        <v>0</v>
      </c>
      <c r="X195" s="136">
        <f t="shared" si="130"/>
        <v>0</v>
      </c>
      <c r="Y195" s="42">
        <f t="shared" si="131"/>
        <v>0</v>
      </c>
      <c r="Z195" s="42"/>
      <c r="AA195" s="42"/>
      <c r="AB195" s="42"/>
      <c r="AC195" s="42"/>
      <c r="AD195" s="42"/>
      <c r="AE195" s="42"/>
      <c r="AF195" s="42"/>
      <c r="AG195" s="42"/>
    </row>
    <row r="196" spans="1:33">
      <c r="A196" s="44">
        <f t="shared" si="112"/>
        <v>185</v>
      </c>
      <c r="B196" s="44"/>
      <c r="C196" s="139">
        <v>39102</v>
      </c>
      <c r="E196" s="138" t="s">
        <v>309</v>
      </c>
      <c r="G196" s="43">
        <v>6.2</v>
      </c>
      <c r="H196" s="136" t="str">
        <f t="shared" si="115"/>
        <v>P, S, T &amp; D Plant - Customer</v>
      </c>
      <c r="I196" s="42">
        <f>'DepExp. Class.'!J$196</f>
        <v>0</v>
      </c>
      <c r="J196" s="136">
        <f t="shared" si="116"/>
        <v>0</v>
      </c>
      <c r="K196" s="136">
        <f t="shared" si="117"/>
        <v>0</v>
      </c>
      <c r="L196" s="136">
        <f t="shared" si="118"/>
        <v>0</v>
      </c>
      <c r="M196" s="136">
        <f t="shared" si="119"/>
        <v>0</v>
      </c>
      <c r="N196" s="136">
        <f t="shared" si="120"/>
        <v>0</v>
      </c>
      <c r="O196" s="136">
        <f t="shared" si="121"/>
        <v>0</v>
      </c>
      <c r="P196" s="136">
        <f t="shared" si="122"/>
        <v>0</v>
      </c>
      <c r="Q196" s="136">
        <f t="shared" si="123"/>
        <v>0</v>
      </c>
      <c r="R196" s="136">
        <f t="shared" si="124"/>
        <v>0</v>
      </c>
      <c r="S196" s="136">
        <f t="shared" si="125"/>
        <v>0</v>
      </c>
      <c r="T196" s="136">
        <f t="shared" si="126"/>
        <v>0</v>
      </c>
      <c r="U196" s="136">
        <f t="shared" si="127"/>
        <v>0</v>
      </c>
      <c r="V196" s="136">
        <f t="shared" si="128"/>
        <v>0</v>
      </c>
      <c r="W196" s="136">
        <f t="shared" si="129"/>
        <v>0</v>
      </c>
      <c r="X196" s="136">
        <f t="shared" si="130"/>
        <v>0</v>
      </c>
      <c r="Y196" s="42">
        <f t="shared" si="131"/>
        <v>0</v>
      </c>
      <c r="Z196" s="42"/>
      <c r="AA196" s="42"/>
      <c r="AB196" s="42"/>
      <c r="AC196" s="42"/>
      <c r="AD196" s="42"/>
      <c r="AE196" s="42"/>
      <c r="AF196" s="42"/>
      <c r="AG196" s="42"/>
    </row>
    <row r="197" spans="1:33">
      <c r="A197" s="44">
        <f t="shared" si="112"/>
        <v>186</v>
      </c>
      <c r="B197" s="44"/>
      <c r="C197" s="146">
        <v>39103</v>
      </c>
      <c r="E197" s="138" t="s">
        <v>310</v>
      </c>
      <c r="G197" s="43">
        <v>6.2</v>
      </c>
      <c r="H197" s="136" t="str">
        <f t="shared" si="115"/>
        <v>P, S, T &amp; D Plant - Customer</v>
      </c>
      <c r="I197" s="42">
        <f>'DepExp. Class.'!J$197</f>
        <v>0</v>
      </c>
      <c r="J197" s="136">
        <f t="shared" si="116"/>
        <v>0</v>
      </c>
      <c r="K197" s="136">
        <f t="shared" si="117"/>
        <v>0</v>
      </c>
      <c r="L197" s="136">
        <f t="shared" si="118"/>
        <v>0</v>
      </c>
      <c r="M197" s="136">
        <f t="shared" si="119"/>
        <v>0</v>
      </c>
      <c r="N197" s="136">
        <f t="shared" si="120"/>
        <v>0</v>
      </c>
      <c r="O197" s="136">
        <f t="shared" si="121"/>
        <v>0</v>
      </c>
      <c r="P197" s="136">
        <f t="shared" si="122"/>
        <v>0</v>
      </c>
      <c r="Q197" s="136">
        <f t="shared" si="123"/>
        <v>0</v>
      </c>
      <c r="R197" s="136">
        <f t="shared" si="124"/>
        <v>0</v>
      </c>
      <c r="S197" s="136">
        <f t="shared" si="125"/>
        <v>0</v>
      </c>
      <c r="T197" s="136">
        <f t="shared" si="126"/>
        <v>0</v>
      </c>
      <c r="U197" s="136">
        <f t="shared" si="127"/>
        <v>0</v>
      </c>
      <c r="V197" s="136">
        <f t="shared" si="128"/>
        <v>0</v>
      </c>
      <c r="W197" s="136">
        <f t="shared" si="129"/>
        <v>0</v>
      </c>
      <c r="X197" s="136">
        <f t="shared" si="130"/>
        <v>0</v>
      </c>
      <c r="Y197" s="42">
        <f t="shared" si="131"/>
        <v>0</v>
      </c>
      <c r="Z197" s="42"/>
      <c r="AA197" s="42"/>
      <c r="AB197" s="42"/>
      <c r="AC197" s="42"/>
      <c r="AD197" s="42"/>
      <c r="AE197" s="42"/>
      <c r="AF197" s="42"/>
      <c r="AG197" s="42"/>
    </row>
    <row r="198" spans="1:33">
      <c r="A198" s="44">
        <f t="shared" si="112"/>
        <v>187</v>
      </c>
      <c r="B198" s="44"/>
      <c r="C198" s="139">
        <v>39200</v>
      </c>
      <c r="E198" s="138" t="s">
        <v>311</v>
      </c>
      <c r="G198" s="43">
        <v>6.2</v>
      </c>
      <c r="H198" s="136" t="str">
        <f t="shared" si="115"/>
        <v>P, S, T &amp; D Plant - Customer</v>
      </c>
      <c r="I198" s="42">
        <f>'DepExp. Class.'!J$198</f>
        <v>16.186730116238326</v>
      </c>
      <c r="J198" s="136">
        <f t="shared" si="116"/>
        <v>11.993641098259028</v>
      </c>
      <c r="K198" s="136">
        <f t="shared" si="117"/>
        <v>3.9674926999848612</v>
      </c>
      <c r="L198" s="136">
        <f t="shared" si="118"/>
        <v>1.2416202457229766E-2</v>
      </c>
      <c r="M198" s="136">
        <f t="shared" si="119"/>
        <v>0.13534009612816669</v>
      </c>
      <c r="N198" s="136">
        <f t="shared" si="120"/>
        <v>7.7840019409041603E-2</v>
      </c>
      <c r="O198" s="136">
        <f t="shared" si="121"/>
        <v>0</v>
      </c>
      <c r="P198" s="136">
        <f t="shared" si="122"/>
        <v>0</v>
      </c>
      <c r="Q198" s="136">
        <f t="shared" si="123"/>
        <v>0</v>
      </c>
      <c r="R198" s="136">
        <f t="shared" si="124"/>
        <v>0</v>
      </c>
      <c r="S198" s="136">
        <f t="shared" si="125"/>
        <v>0</v>
      </c>
      <c r="T198" s="136">
        <f t="shared" si="126"/>
        <v>0</v>
      </c>
      <c r="U198" s="136">
        <f t="shared" si="127"/>
        <v>0</v>
      </c>
      <c r="V198" s="136">
        <f t="shared" si="128"/>
        <v>0</v>
      </c>
      <c r="W198" s="136">
        <f t="shared" si="129"/>
        <v>0</v>
      </c>
      <c r="X198" s="136">
        <f t="shared" si="130"/>
        <v>0</v>
      </c>
      <c r="Y198" s="42">
        <f t="shared" si="131"/>
        <v>0</v>
      </c>
      <c r="Z198" s="42"/>
      <c r="AA198" s="42"/>
      <c r="AB198" s="42"/>
      <c r="AC198" s="42"/>
      <c r="AD198" s="42"/>
      <c r="AE198" s="42"/>
      <c r="AF198" s="42"/>
      <c r="AG198" s="42"/>
    </row>
    <row r="199" spans="1:33">
      <c r="A199" s="44">
        <f t="shared" si="112"/>
        <v>188</v>
      </c>
      <c r="B199" s="44"/>
      <c r="C199" s="139">
        <v>39201</v>
      </c>
      <c r="E199" s="138" t="s">
        <v>312</v>
      </c>
      <c r="G199" s="43">
        <v>6.2</v>
      </c>
      <c r="H199" s="136" t="str">
        <f t="shared" si="115"/>
        <v>P, S, T &amp; D Plant - Customer</v>
      </c>
      <c r="I199" s="42">
        <f>'DepExp. Class.'!J$199</f>
        <v>0</v>
      </c>
      <c r="J199" s="136">
        <f t="shared" si="116"/>
        <v>0</v>
      </c>
      <c r="K199" s="136">
        <f t="shared" si="117"/>
        <v>0</v>
      </c>
      <c r="L199" s="136">
        <f t="shared" si="118"/>
        <v>0</v>
      </c>
      <c r="M199" s="136">
        <f t="shared" si="119"/>
        <v>0</v>
      </c>
      <c r="N199" s="136">
        <f t="shared" si="120"/>
        <v>0</v>
      </c>
      <c r="O199" s="136">
        <f t="shared" si="121"/>
        <v>0</v>
      </c>
      <c r="P199" s="136">
        <f t="shared" si="122"/>
        <v>0</v>
      </c>
      <c r="Q199" s="136">
        <f t="shared" si="123"/>
        <v>0</v>
      </c>
      <c r="R199" s="136">
        <f t="shared" si="124"/>
        <v>0</v>
      </c>
      <c r="S199" s="136">
        <f t="shared" si="125"/>
        <v>0</v>
      </c>
      <c r="T199" s="136">
        <f t="shared" si="126"/>
        <v>0</v>
      </c>
      <c r="U199" s="136">
        <f t="shared" si="127"/>
        <v>0</v>
      </c>
      <c r="V199" s="136">
        <f t="shared" si="128"/>
        <v>0</v>
      </c>
      <c r="W199" s="136">
        <f t="shared" si="129"/>
        <v>0</v>
      </c>
      <c r="X199" s="136">
        <f t="shared" si="130"/>
        <v>0</v>
      </c>
      <c r="Y199" s="42">
        <f t="shared" si="131"/>
        <v>0</v>
      </c>
      <c r="Z199" s="42"/>
      <c r="AA199" s="42"/>
      <c r="AB199" s="42"/>
      <c r="AC199" s="42"/>
      <c r="AD199" s="42"/>
      <c r="AE199" s="42"/>
      <c r="AF199" s="42"/>
      <c r="AG199" s="42"/>
    </row>
    <row r="200" spans="1:33">
      <c r="A200" s="44">
        <f t="shared" si="112"/>
        <v>189</v>
      </c>
      <c r="B200" s="44"/>
      <c r="C200" s="139">
        <v>39202</v>
      </c>
      <c r="E200" s="138" t="s">
        <v>313</v>
      </c>
      <c r="G200" s="43">
        <v>6.2</v>
      </c>
      <c r="H200" s="136" t="str">
        <f t="shared" si="115"/>
        <v>P, S, T &amp; D Plant - Customer</v>
      </c>
      <c r="I200" s="42">
        <f>'DepExp. Class.'!J$200</f>
        <v>0</v>
      </c>
      <c r="J200" s="136">
        <f t="shared" si="116"/>
        <v>0</v>
      </c>
      <c r="K200" s="136">
        <f t="shared" si="117"/>
        <v>0</v>
      </c>
      <c r="L200" s="136">
        <f t="shared" si="118"/>
        <v>0</v>
      </c>
      <c r="M200" s="136">
        <f t="shared" si="119"/>
        <v>0</v>
      </c>
      <c r="N200" s="136">
        <f t="shared" si="120"/>
        <v>0</v>
      </c>
      <c r="O200" s="136">
        <f t="shared" si="121"/>
        <v>0</v>
      </c>
      <c r="P200" s="136">
        <f t="shared" si="122"/>
        <v>0</v>
      </c>
      <c r="Q200" s="136">
        <f t="shared" si="123"/>
        <v>0</v>
      </c>
      <c r="R200" s="136">
        <f t="shared" si="124"/>
        <v>0</v>
      </c>
      <c r="S200" s="136">
        <f t="shared" si="125"/>
        <v>0</v>
      </c>
      <c r="T200" s="136">
        <f t="shared" si="126"/>
        <v>0</v>
      </c>
      <c r="U200" s="136">
        <f t="shared" si="127"/>
        <v>0</v>
      </c>
      <c r="V200" s="136">
        <f t="shared" si="128"/>
        <v>0</v>
      </c>
      <c r="W200" s="136">
        <f t="shared" si="129"/>
        <v>0</v>
      </c>
      <c r="X200" s="136">
        <f t="shared" si="130"/>
        <v>0</v>
      </c>
      <c r="Y200" s="42">
        <f t="shared" si="131"/>
        <v>0</v>
      </c>
      <c r="Z200" s="42"/>
      <c r="AA200" s="42"/>
      <c r="AB200" s="42"/>
      <c r="AC200" s="42"/>
      <c r="AD200" s="42"/>
      <c r="AE200" s="42"/>
      <c r="AF200" s="42"/>
      <c r="AG200" s="42"/>
    </row>
    <row r="201" spans="1:33">
      <c r="A201" s="44">
        <f t="shared" si="112"/>
        <v>190</v>
      </c>
      <c r="B201" s="44"/>
      <c r="C201" s="139">
        <v>39300</v>
      </c>
      <c r="E201" s="138" t="s">
        <v>198</v>
      </c>
      <c r="G201" s="43">
        <v>6.2</v>
      </c>
      <c r="H201" s="136" t="str">
        <f t="shared" si="115"/>
        <v>P, S, T &amp; D Plant - Customer</v>
      </c>
      <c r="I201" s="42">
        <f>'DepExp. Class.'!J$201</f>
        <v>0</v>
      </c>
      <c r="J201" s="136">
        <f t="shared" si="116"/>
        <v>0</v>
      </c>
      <c r="K201" s="136">
        <f t="shared" si="117"/>
        <v>0</v>
      </c>
      <c r="L201" s="136">
        <f t="shared" si="118"/>
        <v>0</v>
      </c>
      <c r="M201" s="136">
        <f t="shared" si="119"/>
        <v>0</v>
      </c>
      <c r="N201" s="136">
        <f t="shared" si="120"/>
        <v>0</v>
      </c>
      <c r="O201" s="136">
        <f t="shared" si="121"/>
        <v>0</v>
      </c>
      <c r="P201" s="136">
        <f t="shared" si="122"/>
        <v>0</v>
      </c>
      <c r="Q201" s="136">
        <f t="shared" si="123"/>
        <v>0</v>
      </c>
      <c r="R201" s="136">
        <f t="shared" si="124"/>
        <v>0</v>
      </c>
      <c r="S201" s="136">
        <f t="shared" si="125"/>
        <v>0</v>
      </c>
      <c r="T201" s="136">
        <f t="shared" si="126"/>
        <v>0</v>
      </c>
      <c r="U201" s="136">
        <f t="shared" si="127"/>
        <v>0</v>
      </c>
      <c r="V201" s="136">
        <f t="shared" si="128"/>
        <v>0</v>
      </c>
      <c r="W201" s="136">
        <f t="shared" si="129"/>
        <v>0</v>
      </c>
      <c r="X201" s="136">
        <f t="shared" si="130"/>
        <v>0</v>
      </c>
      <c r="Y201" s="42">
        <f t="shared" si="131"/>
        <v>0</v>
      </c>
      <c r="Z201" s="42"/>
      <c r="AA201" s="42"/>
      <c r="AB201" s="42"/>
      <c r="AC201" s="42"/>
      <c r="AD201" s="42"/>
      <c r="AE201" s="42"/>
      <c r="AF201" s="42"/>
      <c r="AG201" s="42"/>
    </row>
    <row r="202" spans="1:33">
      <c r="A202" s="44">
        <f t="shared" si="112"/>
        <v>191</v>
      </c>
      <c r="B202" s="44"/>
      <c r="C202" s="139">
        <v>39400</v>
      </c>
      <c r="E202" s="138" t="s">
        <v>314</v>
      </c>
      <c r="G202" s="43">
        <v>6.2</v>
      </c>
      <c r="H202" s="136" t="str">
        <f t="shared" si="115"/>
        <v>P, S, T &amp; D Plant - Customer</v>
      </c>
      <c r="I202" s="42">
        <f>'DepExp. Class.'!J$202</f>
        <v>3081.1135175839754</v>
      </c>
      <c r="J202" s="136">
        <f t="shared" si="116"/>
        <v>2282.9669394330017</v>
      </c>
      <c r="K202" s="136">
        <f t="shared" si="117"/>
        <v>755.2047449395501</v>
      </c>
      <c r="L202" s="136">
        <f t="shared" si="118"/>
        <v>2.3634006963304053</v>
      </c>
      <c r="M202" s="136">
        <f t="shared" si="119"/>
        <v>25.761731780112999</v>
      </c>
      <c r="N202" s="136">
        <f t="shared" si="120"/>
        <v>14.816700734980358</v>
      </c>
      <c r="O202" s="136">
        <f t="shared" si="121"/>
        <v>0</v>
      </c>
      <c r="P202" s="136">
        <f t="shared" si="122"/>
        <v>0</v>
      </c>
      <c r="Q202" s="136">
        <f t="shared" si="123"/>
        <v>0</v>
      </c>
      <c r="R202" s="136">
        <f t="shared" si="124"/>
        <v>0</v>
      </c>
      <c r="S202" s="136">
        <f t="shared" si="125"/>
        <v>0</v>
      </c>
      <c r="T202" s="136">
        <f t="shared" si="126"/>
        <v>0</v>
      </c>
      <c r="U202" s="136">
        <f t="shared" si="127"/>
        <v>0</v>
      </c>
      <c r="V202" s="136">
        <f t="shared" si="128"/>
        <v>0</v>
      </c>
      <c r="W202" s="136">
        <f t="shared" si="129"/>
        <v>0</v>
      </c>
      <c r="X202" s="136">
        <f t="shared" si="130"/>
        <v>0</v>
      </c>
      <c r="Y202" s="42">
        <f t="shared" si="131"/>
        <v>0</v>
      </c>
      <c r="Z202" s="42"/>
      <c r="AA202" s="42"/>
      <c r="AB202" s="42"/>
      <c r="AC202" s="42"/>
      <c r="AD202" s="42"/>
      <c r="AE202" s="42"/>
      <c r="AF202" s="42"/>
      <c r="AG202" s="42"/>
    </row>
    <row r="203" spans="1:33">
      <c r="A203" s="44">
        <f t="shared" si="112"/>
        <v>192</v>
      </c>
      <c r="B203" s="44"/>
      <c r="C203" s="139">
        <v>39600</v>
      </c>
      <c r="E203" s="138" t="s">
        <v>315</v>
      </c>
      <c r="G203" s="43">
        <v>6.2</v>
      </c>
      <c r="H203" s="136" t="str">
        <f t="shared" si="115"/>
        <v>P, S, T &amp; D Plant - Customer</v>
      </c>
      <c r="I203" s="42">
        <f>'DepExp. Class.'!J$203</f>
        <v>53.487951479143639</v>
      </c>
      <c r="J203" s="136">
        <f t="shared" si="116"/>
        <v>39.632173299682172</v>
      </c>
      <c r="K203" s="136">
        <f t="shared" si="117"/>
        <v>13.110310452248621</v>
      </c>
      <c r="L203" s="136">
        <f t="shared" si="118"/>
        <v>4.1028498641692654E-2</v>
      </c>
      <c r="M203" s="136">
        <f t="shared" si="119"/>
        <v>0.44722216549616012</v>
      </c>
      <c r="N203" s="136">
        <f t="shared" si="120"/>
        <v>0.25721706307499637</v>
      </c>
      <c r="O203" s="136">
        <f t="shared" si="121"/>
        <v>0</v>
      </c>
      <c r="P203" s="136">
        <f t="shared" si="122"/>
        <v>0</v>
      </c>
      <c r="Q203" s="136">
        <f t="shared" si="123"/>
        <v>0</v>
      </c>
      <c r="R203" s="136">
        <f t="shared" si="124"/>
        <v>0</v>
      </c>
      <c r="S203" s="136">
        <f t="shared" si="125"/>
        <v>0</v>
      </c>
      <c r="T203" s="136">
        <f t="shared" si="126"/>
        <v>0</v>
      </c>
      <c r="U203" s="136">
        <f t="shared" si="127"/>
        <v>0</v>
      </c>
      <c r="V203" s="136">
        <f t="shared" si="128"/>
        <v>0</v>
      </c>
      <c r="W203" s="136">
        <f t="shared" si="129"/>
        <v>0</v>
      </c>
      <c r="X203" s="136">
        <f t="shared" si="130"/>
        <v>0</v>
      </c>
      <c r="Y203" s="42">
        <f t="shared" si="131"/>
        <v>0</v>
      </c>
      <c r="Z203" s="42"/>
      <c r="AA203" s="42"/>
      <c r="AB203" s="42"/>
      <c r="AC203" s="42"/>
      <c r="AD203" s="42"/>
      <c r="AE203" s="42"/>
      <c r="AF203" s="42"/>
      <c r="AG203" s="42"/>
    </row>
    <row r="204" spans="1:33">
      <c r="A204" s="44">
        <f t="shared" si="112"/>
        <v>193</v>
      </c>
      <c r="B204" s="44"/>
      <c r="C204" s="139">
        <v>39603</v>
      </c>
      <c r="E204" s="138" t="s">
        <v>316</v>
      </c>
      <c r="G204" s="43">
        <v>6.2</v>
      </c>
      <c r="H204" s="136" t="str">
        <f t="shared" si="115"/>
        <v>P, S, T &amp; D Plant - Customer</v>
      </c>
      <c r="I204" s="42">
        <f>'DepExp. Class.'!J$204</f>
        <v>0</v>
      </c>
      <c r="J204" s="136">
        <f t="shared" si="116"/>
        <v>0</v>
      </c>
      <c r="K204" s="136">
        <f t="shared" si="117"/>
        <v>0</v>
      </c>
      <c r="L204" s="136">
        <f t="shared" si="118"/>
        <v>0</v>
      </c>
      <c r="M204" s="136">
        <f t="shared" si="119"/>
        <v>0</v>
      </c>
      <c r="N204" s="136">
        <f t="shared" si="120"/>
        <v>0</v>
      </c>
      <c r="O204" s="136">
        <f t="shared" si="121"/>
        <v>0</v>
      </c>
      <c r="P204" s="136">
        <f t="shared" si="122"/>
        <v>0</v>
      </c>
      <c r="Q204" s="136">
        <f t="shared" si="123"/>
        <v>0</v>
      </c>
      <c r="R204" s="136">
        <f t="shared" si="124"/>
        <v>0</v>
      </c>
      <c r="S204" s="136">
        <f t="shared" si="125"/>
        <v>0</v>
      </c>
      <c r="T204" s="136">
        <f t="shared" si="126"/>
        <v>0</v>
      </c>
      <c r="U204" s="136">
        <f t="shared" si="127"/>
        <v>0</v>
      </c>
      <c r="V204" s="136">
        <f t="shared" si="128"/>
        <v>0</v>
      </c>
      <c r="W204" s="136">
        <f t="shared" si="129"/>
        <v>0</v>
      </c>
      <c r="X204" s="136">
        <f t="shared" si="130"/>
        <v>0</v>
      </c>
      <c r="Y204" s="42">
        <f t="shared" si="131"/>
        <v>0</v>
      </c>
      <c r="Z204" s="42"/>
      <c r="AA204" s="42"/>
      <c r="AB204" s="42"/>
      <c r="AC204" s="42"/>
      <c r="AD204" s="42"/>
      <c r="AE204" s="42"/>
      <c r="AF204" s="42"/>
      <c r="AG204" s="42"/>
    </row>
    <row r="205" spans="1:33">
      <c r="A205" s="44">
        <f t="shared" ref="A205:A268" si="132">A204+1</f>
        <v>194</v>
      </c>
      <c r="B205" s="44"/>
      <c r="C205" s="137">
        <v>39604</v>
      </c>
      <c r="E205" s="138" t="s">
        <v>317</v>
      </c>
      <c r="G205" s="43">
        <v>6.2</v>
      </c>
      <c r="H205" s="136" t="str">
        <f t="shared" si="115"/>
        <v>P, S, T &amp; D Plant - Customer</v>
      </c>
      <c r="I205" s="42">
        <f>'DepExp. Class.'!J$205</f>
        <v>0</v>
      </c>
      <c r="J205" s="136">
        <f t="shared" si="116"/>
        <v>0</v>
      </c>
      <c r="K205" s="136">
        <f t="shared" si="117"/>
        <v>0</v>
      </c>
      <c r="L205" s="136">
        <f t="shared" si="118"/>
        <v>0</v>
      </c>
      <c r="M205" s="136">
        <f t="shared" si="119"/>
        <v>0</v>
      </c>
      <c r="N205" s="136">
        <f t="shared" si="120"/>
        <v>0</v>
      </c>
      <c r="O205" s="136">
        <f t="shared" si="121"/>
        <v>0</v>
      </c>
      <c r="P205" s="136">
        <f t="shared" si="122"/>
        <v>0</v>
      </c>
      <c r="Q205" s="136">
        <f t="shared" si="123"/>
        <v>0</v>
      </c>
      <c r="R205" s="136">
        <f t="shared" si="124"/>
        <v>0</v>
      </c>
      <c r="S205" s="136">
        <f t="shared" si="125"/>
        <v>0</v>
      </c>
      <c r="T205" s="136">
        <f t="shared" si="126"/>
        <v>0</v>
      </c>
      <c r="U205" s="136">
        <f t="shared" si="127"/>
        <v>0</v>
      </c>
      <c r="V205" s="136">
        <f t="shared" si="128"/>
        <v>0</v>
      </c>
      <c r="W205" s="136">
        <f t="shared" si="129"/>
        <v>0</v>
      </c>
      <c r="X205" s="136">
        <f t="shared" si="130"/>
        <v>0</v>
      </c>
      <c r="Y205" s="42">
        <f t="shared" si="131"/>
        <v>0</v>
      </c>
      <c r="Z205" s="42"/>
      <c r="AA205" s="42"/>
      <c r="AB205" s="42"/>
      <c r="AC205" s="42"/>
      <c r="AD205" s="42"/>
      <c r="AE205" s="42"/>
      <c r="AF205" s="42"/>
      <c r="AG205" s="42"/>
    </row>
    <row r="206" spans="1:33">
      <c r="A206" s="44">
        <f t="shared" si="132"/>
        <v>195</v>
      </c>
      <c r="B206" s="44"/>
      <c r="C206" s="137">
        <v>39605</v>
      </c>
      <c r="E206" s="141" t="s">
        <v>318</v>
      </c>
      <c r="G206" s="43">
        <v>6.2</v>
      </c>
      <c r="H206" s="136" t="str">
        <f t="shared" si="115"/>
        <v>P, S, T &amp; D Plant - Customer</v>
      </c>
      <c r="I206" s="42">
        <f>'DepExp. Class.'!J$206</f>
        <v>0</v>
      </c>
      <c r="J206" s="136">
        <f t="shared" si="116"/>
        <v>0</v>
      </c>
      <c r="K206" s="136">
        <f t="shared" si="117"/>
        <v>0</v>
      </c>
      <c r="L206" s="136">
        <f t="shared" si="118"/>
        <v>0</v>
      </c>
      <c r="M206" s="136">
        <f t="shared" si="119"/>
        <v>0</v>
      </c>
      <c r="N206" s="136">
        <f t="shared" si="120"/>
        <v>0</v>
      </c>
      <c r="O206" s="136">
        <f t="shared" si="121"/>
        <v>0</v>
      </c>
      <c r="P206" s="136">
        <f t="shared" si="122"/>
        <v>0</v>
      </c>
      <c r="Q206" s="136">
        <f t="shared" si="123"/>
        <v>0</v>
      </c>
      <c r="R206" s="136">
        <f t="shared" si="124"/>
        <v>0</v>
      </c>
      <c r="S206" s="136">
        <f t="shared" si="125"/>
        <v>0</v>
      </c>
      <c r="T206" s="136">
        <f t="shared" si="126"/>
        <v>0</v>
      </c>
      <c r="U206" s="136">
        <f t="shared" si="127"/>
        <v>0</v>
      </c>
      <c r="V206" s="136">
        <f t="shared" si="128"/>
        <v>0</v>
      </c>
      <c r="W206" s="136">
        <f t="shared" si="129"/>
        <v>0</v>
      </c>
      <c r="X206" s="136">
        <f t="shared" si="130"/>
        <v>0</v>
      </c>
      <c r="Y206" s="42">
        <f t="shared" si="131"/>
        <v>0</v>
      </c>
      <c r="Z206" s="42"/>
      <c r="AA206" s="42"/>
      <c r="AB206" s="42"/>
      <c r="AC206" s="42"/>
      <c r="AD206" s="42"/>
      <c r="AE206" s="42"/>
      <c r="AF206" s="42"/>
      <c r="AG206" s="42"/>
    </row>
    <row r="207" spans="1:33">
      <c r="A207" s="44">
        <f t="shared" si="132"/>
        <v>196</v>
      </c>
      <c r="B207" s="44"/>
      <c r="C207" s="137">
        <v>39700</v>
      </c>
      <c r="E207" s="138" t="s">
        <v>319</v>
      </c>
      <c r="G207" s="43">
        <v>6.2</v>
      </c>
      <c r="H207" s="136" t="str">
        <f t="shared" si="115"/>
        <v>P, S, T &amp; D Plant - Customer</v>
      </c>
      <c r="I207" s="42">
        <f>'DepExp. Class.'!J$207</f>
        <v>3359.0332439946924</v>
      </c>
      <c r="J207" s="136">
        <f t="shared" si="116"/>
        <v>2488.8929929818023</v>
      </c>
      <c r="K207" s="136">
        <f t="shared" si="117"/>
        <v>823.32501863276195</v>
      </c>
      <c r="L207" s="136">
        <f t="shared" si="118"/>
        <v>2.5765819605631153</v>
      </c>
      <c r="M207" s="136">
        <f t="shared" si="119"/>
        <v>28.085467470906202</v>
      </c>
      <c r="N207" s="136">
        <f t="shared" si="120"/>
        <v>16.153182948658802</v>
      </c>
      <c r="O207" s="136">
        <f t="shared" si="121"/>
        <v>0</v>
      </c>
      <c r="P207" s="136">
        <f t="shared" si="122"/>
        <v>0</v>
      </c>
      <c r="Q207" s="136">
        <f t="shared" si="123"/>
        <v>0</v>
      </c>
      <c r="R207" s="136">
        <f t="shared" si="124"/>
        <v>0</v>
      </c>
      <c r="S207" s="136">
        <f t="shared" si="125"/>
        <v>0</v>
      </c>
      <c r="T207" s="136">
        <f t="shared" si="126"/>
        <v>0</v>
      </c>
      <c r="U207" s="136">
        <f t="shared" si="127"/>
        <v>0</v>
      </c>
      <c r="V207" s="136">
        <f t="shared" si="128"/>
        <v>0</v>
      </c>
      <c r="W207" s="136">
        <f t="shared" si="129"/>
        <v>0</v>
      </c>
      <c r="X207" s="136">
        <f t="shared" si="130"/>
        <v>0</v>
      </c>
      <c r="Y207" s="42">
        <f t="shared" si="131"/>
        <v>0</v>
      </c>
      <c r="Z207" s="42"/>
      <c r="AA207" s="42"/>
      <c r="AB207" s="42"/>
      <c r="AC207" s="42"/>
      <c r="AD207" s="42"/>
      <c r="AE207" s="42"/>
      <c r="AF207" s="42"/>
      <c r="AG207" s="42"/>
    </row>
    <row r="208" spans="1:33">
      <c r="A208" s="44">
        <f t="shared" si="132"/>
        <v>197</v>
      </c>
      <c r="B208" s="44"/>
      <c r="C208" s="137">
        <v>39701</v>
      </c>
      <c r="E208" s="138" t="s">
        <v>320</v>
      </c>
      <c r="G208" s="43">
        <v>6.2</v>
      </c>
      <c r="H208" s="136" t="str">
        <f t="shared" si="115"/>
        <v>P, S, T &amp; D Plant - Customer</v>
      </c>
      <c r="I208" s="42">
        <f>'DepExp. Class.'!J$208</f>
        <v>0</v>
      </c>
      <c r="J208" s="136">
        <f t="shared" si="116"/>
        <v>0</v>
      </c>
      <c r="K208" s="136">
        <f t="shared" si="117"/>
        <v>0</v>
      </c>
      <c r="L208" s="136">
        <f t="shared" si="118"/>
        <v>0</v>
      </c>
      <c r="M208" s="136">
        <f t="shared" si="119"/>
        <v>0</v>
      </c>
      <c r="N208" s="136">
        <f t="shared" si="120"/>
        <v>0</v>
      </c>
      <c r="O208" s="136">
        <f t="shared" si="121"/>
        <v>0</v>
      </c>
      <c r="P208" s="136">
        <f t="shared" si="122"/>
        <v>0</v>
      </c>
      <c r="Q208" s="136">
        <f t="shared" si="123"/>
        <v>0</v>
      </c>
      <c r="R208" s="136">
        <f t="shared" si="124"/>
        <v>0</v>
      </c>
      <c r="S208" s="136">
        <f t="shared" si="125"/>
        <v>0</v>
      </c>
      <c r="T208" s="136">
        <f t="shared" si="126"/>
        <v>0</v>
      </c>
      <c r="U208" s="136">
        <f t="shared" si="127"/>
        <v>0</v>
      </c>
      <c r="V208" s="136">
        <f t="shared" si="128"/>
        <v>0</v>
      </c>
      <c r="W208" s="136">
        <f t="shared" si="129"/>
        <v>0</v>
      </c>
      <c r="X208" s="136">
        <f t="shared" si="130"/>
        <v>0</v>
      </c>
      <c r="Y208" s="42">
        <f t="shared" si="131"/>
        <v>0</v>
      </c>
      <c r="Z208" s="42"/>
      <c r="AA208" s="42"/>
      <c r="AB208" s="42"/>
      <c r="AC208" s="42"/>
      <c r="AD208" s="42"/>
      <c r="AE208" s="42"/>
      <c r="AF208" s="42"/>
      <c r="AG208" s="42"/>
    </row>
    <row r="209" spans="1:33">
      <c r="A209" s="44">
        <f t="shared" si="132"/>
        <v>198</v>
      </c>
      <c r="B209" s="44"/>
      <c r="C209" s="137">
        <v>39702</v>
      </c>
      <c r="E209" s="138" t="s">
        <v>321</v>
      </c>
      <c r="G209" s="43">
        <v>6.2</v>
      </c>
      <c r="H209" s="136" t="str">
        <f t="shared" si="115"/>
        <v>P, S, T &amp; D Plant - Customer</v>
      </c>
      <c r="I209" s="42">
        <f>'DepExp. Class.'!J$209</f>
        <v>0</v>
      </c>
      <c r="J209" s="136">
        <f t="shared" si="116"/>
        <v>0</v>
      </c>
      <c r="K209" s="136">
        <f t="shared" si="117"/>
        <v>0</v>
      </c>
      <c r="L209" s="136">
        <f t="shared" si="118"/>
        <v>0</v>
      </c>
      <c r="M209" s="136">
        <f t="shared" si="119"/>
        <v>0</v>
      </c>
      <c r="N209" s="136">
        <f t="shared" si="120"/>
        <v>0</v>
      </c>
      <c r="O209" s="136">
        <f t="shared" si="121"/>
        <v>0</v>
      </c>
      <c r="P209" s="136">
        <f t="shared" si="122"/>
        <v>0</v>
      </c>
      <c r="Q209" s="136">
        <f t="shared" si="123"/>
        <v>0</v>
      </c>
      <c r="R209" s="136">
        <f t="shared" si="124"/>
        <v>0</v>
      </c>
      <c r="S209" s="136">
        <f t="shared" si="125"/>
        <v>0</v>
      </c>
      <c r="T209" s="136">
        <f t="shared" si="126"/>
        <v>0</v>
      </c>
      <c r="U209" s="136">
        <f t="shared" si="127"/>
        <v>0</v>
      </c>
      <c r="V209" s="136">
        <f t="shared" si="128"/>
        <v>0</v>
      </c>
      <c r="W209" s="136">
        <f t="shared" si="129"/>
        <v>0</v>
      </c>
      <c r="X209" s="136">
        <f t="shared" si="130"/>
        <v>0</v>
      </c>
      <c r="Y209" s="42">
        <f t="shared" si="131"/>
        <v>0</v>
      </c>
      <c r="Z209" s="42"/>
      <c r="AA209" s="42"/>
      <c r="AB209" s="42"/>
      <c r="AC209" s="42"/>
      <c r="AD209" s="42"/>
      <c r="AE209" s="42"/>
      <c r="AF209" s="42"/>
      <c r="AG209" s="42"/>
    </row>
    <row r="210" spans="1:33">
      <c r="A210" s="44">
        <f t="shared" si="132"/>
        <v>199</v>
      </c>
      <c r="B210" s="44"/>
      <c r="C210" s="137">
        <v>39705</v>
      </c>
      <c r="E210" s="138" t="s">
        <v>322</v>
      </c>
      <c r="G210" s="43">
        <v>6.2</v>
      </c>
      <c r="H210" s="136" t="str">
        <f t="shared" si="115"/>
        <v>P, S, T &amp; D Plant - Customer</v>
      </c>
      <c r="I210" s="42">
        <f>'DepExp. Class.'!J$210</f>
        <v>0</v>
      </c>
      <c r="J210" s="136">
        <f t="shared" si="116"/>
        <v>0</v>
      </c>
      <c r="K210" s="136">
        <f t="shared" si="117"/>
        <v>0</v>
      </c>
      <c r="L210" s="136">
        <f t="shared" si="118"/>
        <v>0</v>
      </c>
      <c r="M210" s="136">
        <f t="shared" si="119"/>
        <v>0</v>
      </c>
      <c r="N210" s="136">
        <f t="shared" si="120"/>
        <v>0</v>
      </c>
      <c r="O210" s="136">
        <f t="shared" si="121"/>
        <v>0</v>
      </c>
      <c r="P210" s="136">
        <f t="shared" si="122"/>
        <v>0</v>
      </c>
      <c r="Q210" s="136">
        <f t="shared" si="123"/>
        <v>0</v>
      </c>
      <c r="R210" s="136">
        <f t="shared" si="124"/>
        <v>0</v>
      </c>
      <c r="S210" s="136">
        <f t="shared" si="125"/>
        <v>0</v>
      </c>
      <c r="T210" s="136">
        <f t="shared" si="126"/>
        <v>0</v>
      </c>
      <c r="U210" s="136">
        <f t="shared" si="127"/>
        <v>0</v>
      </c>
      <c r="V210" s="136">
        <f t="shared" si="128"/>
        <v>0</v>
      </c>
      <c r="W210" s="136">
        <f t="shared" si="129"/>
        <v>0</v>
      </c>
      <c r="X210" s="136">
        <f t="shared" si="130"/>
        <v>0</v>
      </c>
      <c r="Y210" s="42">
        <f t="shared" si="131"/>
        <v>0</v>
      </c>
      <c r="Z210" s="42"/>
      <c r="AA210" s="42"/>
      <c r="AB210" s="42"/>
      <c r="AC210" s="42"/>
      <c r="AD210" s="42"/>
      <c r="AE210" s="42"/>
      <c r="AF210" s="42"/>
      <c r="AG210" s="42"/>
    </row>
    <row r="211" spans="1:33">
      <c r="A211" s="44">
        <f t="shared" si="132"/>
        <v>200</v>
      </c>
      <c r="B211" s="44"/>
      <c r="C211" s="137">
        <v>39800</v>
      </c>
      <c r="E211" s="138" t="s">
        <v>323</v>
      </c>
      <c r="G211" s="43">
        <v>6.2</v>
      </c>
      <c r="H211" s="136" t="str">
        <f t="shared" si="115"/>
        <v>P, S, T &amp; D Plant - Customer</v>
      </c>
      <c r="I211" s="42">
        <f>'DepExp. Class.'!J$211</f>
        <v>657.24061329169808</v>
      </c>
      <c r="J211" s="136">
        <f t="shared" si="116"/>
        <v>486.98581952092002</v>
      </c>
      <c r="K211" s="136">
        <f t="shared" si="117"/>
        <v>161.09475580571248</v>
      </c>
      <c r="L211" s="136">
        <f t="shared" si="118"/>
        <v>0.50414336058875386</v>
      </c>
      <c r="M211" s="136">
        <f t="shared" si="119"/>
        <v>5.4953043105969321</v>
      </c>
      <c r="N211" s="136">
        <f t="shared" si="120"/>
        <v>3.160590293879892</v>
      </c>
      <c r="O211" s="136">
        <f t="shared" si="121"/>
        <v>0</v>
      </c>
      <c r="P211" s="136">
        <f t="shared" si="122"/>
        <v>0</v>
      </c>
      <c r="Q211" s="136">
        <f t="shared" si="123"/>
        <v>0</v>
      </c>
      <c r="R211" s="136">
        <f t="shared" si="124"/>
        <v>0</v>
      </c>
      <c r="S211" s="136">
        <f t="shared" si="125"/>
        <v>0</v>
      </c>
      <c r="T211" s="136">
        <f t="shared" si="126"/>
        <v>0</v>
      </c>
      <c r="U211" s="136">
        <f t="shared" si="127"/>
        <v>0</v>
      </c>
      <c r="V211" s="136">
        <f t="shared" si="128"/>
        <v>0</v>
      </c>
      <c r="W211" s="136">
        <f t="shared" si="129"/>
        <v>0</v>
      </c>
      <c r="X211" s="136">
        <f t="shared" si="130"/>
        <v>0</v>
      </c>
      <c r="Y211" s="42">
        <f t="shared" si="131"/>
        <v>0</v>
      </c>
      <c r="Z211" s="42"/>
      <c r="AA211" s="42"/>
      <c r="AB211" s="42"/>
      <c r="AC211" s="42"/>
      <c r="AD211" s="42"/>
      <c r="AE211" s="42"/>
      <c r="AF211" s="42"/>
      <c r="AG211" s="42"/>
    </row>
    <row r="212" spans="1:33">
      <c r="A212" s="44">
        <f t="shared" si="132"/>
        <v>201</v>
      </c>
      <c r="B212" s="44"/>
      <c r="C212" s="137">
        <v>39900</v>
      </c>
      <c r="E212" s="138" t="s">
        <v>324</v>
      </c>
      <c r="G212" s="43">
        <v>6.2</v>
      </c>
      <c r="H212" s="136" t="str">
        <f t="shared" si="115"/>
        <v>P, S, T &amp; D Plant - Customer</v>
      </c>
      <c r="I212" s="42">
        <f>'DepExp. Class.'!J$212</f>
        <v>494.43312060223491</v>
      </c>
      <c r="J212" s="136">
        <f t="shared" si="116"/>
        <v>366.35276878104435</v>
      </c>
      <c r="K212" s="136">
        <f t="shared" si="117"/>
        <v>121.18938059343986</v>
      </c>
      <c r="L212" s="136">
        <f t="shared" si="118"/>
        <v>0.37926015216616848</v>
      </c>
      <c r="M212" s="136">
        <f t="shared" si="119"/>
        <v>4.1340422426717289</v>
      </c>
      <c r="N212" s="136">
        <f t="shared" si="120"/>
        <v>2.3776688329128075</v>
      </c>
      <c r="O212" s="136">
        <f t="shared" si="121"/>
        <v>0</v>
      </c>
      <c r="P212" s="136">
        <f t="shared" si="122"/>
        <v>0</v>
      </c>
      <c r="Q212" s="136">
        <f t="shared" si="123"/>
        <v>0</v>
      </c>
      <c r="R212" s="136">
        <f t="shared" si="124"/>
        <v>0</v>
      </c>
      <c r="S212" s="136">
        <f t="shared" si="125"/>
        <v>0</v>
      </c>
      <c r="T212" s="136">
        <f t="shared" si="126"/>
        <v>0</v>
      </c>
      <c r="U212" s="136">
        <f t="shared" si="127"/>
        <v>0</v>
      </c>
      <c r="V212" s="136">
        <f t="shared" si="128"/>
        <v>0</v>
      </c>
      <c r="W212" s="136">
        <f t="shared" si="129"/>
        <v>0</v>
      </c>
      <c r="X212" s="136">
        <f t="shared" si="130"/>
        <v>0</v>
      </c>
      <c r="Y212" s="42">
        <f t="shared" si="131"/>
        <v>0</v>
      </c>
      <c r="Z212" s="42"/>
      <c r="AA212" s="42"/>
      <c r="AB212" s="42"/>
      <c r="AC212" s="42"/>
      <c r="AD212" s="42"/>
      <c r="AE212" s="42"/>
      <c r="AF212" s="42"/>
      <c r="AG212" s="42"/>
    </row>
    <row r="213" spans="1:33">
      <c r="A213" s="44">
        <f t="shared" si="132"/>
        <v>202</v>
      </c>
      <c r="B213" s="44"/>
      <c r="C213" s="137">
        <v>39901</v>
      </c>
      <c r="E213" s="138" t="s">
        <v>325</v>
      </c>
      <c r="G213" s="43">
        <v>6.2</v>
      </c>
      <c r="H213" s="136" t="str">
        <f t="shared" si="115"/>
        <v>P, S, T &amp; D Plant - Customer</v>
      </c>
      <c r="I213" s="42">
        <f>'DepExp. Class.'!J$213</f>
        <v>67165.500967876913</v>
      </c>
      <c r="J213" s="136">
        <f t="shared" si="116"/>
        <v>49766.624080879577</v>
      </c>
      <c r="K213" s="136">
        <f t="shared" si="117"/>
        <v>16462.783580579362</v>
      </c>
      <c r="L213" s="136">
        <f t="shared" si="118"/>
        <v>51.520007572241092</v>
      </c>
      <c r="M213" s="136">
        <f t="shared" si="119"/>
        <v>561.58256128393555</v>
      </c>
      <c r="N213" s="136">
        <f t="shared" si="120"/>
        <v>322.9907375617953</v>
      </c>
      <c r="O213" s="136">
        <f t="shared" si="121"/>
        <v>0</v>
      </c>
      <c r="P213" s="136">
        <f t="shared" si="122"/>
        <v>0</v>
      </c>
      <c r="Q213" s="136">
        <f t="shared" si="123"/>
        <v>0</v>
      </c>
      <c r="R213" s="136">
        <f t="shared" si="124"/>
        <v>0</v>
      </c>
      <c r="S213" s="136">
        <f t="shared" si="125"/>
        <v>0</v>
      </c>
      <c r="T213" s="136">
        <f t="shared" si="126"/>
        <v>0</v>
      </c>
      <c r="U213" s="136">
        <f t="shared" si="127"/>
        <v>0</v>
      </c>
      <c r="V213" s="136">
        <f t="shared" si="128"/>
        <v>0</v>
      </c>
      <c r="W213" s="136">
        <f t="shared" si="129"/>
        <v>0</v>
      </c>
      <c r="X213" s="136">
        <f t="shared" si="130"/>
        <v>0</v>
      </c>
      <c r="Y213" s="42">
        <f t="shared" si="131"/>
        <v>0</v>
      </c>
      <c r="Z213" s="42"/>
      <c r="AA213" s="42"/>
      <c r="AB213" s="42"/>
      <c r="AC213" s="42"/>
      <c r="AD213" s="42"/>
      <c r="AE213" s="42"/>
      <c r="AF213" s="42"/>
      <c r="AG213" s="42"/>
    </row>
    <row r="214" spans="1:33">
      <c r="A214" s="44">
        <f t="shared" si="132"/>
        <v>203</v>
      </c>
      <c r="B214" s="44"/>
      <c r="C214" s="137">
        <v>39902</v>
      </c>
      <c r="E214" s="138" t="s">
        <v>326</v>
      </c>
      <c r="G214" s="43">
        <v>6.2</v>
      </c>
      <c r="H214" s="136" t="str">
        <f t="shared" si="115"/>
        <v>P, S, T &amp; D Plant - Customer</v>
      </c>
      <c r="I214" s="42">
        <f>'DepExp. Class.'!J$214</f>
        <v>38882.560258507809</v>
      </c>
      <c r="J214" s="136">
        <f t="shared" si="116"/>
        <v>28810.233405580933</v>
      </c>
      <c r="K214" s="136">
        <f t="shared" si="117"/>
        <v>9530.4161417748728</v>
      </c>
      <c r="L214" s="136">
        <f t="shared" si="118"/>
        <v>29.825278901805898</v>
      </c>
      <c r="M214" s="136">
        <f t="shared" si="119"/>
        <v>325.10392187342006</v>
      </c>
      <c r="N214" s="136">
        <f t="shared" si="120"/>
        <v>186.98151037677528</v>
      </c>
      <c r="O214" s="136">
        <f t="shared" si="121"/>
        <v>0</v>
      </c>
      <c r="P214" s="136">
        <f t="shared" si="122"/>
        <v>0</v>
      </c>
      <c r="Q214" s="136">
        <f t="shared" si="123"/>
        <v>0</v>
      </c>
      <c r="R214" s="136">
        <f t="shared" si="124"/>
        <v>0</v>
      </c>
      <c r="S214" s="136">
        <f t="shared" si="125"/>
        <v>0</v>
      </c>
      <c r="T214" s="136">
        <f t="shared" si="126"/>
        <v>0</v>
      </c>
      <c r="U214" s="136">
        <f t="shared" si="127"/>
        <v>0</v>
      </c>
      <c r="V214" s="136">
        <f t="shared" si="128"/>
        <v>0</v>
      </c>
      <c r="W214" s="136">
        <f t="shared" si="129"/>
        <v>0</v>
      </c>
      <c r="X214" s="136">
        <f t="shared" si="130"/>
        <v>0</v>
      </c>
      <c r="Y214" s="42">
        <f t="shared" si="131"/>
        <v>0</v>
      </c>
      <c r="Z214" s="42"/>
      <c r="AA214" s="42"/>
      <c r="AB214" s="42"/>
      <c r="AC214" s="42"/>
      <c r="AD214" s="42"/>
      <c r="AE214" s="42"/>
      <c r="AF214" s="42"/>
      <c r="AG214" s="42"/>
    </row>
    <row r="215" spans="1:33">
      <c r="A215" s="44">
        <f t="shared" si="132"/>
        <v>204</v>
      </c>
      <c r="B215" s="44"/>
      <c r="C215" s="137">
        <v>39903</v>
      </c>
      <c r="E215" s="138" t="s">
        <v>327</v>
      </c>
      <c r="G215" s="43">
        <v>6.2</v>
      </c>
      <c r="H215" s="136" t="str">
        <f t="shared" si="115"/>
        <v>P, S, T &amp; D Plant - Customer</v>
      </c>
      <c r="I215" s="42">
        <f>'DepExp. Class.'!J$215</f>
        <v>5354.5893083813889</v>
      </c>
      <c r="J215" s="136">
        <f t="shared" si="116"/>
        <v>3967.5105430265794</v>
      </c>
      <c r="K215" s="136">
        <f t="shared" si="117"/>
        <v>1312.4512387531647</v>
      </c>
      <c r="L215" s="136">
        <f t="shared" si="118"/>
        <v>4.1072943362097352</v>
      </c>
      <c r="M215" s="136">
        <f t="shared" si="119"/>
        <v>44.770662543893913</v>
      </c>
      <c r="N215" s="136">
        <f t="shared" si="120"/>
        <v>25.74956972154148</v>
      </c>
      <c r="O215" s="136">
        <f t="shared" si="121"/>
        <v>0</v>
      </c>
      <c r="P215" s="136">
        <f t="shared" si="122"/>
        <v>0</v>
      </c>
      <c r="Q215" s="136">
        <f t="shared" si="123"/>
        <v>0</v>
      </c>
      <c r="R215" s="136">
        <f t="shared" si="124"/>
        <v>0</v>
      </c>
      <c r="S215" s="136">
        <f t="shared" si="125"/>
        <v>0</v>
      </c>
      <c r="T215" s="136">
        <f t="shared" si="126"/>
        <v>0</v>
      </c>
      <c r="U215" s="136">
        <f t="shared" si="127"/>
        <v>0</v>
      </c>
      <c r="V215" s="136">
        <f t="shared" si="128"/>
        <v>0</v>
      </c>
      <c r="W215" s="136">
        <f t="shared" si="129"/>
        <v>0</v>
      </c>
      <c r="X215" s="136">
        <f t="shared" si="130"/>
        <v>0</v>
      </c>
      <c r="Y215" s="42">
        <f t="shared" si="131"/>
        <v>0</v>
      </c>
      <c r="Z215" s="42"/>
      <c r="AA215" s="42"/>
      <c r="AB215" s="42"/>
      <c r="AC215" s="42"/>
      <c r="AD215" s="42"/>
      <c r="AE215" s="42"/>
      <c r="AF215" s="42"/>
      <c r="AG215" s="42"/>
    </row>
    <row r="216" spans="1:33">
      <c r="A216" s="44">
        <f t="shared" si="132"/>
        <v>205</v>
      </c>
      <c r="B216" s="44"/>
      <c r="C216" s="137">
        <v>39904</v>
      </c>
      <c r="E216" s="138" t="s">
        <v>328</v>
      </c>
      <c r="G216" s="43">
        <v>6.2</v>
      </c>
      <c r="H216" s="136" t="str">
        <f t="shared" si="115"/>
        <v>P, S, T &amp; D Plant - Customer</v>
      </c>
      <c r="I216" s="42">
        <f>'DepExp. Class.'!J$216</f>
        <v>0</v>
      </c>
      <c r="J216" s="136">
        <f t="shared" si="116"/>
        <v>0</v>
      </c>
      <c r="K216" s="136">
        <f t="shared" si="117"/>
        <v>0</v>
      </c>
      <c r="L216" s="136">
        <f t="shared" si="118"/>
        <v>0</v>
      </c>
      <c r="M216" s="136">
        <f t="shared" si="119"/>
        <v>0</v>
      </c>
      <c r="N216" s="136">
        <f t="shared" si="120"/>
        <v>0</v>
      </c>
      <c r="O216" s="136">
        <f t="shared" si="121"/>
        <v>0</v>
      </c>
      <c r="P216" s="136">
        <f t="shared" si="122"/>
        <v>0</v>
      </c>
      <c r="Q216" s="136">
        <f t="shared" si="123"/>
        <v>0</v>
      </c>
      <c r="R216" s="136">
        <f t="shared" si="124"/>
        <v>0</v>
      </c>
      <c r="S216" s="136">
        <f t="shared" si="125"/>
        <v>0</v>
      </c>
      <c r="T216" s="136">
        <f t="shared" si="126"/>
        <v>0</v>
      </c>
      <c r="U216" s="136">
        <f t="shared" si="127"/>
        <v>0</v>
      </c>
      <c r="V216" s="136">
        <f t="shared" si="128"/>
        <v>0</v>
      </c>
      <c r="W216" s="136">
        <f t="shared" si="129"/>
        <v>0</v>
      </c>
      <c r="X216" s="136">
        <f t="shared" si="130"/>
        <v>0</v>
      </c>
      <c r="Y216" s="42">
        <f t="shared" si="131"/>
        <v>0</v>
      </c>
      <c r="Z216" s="42"/>
      <c r="AA216" s="42"/>
      <c r="AB216" s="42"/>
      <c r="AC216" s="42"/>
      <c r="AD216" s="42"/>
      <c r="AE216" s="42"/>
      <c r="AF216" s="42"/>
      <c r="AG216" s="42"/>
    </row>
    <row r="217" spans="1:33">
      <c r="A217" s="44">
        <f t="shared" si="132"/>
        <v>206</v>
      </c>
      <c r="B217" s="44"/>
      <c r="C217" s="137">
        <v>39905</v>
      </c>
      <c r="E217" s="138" t="s">
        <v>329</v>
      </c>
      <c r="G217" s="43">
        <v>6.2</v>
      </c>
      <c r="H217" s="136" t="str">
        <f t="shared" si="115"/>
        <v>P, S, T &amp; D Plant - Customer</v>
      </c>
      <c r="I217" s="42">
        <f>'DepExp. Class.'!J$217</f>
        <v>0</v>
      </c>
      <c r="J217" s="136">
        <f t="shared" si="116"/>
        <v>0</v>
      </c>
      <c r="K217" s="136">
        <f t="shared" si="117"/>
        <v>0</v>
      </c>
      <c r="L217" s="136">
        <f t="shared" si="118"/>
        <v>0</v>
      </c>
      <c r="M217" s="136">
        <f t="shared" si="119"/>
        <v>0</v>
      </c>
      <c r="N217" s="136">
        <f t="shared" si="120"/>
        <v>0</v>
      </c>
      <c r="O217" s="136">
        <f t="shared" si="121"/>
        <v>0</v>
      </c>
      <c r="P217" s="136">
        <f t="shared" si="122"/>
        <v>0</v>
      </c>
      <c r="Q217" s="136">
        <f t="shared" si="123"/>
        <v>0</v>
      </c>
      <c r="R217" s="136">
        <f t="shared" si="124"/>
        <v>0</v>
      </c>
      <c r="S217" s="136">
        <f t="shared" si="125"/>
        <v>0</v>
      </c>
      <c r="T217" s="136">
        <f t="shared" si="126"/>
        <v>0</v>
      </c>
      <c r="U217" s="136">
        <f t="shared" si="127"/>
        <v>0</v>
      </c>
      <c r="V217" s="136">
        <f t="shared" si="128"/>
        <v>0</v>
      </c>
      <c r="W217" s="136">
        <f t="shared" si="129"/>
        <v>0</v>
      </c>
      <c r="X217" s="136">
        <f t="shared" si="130"/>
        <v>0</v>
      </c>
      <c r="Y217" s="42">
        <f t="shared" si="131"/>
        <v>0</v>
      </c>
      <c r="Z217" s="42"/>
      <c r="AA217" s="42"/>
      <c r="AB217" s="42"/>
      <c r="AC217" s="42"/>
      <c r="AD217" s="42"/>
      <c r="AE217" s="42"/>
      <c r="AF217" s="42"/>
      <c r="AG217" s="42"/>
    </row>
    <row r="218" spans="1:33">
      <c r="A218" s="44">
        <f t="shared" si="132"/>
        <v>207</v>
      </c>
      <c r="B218" s="44"/>
      <c r="C218" s="137">
        <v>39906</v>
      </c>
      <c r="E218" s="138" t="s">
        <v>330</v>
      </c>
      <c r="G218" s="43">
        <v>6.2</v>
      </c>
      <c r="H218" s="136" t="str">
        <f t="shared" si="115"/>
        <v>P, S, T &amp; D Plant - Customer</v>
      </c>
      <c r="I218" s="42">
        <f>'DepExp. Class.'!J$218</f>
        <v>5431.0098306181271</v>
      </c>
      <c r="J218" s="136">
        <f t="shared" si="116"/>
        <v>4024.134722812556</v>
      </c>
      <c r="K218" s="136">
        <f t="shared" si="117"/>
        <v>1331.1824996023911</v>
      </c>
      <c r="L218" s="136">
        <f t="shared" si="118"/>
        <v>4.1659135056877448</v>
      </c>
      <c r="M218" s="136">
        <f t="shared" si="119"/>
        <v>45.409627965039043</v>
      </c>
      <c r="N218" s="136">
        <f t="shared" si="120"/>
        <v>26.117066732453477</v>
      </c>
      <c r="O218" s="136">
        <f t="shared" si="121"/>
        <v>0</v>
      </c>
      <c r="P218" s="136">
        <f t="shared" si="122"/>
        <v>0</v>
      </c>
      <c r="Q218" s="136">
        <f t="shared" si="123"/>
        <v>0</v>
      </c>
      <c r="R218" s="136">
        <f t="shared" si="124"/>
        <v>0</v>
      </c>
      <c r="S218" s="136">
        <f t="shared" si="125"/>
        <v>0</v>
      </c>
      <c r="T218" s="136">
        <f t="shared" si="126"/>
        <v>0</v>
      </c>
      <c r="U218" s="136">
        <f t="shared" si="127"/>
        <v>0</v>
      </c>
      <c r="V218" s="136">
        <f t="shared" si="128"/>
        <v>0</v>
      </c>
      <c r="W218" s="136">
        <f t="shared" si="129"/>
        <v>0</v>
      </c>
      <c r="X218" s="136">
        <f t="shared" si="130"/>
        <v>0</v>
      </c>
      <c r="Y218" s="42">
        <f t="shared" si="131"/>
        <v>0</v>
      </c>
      <c r="Z218" s="42"/>
      <c r="AA218" s="42"/>
      <c r="AB218" s="42"/>
      <c r="AC218" s="42"/>
      <c r="AD218" s="42"/>
      <c r="AE218" s="42"/>
      <c r="AF218" s="42"/>
      <c r="AG218" s="42"/>
    </row>
    <row r="219" spans="1:33">
      <c r="A219" s="44">
        <f t="shared" si="132"/>
        <v>208</v>
      </c>
      <c r="B219" s="44"/>
      <c r="C219" s="137">
        <v>39907</v>
      </c>
      <c r="E219" s="138" t="s">
        <v>331</v>
      </c>
      <c r="G219" s="43">
        <v>6.2</v>
      </c>
      <c r="H219" s="136" t="str">
        <f t="shared" si="115"/>
        <v>P, S, T &amp; D Plant - Customer</v>
      </c>
      <c r="I219" s="42">
        <f>'DepExp. Class.'!J$219</f>
        <v>1024.5510593407325</v>
      </c>
      <c r="J219" s="136">
        <f t="shared" si="116"/>
        <v>759.14638746256514</v>
      </c>
      <c r="K219" s="136">
        <f t="shared" si="117"/>
        <v>251.12538601099286</v>
      </c>
      <c r="L219" s="136">
        <f t="shared" si="118"/>
        <v>0.7858927213336423</v>
      </c>
      <c r="M219" s="136">
        <f t="shared" si="119"/>
        <v>8.5664515231698903</v>
      </c>
      <c r="N219" s="136">
        <f t="shared" si="120"/>
        <v>4.9269416226709977</v>
      </c>
      <c r="O219" s="136">
        <f t="shared" si="121"/>
        <v>0</v>
      </c>
      <c r="P219" s="136">
        <f t="shared" si="122"/>
        <v>0</v>
      </c>
      <c r="Q219" s="136">
        <f t="shared" si="123"/>
        <v>0</v>
      </c>
      <c r="R219" s="136">
        <f t="shared" si="124"/>
        <v>0</v>
      </c>
      <c r="S219" s="136">
        <f t="shared" si="125"/>
        <v>0</v>
      </c>
      <c r="T219" s="136">
        <f t="shared" si="126"/>
        <v>0</v>
      </c>
      <c r="U219" s="136">
        <f t="shared" si="127"/>
        <v>0</v>
      </c>
      <c r="V219" s="136">
        <f t="shared" si="128"/>
        <v>0</v>
      </c>
      <c r="W219" s="136">
        <f t="shared" si="129"/>
        <v>0</v>
      </c>
      <c r="X219" s="136">
        <f t="shared" si="130"/>
        <v>0</v>
      </c>
      <c r="Y219" s="42">
        <f t="shared" si="131"/>
        <v>0</v>
      </c>
      <c r="Z219" s="42"/>
      <c r="AA219" s="42"/>
      <c r="AB219" s="42"/>
      <c r="AC219" s="42"/>
      <c r="AD219" s="42"/>
      <c r="AE219" s="42"/>
      <c r="AF219" s="42"/>
      <c r="AG219" s="42"/>
    </row>
    <row r="220" spans="1:33">
      <c r="A220" s="44">
        <f t="shared" si="132"/>
        <v>209</v>
      </c>
      <c r="B220" s="44"/>
      <c r="C220" s="137">
        <v>39908</v>
      </c>
      <c r="E220" s="138" t="s">
        <v>332</v>
      </c>
      <c r="G220" s="43">
        <v>6.2</v>
      </c>
      <c r="H220" s="136" t="str">
        <f t="shared" si="115"/>
        <v>P, S, T &amp; D Plant - Customer</v>
      </c>
      <c r="I220" s="42">
        <f>'DepExp. Class.'!J$220</f>
        <v>180549.76947721158</v>
      </c>
      <c r="J220" s="136">
        <f t="shared" si="116"/>
        <v>133779.28216093048</v>
      </c>
      <c r="K220" s="136">
        <f t="shared" si="117"/>
        <v>44254.144428229716</v>
      </c>
      <c r="L220" s="136">
        <f t="shared" si="118"/>
        <v>138.49260939899986</v>
      </c>
      <c r="M220" s="136">
        <f t="shared" si="119"/>
        <v>1509.6083632388877</v>
      </c>
      <c r="N220" s="136">
        <f t="shared" si="120"/>
        <v>868.24191541349921</v>
      </c>
      <c r="O220" s="136">
        <f t="shared" si="121"/>
        <v>0</v>
      </c>
      <c r="P220" s="136">
        <f t="shared" si="122"/>
        <v>0</v>
      </c>
      <c r="Q220" s="136">
        <f t="shared" si="123"/>
        <v>0</v>
      </c>
      <c r="R220" s="136">
        <f t="shared" si="124"/>
        <v>0</v>
      </c>
      <c r="S220" s="136">
        <f t="shared" si="125"/>
        <v>0</v>
      </c>
      <c r="T220" s="136">
        <f t="shared" si="126"/>
        <v>0</v>
      </c>
      <c r="U220" s="136">
        <f t="shared" si="127"/>
        <v>0</v>
      </c>
      <c r="V220" s="136">
        <f t="shared" si="128"/>
        <v>0</v>
      </c>
      <c r="W220" s="136">
        <f t="shared" si="129"/>
        <v>0</v>
      </c>
      <c r="X220" s="136">
        <f t="shared" si="130"/>
        <v>0</v>
      </c>
      <c r="Y220" s="42">
        <f t="shared" si="131"/>
        <v>0</v>
      </c>
      <c r="Z220" s="42"/>
      <c r="AA220" s="42"/>
      <c r="AB220" s="42"/>
      <c r="AC220" s="42"/>
      <c r="AD220" s="42"/>
      <c r="AE220" s="42"/>
      <c r="AF220" s="42"/>
      <c r="AG220" s="42"/>
    </row>
    <row r="221" spans="1:33">
      <c r="A221" s="44">
        <f t="shared" si="132"/>
        <v>210</v>
      </c>
      <c r="B221" s="44"/>
      <c r="C221" s="137">
        <v>39909</v>
      </c>
      <c r="E221" s="138" t="s">
        <v>333</v>
      </c>
      <c r="G221" s="43">
        <v>6.2</v>
      </c>
      <c r="H221" s="136" t="str">
        <f t="shared" si="115"/>
        <v>P, S, T &amp; D Plant - Customer</v>
      </c>
      <c r="I221" s="42">
        <f>'DepExp. Class.'!J$221</f>
        <v>0</v>
      </c>
      <c r="J221" s="136">
        <f t="shared" si="116"/>
        <v>0</v>
      </c>
      <c r="K221" s="136">
        <f t="shared" si="117"/>
        <v>0</v>
      </c>
      <c r="L221" s="136">
        <f t="shared" si="118"/>
        <v>0</v>
      </c>
      <c r="M221" s="136">
        <f t="shared" si="119"/>
        <v>0</v>
      </c>
      <c r="N221" s="136">
        <f t="shared" si="120"/>
        <v>0</v>
      </c>
      <c r="O221" s="136">
        <f t="shared" si="121"/>
        <v>0</v>
      </c>
      <c r="P221" s="136">
        <f t="shared" si="122"/>
        <v>0</v>
      </c>
      <c r="Q221" s="136">
        <f t="shared" si="123"/>
        <v>0</v>
      </c>
      <c r="R221" s="136">
        <f t="shared" si="124"/>
        <v>0</v>
      </c>
      <c r="S221" s="136">
        <f t="shared" si="125"/>
        <v>0</v>
      </c>
      <c r="T221" s="136">
        <f t="shared" si="126"/>
        <v>0</v>
      </c>
      <c r="U221" s="136">
        <f t="shared" si="127"/>
        <v>0</v>
      </c>
      <c r="V221" s="136">
        <f t="shared" si="128"/>
        <v>0</v>
      </c>
      <c r="W221" s="136">
        <f t="shared" si="129"/>
        <v>0</v>
      </c>
      <c r="X221" s="136">
        <f t="shared" si="130"/>
        <v>0</v>
      </c>
      <c r="Y221" s="42">
        <f t="shared" si="131"/>
        <v>0</v>
      </c>
      <c r="Z221" s="42"/>
      <c r="AA221" s="42"/>
      <c r="AB221" s="42"/>
      <c r="AC221" s="42"/>
      <c r="AD221" s="42"/>
      <c r="AE221" s="42"/>
      <c r="AF221" s="42"/>
      <c r="AG221" s="42"/>
    </row>
    <row r="222" spans="1:33">
      <c r="A222" s="44">
        <f t="shared" si="132"/>
        <v>211</v>
      </c>
      <c r="B222" s="44"/>
      <c r="C222" s="137">
        <v>39924</v>
      </c>
      <c r="E222" s="138" t="s">
        <v>334</v>
      </c>
      <c r="G222" s="43">
        <v>6.2</v>
      </c>
      <c r="H222" s="136" t="str">
        <f t="shared" si="115"/>
        <v>P, S, T &amp; D Plant - Customer</v>
      </c>
      <c r="I222" s="42">
        <f>'DepExp. Class.'!J$222</f>
        <v>0</v>
      </c>
      <c r="J222" s="136">
        <f t="shared" si="116"/>
        <v>0</v>
      </c>
      <c r="K222" s="136">
        <f t="shared" si="117"/>
        <v>0</v>
      </c>
      <c r="L222" s="136">
        <f t="shared" si="118"/>
        <v>0</v>
      </c>
      <c r="M222" s="136">
        <f t="shared" si="119"/>
        <v>0</v>
      </c>
      <c r="N222" s="136">
        <f t="shared" si="120"/>
        <v>0</v>
      </c>
      <c r="O222" s="136">
        <f t="shared" si="121"/>
        <v>0</v>
      </c>
      <c r="P222" s="136">
        <f t="shared" si="122"/>
        <v>0</v>
      </c>
      <c r="Q222" s="136">
        <f t="shared" si="123"/>
        <v>0</v>
      </c>
      <c r="R222" s="136">
        <f t="shared" si="124"/>
        <v>0</v>
      </c>
      <c r="S222" s="136">
        <f t="shared" si="125"/>
        <v>0</v>
      </c>
      <c r="T222" s="136">
        <f t="shared" si="126"/>
        <v>0</v>
      </c>
      <c r="U222" s="136">
        <f t="shared" si="127"/>
        <v>0</v>
      </c>
      <c r="V222" s="136">
        <f t="shared" si="128"/>
        <v>0</v>
      </c>
      <c r="W222" s="136">
        <f t="shared" si="129"/>
        <v>0</v>
      </c>
      <c r="X222" s="136">
        <f t="shared" si="130"/>
        <v>0</v>
      </c>
      <c r="Y222" s="42">
        <f t="shared" si="131"/>
        <v>0</v>
      </c>
      <c r="Z222" s="42"/>
      <c r="AA222" s="42"/>
      <c r="AB222" s="42"/>
      <c r="AC222" s="42"/>
      <c r="AD222" s="42"/>
      <c r="AE222" s="42"/>
      <c r="AF222" s="42"/>
      <c r="AG222" s="42"/>
    </row>
    <row r="223" spans="1:33">
      <c r="A223" s="44">
        <f t="shared" si="132"/>
        <v>212</v>
      </c>
      <c r="B223" s="44"/>
      <c r="C223" s="147"/>
      <c r="E223" s="138"/>
      <c r="G223" s="43"/>
      <c r="H223" s="136"/>
      <c r="I223" s="42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42"/>
      <c r="Z223" s="42"/>
      <c r="AA223" s="42"/>
      <c r="AB223" s="42"/>
      <c r="AC223" s="42"/>
      <c r="AD223" s="42"/>
      <c r="AE223" s="42"/>
      <c r="AF223" s="42"/>
      <c r="AG223" s="42"/>
    </row>
    <row r="224" spans="1:33">
      <c r="A224" s="44">
        <f t="shared" si="132"/>
        <v>213</v>
      </c>
      <c r="B224" s="44"/>
      <c r="C224" s="44"/>
      <c r="D224" s="44"/>
      <c r="E224" s="44"/>
      <c r="G224" s="43"/>
      <c r="H224" s="136"/>
      <c r="I224" s="42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42"/>
      <c r="Z224" s="42"/>
      <c r="AA224" s="42"/>
      <c r="AB224" s="42"/>
      <c r="AC224" s="42"/>
      <c r="AD224" s="42"/>
      <c r="AE224" s="42"/>
      <c r="AF224" s="42"/>
      <c r="AG224" s="42"/>
    </row>
    <row r="225" spans="1:33">
      <c r="A225" s="44">
        <f t="shared" si="132"/>
        <v>214</v>
      </c>
      <c r="B225" s="44"/>
      <c r="C225" s="44"/>
      <c r="D225" s="44" t="s">
        <v>159</v>
      </c>
      <c r="E225" s="44"/>
      <c r="G225" s="43"/>
      <c r="H225" s="136"/>
      <c r="I225" s="42">
        <f>'DepExp. Class.'!J$225</f>
        <v>326602.06520103547</v>
      </c>
      <c r="J225" s="136">
        <f>SUM(J189:J222)</f>
        <v>241997.48336087837</v>
      </c>
      <c r="K225" s="136">
        <f t="shared" ref="K225:X225" si="133">SUM(K189:K222)</f>
        <v>80052.691320600075</v>
      </c>
      <c r="L225" s="136">
        <f t="shared" si="133"/>
        <v>250.52356685785034</v>
      </c>
      <c r="M225" s="136">
        <f t="shared" si="133"/>
        <v>2730.7772837716402</v>
      </c>
      <c r="N225" s="136">
        <f t="shared" si="133"/>
        <v>1570.5896689275078</v>
      </c>
      <c r="O225" s="136">
        <f t="shared" si="133"/>
        <v>0</v>
      </c>
      <c r="P225" s="136">
        <f t="shared" si="133"/>
        <v>0</v>
      </c>
      <c r="Q225" s="136">
        <f t="shared" si="133"/>
        <v>0</v>
      </c>
      <c r="R225" s="136">
        <f t="shared" si="133"/>
        <v>0</v>
      </c>
      <c r="S225" s="136">
        <f t="shared" si="133"/>
        <v>0</v>
      </c>
      <c r="T225" s="136">
        <f t="shared" si="133"/>
        <v>0</v>
      </c>
      <c r="U225" s="136">
        <f t="shared" si="133"/>
        <v>0</v>
      </c>
      <c r="V225" s="136">
        <f t="shared" si="133"/>
        <v>0</v>
      </c>
      <c r="W225" s="136">
        <f t="shared" si="133"/>
        <v>0</v>
      </c>
      <c r="X225" s="136">
        <f t="shared" si="133"/>
        <v>0</v>
      </c>
      <c r="Y225" s="42">
        <f>SUM(J225:X225)-I225</f>
        <v>0</v>
      </c>
      <c r="Z225" s="42"/>
      <c r="AA225" s="42"/>
      <c r="AB225" s="42"/>
      <c r="AC225" s="42"/>
      <c r="AD225" s="42"/>
      <c r="AE225" s="42"/>
      <c r="AF225" s="42"/>
      <c r="AG225" s="42"/>
    </row>
    <row r="226" spans="1:33">
      <c r="A226" s="44">
        <f t="shared" si="132"/>
        <v>215</v>
      </c>
      <c r="B226" s="44"/>
      <c r="C226" s="44"/>
      <c r="D226" s="44"/>
      <c r="E226" s="44"/>
      <c r="G226" s="43"/>
      <c r="H226" s="136"/>
      <c r="I226" s="42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42"/>
      <c r="Z226" s="42"/>
      <c r="AA226" s="42"/>
      <c r="AB226" s="42"/>
      <c r="AC226" s="42"/>
      <c r="AD226" s="42"/>
      <c r="AE226" s="42"/>
      <c r="AF226" s="42"/>
      <c r="AG226" s="42"/>
    </row>
    <row r="227" spans="1:33">
      <c r="A227" s="44">
        <f t="shared" si="132"/>
        <v>216</v>
      </c>
      <c r="B227" s="44"/>
      <c r="C227" s="44"/>
      <c r="D227" s="44" t="s">
        <v>365</v>
      </c>
      <c r="E227" s="44"/>
      <c r="G227" s="43"/>
      <c r="H227" s="136"/>
      <c r="I227" s="42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42"/>
      <c r="Z227" s="42"/>
      <c r="AA227" s="42"/>
      <c r="AB227" s="42"/>
      <c r="AC227" s="42"/>
      <c r="AD227" s="42"/>
      <c r="AE227" s="42"/>
      <c r="AF227" s="42"/>
      <c r="AG227" s="42"/>
    </row>
    <row r="228" spans="1:33">
      <c r="A228" s="44">
        <f t="shared" si="132"/>
        <v>217</v>
      </c>
      <c r="B228" s="44"/>
      <c r="C228" s="44"/>
      <c r="D228" s="44"/>
      <c r="E228" s="44"/>
      <c r="G228" s="43"/>
      <c r="H228" s="136"/>
      <c r="I228" s="42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42"/>
      <c r="Z228" s="42"/>
      <c r="AA228" s="42"/>
      <c r="AB228" s="42"/>
      <c r="AC228" s="42"/>
      <c r="AD228" s="42"/>
      <c r="AE228" s="42"/>
      <c r="AF228" s="42"/>
      <c r="AG228" s="42"/>
    </row>
    <row r="229" spans="1:33">
      <c r="A229" s="44">
        <f t="shared" si="132"/>
        <v>218</v>
      </c>
      <c r="B229" s="44"/>
      <c r="C229" s="44"/>
      <c r="D229" s="44" t="s">
        <v>158</v>
      </c>
      <c r="E229" s="44"/>
      <c r="G229" s="43"/>
      <c r="H229" s="136"/>
      <c r="I229" s="42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42"/>
      <c r="Z229" s="42"/>
      <c r="AA229" s="42"/>
      <c r="AB229" s="42"/>
      <c r="AC229" s="42"/>
      <c r="AD229" s="42"/>
      <c r="AE229" s="42"/>
      <c r="AF229" s="42"/>
      <c r="AG229" s="42"/>
    </row>
    <row r="230" spans="1:33">
      <c r="A230" s="44">
        <f t="shared" si="132"/>
        <v>219</v>
      </c>
      <c r="B230" s="44"/>
      <c r="C230" s="44"/>
      <c r="D230" s="44"/>
      <c r="E230" s="44"/>
      <c r="G230" s="43"/>
      <c r="H230" s="136"/>
      <c r="I230" s="42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42"/>
      <c r="Z230" s="42"/>
      <c r="AA230" s="42"/>
      <c r="AB230" s="42"/>
      <c r="AC230" s="42"/>
      <c r="AD230" s="42"/>
      <c r="AE230" s="42"/>
      <c r="AF230" s="42"/>
      <c r="AG230" s="42"/>
    </row>
    <row r="231" spans="1:33">
      <c r="A231" s="44">
        <f t="shared" si="132"/>
        <v>220</v>
      </c>
      <c r="B231" s="44"/>
      <c r="C231" s="139">
        <v>37400</v>
      </c>
      <c r="E231" s="138" t="s">
        <v>125</v>
      </c>
      <c r="G231" s="43">
        <v>6.2</v>
      </c>
      <c r="H231" s="136" t="str">
        <f t="shared" ref="H231:H264" si="134">VLOOKUP($G231,alloc,3)</f>
        <v>P, S, T &amp; D Plant - Customer</v>
      </c>
      <c r="I231" s="42">
        <f>'DepExp. Class.'!J$231</f>
        <v>0</v>
      </c>
      <c r="J231" s="136">
        <f t="shared" ref="J231:J264" si="135">$I231*VLOOKUP($G231,alloc,6)</f>
        <v>0</v>
      </c>
      <c r="K231" s="136">
        <f t="shared" ref="K231:K264" si="136">$I231*VLOOKUP($G231,alloc,7)</f>
        <v>0</v>
      </c>
      <c r="L231" s="136">
        <f t="shared" ref="L231:L264" si="137">$I231*VLOOKUP($G231,alloc,8)</f>
        <v>0</v>
      </c>
      <c r="M231" s="136">
        <f t="shared" ref="M231:M264" si="138">$I231*VLOOKUP($G231,alloc,9)</f>
        <v>0</v>
      </c>
      <c r="N231" s="136">
        <f t="shared" ref="N231:N264" si="139">$I231*VLOOKUP($G231,alloc,10)</f>
        <v>0</v>
      </c>
      <c r="O231" s="136">
        <f t="shared" ref="O231:O264" si="140">$I231*VLOOKUP($G231,alloc,11)</f>
        <v>0</v>
      </c>
      <c r="P231" s="136">
        <f t="shared" ref="P231:P264" si="141">$I231*VLOOKUP($G231,alloc,12)</f>
        <v>0</v>
      </c>
      <c r="Q231" s="136">
        <f t="shared" ref="Q231:Q264" si="142">$I231*VLOOKUP($G231,alloc,13)</f>
        <v>0</v>
      </c>
      <c r="R231" s="136">
        <f t="shared" ref="R231:R264" si="143">$I231*VLOOKUP($G231,alloc,14)</f>
        <v>0</v>
      </c>
      <c r="S231" s="136">
        <f t="shared" ref="S231:S264" si="144">$I231*VLOOKUP($G231,alloc,15)</f>
        <v>0</v>
      </c>
      <c r="T231" s="136">
        <f t="shared" ref="T231:T264" si="145">$I231*VLOOKUP($G231,alloc,16)</f>
        <v>0</v>
      </c>
      <c r="U231" s="136">
        <f t="shared" ref="U231:U264" si="146">$I231*VLOOKUP($G231,alloc,17)</f>
        <v>0</v>
      </c>
      <c r="V231" s="136">
        <f t="shared" ref="V231:V264" si="147">$I231*VLOOKUP($G231,alloc,18)</f>
        <v>0</v>
      </c>
      <c r="W231" s="136">
        <f t="shared" ref="W231:W264" si="148">$I231*VLOOKUP($G231,alloc,19)</f>
        <v>0</v>
      </c>
      <c r="X231" s="136">
        <f t="shared" ref="X231:X264" si="149">$I231*VLOOKUP($G231,alloc,20)</f>
        <v>0</v>
      </c>
      <c r="Y231" s="42">
        <f t="shared" ref="Y231:Y264" si="150">SUM(J231:X231)-I231</f>
        <v>0</v>
      </c>
      <c r="Z231" s="42"/>
      <c r="AA231" s="42"/>
      <c r="AB231" s="42"/>
      <c r="AC231" s="42"/>
      <c r="AD231" s="42"/>
      <c r="AE231" s="42"/>
      <c r="AF231" s="42"/>
      <c r="AG231" s="42"/>
    </row>
    <row r="232" spans="1:33">
      <c r="A232" s="44">
        <f t="shared" si="132"/>
        <v>221</v>
      </c>
      <c r="B232" s="44"/>
      <c r="C232" s="139">
        <v>39001</v>
      </c>
      <c r="E232" s="138" t="s">
        <v>304</v>
      </c>
      <c r="G232" s="43">
        <v>6.2</v>
      </c>
      <c r="H232" s="136" t="str">
        <f t="shared" si="134"/>
        <v>P, S, T &amp; D Plant - Customer</v>
      </c>
      <c r="I232" s="42">
        <f>'DepExp. Class.'!J$232</f>
        <v>0</v>
      </c>
      <c r="J232" s="136">
        <f t="shared" si="135"/>
        <v>0</v>
      </c>
      <c r="K232" s="136">
        <f t="shared" si="136"/>
        <v>0</v>
      </c>
      <c r="L232" s="136">
        <f t="shared" si="137"/>
        <v>0</v>
      </c>
      <c r="M232" s="136">
        <f t="shared" si="138"/>
        <v>0</v>
      </c>
      <c r="N232" s="136">
        <f t="shared" si="139"/>
        <v>0</v>
      </c>
      <c r="O232" s="136">
        <f t="shared" si="140"/>
        <v>0</v>
      </c>
      <c r="P232" s="136">
        <f t="shared" si="141"/>
        <v>0</v>
      </c>
      <c r="Q232" s="136">
        <f t="shared" si="142"/>
        <v>0</v>
      </c>
      <c r="R232" s="136">
        <f t="shared" si="143"/>
        <v>0</v>
      </c>
      <c r="S232" s="136">
        <f t="shared" si="144"/>
        <v>0</v>
      </c>
      <c r="T232" s="136">
        <f t="shared" si="145"/>
        <v>0</v>
      </c>
      <c r="U232" s="136">
        <f t="shared" si="146"/>
        <v>0</v>
      </c>
      <c r="V232" s="136">
        <f t="shared" si="147"/>
        <v>0</v>
      </c>
      <c r="W232" s="136">
        <f t="shared" si="148"/>
        <v>0</v>
      </c>
      <c r="X232" s="136">
        <f t="shared" si="149"/>
        <v>0</v>
      </c>
      <c r="Y232" s="42">
        <f t="shared" si="150"/>
        <v>0</v>
      </c>
      <c r="Z232" s="42"/>
      <c r="AA232" s="42"/>
      <c r="AB232" s="42"/>
      <c r="AC232" s="42"/>
      <c r="AD232" s="42"/>
      <c r="AE232" s="42"/>
      <c r="AF232" s="42"/>
      <c r="AG232" s="42"/>
    </row>
    <row r="233" spans="1:33">
      <c r="A233" s="44">
        <f t="shared" si="132"/>
        <v>222</v>
      </c>
      <c r="B233" s="44"/>
      <c r="C233" s="139">
        <v>36602</v>
      </c>
      <c r="E233" s="138" t="s">
        <v>149</v>
      </c>
      <c r="G233" s="43">
        <v>6.2</v>
      </c>
      <c r="H233" s="136" t="str">
        <f t="shared" si="134"/>
        <v>P, S, T &amp; D Plant - Customer</v>
      </c>
      <c r="I233" s="42">
        <f>'DepExp. Class.'!J$233</f>
        <v>10801.299570280389</v>
      </c>
      <c r="J233" s="136">
        <f t="shared" si="135"/>
        <v>8003.2785813091796</v>
      </c>
      <c r="K233" s="136">
        <f t="shared" si="136"/>
        <v>2647.4820354511494</v>
      </c>
      <c r="L233" s="136">
        <f t="shared" si="137"/>
        <v>8.2852510236920285</v>
      </c>
      <c r="M233" s="136">
        <f t="shared" si="138"/>
        <v>90.311564575007324</v>
      </c>
      <c r="N233" s="136">
        <f t="shared" si="139"/>
        <v>51.94213792136096</v>
      </c>
      <c r="O233" s="136">
        <f t="shared" si="140"/>
        <v>0</v>
      </c>
      <c r="P233" s="136">
        <f t="shared" si="141"/>
        <v>0</v>
      </c>
      <c r="Q233" s="136">
        <f t="shared" si="142"/>
        <v>0</v>
      </c>
      <c r="R233" s="136">
        <f t="shared" si="143"/>
        <v>0</v>
      </c>
      <c r="S233" s="136">
        <f t="shared" si="144"/>
        <v>0</v>
      </c>
      <c r="T233" s="136">
        <f t="shared" si="145"/>
        <v>0</v>
      </c>
      <c r="U233" s="136">
        <f t="shared" si="146"/>
        <v>0</v>
      </c>
      <c r="V233" s="136">
        <f t="shared" si="147"/>
        <v>0</v>
      </c>
      <c r="W233" s="136">
        <f t="shared" si="148"/>
        <v>0</v>
      </c>
      <c r="X233" s="136">
        <f t="shared" si="149"/>
        <v>0</v>
      </c>
      <c r="Y233" s="42">
        <f t="shared" si="150"/>
        <v>0</v>
      </c>
      <c r="Z233" s="42"/>
      <c r="AA233" s="42"/>
      <c r="AB233" s="42"/>
      <c r="AC233" s="42"/>
      <c r="AD233" s="42"/>
      <c r="AE233" s="42"/>
      <c r="AF233" s="42"/>
      <c r="AG233" s="42"/>
    </row>
    <row r="234" spans="1:33">
      <c r="A234" s="44">
        <f t="shared" si="132"/>
        <v>223</v>
      </c>
      <c r="B234" s="44"/>
      <c r="C234" s="139">
        <v>37503</v>
      </c>
      <c r="E234" s="138" t="s">
        <v>291</v>
      </c>
      <c r="G234" s="43">
        <v>6.2</v>
      </c>
      <c r="H234" s="136" t="str">
        <f t="shared" si="134"/>
        <v>P, S, T &amp; D Plant - Customer</v>
      </c>
      <c r="I234" s="42">
        <f>'DepExp. Class.'!J$234</f>
        <v>0</v>
      </c>
      <c r="J234" s="136">
        <f t="shared" si="135"/>
        <v>0</v>
      </c>
      <c r="K234" s="136">
        <f t="shared" si="136"/>
        <v>0</v>
      </c>
      <c r="L234" s="136">
        <f t="shared" si="137"/>
        <v>0</v>
      </c>
      <c r="M234" s="136">
        <f t="shared" si="138"/>
        <v>0</v>
      </c>
      <c r="N234" s="136">
        <f t="shared" si="139"/>
        <v>0</v>
      </c>
      <c r="O234" s="136">
        <f t="shared" si="140"/>
        <v>0</v>
      </c>
      <c r="P234" s="136">
        <f t="shared" si="141"/>
        <v>0</v>
      </c>
      <c r="Q234" s="136">
        <f t="shared" si="142"/>
        <v>0</v>
      </c>
      <c r="R234" s="136">
        <f t="shared" si="143"/>
        <v>0</v>
      </c>
      <c r="S234" s="136">
        <f t="shared" si="144"/>
        <v>0</v>
      </c>
      <c r="T234" s="136">
        <f t="shared" si="145"/>
        <v>0</v>
      </c>
      <c r="U234" s="136">
        <f t="shared" si="146"/>
        <v>0</v>
      </c>
      <c r="V234" s="136">
        <f t="shared" si="147"/>
        <v>0</v>
      </c>
      <c r="W234" s="136">
        <f t="shared" si="148"/>
        <v>0</v>
      </c>
      <c r="X234" s="136">
        <f t="shared" si="149"/>
        <v>0</v>
      </c>
      <c r="Y234" s="42">
        <f t="shared" si="150"/>
        <v>0</v>
      </c>
      <c r="Z234" s="42"/>
      <c r="AA234" s="42"/>
      <c r="AB234" s="42"/>
      <c r="AC234" s="42"/>
      <c r="AD234" s="42"/>
      <c r="AE234" s="42"/>
      <c r="AF234" s="42"/>
      <c r="AG234" s="42"/>
    </row>
    <row r="235" spans="1:33">
      <c r="A235" s="44">
        <f t="shared" si="132"/>
        <v>224</v>
      </c>
      <c r="B235" s="44"/>
      <c r="C235" s="139">
        <v>39004</v>
      </c>
      <c r="E235" s="138" t="s">
        <v>306</v>
      </c>
      <c r="G235" s="43">
        <v>6.2</v>
      </c>
      <c r="H235" s="136" t="str">
        <f t="shared" si="134"/>
        <v>P, S, T &amp; D Plant - Customer</v>
      </c>
      <c r="I235" s="42">
        <f>'DepExp. Class.'!J$235</f>
        <v>0</v>
      </c>
      <c r="J235" s="136">
        <f t="shared" si="135"/>
        <v>0</v>
      </c>
      <c r="K235" s="136">
        <f t="shared" si="136"/>
        <v>0</v>
      </c>
      <c r="L235" s="136">
        <f t="shared" si="137"/>
        <v>0</v>
      </c>
      <c r="M235" s="136">
        <f t="shared" si="138"/>
        <v>0</v>
      </c>
      <c r="N235" s="136">
        <f t="shared" si="139"/>
        <v>0</v>
      </c>
      <c r="O235" s="136">
        <f t="shared" si="140"/>
        <v>0</v>
      </c>
      <c r="P235" s="136">
        <f t="shared" si="141"/>
        <v>0</v>
      </c>
      <c r="Q235" s="136">
        <f t="shared" si="142"/>
        <v>0</v>
      </c>
      <c r="R235" s="136">
        <f t="shared" si="143"/>
        <v>0</v>
      </c>
      <c r="S235" s="136">
        <f t="shared" si="144"/>
        <v>0</v>
      </c>
      <c r="T235" s="136">
        <f t="shared" si="145"/>
        <v>0</v>
      </c>
      <c r="U235" s="136">
        <f t="shared" si="146"/>
        <v>0</v>
      </c>
      <c r="V235" s="136">
        <f t="shared" si="147"/>
        <v>0</v>
      </c>
      <c r="W235" s="136">
        <f t="shared" si="148"/>
        <v>0</v>
      </c>
      <c r="X235" s="136">
        <f t="shared" si="149"/>
        <v>0</v>
      </c>
      <c r="Y235" s="42">
        <f t="shared" si="150"/>
        <v>0</v>
      </c>
      <c r="Z235" s="42"/>
      <c r="AA235" s="42"/>
      <c r="AB235" s="42"/>
      <c r="AC235" s="42"/>
      <c r="AD235" s="42"/>
      <c r="AE235" s="42"/>
      <c r="AF235" s="42"/>
      <c r="AG235" s="42"/>
    </row>
    <row r="236" spans="1:33">
      <c r="A236" s="44">
        <f t="shared" si="132"/>
        <v>225</v>
      </c>
      <c r="B236" s="44"/>
      <c r="C236" s="139">
        <v>39009</v>
      </c>
      <c r="E236" s="138" t="s">
        <v>307</v>
      </c>
      <c r="G236" s="43">
        <v>6.2</v>
      </c>
      <c r="H236" s="136" t="str">
        <f t="shared" si="134"/>
        <v>P, S, T &amp; D Plant - Customer</v>
      </c>
      <c r="I236" s="42">
        <f>'DepExp. Class.'!J$236</f>
        <v>3418.2410520059279</v>
      </c>
      <c r="J236" s="136">
        <f t="shared" si="135"/>
        <v>2532.7633234563314</v>
      </c>
      <c r="K236" s="136">
        <f t="shared" si="136"/>
        <v>837.8373101443766</v>
      </c>
      <c r="L236" s="136">
        <f t="shared" si="137"/>
        <v>2.6219979356264673</v>
      </c>
      <c r="M236" s="136">
        <f t="shared" si="138"/>
        <v>28.580514362417659</v>
      </c>
      <c r="N236" s="136">
        <f t="shared" si="139"/>
        <v>16.437906107176033</v>
      </c>
      <c r="O236" s="136">
        <f t="shared" si="140"/>
        <v>0</v>
      </c>
      <c r="P236" s="136">
        <f t="shared" si="141"/>
        <v>0</v>
      </c>
      <c r="Q236" s="136">
        <f t="shared" si="142"/>
        <v>0</v>
      </c>
      <c r="R236" s="136">
        <f t="shared" si="143"/>
        <v>0</v>
      </c>
      <c r="S236" s="136">
        <f t="shared" si="144"/>
        <v>0</v>
      </c>
      <c r="T236" s="136">
        <f t="shared" si="145"/>
        <v>0</v>
      </c>
      <c r="U236" s="136">
        <f t="shared" si="146"/>
        <v>0</v>
      </c>
      <c r="V236" s="136">
        <f t="shared" si="147"/>
        <v>0</v>
      </c>
      <c r="W236" s="136">
        <f t="shared" si="148"/>
        <v>0</v>
      </c>
      <c r="X236" s="136">
        <f t="shared" si="149"/>
        <v>0</v>
      </c>
      <c r="Y236" s="42">
        <f t="shared" si="150"/>
        <v>0</v>
      </c>
      <c r="Z236" s="42"/>
      <c r="AA236" s="42"/>
      <c r="AB236" s="42"/>
      <c r="AC236" s="42"/>
      <c r="AD236" s="42"/>
      <c r="AE236" s="42"/>
      <c r="AF236" s="42"/>
      <c r="AG236" s="42"/>
    </row>
    <row r="237" spans="1:33">
      <c r="A237" s="44">
        <f t="shared" si="132"/>
        <v>226</v>
      </c>
      <c r="B237" s="44"/>
      <c r="C237" s="139">
        <v>39100</v>
      </c>
      <c r="E237" s="138" t="s">
        <v>308</v>
      </c>
      <c r="G237" s="43">
        <v>6.2</v>
      </c>
      <c r="H237" s="136" t="str">
        <f t="shared" si="134"/>
        <v>P, S, T &amp; D Plant - Customer</v>
      </c>
      <c r="I237" s="42">
        <f>'DepExp. Class.'!J$237</f>
        <v>2225.5611268924899</v>
      </c>
      <c r="J237" s="136">
        <f t="shared" si="135"/>
        <v>1649.040986444061</v>
      </c>
      <c r="K237" s="136">
        <f t="shared" si="136"/>
        <v>545.5022392359524</v>
      </c>
      <c r="L237" s="136">
        <f t="shared" si="137"/>
        <v>1.7071401903906755</v>
      </c>
      <c r="M237" s="136">
        <f t="shared" si="138"/>
        <v>18.60830783547647</v>
      </c>
      <c r="N237" s="136">
        <f t="shared" si="139"/>
        <v>10.70245318660932</v>
      </c>
      <c r="O237" s="136">
        <f t="shared" si="140"/>
        <v>0</v>
      </c>
      <c r="P237" s="136">
        <f t="shared" si="141"/>
        <v>0</v>
      </c>
      <c r="Q237" s="136">
        <f t="shared" si="142"/>
        <v>0</v>
      </c>
      <c r="R237" s="136">
        <f t="shared" si="143"/>
        <v>0</v>
      </c>
      <c r="S237" s="136">
        <f t="shared" si="144"/>
        <v>0</v>
      </c>
      <c r="T237" s="136">
        <f t="shared" si="145"/>
        <v>0</v>
      </c>
      <c r="U237" s="136">
        <f t="shared" si="146"/>
        <v>0</v>
      </c>
      <c r="V237" s="136">
        <f t="shared" si="147"/>
        <v>0</v>
      </c>
      <c r="W237" s="136">
        <f t="shared" si="148"/>
        <v>0</v>
      </c>
      <c r="X237" s="136">
        <f t="shared" si="149"/>
        <v>0</v>
      </c>
      <c r="Y237" s="42">
        <f t="shared" si="150"/>
        <v>0</v>
      </c>
      <c r="Z237" s="42"/>
      <c r="AA237" s="42"/>
      <c r="AB237" s="42"/>
      <c r="AC237" s="42"/>
      <c r="AD237" s="42"/>
      <c r="AE237" s="42"/>
      <c r="AF237" s="42"/>
      <c r="AG237" s="42"/>
    </row>
    <row r="238" spans="1:33">
      <c r="A238" s="44">
        <f t="shared" si="132"/>
        <v>227</v>
      </c>
      <c r="B238" s="44"/>
      <c r="C238" s="139">
        <v>39102</v>
      </c>
      <c r="E238" s="138" t="s">
        <v>309</v>
      </c>
      <c r="G238" s="43">
        <v>6.2</v>
      </c>
      <c r="H238" s="136" t="str">
        <f t="shared" si="134"/>
        <v>P, S, T &amp; D Plant - Customer</v>
      </c>
      <c r="I238" s="42">
        <f>'DepExp. Class.'!J$238</f>
        <v>0</v>
      </c>
      <c r="J238" s="136">
        <f t="shared" si="135"/>
        <v>0</v>
      </c>
      <c r="K238" s="136">
        <f t="shared" si="136"/>
        <v>0</v>
      </c>
      <c r="L238" s="136">
        <f t="shared" si="137"/>
        <v>0</v>
      </c>
      <c r="M238" s="136">
        <f t="shared" si="138"/>
        <v>0</v>
      </c>
      <c r="N238" s="136">
        <f t="shared" si="139"/>
        <v>0</v>
      </c>
      <c r="O238" s="136">
        <f t="shared" si="140"/>
        <v>0</v>
      </c>
      <c r="P238" s="136">
        <f t="shared" si="141"/>
        <v>0</v>
      </c>
      <c r="Q238" s="136">
        <f t="shared" si="142"/>
        <v>0</v>
      </c>
      <c r="R238" s="136">
        <f t="shared" si="143"/>
        <v>0</v>
      </c>
      <c r="S238" s="136">
        <f t="shared" si="144"/>
        <v>0</v>
      </c>
      <c r="T238" s="136">
        <f t="shared" si="145"/>
        <v>0</v>
      </c>
      <c r="U238" s="136">
        <f t="shared" si="146"/>
        <v>0</v>
      </c>
      <c r="V238" s="136">
        <f t="shared" si="147"/>
        <v>0</v>
      </c>
      <c r="W238" s="136">
        <f t="shared" si="148"/>
        <v>0</v>
      </c>
      <c r="X238" s="136">
        <f t="shared" si="149"/>
        <v>0</v>
      </c>
      <c r="Y238" s="42">
        <f t="shared" si="150"/>
        <v>0</v>
      </c>
      <c r="Z238" s="42"/>
      <c r="AA238" s="42"/>
      <c r="AB238" s="42"/>
      <c r="AC238" s="42"/>
      <c r="AD238" s="42"/>
      <c r="AE238" s="42"/>
      <c r="AF238" s="42"/>
      <c r="AG238" s="42"/>
    </row>
    <row r="239" spans="1:33">
      <c r="A239" s="44">
        <f t="shared" si="132"/>
        <v>228</v>
      </c>
      <c r="B239" s="44"/>
      <c r="C239" s="146">
        <v>39103</v>
      </c>
      <c r="E239" s="138" t="s">
        <v>310</v>
      </c>
      <c r="G239" s="43">
        <v>6.2</v>
      </c>
      <c r="H239" s="136" t="str">
        <f t="shared" si="134"/>
        <v>P, S, T &amp; D Plant - Customer</v>
      </c>
      <c r="I239" s="42">
        <f>'DepExp. Class.'!J$239</f>
        <v>0</v>
      </c>
      <c r="J239" s="136">
        <f t="shared" si="135"/>
        <v>0</v>
      </c>
      <c r="K239" s="136">
        <f t="shared" si="136"/>
        <v>0</v>
      </c>
      <c r="L239" s="136">
        <f t="shared" si="137"/>
        <v>0</v>
      </c>
      <c r="M239" s="136">
        <f t="shared" si="138"/>
        <v>0</v>
      </c>
      <c r="N239" s="136">
        <f t="shared" si="139"/>
        <v>0</v>
      </c>
      <c r="O239" s="136">
        <f t="shared" si="140"/>
        <v>0</v>
      </c>
      <c r="P239" s="136">
        <f t="shared" si="141"/>
        <v>0</v>
      </c>
      <c r="Q239" s="136">
        <f t="shared" si="142"/>
        <v>0</v>
      </c>
      <c r="R239" s="136">
        <f t="shared" si="143"/>
        <v>0</v>
      </c>
      <c r="S239" s="136">
        <f t="shared" si="144"/>
        <v>0</v>
      </c>
      <c r="T239" s="136">
        <f t="shared" si="145"/>
        <v>0</v>
      </c>
      <c r="U239" s="136">
        <f t="shared" si="146"/>
        <v>0</v>
      </c>
      <c r="V239" s="136">
        <f t="shared" si="147"/>
        <v>0</v>
      </c>
      <c r="W239" s="136">
        <f t="shared" si="148"/>
        <v>0</v>
      </c>
      <c r="X239" s="136">
        <f t="shared" si="149"/>
        <v>0</v>
      </c>
      <c r="Y239" s="42">
        <f t="shared" si="150"/>
        <v>0</v>
      </c>
      <c r="Z239" s="42"/>
      <c r="AA239" s="42"/>
      <c r="AB239" s="42"/>
      <c r="AC239" s="42"/>
      <c r="AD239" s="42"/>
      <c r="AE239" s="42"/>
      <c r="AF239" s="42"/>
      <c r="AG239" s="42"/>
    </row>
    <row r="240" spans="1:33">
      <c r="A240" s="44">
        <f t="shared" si="132"/>
        <v>229</v>
      </c>
      <c r="B240" s="44"/>
      <c r="C240" s="139">
        <v>39200</v>
      </c>
      <c r="E240" s="138" t="s">
        <v>311</v>
      </c>
      <c r="G240" s="43">
        <v>6.2</v>
      </c>
      <c r="H240" s="136" t="str">
        <f t="shared" si="134"/>
        <v>P, S, T &amp; D Plant - Customer</v>
      </c>
      <c r="I240" s="42">
        <f>'DepExp. Class.'!J$240</f>
        <v>0</v>
      </c>
      <c r="J240" s="136">
        <f t="shared" si="135"/>
        <v>0</v>
      </c>
      <c r="K240" s="136">
        <f t="shared" si="136"/>
        <v>0</v>
      </c>
      <c r="L240" s="136">
        <f t="shared" si="137"/>
        <v>0</v>
      </c>
      <c r="M240" s="136">
        <f t="shared" si="138"/>
        <v>0</v>
      </c>
      <c r="N240" s="136">
        <f t="shared" si="139"/>
        <v>0</v>
      </c>
      <c r="O240" s="136">
        <f t="shared" si="140"/>
        <v>0</v>
      </c>
      <c r="P240" s="136">
        <f t="shared" si="141"/>
        <v>0</v>
      </c>
      <c r="Q240" s="136">
        <f t="shared" si="142"/>
        <v>0</v>
      </c>
      <c r="R240" s="136">
        <f t="shared" si="143"/>
        <v>0</v>
      </c>
      <c r="S240" s="136">
        <f t="shared" si="144"/>
        <v>0</v>
      </c>
      <c r="T240" s="136">
        <f t="shared" si="145"/>
        <v>0</v>
      </c>
      <c r="U240" s="136">
        <f t="shared" si="146"/>
        <v>0</v>
      </c>
      <c r="V240" s="136">
        <f t="shared" si="147"/>
        <v>0</v>
      </c>
      <c r="W240" s="136">
        <f t="shared" si="148"/>
        <v>0</v>
      </c>
      <c r="X240" s="136">
        <f t="shared" si="149"/>
        <v>0</v>
      </c>
      <c r="Y240" s="42">
        <f t="shared" si="150"/>
        <v>0</v>
      </c>
      <c r="Z240" s="42"/>
      <c r="AA240" s="42"/>
      <c r="AB240" s="42"/>
      <c r="AC240" s="42"/>
      <c r="AD240" s="42"/>
      <c r="AE240" s="42"/>
      <c r="AF240" s="42"/>
      <c r="AG240" s="42"/>
    </row>
    <row r="241" spans="1:33">
      <c r="A241" s="44">
        <f t="shared" si="132"/>
        <v>230</v>
      </c>
      <c r="B241" s="44"/>
      <c r="C241" s="139">
        <v>39201</v>
      </c>
      <c r="E241" s="138" t="s">
        <v>312</v>
      </c>
      <c r="G241" s="43">
        <v>6.2</v>
      </c>
      <c r="H241" s="136" t="str">
        <f t="shared" si="134"/>
        <v>P, S, T &amp; D Plant - Customer</v>
      </c>
      <c r="I241" s="42">
        <f>'DepExp. Class.'!J$241</f>
        <v>0</v>
      </c>
      <c r="J241" s="136">
        <f t="shared" si="135"/>
        <v>0</v>
      </c>
      <c r="K241" s="136">
        <f t="shared" si="136"/>
        <v>0</v>
      </c>
      <c r="L241" s="136">
        <f t="shared" si="137"/>
        <v>0</v>
      </c>
      <c r="M241" s="136">
        <f t="shared" si="138"/>
        <v>0</v>
      </c>
      <c r="N241" s="136">
        <f t="shared" si="139"/>
        <v>0</v>
      </c>
      <c r="O241" s="136">
        <f t="shared" si="140"/>
        <v>0</v>
      </c>
      <c r="P241" s="136">
        <f t="shared" si="141"/>
        <v>0</v>
      </c>
      <c r="Q241" s="136">
        <f t="shared" si="142"/>
        <v>0</v>
      </c>
      <c r="R241" s="136">
        <f t="shared" si="143"/>
        <v>0</v>
      </c>
      <c r="S241" s="136">
        <f t="shared" si="144"/>
        <v>0</v>
      </c>
      <c r="T241" s="136">
        <f t="shared" si="145"/>
        <v>0</v>
      </c>
      <c r="U241" s="136">
        <f t="shared" si="146"/>
        <v>0</v>
      </c>
      <c r="V241" s="136">
        <f t="shared" si="147"/>
        <v>0</v>
      </c>
      <c r="W241" s="136">
        <f t="shared" si="148"/>
        <v>0</v>
      </c>
      <c r="X241" s="136">
        <f t="shared" si="149"/>
        <v>0</v>
      </c>
      <c r="Y241" s="42">
        <f t="shared" si="150"/>
        <v>0</v>
      </c>
      <c r="Z241" s="42"/>
      <c r="AA241" s="42"/>
      <c r="AB241" s="42"/>
      <c r="AC241" s="42"/>
      <c r="AD241" s="42"/>
      <c r="AE241" s="42"/>
      <c r="AF241" s="42"/>
      <c r="AG241" s="42"/>
    </row>
    <row r="242" spans="1:33">
      <c r="A242" s="44">
        <f t="shared" si="132"/>
        <v>231</v>
      </c>
      <c r="B242" s="44"/>
      <c r="C242" s="139">
        <v>39202</v>
      </c>
      <c r="E242" s="138" t="s">
        <v>313</v>
      </c>
      <c r="G242" s="43">
        <v>6.2</v>
      </c>
      <c r="H242" s="136" t="str">
        <f t="shared" si="134"/>
        <v>P, S, T &amp; D Plant - Customer</v>
      </c>
      <c r="I242" s="42">
        <f>'DepExp. Class.'!J$242</f>
        <v>0</v>
      </c>
      <c r="J242" s="136">
        <f t="shared" si="135"/>
        <v>0</v>
      </c>
      <c r="K242" s="136">
        <f t="shared" si="136"/>
        <v>0</v>
      </c>
      <c r="L242" s="136">
        <f t="shared" si="137"/>
        <v>0</v>
      </c>
      <c r="M242" s="136">
        <f t="shared" si="138"/>
        <v>0</v>
      </c>
      <c r="N242" s="136">
        <f t="shared" si="139"/>
        <v>0</v>
      </c>
      <c r="O242" s="136">
        <f t="shared" si="140"/>
        <v>0</v>
      </c>
      <c r="P242" s="136">
        <f t="shared" si="141"/>
        <v>0</v>
      </c>
      <c r="Q242" s="136">
        <f t="shared" si="142"/>
        <v>0</v>
      </c>
      <c r="R242" s="136">
        <f t="shared" si="143"/>
        <v>0</v>
      </c>
      <c r="S242" s="136">
        <f t="shared" si="144"/>
        <v>0</v>
      </c>
      <c r="T242" s="136">
        <f t="shared" si="145"/>
        <v>0</v>
      </c>
      <c r="U242" s="136">
        <f t="shared" si="146"/>
        <v>0</v>
      </c>
      <c r="V242" s="136">
        <f t="shared" si="147"/>
        <v>0</v>
      </c>
      <c r="W242" s="136">
        <f t="shared" si="148"/>
        <v>0</v>
      </c>
      <c r="X242" s="136">
        <f t="shared" si="149"/>
        <v>0</v>
      </c>
      <c r="Y242" s="42">
        <f t="shared" si="150"/>
        <v>0</v>
      </c>
      <c r="Z242" s="42"/>
      <c r="AA242" s="42"/>
      <c r="AB242" s="42"/>
      <c r="AC242" s="42"/>
      <c r="AD242" s="42"/>
      <c r="AE242" s="42"/>
      <c r="AF242" s="42"/>
      <c r="AG242" s="42"/>
    </row>
    <row r="243" spans="1:33">
      <c r="A243" s="44">
        <f t="shared" si="132"/>
        <v>232</v>
      </c>
      <c r="B243" s="44"/>
      <c r="C243" s="139">
        <v>39300</v>
      </c>
      <c r="E243" s="138" t="s">
        <v>198</v>
      </c>
      <c r="G243" s="43">
        <v>6.2</v>
      </c>
      <c r="H243" s="136" t="str">
        <f t="shared" si="134"/>
        <v>P, S, T &amp; D Plant - Customer</v>
      </c>
      <c r="I243" s="42">
        <f>'DepExp. Class.'!J$243</f>
        <v>0</v>
      </c>
      <c r="J243" s="136">
        <f t="shared" si="135"/>
        <v>0</v>
      </c>
      <c r="K243" s="136">
        <f t="shared" si="136"/>
        <v>0</v>
      </c>
      <c r="L243" s="136">
        <f t="shared" si="137"/>
        <v>0</v>
      </c>
      <c r="M243" s="136">
        <f t="shared" si="138"/>
        <v>0</v>
      </c>
      <c r="N243" s="136">
        <f t="shared" si="139"/>
        <v>0</v>
      </c>
      <c r="O243" s="136">
        <f t="shared" si="140"/>
        <v>0</v>
      </c>
      <c r="P243" s="136">
        <f t="shared" si="141"/>
        <v>0</v>
      </c>
      <c r="Q243" s="136">
        <f t="shared" si="142"/>
        <v>0</v>
      </c>
      <c r="R243" s="136">
        <f t="shared" si="143"/>
        <v>0</v>
      </c>
      <c r="S243" s="136">
        <f t="shared" si="144"/>
        <v>0</v>
      </c>
      <c r="T243" s="136">
        <f t="shared" si="145"/>
        <v>0</v>
      </c>
      <c r="U243" s="136">
        <f t="shared" si="146"/>
        <v>0</v>
      </c>
      <c r="V243" s="136">
        <f t="shared" si="147"/>
        <v>0</v>
      </c>
      <c r="W243" s="136">
        <f t="shared" si="148"/>
        <v>0</v>
      </c>
      <c r="X243" s="136">
        <f t="shared" si="149"/>
        <v>0</v>
      </c>
      <c r="Y243" s="42">
        <f t="shared" si="150"/>
        <v>0</v>
      </c>
      <c r="Z243" s="42"/>
      <c r="AA243" s="42"/>
      <c r="AB243" s="42"/>
      <c r="AC243" s="42"/>
      <c r="AD243" s="42"/>
      <c r="AE243" s="42"/>
      <c r="AF243" s="42"/>
      <c r="AG243" s="42"/>
    </row>
    <row r="244" spans="1:33">
      <c r="A244" s="44">
        <f t="shared" si="132"/>
        <v>233</v>
      </c>
      <c r="B244" s="44"/>
      <c r="C244" s="139">
        <v>39400</v>
      </c>
      <c r="E244" s="138" t="s">
        <v>314</v>
      </c>
      <c r="G244" s="43">
        <v>6.2</v>
      </c>
      <c r="H244" s="136" t="str">
        <f t="shared" si="134"/>
        <v>P, S, T &amp; D Plant - Customer</v>
      </c>
      <c r="I244" s="42">
        <f>'DepExp. Class.'!J$244</f>
        <v>0</v>
      </c>
      <c r="J244" s="136">
        <f t="shared" si="135"/>
        <v>0</v>
      </c>
      <c r="K244" s="136">
        <f t="shared" si="136"/>
        <v>0</v>
      </c>
      <c r="L244" s="136">
        <f t="shared" si="137"/>
        <v>0</v>
      </c>
      <c r="M244" s="136">
        <f t="shared" si="138"/>
        <v>0</v>
      </c>
      <c r="N244" s="136">
        <f t="shared" si="139"/>
        <v>0</v>
      </c>
      <c r="O244" s="136">
        <f t="shared" si="140"/>
        <v>0</v>
      </c>
      <c r="P244" s="136">
        <f t="shared" si="141"/>
        <v>0</v>
      </c>
      <c r="Q244" s="136">
        <f t="shared" si="142"/>
        <v>0</v>
      </c>
      <c r="R244" s="136">
        <f t="shared" si="143"/>
        <v>0</v>
      </c>
      <c r="S244" s="136">
        <f t="shared" si="144"/>
        <v>0</v>
      </c>
      <c r="T244" s="136">
        <f t="shared" si="145"/>
        <v>0</v>
      </c>
      <c r="U244" s="136">
        <f t="shared" si="146"/>
        <v>0</v>
      </c>
      <c r="V244" s="136">
        <f t="shared" si="147"/>
        <v>0</v>
      </c>
      <c r="W244" s="136">
        <f t="shared" si="148"/>
        <v>0</v>
      </c>
      <c r="X244" s="136">
        <f t="shared" si="149"/>
        <v>0</v>
      </c>
      <c r="Y244" s="42">
        <f t="shared" si="150"/>
        <v>0</v>
      </c>
      <c r="Z244" s="42"/>
      <c r="AA244" s="42"/>
      <c r="AB244" s="42"/>
      <c r="AC244" s="42"/>
      <c r="AD244" s="42"/>
      <c r="AE244" s="42"/>
      <c r="AF244" s="42"/>
      <c r="AG244" s="42"/>
    </row>
    <row r="245" spans="1:33">
      <c r="A245" s="44">
        <f t="shared" si="132"/>
        <v>234</v>
      </c>
      <c r="B245" s="44"/>
      <c r="C245" s="139">
        <v>39600</v>
      </c>
      <c r="E245" s="138" t="s">
        <v>315</v>
      </c>
      <c r="G245" s="43">
        <v>6.2</v>
      </c>
      <c r="H245" s="136" t="str">
        <f t="shared" si="134"/>
        <v>P, S, T &amp; D Plant - Customer</v>
      </c>
      <c r="I245" s="42">
        <f>'DepExp. Class.'!J$245</f>
        <v>0</v>
      </c>
      <c r="J245" s="136">
        <f t="shared" si="135"/>
        <v>0</v>
      </c>
      <c r="K245" s="136">
        <f t="shared" si="136"/>
        <v>0</v>
      </c>
      <c r="L245" s="136">
        <f t="shared" si="137"/>
        <v>0</v>
      </c>
      <c r="M245" s="136">
        <f t="shared" si="138"/>
        <v>0</v>
      </c>
      <c r="N245" s="136">
        <f t="shared" si="139"/>
        <v>0</v>
      </c>
      <c r="O245" s="136">
        <f t="shared" si="140"/>
        <v>0</v>
      </c>
      <c r="P245" s="136">
        <f t="shared" si="141"/>
        <v>0</v>
      </c>
      <c r="Q245" s="136">
        <f t="shared" si="142"/>
        <v>0</v>
      </c>
      <c r="R245" s="136">
        <f t="shared" si="143"/>
        <v>0</v>
      </c>
      <c r="S245" s="136">
        <f t="shared" si="144"/>
        <v>0</v>
      </c>
      <c r="T245" s="136">
        <f t="shared" si="145"/>
        <v>0</v>
      </c>
      <c r="U245" s="136">
        <f t="shared" si="146"/>
        <v>0</v>
      </c>
      <c r="V245" s="136">
        <f t="shared" si="147"/>
        <v>0</v>
      </c>
      <c r="W245" s="136">
        <f t="shared" si="148"/>
        <v>0</v>
      </c>
      <c r="X245" s="136">
        <f t="shared" si="149"/>
        <v>0</v>
      </c>
      <c r="Y245" s="42">
        <f t="shared" si="150"/>
        <v>0</v>
      </c>
      <c r="Z245" s="42"/>
      <c r="AA245" s="42"/>
      <c r="AB245" s="42"/>
      <c r="AC245" s="42"/>
      <c r="AD245" s="42"/>
      <c r="AE245" s="42"/>
      <c r="AF245" s="42"/>
      <c r="AG245" s="42"/>
    </row>
    <row r="246" spans="1:33">
      <c r="A246" s="44">
        <f t="shared" si="132"/>
        <v>235</v>
      </c>
      <c r="B246" s="44"/>
      <c r="C246" s="139">
        <v>39603</v>
      </c>
      <c r="E246" s="138" t="s">
        <v>316</v>
      </c>
      <c r="G246" s="43">
        <v>6.2</v>
      </c>
      <c r="H246" s="136" t="str">
        <f t="shared" si="134"/>
        <v>P, S, T &amp; D Plant - Customer</v>
      </c>
      <c r="I246" s="42">
        <f>'DepExp. Class.'!J$246</f>
        <v>0</v>
      </c>
      <c r="J246" s="136">
        <f t="shared" si="135"/>
        <v>0</v>
      </c>
      <c r="K246" s="136">
        <f t="shared" si="136"/>
        <v>0</v>
      </c>
      <c r="L246" s="136">
        <f t="shared" si="137"/>
        <v>0</v>
      </c>
      <c r="M246" s="136">
        <f t="shared" si="138"/>
        <v>0</v>
      </c>
      <c r="N246" s="136">
        <f t="shared" si="139"/>
        <v>0</v>
      </c>
      <c r="O246" s="136">
        <f t="shared" si="140"/>
        <v>0</v>
      </c>
      <c r="P246" s="136">
        <f t="shared" si="141"/>
        <v>0</v>
      </c>
      <c r="Q246" s="136">
        <f t="shared" si="142"/>
        <v>0</v>
      </c>
      <c r="R246" s="136">
        <f t="shared" si="143"/>
        <v>0</v>
      </c>
      <c r="S246" s="136">
        <f t="shared" si="144"/>
        <v>0</v>
      </c>
      <c r="T246" s="136">
        <f t="shared" si="145"/>
        <v>0</v>
      </c>
      <c r="U246" s="136">
        <f t="shared" si="146"/>
        <v>0</v>
      </c>
      <c r="V246" s="136">
        <f t="shared" si="147"/>
        <v>0</v>
      </c>
      <c r="W246" s="136">
        <f t="shared" si="148"/>
        <v>0</v>
      </c>
      <c r="X246" s="136">
        <f t="shared" si="149"/>
        <v>0</v>
      </c>
      <c r="Y246" s="42">
        <f t="shared" si="150"/>
        <v>0</v>
      </c>
      <c r="Z246" s="42"/>
      <c r="AA246" s="42"/>
      <c r="AB246" s="42"/>
      <c r="AC246" s="42"/>
      <c r="AD246" s="42"/>
      <c r="AE246" s="42"/>
      <c r="AF246" s="42"/>
      <c r="AG246" s="42"/>
    </row>
    <row r="247" spans="1:33">
      <c r="A247" s="44">
        <f t="shared" si="132"/>
        <v>236</v>
      </c>
      <c r="B247" s="44"/>
      <c r="C247" s="137">
        <v>39604</v>
      </c>
      <c r="E247" s="138" t="s">
        <v>317</v>
      </c>
      <c r="G247" s="43">
        <v>6.2</v>
      </c>
      <c r="H247" s="136" t="str">
        <f t="shared" si="134"/>
        <v>P, S, T &amp; D Plant - Customer</v>
      </c>
      <c r="I247" s="42">
        <f>'DepExp. Class.'!J$247</f>
        <v>0</v>
      </c>
      <c r="J247" s="136">
        <f t="shared" si="135"/>
        <v>0</v>
      </c>
      <c r="K247" s="136">
        <f t="shared" si="136"/>
        <v>0</v>
      </c>
      <c r="L247" s="136">
        <f t="shared" si="137"/>
        <v>0</v>
      </c>
      <c r="M247" s="136">
        <f t="shared" si="138"/>
        <v>0</v>
      </c>
      <c r="N247" s="136">
        <f t="shared" si="139"/>
        <v>0</v>
      </c>
      <c r="O247" s="136">
        <f t="shared" si="140"/>
        <v>0</v>
      </c>
      <c r="P247" s="136">
        <f t="shared" si="141"/>
        <v>0</v>
      </c>
      <c r="Q247" s="136">
        <f t="shared" si="142"/>
        <v>0</v>
      </c>
      <c r="R247" s="136">
        <f t="shared" si="143"/>
        <v>0</v>
      </c>
      <c r="S247" s="136">
        <f t="shared" si="144"/>
        <v>0</v>
      </c>
      <c r="T247" s="136">
        <f t="shared" si="145"/>
        <v>0</v>
      </c>
      <c r="U247" s="136">
        <f t="shared" si="146"/>
        <v>0</v>
      </c>
      <c r="V247" s="136">
        <f t="shared" si="147"/>
        <v>0</v>
      </c>
      <c r="W247" s="136">
        <f t="shared" si="148"/>
        <v>0</v>
      </c>
      <c r="X247" s="136">
        <f t="shared" si="149"/>
        <v>0</v>
      </c>
      <c r="Y247" s="42">
        <f t="shared" si="150"/>
        <v>0</v>
      </c>
      <c r="Z247" s="42"/>
      <c r="AA247" s="42"/>
      <c r="AB247" s="42"/>
      <c r="AC247" s="42"/>
      <c r="AD247" s="42"/>
      <c r="AE247" s="42"/>
      <c r="AF247" s="42"/>
      <c r="AG247" s="42"/>
    </row>
    <row r="248" spans="1:33">
      <c r="A248" s="44">
        <f t="shared" si="132"/>
        <v>237</v>
      </c>
      <c r="B248" s="44"/>
      <c r="C248" s="137">
        <v>39605</v>
      </c>
      <c r="E248" s="141" t="s">
        <v>318</v>
      </c>
      <c r="G248" s="43">
        <v>6.2</v>
      </c>
      <c r="H248" s="136" t="str">
        <f t="shared" si="134"/>
        <v>P, S, T &amp; D Plant - Customer</v>
      </c>
      <c r="I248" s="42">
        <f>'DepExp. Class.'!J$248</f>
        <v>0</v>
      </c>
      <c r="J248" s="136">
        <f t="shared" si="135"/>
        <v>0</v>
      </c>
      <c r="K248" s="136">
        <f t="shared" si="136"/>
        <v>0</v>
      </c>
      <c r="L248" s="136">
        <f t="shared" si="137"/>
        <v>0</v>
      </c>
      <c r="M248" s="136">
        <f t="shared" si="138"/>
        <v>0</v>
      </c>
      <c r="N248" s="136">
        <f t="shared" si="139"/>
        <v>0</v>
      </c>
      <c r="O248" s="136">
        <f t="shared" si="140"/>
        <v>0</v>
      </c>
      <c r="P248" s="136">
        <f t="shared" si="141"/>
        <v>0</v>
      </c>
      <c r="Q248" s="136">
        <f t="shared" si="142"/>
        <v>0</v>
      </c>
      <c r="R248" s="136">
        <f t="shared" si="143"/>
        <v>0</v>
      </c>
      <c r="S248" s="136">
        <f t="shared" si="144"/>
        <v>0</v>
      </c>
      <c r="T248" s="136">
        <f t="shared" si="145"/>
        <v>0</v>
      </c>
      <c r="U248" s="136">
        <f t="shared" si="146"/>
        <v>0</v>
      </c>
      <c r="V248" s="136">
        <f t="shared" si="147"/>
        <v>0</v>
      </c>
      <c r="W248" s="136">
        <f t="shared" si="148"/>
        <v>0</v>
      </c>
      <c r="X248" s="136">
        <f t="shared" si="149"/>
        <v>0</v>
      </c>
      <c r="Y248" s="42">
        <f t="shared" si="150"/>
        <v>0</v>
      </c>
      <c r="Z248" s="42"/>
      <c r="AA248" s="42"/>
      <c r="AB248" s="42"/>
      <c r="AC248" s="42"/>
      <c r="AD248" s="42"/>
      <c r="AE248" s="42"/>
      <c r="AF248" s="42"/>
      <c r="AG248" s="42"/>
    </row>
    <row r="249" spans="1:33">
      <c r="A249" s="44">
        <f t="shared" si="132"/>
        <v>238</v>
      </c>
      <c r="B249" s="44"/>
      <c r="C249" s="137">
        <v>39700</v>
      </c>
      <c r="E249" s="138" t="s">
        <v>319</v>
      </c>
      <c r="G249" s="43">
        <v>6.2</v>
      </c>
      <c r="H249" s="136" t="str">
        <f t="shared" si="134"/>
        <v>P, S, T &amp; D Plant - Customer</v>
      </c>
      <c r="I249" s="42">
        <f>'DepExp. Class.'!J$249</f>
        <v>2883.3336831752163</v>
      </c>
      <c r="J249" s="136">
        <f t="shared" si="135"/>
        <v>2136.4209518655621</v>
      </c>
      <c r="K249" s="136">
        <f t="shared" si="136"/>
        <v>706.7273783815092</v>
      </c>
      <c r="L249" s="136">
        <f t="shared" si="137"/>
        <v>2.2116915834742499</v>
      </c>
      <c r="M249" s="136">
        <f t="shared" si="138"/>
        <v>24.108059814936937</v>
      </c>
      <c r="N249" s="136">
        <f t="shared" si="139"/>
        <v>13.865601529733796</v>
      </c>
      <c r="O249" s="136">
        <f t="shared" si="140"/>
        <v>0</v>
      </c>
      <c r="P249" s="136">
        <f t="shared" si="141"/>
        <v>0</v>
      </c>
      <c r="Q249" s="136">
        <f t="shared" si="142"/>
        <v>0</v>
      </c>
      <c r="R249" s="136">
        <f t="shared" si="143"/>
        <v>0</v>
      </c>
      <c r="S249" s="136">
        <f t="shared" si="144"/>
        <v>0</v>
      </c>
      <c r="T249" s="136">
        <f t="shared" si="145"/>
        <v>0</v>
      </c>
      <c r="U249" s="136">
        <f t="shared" si="146"/>
        <v>0</v>
      </c>
      <c r="V249" s="136">
        <f t="shared" si="147"/>
        <v>0</v>
      </c>
      <c r="W249" s="136">
        <f t="shared" si="148"/>
        <v>0</v>
      </c>
      <c r="X249" s="136">
        <f t="shared" si="149"/>
        <v>0</v>
      </c>
      <c r="Y249" s="42">
        <f t="shared" si="150"/>
        <v>0</v>
      </c>
      <c r="Z249" s="42"/>
      <c r="AA249" s="42"/>
      <c r="AB249" s="42"/>
      <c r="AC249" s="42"/>
      <c r="AD249" s="42"/>
      <c r="AE249" s="42"/>
      <c r="AF249" s="42"/>
      <c r="AG249" s="42"/>
    </row>
    <row r="250" spans="1:33">
      <c r="A250" s="44">
        <f t="shared" si="132"/>
        <v>239</v>
      </c>
      <c r="B250" s="44"/>
      <c r="C250" s="137">
        <v>39701</v>
      </c>
      <c r="E250" s="138" t="s">
        <v>320</v>
      </c>
      <c r="G250" s="43">
        <v>6.2</v>
      </c>
      <c r="H250" s="136" t="str">
        <f t="shared" si="134"/>
        <v>P, S, T &amp; D Plant - Customer</v>
      </c>
      <c r="I250" s="42">
        <f>'DepExp. Class.'!J$250</f>
        <v>0</v>
      </c>
      <c r="J250" s="136">
        <f t="shared" si="135"/>
        <v>0</v>
      </c>
      <c r="K250" s="136">
        <f t="shared" si="136"/>
        <v>0</v>
      </c>
      <c r="L250" s="136">
        <f t="shared" si="137"/>
        <v>0</v>
      </c>
      <c r="M250" s="136">
        <f t="shared" si="138"/>
        <v>0</v>
      </c>
      <c r="N250" s="136">
        <f t="shared" si="139"/>
        <v>0</v>
      </c>
      <c r="O250" s="136">
        <f t="shared" si="140"/>
        <v>0</v>
      </c>
      <c r="P250" s="136">
        <f t="shared" si="141"/>
        <v>0</v>
      </c>
      <c r="Q250" s="136">
        <f t="shared" si="142"/>
        <v>0</v>
      </c>
      <c r="R250" s="136">
        <f t="shared" si="143"/>
        <v>0</v>
      </c>
      <c r="S250" s="136">
        <f t="shared" si="144"/>
        <v>0</v>
      </c>
      <c r="T250" s="136">
        <f t="shared" si="145"/>
        <v>0</v>
      </c>
      <c r="U250" s="136">
        <f t="shared" si="146"/>
        <v>0</v>
      </c>
      <c r="V250" s="136">
        <f t="shared" si="147"/>
        <v>0</v>
      </c>
      <c r="W250" s="136">
        <f t="shared" si="148"/>
        <v>0</v>
      </c>
      <c r="X250" s="136">
        <f t="shared" si="149"/>
        <v>0</v>
      </c>
      <c r="Y250" s="42">
        <f t="shared" si="150"/>
        <v>0</v>
      </c>
      <c r="Z250" s="42"/>
      <c r="AA250" s="42"/>
      <c r="AB250" s="42"/>
      <c r="AC250" s="42"/>
      <c r="AD250" s="42"/>
      <c r="AE250" s="42"/>
      <c r="AF250" s="42"/>
      <c r="AG250" s="42"/>
    </row>
    <row r="251" spans="1:33">
      <c r="A251" s="44">
        <f t="shared" si="132"/>
        <v>240</v>
      </c>
      <c r="B251" s="44"/>
      <c r="C251" s="137">
        <v>39702</v>
      </c>
      <c r="E251" s="138" t="s">
        <v>321</v>
      </c>
      <c r="G251" s="43">
        <v>6.2</v>
      </c>
      <c r="H251" s="136" t="str">
        <f t="shared" si="134"/>
        <v>P, S, T &amp; D Plant - Customer</v>
      </c>
      <c r="I251" s="42">
        <f>'DepExp. Class.'!J$251</f>
        <v>0</v>
      </c>
      <c r="J251" s="136">
        <f t="shared" si="135"/>
        <v>0</v>
      </c>
      <c r="K251" s="136">
        <f t="shared" si="136"/>
        <v>0</v>
      </c>
      <c r="L251" s="136">
        <f t="shared" si="137"/>
        <v>0</v>
      </c>
      <c r="M251" s="136">
        <f t="shared" si="138"/>
        <v>0</v>
      </c>
      <c r="N251" s="136">
        <f t="shared" si="139"/>
        <v>0</v>
      </c>
      <c r="O251" s="136">
        <f t="shared" si="140"/>
        <v>0</v>
      </c>
      <c r="P251" s="136">
        <f t="shared" si="141"/>
        <v>0</v>
      </c>
      <c r="Q251" s="136">
        <f t="shared" si="142"/>
        <v>0</v>
      </c>
      <c r="R251" s="136">
        <f t="shared" si="143"/>
        <v>0</v>
      </c>
      <c r="S251" s="136">
        <f t="shared" si="144"/>
        <v>0</v>
      </c>
      <c r="T251" s="136">
        <f t="shared" si="145"/>
        <v>0</v>
      </c>
      <c r="U251" s="136">
        <f t="shared" si="146"/>
        <v>0</v>
      </c>
      <c r="V251" s="136">
        <f t="shared" si="147"/>
        <v>0</v>
      </c>
      <c r="W251" s="136">
        <f t="shared" si="148"/>
        <v>0</v>
      </c>
      <c r="X251" s="136">
        <f t="shared" si="149"/>
        <v>0</v>
      </c>
      <c r="Y251" s="42">
        <f t="shared" si="150"/>
        <v>0</v>
      </c>
      <c r="Z251" s="44"/>
      <c r="AA251" s="44"/>
      <c r="AB251" s="44"/>
      <c r="AC251" s="44"/>
      <c r="AD251" s="44"/>
      <c r="AE251" s="44"/>
      <c r="AF251" s="44"/>
      <c r="AG251" s="44"/>
    </row>
    <row r="252" spans="1:33">
      <c r="A252" s="44">
        <f t="shared" si="132"/>
        <v>241</v>
      </c>
      <c r="B252" s="44"/>
      <c r="C252" s="137">
        <v>39705</v>
      </c>
      <c r="E252" s="138" t="s">
        <v>322</v>
      </c>
      <c r="G252" s="43">
        <v>6.2</v>
      </c>
      <c r="H252" s="136" t="str">
        <f t="shared" si="134"/>
        <v>P, S, T &amp; D Plant - Customer</v>
      </c>
      <c r="I252" s="42">
        <f>'DepExp. Class.'!J$252</f>
        <v>0</v>
      </c>
      <c r="J252" s="136">
        <f t="shared" si="135"/>
        <v>0</v>
      </c>
      <c r="K252" s="136">
        <f t="shared" si="136"/>
        <v>0</v>
      </c>
      <c r="L252" s="136">
        <f t="shared" si="137"/>
        <v>0</v>
      </c>
      <c r="M252" s="136">
        <f t="shared" si="138"/>
        <v>0</v>
      </c>
      <c r="N252" s="136">
        <f t="shared" si="139"/>
        <v>0</v>
      </c>
      <c r="O252" s="136">
        <f t="shared" si="140"/>
        <v>0</v>
      </c>
      <c r="P252" s="136">
        <f t="shared" si="141"/>
        <v>0</v>
      </c>
      <c r="Q252" s="136">
        <f t="shared" si="142"/>
        <v>0</v>
      </c>
      <c r="R252" s="136">
        <f t="shared" si="143"/>
        <v>0</v>
      </c>
      <c r="S252" s="136">
        <f t="shared" si="144"/>
        <v>0</v>
      </c>
      <c r="T252" s="136">
        <f t="shared" si="145"/>
        <v>0</v>
      </c>
      <c r="U252" s="136">
        <f t="shared" si="146"/>
        <v>0</v>
      </c>
      <c r="V252" s="136">
        <f t="shared" si="147"/>
        <v>0</v>
      </c>
      <c r="W252" s="136">
        <f t="shared" si="148"/>
        <v>0</v>
      </c>
      <c r="X252" s="136">
        <f t="shared" si="149"/>
        <v>0</v>
      </c>
      <c r="Y252" s="42">
        <f t="shared" si="150"/>
        <v>0</v>
      </c>
      <c r="Z252" s="44"/>
      <c r="AA252" s="44"/>
      <c r="AB252" s="44"/>
      <c r="AC252" s="44"/>
      <c r="AD252" s="44"/>
      <c r="AE252" s="44"/>
      <c r="AF252" s="44"/>
      <c r="AG252" s="44"/>
    </row>
    <row r="253" spans="1:33">
      <c r="A253" s="44">
        <f t="shared" si="132"/>
        <v>242</v>
      </c>
      <c r="B253" s="44"/>
      <c r="C253" s="137">
        <v>39800</v>
      </c>
      <c r="E253" s="138" t="s">
        <v>323</v>
      </c>
      <c r="G253" s="43">
        <v>6.2</v>
      </c>
      <c r="H253" s="136" t="str">
        <f t="shared" si="134"/>
        <v>P, S, T &amp; D Plant - Customer</v>
      </c>
      <c r="I253" s="42">
        <f>'DepExp. Class.'!J$253</f>
        <v>79.658882099812132</v>
      </c>
      <c r="J253" s="136">
        <f t="shared" si="135"/>
        <v>59.023659215472534</v>
      </c>
      <c r="K253" s="136">
        <f t="shared" si="136"/>
        <v>19.525007889203387</v>
      </c>
      <c r="L253" s="136">
        <f t="shared" si="137"/>
        <v>6.1103187646011969E-2</v>
      </c>
      <c r="M253" s="136">
        <f t="shared" si="138"/>
        <v>0.66604191726378792</v>
      </c>
      <c r="N253" s="136">
        <f t="shared" si="139"/>
        <v>0.38306989022640958</v>
      </c>
      <c r="O253" s="136">
        <f t="shared" si="140"/>
        <v>0</v>
      </c>
      <c r="P253" s="136">
        <f t="shared" si="141"/>
        <v>0</v>
      </c>
      <c r="Q253" s="136">
        <f t="shared" si="142"/>
        <v>0</v>
      </c>
      <c r="R253" s="136">
        <f t="shared" si="143"/>
        <v>0</v>
      </c>
      <c r="S253" s="136">
        <f t="shared" si="144"/>
        <v>0</v>
      </c>
      <c r="T253" s="136">
        <f t="shared" si="145"/>
        <v>0</v>
      </c>
      <c r="U253" s="136">
        <f t="shared" si="146"/>
        <v>0</v>
      </c>
      <c r="V253" s="136">
        <f t="shared" si="147"/>
        <v>0</v>
      </c>
      <c r="W253" s="136">
        <f t="shared" si="148"/>
        <v>0</v>
      </c>
      <c r="X253" s="136">
        <f t="shared" si="149"/>
        <v>0</v>
      </c>
      <c r="Y253" s="42">
        <f t="shared" si="150"/>
        <v>0</v>
      </c>
      <c r="Z253" s="44"/>
      <c r="AA253" s="44"/>
      <c r="AB253" s="44"/>
      <c r="AC253" s="44"/>
      <c r="AD253" s="44"/>
      <c r="AE253" s="44"/>
      <c r="AF253" s="44"/>
      <c r="AG253" s="44"/>
    </row>
    <row r="254" spans="1:33">
      <c r="A254" s="44">
        <f t="shared" si="132"/>
        <v>243</v>
      </c>
      <c r="B254" s="44"/>
      <c r="C254" s="137">
        <v>39900</v>
      </c>
      <c r="E254" s="138" t="s">
        <v>324</v>
      </c>
      <c r="G254" s="43">
        <v>6.2</v>
      </c>
      <c r="H254" s="136" t="str">
        <f t="shared" si="134"/>
        <v>P, S, T &amp; D Plant - Customer</v>
      </c>
      <c r="I254" s="42">
        <f>'DepExp. Class.'!J$254</f>
        <v>2066.3467897378782</v>
      </c>
      <c r="J254" s="136">
        <f t="shared" si="135"/>
        <v>1531.0703028151313</v>
      </c>
      <c r="K254" s="136">
        <f t="shared" si="136"/>
        <v>506.47757422592946</v>
      </c>
      <c r="L254" s="136">
        <f t="shared" si="137"/>
        <v>1.5850131499069302</v>
      </c>
      <c r="M254" s="136">
        <f t="shared" si="138"/>
        <v>17.277088772654711</v>
      </c>
      <c r="N254" s="136">
        <f t="shared" si="139"/>
        <v>9.9368107742557648</v>
      </c>
      <c r="O254" s="136">
        <f t="shared" si="140"/>
        <v>0</v>
      </c>
      <c r="P254" s="136">
        <f t="shared" si="141"/>
        <v>0</v>
      </c>
      <c r="Q254" s="136">
        <f t="shared" si="142"/>
        <v>0</v>
      </c>
      <c r="R254" s="136">
        <f t="shared" si="143"/>
        <v>0</v>
      </c>
      <c r="S254" s="136">
        <f t="shared" si="144"/>
        <v>0</v>
      </c>
      <c r="T254" s="136">
        <f t="shared" si="145"/>
        <v>0</v>
      </c>
      <c r="U254" s="136">
        <f t="shared" si="146"/>
        <v>0</v>
      </c>
      <c r="V254" s="136">
        <f t="shared" si="147"/>
        <v>0</v>
      </c>
      <c r="W254" s="136">
        <f t="shared" si="148"/>
        <v>0</v>
      </c>
      <c r="X254" s="136">
        <f t="shared" si="149"/>
        <v>0</v>
      </c>
      <c r="Y254" s="42">
        <f t="shared" si="150"/>
        <v>0</v>
      </c>
      <c r="Z254" s="44"/>
      <c r="AA254" s="44"/>
      <c r="AB254" s="44"/>
      <c r="AC254" s="44"/>
      <c r="AD254" s="44"/>
      <c r="AE254" s="44"/>
      <c r="AF254" s="44"/>
      <c r="AG254" s="44"/>
    </row>
    <row r="255" spans="1:33">
      <c r="A255" s="44">
        <f t="shared" si="132"/>
        <v>244</v>
      </c>
      <c r="B255" s="44"/>
      <c r="C255" s="137">
        <v>39901</v>
      </c>
      <c r="E255" s="138" t="s">
        <v>325</v>
      </c>
      <c r="G255" s="43">
        <v>6.2</v>
      </c>
      <c r="H255" s="136" t="str">
        <f t="shared" si="134"/>
        <v>P, S, T &amp; D Plant - Customer</v>
      </c>
      <c r="I255" s="42">
        <f>'DepExp. Class.'!J$255</f>
        <v>19055.670190736091</v>
      </c>
      <c r="J255" s="136">
        <f t="shared" si="135"/>
        <v>14119.397031597286</v>
      </c>
      <c r="K255" s="136">
        <f t="shared" si="136"/>
        <v>4670.6920935946382</v>
      </c>
      <c r="L255" s="136">
        <f t="shared" si="137"/>
        <v>14.616853271002784</v>
      </c>
      <c r="M255" s="136">
        <f t="shared" si="138"/>
        <v>159.32780845055581</v>
      </c>
      <c r="N255" s="136">
        <f t="shared" si="139"/>
        <v>91.636403822608443</v>
      </c>
      <c r="O255" s="136">
        <f t="shared" si="140"/>
        <v>0</v>
      </c>
      <c r="P255" s="136">
        <f t="shared" si="141"/>
        <v>0</v>
      </c>
      <c r="Q255" s="136">
        <f t="shared" si="142"/>
        <v>0</v>
      </c>
      <c r="R255" s="136">
        <f t="shared" si="143"/>
        <v>0</v>
      </c>
      <c r="S255" s="136">
        <f t="shared" si="144"/>
        <v>0</v>
      </c>
      <c r="T255" s="136">
        <f t="shared" si="145"/>
        <v>0</v>
      </c>
      <c r="U255" s="136">
        <f t="shared" si="146"/>
        <v>0</v>
      </c>
      <c r="V255" s="136">
        <f t="shared" si="147"/>
        <v>0</v>
      </c>
      <c r="W255" s="136">
        <f t="shared" si="148"/>
        <v>0</v>
      </c>
      <c r="X255" s="136">
        <f t="shared" si="149"/>
        <v>0</v>
      </c>
      <c r="Y255" s="42">
        <f t="shared" si="150"/>
        <v>0</v>
      </c>
      <c r="Z255" s="44"/>
      <c r="AA255" s="44"/>
      <c r="AB255" s="44"/>
      <c r="AC255" s="44"/>
      <c r="AD255" s="44"/>
      <c r="AE255" s="44"/>
      <c r="AF255" s="44"/>
      <c r="AG255" s="44"/>
    </row>
    <row r="256" spans="1:33">
      <c r="A256" s="44">
        <f t="shared" si="132"/>
        <v>245</v>
      </c>
      <c r="B256" s="44"/>
      <c r="C256" s="137">
        <v>39902</v>
      </c>
      <c r="E256" s="138" t="s">
        <v>326</v>
      </c>
      <c r="G256" s="43">
        <v>6.2</v>
      </c>
      <c r="H256" s="136" t="str">
        <f t="shared" si="134"/>
        <v>P, S, T &amp; D Plant - Customer</v>
      </c>
      <c r="I256" s="42">
        <f>'DepExp. Class.'!J$256</f>
        <v>4013.6456477788684</v>
      </c>
      <c r="J256" s="136">
        <f t="shared" si="135"/>
        <v>2973.9314271235944</v>
      </c>
      <c r="K256" s="136">
        <f t="shared" si="136"/>
        <v>983.77557996805058</v>
      </c>
      <c r="L256" s="136">
        <f t="shared" si="137"/>
        <v>3.0787093252644309</v>
      </c>
      <c r="M256" s="136">
        <f t="shared" si="138"/>
        <v>33.558796859771647</v>
      </c>
      <c r="N256" s="136">
        <f t="shared" si="139"/>
        <v>19.301134502187342</v>
      </c>
      <c r="O256" s="136">
        <f t="shared" si="140"/>
        <v>0</v>
      </c>
      <c r="P256" s="136">
        <f t="shared" si="141"/>
        <v>0</v>
      </c>
      <c r="Q256" s="136">
        <f t="shared" si="142"/>
        <v>0</v>
      </c>
      <c r="R256" s="136">
        <f t="shared" si="143"/>
        <v>0</v>
      </c>
      <c r="S256" s="136">
        <f t="shared" si="144"/>
        <v>0</v>
      </c>
      <c r="T256" s="136">
        <f t="shared" si="145"/>
        <v>0</v>
      </c>
      <c r="U256" s="136">
        <f t="shared" si="146"/>
        <v>0</v>
      </c>
      <c r="V256" s="136">
        <f t="shared" si="147"/>
        <v>0</v>
      </c>
      <c r="W256" s="136">
        <f t="shared" si="148"/>
        <v>0</v>
      </c>
      <c r="X256" s="136">
        <f t="shared" si="149"/>
        <v>0</v>
      </c>
      <c r="Y256" s="42">
        <f t="shared" si="150"/>
        <v>0</v>
      </c>
      <c r="Z256" s="44"/>
      <c r="AA256" s="44"/>
      <c r="AB256" s="44"/>
      <c r="AC256" s="44"/>
      <c r="AD256" s="44"/>
      <c r="AE256" s="44"/>
      <c r="AF256" s="44"/>
      <c r="AG256" s="44"/>
    </row>
    <row r="257" spans="1:33">
      <c r="A257" s="44">
        <f t="shared" si="132"/>
        <v>246</v>
      </c>
      <c r="B257" s="44"/>
      <c r="C257" s="137">
        <v>39903</v>
      </c>
      <c r="E257" s="138" t="s">
        <v>327</v>
      </c>
      <c r="G257" s="43">
        <v>6.2</v>
      </c>
      <c r="H257" s="136" t="str">
        <f t="shared" si="134"/>
        <v>P, S, T &amp; D Plant - Customer</v>
      </c>
      <c r="I257" s="42">
        <f>'DepExp. Class.'!J$257</f>
        <v>1084.9760913742659</v>
      </c>
      <c r="J257" s="136">
        <f t="shared" si="135"/>
        <v>803.91862634940367</v>
      </c>
      <c r="K257" s="136">
        <f t="shared" si="136"/>
        <v>265.9360285414997</v>
      </c>
      <c r="L257" s="136">
        <f t="shared" si="137"/>
        <v>0.83224238095144887</v>
      </c>
      <c r="M257" s="136">
        <f t="shared" si="138"/>
        <v>9.071675838719699</v>
      </c>
      <c r="N257" s="136">
        <f t="shared" si="139"/>
        <v>5.2175182636915158</v>
      </c>
      <c r="O257" s="136">
        <f t="shared" si="140"/>
        <v>0</v>
      </c>
      <c r="P257" s="136">
        <f t="shared" si="141"/>
        <v>0</v>
      </c>
      <c r="Q257" s="136">
        <f t="shared" si="142"/>
        <v>0</v>
      </c>
      <c r="R257" s="136">
        <f t="shared" si="143"/>
        <v>0</v>
      </c>
      <c r="S257" s="136">
        <f t="shared" si="144"/>
        <v>0</v>
      </c>
      <c r="T257" s="136">
        <f t="shared" si="145"/>
        <v>0</v>
      </c>
      <c r="U257" s="136">
        <f t="shared" si="146"/>
        <v>0</v>
      </c>
      <c r="V257" s="136">
        <f t="shared" si="147"/>
        <v>0</v>
      </c>
      <c r="W257" s="136">
        <f t="shared" si="148"/>
        <v>0</v>
      </c>
      <c r="X257" s="136">
        <f t="shared" si="149"/>
        <v>0</v>
      </c>
      <c r="Y257" s="42">
        <f t="shared" si="150"/>
        <v>0</v>
      </c>
      <c r="Z257" s="44"/>
      <c r="AA257" s="44"/>
      <c r="AB257" s="44"/>
      <c r="AC257" s="44"/>
      <c r="AD257" s="44"/>
      <c r="AE257" s="44"/>
      <c r="AF257" s="44"/>
      <c r="AG257" s="44"/>
    </row>
    <row r="258" spans="1:33">
      <c r="A258" s="44">
        <f t="shared" si="132"/>
        <v>247</v>
      </c>
      <c r="B258" s="44"/>
      <c r="C258" s="137">
        <v>39904</v>
      </c>
      <c r="E258" s="138" t="s">
        <v>328</v>
      </c>
      <c r="G258" s="43">
        <v>6.2</v>
      </c>
      <c r="H258" s="136" t="str">
        <f t="shared" si="134"/>
        <v>P, S, T &amp; D Plant - Customer</v>
      </c>
      <c r="I258" s="42">
        <f>'DepExp. Class.'!J$258</f>
        <v>0</v>
      </c>
      <c r="J258" s="136">
        <f t="shared" si="135"/>
        <v>0</v>
      </c>
      <c r="K258" s="136">
        <f t="shared" si="136"/>
        <v>0</v>
      </c>
      <c r="L258" s="136">
        <f t="shared" si="137"/>
        <v>0</v>
      </c>
      <c r="M258" s="136">
        <f t="shared" si="138"/>
        <v>0</v>
      </c>
      <c r="N258" s="136">
        <f t="shared" si="139"/>
        <v>0</v>
      </c>
      <c r="O258" s="136">
        <f t="shared" si="140"/>
        <v>0</v>
      </c>
      <c r="P258" s="136">
        <f t="shared" si="141"/>
        <v>0</v>
      </c>
      <c r="Q258" s="136">
        <f t="shared" si="142"/>
        <v>0</v>
      </c>
      <c r="R258" s="136">
        <f t="shared" si="143"/>
        <v>0</v>
      </c>
      <c r="S258" s="136">
        <f t="shared" si="144"/>
        <v>0</v>
      </c>
      <c r="T258" s="136">
        <f t="shared" si="145"/>
        <v>0</v>
      </c>
      <c r="U258" s="136">
        <f t="shared" si="146"/>
        <v>0</v>
      </c>
      <c r="V258" s="136">
        <f t="shared" si="147"/>
        <v>0</v>
      </c>
      <c r="W258" s="136">
        <f t="shared" si="148"/>
        <v>0</v>
      </c>
      <c r="X258" s="136">
        <f t="shared" si="149"/>
        <v>0</v>
      </c>
      <c r="Y258" s="42">
        <f t="shared" si="150"/>
        <v>0</v>
      </c>
      <c r="Z258" s="44"/>
      <c r="AA258" s="44"/>
      <c r="AB258" s="44"/>
      <c r="AC258" s="44"/>
      <c r="AD258" s="44"/>
      <c r="AE258" s="44"/>
      <c r="AF258" s="44"/>
      <c r="AG258" s="44"/>
    </row>
    <row r="259" spans="1:33">
      <c r="A259" s="44">
        <f t="shared" si="132"/>
        <v>248</v>
      </c>
      <c r="B259" s="44"/>
      <c r="C259" s="137">
        <v>39905</v>
      </c>
      <c r="E259" s="138" t="s">
        <v>329</v>
      </c>
      <c r="G259" s="43">
        <v>6.2</v>
      </c>
      <c r="H259" s="136" t="str">
        <f t="shared" si="134"/>
        <v>P, S, T &amp; D Plant - Customer</v>
      </c>
      <c r="I259" s="42">
        <f>'DepExp. Class.'!J$259</f>
        <v>0</v>
      </c>
      <c r="J259" s="136">
        <f t="shared" si="135"/>
        <v>0</v>
      </c>
      <c r="K259" s="136">
        <f t="shared" si="136"/>
        <v>0</v>
      </c>
      <c r="L259" s="136">
        <f t="shared" si="137"/>
        <v>0</v>
      </c>
      <c r="M259" s="136">
        <f t="shared" si="138"/>
        <v>0</v>
      </c>
      <c r="N259" s="136">
        <f t="shared" si="139"/>
        <v>0</v>
      </c>
      <c r="O259" s="136">
        <f t="shared" si="140"/>
        <v>0</v>
      </c>
      <c r="P259" s="136">
        <f t="shared" si="141"/>
        <v>0</v>
      </c>
      <c r="Q259" s="136">
        <f t="shared" si="142"/>
        <v>0</v>
      </c>
      <c r="R259" s="136">
        <f t="shared" si="143"/>
        <v>0</v>
      </c>
      <c r="S259" s="136">
        <f t="shared" si="144"/>
        <v>0</v>
      </c>
      <c r="T259" s="136">
        <f t="shared" si="145"/>
        <v>0</v>
      </c>
      <c r="U259" s="136">
        <f t="shared" si="146"/>
        <v>0</v>
      </c>
      <c r="V259" s="136">
        <f t="shared" si="147"/>
        <v>0</v>
      </c>
      <c r="W259" s="136">
        <f t="shared" si="148"/>
        <v>0</v>
      </c>
      <c r="X259" s="136">
        <f t="shared" si="149"/>
        <v>0</v>
      </c>
      <c r="Y259" s="42">
        <f t="shared" si="150"/>
        <v>0</v>
      </c>
      <c r="Z259" s="44"/>
      <c r="AA259" s="44"/>
      <c r="AB259" s="44"/>
      <c r="AC259" s="44"/>
      <c r="AD259" s="44"/>
      <c r="AE259" s="44"/>
      <c r="AF259" s="44"/>
      <c r="AG259" s="44"/>
    </row>
    <row r="260" spans="1:33">
      <c r="A260" s="44">
        <f t="shared" si="132"/>
        <v>249</v>
      </c>
      <c r="B260" s="44"/>
      <c r="C260" s="137">
        <v>39906</v>
      </c>
      <c r="E260" s="138" t="s">
        <v>330</v>
      </c>
      <c r="G260" s="43">
        <v>6.2</v>
      </c>
      <c r="H260" s="136" t="str">
        <f t="shared" si="134"/>
        <v>P, S, T &amp; D Plant - Customer</v>
      </c>
      <c r="I260" s="42">
        <f>'DepExp. Class.'!J$260</f>
        <v>2698.8462904923726</v>
      </c>
      <c r="J260" s="136">
        <f t="shared" si="135"/>
        <v>1999.7240674978</v>
      </c>
      <c r="K260" s="136">
        <f t="shared" si="136"/>
        <v>661.50809206165286</v>
      </c>
      <c r="L260" s="136">
        <f t="shared" si="137"/>
        <v>2.0701785785679219</v>
      </c>
      <c r="M260" s="136">
        <f t="shared" si="138"/>
        <v>22.565528291841808</v>
      </c>
      <c r="N260" s="136">
        <f t="shared" si="139"/>
        <v>12.978424062510213</v>
      </c>
      <c r="O260" s="136">
        <f t="shared" si="140"/>
        <v>0</v>
      </c>
      <c r="P260" s="136">
        <f t="shared" si="141"/>
        <v>0</v>
      </c>
      <c r="Q260" s="136">
        <f t="shared" si="142"/>
        <v>0</v>
      </c>
      <c r="R260" s="136">
        <f t="shared" si="143"/>
        <v>0</v>
      </c>
      <c r="S260" s="136">
        <f t="shared" si="144"/>
        <v>0</v>
      </c>
      <c r="T260" s="136">
        <f t="shared" si="145"/>
        <v>0</v>
      </c>
      <c r="U260" s="136">
        <f t="shared" si="146"/>
        <v>0</v>
      </c>
      <c r="V260" s="136">
        <f t="shared" si="147"/>
        <v>0</v>
      </c>
      <c r="W260" s="136">
        <f t="shared" si="148"/>
        <v>0</v>
      </c>
      <c r="X260" s="136">
        <f t="shared" si="149"/>
        <v>0</v>
      </c>
      <c r="Y260" s="42">
        <f t="shared" si="150"/>
        <v>0</v>
      </c>
      <c r="Z260" s="44"/>
      <c r="AB260" s="44"/>
      <c r="AC260" s="44"/>
      <c r="AD260" s="44"/>
      <c r="AE260" s="44"/>
      <c r="AF260" s="44"/>
      <c r="AG260" s="44"/>
    </row>
    <row r="261" spans="1:33">
      <c r="A261" s="44">
        <f t="shared" si="132"/>
        <v>250</v>
      </c>
      <c r="B261" s="44"/>
      <c r="C261" s="137">
        <v>39907</v>
      </c>
      <c r="E261" s="138" t="s">
        <v>331</v>
      </c>
      <c r="G261" s="43">
        <v>6.2</v>
      </c>
      <c r="H261" s="136" t="str">
        <f t="shared" si="134"/>
        <v>P, S, T &amp; D Plant - Customer</v>
      </c>
      <c r="I261" s="42">
        <f>'DepExp. Class.'!J$261</f>
        <v>334.12621850469702</v>
      </c>
      <c r="J261" s="136">
        <f t="shared" si="135"/>
        <v>247.57254352709856</v>
      </c>
      <c r="K261" s="136">
        <f t="shared" si="136"/>
        <v>81.896919468686463</v>
      </c>
      <c r="L261" s="136">
        <f t="shared" si="137"/>
        <v>0.25629504819266158</v>
      </c>
      <c r="M261" s="136">
        <f t="shared" si="138"/>
        <v>2.7936880522893075</v>
      </c>
      <c r="N261" s="136">
        <f t="shared" si="139"/>
        <v>1.6067724084300385</v>
      </c>
      <c r="O261" s="136">
        <f t="shared" si="140"/>
        <v>0</v>
      </c>
      <c r="P261" s="136">
        <f t="shared" si="141"/>
        <v>0</v>
      </c>
      <c r="Q261" s="136">
        <f t="shared" si="142"/>
        <v>0</v>
      </c>
      <c r="R261" s="136">
        <f t="shared" si="143"/>
        <v>0</v>
      </c>
      <c r="S261" s="136">
        <f t="shared" si="144"/>
        <v>0</v>
      </c>
      <c r="T261" s="136">
        <f t="shared" si="145"/>
        <v>0</v>
      </c>
      <c r="U261" s="136">
        <f t="shared" si="146"/>
        <v>0</v>
      </c>
      <c r="V261" s="136">
        <f t="shared" si="147"/>
        <v>0</v>
      </c>
      <c r="W261" s="136">
        <f t="shared" si="148"/>
        <v>0</v>
      </c>
      <c r="X261" s="136">
        <f t="shared" si="149"/>
        <v>0</v>
      </c>
      <c r="Y261" s="42">
        <f t="shared" si="150"/>
        <v>0</v>
      </c>
      <c r="Z261" s="44"/>
      <c r="AB261" s="44"/>
      <c r="AC261" s="44"/>
      <c r="AD261" s="44"/>
      <c r="AE261" s="44"/>
      <c r="AF261" s="44"/>
      <c r="AG261" s="44"/>
    </row>
    <row r="262" spans="1:33">
      <c r="A262" s="44">
        <f t="shared" si="132"/>
        <v>251</v>
      </c>
      <c r="B262" s="44"/>
      <c r="C262" s="137">
        <v>39908</v>
      </c>
      <c r="E262" s="138" t="s">
        <v>332</v>
      </c>
      <c r="G262" s="43">
        <v>6.2</v>
      </c>
      <c r="H262" s="136" t="str">
        <f t="shared" si="134"/>
        <v>P, S, T &amp; D Plant - Customer</v>
      </c>
      <c r="I262" s="42">
        <f>'DepExp. Class.'!J$262</f>
        <v>179858.12840419792</v>
      </c>
      <c r="J262" s="136">
        <f t="shared" si="135"/>
        <v>133266.80714349513</v>
      </c>
      <c r="K262" s="136">
        <f t="shared" si="136"/>
        <v>44084.617853777316</v>
      </c>
      <c r="L262" s="136">
        <f t="shared" si="137"/>
        <v>137.96207880210937</v>
      </c>
      <c r="M262" s="136">
        <f t="shared" si="138"/>
        <v>1503.8254306369565</v>
      </c>
      <c r="N262" s="136">
        <f t="shared" si="139"/>
        <v>864.91589748641559</v>
      </c>
      <c r="O262" s="136">
        <f t="shared" si="140"/>
        <v>0</v>
      </c>
      <c r="P262" s="136">
        <f t="shared" si="141"/>
        <v>0</v>
      </c>
      <c r="Q262" s="136">
        <f t="shared" si="142"/>
        <v>0</v>
      </c>
      <c r="R262" s="136">
        <f t="shared" si="143"/>
        <v>0</v>
      </c>
      <c r="S262" s="136">
        <f t="shared" si="144"/>
        <v>0</v>
      </c>
      <c r="T262" s="136">
        <f t="shared" si="145"/>
        <v>0</v>
      </c>
      <c r="U262" s="136">
        <f t="shared" si="146"/>
        <v>0</v>
      </c>
      <c r="V262" s="136">
        <f t="shared" si="147"/>
        <v>0</v>
      </c>
      <c r="W262" s="136">
        <f t="shared" si="148"/>
        <v>0</v>
      </c>
      <c r="X262" s="136">
        <f t="shared" si="149"/>
        <v>0</v>
      </c>
      <c r="Y262" s="42">
        <f t="shared" si="150"/>
        <v>0</v>
      </c>
      <c r="Z262" s="44"/>
      <c r="AB262" s="44"/>
      <c r="AC262" s="44"/>
      <c r="AD262" s="44"/>
      <c r="AE262" s="44"/>
      <c r="AF262" s="44"/>
      <c r="AG262" s="44"/>
    </row>
    <row r="263" spans="1:33">
      <c r="A263" s="44">
        <f t="shared" si="132"/>
        <v>252</v>
      </c>
      <c r="B263" s="44"/>
      <c r="C263" s="137">
        <v>39909</v>
      </c>
      <c r="E263" s="138" t="s">
        <v>333</v>
      </c>
      <c r="G263" s="43">
        <v>6.2</v>
      </c>
      <c r="H263" s="136" t="str">
        <f t="shared" si="134"/>
        <v>P, S, T &amp; D Plant - Customer</v>
      </c>
      <c r="I263" s="42">
        <f>'DepExp. Class.'!J$263</f>
        <v>0</v>
      </c>
      <c r="J263" s="136">
        <f t="shared" si="135"/>
        <v>0</v>
      </c>
      <c r="K263" s="136">
        <f t="shared" si="136"/>
        <v>0</v>
      </c>
      <c r="L263" s="136">
        <f t="shared" si="137"/>
        <v>0</v>
      </c>
      <c r="M263" s="136">
        <f t="shared" si="138"/>
        <v>0</v>
      </c>
      <c r="N263" s="136">
        <f t="shared" si="139"/>
        <v>0</v>
      </c>
      <c r="O263" s="136">
        <f t="shared" si="140"/>
        <v>0</v>
      </c>
      <c r="P263" s="136">
        <f t="shared" si="141"/>
        <v>0</v>
      </c>
      <c r="Q263" s="136">
        <f t="shared" si="142"/>
        <v>0</v>
      </c>
      <c r="R263" s="136">
        <f t="shared" si="143"/>
        <v>0</v>
      </c>
      <c r="S263" s="136">
        <f t="shared" si="144"/>
        <v>0</v>
      </c>
      <c r="T263" s="136">
        <f t="shared" si="145"/>
        <v>0</v>
      </c>
      <c r="U263" s="136">
        <f t="shared" si="146"/>
        <v>0</v>
      </c>
      <c r="V263" s="136">
        <f t="shared" si="147"/>
        <v>0</v>
      </c>
      <c r="W263" s="136">
        <f t="shared" si="148"/>
        <v>0</v>
      </c>
      <c r="X263" s="136">
        <f t="shared" si="149"/>
        <v>0</v>
      </c>
      <c r="Y263" s="42">
        <f t="shared" si="150"/>
        <v>0</v>
      </c>
      <c r="Z263" s="44"/>
      <c r="AB263" s="44"/>
      <c r="AC263" s="44"/>
      <c r="AD263" s="44"/>
      <c r="AE263" s="44"/>
      <c r="AF263" s="44"/>
      <c r="AG263" s="44"/>
    </row>
    <row r="264" spans="1:33">
      <c r="A264" s="44">
        <f t="shared" si="132"/>
        <v>253</v>
      </c>
      <c r="B264" s="44"/>
      <c r="C264" s="137">
        <v>39924</v>
      </c>
      <c r="E264" s="138" t="s">
        <v>334</v>
      </c>
      <c r="G264" s="43">
        <v>6.2</v>
      </c>
      <c r="H264" s="136" t="str">
        <f t="shared" si="134"/>
        <v>P, S, T &amp; D Plant - Customer</v>
      </c>
      <c r="I264" s="42">
        <f>'DepExp. Class.'!J$264</f>
        <v>0</v>
      </c>
      <c r="J264" s="136">
        <f t="shared" si="135"/>
        <v>0</v>
      </c>
      <c r="K264" s="136">
        <f t="shared" si="136"/>
        <v>0</v>
      </c>
      <c r="L264" s="136">
        <f t="shared" si="137"/>
        <v>0</v>
      </c>
      <c r="M264" s="136">
        <f t="shared" si="138"/>
        <v>0</v>
      </c>
      <c r="N264" s="136">
        <f t="shared" si="139"/>
        <v>0</v>
      </c>
      <c r="O264" s="136">
        <f t="shared" si="140"/>
        <v>0</v>
      </c>
      <c r="P264" s="136">
        <f t="shared" si="141"/>
        <v>0</v>
      </c>
      <c r="Q264" s="136">
        <f t="shared" si="142"/>
        <v>0</v>
      </c>
      <c r="R264" s="136">
        <f t="shared" si="143"/>
        <v>0</v>
      </c>
      <c r="S264" s="136">
        <f t="shared" si="144"/>
        <v>0</v>
      </c>
      <c r="T264" s="136">
        <f t="shared" si="145"/>
        <v>0</v>
      </c>
      <c r="U264" s="136">
        <f t="shared" si="146"/>
        <v>0</v>
      </c>
      <c r="V264" s="136">
        <f t="shared" si="147"/>
        <v>0</v>
      </c>
      <c r="W264" s="136">
        <f t="shared" si="148"/>
        <v>0</v>
      </c>
      <c r="X264" s="136">
        <f t="shared" si="149"/>
        <v>0</v>
      </c>
      <c r="Y264" s="42">
        <f t="shared" si="150"/>
        <v>0</v>
      </c>
      <c r="Z264" s="44"/>
      <c r="AB264" s="44"/>
      <c r="AC264" s="44"/>
      <c r="AD264" s="44"/>
      <c r="AE264" s="44"/>
      <c r="AF264" s="44"/>
      <c r="AG264" s="44"/>
    </row>
    <row r="265" spans="1:33">
      <c r="A265" s="44">
        <f t="shared" si="132"/>
        <v>254</v>
      </c>
      <c r="B265" s="44"/>
      <c r="C265" s="147"/>
      <c r="E265" s="138"/>
      <c r="G265" s="43"/>
      <c r="H265" s="136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</row>
    <row r="266" spans="1:33">
      <c r="A266" s="44">
        <f t="shared" si="132"/>
        <v>255</v>
      </c>
      <c r="B266" s="44"/>
      <c r="C266" s="44"/>
      <c r="D266" s="44"/>
      <c r="E266" s="138"/>
      <c r="G266" s="43"/>
      <c r="H266" s="44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</row>
    <row r="267" spans="1:33">
      <c r="A267" s="44">
        <f t="shared" si="132"/>
        <v>256</v>
      </c>
      <c r="B267" s="44"/>
      <c r="C267" s="44"/>
      <c r="D267" s="44" t="s">
        <v>159</v>
      </c>
      <c r="E267" s="44"/>
      <c r="G267" s="43"/>
      <c r="H267" s="136"/>
      <c r="I267" s="42">
        <f>'DepExp. Class.'!J$267</f>
        <v>228519.83394727594</v>
      </c>
      <c r="J267" s="136">
        <f>SUM(J231:J264)</f>
        <v>169322.94864469604</v>
      </c>
      <c r="K267" s="136">
        <f t="shared" ref="K267:X267" si="151">SUM(K231:K264)</f>
        <v>56011.978112739962</v>
      </c>
      <c r="L267" s="136">
        <f t="shared" si="151"/>
        <v>175.28855447682497</v>
      </c>
      <c r="M267" s="136">
        <f t="shared" si="151"/>
        <v>1910.6945054078917</v>
      </c>
      <c r="N267" s="136">
        <f t="shared" si="151"/>
        <v>1098.9241299552054</v>
      </c>
      <c r="O267" s="136">
        <f t="shared" si="151"/>
        <v>0</v>
      </c>
      <c r="P267" s="136">
        <f t="shared" si="151"/>
        <v>0</v>
      </c>
      <c r="Q267" s="136">
        <f t="shared" si="151"/>
        <v>0</v>
      </c>
      <c r="R267" s="136">
        <f t="shared" si="151"/>
        <v>0</v>
      </c>
      <c r="S267" s="136">
        <f t="shared" si="151"/>
        <v>0</v>
      </c>
      <c r="T267" s="136">
        <f t="shared" si="151"/>
        <v>0</v>
      </c>
      <c r="U267" s="136">
        <f t="shared" si="151"/>
        <v>0</v>
      </c>
      <c r="V267" s="136">
        <f t="shared" si="151"/>
        <v>0</v>
      </c>
      <c r="W267" s="136">
        <f t="shared" si="151"/>
        <v>0</v>
      </c>
      <c r="X267" s="136">
        <f t="shared" si="151"/>
        <v>0</v>
      </c>
      <c r="Y267" s="42">
        <f>SUM(J267:X267)-I267</f>
        <v>0</v>
      </c>
      <c r="Z267" s="42"/>
      <c r="AA267" s="42"/>
      <c r="AB267" s="42"/>
      <c r="AC267" s="42"/>
      <c r="AD267" s="42"/>
      <c r="AE267" s="42"/>
      <c r="AF267" s="42"/>
      <c r="AG267" s="42"/>
    </row>
    <row r="268" spans="1:33">
      <c r="A268" s="44">
        <f t="shared" si="132"/>
        <v>257</v>
      </c>
      <c r="B268" s="44"/>
      <c r="C268" s="44"/>
      <c r="D268" s="44"/>
      <c r="E268" s="44"/>
      <c r="G268" s="43"/>
      <c r="H268" s="44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</row>
    <row r="269" spans="1:33">
      <c r="A269" s="44">
        <f>A268+1</f>
        <v>258</v>
      </c>
      <c r="B269" s="44"/>
      <c r="C269" s="44"/>
      <c r="D269" s="44" t="s">
        <v>151</v>
      </c>
      <c r="E269" s="44"/>
      <c r="G269" s="43"/>
      <c r="H269" s="136"/>
      <c r="I269" s="42">
        <f>'DepExp. Class.'!J$269</f>
        <v>10941949.123600282</v>
      </c>
      <c r="J269" s="42">
        <f>J133+J143+J183+J225+J267</f>
        <v>7851952.7956542866</v>
      </c>
      <c r="K269" s="42">
        <f t="shared" ref="K269:X269" si="152">K133+K143+K183+K225+K267</f>
        <v>2905218.6523345262</v>
      </c>
      <c r="L269" s="42">
        <f t="shared" si="152"/>
        <v>10167.181376752867</v>
      </c>
      <c r="M269" s="42">
        <f t="shared" si="152"/>
        <v>110857.32280241266</v>
      </c>
      <c r="N269" s="42">
        <f t="shared" si="152"/>
        <v>63753.171432301773</v>
      </c>
      <c r="O269" s="42">
        <f t="shared" si="152"/>
        <v>0</v>
      </c>
      <c r="P269" s="42">
        <f t="shared" si="152"/>
        <v>0</v>
      </c>
      <c r="Q269" s="42">
        <f t="shared" si="152"/>
        <v>0</v>
      </c>
      <c r="R269" s="42">
        <f t="shared" si="152"/>
        <v>0</v>
      </c>
      <c r="S269" s="42">
        <f t="shared" si="152"/>
        <v>0</v>
      </c>
      <c r="T269" s="42">
        <f t="shared" si="152"/>
        <v>0</v>
      </c>
      <c r="U269" s="42">
        <f t="shared" si="152"/>
        <v>0</v>
      </c>
      <c r="V269" s="42">
        <f t="shared" si="152"/>
        <v>0</v>
      </c>
      <c r="W269" s="42">
        <f t="shared" si="152"/>
        <v>0</v>
      </c>
      <c r="X269" s="42">
        <f t="shared" si="152"/>
        <v>0</v>
      </c>
      <c r="Y269" s="42">
        <f>SUM(J269:X269)-I269</f>
        <v>0</v>
      </c>
      <c r="Z269" s="42"/>
      <c r="AA269" s="42"/>
      <c r="AB269" s="42"/>
      <c r="AC269" s="42"/>
      <c r="AD269" s="42"/>
      <c r="AE269" s="42"/>
      <c r="AF269" s="42"/>
      <c r="AG269" s="42"/>
    </row>
    <row r="270" spans="1:33">
      <c r="A270" s="44"/>
      <c r="B270" s="44"/>
      <c r="C270" s="44"/>
      <c r="D270" s="44"/>
      <c r="E270" s="44"/>
      <c r="G270" s="129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</row>
    <row r="271" spans="1:33">
      <c r="A271" s="44"/>
      <c r="B271" s="44"/>
      <c r="C271" s="44"/>
      <c r="D271" s="44"/>
      <c r="E271" s="44"/>
      <c r="F271" s="45" t="s">
        <v>19</v>
      </c>
      <c r="G271" s="129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</row>
    <row r="272" spans="1:33">
      <c r="A272" s="44"/>
      <c r="B272" s="44"/>
      <c r="C272" s="44"/>
      <c r="D272" s="44"/>
      <c r="E272" s="44"/>
      <c r="F272" s="45"/>
      <c r="G272" s="129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</row>
    <row r="273" spans="1:33">
      <c r="A273" s="44"/>
      <c r="B273" s="44"/>
      <c r="C273" s="44"/>
      <c r="D273" s="44"/>
      <c r="E273" s="44"/>
      <c r="F273" s="44"/>
      <c r="G273" s="129"/>
      <c r="H273" s="44"/>
      <c r="I273" s="44"/>
      <c r="J273" s="42"/>
      <c r="K273" s="132"/>
      <c r="L273" s="132"/>
      <c r="M273" s="132"/>
      <c r="N273" s="45"/>
      <c r="O273" s="45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44"/>
      <c r="AB273" s="44"/>
      <c r="AC273" s="44"/>
      <c r="AD273" s="44"/>
      <c r="AE273" s="44"/>
      <c r="AF273" s="44"/>
      <c r="AG273" s="44"/>
    </row>
    <row r="274" spans="1:33">
      <c r="A274" s="132" t="s">
        <v>303</v>
      </c>
      <c r="B274" s="44"/>
      <c r="C274" s="132" t="s">
        <v>301</v>
      </c>
      <c r="D274" s="44"/>
      <c r="E274" s="44"/>
      <c r="F274" s="44"/>
      <c r="G274" s="131" t="s">
        <v>38</v>
      </c>
      <c r="H274" s="149" t="s">
        <v>38</v>
      </c>
      <c r="I274" s="45" t="s">
        <v>1</v>
      </c>
      <c r="J274" s="3" t="s">
        <v>56</v>
      </c>
      <c r="K274" s="3" t="s">
        <v>518</v>
      </c>
      <c r="L274" s="3" t="s">
        <v>518</v>
      </c>
      <c r="M274" s="69" t="s">
        <v>180</v>
      </c>
      <c r="N274" s="69" t="s">
        <v>180</v>
      </c>
      <c r="O274" s="45"/>
      <c r="P274" s="45"/>
      <c r="Q274" s="45"/>
      <c r="R274" s="45"/>
      <c r="S274" s="45"/>
      <c r="T274" s="132"/>
      <c r="U274" s="132"/>
      <c r="V274" s="132"/>
      <c r="W274" s="45"/>
      <c r="X274" s="45"/>
      <c r="Y274" s="45"/>
      <c r="Z274" s="44"/>
      <c r="AB274" s="44"/>
      <c r="AC274" s="44"/>
      <c r="AD274" s="44"/>
      <c r="AE274" s="44"/>
      <c r="AF274" s="44"/>
      <c r="AG274" s="44"/>
    </row>
    <row r="275" spans="1:33">
      <c r="A275" s="133" t="s">
        <v>302</v>
      </c>
      <c r="B275" s="134"/>
      <c r="C275" s="133" t="s">
        <v>302</v>
      </c>
      <c r="D275" s="44"/>
      <c r="E275" s="44"/>
      <c r="F275" s="44"/>
      <c r="G275" s="131" t="s">
        <v>39</v>
      </c>
      <c r="H275" s="149" t="s">
        <v>21</v>
      </c>
      <c r="I275" s="45" t="s">
        <v>2</v>
      </c>
      <c r="J275" s="3" t="s">
        <v>519</v>
      </c>
      <c r="K275" s="69" t="s">
        <v>420</v>
      </c>
      <c r="L275" s="69" t="s">
        <v>517</v>
      </c>
      <c r="M275" s="69" t="s">
        <v>420</v>
      </c>
      <c r="N275" s="69" t="s">
        <v>517</v>
      </c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4"/>
      <c r="AB275" s="44"/>
      <c r="AC275" s="44"/>
      <c r="AD275" s="44"/>
      <c r="AE275" s="44"/>
      <c r="AF275" s="44"/>
      <c r="AG275" s="44"/>
    </row>
    <row r="276" spans="1:33">
      <c r="A276" s="44">
        <f>+A269+1</f>
        <v>259</v>
      </c>
      <c r="B276" s="44"/>
      <c r="C276" s="44"/>
      <c r="D276" s="44" t="s">
        <v>335</v>
      </c>
      <c r="E276" s="44"/>
      <c r="G276" s="129"/>
      <c r="H276" s="44"/>
      <c r="I276" s="44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4"/>
      <c r="Z276" s="44"/>
      <c r="AB276" s="44"/>
      <c r="AC276" s="44"/>
      <c r="AD276" s="44"/>
      <c r="AE276" s="44"/>
      <c r="AF276" s="44"/>
      <c r="AG276" s="44"/>
    </row>
    <row r="277" spans="1:33">
      <c r="A277" s="44">
        <f t="shared" ref="A277:A340" si="153">A276+1</f>
        <v>260</v>
      </c>
      <c r="B277" s="44"/>
      <c r="C277" s="44"/>
      <c r="D277" s="44"/>
      <c r="E277" s="44"/>
      <c r="G277" s="43"/>
      <c r="H277" s="136"/>
      <c r="I277" s="42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42"/>
      <c r="Z277" s="42"/>
      <c r="AA277" s="42"/>
      <c r="AB277" s="42"/>
      <c r="AC277" s="42"/>
      <c r="AD277" s="42"/>
      <c r="AE277" s="42"/>
      <c r="AF277" s="42"/>
      <c r="AG277" s="42"/>
    </row>
    <row r="278" spans="1:33">
      <c r="A278" s="44">
        <f t="shared" si="153"/>
        <v>261</v>
      </c>
      <c r="B278" s="44"/>
      <c r="C278" s="137">
        <v>30100</v>
      </c>
      <c r="D278" s="44"/>
      <c r="E278" s="138" t="s">
        <v>336</v>
      </c>
      <c r="G278" s="43">
        <v>99</v>
      </c>
      <c r="H278" s="136" t="str">
        <f>VLOOKUP($G278,alloc,3)</f>
        <v>-</v>
      </c>
      <c r="I278" s="42">
        <f>'DepExp. Class.'!K$14</f>
        <v>0</v>
      </c>
      <c r="J278" s="136">
        <f>$I278*VLOOKUP($G278,alloc,6)</f>
        <v>0</v>
      </c>
      <c r="K278" s="136">
        <f>$I278*VLOOKUP($G278,alloc,7)</f>
        <v>0</v>
      </c>
      <c r="L278" s="136">
        <f>$I278*VLOOKUP($G278,alloc,8)</f>
        <v>0</v>
      </c>
      <c r="M278" s="136">
        <f>$I278*VLOOKUP($G278,alloc,9)</f>
        <v>0</v>
      </c>
      <c r="N278" s="136">
        <f>$I278*VLOOKUP($G278,alloc,10)</f>
        <v>0</v>
      </c>
      <c r="O278" s="136">
        <f>$I278*VLOOKUP($G278,alloc,11)</f>
        <v>0</v>
      </c>
      <c r="P278" s="136">
        <f>$I278*VLOOKUP($G278,alloc,12)</f>
        <v>0</v>
      </c>
      <c r="Q278" s="136">
        <f>$I278*VLOOKUP($G278,alloc,13)</f>
        <v>0</v>
      </c>
      <c r="R278" s="136">
        <f>$I278*VLOOKUP($G278,alloc,14)</f>
        <v>0</v>
      </c>
      <c r="S278" s="136">
        <f>$I278*VLOOKUP($G278,alloc,15)</f>
        <v>0</v>
      </c>
      <c r="T278" s="136">
        <f>$I278*VLOOKUP($G278,alloc,16)</f>
        <v>0</v>
      </c>
      <c r="U278" s="136">
        <f>$I278*VLOOKUP($G278,alloc,17)</f>
        <v>0</v>
      </c>
      <c r="V278" s="136">
        <f>$I278*VLOOKUP($G278,alloc,18)</f>
        <v>0</v>
      </c>
      <c r="W278" s="136">
        <f>$I278*VLOOKUP($G278,alloc,19)</f>
        <v>0</v>
      </c>
      <c r="X278" s="136">
        <f>$I278*VLOOKUP($G278,alloc,20)</f>
        <v>0</v>
      </c>
      <c r="Y278" s="42">
        <f>SUM(J278:X278)-I278</f>
        <v>0</v>
      </c>
      <c r="Z278" s="42"/>
      <c r="AA278" s="42"/>
      <c r="AB278" s="42"/>
      <c r="AC278" s="42"/>
      <c r="AD278" s="42"/>
      <c r="AE278" s="42"/>
      <c r="AF278" s="42"/>
      <c r="AG278" s="42"/>
    </row>
    <row r="279" spans="1:33">
      <c r="A279" s="44">
        <f t="shared" si="153"/>
        <v>262</v>
      </c>
      <c r="B279" s="44"/>
      <c r="C279" s="137">
        <v>30200</v>
      </c>
      <c r="D279" s="44"/>
      <c r="E279" s="138" t="s">
        <v>197</v>
      </c>
      <c r="G279" s="43">
        <v>99</v>
      </c>
      <c r="H279" s="136" t="str">
        <f>VLOOKUP($G279,alloc,3)</f>
        <v>-</v>
      </c>
      <c r="I279" s="42">
        <f>'DepExp. Class.'!K$15</f>
        <v>0</v>
      </c>
      <c r="J279" s="136">
        <f>$I279*VLOOKUP($G279,alloc,6)</f>
        <v>0</v>
      </c>
      <c r="K279" s="136">
        <f>$I279*VLOOKUP($G279,alloc,7)</f>
        <v>0</v>
      </c>
      <c r="L279" s="136">
        <f>$I279*VLOOKUP($G279,alloc,8)</f>
        <v>0</v>
      </c>
      <c r="M279" s="136">
        <f>$I279*VLOOKUP($G279,alloc,9)</f>
        <v>0</v>
      </c>
      <c r="N279" s="136">
        <f>$I279*VLOOKUP($G279,alloc,10)</f>
        <v>0</v>
      </c>
      <c r="O279" s="136">
        <f>$I279*VLOOKUP($G279,alloc,11)</f>
        <v>0</v>
      </c>
      <c r="P279" s="136">
        <f>$I279*VLOOKUP($G279,alloc,12)</f>
        <v>0</v>
      </c>
      <c r="Q279" s="136">
        <f>$I279*VLOOKUP($G279,alloc,13)</f>
        <v>0</v>
      </c>
      <c r="R279" s="136">
        <f>$I279*VLOOKUP($G279,alloc,14)</f>
        <v>0</v>
      </c>
      <c r="S279" s="136">
        <f>$I279*VLOOKUP($G279,alloc,15)</f>
        <v>0</v>
      </c>
      <c r="T279" s="136">
        <f>$I279*VLOOKUP($G279,alloc,16)</f>
        <v>0</v>
      </c>
      <c r="U279" s="136">
        <f>$I279*VLOOKUP($G279,alloc,17)</f>
        <v>0</v>
      </c>
      <c r="V279" s="136">
        <f>$I279*VLOOKUP($G279,alloc,18)</f>
        <v>0</v>
      </c>
      <c r="W279" s="136">
        <f>$I279*VLOOKUP($G279,alloc,19)</f>
        <v>0</v>
      </c>
      <c r="X279" s="136">
        <f>$I279*VLOOKUP($G279,alloc,20)</f>
        <v>0</v>
      </c>
      <c r="Y279" s="42">
        <f>SUM(J279:X279)-I279</f>
        <v>0</v>
      </c>
      <c r="Z279" s="42"/>
      <c r="AA279" s="42"/>
      <c r="AB279" s="42"/>
      <c r="AC279" s="42"/>
      <c r="AD279" s="42"/>
      <c r="AE279" s="42"/>
      <c r="AF279" s="42"/>
      <c r="AG279" s="42"/>
    </row>
    <row r="280" spans="1:33">
      <c r="A280" s="44">
        <f t="shared" si="153"/>
        <v>263</v>
      </c>
      <c r="B280" s="44"/>
      <c r="C280" s="139">
        <v>30300</v>
      </c>
      <c r="D280" s="44"/>
      <c r="E280" s="138" t="s">
        <v>337</v>
      </c>
      <c r="G280" s="43">
        <v>99</v>
      </c>
      <c r="H280" s="136" t="str">
        <f>VLOOKUP($G280,alloc,3)</f>
        <v>-</v>
      </c>
      <c r="I280" s="42">
        <f>'DepExp. Class.'!K$16</f>
        <v>0</v>
      </c>
      <c r="J280" s="136">
        <f>$I280*VLOOKUP($G280,alloc,6)</f>
        <v>0</v>
      </c>
      <c r="K280" s="136">
        <f>$I280*VLOOKUP($G280,alloc,7)</f>
        <v>0</v>
      </c>
      <c r="L280" s="136">
        <f>$I280*VLOOKUP($G280,alloc,8)</f>
        <v>0</v>
      </c>
      <c r="M280" s="136">
        <f>$I280*VLOOKUP($G280,alloc,9)</f>
        <v>0</v>
      </c>
      <c r="N280" s="136">
        <f>$I280*VLOOKUP($G280,alloc,10)</f>
        <v>0</v>
      </c>
      <c r="O280" s="136">
        <f>$I280*VLOOKUP($G280,alloc,11)</f>
        <v>0</v>
      </c>
      <c r="P280" s="136">
        <f>$I280*VLOOKUP($G280,alloc,12)</f>
        <v>0</v>
      </c>
      <c r="Q280" s="136">
        <f>$I280*VLOOKUP($G280,alloc,13)</f>
        <v>0</v>
      </c>
      <c r="R280" s="136">
        <f>$I280*VLOOKUP($G280,alloc,14)</f>
        <v>0</v>
      </c>
      <c r="S280" s="136">
        <f>$I280*VLOOKUP($G280,alloc,15)</f>
        <v>0</v>
      </c>
      <c r="T280" s="136">
        <f>$I280*VLOOKUP($G280,alloc,16)</f>
        <v>0</v>
      </c>
      <c r="U280" s="136">
        <f>$I280*VLOOKUP($G280,alloc,17)</f>
        <v>0</v>
      </c>
      <c r="V280" s="136">
        <f>$I280*VLOOKUP($G280,alloc,18)</f>
        <v>0</v>
      </c>
      <c r="W280" s="136">
        <f>$I280*VLOOKUP($G280,alloc,19)</f>
        <v>0</v>
      </c>
      <c r="X280" s="136">
        <f>$I280*VLOOKUP($G280,alloc,20)</f>
        <v>0</v>
      </c>
      <c r="Y280" s="42">
        <f>SUM(J280:X280)-I280</f>
        <v>0</v>
      </c>
      <c r="Z280" s="42"/>
      <c r="AA280" s="42"/>
      <c r="AB280" s="42"/>
      <c r="AC280" s="42"/>
      <c r="AD280" s="42"/>
      <c r="AE280" s="42"/>
      <c r="AF280" s="42"/>
      <c r="AG280" s="42"/>
    </row>
    <row r="281" spans="1:33">
      <c r="A281" s="44">
        <f t="shared" si="153"/>
        <v>264</v>
      </c>
      <c r="B281" s="44"/>
      <c r="C281" s="44"/>
      <c r="D281" s="44"/>
      <c r="E281" s="44"/>
      <c r="G281" s="43"/>
      <c r="H281" s="136"/>
      <c r="I281" s="42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42"/>
      <c r="Z281" s="42"/>
      <c r="AA281" s="42"/>
      <c r="AB281" s="42"/>
      <c r="AC281" s="42"/>
      <c r="AD281" s="42"/>
      <c r="AE281" s="42"/>
      <c r="AF281" s="42"/>
      <c r="AG281" s="42"/>
    </row>
    <row r="282" spans="1:33">
      <c r="A282" s="44">
        <f t="shared" si="153"/>
        <v>265</v>
      </c>
      <c r="B282" s="44"/>
      <c r="C282" s="44"/>
      <c r="D282" s="44" t="s">
        <v>338</v>
      </c>
      <c r="E282" s="44"/>
      <c r="G282" s="43"/>
      <c r="H282" s="44"/>
      <c r="I282" s="42">
        <f>'DepExp. Class.'!K$18</f>
        <v>0</v>
      </c>
      <c r="J282" s="136">
        <f>SUM(J277:J280)</f>
        <v>0</v>
      </c>
      <c r="K282" s="136">
        <f t="shared" ref="K282:X282" si="154">SUM(K277:K280)</f>
        <v>0</v>
      </c>
      <c r="L282" s="136">
        <f t="shared" si="154"/>
        <v>0</v>
      </c>
      <c r="M282" s="136">
        <f t="shared" si="154"/>
        <v>0</v>
      </c>
      <c r="N282" s="136">
        <f t="shared" si="154"/>
        <v>0</v>
      </c>
      <c r="O282" s="136">
        <f t="shared" si="154"/>
        <v>0</v>
      </c>
      <c r="P282" s="136">
        <f t="shared" si="154"/>
        <v>0</v>
      </c>
      <c r="Q282" s="136">
        <f t="shared" si="154"/>
        <v>0</v>
      </c>
      <c r="R282" s="136">
        <f t="shared" si="154"/>
        <v>0</v>
      </c>
      <c r="S282" s="136">
        <f t="shared" si="154"/>
        <v>0</v>
      </c>
      <c r="T282" s="136">
        <f t="shared" si="154"/>
        <v>0</v>
      </c>
      <c r="U282" s="136">
        <f t="shared" si="154"/>
        <v>0</v>
      </c>
      <c r="V282" s="136">
        <f t="shared" si="154"/>
        <v>0</v>
      </c>
      <c r="W282" s="136">
        <f t="shared" si="154"/>
        <v>0</v>
      </c>
      <c r="X282" s="136">
        <f t="shared" si="154"/>
        <v>0</v>
      </c>
      <c r="Y282" s="42">
        <f>SUM(J282:X282)-I282</f>
        <v>0</v>
      </c>
      <c r="Z282" s="42"/>
      <c r="AA282" s="42"/>
      <c r="AB282" s="42"/>
      <c r="AC282" s="42"/>
      <c r="AD282" s="42"/>
      <c r="AE282" s="42"/>
      <c r="AF282" s="42"/>
      <c r="AG282" s="42"/>
    </row>
    <row r="283" spans="1:33">
      <c r="A283" s="44">
        <f t="shared" si="153"/>
        <v>266</v>
      </c>
      <c r="B283" s="44"/>
      <c r="C283" s="44"/>
      <c r="D283" s="44"/>
      <c r="E283" s="44"/>
      <c r="G283" s="43"/>
      <c r="H283" s="136"/>
      <c r="I283" s="42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42"/>
      <c r="Z283" s="42"/>
      <c r="AA283" s="42"/>
      <c r="AB283" s="42"/>
      <c r="AC283" s="42"/>
      <c r="AD283" s="42"/>
      <c r="AE283" s="42"/>
      <c r="AF283" s="42"/>
      <c r="AG283" s="42"/>
    </row>
    <row r="284" spans="1:33">
      <c r="A284" s="44">
        <f t="shared" si="153"/>
        <v>267</v>
      </c>
      <c r="B284" s="44"/>
      <c r="C284" s="44"/>
      <c r="D284" s="44" t="s">
        <v>347</v>
      </c>
      <c r="E284" s="44"/>
      <c r="G284" s="43"/>
      <c r="H284" s="136"/>
      <c r="I284" s="42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42"/>
      <c r="Z284" s="42"/>
      <c r="AA284" s="42"/>
      <c r="AB284" s="42"/>
      <c r="AC284" s="42"/>
      <c r="AD284" s="42"/>
      <c r="AE284" s="42"/>
      <c r="AF284" s="42"/>
      <c r="AG284" s="42"/>
    </row>
    <row r="285" spans="1:33">
      <c r="A285" s="44">
        <f t="shared" si="153"/>
        <v>268</v>
      </c>
      <c r="B285" s="44"/>
      <c r="C285" s="44"/>
      <c r="D285" s="44"/>
      <c r="E285" s="44"/>
      <c r="G285" s="43">
        <v>3</v>
      </c>
      <c r="H285" s="136" t="str">
        <f t="shared" ref="H285:H292" si="155">VLOOKUP($G285,alloc,3)</f>
        <v>Peak Day</v>
      </c>
      <c r="I285" s="42">
        <f>'DepExp. Class.'!K$21</f>
        <v>0</v>
      </c>
      <c r="J285" s="136">
        <f t="shared" ref="J285:J292" si="156">$I285*VLOOKUP($G285,alloc,6)</f>
        <v>0</v>
      </c>
      <c r="K285" s="136">
        <f t="shared" ref="K285:K292" si="157">$I285*VLOOKUP($G285,alloc,7)</f>
        <v>0</v>
      </c>
      <c r="L285" s="136">
        <f t="shared" ref="L285:L292" si="158">$I285*VLOOKUP($G285,alloc,8)</f>
        <v>0</v>
      </c>
      <c r="M285" s="136">
        <f t="shared" ref="M285:M292" si="159">$I285*VLOOKUP($G285,alloc,9)</f>
        <v>0</v>
      </c>
      <c r="N285" s="136">
        <f t="shared" ref="N285:N292" si="160">$I285*VLOOKUP($G285,alloc,10)</f>
        <v>0</v>
      </c>
      <c r="O285" s="136">
        <f t="shared" ref="O285:O292" si="161">$I285*VLOOKUP($G285,alloc,11)</f>
        <v>0</v>
      </c>
      <c r="P285" s="136">
        <f t="shared" ref="P285:P292" si="162">$I285*VLOOKUP($G285,alloc,12)</f>
        <v>0</v>
      </c>
      <c r="Q285" s="136">
        <f t="shared" ref="Q285:Q292" si="163">$I285*VLOOKUP($G285,alloc,13)</f>
        <v>0</v>
      </c>
      <c r="R285" s="136">
        <f t="shared" ref="R285:R292" si="164">$I285*VLOOKUP($G285,alloc,14)</f>
        <v>0</v>
      </c>
      <c r="S285" s="136">
        <f t="shared" ref="S285:S292" si="165">$I285*VLOOKUP($G285,alloc,15)</f>
        <v>0</v>
      </c>
      <c r="T285" s="136">
        <f t="shared" ref="T285:T292" si="166">$I285*VLOOKUP($G285,alloc,16)</f>
        <v>0</v>
      </c>
      <c r="U285" s="136">
        <f t="shared" ref="U285:U292" si="167">$I285*VLOOKUP($G285,alloc,17)</f>
        <v>0</v>
      </c>
      <c r="V285" s="136">
        <f t="shared" ref="V285:V292" si="168">$I285*VLOOKUP($G285,alloc,18)</f>
        <v>0</v>
      </c>
      <c r="W285" s="136">
        <f t="shared" ref="W285:W292" si="169">$I285*VLOOKUP($G285,alloc,19)</f>
        <v>0</v>
      </c>
      <c r="X285" s="136">
        <f t="shared" ref="X285:X292" si="170">$I285*VLOOKUP($G285,alloc,20)</f>
        <v>0</v>
      </c>
      <c r="Y285" s="42">
        <f t="shared" ref="Y285:Y292" si="171">SUM(J285:X285)-I285</f>
        <v>0</v>
      </c>
      <c r="Z285" s="42"/>
      <c r="AA285" s="42"/>
      <c r="AB285" s="42"/>
      <c r="AC285" s="42"/>
      <c r="AD285" s="42"/>
      <c r="AE285" s="42"/>
      <c r="AF285" s="42"/>
      <c r="AG285" s="42"/>
    </row>
    <row r="286" spans="1:33">
      <c r="A286" s="44">
        <f t="shared" si="153"/>
        <v>269</v>
      </c>
      <c r="B286" s="44"/>
      <c r="C286" s="137">
        <v>32520</v>
      </c>
      <c r="D286" s="44"/>
      <c r="E286" s="138" t="s">
        <v>339</v>
      </c>
      <c r="G286" s="43">
        <v>3</v>
      </c>
      <c r="H286" s="136" t="str">
        <f t="shared" si="155"/>
        <v>Peak Day</v>
      </c>
      <c r="I286" s="42">
        <f>'DepExp. Class.'!K$22</f>
        <v>0</v>
      </c>
      <c r="J286" s="136">
        <f t="shared" si="156"/>
        <v>0</v>
      </c>
      <c r="K286" s="136">
        <f t="shared" si="157"/>
        <v>0</v>
      </c>
      <c r="L286" s="136">
        <f t="shared" si="158"/>
        <v>0</v>
      </c>
      <c r="M286" s="136">
        <f t="shared" si="159"/>
        <v>0</v>
      </c>
      <c r="N286" s="136">
        <f t="shared" si="160"/>
        <v>0</v>
      </c>
      <c r="O286" s="136">
        <f t="shared" si="161"/>
        <v>0</v>
      </c>
      <c r="P286" s="136">
        <f t="shared" si="162"/>
        <v>0</v>
      </c>
      <c r="Q286" s="136">
        <f t="shared" si="163"/>
        <v>0</v>
      </c>
      <c r="R286" s="136">
        <f t="shared" si="164"/>
        <v>0</v>
      </c>
      <c r="S286" s="136">
        <f t="shared" si="165"/>
        <v>0</v>
      </c>
      <c r="T286" s="136">
        <f t="shared" si="166"/>
        <v>0</v>
      </c>
      <c r="U286" s="136">
        <f t="shared" si="167"/>
        <v>0</v>
      </c>
      <c r="V286" s="136">
        <f t="shared" si="168"/>
        <v>0</v>
      </c>
      <c r="W286" s="136">
        <f t="shared" si="169"/>
        <v>0</v>
      </c>
      <c r="X286" s="136">
        <f t="shared" si="170"/>
        <v>0</v>
      </c>
      <c r="Y286" s="42">
        <f t="shared" si="171"/>
        <v>0</v>
      </c>
      <c r="Z286" s="42"/>
      <c r="AA286" s="42"/>
      <c r="AB286" s="42"/>
      <c r="AC286" s="42"/>
      <c r="AD286" s="42"/>
      <c r="AE286" s="42"/>
      <c r="AF286" s="42"/>
      <c r="AG286" s="42"/>
    </row>
    <row r="287" spans="1:33">
      <c r="A287" s="44">
        <f t="shared" si="153"/>
        <v>270</v>
      </c>
      <c r="B287" s="44"/>
      <c r="C287" s="137">
        <v>32540</v>
      </c>
      <c r="D287" s="44"/>
      <c r="E287" s="138" t="s">
        <v>340</v>
      </c>
      <c r="G287" s="43">
        <v>3</v>
      </c>
      <c r="H287" s="136" t="str">
        <f t="shared" si="155"/>
        <v>Peak Day</v>
      </c>
      <c r="I287" s="42">
        <f>'DepExp. Class.'!K$23</f>
        <v>0</v>
      </c>
      <c r="J287" s="136">
        <f t="shared" si="156"/>
        <v>0</v>
      </c>
      <c r="K287" s="136">
        <f t="shared" si="157"/>
        <v>0</v>
      </c>
      <c r="L287" s="136">
        <f t="shared" si="158"/>
        <v>0</v>
      </c>
      <c r="M287" s="136">
        <f t="shared" si="159"/>
        <v>0</v>
      </c>
      <c r="N287" s="136">
        <f t="shared" si="160"/>
        <v>0</v>
      </c>
      <c r="O287" s="136">
        <f t="shared" si="161"/>
        <v>0</v>
      </c>
      <c r="P287" s="136">
        <f t="shared" si="162"/>
        <v>0</v>
      </c>
      <c r="Q287" s="136">
        <f t="shared" si="163"/>
        <v>0</v>
      </c>
      <c r="R287" s="136">
        <f t="shared" si="164"/>
        <v>0</v>
      </c>
      <c r="S287" s="136">
        <f t="shared" si="165"/>
        <v>0</v>
      </c>
      <c r="T287" s="136">
        <f t="shared" si="166"/>
        <v>0</v>
      </c>
      <c r="U287" s="136">
        <f t="shared" si="167"/>
        <v>0</v>
      </c>
      <c r="V287" s="136">
        <f t="shared" si="168"/>
        <v>0</v>
      </c>
      <c r="W287" s="136">
        <f t="shared" si="169"/>
        <v>0</v>
      </c>
      <c r="X287" s="136">
        <f t="shared" si="170"/>
        <v>0</v>
      </c>
      <c r="Y287" s="42">
        <f t="shared" si="171"/>
        <v>0</v>
      </c>
      <c r="Z287" s="42"/>
      <c r="AA287" s="42"/>
      <c r="AB287" s="42"/>
      <c r="AC287" s="42"/>
      <c r="AD287" s="42"/>
      <c r="AE287" s="42"/>
      <c r="AF287" s="42"/>
      <c r="AG287" s="42"/>
    </row>
    <row r="288" spans="1:33">
      <c r="A288" s="44">
        <f t="shared" si="153"/>
        <v>271</v>
      </c>
      <c r="B288" s="44"/>
      <c r="C288" s="137">
        <v>33100</v>
      </c>
      <c r="D288" s="44"/>
      <c r="E288" s="138" t="s">
        <v>341</v>
      </c>
      <c r="G288" s="43">
        <v>3</v>
      </c>
      <c r="H288" s="136" t="str">
        <f t="shared" si="155"/>
        <v>Peak Day</v>
      </c>
      <c r="I288" s="42">
        <f>'DepExp. Class.'!K$24</f>
        <v>0</v>
      </c>
      <c r="J288" s="136">
        <f t="shared" si="156"/>
        <v>0</v>
      </c>
      <c r="K288" s="136">
        <f t="shared" si="157"/>
        <v>0</v>
      </c>
      <c r="L288" s="136">
        <f t="shared" si="158"/>
        <v>0</v>
      </c>
      <c r="M288" s="136">
        <f t="shared" si="159"/>
        <v>0</v>
      </c>
      <c r="N288" s="136">
        <f t="shared" si="160"/>
        <v>0</v>
      </c>
      <c r="O288" s="136">
        <f t="shared" si="161"/>
        <v>0</v>
      </c>
      <c r="P288" s="136">
        <f t="shared" si="162"/>
        <v>0</v>
      </c>
      <c r="Q288" s="136">
        <f t="shared" si="163"/>
        <v>0</v>
      </c>
      <c r="R288" s="136">
        <f t="shared" si="164"/>
        <v>0</v>
      </c>
      <c r="S288" s="136">
        <f t="shared" si="165"/>
        <v>0</v>
      </c>
      <c r="T288" s="136">
        <f t="shared" si="166"/>
        <v>0</v>
      </c>
      <c r="U288" s="136">
        <f t="shared" si="167"/>
        <v>0</v>
      </c>
      <c r="V288" s="136">
        <f t="shared" si="168"/>
        <v>0</v>
      </c>
      <c r="W288" s="136">
        <f t="shared" si="169"/>
        <v>0</v>
      </c>
      <c r="X288" s="136">
        <f t="shared" si="170"/>
        <v>0</v>
      </c>
      <c r="Y288" s="42">
        <f t="shared" si="171"/>
        <v>0</v>
      </c>
      <c r="Z288" s="42"/>
      <c r="AA288" s="42"/>
      <c r="AB288" s="42"/>
      <c r="AC288" s="42"/>
      <c r="AD288" s="42"/>
      <c r="AE288" s="42"/>
      <c r="AF288" s="42"/>
      <c r="AG288" s="42"/>
    </row>
    <row r="289" spans="1:33">
      <c r="A289" s="44">
        <f t="shared" si="153"/>
        <v>272</v>
      </c>
      <c r="B289" s="44"/>
      <c r="C289" s="137">
        <v>33201</v>
      </c>
      <c r="D289" s="44"/>
      <c r="E289" s="138" t="s">
        <v>342</v>
      </c>
      <c r="G289" s="43">
        <v>3</v>
      </c>
      <c r="H289" s="136" t="str">
        <f t="shared" si="155"/>
        <v>Peak Day</v>
      </c>
      <c r="I289" s="42">
        <f>'DepExp. Class.'!K$25</f>
        <v>0</v>
      </c>
      <c r="J289" s="136">
        <f t="shared" si="156"/>
        <v>0</v>
      </c>
      <c r="K289" s="136">
        <f t="shared" si="157"/>
        <v>0</v>
      </c>
      <c r="L289" s="136">
        <f t="shared" si="158"/>
        <v>0</v>
      </c>
      <c r="M289" s="136">
        <f t="shared" si="159"/>
        <v>0</v>
      </c>
      <c r="N289" s="136">
        <f t="shared" si="160"/>
        <v>0</v>
      </c>
      <c r="O289" s="136">
        <f t="shared" si="161"/>
        <v>0</v>
      </c>
      <c r="P289" s="136">
        <f t="shared" si="162"/>
        <v>0</v>
      </c>
      <c r="Q289" s="136">
        <f t="shared" si="163"/>
        <v>0</v>
      </c>
      <c r="R289" s="136">
        <f t="shared" si="164"/>
        <v>0</v>
      </c>
      <c r="S289" s="136">
        <f t="shared" si="165"/>
        <v>0</v>
      </c>
      <c r="T289" s="136">
        <f t="shared" si="166"/>
        <v>0</v>
      </c>
      <c r="U289" s="136">
        <f t="shared" si="167"/>
        <v>0</v>
      </c>
      <c r="V289" s="136">
        <f t="shared" si="168"/>
        <v>0</v>
      </c>
      <c r="W289" s="136">
        <f t="shared" si="169"/>
        <v>0</v>
      </c>
      <c r="X289" s="136">
        <f t="shared" si="170"/>
        <v>0</v>
      </c>
      <c r="Y289" s="42">
        <f t="shared" si="171"/>
        <v>0</v>
      </c>
      <c r="Z289" s="42"/>
      <c r="AA289" s="42"/>
      <c r="AB289" s="42"/>
      <c r="AC289" s="42"/>
      <c r="AD289" s="42"/>
      <c r="AE289" s="42"/>
      <c r="AF289" s="42"/>
      <c r="AG289" s="42"/>
    </row>
    <row r="290" spans="1:33">
      <c r="A290" s="44">
        <f t="shared" si="153"/>
        <v>273</v>
      </c>
      <c r="B290" s="44"/>
      <c r="C290" s="137">
        <v>33202</v>
      </c>
      <c r="D290" s="44"/>
      <c r="E290" s="138" t="s">
        <v>343</v>
      </c>
      <c r="G290" s="43">
        <v>3</v>
      </c>
      <c r="H290" s="136" t="str">
        <f t="shared" si="155"/>
        <v>Peak Day</v>
      </c>
      <c r="I290" s="42">
        <f>'DepExp. Class.'!K$26</f>
        <v>0</v>
      </c>
      <c r="J290" s="136">
        <f t="shared" si="156"/>
        <v>0</v>
      </c>
      <c r="K290" s="136">
        <f t="shared" si="157"/>
        <v>0</v>
      </c>
      <c r="L290" s="136">
        <f t="shared" si="158"/>
        <v>0</v>
      </c>
      <c r="M290" s="136">
        <f t="shared" si="159"/>
        <v>0</v>
      </c>
      <c r="N290" s="136">
        <f t="shared" si="160"/>
        <v>0</v>
      </c>
      <c r="O290" s="136">
        <f t="shared" si="161"/>
        <v>0</v>
      </c>
      <c r="P290" s="136">
        <f t="shared" si="162"/>
        <v>0</v>
      </c>
      <c r="Q290" s="136">
        <f t="shared" si="163"/>
        <v>0</v>
      </c>
      <c r="R290" s="136">
        <f t="shared" si="164"/>
        <v>0</v>
      </c>
      <c r="S290" s="136">
        <f t="shared" si="165"/>
        <v>0</v>
      </c>
      <c r="T290" s="136">
        <f t="shared" si="166"/>
        <v>0</v>
      </c>
      <c r="U290" s="136">
        <f t="shared" si="167"/>
        <v>0</v>
      </c>
      <c r="V290" s="136">
        <f t="shared" si="168"/>
        <v>0</v>
      </c>
      <c r="W290" s="136">
        <f t="shared" si="169"/>
        <v>0</v>
      </c>
      <c r="X290" s="136">
        <f t="shared" si="170"/>
        <v>0</v>
      </c>
      <c r="Y290" s="42">
        <f t="shared" si="171"/>
        <v>0</v>
      </c>
      <c r="Z290" s="42"/>
      <c r="AA290" s="42"/>
      <c r="AB290" s="42"/>
      <c r="AC290" s="42"/>
      <c r="AD290" s="42"/>
      <c r="AE290" s="42"/>
      <c r="AF290" s="42"/>
      <c r="AG290" s="42"/>
    </row>
    <row r="291" spans="1:33">
      <c r="A291" s="44">
        <f t="shared" si="153"/>
        <v>274</v>
      </c>
      <c r="B291" s="44"/>
      <c r="C291" s="137">
        <v>33400</v>
      </c>
      <c r="D291" s="44"/>
      <c r="E291" s="138" t="s">
        <v>344</v>
      </c>
      <c r="G291" s="43">
        <v>3</v>
      </c>
      <c r="H291" s="136" t="str">
        <f t="shared" si="155"/>
        <v>Peak Day</v>
      </c>
      <c r="I291" s="42">
        <f>'DepExp. Class.'!K$27</f>
        <v>0</v>
      </c>
      <c r="J291" s="136">
        <f t="shared" si="156"/>
        <v>0</v>
      </c>
      <c r="K291" s="136">
        <f t="shared" si="157"/>
        <v>0</v>
      </c>
      <c r="L291" s="136">
        <f t="shared" si="158"/>
        <v>0</v>
      </c>
      <c r="M291" s="136">
        <f t="shared" si="159"/>
        <v>0</v>
      </c>
      <c r="N291" s="136">
        <f t="shared" si="160"/>
        <v>0</v>
      </c>
      <c r="O291" s="136">
        <f t="shared" si="161"/>
        <v>0</v>
      </c>
      <c r="P291" s="136">
        <f t="shared" si="162"/>
        <v>0</v>
      </c>
      <c r="Q291" s="136">
        <f t="shared" si="163"/>
        <v>0</v>
      </c>
      <c r="R291" s="136">
        <f t="shared" si="164"/>
        <v>0</v>
      </c>
      <c r="S291" s="136">
        <f t="shared" si="165"/>
        <v>0</v>
      </c>
      <c r="T291" s="136">
        <f t="shared" si="166"/>
        <v>0</v>
      </c>
      <c r="U291" s="136">
        <f t="shared" si="167"/>
        <v>0</v>
      </c>
      <c r="V291" s="136">
        <f t="shared" si="168"/>
        <v>0</v>
      </c>
      <c r="W291" s="136">
        <f t="shared" si="169"/>
        <v>0</v>
      </c>
      <c r="X291" s="136">
        <f t="shared" si="170"/>
        <v>0</v>
      </c>
      <c r="Y291" s="42">
        <f t="shared" si="171"/>
        <v>0</v>
      </c>
      <c r="Z291" s="42"/>
      <c r="AA291" s="42"/>
      <c r="AB291" s="42"/>
      <c r="AC291" s="42"/>
      <c r="AD291" s="42"/>
      <c r="AE291" s="42"/>
      <c r="AF291" s="42"/>
      <c r="AG291" s="42"/>
    </row>
    <row r="292" spans="1:33">
      <c r="A292" s="44">
        <f t="shared" si="153"/>
        <v>275</v>
      </c>
      <c r="B292" s="44"/>
      <c r="C292" s="137">
        <v>33600</v>
      </c>
      <c r="D292" s="44"/>
      <c r="E292" s="138" t="s">
        <v>345</v>
      </c>
      <c r="G292" s="43">
        <v>3</v>
      </c>
      <c r="H292" s="136" t="str">
        <f t="shared" si="155"/>
        <v>Peak Day</v>
      </c>
      <c r="I292" s="42">
        <f>'DepExp. Class.'!K$28</f>
        <v>0</v>
      </c>
      <c r="J292" s="136">
        <f t="shared" si="156"/>
        <v>0</v>
      </c>
      <c r="K292" s="136">
        <f t="shared" si="157"/>
        <v>0</v>
      </c>
      <c r="L292" s="136">
        <f t="shared" si="158"/>
        <v>0</v>
      </c>
      <c r="M292" s="136">
        <f t="shared" si="159"/>
        <v>0</v>
      </c>
      <c r="N292" s="136">
        <f t="shared" si="160"/>
        <v>0</v>
      </c>
      <c r="O292" s="136">
        <f t="shared" si="161"/>
        <v>0</v>
      </c>
      <c r="P292" s="136">
        <f t="shared" si="162"/>
        <v>0</v>
      </c>
      <c r="Q292" s="136">
        <f t="shared" si="163"/>
        <v>0</v>
      </c>
      <c r="R292" s="136">
        <f t="shared" si="164"/>
        <v>0</v>
      </c>
      <c r="S292" s="136">
        <f t="shared" si="165"/>
        <v>0</v>
      </c>
      <c r="T292" s="136">
        <f t="shared" si="166"/>
        <v>0</v>
      </c>
      <c r="U292" s="136">
        <f t="shared" si="167"/>
        <v>0</v>
      </c>
      <c r="V292" s="136">
        <f t="shared" si="168"/>
        <v>0</v>
      </c>
      <c r="W292" s="136">
        <f t="shared" si="169"/>
        <v>0</v>
      </c>
      <c r="X292" s="136">
        <f t="shared" si="170"/>
        <v>0</v>
      </c>
      <c r="Y292" s="42">
        <f t="shared" si="171"/>
        <v>0</v>
      </c>
      <c r="Z292" s="42"/>
      <c r="AA292" s="42"/>
      <c r="AB292" s="42"/>
      <c r="AC292" s="42"/>
      <c r="AD292" s="42"/>
      <c r="AE292" s="42"/>
      <c r="AF292" s="42"/>
      <c r="AG292" s="42"/>
    </row>
    <row r="293" spans="1:33">
      <c r="A293" s="44">
        <f t="shared" si="153"/>
        <v>276</v>
      </c>
      <c r="B293" s="44"/>
      <c r="C293" s="44"/>
      <c r="D293" s="44"/>
      <c r="E293" s="44"/>
      <c r="G293" s="43"/>
      <c r="H293" s="136"/>
      <c r="I293" s="42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42"/>
      <c r="Z293" s="42"/>
      <c r="AA293" s="42"/>
      <c r="AB293" s="42"/>
      <c r="AC293" s="42"/>
      <c r="AD293" s="42"/>
      <c r="AE293" s="42"/>
      <c r="AF293" s="42"/>
      <c r="AG293" s="42"/>
    </row>
    <row r="294" spans="1:33">
      <c r="A294" s="44">
        <f t="shared" si="153"/>
        <v>277</v>
      </c>
      <c r="B294" s="44"/>
      <c r="C294" s="44"/>
      <c r="D294" s="44" t="s">
        <v>346</v>
      </c>
      <c r="E294" s="44"/>
      <c r="G294" s="43"/>
      <c r="H294" s="136"/>
      <c r="I294" s="42">
        <f>'DepExp. Class.'!K$30</f>
        <v>0</v>
      </c>
      <c r="J294" s="136">
        <f>SUM(J285:J292)</f>
        <v>0</v>
      </c>
      <c r="K294" s="136">
        <f t="shared" ref="K294:X294" si="172">SUM(K285:K292)</f>
        <v>0</v>
      </c>
      <c r="L294" s="136">
        <f t="shared" si="172"/>
        <v>0</v>
      </c>
      <c r="M294" s="136">
        <f t="shared" si="172"/>
        <v>0</v>
      </c>
      <c r="N294" s="136">
        <f t="shared" si="172"/>
        <v>0</v>
      </c>
      <c r="O294" s="136">
        <f t="shared" si="172"/>
        <v>0</v>
      </c>
      <c r="P294" s="136">
        <f t="shared" si="172"/>
        <v>0</v>
      </c>
      <c r="Q294" s="136">
        <f t="shared" si="172"/>
        <v>0</v>
      </c>
      <c r="R294" s="136">
        <f t="shared" si="172"/>
        <v>0</v>
      </c>
      <c r="S294" s="136">
        <f t="shared" si="172"/>
        <v>0</v>
      </c>
      <c r="T294" s="136">
        <f t="shared" si="172"/>
        <v>0</v>
      </c>
      <c r="U294" s="136">
        <f t="shared" si="172"/>
        <v>0</v>
      </c>
      <c r="V294" s="136">
        <f t="shared" si="172"/>
        <v>0</v>
      </c>
      <c r="W294" s="136">
        <f t="shared" si="172"/>
        <v>0</v>
      </c>
      <c r="X294" s="136">
        <f t="shared" si="172"/>
        <v>0</v>
      </c>
      <c r="Y294" s="42">
        <f>SUM(J294:X294)-I294</f>
        <v>0</v>
      </c>
      <c r="Z294" s="42"/>
      <c r="AA294" s="42"/>
      <c r="AB294" s="42"/>
      <c r="AC294" s="42"/>
      <c r="AD294" s="42"/>
      <c r="AE294" s="42"/>
      <c r="AF294" s="42"/>
      <c r="AG294" s="42"/>
    </row>
    <row r="295" spans="1:33">
      <c r="A295" s="44">
        <f t="shared" si="153"/>
        <v>278</v>
      </c>
      <c r="B295" s="44"/>
      <c r="C295" s="44"/>
      <c r="D295" s="44"/>
      <c r="E295" s="44"/>
      <c r="G295" s="43"/>
      <c r="H295" s="136"/>
      <c r="I295" s="42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42"/>
      <c r="Z295" s="42"/>
      <c r="AA295" s="42"/>
      <c r="AB295" s="42"/>
      <c r="AC295" s="42"/>
      <c r="AD295" s="42"/>
      <c r="AE295" s="42"/>
      <c r="AF295" s="42"/>
      <c r="AG295" s="42"/>
    </row>
    <row r="296" spans="1:33">
      <c r="A296" s="44">
        <f t="shared" si="153"/>
        <v>279</v>
      </c>
      <c r="B296" s="44"/>
      <c r="C296" s="44"/>
      <c r="D296" s="44" t="s">
        <v>359</v>
      </c>
      <c r="E296" s="44"/>
      <c r="G296" s="43"/>
      <c r="H296" s="136"/>
      <c r="I296" s="42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42"/>
      <c r="Z296" s="42"/>
      <c r="AA296" s="42"/>
      <c r="AB296" s="42"/>
      <c r="AC296" s="42"/>
      <c r="AD296" s="42"/>
      <c r="AE296" s="42"/>
      <c r="AF296" s="42"/>
      <c r="AG296" s="42"/>
    </row>
    <row r="297" spans="1:33">
      <c r="A297" s="44">
        <f t="shared" si="153"/>
        <v>280</v>
      </c>
      <c r="B297" s="44"/>
      <c r="C297" s="44"/>
      <c r="D297" s="44"/>
      <c r="E297" s="44"/>
      <c r="G297" s="43"/>
      <c r="H297" s="136"/>
      <c r="I297" s="42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42"/>
      <c r="Z297" s="42"/>
      <c r="AA297" s="42"/>
      <c r="AB297" s="42"/>
      <c r="AC297" s="42"/>
      <c r="AD297" s="42"/>
      <c r="AE297" s="42"/>
      <c r="AF297" s="42"/>
      <c r="AG297" s="42"/>
    </row>
    <row r="298" spans="1:33">
      <c r="A298" s="44">
        <f t="shared" si="153"/>
        <v>281</v>
      </c>
      <c r="B298" s="44"/>
      <c r="C298" s="137">
        <v>35010</v>
      </c>
      <c r="D298" s="44"/>
      <c r="E298" s="138" t="s">
        <v>287</v>
      </c>
      <c r="G298" s="43">
        <v>3</v>
      </c>
      <c r="H298" s="136" t="str">
        <f t="shared" ref="H298:H314" si="173">VLOOKUP($G298,alloc,3)</f>
        <v>Peak Day</v>
      </c>
      <c r="I298" s="42">
        <f>'DepExp. Class.'!K$34</f>
        <v>0</v>
      </c>
      <c r="J298" s="136">
        <f t="shared" ref="J298:J314" si="174">$I298*VLOOKUP($G298,alloc,6)</f>
        <v>0</v>
      </c>
      <c r="K298" s="136">
        <f t="shared" ref="K298:K314" si="175">$I298*VLOOKUP($G298,alloc,7)</f>
        <v>0</v>
      </c>
      <c r="L298" s="136">
        <f t="shared" ref="L298:L314" si="176">$I298*VLOOKUP($G298,alloc,8)</f>
        <v>0</v>
      </c>
      <c r="M298" s="136">
        <f t="shared" ref="M298:M314" si="177">$I298*VLOOKUP($G298,alloc,9)</f>
        <v>0</v>
      </c>
      <c r="N298" s="136">
        <f t="shared" ref="N298:N314" si="178">$I298*VLOOKUP($G298,alloc,10)</f>
        <v>0</v>
      </c>
      <c r="O298" s="136">
        <f t="shared" ref="O298:O314" si="179">$I298*VLOOKUP($G298,alloc,11)</f>
        <v>0</v>
      </c>
      <c r="P298" s="136">
        <f t="shared" ref="P298:P314" si="180">$I298*VLOOKUP($G298,alloc,12)</f>
        <v>0</v>
      </c>
      <c r="Q298" s="136">
        <f t="shared" ref="Q298:Q314" si="181">$I298*VLOOKUP($G298,alloc,13)</f>
        <v>0</v>
      </c>
      <c r="R298" s="136">
        <f t="shared" ref="R298:R314" si="182">$I298*VLOOKUP($G298,alloc,14)</f>
        <v>0</v>
      </c>
      <c r="S298" s="136">
        <f t="shared" ref="S298:S314" si="183">$I298*VLOOKUP($G298,alloc,15)</f>
        <v>0</v>
      </c>
      <c r="T298" s="136">
        <f t="shared" ref="T298:T314" si="184">$I298*VLOOKUP($G298,alloc,16)</f>
        <v>0</v>
      </c>
      <c r="U298" s="136">
        <f t="shared" ref="U298:U314" si="185">$I298*VLOOKUP($G298,alloc,17)</f>
        <v>0</v>
      </c>
      <c r="V298" s="136">
        <f t="shared" ref="V298:V314" si="186">$I298*VLOOKUP($G298,alloc,18)</f>
        <v>0</v>
      </c>
      <c r="W298" s="136">
        <f t="shared" ref="W298:W314" si="187">$I298*VLOOKUP($G298,alloc,19)</f>
        <v>0</v>
      </c>
      <c r="X298" s="136">
        <f t="shared" ref="X298:X314" si="188">$I298*VLOOKUP($G298,alloc,20)</f>
        <v>0</v>
      </c>
      <c r="Y298" s="42">
        <f t="shared" ref="Y298:Y314" si="189">SUM(J298:X298)-I298</f>
        <v>0</v>
      </c>
      <c r="Z298" s="42"/>
      <c r="AA298" s="42"/>
      <c r="AB298" s="42"/>
      <c r="AC298" s="42"/>
      <c r="AD298" s="42"/>
      <c r="AE298" s="42"/>
      <c r="AF298" s="42"/>
      <c r="AG298" s="42"/>
    </row>
    <row r="299" spans="1:33">
      <c r="A299" s="44">
        <f t="shared" si="153"/>
        <v>282</v>
      </c>
      <c r="B299" s="44"/>
      <c r="C299" s="137">
        <v>35020</v>
      </c>
      <c r="D299" s="44"/>
      <c r="E299" s="138" t="s">
        <v>147</v>
      </c>
      <c r="G299" s="43">
        <v>3</v>
      </c>
      <c r="H299" s="136" t="str">
        <f t="shared" si="173"/>
        <v>Peak Day</v>
      </c>
      <c r="I299" s="42">
        <f>'DepExp. Class.'!K$35</f>
        <v>0</v>
      </c>
      <c r="J299" s="136">
        <f t="shared" si="174"/>
        <v>0</v>
      </c>
      <c r="K299" s="136">
        <f t="shared" si="175"/>
        <v>0</v>
      </c>
      <c r="L299" s="136">
        <f t="shared" si="176"/>
        <v>0</v>
      </c>
      <c r="M299" s="136">
        <f t="shared" si="177"/>
        <v>0</v>
      </c>
      <c r="N299" s="136">
        <f t="shared" si="178"/>
        <v>0</v>
      </c>
      <c r="O299" s="136">
        <f t="shared" si="179"/>
        <v>0</v>
      </c>
      <c r="P299" s="136">
        <f t="shared" si="180"/>
        <v>0</v>
      </c>
      <c r="Q299" s="136">
        <f t="shared" si="181"/>
        <v>0</v>
      </c>
      <c r="R299" s="136">
        <f t="shared" si="182"/>
        <v>0</v>
      </c>
      <c r="S299" s="136">
        <f t="shared" si="183"/>
        <v>0</v>
      </c>
      <c r="T299" s="136">
        <f t="shared" si="184"/>
        <v>0</v>
      </c>
      <c r="U299" s="136">
        <f t="shared" si="185"/>
        <v>0</v>
      </c>
      <c r="V299" s="136">
        <f t="shared" si="186"/>
        <v>0</v>
      </c>
      <c r="W299" s="136">
        <f t="shared" si="187"/>
        <v>0</v>
      </c>
      <c r="X299" s="136">
        <f t="shared" si="188"/>
        <v>0</v>
      </c>
      <c r="Y299" s="42">
        <f t="shared" si="189"/>
        <v>0</v>
      </c>
      <c r="Z299" s="42"/>
      <c r="AA299" s="42"/>
      <c r="AB299" s="42"/>
      <c r="AC299" s="42"/>
      <c r="AD299" s="42"/>
      <c r="AE299" s="42"/>
      <c r="AF299" s="42"/>
      <c r="AG299" s="42"/>
    </row>
    <row r="300" spans="1:33">
      <c r="A300" s="44">
        <f t="shared" si="153"/>
        <v>283</v>
      </c>
      <c r="B300" s="44"/>
      <c r="C300" s="137">
        <v>35100</v>
      </c>
      <c r="D300" s="44"/>
      <c r="E300" s="138" t="s">
        <v>81</v>
      </c>
      <c r="G300" s="43">
        <v>3</v>
      </c>
      <c r="H300" s="136" t="str">
        <f t="shared" si="173"/>
        <v>Peak Day</v>
      </c>
      <c r="I300" s="42">
        <f>'DepExp. Class.'!K$36</f>
        <v>149.60018650000001</v>
      </c>
      <c r="J300" s="136">
        <f t="shared" si="174"/>
        <v>80.791481947674399</v>
      </c>
      <c r="K300" s="136">
        <f t="shared" si="175"/>
        <v>45.081367721289133</v>
      </c>
      <c r="L300" s="136">
        <f t="shared" si="176"/>
        <v>0</v>
      </c>
      <c r="M300" s="136">
        <f t="shared" si="177"/>
        <v>23.727336831036496</v>
      </c>
      <c r="N300" s="136">
        <f t="shared" si="178"/>
        <v>0</v>
      </c>
      <c r="O300" s="136">
        <f t="shared" si="179"/>
        <v>0</v>
      </c>
      <c r="P300" s="136">
        <f t="shared" si="180"/>
        <v>0</v>
      </c>
      <c r="Q300" s="136">
        <f t="shared" si="181"/>
        <v>0</v>
      </c>
      <c r="R300" s="136">
        <f t="shared" si="182"/>
        <v>0</v>
      </c>
      <c r="S300" s="136">
        <f t="shared" si="183"/>
        <v>0</v>
      </c>
      <c r="T300" s="136">
        <f t="shared" si="184"/>
        <v>0</v>
      </c>
      <c r="U300" s="136">
        <f t="shared" si="185"/>
        <v>0</v>
      </c>
      <c r="V300" s="136">
        <f t="shared" si="186"/>
        <v>0</v>
      </c>
      <c r="W300" s="136">
        <f t="shared" si="187"/>
        <v>0</v>
      </c>
      <c r="X300" s="136">
        <f t="shared" si="188"/>
        <v>0</v>
      </c>
      <c r="Y300" s="42">
        <f t="shared" si="189"/>
        <v>0</v>
      </c>
      <c r="Z300" s="42"/>
      <c r="AA300" s="42"/>
      <c r="AB300" s="42"/>
      <c r="AC300" s="42"/>
      <c r="AD300" s="42"/>
      <c r="AE300" s="42"/>
      <c r="AF300" s="42"/>
      <c r="AG300" s="42"/>
    </row>
    <row r="301" spans="1:33">
      <c r="A301" s="44">
        <f t="shared" si="153"/>
        <v>284</v>
      </c>
      <c r="B301" s="44"/>
      <c r="C301" s="137">
        <v>35102</v>
      </c>
      <c r="D301" s="44"/>
      <c r="E301" s="138" t="s">
        <v>348</v>
      </c>
      <c r="G301" s="43">
        <v>3</v>
      </c>
      <c r="H301" s="136" t="str">
        <f t="shared" si="173"/>
        <v>Peak Day</v>
      </c>
      <c r="I301" s="42">
        <f>'DepExp. Class.'!K$37</f>
        <v>965.54619000000014</v>
      </c>
      <c r="J301" s="136">
        <f t="shared" si="174"/>
        <v>521.44258241971374</v>
      </c>
      <c r="K301" s="136">
        <f t="shared" si="175"/>
        <v>290.96315894819895</v>
      </c>
      <c r="L301" s="136">
        <f t="shared" si="176"/>
        <v>0</v>
      </c>
      <c r="M301" s="136">
        <f t="shared" si="177"/>
        <v>153.14044863208755</v>
      </c>
      <c r="N301" s="136">
        <f t="shared" si="178"/>
        <v>0</v>
      </c>
      <c r="O301" s="136">
        <f t="shared" si="179"/>
        <v>0</v>
      </c>
      <c r="P301" s="136">
        <f t="shared" si="180"/>
        <v>0</v>
      </c>
      <c r="Q301" s="136">
        <f t="shared" si="181"/>
        <v>0</v>
      </c>
      <c r="R301" s="136">
        <f t="shared" si="182"/>
        <v>0</v>
      </c>
      <c r="S301" s="136">
        <f t="shared" si="183"/>
        <v>0</v>
      </c>
      <c r="T301" s="136">
        <f t="shared" si="184"/>
        <v>0</v>
      </c>
      <c r="U301" s="136">
        <f t="shared" si="185"/>
        <v>0</v>
      </c>
      <c r="V301" s="136">
        <f t="shared" si="186"/>
        <v>0</v>
      </c>
      <c r="W301" s="136">
        <f t="shared" si="187"/>
        <v>0</v>
      </c>
      <c r="X301" s="136">
        <f t="shared" si="188"/>
        <v>0</v>
      </c>
      <c r="Y301" s="42">
        <f t="shared" si="189"/>
        <v>0</v>
      </c>
      <c r="Z301" s="42"/>
      <c r="AA301" s="42"/>
      <c r="AB301" s="42"/>
      <c r="AC301" s="42"/>
      <c r="AD301" s="42"/>
      <c r="AE301" s="42"/>
      <c r="AF301" s="42"/>
      <c r="AG301" s="42"/>
    </row>
    <row r="302" spans="1:33">
      <c r="A302" s="44">
        <f t="shared" si="153"/>
        <v>285</v>
      </c>
      <c r="B302" s="44"/>
      <c r="C302" s="137">
        <v>35103</v>
      </c>
      <c r="D302" s="44"/>
      <c r="E302" s="138" t="s">
        <v>349</v>
      </c>
      <c r="G302" s="43">
        <v>3</v>
      </c>
      <c r="H302" s="136" t="str">
        <f t="shared" si="173"/>
        <v>Peak Day</v>
      </c>
      <c r="I302" s="42">
        <f>'DepExp. Class.'!K$38</f>
        <v>106.43654800000003</v>
      </c>
      <c r="J302" s="136">
        <f t="shared" si="174"/>
        <v>57.480987474001452</v>
      </c>
      <c r="K302" s="136">
        <f t="shared" si="175"/>
        <v>32.074192363206997</v>
      </c>
      <c r="L302" s="136">
        <f t="shared" si="176"/>
        <v>0</v>
      </c>
      <c r="M302" s="136">
        <f t="shared" si="177"/>
        <v>16.881368162791592</v>
      </c>
      <c r="N302" s="136">
        <f t="shared" si="178"/>
        <v>0</v>
      </c>
      <c r="O302" s="136">
        <f t="shared" si="179"/>
        <v>0</v>
      </c>
      <c r="P302" s="136">
        <f t="shared" si="180"/>
        <v>0</v>
      </c>
      <c r="Q302" s="136">
        <f t="shared" si="181"/>
        <v>0</v>
      </c>
      <c r="R302" s="136">
        <f t="shared" si="182"/>
        <v>0</v>
      </c>
      <c r="S302" s="136">
        <f t="shared" si="183"/>
        <v>0</v>
      </c>
      <c r="T302" s="136">
        <f t="shared" si="184"/>
        <v>0</v>
      </c>
      <c r="U302" s="136">
        <f t="shared" si="185"/>
        <v>0</v>
      </c>
      <c r="V302" s="136">
        <f t="shared" si="186"/>
        <v>0</v>
      </c>
      <c r="W302" s="136">
        <f t="shared" si="187"/>
        <v>0</v>
      </c>
      <c r="X302" s="136">
        <f t="shared" si="188"/>
        <v>0</v>
      </c>
      <c r="Y302" s="42">
        <f t="shared" si="189"/>
        <v>0</v>
      </c>
      <c r="Z302" s="42"/>
      <c r="AA302" s="42"/>
      <c r="AB302" s="42"/>
      <c r="AC302" s="42"/>
      <c r="AD302" s="42"/>
      <c r="AE302" s="42"/>
      <c r="AF302" s="42"/>
      <c r="AG302" s="42"/>
    </row>
    <row r="303" spans="1:33">
      <c r="A303" s="44">
        <f t="shared" si="153"/>
        <v>286</v>
      </c>
      <c r="B303" s="44"/>
      <c r="C303" s="137">
        <v>35104</v>
      </c>
      <c r="D303" s="44"/>
      <c r="E303" s="138" t="s">
        <v>350</v>
      </c>
      <c r="G303" s="43">
        <v>3</v>
      </c>
      <c r="H303" s="136" t="str">
        <f t="shared" si="173"/>
        <v>Peak Day</v>
      </c>
      <c r="I303" s="42">
        <f>'DepExp. Class.'!K$39</f>
        <v>893.37644500000022</v>
      </c>
      <c r="J303" s="136">
        <f t="shared" si="174"/>
        <v>482.46735928163463</v>
      </c>
      <c r="K303" s="136">
        <f t="shared" si="175"/>
        <v>269.21511913077092</v>
      </c>
      <c r="L303" s="136">
        <f t="shared" si="176"/>
        <v>0</v>
      </c>
      <c r="M303" s="136">
        <f t="shared" si="177"/>
        <v>141.69396658759484</v>
      </c>
      <c r="N303" s="136">
        <f t="shared" si="178"/>
        <v>0</v>
      </c>
      <c r="O303" s="136">
        <f t="shared" si="179"/>
        <v>0</v>
      </c>
      <c r="P303" s="136">
        <f t="shared" si="180"/>
        <v>0</v>
      </c>
      <c r="Q303" s="136">
        <f t="shared" si="181"/>
        <v>0</v>
      </c>
      <c r="R303" s="136">
        <f t="shared" si="182"/>
        <v>0</v>
      </c>
      <c r="S303" s="136">
        <f t="shared" si="183"/>
        <v>0</v>
      </c>
      <c r="T303" s="136">
        <f t="shared" si="184"/>
        <v>0</v>
      </c>
      <c r="U303" s="136">
        <f t="shared" si="185"/>
        <v>0</v>
      </c>
      <c r="V303" s="136">
        <f t="shared" si="186"/>
        <v>0</v>
      </c>
      <c r="W303" s="136">
        <f t="shared" si="187"/>
        <v>0</v>
      </c>
      <c r="X303" s="136">
        <f t="shared" si="188"/>
        <v>0</v>
      </c>
      <c r="Y303" s="42">
        <f t="shared" si="189"/>
        <v>0</v>
      </c>
      <c r="Z303" s="42"/>
      <c r="AA303" s="42"/>
      <c r="AB303" s="42"/>
      <c r="AC303" s="42"/>
      <c r="AD303" s="42"/>
      <c r="AE303" s="42"/>
      <c r="AF303" s="42"/>
      <c r="AG303" s="42"/>
    </row>
    <row r="304" spans="1:33">
      <c r="A304" s="44">
        <f t="shared" si="153"/>
        <v>287</v>
      </c>
      <c r="B304" s="44"/>
      <c r="C304" s="137">
        <v>35200</v>
      </c>
      <c r="D304" s="44"/>
      <c r="E304" s="138" t="s">
        <v>351</v>
      </c>
      <c r="G304" s="43">
        <v>3</v>
      </c>
      <c r="H304" s="136" t="str">
        <f t="shared" si="173"/>
        <v>Peak Day</v>
      </c>
      <c r="I304" s="42">
        <f>'DepExp. Class.'!K$40</f>
        <v>88388.796291309234</v>
      </c>
      <c r="J304" s="136">
        <f t="shared" si="174"/>
        <v>47734.311079525156</v>
      </c>
      <c r="K304" s="136">
        <f t="shared" si="175"/>
        <v>26635.580618414726</v>
      </c>
      <c r="L304" s="136">
        <f t="shared" si="176"/>
        <v>0</v>
      </c>
      <c r="M304" s="136">
        <f t="shared" si="177"/>
        <v>14018.904593369365</v>
      </c>
      <c r="N304" s="136">
        <f t="shared" si="178"/>
        <v>0</v>
      </c>
      <c r="O304" s="136">
        <f t="shared" si="179"/>
        <v>0</v>
      </c>
      <c r="P304" s="136">
        <f t="shared" si="180"/>
        <v>0</v>
      </c>
      <c r="Q304" s="136">
        <f t="shared" si="181"/>
        <v>0</v>
      </c>
      <c r="R304" s="136">
        <f t="shared" si="182"/>
        <v>0</v>
      </c>
      <c r="S304" s="136">
        <f t="shared" si="183"/>
        <v>0</v>
      </c>
      <c r="T304" s="136">
        <f t="shared" si="184"/>
        <v>0</v>
      </c>
      <c r="U304" s="136">
        <f t="shared" si="185"/>
        <v>0</v>
      </c>
      <c r="V304" s="136">
        <f t="shared" si="186"/>
        <v>0</v>
      </c>
      <c r="W304" s="136">
        <f t="shared" si="187"/>
        <v>0</v>
      </c>
      <c r="X304" s="136">
        <f t="shared" si="188"/>
        <v>0</v>
      </c>
      <c r="Y304" s="42">
        <f t="shared" si="189"/>
        <v>0</v>
      </c>
      <c r="Z304" s="42"/>
      <c r="AA304" s="42"/>
      <c r="AB304" s="42"/>
      <c r="AC304" s="42"/>
      <c r="AD304" s="42"/>
      <c r="AE304" s="42"/>
      <c r="AF304" s="42"/>
      <c r="AG304" s="42"/>
    </row>
    <row r="305" spans="1:33">
      <c r="A305" s="44">
        <f t="shared" si="153"/>
        <v>288</v>
      </c>
      <c r="B305" s="44"/>
      <c r="C305" s="137">
        <v>35201</v>
      </c>
      <c r="D305" s="44"/>
      <c r="E305" s="138" t="s">
        <v>352</v>
      </c>
      <c r="G305" s="43">
        <v>3</v>
      </c>
      <c r="H305" s="136" t="str">
        <f t="shared" si="173"/>
        <v>Peak Day</v>
      </c>
      <c r="I305" s="42">
        <f>'DepExp. Class.'!K$41</f>
        <v>12834.988977000003</v>
      </c>
      <c r="J305" s="136">
        <f t="shared" si="174"/>
        <v>6931.5273228880333</v>
      </c>
      <c r="K305" s="136">
        <f t="shared" si="175"/>
        <v>3867.7682916580434</v>
      </c>
      <c r="L305" s="136">
        <f t="shared" si="176"/>
        <v>0</v>
      </c>
      <c r="M305" s="136">
        <f t="shared" si="177"/>
        <v>2035.6933624539272</v>
      </c>
      <c r="N305" s="136">
        <f t="shared" si="178"/>
        <v>0</v>
      </c>
      <c r="O305" s="136">
        <f t="shared" si="179"/>
        <v>0</v>
      </c>
      <c r="P305" s="136">
        <f t="shared" si="180"/>
        <v>0</v>
      </c>
      <c r="Q305" s="136">
        <f t="shared" si="181"/>
        <v>0</v>
      </c>
      <c r="R305" s="136">
        <f t="shared" si="182"/>
        <v>0</v>
      </c>
      <c r="S305" s="136">
        <f t="shared" si="183"/>
        <v>0</v>
      </c>
      <c r="T305" s="136">
        <f t="shared" si="184"/>
        <v>0</v>
      </c>
      <c r="U305" s="136">
        <f t="shared" si="185"/>
        <v>0</v>
      </c>
      <c r="V305" s="136">
        <f t="shared" si="186"/>
        <v>0</v>
      </c>
      <c r="W305" s="136">
        <f t="shared" si="187"/>
        <v>0</v>
      </c>
      <c r="X305" s="136">
        <f t="shared" si="188"/>
        <v>0</v>
      </c>
      <c r="Y305" s="42">
        <f t="shared" si="189"/>
        <v>0</v>
      </c>
      <c r="Z305" s="42"/>
      <c r="AA305" s="42"/>
      <c r="AB305" s="42"/>
      <c r="AC305" s="42"/>
      <c r="AD305" s="42"/>
      <c r="AE305" s="42"/>
      <c r="AF305" s="42"/>
      <c r="AG305" s="42"/>
    </row>
    <row r="306" spans="1:33">
      <c r="A306" s="44">
        <f t="shared" si="153"/>
        <v>289</v>
      </c>
      <c r="B306" s="44"/>
      <c r="C306" s="137">
        <v>35202</v>
      </c>
      <c r="D306" s="44"/>
      <c r="E306" s="138" t="s">
        <v>353</v>
      </c>
      <c r="G306" s="43">
        <v>3</v>
      </c>
      <c r="H306" s="136" t="str">
        <f t="shared" si="173"/>
        <v>Peak Day</v>
      </c>
      <c r="I306" s="42">
        <f>'DepExp. Class.'!K$42</f>
        <v>1933.5576989999997</v>
      </c>
      <c r="J306" s="136">
        <f t="shared" si="174"/>
        <v>1044.2165587376812</v>
      </c>
      <c r="K306" s="136">
        <f t="shared" si="175"/>
        <v>582.66923109048844</v>
      </c>
      <c r="L306" s="136">
        <f t="shared" si="176"/>
        <v>0</v>
      </c>
      <c r="M306" s="136">
        <f t="shared" si="177"/>
        <v>306.67190917183029</v>
      </c>
      <c r="N306" s="136">
        <f t="shared" si="178"/>
        <v>0</v>
      </c>
      <c r="O306" s="136">
        <f t="shared" si="179"/>
        <v>0</v>
      </c>
      <c r="P306" s="136">
        <f t="shared" si="180"/>
        <v>0</v>
      </c>
      <c r="Q306" s="136">
        <f t="shared" si="181"/>
        <v>0</v>
      </c>
      <c r="R306" s="136">
        <f t="shared" si="182"/>
        <v>0</v>
      </c>
      <c r="S306" s="136">
        <f t="shared" si="183"/>
        <v>0</v>
      </c>
      <c r="T306" s="136">
        <f t="shared" si="184"/>
        <v>0</v>
      </c>
      <c r="U306" s="136">
        <f t="shared" si="185"/>
        <v>0</v>
      </c>
      <c r="V306" s="136">
        <f t="shared" si="186"/>
        <v>0</v>
      </c>
      <c r="W306" s="136">
        <f t="shared" si="187"/>
        <v>0</v>
      </c>
      <c r="X306" s="136">
        <f t="shared" si="188"/>
        <v>0</v>
      </c>
      <c r="Y306" s="42">
        <f t="shared" si="189"/>
        <v>0</v>
      </c>
      <c r="Z306" s="42"/>
      <c r="AA306" s="42"/>
      <c r="AB306" s="42"/>
      <c r="AC306" s="42"/>
      <c r="AD306" s="42"/>
      <c r="AE306" s="42"/>
      <c r="AF306" s="42"/>
      <c r="AG306" s="42"/>
    </row>
    <row r="307" spans="1:33">
      <c r="A307" s="44">
        <f t="shared" si="153"/>
        <v>290</v>
      </c>
      <c r="B307" s="44"/>
      <c r="C307" s="137">
        <v>35203</v>
      </c>
      <c r="D307" s="44"/>
      <c r="E307" s="138" t="s">
        <v>354</v>
      </c>
      <c r="G307" s="43">
        <v>3</v>
      </c>
      <c r="H307" s="136" t="str">
        <f t="shared" si="173"/>
        <v>Peak Day</v>
      </c>
      <c r="I307" s="42">
        <f>'DepExp. Class.'!K$43</f>
        <v>15253.496639999999</v>
      </c>
      <c r="J307" s="136">
        <f t="shared" si="174"/>
        <v>8237.6407895017692</v>
      </c>
      <c r="K307" s="136">
        <f t="shared" si="175"/>
        <v>4596.5750922595817</v>
      </c>
      <c r="L307" s="136">
        <f t="shared" si="176"/>
        <v>0</v>
      </c>
      <c r="M307" s="136">
        <f t="shared" si="177"/>
        <v>2419.2807582386499</v>
      </c>
      <c r="N307" s="136">
        <f t="shared" si="178"/>
        <v>0</v>
      </c>
      <c r="O307" s="136">
        <f t="shared" si="179"/>
        <v>0</v>
      </c>
      <c r="P307" s="136">
        <f t="shared" si="180"/>
        <v>0</v>
      </c>
      <c r="Q307" s="136">
        <f t="shared" si="181"/>
        <v>0</v>
      </c>
      <c r="R307" s="136">
        <f t="shared" si="182"/>
        <v>0</v>
      </c>
      <c r="S307" s="136">
        <f t="shared" si="183"/>
        <v>0</v>
      </c>
      <c r="T307" s="136">
        <f t="shared" si="184"/>
        <v>0</v>
      </c>
      <c r="U307" s="136">
        <f t="shared" si="185"/>
        <v>0</v>
      </c>
      <c r="V307" s="136">
        <f t="shared" si="186"/>
        <v>0</v>
      </c>
      <c r="W307" s="136">
        <f t="shared" si="187"/>
        <v>0</v>
      </c>
      <c r="X307" s="136">
        <f t="shared" si="188"/>
        <v>0</v>
      </c>
      <c r="Y307" s="42">
        <f t="shared" si="189"/>
        <v>0</v>
      </c>
      <c r="Z307" s="42"/>
      <c r="AA307" s="42"/>
      <c r="AB307" s="42"/>
      <c r="AC307" s="42"/>
      <c r="AD307" s="42"/>
      <c r="AE307" s="42"/>
      <c r="AF307" s="42"/>
      <c r="AG307" s="42"/>
    </row>
    <row r="308" spans="1:33">
      <c r="A308" s="44">
        <f t="shared" si="153"/>
        <v>291</v>
      </c>
      <c r="B308" s="44"/>
      <c r="C308" s="137">
        <v>35210</v>
      </c>
      <c r="D308" s="44"/>
      <c r="E308" s="138" t="s">
        <v>355</v>
      </c>
      <c r="G308" s="43">
        <v>3</v>
      </c>
      <c r="H308" s="136" t="str">
        <f t="shared" si="173"/>
        <v>Peak Day</v>
      </c>
      <c r="I308" s="42">
        <f>'DepExp. Class.'!K$44</f>
        <v>312.42765749999995</v>
      </c>
      <c r="J308" s="136">
        <f t="shared" si="174"/>
        <v>168.72635015642473</v>
      </c>
      <c r="K308" s="136">
        <f t="shared" si="175"/>
        <v>94.148720289586493</v>
      </c>
      <c r="L308" s="136">
        <f t="shared" si="176"/>
        <v>0</v>
      </c>
      <c r="M308" s="136">
        <f t="shared" si="177"/>
        <v>49.552587053988766</v>
      </c>
      <c r="N308" s="136">
        <f t="shared" si="178"/>
        <v>0</v>
      </c>
      <c r="O308" s="136">
        <f t="shared" si="179"/>
        <v>0</v>
      </c>
      <c r="P308" s="136">
        <f t="shared" si="180"/>
        <v>0</v>
      </c>
      <c r="Q308" s="136">
        <f t="shared" si="181"/>
        <v>0</v>
      </c>
      <c r="R308" s="136">
        <f t="shared" si="182"/>
        <v>0</v>
      </c>
      <c r="S308" s="136">
        <f t="shared" si="183"/>
        <v>0</v>
      </c>
      <c r="T308" s="136">
        <f t="shared" si="184"/>
        <v>0</v>
      </c>
      <c r="U308" s="136">
        <f t="shared" si="185"/>
        <v>0</v>
      </c>
      <c r="V308" s="136">
        <f t="shared" si="186"/>
        <v>0</v>
      </c>
      <c r="W308" s="136">
        <f t="shared" si="187"/>
        <v>0</v>
      </c>
      <c r="X308" s="136">
        <f t="shared" si="188"/>
        <v>0</v>
      </c>
      <c r="Y308" s="42">
        <f t="shared" si="189"/>
        <v>0</v>
      </c>
      <c r="Z308" s="42"/>
      <c r="AA308" s="42"/>
      <c r="AB308" s="42"/>
      <c r="AC308" s="42"/>
      <c r="AD308" s="42"/>
      <c r="AE308" s="42"/>
      <c r="AF308" s="42"/>
      <c r="AG308" s="42"/>
    </row>
    <row r="309" spans="1:33">
      <c r="A309" s="44">
        <f t="shared" si="153"/>
        <v>292</v>
      </c>
      <c r="B309" s="44"/>
      <c r="C309" s="137">
        <v>35211</v>
      </c>
      <c r="D309" s="44"/>
      <c r="E309" s="138" t="s">
        <v>356</v>
      </c>
      <c r="G309" s="43">
        <v>3</v>
      </c>
      <c r="H309" s="136" t="str">
        <f t="shared" si="173"/>
        <v>Peak Day</v>
      </c>
      <c r="I309" s="42">
        <f>'DepExp. Class.'!K$45</f>
        <v>240.30278799999994</v>
      </c>
      <c r="J309" s="136">
        <f t="shared" si="174"/>
        <v>129.77536200249205</v>
      </c>
      <c r="K309" s="136">
        <f t="shared" si="175"/>
        <v>72.414203509559002</v>
      </c>
      <c r="L309" s="136">
        <f t="shared" si="176"/>
        <v>0</v>
      </c>
      <c r="M309" s="136">
        <f t="shared" si="177"/>
        <v>38.113222487948924</v>
      </c>
      <c r="N309" s="136">
        <f t="shared" si="178"/>
        <v>0</v>
      </c>
      <c r="O309" s="136">
        <f t="shared" si="179"/>
        <v>0</v>
      </c>
      <c r="P309" s="136">
        <f t="shared" si="180"/>
        <v>0</v>
      </c>
      <c r="Q309" s="136">
        <f t="shared" si="181"/>
        <v>0</v>
      </c>
      <c r="R309" s="136">
        <f t="shared" si="182"/>
        <v>0</v>
      </c>
      <c r="S309" s="136">
        <f t="shared" si="183"/>
        <v>0</v>
      </c>
      <c r="T309" s="136">
        <f t="shared" si="184"/>
        <v>0</v>
      </c>
      <c r="U309" s="136">
        <f t="shared" si="185"/>
        <v>0</v>
      </c>
      <c r="V309" s="136">
        <f t="shared" si="186"/>
        <v>0</v>
      </c>
      <c r="W309" s="136">
        <f t="shared" si="187"/>
        <v>0</v>
      </c>
      <c r="X309" s="136">
        <f t="shared" si="188"/>
        <v>0</v>
      </c>
      <c r="Y309" s="42">
        <f t="shared" si="189"/>
        <v>0</v>
      </c>
      <c r="Z309" s="42"/>
      <c r="AA309" s="42"/>
      <c r="AB309" s="42"/>
      <c r="AC309" s="42"/>
      <c r="AD309" s="42"/>
      <c r="AE309" s="42"/>
      <c r="AF309" s="42"/>
      <c r="AG309" s="42"/>
    </row>
    <row r="310" spans="1:33">
      <c r="A310" s="44">
        <f t="shared" si="153"/>
        <v>293</v>
      </c>
      <c r="B310" s="44"/>
      <c r="C310" s="137">
        <v>35301</v>
      </c>
      <c r="D310" s="44"/>
      <c r="E310" s="141" t="s">
        <v>342</v>
      </c>
      <c r="G310" s="43">
        <v>3</v>
      </c>
      <c r="H310" s="136" t="str">
        <f t="shared" si="173"/>
        <v>Peak Day</v>
      </c>
      <c r="I310" s="42">
        <f>'DepExp. Class.'!K$46</f>
        <v>722.91244500000005</v>
      </c>
      <c r="J310" s="136">
        <f t="shared" si="174"/>
        <v>390.40838862835682</v>
      </c>
      <c r="K310" s="136">
        <f t="shared" si="175"/>
        <v>217.84653165082256</v>
      </c>
      <c r="L310" s="136">
        <f t="shared" si="176"/>
        <v>0</v>
      </c>
      <c r="M310" s="136">
        <f t="shared" si="177"/>
        <v>114.65752472082076</v>
      </c>
      <c r="N310" s="136">
        <f t="shared" si="178"/>
        <v>0</v>
      </c>
      <c r="O310" s="136">
        <f t="shared" si="179"/>
        <v>0</v>
      </c>
      <c r="P310" s="136">
        <f t="shared" si="180"/>
        <v>0</v>
      </c>
      <c r="Q310" s="136">
        <f t="shared" si="181"/>
        <v>0</v>
      </c>
      <c r="R310" s="136">
        <f t="shared" si="182"/>
        <v>0</v>
      </c>
      <c r="S310" s="136">
        <f t="shared" si="183"/>
        <v>0</v>
      </c>
      <c r="T310" s="136">
        <f t="shared" si="184"/>
        <v>0</v>
      </c>
      <c r="U310" s="136">
        <f t="shared" si="185"/>
        <v>0</v>
      </c>
      <c r="V310" s="136">
        <f t="shared" si="186"/>
        <v>0</v>
      </c>
      <c r="W310" s="136">
        <f t="shared" si="187"/>
        <v>0</v>
      </c>
      <c r="X310" s="136">
        <f t="shared" si="188"/>
        <v>0</v>
      </c>
      <c r="Y310" s="42">
        <f t="shared" si="189"/>
        <v>0</v>
      </c>
      <c r="Z310" s="42"/>
      <c r="AA310" s="42"/>
      <c r="AB310" s="42"/>
      <c r="AC310" s="42"/>
      <c r="AD310" s="42"/>
      <c r="AE310" s="42"/>
      <c r="AF310" s="42"/>
      <c r="AG310" s="42"/>
    </row>
    <row r="311" spans="1:33">
      <c r="A311" s="44">
        <f t="shared" si="153"/>
        <v>294</v>
      </c>
      <c r="B311" s="44"/>
      <c r="C311" s="137">
        <v>35302</v>
      </c>
      <c r="D311" s="44"/>
      <c r="E311" s="138" t="s">
        <v>343</v>
      </c>
      <c r="G311" s="43">
        <v>3</v>
      </c>
      <c r="H311" s="136" t="str">
        <f t="shared" si="173"/>
        <v>Peak Day</v>
      </c>
      <c r="I311" s="42">
        <f>'DepExp. Class.'!K$47</f>
        <v>0</v>
      </c>
      <c r="J311" s="136">
        <f t="shared" si="174"/>
        <v>0</v>
      </c>
      <c r="K311" s="136">
        <f t="shared" si="175"/>
        <v>0</v>
      </c>
      <c r="L311" s="136">
        <f t="shared" si="176"/>
        <v>0</v>
      </c>
      <c r="M311" s="136">
        <f t="shared" si="177"/>
        <v>0</v>
      </c>
      <c r="N311" s="136">
        <f t="shared" si="178"/>
        <v>0</v>
      </c>
      <c r="O311" s="136">
        <f t="shared" si="179"/>
        <v>0</v>
      </c>
      <c r="P311" s="136">
        <f t="shared" si="180"/>
        <v>0</v>
      </c>
      <c r="Q311" s="136">
        <f t="shared" si="181"/>
        <v>0</v>
      </c>
      <c r="R311" s="136">
        <f t="shared" si="182"/>
        <v>0</v>
      </c>
      <c r="S311" s="136">
        <f t="shared" si="183"/>
        <v>0</v>
      </c>
      <c r="T311" s="136">
        <f t="shared" si="184"/>
        <v>0</v>
      </c>
      <c r="U311" s="136">
        <f t="shared" si="185"/>
        <v>0</v>
      </c>
      <c r="V311" s="136">
        <f t="shared" si="186"/>
        <v>0</v>
      </c>
      <c r="W311" s="136">
        <f t="shared" si="187"/>
        <v>0</v>
      </c>
      <c r="X311" s="136">
        <f t="shared" si="188"/>
        <v>0</v>
      </c>
      <c r="Y311" s="42">
        <f t="shared" si="189"/>
        <v>0</v>
      </c>
      <c r="Z311" s="42"/>
      <c r="AA311" s="42"/>
      <c r="AB311" s="42"/>
      <c r="AC311" s="42"/>
      <c r="AD311" s="42"/>
      <c r="AE311" s="42"/>
      <c r="AF311" s="42"/>
      <c r="AG311" s="42"/>
    </row>
    <row r="312" spans="1:33">
      <c r="A312" s="44">
        <f t="shared" si="153"/>
        <v>295</v>
      </c>
      <c r="B312" s="44"/>
      <c r="C312" s="137">
        <v>35400</v>
      </c>
      <c r="D312" s="44"/>
      <c r="E312" s="138" t="s">
        <v>126</v>
      </c>
      <c r="G312" s="43">
        <v>3</v>
      </c>
      <c r="H312" s="136" t="str">
        <f t="shared" si="173"/>
        <v>Peak Day</v>
      </c>
      <c r="I312" s="42">
        <f>'DepExp. Class.'!K$48</f>
        <v>8311.0144500000006</v>
      </c>
      <c r="J312" s="136">
        <f t="shared" si="174"/>
        <v>4488.3578664792376</v>
      </c>
      <c r="K312" s="136">
        <f t="shared" si="175"/>
        <v>2504.4881782777561</v>
      </c>
      <c r="L312" s="136">
        <f t="shared" si="176"/>
        <v>0</v>
      </c>
      <c r="M312" s="136">
        <f t="shared" si="177"/>
        <v>1318.1684052430078</v>
      </c>
      <c r="N312" s="136">
        <f t="shared" si="178"/>
        <v>0</v>
      </c>
      <c r="O312" s="136">
        <f t="shared" si="179"/>
        <v>0</v>
      </c>
      <c r="P312" s="136">
        <f t="shared" si="180"/>
        <v>0</v>
      </c>
      <c r="Q312" s="136">
        <f t="shared" si="181"/>
        <v>0</v>
      </c>
      <c r="R312" s="136">
        <f t="shared" si="182"/>
        <v>0</v>
      </c>
      <c r="S312" s="136">
        <f t="shared" si="183"/>
        <v>0</v>
      </c>
      <c r="T312" s="136">
        <f t="shared" si="184"/>
        <v>0</v>
      </c>
      <c r="U312" s="136">
        <f t="shared" si="185"/>
        <v>0</v>
      </c>
      <c r="V312" s="136">
        <f t="shared" si="186"/>
        <v>0</v>
      </c>
      <c r="W312" s="136">
        <f t="shared" si="187"/>
        <v>0</v>
      </c>
      <c r="X312" s="136">
        <f t="shared" si="188"/>
        <v>0</v>
      </c>
      <c r="Y312" s="42">
        <f t="shared" si="189"/>
        <v>0</v>
      </c>
      <c r="Z312" s="42"/>
      <c r="AA312" s="42"/>
      <c r="AB312" s="42"/>
      <c r="AC312" s="42"/>
      <c r="AD312" s="42"/>
      <c r="AE312" s="42"/>
      <c r="AF312" s="42"/>
      <c r="AG312" s="42"/>
    </row>
    <row r="313" spans="1:33">
      <c r="A313" s="44">
        <f t="shared" si="153"/>
        <v>296</v>
      </c>
      <c r="B313" s="44"/>
      <c r="C313" s="137">
        <v>35500</v>
      </c>
      <c r="D313" s="44"/>
      <c r="E313" s="138" t="s">
        <v>357</v>
      </c>
      <c r="G313" s="43">
        <v>3</v>
      </c>
      <c r="H313" s="136" t="str">
        <f t="shared" si="173"/>
        <v>Peak Day</v>
      </c>
      <c r="I313" s="42">
        <f>'DepExp. Class.'!K$49</f>
        <v>614.25172650000002</v>
      </c>
      <c r="J313" s="136">
        <f t="shared" si="174"/>
        <v>331.72623934431113</v>
      </c>
      <c r="K313" s="136">
        <f t="shared" si="175"/>
        <v>185.10209514867964</v>
      </c>
      <c r="L313" s="136">
        <f t="shared" si="176"/>
        <v>0</v>
      </c>
      <c r="M313" s="136">
        <f t="shared" si="177"/>
        <v>97.42339200700934</v>
      </c>
      <c r="N313" s="136">
        <f t="shared" si="178"/>
        <v>0</v>
      </c>
      <c r="O313" s="136">
        <f t="shared" si="179"/>
        <v>0</v>
      </c>
      <c r="P313" s="136">
        <f t="shared" si="180"/>
        <v>0</v>
      </c>
      <c r="Q313" s="136">
        <f t="shared" si="181"/>
        <v>0</v>
      </c>
      <c r="R313" s="136">
        <f t="shared" si="182"/>
        <v>0</v>
      </c>
      <c r="S313" s="136">
        <f t="shared" si="183"/>
        <v>0</v>
      </c>
      <c r="T313" s="136">
        <f t="shared" si="184"/>
        <v>0</v>
      </c>
      <c r="U313" s="136">
        <f t="shared" si="185"/>
        <v>0</v>
      </c>
      <c r="V313" s="136">
        <f t="shared" si="186"/>
        <v>0</v>
      </c>
      <c r="W313" s="136">
        <f t="shared" si="187"/>
        <v>0</v>
      </c>
      <c r="X313" s="136">
        <f t="shared" si="188"/>
        <v>0</v>
      </c>
      <c r="Y313" s="42">
        <f t="shared" si="189"/>
        <v>0</v>
      </c>
      <c r="Z313" s="42"/>
      <c r="AA313" s="42"/>
      <c r="AB313" s="42"/>
      <c r="AC313" s="42"/>
      <c r="AD313" s="42"/>
      <c r="AE313" s="42"/>
      <c r="AF313" s="42"/>
      <c r="AG313" s="42"/>
    </row>
    <row r="314" spans="1:33">
      <c r="A314" s="44">
        <f t="shared" si="153"/>
        <v>297</v>
      </c>
      <c r="B314" s="44"/>
      <c r="C314" s="137">
        <v>35600</v>
      </c>
      <c r="D314" s="44"/>
      <c r="E314" s="138" t="s">
        <v>345</v>
      </c>
      <c r="G314" s="43">
        <v>3</v>
      </c>
      <c r="H314" s="136" t="str">
        <f t="shared" si="173"/>
        <v>Peak Day</v>
      </c>
      <c r="I314" s="42">
        <f>'DepExp. Class.'!K$50</f>
        <v>4250.300362500001</v>
      </c>
      <c r="J314" s="136">
        <f t="shared" si="174"/>
        <v>2295.3719045605117</v>
      </c>
      <c r="K314" s="136">
        <f t="shared" si="175"/>
        <v>1280.8095902192679</v>
      </c>
      <c r="L314" s="136">
        <f t="shared" si="176"/>
        <v>0</v>
      </c>
      <c r="M314" s="136">
        <f t="shared" si="177"/>
        <v>674.11886772022206</v>
      </c>
      <c r="N314" s="136">
        <f t="shared" si="178"/>
        <v>0</v>
      </c>
      <c r="O314" s="136">
        <f t="shared" si="179"/>
        <v>0</v>
      </c>
      <c r="P314" s="136">
        <f t="shared" si="180"/>
        <v>0</v>
      </c>
      <c r="Q314" s="136">
        <f t="shared" si="181"/>
        <v>0</v>
      </c>
      <c r="R314" s="136">
        <f t="shared" si="182"/>
        <v>0</v>
      </c>
      <c r="S314" s="136">
        <f t="shared" si="183"/>
        <v>0</v>
      </c>
      <c r="T314" s="136">
        <f t="shared" si="184"/>
        <v>0</v>
      </c>
      <c r="U314" s="136">
        <f t="shared" si="185"/>
        <v>0</v>
      </c>
      <c r="V314" s="136">
        <f t="shared" si="186"/>
        <v>0</v>
      </c>
      <c r="W314" s="136">
        <f t="shared" si="187"/>
        <v>0</v>
      </c>
      <c r="X314" s="136">
        <f t="shared" si="188"/>
        <v>0</v>
      </c>
      <c r="Y314" s="42">
        <f t="shared" si="189"/>
        <v>0</v>
      </c>
      <c r="Z314" s="42"/>
      <c r="AA314" s="42"/>
      <c r="AB314" s="42"/>
      <c r="AC314" s="42"/>
      <c r="AD314" s="42"/>
      <c r="AE314" s="42"/>
      <c r="AF314" s="42"/>
      <c r="AG314" s="42"/>
    </row>
    <row r="315" spans="1:33">
      <c r="A315" s="44">
        <f t="shared" si="153"/>
        <v>298</v>
      </c>
      <c r="B315" s="44"/>
      <c r="C315" s="44"/>
      <c r="D315" s="44"/>
      <c r="E315" s="44"/>
      <c r="G315" s="43"/>
      <c r="H315" s="136"/>
      <c r="I315" s="42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42"/>
      <c r="Z315" s="42"/>
      <c r="AA315" s="42"/>
      <c r="AB315" s="42"/>
      <c r="AC315" s="42"/>
      <c r="AD315" s="42"/>
      <c r="AE315" s="42"/>
      <c r="AF315" s="42"/>
      <c r="AG315" s="42"/>
    </row>
    <row r="316" spans="1:33">
      <c r="A316" s="44">
        <f t="shared" si="153"/>
        <v>299</v>
      </c>
      <c r="B316" s="44"/>
      <c r="C316" s="44"/>
      <c r="D316" s="44" t="s">
        <v>358</v>
      </c>
      <c r="E316" s="44"/>
      <c r="G316" s="43"/>
      <c r="H316" s="136"/>
      <c r="I316" s="42">
        <f>'DepExp. Class.'!K$52</f>
        <v>134977.00840630924</v>
      </c>
      <c r="J316" s="136">
        <f>SUM(J298:J314)</f>
        <v>72894.244272946991</v>
      </c>
      <c r="K316" s="136">
        <f t="shared" ref="K316:X316" si="190">SUM(K298:K314)</f>
        <v>40674.736390681974</v>
      </c>
      <c r="L316" s="136">
        <f t="shared" si="190"/>
        <v>0</v>
      </c>
      <c r="M316" s="136">
        <f t="shared" si="190"/>
        <v>21408.027742680279</v>
      </c>
      <c r="N316" s="136">
        <f t="shared" si="190"/>
        <v>0</v>
      </c>
      <c r="O316" s="136">
        <f t="shared" si="190"/>
        <v>0</v>
      </c>
      <c r="P316" s="136">
        <f t="shared" si="190"/>
        <v>0</v>
      </c>
      <c r="Q316" s="136">
        <f t="shared" si="190"/>
        <v>0</v>
      </c>
      <c r="R316" s="136">
        <f t="shared" si="190"/>
        <v>0</v>
      </c>
      <c r="S316" s="136">
        <f t="shared" si="190"/>
        <v>0</v>
      </c>
      <c r="T316" s="136">
        <f t="shared" si="190"/>
        <v>0</v>
      </c>
      <c r="U316" s="136">
        <f t="shared" si="190"/>
        <v>0</v>
      </c>
      <c r="V316" s="136">
        <f t="shared" si="190"/>
        <v>0</v>
      </c>
      <c r="W316" s="136">
        <f t="shared" si="190"/>
        <v>0</v>
      </c>
      <c r="X316" s="136">
        <f t="shared" si="190"/>
        <v>0</v>
      </c>
      <c r="Y316" s="42">
        <f>SUM(J316:X316)-I316</f>
        <v>0</v>
      </c>
      <c r="Z316" s="42"/>
      <c r="AA316" s="42"/>
      <c r="AB316" s="42"/>
      <c r="AC316" s="42"/>
      <c r="AD316" s="42"/>
      <c r="AE316" s="42"/>
      <c r="AF316" s="42"/>
      <c r="AG316" s="42"/>
    </row>
    <row r="317" spans="1:33">
      <c r="A317" s="44">
        <f t="shared" si="153"/>
        <v>300</v>
      </c>
      <c r="B317" s="44"/>
      <c r="C317" s="44"/>
      <c r="D317" s="44"/>
      <c r="E317" s="44"/>
      <c r="G317" s="43"/>
      <c r="H317" s="136"/>
      <c r="I317" s="42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42"/>
      <c r="Z317" s="42"/>
      <c r="AA317" s="42"/>
      <c r="AB317" s="42"/>
      <c r="AC317" s="42"/>
      <c r="AD317" s="42"/>
      <c r="AE317" s="42"/>
      <c r="AF317" s="42"/>
      <c r="AG317" s="42"/>
    </row>
    <row r="318" spans="1:33">
      <c r="A318" s="44">
        <f t="shared" si="153"/>
        <v>301</v>
      </c>
      <c r="B318" s="44"/>
      <c r="C318" s="44"/>
      <c r="D318" s="44" t="s">
        <v>64</v>
      </c>
      <c r="E318" s="44"/>
      <c r="G318" s="43"/>
      <c r="H318" s="136"/>
      <c r="I318" s="42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42"/>
      <c r="Z318" s="42"/>
      <c r="AA318" s="42"/>
      <c r="AB318" s="42"/>
      <c r="AC318" s="42"/>
      <c r="AD318" s="42"/>
      <c r="AE318" s="42"/>
      <c r="AF318" s="42"/>
      <c r="AG318" s="42"/>
    </row>
    <row r="319" spans="1:33">
      <c r="A319" s="44">
        <f t="shared" si="153"/>
        <v>302</v>
      </c>
      <c r="B319" s="44"/>
      <c r="C319" s="44"/>
      <c r="D319" s="44"/>
      <c r="E319" s="44"/>
      <c r="G319" s="43"/>
      <c r="H319" s="136"/>
      <c r="I319" s="42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42"/>
      <c r="Z319" s="42"/>
      <c r="AA319" s="42"/>
      <c r="AB319" s="42"/>
      <c r="AC319" s="42"/>
      <c r="AD319" s="42"/>
      <c r="AE319" s="42"/>
      <c r="AF319" s="42"/>
      <c r="AG319" s="42"/>
    </row>
    <row r="320" spans="1:33">
      <c r="A320" s="44">
        <f t="shared" si="153"/>
        <v>303</v>
      </c>
      <c r="B320" s="44"/>
      <c r="C320" s="137">
        <v>36510</v>
      </c>
      <c r="E320" s="44" t="s">
        <v>125</v>
      </c>
      <c r="G320" s="43">
        <v>3</v>
      </c>
      <c r="H320" s="136" t="str">
        <f t="shared" ref="H320:H327" si="191">VLOOKUP($G320,alloc,3)</f>
        <v>Peak Day</v>
      </c>
      <c r="I320" s="42">
        <f>'DepExp. Class.'!K$56</f>
        <v>0</v>
      </c>
      <c r="J320" s="136">
        <f t="shared" ref="J320:J327" si="192">$I320*VLOOKUP($G320,alloc,6)</f>
        <v>0</v>
      </c>
      <c r="K320" s="136">
        <f t="shared" ref="K320:K327" si="193">$I320*VLOOKUP($G320,alloc,7)</f>
        <v>0</v>
      </c>
      <c r="L320" s="136">
        <f t="shared" ref="L320:L327" si="194">$I320*VLOOKUP($G320,alloc,8)</f>
        <v>0</v>
      </c>
      <c r="M320" s="136">
        <f t="shared" ref="M320:M327" si="195">$I320*VLOOKUP($G320,alloc,9)</f>
        <v>0</v>
      </c>
      <c r="N320" s="136">
        <f t="shared" ref="N320:N327" si="196">$I320*VLOOKUP($G320,alloc,10)</f>
        <v>0</v>
      </c>
      <c r="O320" s="136">
        <f t="shared" ref="O320:O327" si="197">$I320*VLOOKUP($G320,alloc,11)</f>
        <v>0</v>
      </c>
      <c r="P320" s="136">
        <f t="shared" ref="P320:P327" si="198">$I320*VLOOKUP($G320,alloc,12)</f>
        <v>0</v>
      </c>
      <c r="Q320" s="136">
        <f t="shared" ref="Q320:Q327" si="199">$I320*VLOOKUP($G320,alloc,13)</f>
        <v>0</v>
      </c>
      <c r="R320" s="136">
        <f t="shared" ref="R320:R327" si="200">$I320*VLOOKUP($G320,alloc,14)</f>
        <v>0</v>
      </c>
      <c r="S320" s="136">
        <f t="shared" ref="S320:S327" si="201">$I320*VLOOKUP($G320,alloc,15)</f>
        <v>0</v>
      </c>
      <c r="T320" s="136">
        <f t="shared" ref="T320:T327" si="202">$I320*VLOOKUP($G320,alloc,16)</f>
        <v>0</v>
      </c>
      <c r="U320" s="136">
        <f t="shared" ref="U320:U327" si="203">$I320*VLOOKUP($G320,alloc,17)</f>
        <v>0</v>
      </c>
      <c r="V320" s="136">
        <f t="shared" ref="V320:V327" si="204">$I320*VLOOKUP($G320,alloc,18)</f>
        <v>0</v>
      </c>
      <c r="W320" s="136">
        <f t="shared" ref="W320:W327" si="205">$I320*VLOOKUP($G320,alloc,19)</f>
        <v>0</v>
      </c>
      <c r="X320" s="136">
        <f t="shared" ref="X320:X327" si="206">$I320*VLOOKUP($G320,alloc,20)</f>
        <v>0</v>
      </c>
      <c r="Y320" s="42">
        <f t="shared" ref="Y320:Y327" si="207">SUM(J320:X320)-I320</f>
        <v>0</v>
      </c>
      <c r="Z320" s="42"/>
      <c r="AA320" s="42"/>
      <c r="AB320" s="42"/>
      <c r="AC320" s="42"/>
      <c r="AD320" s="42"/>
      <c r="AE320" s="42"/>
      <c r="AF320" s="42"/>
      <c r="AG320" s="42"/>
    </row>
    <row r="321" spans="1:33">
      <c r="A321" s="44">
        <f t="shared" si="153"/>
        <v>304</v>
      </c>
      <c r="B321" s="44"/>
      <c r="C321" s="137">
        <v>36520</v>
      </c>
      <c r="E321" s="44" t="s">
        <v>147</v>
      </c>
      <c r="G321" s="43">
        <v>3</v>
      </c>
      <c r="H321" s="136" t="str">
        <f t="shared" si="191"/>
        <v>Peak Day</v>
      </c>
      <c r="I321" s="42">
        <f>'DepExp. Class.'!K$57</f>
        <v>11541.367600000003</v>
      </c>
      <c r="J321" s="136">
        <f t="shared" si="192"/>
        <v>6232.9079523365062</v>
      </c>
      <c r="K321" s="136">
        <f t="shared" si="193"/>
        <v>3477.9410972336746</v>
      </c>
      <c r="L321" s="136">
        <f t="shared" si="194"/>
        <v>0</v>
      </c>
      <c r="M321" s="136">
        <f t="shared" si="195"/>
        <v>1830.5185504298242</v>
      </c>
      <c r="N321" s="136">
        <f t="shared" si="196"/>
        <v>0</v>
      </c>
      <c r="O321" s="136">
        <f t="shared" si="197"/>
        <v>0</v>
      </c>
      <c r="P321" s="136">
        <f t="shared" si="198"/>
        <v>0</v>
      </c>
      <c r="Q321" s="136">
        <f t="shared" si="199"/>
        <v>0</v>
      </c>
      <c r="R321" s="136">
        <f t="shared" si="200"/>
        <v>0</v>
      </c>
      <c r="S321" s="136">
        <f t="shared" si="201"/>
        <v>0</v>
      </c>
      <c r="T321" s="136">
        <f t="shared" si="202"/>
        <v>0</v>
      </c>
      <c r="U321" s="136">
        <f t="shared" si="203"/>
        <v>0</v>
      </c>
      <c r="V321" s="136">
        <f t="shared" si="204"/>
        <v>0</v>
      </c>
      <c r="W321" s="136">
        <f t="shared" si="205"/>
        <v>0</v>
      </c>
      <c r="X321" s="136">
        <f t="shared" si="206"/>
        <v>0</v>
      </c>
      <c r="Y321" s="42">
        <f t="shared" si="207"/>
        <v>0</v>
      </c>
      <c r="Z321" s="42"/>
      <c r="AA321" s="42"/>
      <c r="AB321" s="42"/>
      <c r="AC321" s="42"/>
      <c r="AD321" s="42"/>
      <c r="AE321" s="42"/>
      <c r="AF321" s="42"/>
      <c r="AG321" s="42"/>
    </row>
    <row r="322" spans="1:33">
      <c r="A322" s="44">
        <f t="shared" si="153"/>
        <v>305</v>
      </c>
      <c r="B322" s="44"/>
      <c r="C322" s="137">
        <v>36602</v>
      </c>
      <c r="E322" s="138" t="s">
        <v>149</v>
      </c>
      <c r="G322" s="43">
        <v>3</v>
      </c>
      <c r="H322" s="136" t="str">
        <f t="shared" si="191"/>
        <v>Peak Day</v>
      </c>
      <c r="I322" s="42">
        <f>'DepExp. Class.'!K$58</f>
        <v>872.23061599999994</v>
      </c>
      <c r="J322" s="136">
        <f t="shared" si="192"/>
        <v>471.04756829145339</v>
      </c>
      <c r="K322" s="136">
        <f t="shared" si="193"/>
        <v>262.84291522365538</v>
      </c>
      <c r="L322" s="136">
        <f t="shared" si="194"/>
        <v>0</v>
      </c>
      <c r="M322" s="136">
        <f t="shared" si="195"/>
        <v>138.34013248489131</v>
      </c>
      <c r="N322" s="136">
        <f t="shared" si="196"/>
        <v>0</v>
      </c>
      <c r="O322" s="136">
        <f t="shared" si="197"/>
        <v>0</v>
      </c>
      <c r="P322" s="136">
        <f t="shared" si="198"/>
        <v>0</v>
      </c>
      <c r="Q322" s="136">
        <f t="shared" si="199"/>
        <v>0</v>
      </c>
      <c r="R322" s="136">
        <f t="shared" si="200"/>
        <v>0</v>
      </c>
      <c r="S322" s="136">
        <f t="shared" si="201"/>
        <v>0</v>
      </c>
      <c r="T322" s="136">
        <f t="shared" si="202"/>
        <v>0</v>
      </c>
      <c r="U322" s="136">
        <f t="shared" si="203"/>
        <v>0</v>
      </c>
      <c r="V322" s="136">
        <f t="shared" si="204"/>
        <v>0</v>
      </c>
      <c r="W322" s="136">
        <f t="shared" si="205"/>
        <v>0</v>
      </c>
      <c r="X322" s="136">
        <f t="shared" si="206"/>
        <v>0</v>
      </c>
      <c r="Y322" s="42">
        <f t="shared" si="207"/>
        <v>0</v>
      </c>
      <c r="Z322" s="42"/>
      <c r="AA322" s="42"/>
      <c r="AB322" s="42"/>
      <c r="AC322" s="42"/>
      <c r="AD322" s="42"/>
      <c r="AE322" s="42"/>
      <c r="AF322" s="42"/>
      <c r="AG322" s="42"/>
    </row>
    <row r="323" spans="1:33">
      <c r="A323" s="44">
        <f t="shared" si="153"/>
        <v>306</v>
      </c>
      <c r="B323" s="44"/>
      <c r="C323" s="137">
        <v>36603</v>
      </c>
      <c r="E323" s="138" t="s">
        <v>283</v>
      </c>
      <c r="G323" s="43">
        <v>3</v>
      </c>
      <c r="H323" s="136" t="str">
        <f t="shared" si="191"/>
        <v>Peak Day</v>
      </c>
      <c r="I323" s="42">
        <f>'DepExp. Class.'!K$59</f>
        <v>1082.707962</v>
      </c>
      <c r="J323" s="136">
        <f t="shared" si="192"/>
        <v>584.71572003372023</v>
      </c>
      <c r="K323" s="136">
        <f t="shared" si="193"/>
        <v>326.26935107256389</v>
      </c>
      <c r="L323" s="136">
        <f t="shared" si="194"/>
        <v>0</v>
      </c>
      <c r="M323" s="136">
        <f t="shared" si="195"/>
        <v>171.72289089371597</v>
      </c>
      <c r="N323" s="136">
        <f t="shared" si="196"/>
        <v>0</v>
      </c>
      <c r="O323" s="136">
        <f t="shared" si="197"/>
        <v>0</v>
      </c>
      <c r="P323" s="136">
        <f t="shared" si="198"/>
        <v>0</v>
      </c>
      <c r="Q323" s="136">
        <f t="shared" si="199"/>
        <v>0</v>
      </c>
      <c r="R323" s="136">
        <f t="shared" si="200"/>
        <v>0</v>
      </c>
      <c r="S323" s="136">
        <f t="shared" si="201"/>
        <v>0</v>
      </c>
      <c r="T323" s="136">
        <f t="shared" si="202"/>
        <v>0</v>
      </c>
      <c r="U323" s="136">
        <f t="shared" si="203"/>
        <v>0</v>
      </c>
      <c r="V323" s="136">
        <f t="shared" si="204"/>
        <v>0</v>
      </c>
      <c r="W323" s="136">
        <f t="shared" si="205"/>
        <v>0</v>
      </c>
      <c r="X323" s="136">
        <f t="shared" si="206"/>
        <v>0</v>
      </c>
      <c r="Y323" s="42">
        <f t="shared" si="207"/>
        <v>0</v>
      </c>
      <c r="Z323" s="42"/>
      <c r="AA323" s="42"/>
      <c r="AB323" s="42"/>
      <c r="AC323" s="42"/>
      <c r="AD323" s="42"/>
      <c r="AE323" s="42"/>
      <c r="AF323" s="42"/>
      <c r="AG323" s="42"/>
    </row>
    <row r="324" spans="1:33">
      <c r="A324" s="44">
        <f t="shared" si="153"/>
        <v>307</v>
      </c>
      <c r="B324" s="44"/>
      <c r="C324" s="137">
        <v>36700</v>
      </c>
      <c r="E324" s="138" t="s">
        <v>284</v>
      </c>
      <c r="G324" s="43">
        <v>3</v>
      </c>
      <c r="H324" s="136" t="str">
        <f t="shared" si="191"/>
        <v>Peak Day</v>
      </c>
      <c r="I324" s="42">
        <f>'DepExp. Class.'!K$60</f>
        <v>9275.4399999999987</v>
      </c>
      <c r="J324" s="136">
        <f t="shared" si="192"/>
        <v>5009.1952480068394</v>
      </c>
      <c r="K324" s="136">
        <f t="shared" si="193"/>
        <v>2795.1136372196565</v>
      </c>
      <c r="L324" s="136">
        <f t="shared" si="194"/>
        <v>0</v>
      </c>
      <c r="M324" s="136">
        <f t="shared" si="195"/>
        <v>1471.1311147735041</v>
      </c>
      <c r="N324" s="136">
        <f t="shared" si="196"/>
        <v>0</v>
      </c>
      <c r="O324" s="136">
        <f t="shared" si="197"/>
        <v>0</v>
      </c>
      <c r="P324" s="136">
        <f t="shared" si="198"/>
        <v>0</v>
      </c>
      <c r="Q324" s="136">
        <f t="shared" si="199"/>
        <v>0</v>
      </c>
      <c r="R324" s="136">
        <f t="shared" si="200"/>
        <v>0</v>
      </c>
      <c r="S324" s="136">
        <f t="shared" si="201"/>
        <v>0</v>
      </c>
      <c r="T324" s="136">
        <f t="shared" si="202"/>
        <v>0</v>
      </c>
      <c r="U324" s="136">
        <f t="shared" si="203"/>
        <v>0</v>
      </c>
      <c r="V324" s="136">
        <f t="shared" si="204"/>
        <v>0</v>
      </c>
      <c r="W324" s="136">
        <f t="shared" si="205"/>
        <v>0</v>
      </c>
      <c r="X324" s="136">
        <f t="shared" si="206"/>
        <v>0</v>
      </c>
      <c r="Y324" s="42">
        <f t="shared" si="207"/>
        <v>0</v>
      </c>
      <c r="Z324" s="42"/>
      <c r="AA324" s="42"/>
      <c r="AB324" s="42"/>
      <c r="AC324" s="42"/>
      <c r="AD324" s="42"/>
      <c r="AE324" s="42"/>
      <c r="AF324" s="42"/>
      <c r="AG324" s="42"/>
    </row>
    <row r="325" spans="1:33">
      <c r="A325" s="44">
        <f t="shared" si="153"/>
        <v>308</v>
      </c>
      <c r="B325" s="44"/>
      <c r="C325" s="137">
        <v>36701</v>
      </c>
      <c r="E325" s="138" t="s">
        <v>285</v>
      </c>
      <c r="G325" s="43">
        <v>3</v>
      </c>
      <c r="H325" s="136" t="str">
        <f t="shared" si="191"/>
        <v>Peak Day</v>
      </c>
      <c r="I325" s="42">
        <f>'DepExp. Class.'!K$61</f>
        <v>524702.12300100015</v>
      </c>
      <c r="J325" s="136">
        <f t="shared" si="192"/>
        <v>283365.03509868105</v>
      </c>
      <c r="K325" s="136">
        <f t="shared" si="193"/>
        <v>158116.71031004476</v>
      </c>
      <c r="L325" s="136">
        <f t="shared" si="194"/>
        <v>0</v>
      </c>
      <c r="M325" s="136">
        <f t="shared" si="195"/>
        <v>83220.37759227441</v>
      </c>
      <c r="N325" s="136">
        <f t="shared" si="196"/>
        <v>0</v>
      </c>
      <c r="O325" s="136">
        <f t="shared" si="197"/>
        <v>0</v>
      </c>
      <c r="P325" s="136">
        <f t="shared" si="198"/>
        <v>0</v>
      </c>
      <c r="Q325" s="136">
        <f t="shared" si="199"/>
        <v>0</v>
      </c>
      <c r="R325" s="136">
        <f t="shared" si="200"/>
        <v>0</v>
      </c>
      <c r="S325" s="136">
        <f t="shared" si="201"/>
        <v>0</v>
      </c>
      <c r="T325" s="136">
        <f t="shared" si="202"/>
        <v>0</v>
      </c>
      <c r="U325" s="136">
        <f t="shared" si="203"/>
        <v>0</v>
      </c>
      <c r="V325" s="136">
        <f t="shared" si="204"/>
        <v>0</v>
      </c>
      <c r="W325" s="136">
        <f t="shared" si="205"/>
        <v>0</v>
      </c>
      <c r="X325" s="136">
        <f t="shared" si="206"/>
        <v>0</v>
      </c>
      <c r="Y325" s="42">
        <f t="shared" si="207"/>
        <v>0</v>
      </c>
      <c r="Z325" s="42"/>
      <c r="AA325" s="42"/>
      <c r="AB325" s="42"/>
      <c r="AC325" s="42"/>
      <c r="AD325" s="42"/>
      <c r="AE325" s="42"/>
      <c r="AF325" s="42"/>
      <c r="AG325" s="42"/>
    </row>
    <row r="326" spans="1:33">
      <c r="A326" s="44">
        <f t="shared" si="153"/>
        <v>309</v>
      </c>
      <c r="B326" s="44"/>
      <c r="C326" s="137">
        <v>36900</v>
      </c>
      <c r="E326" s="138" t="s">
        <v>286</v>
      </c>
      <c r="G326" s="43">
        <v>3</v>
      </c>
      <c r="H326" s="136" t="str">
        <f t="shared" si="191"/>
        <v>Peak Day</v>
      </c>
      <c r="I326" s="42">
        <f>'DepExp. Class.'!K$62</f>
        <v>13161.468231999999</v>
      </c>
      <c r="J326" s="136">
        <f t="shared" si="192"/>
        <v>7107.8422289969403</v>
      </c>
      <c r="K326" s="136">
        <f t="shared" si="193"/>
        <v>3966.1513999439908</v>
      </c>
      <c r="L326" s="136">
        <f t="shared" si="194"/>
        <v>0</v>
      </c>
      <c r="M326" s="136">
        <f t="shared" si="195"/>
        <v>2087.4746030590704</v>
      </c>
      <c r="N326" s="136">
        <f t="shared" si="196"/>
        <v>0</v>
      </c>
      <c r="O326" s="136">
        <f t="shared" si="197"/>
        <v>0</v>
      </c>
      <c r="P326" s="136">
        <f t="shared" si="198"/>
        <v>0</v>
      </c>
      <c r="Q326" s="136">
        <f t="shared" si="199"/>
        <v>0</v>
      </c>
      <c r="R326" s="136">
        <f t="shared" si="200"/>
        <v>0</v>
      </c>
      <c r="S326" s="136">
        <f t="shared" si="201"/>
        <v>0</v>
      </c>
      <c r="T326" s="136">
        <f t="shared" si="202"/>
        <v>0</v>
      </c>
      <c r="U326" s="136">
        <f t="shared" si="203"/>
        <v>0</v>
      </c>
      <c r="V326" s="136">
        <f t="shared" si="204"/>
        <v>0</v>
      </c>
      <c r="W326" s="136">
        <f t="shared" si="205"/>
        <v>0</v>
      </c>
      <c r="X326" s="136">
        <f t="shared" si="206"/>
        <v>0</v>
      </c>
      <c r="Y326" s="42">
        <f t="shared" si="207"/>
        <v>0</v>
      </c>
      <c r="Z326" s="42"/>
      <c r="AA326" s="42"/>
      <c r="AB326" s="42"/>
      <c r="AC326" s="42"/>
      <c r="AD326" s="42"/>
      <c r="AE326" s="42"/>
      <c r="AF326" s="42"/>
      <c r="AG326" s="42"/>
    </row>
    <row r="327" spans="1:33">
      <c r="A327" s="44">
        <f t="shared" si="153"/>
        <v>310</v>
      </c>
      <c r="B327" s="44"/>
      <c r="C327" s="137">
        <v>36901</v>
      </c>
      <c r="E327" s="138" t="s">
        <v>286</v>
      </c>
      <c r="G327" s="43">
        <v>3</v>
      </c>
      <c r="H327" s="136" t="str">
        <f t="shared" si="191"/>
        <v>Peak Day</v>
      </c>
      <c r="I327" s="42">
        <f>'DepExp. Class.'!K$63</f>
        <v>48575.248174000008</v>
      </c>
      <c r="J327" s="136">
        <f t="shared" si="192"/>
        <v>26233.030705169109</v>
      </c>
      <c r="K327" s="136">
        <f t="shared" si="193"/>
        <v>14637.940475328036</v>
      </c>
      <c r="L327" s="136">
        <f t="shared" si="194"/>
        <v>0</v>
      </c>
      <c r="M327" s="136">
        <f t="shared" si="195"/>
        <v>7704.27699350287</v>
      </c>
      <c r="N327" s="136">
        <f t="shared" si="196"/>
        <v>0</v>
      </c>
      <c r="O327" s="136">
        <f t="shared" si="197"/>
        <v>0</v>
      </c>
      <c r="P327" s="136">
        <f t="shared" si="198"/>
        <v>0</v>
      </c>
      <c r="Q327" s="136">
        <f t="shared" si="199"/>
        <v>0</v>
      </c>
      <c r="R327" s="136">
        <f t="shared" si="200"/>
        <v>0</v>
      </c>
      <c r="S327" s="136">
        <f t="shared" si="201"/>
        <v>0</v>
      </c>
      <c r="T327" s="136">
        <f t="shared" si="202"/>
        <v>0</v>
      </c>
      <c r="U327" s="136">
        <f t="shared" si="203"/>
        <v>0</v>
      </c>
      <c r="V327" s="136">
        <f t="shared" si="204"/>
        <v>0</v>
      </c>
      <c r="W327" s="136">
        <f t="shared" si="205"/>
        <v>0</v>
      </c>
      <c r="X327" s="136">
        <f t="shared" si="206"/>
        <v>0</v>
      </c>
      <c r="Y327" s="42">
        <f t="shared" si="207"/>
        <v>0</v>
      </c>
      <c r="Z327" s="42"/>
      <c r="AA327" s="42"/>
      <c r="AB327" s="42"/>
      <c r="AC327" s="42"/>
      <c r="AD327" s="42"/>
      <c r="AE327" s="42"/>
      <c r="AF327" s="42"/>
      <c r="AG327" s="42"/>
    </row>
    <row r="328" spans="1:33">
      <c r="A328" s="44">
        <f t="shared" si="153"/>
        <v>311</v>
      </c>
      <c r="B328" s="44"/>
      <c r="C328" s="44"/>
      <c r="D328" s="44"/>
      <c r="E328" s="44"/>
      <c r="G328" s="43"/>
      <c r="H328" s="44"/>
      <c r="I328" s="42"/>
      <c r="J328" s="15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</row>
    <row r="329" spans="1:33">
      <c r="A329" s="44">
        <f t="shared" si="153"/>
        <v>312</v>
      </c>
      <c r="B329" s="44"/>
      <c r="C329" s="44"/>
      <c r="D329" s="44" t="s">
        <v>65</v>
      </c>
      <c r="E329" s="44"/>
      <c r="G329" s="43"/>
      <c r="H329" s="136"/>
      <c r="I329" s="42">
        <f>'DepExp. Class.'!K$65</f>
        <v>609210.58558500023</v>
      </c>
      <c r="J329" s="136">
        <f>SUM(J320:J327)</f>
        <v>329003.77452151565</v>
      </c>
      <c r="K329" s="136">
        <f t="shared" ref="K329:X329" si="208">SUM(K320:K327)</f>
        <v>183582.96918606633</v>
      </c>
      <c r="L329" s="136">
        <f t="shared" si="208"/>
        <v>0</v>
      </c>
      <c r="M329" s="136">
        <f t="shared" si="208"/>
        <v>96623.841877418279</v>
      </c>
      <c r="N329" s="136">
        <f t="shared" si="208"/>
        <v>0</v>
      </c>
      <c r="O329" s="136">
        <f t="shared" si="208"/>
        <v>0</v>
      </c>
      <c r="P329" s="136">
        <f t="shared" si="208"/>
        <v>0</v>
      </c>
      <c r="Q329" s="136">
        <f t="shared" si="208"/>
        <v>0</v>
      </c>
      <c r="R329" s="136">
        <f t="shared" si="208"/>
        <v>0</v>
      </c>
      <c r="S329" s="136">
        <f t="shared" si="208"/>
        <v>0</v>
      </c>
      <c r="T329" s="136">
        <f t="shared" si="208"/>
        <v>0</v>
      </c>
      <c r="U329" s="136">
        <f t="shared" si="208"/>
        <v>0</v>
      </c>
      <c r="V329" s="136">
        <f t="shared" si="208"/>
        <v>0</v>
      </c>
      <c r="W329" s="136">
        <f t="shared" si="208"/>
        <v>0</v>
      </c>
      <c r="X329" s="136">
        <f t="shared" si="208"/>
        <v>0</v>
      </c>
      <c r="Y329" s="42">
        <f>SUM(J329:X329)-I329</f>
        <v>0</v>
      </c>
      <c r="Z329" s="42"/>
      <c r="AA329" s="42"/>
      <c r="AB329" s="42"/>
      <c r="AC329" s="42"/>
      <c r="AD329" s="42"/>
      <c r="AE329" s="42"/>
      <c r="AF329" s="42"/>
      <c r="AG329" s="42"/>
    </row>
    <row r="330" spans="1:33">
      <c r="A330" s="44">
        <f t="shared" si="153"/>
        <v>313</v>
      </c>
      <c r="B330" s="44"/>
      <c r="C330" s="44"/>
      <c r="D330" s="44"/>
      <c r="E330" s="44"/>
      <c r="G330" s="43"/>
      <c r="H330" s="44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</row>
    <row r="331" spans="1:33">
      <c r="A331" s="44">
        <f t="shared" si="153"/>
        <v>314</v>
      </c>
      <c r="B331" s="44"/>
      <c r="C331" s="44"/>
      <c r="D331" s="44" t="s">
        <v>24</v>
      </c>
      <c r="E331" s="44"/>
      <c r="G331" s="43"/>
      <c r="H331" s="44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</row>
    <row r="332" spans="1:33">
      <c r="A332" s="44">
        <f t="shared" si="153"/>
        <v>315</v>
      </c>
      <c r="B332" s="44"/>
      <c r="C332" s="44"/>
      <c r="D332" s="44"/>
      <c r="E332" s="44"/>
      <c r="G332" s="43"/>
      <c r="H332" s="44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</row>
    <row r="333" spans="1:33">
      <c r="A333" s="44">
        <f t="shared" si="153"/>
        <v>316</v>
      </c>
      <c r="B333" s="44"/>
      <c r="C333" s="137">
        <v>37400</v>
      </c>
      <c r="E333" s="138" t="s">
        <v>125</v>
      </c>
      <c r="G333" s="43">
        <v>3</v>
      </c>
      <c r="H333" s="136" t="str">
        <f t="shared" ref="H333:H353" si="209">VLOOKUP($G333,alloc,3)</f>
        <v>Peak Day</v>
      </c>
      <c r="I333" s="42">
        <f>'DepExp. Class.'!K$69</f>
        <v>0</v>
      </c>
      <c r="J333" s="136">
        <f t="shared" ref="J333:J353" si="210">$I333*VLOOKUP($G333,alloc,6)</f>
        <v>0</v>
      </c>
      <c r="K333" s="136">
        <f t="shared" ref="K333:K353" si="211">$I333*VLOOKUP($G333,alloc,7)</f>
        <v>0</v>
      </c>
      <c r="L333" s="136">
        <f t="shared" ref="L333:L353" si="212">$I333*VLOOKUP($G333,alloc,8)</f>
        <v>0</v>
      </c>
      <c r="M333" s="136">
        <f t="shared" ref="M333:M353" si="213">$I333*VLOOKUP($G333,alloc,9)</f>
        <v>0</v>
      </c>
      <c r="N333" s="136">
        <f t="shared" ref="N333:N353" si="214">$I333*VLOOKUP($G333,alloc,10)</f>
        <v>0</v>
      </c>
      <c r="O333" s="136">
        <f t="shared" ref="O333:O353" si="215">$I333*VLOOKUP($G333,alloc,11)</f>
        <v>0</v>
      </c>
      <c r="P333" s="136">
        <f t="shared" ref="P333:P353" si="216">$I333*VLOOKUP($G333,alloc,12)</f>
        <v>0</v>
      </c>
      <c r="Q333" s="136">
        <f t="shared" ref="Q333:Q353" si="217">$I333*VLOOKUP($G333,alloc,13)</f>
        <v>0</v>
      </c>
      <c r="R333" s="136">
        <f t="shared" ref="R333:R353" si="218">$I333*VLOOKUP($G333,alloc,14)</f>
        <v>0</v>
      </c>
      <c r="S333" s="136">
        <f t="shared" ref="S333:S353" si="219">$I333*VLOOKUP($G333,alloc,15)</f>
        <v>0</v>
      </c>
      <c r="T333" s="136">
        <f t="shared" ref="T333:T353" si="220">$I333*VLOOKUP($G333,alloc,16)</f>
        <v>0</v>
      </c>
      <c r="U333" s="136">
        <f t="shared" ref="U333:U353" si="221">$I333*VLOOKUP($G333,alloc,17)</f>
        <v>0</v>
      </c>
      <c r="V333" s="136">
        <f t="shared" ref="V333:V353" si="222">$I333*VLOOKUP($G333,alloc,18)</f>
        <v>0</v>
      </c>
      <c r="W333" s="136">
        <f t="shared" ref="W333:W353" si="223">$I333*VLOOKUP($G333,alloc,19)</f>
        <v>0</v>
      </c>
      <c r="X333" s="136">
        <f t="shared" ref="X333:X353" si="224">$I333*VLOOKUP($G333,alloc,20)</f>
        <v>0</v>
      </c>
      <c r="Y333" s="42">
        <f t="shared" ref="Y333:Y353" si="225">SUM(J333:X333)-I333</f>
        <v>0</v>
      </c>
      <c r="Z333" s="42"/>
      <c r="AA333" s="42"/>
      <c r="AB333" s="42"/>
      <c r="AC333" s="42"/>
      <c r="AD333" s="42"/>
      <c r="AE333" s="42"/>
      <c r="AF333" s="42"/>
      <c r="AG333" s="42"/>
    </row>
    <row r="334" spans="1:33">
      <c r="A334" s="44">
        <f t="shared" si="153"/>
        <v>317</v>
      </c>
      <c r="B334" s="44"/>
      <c r="C334" s="137">
        <v>37401</v>
      </c>
      <c r="E334" s="138" t="s">
        <v>287</v>
      </c>
      <c r="G334" s="43">
        <v>3</v>
      </c>
      <c r="H334" s="136" t="str">
        <f t="shared" si="209"/>
        <v>Peak Day</v>
      </c>
      <c r="I334" s="42">
        <f>'DepExp. Class.'!K$70</f>
        <v>0</v>
      </c>
      <c r="J334" s="136">
        <f t="shared" si="210"/>
        <v>0</v>
      </c>
      <c r="K334" s="136">
        <f t="shared" si="211"/>
        <v>0</v>
      </c>
      <c r="L334" s="136">
        <f t="shared" si="212"/>
        <v>0</v>
      </c>
      <c r="M334" s="136">
        <f t="shared" si="213"/>
        <v>0</v>
      </c>
      <c r="N334" s="136">
        <f t="shared" si="214"/>
        <v>0</v>
      </c>
      <c r="O334" s="136">
        <f t="shared" si="215"/>
        <v>0</v>
      </c>
      <c r="P334" s="136">
        <f t="shared" si="216"/>
        <v>0</v>
      </c>
      <c r="Q334" s="136">
        <f t="shared" si="217"/>
        <v>0</v>
      </c>
      <c r="R334" s="136">
        <f t="shared" si="218"/>
        <v>0</v>
      </c>
      <c r="S334" s="136">
        <f t="shared" si="219"/>
        <v>0</v>
      </c>
      <c r="T334" s="136">
        <f t="shared" si="220"/>
        <v>0</v>
      </c>
      <c r="U334" s="136">
        <f t="shared" si="221"/>
        <v>0</v>
      </c>
      <c r="V334" s="136">
        <f t="shared" si="222"/>
        <v>0</v>
      </c>
      <c r="W334" s="136">
        <f t="shared" si="223"/>
        <v>0</v>
      </c>
      <c r="X334" s="136">
        <f t="shared" si="224"/>
        <v>0</v>
      </c>
      <c r="Y334" s="42">
        <f t="shared" si="225"/>
        <v>0</v>
      </c>
      <c r="Z334" s="42"/>
      <c r="AA334" s="42"/>
      <c r="AB334" s="42"/>
      <c r="AC334" s="42"/>
      <c r="AD334" s="42"/>
      <c r="AE334" s="42"/>
      <c r="AF334" s="42"/>
      <c r="AG334" s="42"/>
    </row>
    <row r="335" spans="1:33">
      <c r="A335" s="44">
        <f t="shared" si="153"/>
        <v>318</v>
      </c>
      <c r="B335" s="44"/>
      <c r="C335" s="137">
        <v>37402</v>
      </c>
      <c r="E335" s="138" t="s">
        <v>288</v>
      </c>
      <c r="G335" s="43">
        <v>3</v>
      </c>
      <c r="H335" s="136" t="str">
        <f t="shared" si="209"/>
        <v>Peak Day</v>
      </c>
      <c r="I335" s="42">
        <f>'DepExp. Class.'!K$71</f>
        <v>13595.788042428461</v>
      </c>
      <c r="J335" s="136">
        <f t="shared" si="210"/>
        <v>7342.3963558646128</v>
      </c>
      <c r="K335" s="136">
        <f t="shared" si="211"/>
        <v>4097.0317921456817</v>
      </c>
      <c r="L335" s="136">
        <f t="shared" si="212"/>
        <v>0</v>
      </c>
      <c r="M335" s="136">
        <f t="shared" si="213"/>
        <v>2156.359894418169</v>
      </c>
      <c r="N335" s="136">
        <f t="shared" si="214"/>
        <v>0</v>
      </c>
      <c r="O335" s="136">
        <f t="shared" si="215"/>
        <v>0</v>
      </c>
      <c r="P335" s="136">
        <f t="shared" si="216"/>
        <v>0</v>
      </c>
      <c r="Q335" s="136">
        <f t="shared" si="217"/>
        <v>0</v>
      </c>
      <c r="R335" s="136">
        <f t="shared" si="218"/>
        <v>0</v>
      </c>
      <c r="S335" s="136">
        <f t="shared" si="219"/>
        <v>0</v>
      </c>
      <c r="T335" s="136">
        <f t="shared" si="220"/>
        <v>0</v>
      </c>
      <c r="U335" s="136">
        <f t="shared" si="221"/>
        <v>0</v>
      </c>
      <c r="V335" s="136">
        <f t="shared" si="222"/>
        <v>0</v>
      </c>
      <c r="W335" s="136">
        <f t="shared" si="223"/>
        <v>0</v>
      </c>
      <c r="X335" s="136">
        <f t="shared" si="224"/>
        <v>0</v>
      </c>
      <c r="Y335" s="42">
        <f t="shared" si="225"/>
        <v>0</v>
      </c>
      <c r="Z335" s="42"/>
      <c r="AA335" s="42"/>
      <c r="AB335" s="42"/>
      <c r="AC335" s="42"/>
      <c r="AD335" s="42"/>
      <c r="AE335" s="42"/>
      <c r="AF335" s="42"/>
      <c r="AG335" s="42"/>
    </row>
    <row r="336" spans="1:33">
      <c r="A336" s="44">
        <f t="shared" si="153"/>
        <v>319</v>
      </c>
      <c r="B336" s="44"/>
      <c r="C336" s="137">
        <v>37403</v>
      </c>
      <c r="E336" s="138" t="s">
        <v>289</v>
      </c>
      <c r="G336" s="43">
        <v>3</v>
      </c>
      <c r="H336" s="136" t="str">
        <f t="shared" si="209"/>
        <v>Peak Day</v>
      </c>
      <c r="I336" s="42">
        <f>'DepExp. Class.'!K$72</f>
        <v>0</v>
      </c>
      <c r="J336" s="136">
        <f t="shared" si="210"/>
        <v>0</v>
      </c>
      <c r="K336" s="136">
        <f t="shared" si="211"/>
        <v>0</v>
      </c>
      <c r="L336" s="136">
        <f t="shared" si="212"/>
        <v>0</v>
      </c>
      <c r="M336" s="136">
        <f t="shared" si="213"/>
        <v>0</v>
      </c>
      <c r="N336" s="136">
        <f t="shared" si="214"/>
        <v>0</v>
      </c>
      <c r="O336" s="136">
        <f t="shared" si="215"/>
        <v>0</v>
      </c>
      <c r="P336" s="136">
        <f t="shared" si="216"/>
        <v>0</v>
      </c>
      <c r="Q336" s="136">
        <f t="shared" si="217"/>
        <v>0</v>
      </c>
      <c r="R336" s="136">
        <f t="shared" si="218"/>
        <v>0</v>
      </c>
      <c r="S336" s="136">
        <f t="shared" si="219"/>
        <v>0</v>
      </c>
      <c r="T336" s="136">
        <f t="shared" si="220"/>
        <v>0</v>
      </c>
      <c r="U336" s="136">
        <f t="shared" si="221"/>
        <v>0</v>
      </c>
      <c r="V336" s="136">
        <f t="shared" si="222"/>
        <v>0</v>
      </c>
      <c r="W336" s="136">
        <f t="shared" si="223"/>
        <v>0</v>
      </c>
      <c r="X336" s="136">
        <f t="shared" si="224"/>
        <v>0</v>
      </c>
      <c r="Y336" s="42">
        <f t="shared" si="225"/>
        <v>0</v>
      </c>
      <c r="Z336" s="42"/>
      <c r="AA336" s="42"/>
      <c r="AB336" s="42"/>
      <c r="AC336" s="42"/>
      <c r="AD336" s="42"/>
      <c r="AE336" s="42"/>
      <c r="AF336" s="42"/>
      <c r="AG336" s="42"/>
    </row>
    <row r="337" spans="1:33">
      <c r="A337" s="44">
        <f t="shared" si="153"/>
        <v>320</v>
      </c>
      <c r="B337" s="44"/>
      <c r="C337" s="137">
        <v>37500</v>
      </c>
      <c r="E337" s="138" t="s">
        <v>149</v>
      </c>
      <c r="G337" s="43">
        <v>3</v>
      </c>
      <c r="H337" s="136" t="str">
        <f t="shared" si="209"/>
        <v>Peak Day</v>
      </c>
      <c r="I337" s="42">
        <f>'DepExp. Class.'!K$73</f>
        <v>4272.4273302495949</v>
      </c>
      <c r="J337" s="136">
        <f t="shared" si="210"/>
        <v>2307.3215588846265</v>
      </c>
      <c r="K337" s="136">
        <f t="shared" si="211"/>
        <v>1287.4774560355752</v>
      </c>
      <c r="L337" s="136">
        <f t="shared" si="212"/>
        <v>0</v>
      </c>
      <c r="M337" s="136">
        <f t="shared" si="213"/>
        <v>677.6283153293939</v>
      </c>
      <c r="N337" s="136">
        <f t="shared" si="214"/>
        <v>0</v>
      </c>
      <c r="O337" s="136">
        <f t="shared" si="215"/>
        <v>0</v>
      </c>
      <c r="P337" s="136">
        <f t="shared" si="216"/>
        <v>0</v>
      </c>
      <c r="Q337" s="136">
        <f t="shared" si="217"/>
        <v>0</v>
      </c>
      <c r="R337" s="136">
        <f t="shared" si="218"/>
        <v>0</v>
      </c>
      <c r="S337" s="136">
        <f t="shared" si="219"/>
        <v>0</v>
      </c>
      <c r="T337" s="136">
        <f t="shared" si="220"/>
        <v>0</v>
      </c>
      <c r="U337" s="136">
        <f t="shared" si="221"/>
        <v>0</v>
      </c>
      <c r="V337" s="136">
        <f t="shared" si="222"/>
        <v>0</v>
      </c>
      <c r="W337" s="136">
        <f t="shared" si="223"/>
        <v>0</v>
      </c>
      <c r="X337" s="136">
        <f t="shared" si="224"/>
        <v>0</v>
      </c>
      <c r="Y337" s="42">
        <f t="shared" si="225"/>
        <v>0</v>
      </c>
      <c r="Z337" s="42"/>
      <c r="AA337" s="42"/>
      <c r="AB337" s="42"/>
      <c r="AC337" s="42"/>
      <c r="AD337" s="42"/>
      <c r="AE337" s="42"/>
      <c r="AF337" s="42"/>
      <c r="AG337" s="42"/>
    </row>
    <row r="338" spans="1:33">
      <c r="A338" s="44">
        <f t="shared" si="153"/>
        <v>321</v>
      </c>
      <c r="B338" s="44"/>
      <c r="C338" s="137">
        <v>37501</v>
      </c>
      <c r="E338" s="138" t="s">
        <v>290</v>
      </c>
      <c r="G338" s="43">
        <v>3</v>
      </c>
      <c r="H338" s="136" t="str">
        <f t="shared" si="209"/>
        <v>Peak Day</v>
      </c>
      <c r="I338" s="42">
        <f>'DepExp. Class.'!K$74</f>
        <v>1268.610606087688</v>
      </c>
      <c r="J338" s="136">
        <f t="shared" si="210"/>
        <v>685.11232023338232</v>
      </c>
      <c r="K338" s="136">
        <f t="shared" si="211"/>
        <v>382.29030702556332</v>
      </c>
      <c r="L338" s="136">
        <f t="shared" si="212"/>
        <v>0</v>
      </c>
      <c r="M338" s="136">
        <f t="shared" si="213"/>
        <v>201.20797882874251</v>
      </c>
      <c r="N338" s="136">
        <f t="shared" si="214"/>
        <v>0</v>
      </c>
      <c r="O338" s="136">
        <f t="shared" si="215"/>
        <v>0</v>
      </c>
      <c r="P338" s="136">
        <f t="shared" si="216"/>
        <v>0</v>
      </c>
      <c r="Q338" s="136">
        <f t="shared" si="217"/>
        <v>0</v>
      </c>
      <c r="R338" s="136">
        <f t="shared" si="218"/>
        <v>0</v>
      </c>
      <c r="S338" s="136">
        <f t="shared" si="219"/>
        <v>0</v>
      </c>
      <c r="T338" s="136">
        <f t="shared" si="220"/>
        <v>0</v>
      </c>
      <c r="U338" s="136">
        <f t="shared" si="221"/>
        <v>0</v>
      </c>
      <c r="V338" s="136">
        <f t="shared" si="222"/>
        <v>0</v>
      </c>
      <c r="W338" s="136">
        <f t="shared" si="223"/>
        <v>0</v>
      </c>
      <c r="X338" s="136">
        <f t="shared" si="224"/>
        <v>0</v>
      </c>
      <c r="Y338" s="42">
        <f t="shared" si="225"/>
        <v>0</v>
      </c>
      <c r="Z338" s="42"/>
      <c r="AA338" s="42"/>
      <c r="AB338" s="42"/>
      <c r="AC338" s="42"/>
      <c r="AD338" s="42"/>
      <c r="AE338" s="42"/>
      <c r="AF338" s="42"/>
      <c r="AG338" s="42"/>
    </row>
    <row r="339" spans="1:33">
      <c r="A339" s="44">
        <f t="shared" si="153"/>
        <v>322</v>
      </c>
      <c r="B339" s="44"/>
      <c r="C339" s="137">
        <v>37502</v>
      </c>
      <c r="E339" s="138" t="s">
        <v>288</v>
      </c>
      <c r="G339" s="43">
        <v>3</v>
      </c>
      <c r="H339" s="136" t="str">
        <f t="shared" si="209"/>
        <v>Peak Day</v>
      </c>
      <c r="I339" s="42">
        <f>'DepExp. Class.'!K$75</f>
        <v>587.98178363044815</v>
      </c>
      <c r="J339" s="136">
        <f t="shared" si="210"/>
        <v>317.53917404201059</v>
      </c>
      <c r="K339" s="136">
        <f t="shared" si="211"/>
        <v>177.18576173876423</v>
      </c>
      <c r="L339" s="136">
        <f t="shared" si="212"/>
        <v>0</v>
      </c>
      <c r="M339" s="136">
        <f t="shared" si="213"/>
        <v>93.256847849673406</v>
      </c>
      <c r="N339" s="136">
        <f t="shared" si="214"/>
        <v>0</v>
      </c>
      <c r="O339" s="136">
        <f t="shared" si="215"/>
        <v>0</v>
      </c>
      <c r="P339" s="136">
        <f t="shared" si="216"/>
        <v>0</v>
      </c>
      <c r="Q339" s="136">
        <f t="shared" si="217"/>
        <v>0</v>
      </c>
      <c r="R339" s="136">
        <f t="shared" si="218"/>
        <v>0</v>
      </c>
      <c r="S339" s="136">
        <f t="shared" si="219"/>
        <v>0</v>
      </c>
      <c r="T339" s="136">
        <f t="shared" si="220"/>
        <v>0</v>
      </c>
      <c r="U339" s="136">
        <f t="shared" si="221"/>
        <v>0</v>
      </c>
      <c r="V339" s="136">
        <f t="shared" si="222"/>
        <v>0</v>
      </c>
      <c r="W339" s="136">
        <f t="shared" si="223"/>
        <v>0</v>
      </c>
      <c r="X339" s="136">
        <f t="shared" si="224"/>
        <v>0</v>
      </c>
      <c r="Y339" s="42">
        <f t="shared" si="225"/>
        <v>0</v>
      </c>
      <c r="Z339" s="42"/>
      <c r="AA339" s="42"/>
      <c r="AB339" s="42"/>
      <c r="AC339" s="42"/>
      <c r="AD339" s="42"/>
      <c r="AE339" s="42"/>
      <c r="AF339" s="42"/>
      <c r="AG339" s="42"/>
    </row>
    <row r="340" spans="1:33">
      <c r="A340" s="44">
        <f t="shared" si="153"/>
        <v>323</v>
      </c>
      <c r="B340" s="44"/>
      <c r="C340" s="137">
        <v>37503</v>
      </c>
      <c r="E340" s="138" t="s">
        <v>291</v>
      </c>
      <c r="G340" s="43">
        <v>3</v>
      </c>
      <c r="H340" s="136" t="str">
        <f t="shared" si="209"/>
        <v>Peak Day</v>
      </c>
      <c r="I340" s="42">
        <f>'DepExp. Class.'!K$76</f>
        <v>50.901444118715489</v>
      </c>
      <c r="J340" s="136">
        <f t="shared" si="210"/>
        <v>27.489291289270948</v>
      </c>
      <c r="K340" s="136">
        <f t="shared" si="211"/>
        <v>15.338929539773421</v>
      </c>
      <c r="L340" s="136">
        <f t="shared" si="212"/>
        <v>0</v>
      </c>
      <c r="M340" s="136">
        <f t="shared" si="213"/>
        <v>8.0732232896711267</v>
      </c>
      <c r="N340" s="136">
        <f t="shared" si="214"/>
        <v>0</v>
      </c>
      <c r="O340" s="136">
        <f t="shared" si="215"/>
        <v>0</v>
      </c>
      <c r="P340" s="136">
        <f t="shared" si="216"/>
        <v>0</v>
      </c>
      <c r="Q340" s="136">
        <f t="shared" si="217"/>
        <v>0</v>
      </c>
      <c r="R340" s="136">
        <f t="shared" si="218"/>
        <v>0</v>
      </c>
      <c r="S340" s="136">
        <f t="shared" si="219"/>
        <v>0</v>
      </c>
      <c r="T340" s="136">
        <f t="shared" si="220"/>
        <v>0</v>
      </c>
      <c r="U340" s="136">
        <f t="shared" si="221"/>
        <v>0</v>
      </c>
      <c r="V340" s="136">
        <f t="shared" si="222"/>
        <v>0</v>
      </c>
      <c r="W340" s="136">
        <f t="shared" si="223"/>
        <v>0</v>
      </c>
      <c r="X340" s="136">
        <f t="shared" si="224"/>
        <v>0</v>
      </c>
      <c r="Y340" s="42">
        <f t="shared" si="225"/>
        <v>0</v>
      </c>
      <c r="Z340" s="42"/>
      <c r="AA340" s="42"/>
      <c r="AB340" s="42"/>
      <c r="AC340" s="42"/>
      <c r="AD340" s="42"/>
      <c r="AE340" s="42"/>
      <c r="AF340" s="42"/>
      <c r="AG340" s="42"/>
    </row>
    <row r="341" spans="1:33">
      <c r="A341" s="44">
        <f t="shared" ref="A341:A404" si="226">A340+1</f>
        <v>324</v>
      </c>
      <c r="B341" s="44"/>
      <c r="C341" s="137">
        <v>37600</v>
      </c>
      <c r="E341" s="138" t="s">
        <v>284</v>
      </c>
      <c r="G341" s="43">
        <v>3</v>
      </c>
      <c r="H341" s="136" t="str">
        <f t="shared" si="209"/>
        <v>Peak Day</v>
      </c>
      <c r="I341" s="42">
        <f>'DepExp. Class.'!K$77</f>
        <v>616655.03547189827</v>
      </c>
      <c r="J341" s="136">
        <f t="shared" si="210"/>
        <v>333024.14476783009</v>
      </c>
      <c r="K341" s="136">
        <f t="shared" si="211"/>
        <v>185826.32188960031</v>
      </c>
      <c r="L341" s="136">
        <f t="shared" si="212"/>
        <v>0</v>
      </c>
      <c r="M341" s="136">
        <f t="shared" si="213"/>
        <v>97804.568814467944</v>
      </c>
      <c r="N341" s="136">
        <f t="shared" si="214"/>
        <v>0</v>
      </c>
      <c r="O341" s="136">
        <f t="shared" si="215"/>
        <v>0</v>
      </c>
      <c r="P341" s="136">
        <f t="shared" si="216"/>
        <v>0</v>
      </c>
      <c r="Q341" s="136">
        <f t="shared" si="217"/>
        <v>0</v>
      </c>
      <c r="R341" s="136">
        <f t="shared" si="218"/>
        <v>0</v>
      </c>
      <c r="S341" s="136">
        <f t="shared" si="219"/>
        <v>0</v>
      </c>
      <c r="T341" s="136">
        <f t="shared" si="220"/>
        <v>0</v>
      </c>
      <c r="U341" s="136">
        <f t="shared" si="221"/>
        <v>0</v>
      </c>
      <c r="V341" s="136">
        <f t="shared" si="222"/>
        <v>0</v>
      </c>
      <c r="W341" s="136">
        <f t="shared" si="223"/>
        <v>0</v>
      </c>
      <c r="X341" s="136">
        <f t="shared" si="224"/>
        <v>0</v>
      </c>
      <c r="Y341" s="42">
        <f t="shared" si="225"/>
        <v>0</v>
      </c>
      <c r="Z341" s="42"/>
      <c r="AA341" s="42"/>
      <c r="AB341" s="42"/>
      <c r="AC341" s="42"/>
      <c r="AD341" s="42"/>
      <c r="AE341" s="42"/>
      <c r="AF341" s="42"/>
      <c r="AG341" s="42"/>
    </row>
    <row r="342" spans="1:33">
      <c r="A342" s="44">
        <f t="shared" si="226"/>
        <v>325</v>
      </c>
      <c r="B342" s="44"/>
      <c r="C342" s="137">
        <v>37601</v>
      </c>
      <c r="E342" s="138" t="s">
        <v>285</v>
      </c>
      <c r="G342" s="43">
        <v>3</v>
      </c>
      <c r="H342" s="136" t="str">
        <f t="shared" si="209"/>
        <v>Peak Day</v>
      </c>
      <c r="I342" s="42">
        <f>'DepExp. Class.'!K$78</f>
        <v>1452991.2987024863</v>
      </c>
      <c r="J342" s="136">
        <f t="shared" si="210"/>
        <v>784686.99154495972</v>
      </c>
      <c r="K342" s="136">
        <f t="shared" si="211"/>
        <v>437852.62949949759</v>
      </c>
      <c r="L342" s="136">
        <f t="shared" si="212"/>
        <v>0</v>
      </c>
      <c r="M342" s="136">
        <f t="shared" si="213"/>
        <v>230451.67765802922</v>
      </c>
      <c r="N342" s="136">
        <f t="shared" si="214"/>
        <v>0</v>
      </c>
      <c r="O342" s="136">
        <f t="shared" si="215"/>
        <v>0</v>
      </c>
      <c r="P342" s="136">
        <f t="shared" si="216"/>
        <v>0</v>
      </c>
      <c r="Q342" s="136">
        <f t="shared" si="217"/>
        <v>0</v>
      </c>
      <c r="R342" s="136">
        <f t="shared" si="218"/>
        <v>0</v>
      </c>
      <c r="S342" s="136">
        <f t="shared" si="219"/>
        <v>0</v>
      </c>
      <c r="T342" s="136">
        <f t="shared" si="220"/>
        <v>0</v>
      </c>
      <c r="U342" s="136">
        <f t="shared" si="221"/>
        <v>0</v>
      </c>
      <c r="V342" s="136">
        <f t="shared" si="222"/>
        <v>0</v>
      </c>
      <c r="W342" s="136">
        <f t="shared" si="223"/>
        <v>0</v>
      </c>
      <c r="X342" s="136">
        <f t="shared" si="224"/>
        <v>0</v>
      </c>
      <c r="Y342" s="42">
        <f t="shared" si="225"/>
        <v>0</v>
      </c>
      <c r="Z342" s="42"/>
      <c r="AA342" s="42"/>
      <c r="AB342" s="42"/>
      <c r="AC342" s="42"/>
      <c r="AD342" s="42"/>
      <c r="AE342" s="42"/>
      <c r="AF342" s="42"/>
      <c r="AG342" s="42"/>
    </row>
    <row r="343" spans="1:33">
      <c r="A343" s="44">
        <f t="shared" si="226"/>
        <v>326</v>
      </c>
      <c r="B343" s="44"/>
      <c r="C343" s="137">
        <v>37602</v>
      </c>
      <c r="E343" s="138" t="s">
        <v>292</v>
      </c>
      <c r="G343" s="43">
        <v>3</v>
      </c>
      <c r="H343" s="136" t="str">
        <f t="shared" si="209"/>
        <v>Peak Day</v>
      </c>
      <c r="I343" s="42">
        <f>'DepExp. Class.'!K$79</f>
        <v>1261294.634269285</v>
      </c>
      <c r="J343" s="136">
        <f t="shared" si="210"/>
        <v>681161.33448313258</v>
      </c>
      <c r="K343" s="136">
        <f t="shared" si="211"/>
        <v>380085.67063104914</v>
      </c>
      <c r="L343" s="136">
        <f t="shared" si="212"/>
        <v>0</v>
      </c>
      <c r="M343" s="136">
        <f t="shared" si="213"/>
        <v>200047.62915510347</v>
      </c>
      <c r="N343" s="136">
        <f t="shared" si="214"/>
        <v>0</v>
      </c>
      <c r="O343" s="136">
        <f t="shared" si="215"/>
        <v>0</v>
      </c>
      <c r="P343" s="136">
        <f t="shared" si="216"/>
        <v>0</v>
      </c>
      <c r="Q343" s="136">
        <f t="shared" si="217"/>
        <v>0</v>
      </c>
      <c r="R343" s="136">
        <f t="shared" si="218"/>
        <v>0</v>
      </c>
      <c r="S343" s="136">
        <f t="shared" si="219"/>
        <v>0</v>
      </c>
      <c r="T343" s="136">
        <f t="shared" si="220"/>
        <v>0</v>
      </c>
      <c r="U343" s="136">
        <f t="shared" si="221"/>
        <v>0</v>
      </c>
      <c r="V343" s="136">
        <f t="shared" si="222"/>
        <v>0</v>
      </c>
      <c r="W343" s="136">
        <f t="shared" si="223"/>
        <v>0</v>
      </c>
      <c r="X343" s="136">
        <f t="shared" si="224"/>
        <v>0</v>
      </c>
      <c r="Y343" s="42">
        <f t="shared" si="225"/>
        <v>0</v>
      </c>
      <c r="Z343" s="42"/>
      <c r="AA343" s="42"/>
      <c r="AB343" s="42"/>
      <c r="AC343" s="42"/>
      <c r="AD343" s="42"/>
      <c r="AE343" s="42"/>
      <c r="AF343" s="42"/>
      <c r="AG343" s="42"/>
    </row>
    <row r="344" spans="1:33">
      <c r="A344" s="44">
        <f t="shared" si="226"/>
        <v>327</v>
      </c>
      <c r="B344" s="44"/>
      <c r="C344" s="137">
        <v>37800</v>
      </c>
      <c r="E344" s="138" t="s">
        <v>293</v>
      </c>
      <c r="G344" s="43">
        <v>3</v>
      </c>
      <c r="H344" s="136" t="str">
        <f t="shared" si="209"/>
        <v>Peak Day</v>
      </c>
      <c r="I344" s="42">
        <f>'DepExp. Class.'!K$80</f>
        <v>133493.96000052453</v>
      </c>
      <c r="J344" s="136">
        <f t="shared" si="210"/>
        <v>72093.324960567115</v>
      </c>
      <c r="K344" s="136">
        <f t="shared" si="211"/>
        <v>40227.826182253513</v>
      </c>
      <c r="L344" s="136">
        <f t="shared" si="212"/>
        <v>0</v>
      </c>
      <c r="M344" s="136">
        <f t="shared" si="213"/>
        <v>21172.80885770392</v>
      </c>
      <c r="N344" s="136">
        <f t="shared" si="214"/>
        <v>0</v>
      </c>
      <c r="O344" s="136">
        <f t="shared" si="215"/>
        <v>0</v>
      </c>
      <c r="P344" s="136">
        <f t="shared" si="216"/>
        <v>0</v>
      </c>
      <c r="Q344" s="136">
        <f t="shared" si="217"/>
        <v>0</v>
      </c>
      <c r="R344" s="136">
        <f t="shared" si="218"/>
        <v>0</v>
      </c>
      <c r="S344" s="136">
        <f t="shared" si="219"/>
        <v>0</v>
      </c>
      <c r="T344" s="136">
        <f t="shared" si="220"/>
        <v>0</v>
      </c>
      <c r="U344" s="136">
        <f t="shared" si="221"/>
        <v>0</v>
      </c>
      <c r="V344" s="136">
        <f t="shared" si="222"/>
        <v>0</v>
      </c>
      <c r="W344" s="136">
        <f t="shared" si="223"/>
        <v>0</v>
      </c>
      <c r="X344" s="136">
        <f t="shared" si="224"/>
        <v>0</v>
      </c>
      <c r="Y344" s="42">
        <f t="shared" si="225"/>
        <v>0</v>
      </c>
      <c r="Z344" s="42"/>
      <c r="AA344" s="42"/>
      <c r="AB344" s="42"/>
      <c r="AC344" s="42"/>
      <c r="AD344" s="42"/>
      <c r="AE344" s="42"/>
      <c r="AF344" s="42"/>
      <c r="AG344" s="42"/>
    </row>
    <row r="345" spans="1:33">
      <c r="A345" s="44">
        <f t="shared" si="226"/>
        <v>328</v>
      </c>
      <c r="B345" s="44"/>
      <c r="C345" s="137">
        <v>37900</v>
      </c>
      <c r="E345" s="138" t="s">
        <v>294</v>
      </c>
      <c r="G345" s="43">
        <v>3</v>
      </c>
      <c r="H345" s="136" t="str">
        <f t="shared" si="209"/>
        <v>Peak Day</v>
      </c>
      <c r="I345" s="42">
        <f>'DepExp. Class.'!K$81</f>
        <v>55763.596018616867</v>
      </c>
      <c r="J345" s="136">
        <f t="shared" si="210"/>
        <v>30115.093212637756</v>
      </c>
      <c r="K345" s="136">
        <f t="shared" si="211"/>
        <v>16804.117938560736</v>
      </c>
      <c r="L345" s="136">
        <f t="shared" si="212"/>
        <v>0</v>
      </c>
      <c r="M345" s="136">
        <f t="shared" si="213"/>
        <v>8844.3848674183846</v>
      </c>
      <c r="N345" s="136">
        <f t="shared" si="214"/>
        <v>0</v>
      </c>
      <c r="O345" s="136">
        <f t="shared" si="215"/>
        <v>0</v>
      </c>
      <c r="P345" s="136">
        <f t="shared" si="216"/>
        <v>0</v>
      </c>
      <c r="Q345" s="136">
        <f t="shared" si="217"/>
        <v>0</v>
      </c>
      <c r="R345" s="136">
        <f t="shared" si="218"/>
        <v>0</v>
      </c>
      <c r="S345" s="136">
        <f t="shared" si="219"/>
        <v>0</v>
      </c>
      <c r="T345" s="136">
        <f t="shared" si="220"/>
        <v>0</v>
      </c>
      <c r="U345" s="136">
        <f t="shared" si="221"/>
        <v>0</v>
      </c>
      <c r="V345" s="136">
        <f t="shared" si="222"/>
        <v>0</v>
      </c>
      <c r="W345" s="136">
        <f t="shared" si="223"/>
        <v>0</v>
      </c>
      <c r="X345" s="136">
        <f t="shared" si="224"/>
        <v>0</v>
      </c>
      <c r="Y345" s="42">
        <f t="shared" si="225"/>
        <v>0</v>
      </c>
      <c r="Z345" s="42"/>
      <c r="AA345" s="42"/>
      <c r="AB345" s="42"/>
      <c r="AC345" s="42"/>
      <c r="AD345" s="42"/>
      <c r="AE345" s="42"/>
      <c r="AF345" s="42"/>
      <c r="AG345" s="42"/>
    </row>
    <row r="346" spans="1:33">
      <c r="A346" s="44">
        <f t="shared" si="226"/>
        <v>329</v>
      </c>
      <c r="B346" s="44"/>
      <c r="C346" s="137">
        <v>37905</v>
      </c>
      <c r="E346" s="138" t="s">
        <v>295</v>
      </c>
      <c r="G346" s="43">
        <v>3</v>
      </c>
      <c r="H346" s="136" t="str">
        <f t="shared" si="209"/>
        <v>Peak Day</v>
      </c>
      <c r="I346" s="42">
        <f>'DepExp. Class.'!K$82</f>
        <v>24593.741459206845</v>
      </c>
      <c r="J346" s="136">
        <f t="shared" si="210"/>
        <v>13281.833837334696</v>
      </c>
      <c r="K346" s="136">
        <f t="shared" si="211"/>
        <v>7411.2173808340658</v>
      </c>
      <c r="L346" s="136">
        <f t="shared" si="212"/>
        <v>0</v>
      </c>
      <c r="M346" s="136">
        <f t="shared" si="213"/>
        <v>3900.6902410380876</v>
      </c>
      <c r="N346" s="136">
        <f t="shared" si="214"/>
        <v>0</v>
      </c>
      <c r="O346" s="136">
        <f t="shared" si="215"/>
        <v>0</v>
      </c>
      <c r="P346" s="136">
        <f t="shared" si="216"/>
        <v>0</v>
      </c>
      <c r="Q346" s="136">
        <f t="shared" si="217"/>
        <v>0</v>
      </c>
      <c r="R346" s="136">
        <f t="shared" si="218"/>
        <v>0</v>
      </c>
      <c r="S346" s="136">
        <f t="shared" si="219"/>
        <v>0</v>
      </c>
      <c r="T346" s="136">
        <f t="shared" si="220"/>
        <v>0</v>
      </c>
      <c r="U346" s="136">
        <f t="shared" si="221"/>
        <v>0</v>
      </c>
      <c r="V346" s="136">
        <f t="shared" si="222"/>
        <v>0</v>
      </c>
      <c r="W346" s="136">
        <f t="shared" si="223"/>
        <v>0</v>
      </c>
      <c r="X346" s="136">
        <f t="shared" si="224"/>
        <v>0</v>
      </c>
      <c r="Y346" s="42">
        <f t="shared" si="225"/>
        <v>0</v>
      </c>
      <c r="Z346" s="42"/>
      <c r="AA346" s="42"/>
      <c r="AB346" s="42"/>
      <c r="AC346" s="42"/>
      <c r="AD346" s="42"/>
      <c r="AE346" s="42"/>
      <c r="AF346" s="42"/>
      <c r="AG346" s="42"/>
    </row>
    <row r="347" spans="1:33">
      <c r="A347" s="44">
        <f t="shared" si="226"/>
        <v>330</v>
      </c>
      <c r="B347" s="44"/>
      <c r="C347" s="137">
        <v>38000</v>
      </c>
      <c r="E347" s="138" t="s">
        <v>52</v>
      </c>
      <c r="G347" s="43">
        <v>99</v>
      </c>
      <c r="H347" s="136" t="str">
        <f t="shared" si="209"/>
        <v>-</v>
      </c>
      <c r="I347" s="42">
        <f>'DepExp. Class.'!K$83</f>
        <v>0</v>
      </c>
      <c r="J347" s="136">
        <f t="shared" si="210"/>
        <v>0</v>
      </c>
      <c r="K347" s="136">
        <f t="shared" si="211"/>
        <v>0</v>
      </c>
      <c r="L347" s="136">
        <f t="shared" si="212"/>
        <v>0</v>
      </c>
      <c r="M347" s="136">
        <f t="shared" si="213"/>
        <v>0</v>
      </c>
      <c r="N347" s="136">
        <f t="shared" si="214"/>
        <v>0</v>
      </c>
      <c r="O347" s="136">
        <f t="shared" si="215"/>
        <v>0</v>
      </c>
      <c r="P347" s="136">
        <f t="shared" si="216"/>
        <v>0</v>
      </c>
      <c r="Q347" s="136">
        <f t="shared" si="217"/>
        <v>0</v>
      </c>
      <c r="R347" s="136">
        <f t="shared" si="218"/>
        <v>0</v>
      </c>
      <c r="S347" s="136">
        <f t="shared" si="219"/>
        <v>0</v>
      </c>
      <c r="T347" s="136">
        <f t="shared" si="220"/>
        <v>0</v>
      </c>
      <c r="U347" s="136">
        <f t="shared" si="221"/>
        <v>0</v>
      </c>
      <c r="V347" s="136">
        <f t="shared" si="222"/>
        <v>0</v>
      </c>
      <c r="W347" s="136">
        <f t="shared" si="223"/>
        <v>0</v>
      </c>
      <c r="X347" s="136">
        <f t="shared" si="224"/>
        <v>0</v>
      </c>
      <c r="Y347" s="42">
        <f t="shared" si="225"/>
        <v>0</v>
      </c>
      <c r="Z347" s="44"/>
      <c r="AA347" s="44"/>
      <c r="AB347" s="44"/>
      <c r="AC347" s="44"/>
      <c r="AD347" s="44"/>
      <c r="AE347" s="44"/>
      <c r="AF347" s="44"/>
      <c r="AG347" s="44"/>
    </row>
    <row r="348" spans="1:33">
      <c r="A348" s="44">
        <f t="shared" si="226"/>
        <v>331</v>
      </c>
      <c r="B348" s="44"/>
      <c r="C348" s="137">
        <v>38100</v>
      </c>
      <c r="E348" s="138" t="s">
        <v>51</v>
      </c>
      <c r="G348" s="43">
        <v>99</v>
      </c>
      <c r="H348" s="136" t="str">
        <f t="shared" si="209"/>
        <v>-</v>
      </c>
      <c r="I348" s="42">
        <f>'DepExp. Class.'!K$84</f>
        <v>0</v>
      </c>
      <c r="J348" s="136">
        <f t="shared" si="210"/>
        <v>0</v>
      </c>
      <c r="K348" s="136">
        <f t="shared" si="211"/>
        <v>0</v>
      </c>
      <c r="L348" s="136">
        <f t="shared" si="212"/>
        <v>0</v>
      </c>
      <c r="M348" s="136">
        <f t="shared" si="213"/>
        <v>0</v>
      </c>
      <c r="N348" s="136">
        <f t="shared" si="214"/>
        <v>0</v>
      </c>
      <c r="O348" s="136">
        <f t="shared" si="215"/>
        <v>0</v>
      </c>
      <c r="P348" s="136">
        <f t="shared" si="216"/>
        <v>0</v>
      </c>
      <c r="Q348" s="136">
        <f t="shared" si="217"/>
        <v>0</v>
      </c>
      <c r="R348" s="136">
        <f t="shared" si="218"/>
        <v>0</v>
      </c>
      <c r="S348" s="136">
        <f t="shared" si="219"/>
        <v>0</v>
      </c>
      <c r="T348" s="136">
        <f t="shared" si="220"/>
        <v>0</v>
      </c>
      <c r="U348" s="136">
        <f t="shared" si="221"/>
        <v>0</v>
      </c>
      <c r="V348" s="136">
        <f t="shared" si="222"/>
        <v>0</v>
      </c>
      <c r="W348" s="136">
        <f t="shared" si="223"/>
        <v>0</v>
      </c>
      <c r="X348" s="136">
        <f t="shared" si="224"/>
        <v>0</v>
      </c>
      <c r="Y348" s="42">
        <f t="shared" si="225"/>
        <v>0</v>
      </c>
      <c r="Z348" s="44"/>
      <c r="AA348" s="44"/>
      <c r="AB348" s="44"/>
      <c r="AC348" s="44"/>
      <c r="AD348" s="44"/>
      <c r="AE348" s="44"/>
      <c r="AF348" s="44"/>
      <c r="AG348" s="44"/>
    </row>
    <row r="349" spans="1:33">
      <c r="A349" s="44">
        <f t="shared" si="226"/>
        <v>332</v>
      </c>
      <c r="B349" s="44"/>
      <c r="C349" s="137">
        <v>38200</v>
      </c>
      <c r="E349" s="138" t="s">
        <v>296</v>
      </c>
      <c r="G349" s="43">
        <v>99</v>
      </c>
      <c r="H349" s="136" t="str">
        <f t="shared" si="209"/>
        <v>-</v>
      </c>
      <c r="I349" s="42">
        <f>'DepExp. Class.'!K$85</f>
        <v>0</v>
      </c>
      <c r="J349" s="136">
        <f t="shared" si="210"/>
        <v>0</v>
      </c>
      <c r="K349" s="136">
        <f t="shared" si="211"/>
        <v>0</v>
      </c>
      <c r="L349" s="136">
        <f t="shared" si="212"/>
        <v>0</v>
      </c>
      <c r="M349" s="136">
        <f t="shared" si="213"/>
        <v>0</v>
      </c>
      <c r="N349" s="136">
        <f t="shared" si="214"/>
        <v>0</v>
      </c>
      <c r="O349" s="136">
        <f t="shared" si="215"/>
        <v>0</v>
      </c>
      <c r="P349" s="136">
        <f t="shared" si="216"/>
        <v>0</v>
      </c>
      <c r="Q349" s="136">
        <f t="shared" si="217"/>
        <v>0</v>
      </c>
      <c r="R349" s="136">
        <f t="shared" si="218"/>
        <v>0</v>
      </c>
      <c r="S349" s="136">
        <f t="shared" si="219"/>
        <v>0</v>
      </c>
      <c r="T349" s="136">
        <f t="shared" si="220"/>
        <v>0</v>
      </c>
      <c r="U349" s="136">
        <f t="shared" si="221"/>
        <v>0</v>
      </c>
      <c r="V349" s="136">
        <f t="shared" si="222"/>
        <v>0</v>
      </c>
      <c r="W349" s="136">
        <f t="shared" si="223"/>
        <v>0</v>
      </c>
      <c r="X349" s="136">
        <f t="shared" si="224"/>
        <v>0</v>
      </c>
      <c r="Y349" s="42">
        <f t="shared" si="225"/>
        <v>0</v>
      </c>
      <c r="Z349" s="44"/>
      <c r="AA349" s="44"/>
      <c r="AB349" s="44"/>
      <c r="AC349" s="44"/>
      <c r="AD349" s="44"/>
      <c r="AE349" s="44"/>
      <c r="AF349" s="44"/>
      <c r="AG349" s="44"/>
    </row>
    <row r="350" spans="1:33">
      <c r="A350" s="44">
        <f t="shared" si="226"/>
        <v>333</v>
      </c>
      <c r="B350" s="44"/>
      <c r="C350" s="137">
        <v>38300</v>
      </c>
      <c r="E350" s="138" t="s">
        <v>297</v>
      </c>
      <c r="G350" s="43">
        <v>99</v>
      </c>
      <c r="H350" s="136" t="str">
        <f t="shared" si="209"/>
        <v>-</v>
      </c>
      <c r="I350" s="42">
        <f>'DepExp. Class.'!K$86</f>
        <v>0</v>
      </c>
      <c r="J350" s="136">
        <f t="shared" si="210"/>
        <v>0</v>
      </c>
      <c r="K350" s="136">
        <f t="shared" si="211"/>
        <v>0</v>
      </c>
      <c r="L350" s="136">
        <f t="shared" si="212"/>
        <v>0</v>
      </c>
      <c r="M350" s="136">
        <f t="shared" si="213"/>
        <v>0</v>
      </c>
      <c r="N350" s="136">
        <f t="shared" si="214"/>
        <v>0</v>
      </c>
      <c r="O350" s="136">
        <f t="shared" si="215"/>
        <v>0</v>
      </c>
      <c r="P350" s="136">
        <f t="shared" si="216"/>
        <v>0</v>
      </c>
      <c r="Q350" s="136">
        <f t="shared" si="217"/>
        <v>0</v>
      </c>
      <c r="R350" s="136">
        <f t="shared" si="218"/>
        <v>0</v>
      </c>
      <c r="S350" s="136">
        <f t="shared" si="219"/>
        <v>0</v>
      </c>
      <c r="T350" s="136">
        <f t="shared" si="220"/>
        <v>0</v>
      </c>
      <c r="U350" s="136">
        <f t="shared" si="221"/>
        <v>0</v>
      </c>
      <c r="V350" s="136">
        <f t="shared" si="222"/>
        <v>0</v>
      </c>
      <c r="W350" s="136">
        <f t="shared" si="223"/>
        <v>0</v>
      </c>
      <c r="X350" s="136">
        <f t="shared" si="224"/>
        <v>0</v>
      </c>
      <c r="Y350" s="42">
        <f t="shared" si="225"/>
        <v>0</v>
      </c>
      <c r="Z350" s="44"/>
      <c r="AA350" s="44"/>
      <c r="AB350" s="44"/>
      <c r="AC350" s="44"/>
      <c r="AD350" s="44"/>
      <c r="AE350" s="44"/>
      <c r="AF350" s="44"/>
      <c r="AG350" s="44"/>
    </row>
    <row r="351" spans="1:33">
      <c r="A351" s="44">
        <f t="shared" si="226"/>
        <v>334</v>
      </c>
      <c r="B351" s="44"/>
      <c r="C351" s="137">
        <v>38400</v>
      </c>
      <c r="E351" s="138" t="s">
        <v>298</v>
      </c>
      <c r="G351" s="43">
        <v>99</v>
      </c>
      <c r="H351" s="136" t="str">
        <f t="shared" si="209"/>
        <v>-</v>
      </c>
      <c r="I351" s="42">
        <f>'DepExp. Class.'!K$87</f>
        <v>0</v>
      </c>
      <c r="J351" s="136">
        <f t="shared" si="210"/>
        <v>0</v>
      </c>
      <c r="K351" s="136">
        <f t="shared" si="211"/>
        <v>0</v>
      </c>
      <c r="L351" s="136">
        <f t="shared" si="212"/>
        <v>0</v>
      </c>
      <c r="M351" s="136">
        <f t="shared" si="213"/>
        <v>0</v>
      </c>
      <c r="N351" s="136">
        <f t="shared" si="214"/>
        <v>0</v>
      </c>
      <c r="O351" s="136">
        <f t="shared" si="215"/>
        <v>0</v>
      </c>
      <c r="P351" s="136">
        <f t="shared" si="216"/>
        <v>0</v>
      </c>
      <c r="Q351" s="136">
        <f t="shared" si="217"/>
        <v>0</v>
      </c>
      <c r="R351" s="136">
        <f t="shared" si="218"/>
        <v>0</v>
      </c>
      <c r="S351" s="136">
        <f t="shared" si="219"/>
        <v>0</v>
      </c>
      <c r="T351" s="136">
        <f t="shared" si="220"/>
        <v>0</v>
      </c>
      <c r="U351" s="136">
        <f t="shared" si="221"/>
        <v>0</v>
      </c>
      <c r="V351" s="136">
        <f t="shared" si="222"/>
        <v>0</v>
      </c>
      <c r="W351" s="136">
        <f t="shared" si="223"/>
        <v>0</v>
      </c>
      <c r="X351" s="136">
        <f t="shared" si="224"/>
        <v>0</v>
      </c>
      <c r="Y351" s="42">
        <f t="shared" si="225"/>
        <v>0</v>
      </c>
      <c r="Z351" s="44"/>
      <c r="AA351" s="44"/>
      <c r="AB351" s="44"/>
      <c r="AC351" s="44"/>
      <c r="AD351" s="44"/>
      <c r="AE351" s="44"/>
      <c r="AF351" s="44"/>
      <c r="AG351" s="44"/>
    </row>
    <row r="352" spans="1:33">
      <c r="A352" s="44">
        <f t="shared" si="226"/>
        <v>335</v>
      </c>
      <c r="B352" s="44"/>
      <c r="C352" s="137">
        <v>38500</v>
      </c>
      <c r="E352" s="138" t="s">
        <v>299</v>
      </c>
      <c r="G352" s="43">
        <v>99</v>
      </c>
      <c r="H352" s="136" t="str">
        <f t="shared" si="209"/>
        <v>-</v>
      </c>
      <c r="I352" s="42">
        <f>'DepExp. Class.'!K$88</f>
        <v>0</v>
      </c>
      <c r="J352" s="136">
        <f t="shared" si="210"/>
        <v>0</v>
      </c>
      <c r="K352" s="136">
        <f t="shared" si="211"/>
        <v>0</v>
      </c>
      <c r="L352" s="136">
        <f t="shared" si="212"/>
        <v>0</v>
      </c>
      <c r="M352" s="136">
        <f t="shared" si="213"/>
        <v>0</v>
      </c>
      <c r="N352" s="136">
        <f t="shared" si="214"/>
        <v>0</v>
      </c>
      <c r="O352" s="136">
        <f t="shared" si="215"/>
        <v>0</v>
      </c>
      <c r="P352" s="136">
        <f t="shared" si="216"/>
        <v>0</v>
      </c>
      <c r="Q352" s="136">
        <f t="shared" si="217"/>
        <v>0</v>
      </c>
      <c r="R352" s="136">
        <f t="shared" si="218"/>
        <v>0</v>
      </c>
      <c r="S352" s="136">
        <f t="shared" si="219"/>
        <v>0</v>
      </c>
      <c r="T352" s="136">
        <f t="shared" si="220"/>
        <v>0</v>
      </c>
      <c r="U352" s="136">
        <f t="shared" si="221"/>
        <v>0</v>
      </c>
      <c r="V352" s="136">
        <f t="shared" si="222"/>
        <v>0</v>
      </c>
      <c r="W352" s="136">
        <f t="shared" si="223"/>
        <v>0</v>
      </c>
      <c r="X352" s="136">
        <f t="shared" si="224"/>
        <v>0</v>
      </c>
      <c r="Y352" s="42">
        <f t="shared" si="225"/>
        <v>0</v>
      </c>
      <c r="Z352" s="42"/>
      <c r="AA352" s="42"/>
      <c r="AB352" s="42"/>
      <c r="AC352" s="42"/>
      <c r="AD352" s="42"/>
      <c r="AE352" s="42"/>
      <c r="AF352" s="42"/>
      <c r="AG352" s="42"/>
    </row>
    <row r="353" spans="1:33">
      <c r="A353" s="44">
        <f t="shared" si="226"/>
        <v>336</v>
      </c>
      <c r="B353" s="44"/>
      <c r="C353" s="137">
        <v>38600</v>
      </c>
      <c r="E353" s="138" t="s">
        <v>300</v>
      </c>
      <c r="G353" s="43">
        <v>99</v>
      </c>
      <c r="H353" s="136" t="str">
        <f t="shared" si="209"/>
        <v>-</v>
      </c>
      <c r="I353" s="42">
        <f>'DepExp. Class.'!K$89</f>
        <v>0</v>
      </c>
      <c r="J353" s="136">
        <f t="shared" si="210"/>
        <v>0</v>
      </c>
      <c r="K353" s="136">
        <f t="shared" si="211"/>
        <v>0</v>
      </c>
      <c r="L353" s="136">
        <f t="shared" si="212"/>
        <v>0</v>
      </c>
      <c r="M353" s="136">
        <f t="shared" si="213"/>
        <v>0</v>
      </c>
      <c r="N353" s="136">
        <f t="shared" si="214"/>
        <v>0</v>
      </c>
      <c r="O353" s="136">
        <f t="shared" si="215"/>
        <v>0</v>
      </c>
      <c r="P353" s="136">
        <f t="shared" si="216"/>
        <v>0</v>
      </c>
      <c r="Q353" s="136">
        <f t="shared" si="217"/>
        <v>0</v>
      </c>
      <c r="R353" s="136">
        <f t="shared" si="218"/>
        <v>0</v>
      </c>
      <c r="S353" s="136">
        <f t="shared" si="219"/>
        <v>0</v>
      </c>
      <c r="T353" s="136">
        <f t="shared" si="220"/>
        <v>0</v>
      </c>
      <c r="U353" s="136">
        <f t="shared" si="221"/>
        <v>0</v>
      </c>
      <c r="V353" s="136">
        <f t="shared" si="222"/>
        <v>0</v>
      </c>
      <c r="W353" s="136">
        <f t="shared" si="223"/>
        <v>0</v>
      </c>
      <c r="X353" s="136">
        <f t="shared" si="224"/>
        <v>0</v>
      </c>
      <c r="Y353" s="42">
        <f t="shared" si="225"/>
        <v>0</v>
      </c>
      <c r="Z353" s="42"/>
      <c r="AA353" s="42"/>
      <c r="AB353" s="42"/>
      <c r="AC353" s="42"/>
      <c r="AD353" s="42"/>
      <c r="AE353" s="42"/>
      <c r="AF353" s="42"/>
      <c r="AG353" s="42"/>
    </row>
    <row r="354" spans="1:33">
      <c r="A354" s="44">
        <f t="shared" si="226"/>
        <v>337</v>
      </c>
      <c r="B354" s="44"/>
      <c r="C354" s="44"/>
      <c r="D354" s="44"/>
      <c r="E354" s="44"/>
      <c r="G354" s="43"/>
      <c r="H354" s="136"/>
      <c r="I354" s="42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42"/>
      <c r="Z354" s="42"/>
      <c r="AA354" s="42"/>
      <c r="AB354" s="42"/>
      <c r="AC354" s="42"/>
      <c r="AD354" s="42"/>
      <c r="AE354" s="42"/>
      <c r="AF354" s="42"/>
      <c r="AG354" s="42"/>
    </row>
    <row r="355" spans="1:33">
      <c r="A355" s="44">
        <f t="shared" si="226"/>
        <v>338</v>
      </c>
      <c r="B355" s="44"/>
      <c r="C355" s="44"/>
      <c r="D355" s="44" t="s">
        <v>66</v>
      </c>
      <c r="E355" s="44"/>
      <c r="G355" s="129"/>
      <c r="H355" s="44"/>
      <c r="I355" s="42">
        <f>'DepExp. Class.'!K$91</f>
        <v>3564567.9751285324</v>
      </c>
      <c r="J355" s="136">
        <f>SUM(J333:J353)</f>
        <v>1925042.5815067762</v>
      </c>
      <c r="K355" s="136">
        <f t="shared" ref="K355:X355" si="227">SUM(K333:K353)</f>
        <v>1074167.1077682807</v>
      </c>
      <c r="L355" s="136">
        <f t="shared" si="227"/>
        <v>0</v>
      </c>
      <c r="M355" s="136">
        <f t="shared" si="227"/>
        <v>565358.28585347673</v>
      </c>
      <c r="N355" s="136">
        <f t="shared" si="227"/>
        <v>0</v>
      </c>
      <c r="O355" s="136">
        <f t="shared" si="227"/>
        <v>0</v>
      </c>
      <c r="P355" s="136">
        <f t="shared" si="227"/>
        <v>0</v>
      </c>
      <c r="Q355" s="136">
        <f t="shared" si="227"/>
        <v>0</v>
      </c>
      <c r="R355" s="136">
        <f t="shared" si="227"/>
        <v>0</v>
      </c>
      <c r="S355" s="136">
        <f t="shared" si="227"/>
        <v>0</v>
      </c>
      <c r="T355" s="136">
        <f t="shared" si="227"/>
        <v>0</v>
      </c>
      <c r="U355" s="136">
        <f t="shared" si="227"/>
        <v>0</v>
      </c>
      <c r="V355" s="136">
        <f t="shared" si="227"/>
        <v>0</v>
      </c>
      <c r="W355" s="136">
        <f t="shared" si="227"/>
        <v>0</v>
      </c>
      <c r="X355" s="136">
        <f t="shared" si="227"/>
        <v>0</v>
      </c>
      <c r="Y355" s="42">
        <f>SUM(J355:X355)-I355</f>
        <v>0</v>
      </c>
      <c r="Z355" s="44"/>
      <c r="AA355" s="44"/>
      <c r="AB355" s="44"/>
      <c r="AC355" s="44"/>
      <c r="AD355" s="44"/>
      <c r="AE355" s="44"/>
      <c r="AF355" s="44"/>
      <c r="AG355" s="44"/>
    </row>
    <row r="356" spans="1:33">
      <c r="A356" s="44">
        <f t="shared" si="226"/>
        <v>339</v>
      </c>
      <c r="B356" s="44"/>
      <c r="C356" s="44"/>
      <c r="D356" s="44"/>
      <c r="E356" s="44"/>
      <c r="G356" s="129"/>
      <c r="H356" s="44"/>
      <c r="I356" s="44"/>
      <c r="J356" s="44"/>
      <c r="K356" s="44"/>
      <c r="L356" s="44"/>
      <c r="M356" s="44"/>
      <c r="N356" s="132"/>
      <c r="O356" s="132"/>
      <c r="P356" s="44"/>
      <c r="Q356" s="45"/>
      <c r="R356" s="45"/>
      <c r="S356" s="45"/>
      <c r="T356" s="45"/>
      <c r="U356" s="45"/>
      <c r="V356" s="45"/>
      <c r="W356" s="44"/>
      <c r="X356" s="44"/>
      <c r="Y356" s="44"/>
      <c r="Z356" s="44"/>
      <c r="AB356" s="44"/>
      <c r="AC356" s="44"/>
      <c r="AD356" s="44"/>
      <c r="AE356" s="44"/>
      <c r="AF356" s="44"/>
      <c r="AG356" s="44"/>
    </row>
    <row r="357" spans="1:33">
      <c r="A357" s="44">
        <f t="shared" si="226"/>
        <v>340</v>
      </c>
      <c r="B357" s="44"/>
      <c r="C357" s="44"/>
      <c r="D357" s="44" t="s">
        <v>158</v>
      </c>
      <c r="E357" s="44"/>
      <c r="G357" s="129"/>
      <c r="H357" s="44"/>
      <c r="I357" s="44"/>
      <c r="J357" s="42"/>
      <c r="K357" s="132"/>
      <c r="L357" s="132"/>
      <c r="M357" s="132"/>
      <c r="N357" s="45"/>
      <c r="O357" s="45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44"/>
      <c r="AB357" s="44"/>
      <c r="AC357" s="44"/>
      <c r="AD357" s="44"/>
      <c r="AE357" s="44"/>
      <c r="AF357" s="44"/>
      <c r="AG357" s="44"/>
    </row>
    <row r="358" spans="1:33">
      <c r="A358" s="44">
        <f t="shared" si="226"/>
        <v>341</v>
      </c>
      <c r="B358" s="44"/>
      <c r="C358" s="44"/>
      <c r="D358" s="44"/>
      <c r="E358" s="44"/>
      <c r="G358" s="131"/>
      <c r="H358" s="149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132"/>
      <c r="U358" s="132"/>
      <c r="V358" s="132"/>
      <c r="W358" s="45"/>
      <c r="X358" s="45"/>
      <c r="Y358" s="45"/>
      <c r="Z358" s="44"/>
      <c r="AB358" s="44"/>
      <c r="AC358" s="44"/>
      <c r="AD358" s="44"/>
      <c r="AE358" s="44"/>
      <c r="AF358" s="44"/>
      <c r="AG358" s="44"/>
    </row>
    <row r="359" spans="1:33">
      <c r="A359" s="44">
        <f t="shared" si="226"/>
        <v>342</v>
      </c>
      <c r="B359" s="44"/>
      <c r="C359" s="139">
        <v>38900</v>
      </c>
      <c r="E359" s="138" t="s">
        <v>125</v>
      </c>
      <c r="G359" s="43">
        <v>6.4</v>
      </c>
      <c r="H359" s="136" t="str">
        <f t="shared" ref="H359:H392" si="228">VLOOKUP($G359,alloc,3)</f>
        <v>P, S, T &amp; D Plant - Demand</v>
      </c>
      <c r="I359" s="42">
        <f>'DepExp. Class.'!K$95</f>
        <v>0</v>
      </c>
      <c r="J359" s="136">
        <f t="shared" ref="J359:J392" si="229">$I359*VLOOKUP($G359,alloc,6)</f>
        <v>0</v>
      </c>
      <c r="K359" s="136">
        <f t="shared" ref="K359:K392" si="230">$I359*VLOOKUP($G359,alloc,7)</f>
        <v>0</v>
      </c>
      <c r="L359" s="136">
        <f t="shared" ref="L359:L392" si="231">$I359*VLOOKUP($G359,alloc,8)</f>
        <v>0</v>
      </c>
      <c r="M359" s="136">
        <f t="shared" ref="M359:M392" si="232">$I359*VLOOKUP($G359,alloc,9)</f>
        <v>0</v>
      </c>
      <c r="N359" s="136">
        <f t="shared" ref="N359:N392" si="233">$I359*VLOOKUP($G359,alloc,10)</f>
        <v>0</v>
      </c>
      <c r="O359" s="136">
        <f t="shared" ref="O359:O392" si="234">$I359*VLOOKUP($G359,alloc,11)</f>
        <v>0</v>
      </c>
      <c r="P359" s="136">
        <f t="shared" ref="P359:P392" si="235">$I359*VLOOKUP($G359,alloc,12)</f>
        <v>0</v>
      </c>
      <c r="Q359" s="136">
        <f t="shared" ref="Q359:Q392" si="236">$I359*VLOOKUP($G359,alloc,13)</f>
        <v>0</v>
      </c>
      <c r="R359" s="136">
        <f t="shared" ref="R359:R392" si="237">$I359*VLOOKUP($G359,alloc,14)</f>
        <v>0</v>
      </c>
      <c r="S359" s="136">
        <f t="shared" ref="S359:S392" si="238">$I359*VLOOKUP($G359,alloc,15)</f>
        <v>0</v>
      </c>
      <c r="T359" s="136">
        <f t="shared" ref="T359:T392" si="239">$I359*VLOOKUP($G359,alloc,16)</f>
        <v>0</v>
      </c>
      <c r="U359" s="136">
        <f t="shared" ref="U359:U392" si="240">$I359*VLOOKUP($G359,alloc,17)</f>
        <v>0</v>
      </c>
      <c r="V359" s="136">
        <f t="shared" ref="V359:V392" si="241">$I359*VLOOKUP($G359,alloc,18)</f>
        <v>0</v>
      </c>
      <c r="W359" s="136">
        <f t="shared" ref="W359:W392" si="242">$I359*VLOOKUP($G359,alloc,19)</f>
        <v>0</v>
      </c>
      <c r="X359" s="136">
        <f t="shared" ref="X359:X392" si="243">$I359*VLOOKUP($G359,alloc,20)</f>
        <v>0</v>
      </c>
      <c r="Y359" s="42">
        <f t="shared" ref="Y359:Y392" si="244">SUM(J359:X359)-I359</f>
        <v>0</v>
      </c>
      <c r="Z359" s="44"/>
      <c r="AB359" s="44"/>
      <c r="AC359" s="44"/>
      <c r="AD359" s="44"/>
      <c r="AE359" s="44"/>
      <c r="AF359" s="44"/>
      <c r="AG359" s="44"/>
    </row>
    <row r="360" spans="1:33">
      <c r="A360" s="44">
        <f t="shared" si="226"/>
        <v>343</v>
      </c>
      <c r="B360" s="44"/>
      <c r="C360" s="139">
        <v>39000</v>
      </c>
      <c r="E360" s="138" t="s">
        <v>304</v>
      </c>
      <c r="G360" s="43">
        <v>6.4</v>
      </c>
      <c r="H360" s="136" t="str">
        <f t="shared" si="228"/>
        <v>P, S, T &amp; D Plant - Demand</v>
      </c>
      <c r="I360" s="42">
        <f>'DepExp. Class.'!K$96</f>
        <v>73657.508191170578</v>
      </c>
      <c r="J360" s="136">
        <f t="shared" si="229"/>
        <v>39778.688667193841</v>
      </c>
      <c r="K360" s="136">
        <f t="shared" si="230"/>
        <v>22196.370805995128</v>
      </c>
      <c r="L360" s="136">
        <f t="shared" si="231"/>
        <v>0</v>
      </c>
      <c r="M360" s="136">
        <f t="shared" si="232"/>
        <v>11682.448717981604</v>
      </c>
      <c r="N360" s="136">
        <f t="shared" si="233"/>
        <v>0</v>
      </c>
      <c r="O360" s="136">
        <f t="shared" si="234"/>
        <v>0</v>
      </c>
      <c r="P360" s="136">
        <f t="shared" si="235"/>
        <v>0</v>
      </c>
      <c r="Q360" s="136">
        <f t="shared" si="236"/>
        <v>0</v>
      </c>
      <c r="R360" s="136">
        <f t="shared" si="237"/>
        <v>0</v>
      </c>
      <c r="S360" s="136">
        <f t="shared" si="238"/>
        <v>0</v>
      </c>
      <c r="T360" s="136">
        <f t="shared" si="239"/>
        <v>0</v>
      </c>
      <c r="U360" s="136">
        <f t="shared" si="240"/>
        <v>0</v>
      </c>
      <c r="V360" s="136">
        <f t="shared" si="241"/>
        <v>0</v>
      </c>
      <c r="W360" s="136">
        <f t="shared" si="242"/>
        <v>0</v>
      </c>
      <c r="X360" s="136">
        <f t="shared" si="243"/>
        <v>0</v>
      </c>
      <c r="Y360" s="42">
        <f t="shared" si="244"/>
        <v>0</v>
      </c>
      <c r="Z360" s="44"/>
      <c r="AB360" s="44"/>
      <c r="AC360" s="44"/>
      <c r="AD360" s="44"/>
      <c r="AE360" s="44"/>
      <c r="AF360" s="44"/>
      <c r="AG360" s="44"/>
    </row>
    <row r="361" spans="1:33">
      <c r="A361" s="44">
        <f t="shared" si="226"/>
        <v>344</v>
      </c>
      <c r="B361" s="44"/>
      <c r="C361" s="139">
        <v>39001</v>
      </c>
      <c r="E361" s="138" t="s">
        <v>149</v>
      </c>
      <c r="G361" s="43">
        <v>6.4</v>
      </c>
      <c r="H361" s="136" t="str">
        <f t="shared" si="228"/>
        <v>P, S, T &amp; D Plant - Demand</v>
      </c>
      <c r="I361" s="42">
        <f>'DepExp. Class.'!K$97</f>
        <v>0</v>
      </c>
      <c r="J361" s="136">
        <f t="shared" si="229"/>
        <v>0</v>
      </c>
      <c r="K361" s="136">
        <f t="shared" si="230"/>
        <v>0</v>
      </c>
      <c r="L361" s="136">
        <f t="shared" si="231"/>
        <v>0</v>
      </c>
      <c r="M361" s="136">
        <f t="shared" si="232"/>
        <v>0</v>
      </c>
      <c r="N361" s="136">
        <f t="shared" si="233"/>
        <v>0</v>
      </c>
      <c r="O361" s="136">
        <f t="shared" si="234"/>
        <v>0</v>
      </c>
      <c r="P361" s="136">
        <f t="shared" si="235"/>
        <v>0</v>
      </c>
      <c r="Q361" s="136">
        <f t="shared" si="236"/>
        <v>0</v>
      </c>
      <c r="R361" s="136">
        <f t="shared" si="237"/>
        <v>0</v>
      </c>
      <c r="S361" s="136">
        <f t="shared" si="238"/>
        <v>0</v>
      </c>
      <c r="T361" s="136">
        <f t="shared" si="239"/>
        <v>0</v>
      </c>
      <c r="U361" s="136">
        <f t="shared" si="240"/>
        <v>0</v>
      </c>
      <c r="V361" s="136">
        <f t="shared" si="241"/>
        <v>0</v>
      </c>
      <c r="W361" s="136">
        <f t="shared" si="242"/>
        <v>0</v>
      </c>
      <c r="X361" s="136">
        <f t="shared" si="243"/>
        <v>0</v>
      </c>
      <c r="Y361" s="42">
        <f t="shared" si="244"/>
        <v>0</v>
      </c>
      <c r="Z361" s="42"/>
      <c r="AA361" s="42"/>
      <c r="AB361" s="42"/>
      <c r="AC361" s="42"/>
      <c r="AD361" s="42"/>
      <c r="AE361" s="42"/>
      <c r="AF361" s="42"/>
      <c r="AG361" s="42"/>
    </row>
    <row r="362" spans="1:33">
      <c r="A362" s="44">
        <f t="shared" si="226"/>
        <v>345</v>
      </c>
      <c r="B362" s="44"/>
      <c r="C362" s="139">
        <v>39002</v>
      </c>
      <c r="E362" s="138" t="s">
        <v>291</v>
      </c>
      <c r="G362" s="43">
        <v>6.4</v>
      </c>
      <c r="H362" s="136" t="str">
        <f t="shared" si="228"/>
        <v>P, S, T &amp; D Plant - Demand</v>
      </c>
      <c r="I362" s="42">
        <f>'DepExp. Class.'!K$98</f>
        <v>2427.7878954395533</v>
      </c>
      <c r="J362" s="136">
        <f t="shared" si="229"/>
        <v>1311.1252500155608</v>
      </c>
      <c r="K362" s="136">
        <f t="shared" si="230"/>
        <v>731.60335841964422</v>
      </c>
      <c r="L362" s="136">
        <f t="shared" si="231"/>
        <v>0</v>
      </c>
      <c r="M362" s="136">
        <f t="shared" si="232"/>
        <v>385.05928700434799</v>
      </c>
      <c r="N362" s="136">
        <f t="shared" si="233"/>
        <v>0</v>
      </c>
      <c r="O362" s="136">
        <f t="shared" si="234"/>
        <v>0</v>
      </c>
      <c r="P362" s="136">
        <f t="shared" si="235"/>
        <v>0</v>
      </c>
      <c r="Q362" s="136">
        <f t="shared" si="236"/>
        <v>0</v>
      </c>
      <c r="R362" s="136">
        <f t="shared" si="237"/>
        <v>0</v>
      </c>
      <c r="S362" s="136">
        <f t="shared" si="238"/>
        <v>0</v>
      </c>
      <c r="T362" s="136">
        <f t="shared" si="239"/>
        <v>0</v>
      </c>
      <c r="U362" s="136">
        <f t="shared" si="240"/>
        <v>0</v>
      </c>
      <c r="V362" s="136">
        <f t="shared" si="241"/>
        <v>0</v>
      </c>
      <c r="W362" s="136">
        <f t="shared" si="242"/>
        <v>0</v>
      </c>
      <c r="X362" s="136">
        <f t="shared" si="243"/>
        <v>0</v>
      </c>
      <c r="Y362" s="42">
        <f t="shared" si="244"/>
        <v>0</v>
      </c>
      <c r="Z362" s="42"/>
      <c r="AA362" s="42"/>
      <c r="AB362" s="42"/>
      <c r="AC362" s="42"/>
      <c r="AD362" s="42"/>
      <c r="AE362" s="42"/>
      <c r="AF362" s="42"/>
      <c r="AG362" s="42"/>
    </row>
    <row r="363" spans="1:33">
      <c r="A363" s="44">
        <f t="shared" si="226"/>
        <v>346</v>
      </c>
      <c r="B363" s="44"/>
      <c r="C363" s="139">
        <v>39003</v>
      </c>
      <c r="E363" s="138" t="s">
        <v>306</v>
      </c>
      <c r="G363" s="43">
        <v>6.4</v>
      </c>
      <c r="H363" s="136" t="str">
        <f t="shared" si="228"/>
        <v>P, S, T &amp; D Plant - Demand</v>
      </c>
      <c r="I363" s="42">
        <f>'DepExp. Class.'!K$99</f>
        <v>9945.91269703123</v>
      </c>
      <c r="J363" s="136">
        <f t="shared" si="229"/>
        <v>5371.2835853673487</v>
      </c>
      <c r="K363" s="136">
        <f t="shared" si="230"/>
        <v>2997.1576781336653</v>
      </c>
      <c r="L363" s="136">
        <f t="shared" si="231"/>
        <v>0</v>
      </c>
      <c r="M363" s="136">
        <f t="shared" si="232"/>
        <v>1577.4714335302156</v>
      </c>
      <c r="N363" s="136">
        <f t="shared" si="233"/>
        <v>0</v>
      </c>
      <c r="O363" s="136">
        <f t="shared" si="234"/>
        <v>0</v>
      </c>
      <c r="P363" s="136">
        <f t="shared" si="235"/>
        <v>0</v>
      </c>
      <c r="Q363" s="136">
        <f t="shared" si="236"/>
        <v>0</v>
      </c>
      <c r="R363" s="136">
        <f t="shared" si="237"/>
        <v>0</v>
      </c>
      <c r="S363" s="136">
        <f t="shared" si="238"/>
        <v>0</v>
      </c>
      <c r="T363" s="136">
        <f t="shared" si="239"/>
        <v>0</v>
      </c>
      <c r="U363" s="136">
        <f t="shared" si="240"/>
        <v>0</v>
      </c>
      <c r="V363" s="136">
        <f t="shared" si="241"/>
        <v>0</v>
      </c>
      <c r="W363" s="136">
        <f t="shared" si="242"/>
        <v>0</v>
      </c>
      <c r="X363" s="136">
        <f t="shared" si="243"/>
        <v>0</v>
      </c>
      <c r="Y363" s="42">
        <f t="shared" si="244"/>
        <v>0</v>
      </c>
      <c r="Z363" s="42"/>
      <c r="AA363" s="42"/>
      <c r="AB363" s="42"/>
      <c r="AC363" s="42"/>
      <c r="AD363" s="42"/>
      <c r="AE363" s="42"/>
      <c r="AF363" s="42"/>
      <c r="AG363" s="42"/>
    </row>
    <row r="364" spans="1:33">
      <c r="A364" s="44">
        <f t="shared" si="226"/>
        <v>347</v>
      </c>
      <c r="B364" s="44"/>
      <c r="C364" s="139">
        <v>39004</v>
      </c>
      <c r="E364" s="138" t="s">
        <v>307</v>
      </c>
      <c r="G364" s="43">
        <v>6.4</v>
      </c>
      <c r="H364" s="136" t="str">
        <f t="shared" si="228"/>
        <v>P, S, T &amp; D Plant - Demand</v>
      </c>
      <c r="I364" s="42">
        <f>'DepExp. Class.'!K$100</f>
        <v>104.64102359759012</v>
      </c>
      <c r="J364" s="136">
        <f t="shared" si="229"/>
        <v>56.511315705952484</v>
      </c>
      <c r="K364" s="136">
        <f t="shared" si="230"/>
        <v>31.533118867703099</v>
      </c>
      <c r="L364" s="136">
        <f t="shared" si="231"/>
        <v>0</v>
      </c>
      <c r="M364" s="136">
        <f t="shared" si="232"/>
        <v>16.596589023934531</v>
      </c>
      <c r="N364" s="136">
        <f t="shared" si="233"/>
        <v>0</v>
      </c>
      <c r="O364" s="136">
        <f t="shared" si="234"/>
        <v>0</v>
      </c>
      <c r="P364" s="136">
        <f t="shared" si="235"/>
        <v>0</v>
      </c>
      <c r="Q364" s="136">
        <f t="shared" si="236"/>
        <v>0</v>
      </c>
      <c r="R364" s="136">
        <f t="shared" si="237"/>
        <v>0</v>
      </c>
      <c r="S364" s="136">
        <f t="shared" si="238"/>
        <v>0</v>
      </c>
      <c r="T364" s="136">
        <f t="shared" si="239"/>
        <v>0</v>
      </c>
      <c r="U364" s="136">
        <f t="shared" si="240"/>
        <v>0</v>
      </c>
      <c r="V364" s="136">
        <f t="shared" si="241"/>
        <v>0</v>
      </c>
      <c r="W364" s="136">
        <f t="shared" si="242"/>
        <v>0</v>
      </c>
      <c r="X364" s="136">
        <f t="shared" si="243"/>
        <v>0</v>
      </c>
      <c r="Y364" s="42">
        <f t="shared" si="244"/>
        <v>0</v>
      </c>
      <c r="Z364" s="42"/>
      <c r="AA364" s="42"/>
      <c r="AB364" s="42"/>
      <c r="AC364" s="42"/>
      <c r="AD364" s="42"/>
      <c r="AE364" s="42"/>
      <c r="AF364" s="42"/>
      <c r="AG364" s="42"/>
    </row>
    <row r="365" spans="1:33">
      <c r="A365" s="44">
        <f t="shared" si="226"/>
        <v>348</v>
      </c>
      <c r="B365" s="44"/>
      <c r="C365" s="139">
        <v>39009</v>
      </c>
      <c r="E365" s="138" t="s">
        <v>308</v>
      </c>
      <c r="G365" s="43">
        <v>6.4</v>
      </c>
      <c r="H365" s="136" t="str">
        <f t="shared" si="228"/>
        <v>P, S, T &amp; D Plant - Demand</v>
      </c>
      <c r="I365" s="42">
        <f>'DepExp. Class.'!K$101</f>
        <v>86965.716465536098</v>
      </c>
      <c r="J365" s="136">
        <f t="shared" si="229"/>
        <v>46965.777759187004</v>
      </c>
      <c r="K365" s="136">
        <f t="shared" si="230"/>
        <v>26206.741681623513</v>
      </c>
      <c r="L365" s="136">
        <f t="shared" si="231"/>
        <v>0</v>
      </c>
      <c r="M365" s="136">
        <f t="shared" si="232"/>
        <v>13793.197024725576</v>
      </c>
      <c r="N365" s="136">
        <f t="shared" si="233"/>
        <v>0</v>
      </c>
      <c r="O365" s="136">
        <f t="shared" si="234"/>
        <v>0</v>
      </c>
      <c r="P365" s="136">
        <f t="shared" si="235"/>
        <v>0</v>
      </c>
      <c r="Q365" s="136">
        <f t="shared" si="236"/>
        <v>0</v>
      </c>
      <c r="R365" s="136">
        <f t="shared" si="237"/>
        <v>0</v>
      </c>
      <c r="S365" s="136">
        <f t="shared" si="238"/>
        <v>0</v>
      </c>
      <c r="T365" s="136">
        <f t="shared" si="239"/>
        <v>0</v>
      </c>
      <c r="U365" s="136">
        <f t="shared" si="240"/>
        <v>0</v>
      </c>
      <c r="V365" s="136">
        <f t="shared" si="241"/>
        <v>0</v>
      </c>
      <c r="W365" s="136">
        <f t="shared" si="242"/>
        <v>0</v>
      </c>
      <c r="X365" s="136">
        <f t="shared" si="243"/>
        <v>0</v>
      </c>
      <c r="Y365" s="42">
        <f t="shared" si="244"/>
        <v>0</v>
      </c>
      <c r="Z365" s="42"/>
      <c r="AA365" s="42"/>
      <c r="AB365" s="42"/>
      <c r="AC365" s="42"/>
      <c r="AD365" s="42"/>
      <c r="AE365" s="42"/>
      <c r="AF365" s="42"/>
      <c r="AG365" s="42"/>
    </row>
    <row r="366" spans="1:33">
      <c r="A366" s="44">
        <f t="shared" si="226"/>
        <v>349</v>
      </c>
      <c r="B366" s="44"/>
      <c r="C366" s="139">
        <v>39100</v>
      </c>
      <c r="E366" s="138" t="s">
        <v>309</v>
      </c>
      <c r="G366" s="43">
        <v>6.4</v>
      </c>
      <c r="H366" s="136" t="str">
        <f t="shared" si="228"/>
        <v>P, S, T &amp; D Plant - Demand</v>
      </c>
      <c r="I366" s="42">
        <f>'DepExp. Class.'!K$102</f>
        <v>48508.399552478979</v>
      </c>
      <c r="J366" s="136">
        <f t="shared" si="229"/>
        <v>26196.929151252636</v>
      </c>
      <c r="K366" s="136">
        <f t="shared" si="230"/>
        <v>14617.795933005214</v>
      </c>
      <c r="L366" s="136">
        <f t="shared" si="231"/>
        <v>0</v>
      </c>
      <c r="M366" s="136">
        <f t="shared" si="232"/>
        <v>7693.6744682211247</v>
      </c>
      <c r="N366" s="136">
        <f t="shared" si="233"/>
        <v>0</v>
      </c>
      <c r="O366" s="136">
        <f t="shared" si="234"/>
        <v>0</v>
      </c>
      <c r="P366" s="136">
        <f t="shared" si="235"/>
        <v>0</v>
      </c>
      <c r="Q366" s="136">
        <f t="shared" si="236"/>
        <v>0</v>
      </c>
      <c r="R366" s="136">
        <f t="shared" si="237"/>
        <v>0</v>
      </c>
      <c r="S366" s="136">
        <f t="shared" si="238"/>
        <v>0</v>
      </c>
      <c r="T366" s="136">
        <f t="shared" si="239"/>
        <v>0</v>
      </c>
      <c r="U366" s="136">
        <f t="shared" si="240"/>
        <v>0</v>
      </c>
      <c r="V366" s="136">
        <f t="shared" si="241"/>
        <v>0</v>
      </c>
      <c r="W366" s="136">
        <f t="shared" si="242"/>
        <v>0</v>
      </c>
      <c r="X366" s="136">
        <f t="shared" si="243"/>
        <v>0</v>
      </c>
      <c r="Y366" s="42">
        <f t="shared" si="244"/>
        <v>0</v>
      </c>
      <c r="Z366" s="42"/>
      <c r="AA366" s="42"/>
      <c r="AB366" s="42"/>
      <c r="AC366" s="42"/>
      <c r="AD366" s="42"/>
      <c r="AE366" s="42"/>
      <c r="AF366" s="42"/>
      <c r="AG366" s="42"/>
    </row>
    <row r="367" spans="1:33">
      <c r="A367" s="44">
        <f t="shared" si="226"/>
        <v>350</v>
      </c>
      <c r="B367" s="44"/>
      <c r="C367" s="146">
        <v>39102</v>
      </c>
      <c r="E367" s="138" t="s">
        <v>310</v>
      </c>
      <c r="G367" s="43">
        <v>6.4</v>
      </c>
      <c r="H367" s="136" t="str">
        <f t="shared" si="228"/>
        <v>P, S, T &amp; D Plant - Demand</v>
      </c>
      <c r="I367" s="42">
        <f>'DepExp. Class.'!K$103</f>
        <v>0</v>
      </c>
      <c r="J367" s="136">
        <f t="shared" si="229"/>
        <v>0</v>
      </c>
      <c r="K367" s="136">
        <f t="shared" si="230"/>
        <v>0</v>
      </c>
      <c r="L367" s="136">
        <f t="shared" si="231"/>
        <v>0</v>
      </c>
      <c r="M367" s="136">
        <f t="shared" si="232"/>
        <v>0</v>
      </c>
      <c r="N367" s="136">
        <f t="shared" si="233"/>
        <v>0</v>
      </c>
      <c r="O367" s="136">
        <f t="shared" si="234"/>
        <v>0</v>
      </c>
      <c r="P367" s="136">
        <f t="shared" si="235"/>
        <v>0</v>
      </c>
      <c r="Q367" s="136">
        <f t="shared" si="236"/>
        <v>0</v>
      </c>
      <c r="R367" s="136">
        <f t="shared" si="237"/>
        <v>0</v>
      </c>
      <c r="S367" s="136">
        <f t="shared" si="238"/>
        <v>0</v>
      </c>
      <c r="T367" s="136">
        <f t="shared" si="239"/>
        <v>0</v>
      </c>
      <c r="U367" s="136">
        <f t="shared" si="240"/>
        <v>0</v>
      </c>
      <c r="V367" s="136">
        <f t="shared" si="241"/>
        <v>0</v>
      </c>
      <c r="W367" s="136">
        <f t="shared" si="242"/>
        <v>0</v>
      </c>
      <c r="X367" s="136">
        <f t="shared" si="243"/>
        <v>0</v>
      </c>
      <c r="Y367" s="42">
        <f t="shared" si="244"/>
        <v>0</v>
      </c>
      <c r="Z367" s="42"/>
      <c r="AA367" s="42"/>
      <c r="AB367" s="42"/>
      <c r="AC367" s="42"/>
      <c r="AD367" s="42"/>
      <c r="AE367" s="42"/>
      <c r="AF367" s="42"/>
      <c r="AG367" s="42"/>
    </row>
    <row r="368" spans="1:33">
      <c r="A368" s="44">
        <f t="shared" si="226"/>
        <v>351</v>
      </c>
      <c r="B368" s="44"/>
      <c r="C368" s="139">
        <v>39103</v>
      </c>
      <c r="E368" s="138" t="s">
        <v>311</v>
      </c>
      <c r="G368" s="43">
        <v>6.4</v>
      </c>
      <c r="H368" s="136" t="str">
        <f t="shared" si="228"/>
        <v>P, S, T &amp; D Plant - Demand</v>
      </c>
      <c r="I368" s="42">
        <f>'DepExp. Class.'!K$104</f>
        <v>0</v>
      </c>
      <c r="J368" s="136">
        <f t="shared" si="229"/>
        <v>0</v>
      </c>
      <c r="K368" s="136">
        <f t="shared" si="230"/>
        <v>0</v>
      </c>
      <c r="L368" s="136">
        <f t="shared" si="231"/>
        <v>0</v>
      </c>
      <c r="M368" s="136">
        <f t="shared" si="232"/>
        <v>0</v>
      </c>
      <c r="N368" s="136">
        <f t="shared" si="233"/>
        <v>0</v>
      </c>
      <c r="O368" s="136">
        <f t="shared" si="234"/>
        <v>0</v>
      </c>
      <c r="P368" s="136">
        <f t="shared" si="235"/>
        <v>0</v>
      </c>
      <c r="Q368" s="136">
        <f t="shared" si="236"/>
        <v>0</v>
      </c>
      <c r="R368" s="136">
        <f t="shared" si="237"/>
        <v>0</v>
      </c>
      <c r="S368" s="136">
        <f t="shared" si="238"/>
        <v>0</v>
      </c>
      <c r="T368" s="136">
        <f t="shared" si="239"/>
        <v>0</v>
      </c>
      <c r="U368" s="136">
        <f t="shared" si="240"/>
        <v>0</v>
      </c>
      <c r="V368" s="136">
        <f t="shared" si="241"/>
        <v>0</v>
      </c>
      <c r="W368" s="136">
        <f t="shared" si="242"/>
        <v>0</v>
      </c>
      <c r="X368" s="136">
        <f t="shared" si="243"/>
        <v>0</v>
      </c>
      <c r="Y368" s="42">
        <f t="shared" si="244"/>
        <v>0</v>
      </c>
      <c r="Z368" s="42"/>
      <c r="AA368" s="42"/>
      <c r="AB368" s="42"/>
      <c r="AC368" s="42"/>
      <c r="AD368" s="42"/>
      <c r="AE368" s="42"/>
      <c r="AF368" s="42"/>
      <c r="AG368" s="42"/>
    </row>
    <row r="369" spans="1:33">
      <c r="A369" s="44">
        <f t="shared" si="226"/>
        <v>352</v>
      </c>
      <c r="B369" s="44"/>
      <c r="C369" s="139">
        <v>39200</v>
      </c>
      <c r="E369" s="138" t="s">
        <v>312</v>
      </c>
      <c r="G369" s="43">
        <v>6.4</v>
      </c>
      <c r="H369" s="136" t="str">
        <f t="shared" si="228"/>
        <v>P, S, T &amp; D Plant - Demand</v>
      </c>
      <c r="I369" s="42">
        <f>'DepExp. Class.'!K$105</f>
        <v>8908.2569765088847</v>
      </c>
      <c r="J369" s="136">
        <f t="shared" si="229"/>
        <v>4810.8982985984576</v>
      </c>
      <c r="K369" s="136">
        <f t="shared" si="230"/>
        <v>2684.4646247398646</v>
      </c>
      <c r="L369" s="136">
        <f t="shared" si="231"/>
        <v>0</v>
      </c>
      <c r="M369" s="136">
        <f t="shared" si="232"/>
        <v>1412.8940531705623</v>
      </c>
      <c r="N369" s="136">
        <f t="shared" si="233"/>
        <v>0</v>
      </c>
      <c r="O369" s="136">
        <f t="shared" si="234"/>
        <v>0</v>
      </c>
      <c r="P369" s="136">
        <f t="shared" si="235"/>
        <v>0</v>
      </c>
      <c r="Q369" s="136">
        <f t="shared" si="236"/>
        <v>0</v>
      </c>
      <c r="R369" s="136">
        <f t="shared" si="237"/>
        <v>0</v>
      </c>
      <c r="S369" s="136">
        <f t="shared" si="238"/>
        <v>0</v>
      </c>
      <c r="T369" s="136">
        <f t="shared" si="239"/>
        <v>0</v>
      </c>
      <c r="U369" s="136">
        <f t="shared" si="240"/>
        <v>0</v>
      </c>
      <c r="V369" s="136">
        <f t="shared" si="241"/>
        <v>0</v>
      </c>
      <c r="W369" s="136">
        <f t="shared" si="242"/>
        <v>0</v>
      </c>
      <c r="X369" s="136">
        <f t="shared" si="243"/>
        <v>0</v>
      </c>
      <c r="Y369" s="42">
        <f t="shared" si="244"/>
        <v>0</v>
      </c>
      <c r="Z369" s="42"/>
      <c r="AA369" s="42"/>
      <c r="AB369" s="42"/>
      <c r="AC369" s="42"/>
      <c r="AD369" s="42"/>
      <c r="AE369" s="42"/>
      <c r="AF369" s="42"/>
      <c r="AG369" s="42"/>
    </row>
    <row r="370" spans="1:33">
      <c r="A370" s="44">
        <f t="shared" si="226"/>
        <v>353</v>
      </c>
      <c r="B370" s="44"/>
      <c r="C370" s="139">
        <v>39201</v>
      </c>
      <c r="E370" s="138" t="s">
        <v>313</v>
      </c>
      <c r="G370" s="43">
        <v>6.4</v>
      </c>
      <c r="H370" s="136" t="str">
        <f t="shared" si="228"/>
        <v>P, S, T &amp; D Plant - Demand</v>
      </c>
      <c r="I370" s="42">
        <f>'DepExp. Class.'!K$106</f>
        <v>535.46063323707017</v>
      </c>
      <c r="J370" s="136">
        <f t="shared" si="229"/>
        <v>289.1751614484989</v>
      </c>
      <c r="K370" s="136">
        <f t="shared" si="230"/>
        <v>161.35874073415468</v>
      </c>
      <c r="L370" s="136">
        <f t="shared" si="231"/>
        <v>0</v>
      </c>
      <c r="M370" s="136">
        <f t="shared" si="232"/>
        <v>84.92673105441655</v>
      </c>
      <c r="N370" s="136">
        <f t="shared" si="233"/>
        <v>0</v>
      </c>
      <c r="O370" s="136">
        <f t="shared" si="234"/>
        <v>0</v>
      </c>
      <c r="P370" s="136">
        <f t="shared" si="235"/>
        <v>0</v>
      </c>
      <c r="Q370" s="136">
        <f t="shared" si="236"/>
        <v>0</v>
      </c>
      <c r="R370" s="136">
        <f t="shared" si="237"/>
        <v>0</v>
      </c>
      <c r="S370" s="136">
        <f t="shared" si="238"/>
        <v>0</v>
      </c>
      <c r="T370" s="136">
        <f t="shared" si="239"/>
        <v>0</v>
      </c>
      <c r="U370" s="136">
        <f t="shared" si="240"/>
        <v>0</v>
      </c>
      <c r="V370" s="136">
        <f t="shared" si="241"/>
        <v>0</v>
      </c>
      <c r="W370" s="136">
        <f t="shared" si="242"/>
        <v>0</v>
      </c>
      <c r="X370" s="136">
        <f t="shared" si="243"/>
        <v>0</v>
      </c>
      <c r="Y370" s="42">
        <f t="shared" si="244"/>
        <v>0</v>
      </c>
      <c r="Z370" s="42"/>
      <c r="AA370" s="42"/>
      <c r="AB370" s="42"/>
      <c r="AC370" s="42"/>
      <c r="AD370" s="42"/>
      <c r="AE370" s="42"/>
      <c r="AF370" s="42"/>
      <c r="AG370" s="42"/>
    </row>
    <row r="371" spans="1:33">
      <c r="A371" s="44">
        <f t="shared" si="226"/>
        <v>354</v>
      </c>
      <c r="B371" s="44"/>
      <c r="C371" s="139">
        <v>39202</v>
      </c>
      <c r="E371" s="138" t="s">
        <v>198</v>
      </c>
      <c r="G371" s="43">
        <v>6.4</v>
      </c>
      <c r="H371" s="136" t="str">
        <f t="shared" si="228"/>
        <v>P, S, T &amp; D Plant - Demand</v>
      </c>
      <c r="I371" s="42">
        <f>'DepExp. Class.'!K$107</f>
        <v>0</v>
      </c>
      <c r="J371" s="136">
        <f t="shared" si="229"/>
        <v>0</v>
      </c>
      <c r="K371" s="136">
        <f t="shared" si="230"/>
        <v>0</v>
      </c>
      <c r="L371" s="136">
        <f t="shared" si="231"/>
        <v>0</v>
      </c>
      <c r="M371" s="136">
        <f t="shared" si="232"/>
        <v>0</v>
      </c>
      <c r="N371" s="136">
        <f t="shared" si="233"/>
        <v>0</v>
      </c>
      <c r="O371" s="136">
        <f t="shared" si="234"/>
        <v>0</v>
      </c>
      <c r="P371" s="136">
        <f t="shared" si="235"/>
        <v>0</v>
      </c>
      <c r="Q371" s="136">
        <f t="shared" si="236"/>
        <v>0</v>
      </c>
      <c r="R371" s="136">
        <f t="shared" si="237"/>
        <v>0</v>
      </c>
      <c r="S371" s="136">
        <f t="shared" si="238"/>
        <v>0</v>
      </c>
      <c r="T371" s="136">
        <f t="shared" si="239"/>
        <v>0</v>
      </c>
      <c r="U371" s="136">
        <f t="shared" si="240"/>
        <v>0</v>
      </c>
      <c r="V371" s="136">
        <f t="shared" si="241"/>
        <v>0</v>
      </c>
      <c r="W371" s="136">
        <f t="shared" si="242"/>
        <v>0</v>
      </c>
      <c r="X371" s="136">
        <f t="shared" si="243"/>
        <v>0</v>
      </c>
      <c r="Y371" s="42">
        <f t="shared" si="244"/>
        <v>0</v>
      </c>
      <c r="Z371" s="42"/>
      <c r="AA371" s="42"/>
      <c r="AB371" s="42"/>
      <c r="AC371" s="42"/>
      <c r="AD371" s="42"/>
      <c r="AE371" s="42"/>
      <c r="AF371" s="42"/>
      <c r="AG371" s="42"/>
    </row>
    <row r="372" spans="1:33">
      <c r="A372" s="44">
        <f t="shared" si="226"/>
        <v>355</v>
      </c>
      <c r="B372" s="44"/>
      <c r="C372" s="139">
        <v>39300</v>
      </c>
      <c r="E372" s="138" t="s">
        <v>314</v>
      </c>
      <c r="G372" s="43">
        <v>6.4</v>
      </c>
      <c r="H372" s="136" t="str">
        <f t="shared" si="228"/>
        <v>P, S, T &amp; D Plant - Demand</v>
      </c>
      <c r="I372" s="42">
        <f>'DepExp. Class.'!K$108</f>
        <v>0</v>
      </c>
      <c r="J372" s="136">
        <f t="shared" si="229"/>
        <v>0</v>
      </c>
      <c r="K372" s="136">
        <f t="shared" si="230"/>
        <v>0</v>
      </c>
      <c r="L372" s="136">
        <f t="shared" si="231"/>
        <v>0</v>
      </c>
      <c r="M372" s="136">
        <f t="shared" si="232"/>
        <v>0</v>
      </c>
      <c r="N372" s="136">
        <f t="shared" si="233"/>
        <v>0</v>
      </c>
      <c r="O372" s="136">
        <f t="shared" si="234"/>
        <v>0</v>
      </c>
      <c r="P372" s="136">
        <f t="shared" si="235"/>
        <v>0</v>
      </c>
      <c r="Q372" s="136">
        <f t="shared" si="236"/>
        <v>0</v>
      </c>
      <c r="R372" s="136">
        <f t="shared" si="237"/>
        <v>0</v>
      </c>
      <c r="S372" s="136">
        <f t="shared" si="238"/>
        <v>0</v>
      </c>
      <c r="T372" s="136">
        <f t="shared" si="239"/>
        <v>0</v>
      </c>
      <c r="U372" s="136">
        <f t="shared" si="240"/>
        <v>0</v>
      </c>
      <c r="V372" s="136">
        <f t="shared" si="241"/>
        <v>0</v>
      </c>
      <c r="W372" s="136">
        <f t="shared" si="242"/>
        <v>0</v>
      </c>
      <c r="X372" s="136">
        <f t="shared" si="243"/>
        <v>0</v>
      </c>
      <c r="Y372" s="42">
        <f t="shared" si="244"/>
        <v>0</v>
      </c>
      <c r="Z372" s="42"/>
      <c r="AA372" s="42"/>
      <c r="AB372" s="42"/>
      <c r="AC372" s="42"/>
      <c r="AD372" s="42"/>
      <c r="AE372" s="42"/>
      <c r="AF372" s="42"/>
      <c r="AG372" s="42"/>
    </row>
    <row r="373" spans="1:33">
      <c r="A373" s="44">
        <f t="shared" si="226"/>
        <v>356</v>
      </c>
      <c r="B373" s="44"/>
      <c r="C373" s="139">
        <v>39400</v>
      </c>
      <c r="E373" s="138" t="s">
        <v>315</v>
      </c>
      <c r="G373" s="43">
        <v>6.4</v>
      </c>
      <c r="H373" s="136" t="str">
        <f t="shared" si="228"/>
        <v>P, S, T &amp; D Plant - Demand</v>
      </c>
      <c r="I373" s="42">
        <f>'DepExp. Class.'!K$109</f>
        <v>27133.019767634978</v>
      </c>
      <c r="J373" s="136">
        <f t="shared" si="229"/>
        <v>14653.169411274586</v>
      </c>
      <c r="K373" s="136">
        <f t="shared" si="230"/>
        <v>8176.4178919239457</v>
      </c>
      <c r="L373" s="136">
        <f t="shared" si="231"/>
        <v>0</v>
      </c>
      <c r="M373" s="136">
        <f t="shared" si="232"/>
        <v>4303.4324644364442</v>
      </c>
      <c r="N373" s="136">
        <f t="shared" si="233"/>
        <v>0</v>
      </c>
      <c r="O373" s="136">
        <f t="shared" si="234"/>
        <v>0</v>
      </c>
      <c r="P373" s="136">
        <f t="shared" si="235"/>
        <v>0</v>
      </c>
      <c r="Q373" s="136">
        <f t="shared" si="236"/>
        <v>0</v>
      </c>
      <c r="R373" s="136">
        <f t="shared" si="237"/>
        <v>0</v>
      </c>
      <c r="S373" s="136">
        <f t="shared" si="238"/>
        <v>0</v>
      </c>
      <c r="T373" s="136">
        <f t="shared" si="239"/>
        <v>0</v>
      </c>
      <c r="U373" s="136">
        <f t="shared" si="240"/>
        <v>0</v>
      </c>
      <c r="V373" s="136">
        <f t="shared" si="241"/>
        <v>0</v>
      </c>
      <c r="W373" s="136">
        <f t="shared" si="242"/>
        <v>0</v>
      </c>
      <c r="X373" s="136">
        <f t="shared" si="243"/>
        <v>0</v>
      </c>
      <c r="Y373" s="42">
        <f t="shared" si="244"/>
        <v>0</v>
      </c>
      <c r="Z373" s="42"/>
      <c r="AA373" s="42"/>
      <c r="AB373" s="42"/>
      <c r="AC373" s="42"/>
      <c r="AD373" s="42"/>
      <c r="AE373" s="42"/>
      <c r="AF373" s="42"/>
      <c r="AG373" s="42"/>
    </row>
    <row r="374" spans="1:33">
      <c r="A374" s="44">
        <f t="shared" si="226"/>
        <v>357</v>
      </c>
      <c r="B374" s="44"/>
      <c r="C374" s="139">
        <v>39600</v>
      </c>
      <c r="E374" s="138" t="s">
        <v>316</v>
      </c>
      <c r="G374" s="43">
        <v>6.4</v>
      </c>
      <c r="H374" s="136" t="str">
        <f t="shared" si="228"/>
        <v>P, S, T &amp; D Plant - Demand</v>
      </c>
      <c r="I374" s="42">
        <f>'DepExp. Class.'!K$110</f>
        <v>0</v>
      </c>
      <c r="J374" s="136">
        <f t="shared" si="229"/>
        <v>0</v>
      </c>
      <c r="K374" s="136">
        <f t="shared" si="230"/>
        <v>0</v>
      </c>
      <c r="L374" s="136">
        <f t="shared" si="231"/>
        <v>0</v>
      </c>
      <c r="M374" s="136">
        <f t="shared" si="232"/>
        <v>0</v>
      </c>
      <c r="N374" s="136">
        <f t="shared" si="233"/>
        <v>0</v>
      </c>
      <c r="O374" s="136">
        <f t="shared" si="234"/>
        <v>0</v>
      </c>
      <c r="P374" s="136">
        <f t="shared" si="235"/>
        <v>0</v>
      </c>
      <c r="Q374" s="136">
        <f t="shared" si="236"/>
        <v>0</v>
      </c>
      <c r="R374" s="136">
        <f t="shared" si="237"/>
        <v>0</v>
      </c>
      <c r="S374" s="136">
        <f t="shared" si="238"/>
        <v>0</v>
      </c>
      <c r="T374" s="136">
        <f t="shared" si="239"/>
        <v>0</v>
      </c>
      <c r="U374" s="136">
        <f t="shared" si="240"/>
        <v>0</v>
      </c>
      <c r="V374" s="136">
        <f t="shared" si="241"/>
        <v>0</v>
      </c>
      <c r="W374" s="136">
        <f t="shared" si="242"/>
        <v>0</v>
      </c>
      <c r="X374" s="136">
        <f t="shared" si="243"/>
        <v>0</v>
      </c>
      <c r="Y374" s="42">
        <f t="shared" si="244"/>
        <v>0</v>
      </c>
      <c r="Z374" s="42"/>
      <c r="AA374" s="42"/>
      <c r="AB374" s="42"/>
      <c r="AC374" s="42"/>
      <c r="AD374" s="42"/>
      <c r="AE374" s="42"/>
      <c r="AF374" s="42"/>
      <c r="AG374" s="42"/>
    </row>
    <row r="375" spans="1:33">
      <c r="A375" s="44">
        <f t="shared" si="226"/>
        <v>358</v>
      </c>
      <c r="B375" s="44"/>
      <c r="C375" s="137">
        <v>39603</v>
      </c>
      <c r="E375" s="138" t="s">
        <v>317</v>
      </c>
      <c r="G375" s="43">
        <v>6.4</v>
      </c>
      <c r="H375" s="136" t="str">
        <f t="shared" si="228"/>
        <v>P, S, T &amp; D Plant - Demand</v>
      </c>
      <c r="I375" s="42">
        <f>'DepExp. Class.'!K$111</f>
        <v>68.706692385576531</v>
      </c>
      <c r="J375" s="136">
        <f t="shared" si="229"/>
        <v>37.105003860096943</v>
      </c>
      <c r="K375" s="136">
        <f t="shared" si="230"/>
        <v>20.704463923563832</v>
      </c>
      <c r="L375" s="136">
        <f t="shared" si="231"/>
        <v>0</v>
      </c>
      <c r="M375" s="136">
        <f t="shared" si="232"/>
        <v>10.897224601915751</v>
      </c>
      <c r="N375" s="136">
        <f t="shared" si="233"/>
        <v>0</v>
      </c>
      <c r="O375" s="136">
        <f t="shared" si="234"/>
        <v>0</v>
      </c>
      <c r="P375" s="136">
        <f t="shared" si="235"/>
        <v>0</v>
      </c>
      <c r="Q375" s="136">
        <f t="shared" si="236"/>
        <v>0</v>
      </c>
      <c r="R375" s="136">
        <f t="shared" si="237"/>
        <v>0</v>
      </c>
      <c r="S375" s="136">
        <f t="shared" si="238"/>
        <v>0</v>
      </c>
      <c r="T375" s="136">
        <f t="shared" si="239"/>
        <v>0</v>
      </c>
      <c r="U375" s="136">
        <f t="shared" si="240"/>
        <v>0</v>
      </c>
      <c r="V375" s="136">
        <f t="shared" si="241"/>
        <v>0</v>
      </c>
      <c r="W375" s="136">
        <f t="shared" si="242"/>
        <v>0</v>
      </c>
      <c r="X375" s="136">
        <f t="shared" si="243"/>
        <v>0</v>
      </c>
      <c r="Y375" s="42">
        <f t="shared" si="244"/>
        <v>0</v>
      </c>
      <c r="Z375" s="42"/>
      <c r="AA375" s="42"/>
      <c r="AB375" s="42"/>
      <c r="AC375" s="42"/>
      <c r="AD375" s="42"/>
      <c r="AE375" s="42"/>
      <c r="AF375" s="42"/>
      <c r="AG375" s="42"/>
    </row>
    <row r="376" spans="1:33">
      <c r="A376" s="44">
        <f t="shared" si="226"/>
        <v>359</v>
      </c>
      <c r="B376" s="44"/>
      <c r="C376" s="137">
        <v>39604</v>
      </c>
      <c r="E376" s="141" t="s">
        <v>318</v>
      </c>
      <c r="G376" s="43">
        <v>6.4</v>
      </c>
      <c r="H376" s="136" t="str">
        <f t="shared" si="228"/>
        <v>P, S, T &amp; D Plant - Demand</v>
      </c>
      <c r="I376" s="42">
        <f>'DepExp. Class.'!K$112</f>
        <v>91.139301896933375</v>
      </c>
      <c r="J376" s="136">
        <f t="shared" si="229"/>
        <v>49.219719815855562</v>
      </c>
      <c r="K376" s="136">
        <f t="shared" si="230"/>
        <v>27.464433559895575</v>
      </c>
      <c r="L376" s="136">
        <f t="shared" si="231"/>
        <v>0</v>
      </c>
      <c r="M376" s="136">
        <f t="shared" si="232"/>
        <v>14.455148521182233</v>
      </c>
      <c r="N376" s="136">
        <f t="shared" si="233"/>
        <v>0</v>
      </c>
      <c r="O376" s="136">
        <f t="shared" si="234"/>
        <v>0</v>
      </c>
      <c r="P376" s="136">
        <f t="shared" si="235"/>
        <v>0</v>
      </c>
      <c r="Q376" s="136">
        <f t="shared" si="236"/>
        <v>0</v>
      </c>
      <c r="R376" s="136">
        <f t="shared" si="237"/>
        <v>0</v>
      </c>
      <c r="S376" s="136">
        <f t="shared" si="238"/>
        <v>0</v>
      </c>
      <c r="T376" s="136">
        <f t="shared" si="239"/>
        <v>0</v>
      </c>
      <c r="U376" s="136">
        <f t="shared" si="240"/>
        <v>0</v>
      </c>
      <c r="V376" s="136">
        <f t="shared" si="241"/>
        <v>0</v>
      </c>
      <c r="W376" s="136">
        <f t="shared" si="242"/>
        <v>0</v>
      </c>
      <c r="X376" s="136">
        <f t="shared" si="243"/>
        <v>0</v>
      </c>
      <c r="Y376" s="42">
        <f t="shared" si="244"/>
        <v>0</v>
      </c>
      <c r="Z376" s="42"/>
      <c r="AA376" s="42"/>
      <c r="AB376" s="42"/>
      <c r="AC376" s="42"/>
      <c r="AD376" s="42"/>
      <c r="AE376" s="42"/>
      <c r="AF376" s="42"/>
      <c r="AG376" s="42"/>
    </row>
    <row r="377" spans="1:33">
      <c r="A377" s="44">
        <f t="shared" si="226"/>
        <v>360</v>
      </c>
      <c r="B377" s="44"/>
      <c r="C377" s="137">
        <v>39605</v>
      </c>
      <c r="E377" s="138" t="s">
        <v>319</v>
      </c>
      <c r="G377" s="43">
        <v>6.4</v>
      </c>
      <c r="H377" s="136" t="str">
        <f t="shared" si="228"/>
        <v>P, S, T &amp; D Plant - Demand</v>
      </c>
      <c r="I377" s="42">
        <f>'DepExp. Class.'!K$113</f>
        <v>2413.5844039461608</v>
      </c>
      <c r="J377" s="136">
        <f t="shared" si="229"/>
        <v>1303.4546638122317</v>
      </c>
      <c r="K377" s="136">
        <f t="shared" si="230"/>
        <v>727.32319782679747</v>
      </c>
      <c r="L377" s="136">
        <f t="shared" si="231"/>
        <v>0</v>
      </c>
      <c r="M377" s="136">
        <f t="shared" si="232"/>
        <v>382.80654230713139</v>
      </c>
      <c r="N377" s="136">
        <f t="shared" si="233"/>
        <v>0</v>
      </c>
      <c r="O377" s="136">
        <f t="shared" si="234"/>
        <v>0</v>
      </c>
      <c r="P377" s="136">
        <f t="shared" si="235"/>
        <v>0</v>
      </c>
      <c r="Q377" s="136">
        <f t="shared" si="236"/>
        <v>0</v>
      </c>
      <c r="R377" s="136">
        <f t="shared" si="237"/>
        <v>0</v>
      </c>
      <c r="S377" s="136">
        <f t="shared" si="238"/>
        <v>0</v>
      </c>
      <c r="T377" s="136">
        <f t="shared" si="239"/>
        <v>0</v>
      </c>
      <c r="U377" s="136">
        <f t="shared" si="240"/>
        <v>0</v>
      </c>
      <c r="V377" s="136">
        <f t="shared" si="241"/>
        <v>0</v>
      </c>
      <c r="W377" s="136">
        <f t="shared" si="242"/>
        <v>0</v>
      </c>
      <c r="X377" s="136">
        <f t="shared" si="243"/>
        <v>0</v>
      </c>
      <c r="Y377" s="42">
        <f t="shared" si="244"/>
        <v>0</v>
      </c>
      <c r="Z377" s="42"/>
      <c r="AA377" s="42"/>
      <c r="AB377" s="42"/>
      <c r="AC377" s="42"/>
      <c r="AD377" s="42"/>
      <c r="AE377" s="42"/>
      <c r="AF377" s="42"/>
      <c r="AG377" s="42"/>
    </row>
    <row r="378" spans="1:33">
      <c r="A378" s="44">
        <f t="shared" si="226"/>
        <v>361</v>
      </c>
      <c r="B378" s="44"/>
      <c r="C378" s="137">
        <v>39700</v>
      </c>
      <c r="E378" s="138" t="s">
        <v>320</v>
      </c>
      <c r="G378" s="43">
        <v>6.4</v>
      </c>
      <c r="H378" s="136" t="str">
        <f t="shared" si="228"/>
        <v>P, S, T &amp; D Plant - Demand</v>
      </c>
      <c r="I378" s="42">
        <f>'DepExp. Class.'!K$114</f>
        <v>10060.434952254396</v>
      </c>
      <c r="J378" s="136">
        <f t="shared" si="229"/>
        <v>5433.1312536887335</v>
      </c>
      <c r="K378" s="136">
        <f t="shared" si="230"/>
        <v>3031.6684633189961</v>
      </c>
      <c r="L378" s="136">
        <f t="shared" si="231"/>
        <v>0</v>
      </c>
      <c r="M378" s="136">
        <f t="shared" si="232"/>
        <v>1595.6352352466658</v>
      </c>
      <c r="N378" s="136">
        <f t="shared" si="233"/>
        <v>0</v>
      </c>
      <c r="O378" s="136">
        <f t="shared" si="234"/>
        <v>0</v>
      </c>
      <c r="P378" s="136">
        <f t="shared" si="235"/>
        <v>0</v>
      </c>
      <c r="Q378" s="136">
        <f t="shared" si="236"/>
        <v>0</v>
      </c>
      <c r="R378" s="136">
        <f t="shared" si="237"/>
        <v>0</v>
      </c>
      <c r="S378" s="136">
        <f t="shared" si="238"/>
        <v>0</v>
      </c>
      <c r="T378" s="136">
        <f t="shared" si="239"/>
        <v>0</v>
      </c>
      <c r="U378" s="136">
        <f t="shared" si="240"/>
        <v>0</v>
      </c>
      <c r="V378" s="136">
        <f t="shared" si="241"/>
        <v>0</v>
      </c>
      <c r="W378" s="136">
        <f t="shared" si="242"/>
        <v>0</v>
      </c>
      <c r="X378" s="136">
        <f t="shared" si="243"/>
        <v>0</v>
      </c>
      <c r="Y378" s="42">
        <f t="shared" si="244"/>
        <v>0</v>
      </c>
      <c r="Z378" s="42"/>
      <c r="AA378" s="42"/>
      <c r="AB378" s="42"/>
      <c r="AC378" s="42"/>
      <c r="AD378" s="42"/>
      <c r="AE378" s="42"/>
      <c r="AF378" s="42"/>
      <c r="AG378" s="42"/>
    </row>
    <row r="379" spans="1:33">
      <c r="A379" s="44">
        <f t="shared" si="226"/>
        <v>362</v>
      </c>
      <c r="B379" s="44"/>
      <c r="C379" s="137">
        <v>39701</v>
      </c>
      <c r="E379" s="138" t="s">
        <v>321</v>
      </c>
      <c r="G379" s="43">
        <v>6.4</v>
      </c>
      <c r="H379" s="136" t="str">
        <f t="shared" si="228"/>
        <v>P, S, T &amp; D Plant - Demand</v>
      </c>
      <c r="I379" s="42">
        <f>'DepExp. Class.'!K$115</f>
        <v>0</v>
      </c>
      <c r="J379" s="136">
        <f t="shared" si="229"/>
        <v>0</v>
      </c>
      <c r="K379" s="136">
        <f t="shared" si="230"/>
        <v>0</v>
      </c>
      <c r="L379" s="136">
        <f t="shared" si="231"/>
        <v>0</v>
      </c>
      <c r="M379" s="136">
        <f t="shared" si="232"/>
        <v>0</v>
      </c>
      <c r="N379" s="136">
        <f t="shared" si="233"/>
        <v>0</v>
      </c>
      <c r="O379" s="136">
        <f t="shared" si="234"/>
        <v>0</v>
      </c>
      <c r="P379" s="136">
        <f t="shared" si="235"/>
        <v>0</v>
      </c>
      <c r="Q379" s="136">
        <f t="shared" si="236"/>
        <v>0</v>
      </c>
      <c r="R379" s="136">
        <f t="shared" si="237"/>
        <v>0</v>
      </c>
      <c r="S379" s="136">
        <f t="shared" si="238"/>
        <v>0</v>
      </c>
      <c r="T379" s="136">
        <f t="shared" si="239"/>
        <v>0</v>
      </c>
      <c r="U379" s="136">
        <f t="shared" si="240"/>
        <v>0</v>
      </c>
      <c r="V379" s="136">
        <f t="shared" si="241"/>
        <v>0</v>
      </c>
      <c r="W379" s="136">
        <f t="shared" si="242"/>
        <v>0</v>
      </c>
      <c r="X379" s="136">
        <f t="shared" si="243"/>
        <v>0</v>
      </c>
      <c r="Y379" s="42">
        <f t="shared" si="244"/>
        <v>0</v>
      </c>
      <c r="Z379" s="42"/>
      <c r="AA379" s="42"/>
      <c r="AB379" s="42"/>
      <c r="AC379" s="42"/>
      <c r="AD379" s="42"/>
      <c r="AE379" s="42"/>
      <c r="AF379" s="42"/>
      <c r="AG379" s="42"/>
    </row>
    <row r="380" spans="1:33">
      <c r="A380" s="44">
        <f t="shared" si="226"/>
        <v>363</v>
      </c>
      <c r="B380" s="44"/>
      <c r="C380" s="137">
        <v>39702</v>
      </c>
      <c r="E380" s="138" t="s">
        <v>322</v>
      </c>
      <c r="G380" s="43">
        <v>6.4</v>
      </c>
      <c r="H380" s="136" t="str">
        <f t="shared" si="228"/>
        <v>P, S, T &amp; D Plant - Demand</v>
      </c>
      <c r="I380" s="42">
        <f>'DepExp. Class.'!K$116</f>
        <v>0</v>
      </c>
      <c r="J380" s="136">
        <f t="shared" si="229"/>
        <v>0</v>
      </c>
      <c r="K380" s="136">
        <f t="shared" si="230"/>
        <v>0</v>
      </c>
      <c r="L380" s="136">
        <f t="shared" si="231"/>
        <v>0</v>
      </c>
      <c r="M380" s="136">
        <f t="shared" si="232"/>
        <v>0</v>
      </c>
      <c r="N380" s="136">
        <f t="shared" si="233"/>
        <v>0</v>
      </c>
      <c r="O380" s="136">
        <f t="shared" si="234"/>
        <v>0</v>
      </c>
      <c r="P380" s="136">
        <f t="shared" si="235"/>
        <v>0</v>
      </c>
      <c r="Q380" s="136">
        <f t="shared" si="236"/>
        <v>0</v>
      </c>
      <c r="R380" s="136">
        <f t="shared" si="237"/>
        <v>0</v>
      </c>
      <c r="S380" s="136">
        <f t="shared" si="238"/>
        <v>0</v>
      </c>
      <c r="T380" s="136">
        <f t="shared" si="239"/>
        <v>0</v>
      </c>
      <c r="U380" s="136">
        <f t="shared" si="240"/>
        <v>0</v>
      </c>
      <c r="V380" s="136">
        <f t="shared" si="241"/>
        <v>0</v>
      </c>
      <c r="W380" s="136">
        <f t="shared" si="242"/>
        <v>0</v>
      </c>
      <c r="X380" s="136">
        <f t="shared" si="243"/>
        <v>0</v>
      </c>
      <c r="Y380" s="42">
        <f t="shared" si="244"/>
        <v>0</v>
      </c>
      <c r="Z380" s="42"/>
      <c r="AA380" s="42"/>
      <c r="AB380" s="42"/>
      <c r="AC380" s="42"/>
      <c r="AD380" s="42"/>
      <c r="AE380" s="42"/>
      <c r="AF380" s="42"/>
      <c r="AG380" s="42"/>
    </row>
    <row r="381" spans="1:33">
      <c r="A381" s="44">
        <f t="shared" si="226"/>
        <v>364</v>
      </c>
      <c r="B381" s="44"/>
      <c r="C381" s="137">
        <v>39705</v>
      </c>
      <c r="E381" s="138" t="s">
        <v>323</v>
      </c>
      <c r="G381" s="43">
        <v>6.4</v>
      </c>
      <c r="H381" s="136" t="str">
        <f t="shared" si="228"/>
        <v>P, S, T &amp; D Plant - Demand</v>
      </c>
      <c r="I381" s="42">
        <f>'DepExp. Class.'!K$117</f>
        <v>0</v>
      </c>
      <c r="J381" s="136">
        <f t="shared" si="229"/>
        <v>0</v>
      </c>
      <c r="K381" s="136">
        <f t="shared" si="230"/>
        <v>0</v>
      </c>
      <c r="L381" s="136">
        <f t="shared" si="231"/>
        <v>0</v>
      </c>
      <c r="M381" s="136">
        <f t="shared" si="232"/>
        <v>0</v>
      </c>
      <c r="N381" s="136">
        <f t="shared" si="233"/>
        <v>0</v>
      </c>
      <c r="O381" s="136">
        <f t="shared" si="234"/>
        <v>0</v>
      </c>
      <c r="P381" s="136">
        <f t="shared" si="235"/>
        <v>0</v>
      </c>
      <c r="Q381" s="136">
        <f t="shared" si="236"/>
        <v>0</v>
      </c>
      <c r="R381" s="136">
        <f t="shared" si="237"/>
        <v>0</v>
      </c>
      <c r="S381" s="136">
        <f t="shared" si="238"/>
        <v>0</v>
      </c>
      <c r="T381" s="136">
        <f t="shared" si="239"/>
        <v>0</v>
      </c>
      <c r="U381" s="136">
        <f t="shared" si="240"/>
        <v>0</v>
      </c>
      <c r="V381" s="136">
        <f t="shared" si="241"/>
        <v>0</v>
      </c>
      <c r="W381" s="136">
        <f t="shared" si="242"/>
        <v>0</v>
      </c>
      <c r="X381" s="136">
        <f t="shared" si="243"/>
        <v>0</v>
      </c>
      <c r="Y381" s="42">
        <f t="shared" si="244"/>
        <v>0</v>
      </c>
      <c r="Z381" s="42"/>
      <c r="AA381" s="42"/>
      <c r="AB381" s="42"/>
      <c r="AC381" s="42"/>
      <c r="AD381" s="42"/>
      <c r="AE381" s="42"/>
      <c r="AF381" s="42"/>
      <c r="AG381" s="42"/>
    </row>
    <row r="382" spans="1:33">
      <c r="A382" s="44">
        <f t="shared" si="226"/>
        <v>365</v>
      </c>
      <c r="B382" s="44"/>
      <c r="C382" s="137">
        <v>39800</v>
      </c>
      <c r="E382" s="138" t="s">
        <v>324</v>
      </c>
      <c r="G382" s="43">
        <v>6.4</v>
      </c>
      <c r="H382" s="136" t="str">
        <f t="shared" si="228"/>
        <v>P, S, T &amp; D Plant - Demand</v>
      </c>
      <c r="I382" s="42">
        <f>'DepExp. Class.'!K$118</f>
        <v>80236.204132306899</v>
      </c>
      <c r="J382" s="136">
        <f t="shared" si="229"/>
        <v>43331.509066702863</v>
      </c>
      <c r="K382" s="136">
        <f t="shared" si="230"/>
        <v>24178.832310806945</v>
      </c>
      <c r="L382" s="136">
        <f t="shared" si="231"/>
        <v>0</v>
      </c>
      <c r="M382" s="136">
        <f t="shared" si="232"/>
        <v>12725.862754797086</v>
      </c>
      <c r="N382" s="136">
        <f t="shared" si="233"/>
        <v>0</v>
      </c>
      <c r="O382" s="136">
        <f t="shared" si="234"/>
        <v>0</v>
      </c>
      <c r="P382" s="136">
        <f t="shared" si="235"/>
        <v>0</v>
      </c>
      <c r="Q382" s="136">
        <f t="shared" si="236"/>
        <v>0</v>
      </c>
      <c r="R382" s="136">
        <f t="shared" si="237"/>
        <v>0</v>
      </c>
      <c r="S382" s="136">
        <f t="shared" si="238"/>
        <v>0</v>
      </c>
      <c r="T382" s="136">
        <f t="shared" si="239"/>
        <v>0</v>
      </c>
      <c r="U382" s="136">
        <f t="shared" si="240"/>
        <v>0</v>
      </c>
      <c r="V382" s="136">
        <f t="shared" si="241"/>
        <v>0</v>
      </c>
      <c r="W382" s="136">
        <f t="shared" si="242"/>
        <v>0</v>
      </c>
      <c r="X382" s="136">
        <f t="shared" si="243"/>
        <v>0</v>
      </c>
      <c r="Y382" s="42">
        <f t="shared" si="244"/>
        <v>0</v>
      </c>
      <c r="Z382" s="42"/>
      <c r="AA382" s="42"/>
      <c r="AB382" s="42"/>
      <c r="AC382" s="42"/>
      <c r="AD382" s="42"/>
      <c r="AE382" s="42"/>
      <c r="AF382" s="42"/>
      <c r="AG382" s="42"/>
    </row>
    <row r="383" spans="1:33">
      <c r="A383" s="44">
        <f t="shared" si="226"/>
        <v>366</v>
      </c>
      <c r="B383" s="44"/>
      <c r="C383" s="137">
        <v>39900</v>
      </c>
      <c r="E383" s="138" t="s">
        <v>325</v>
      </c>
      <c r="G383" s="43">
        <v>6.4</v>
      </c>
      <c r="H383" s="136" t="str">
        <f t="shared" si="228"/>
        <v>P, S, T &amp; D Plant - Demand</v>
      </c>
      <c r="I383" s="42">
        <f>'DepExp. Class.'!K$119</f>
        <v>0</v>
      </c>
      <c r="J383" s="136">
        <f t="shared" si="229"/>
        <v>0</v>
      </c>
      <c r="K383" s="136">
        <f t="shared" si="230"/>
        <v>0</v>
      </c>
      <c r="L383" s="136">
        <f t="shared" si="231"/>
        <v>0</v>
      </c>
      <c r="M383" s="136">
        <f t="shared" si="232"/>
        <v>0</v>
      </c>
      <c r="N383" s="136">
        <f t="shared" si="233"/>
        <v>0</v>
      </c>
      <c r="O383" s="136">
        <f t="shared" si="234"/>
        <v>0</v>
      </c>
      <c r="P383" s="136">
        <f t="shared" si="235"/>
        <v>0</v>
      </c>
      <c r="Q383" s="136">
        <f t="shared" si="236"/>
        <v>0</v>
      </c>
      <c r="R383" s="136">
        <f t="shared" si="237"/>
        <v>0</v>
      </c>
      <c r="S383" s="136">
        <f t="shared" si="238"/>
        <v>0</v>
      </c>
      <c r="T383" s="136">
        <f t="shared" si="239"/>
        <v>0</v>
      </c>
      <c r="U383" s="136">
        <f t="shared" si="240"/>
        <v>0</v>
      </c>
      <c r="V383" s="136">
        <f t="shared" si="241"/>
        <v>0</v>
      </c>
      <c r="W383" s="136">
        <f t="shared" si="242"/>
        <v>0</v>
      </c>
      <c r="X383" s="136">
        <f t="shared" si="243"/>
        <v>0</v>
      </c>
      <c r="Y383" s="42">
        <f t="shared" si="244"/>
        <v>0</v>
      </c>
      <c r="Z383" s="42"/>
      <c r="AA383" s="42"/>
      <c r="AB383" s="42"/>
      <c r="AC383" s="42"/>
      <c r="AD383" s="42"/>
      <c r="AE383" s="42"/>
      <c r="AF383" s="42"/>
      <c r="AG383" s="42"/>
    </row>
    <row r="384" spans="1:33">
      <c r="A384" s="44">
        <f t="shared" si="226"/>
        <v>367</v>
      </c>
      <c r="B384" s="44"/>
      <c r="C384" s="137">
        <v>39901</v>
      </c>
      <c r="E384" s="138" t="s">
        <v>326</v>
      </c>
      <c r="G384" s="43">
        <v>6.4</v>
      </c>
      <c r="H384" s="136" t="str">
        <f t="shared" si="228"/>
        <v>P, S, T &amp; D Plant - Demand</v>
      </c>
      <c r="I384" s="42">
        <f>'DepExp. Class.'!K$120</f>
        <v>0</v>
      </c>
      <c r="J384" s="136">
        <f t="shared" si="229"/>
        <v>0</v>
      </c>
      <c r="K384" s="136">
        <f t="shared" si="230"/>
        <v>0</v>
      </c>
      <c r="L384" s="136">
        <f t="shared" si="231"/>
        <v>0</v>
      </c>
      <c r="M384" s="136">
        <f t="shared" si="232"/>
        <v>0</v>
      </c>
      <c r="N384" s="136">
        <f t="shared" si="233"/>
        <v>0</v>
      </c>
      <c r="O384" s="136">
        <f t="shared" si="234"/>
        <v>0</v>
      </c>
      <c r="P384" s="136">
        <f t="shared" si="235"/>
        <v>0</v>
      </c>
      <c r="Q384" s="136">
        <f t="shared" si="236"/>
        <v>0</v>
      </c>
      <c r="R384" s="136">
        <f t="shared" si="237"/>
        <v>0</v>
      </c>
      <c r="S384" s="136">
        <f t="shared" si="238"/>
        <v>0</v>
      </c>
      <c r="T384" s="136">
        <f t="shared" si="239"/>
        <v>0</v>
      </c>
      <c r="U384" s="136">
        <f t="shared" si="240"/>
        <v>0</v>
      </c>
      <c r="V384" s="136">
        <f t="shared" si="241"/>
        <v>0</v>
      </c>
      <c r="W384" s="136">
        <f t="shared" si="242"/>
        <v>0</v>
      </c>
      <c r="X384" s="136">
        <f t="shared" si="243"/>
        <v>0</v>
      </c>
      <c r="Y384" s="42">
        <f t="shared" si="244"/>
        <v>0</v>
      </c>
      <c r="Z384" s="42"/>
      <c r="AA384" s="42"/>
      <c r="AB384" s="42"/>
      <c r="AC384" s="42"/>
      <c r="AD384" s="42"/>
      <c r="AE384" s="42"/>
      <c r="AF384" s="42"/>
      <c r="AG384" s="42"/>
    </row>
    <row r="385" spans="1:33">
      <c r="A385" s="44">
        <f t="shared" si="226"/>
        <v>368</v>
      </c>
      <c r="B385" s="44"/>
      <c r="C385" s="137">
        <v>39902</v>
      </c>
      <c r="E385" s="138" t="s">
        <v>327</v>
      </c>
      <c r="G385" s="43">
        <v>6.4</v>
      </c>
      <c r="H385" s="136" t="str">
        <f t="shared" si="228"/>
        <v>P, S, T &amp; D Plant - Demand</v>
      </c>
      <c r="I385" s="42">
        <f>'DepExp. Class.'!K$121</f>
        <v>0</v>
      </c>
      <c r="J385" s="136">
        <f t="shared" si="229"/>
        <v>0</v>
      </c>
      <c r="K385" s="136">
        <f t="shared" si="230"/>
        <v>0</v>
      </c>
      <c r="L385" s="136">
        <f t="shared" si="231"/>
        <v>0</v>
      </c>
      <c r="M385" s="136">
        <f t="shared" si="232"/>
        <v>0</v>
      </c>
      <c r="N385" s="136">
        <f t="shared" si="233"/>
        <v>0</v>
      </c>
      <c r="O385" s="136">
        <f t="shared" si="234"/>
        <v>0</v>
      </c>
      <c r="P385" s="136">
        <f t="shared" si="235"/>
        <v>0</v>
      </c>
      <c r="Q385" s="136">
        <f t="shared" si="236"/>
        <v>0</v>
      </c>
      <c r="R385" s="136">
        <f t="shared" si="237"/>
        <v>0</v>
      </c>
      <c r="S385" s="136">
        <f t="shared" si="238"/>
        <v>0</v>
      </c>
      <c r="T385" s="136">
        <f t="shared" si="239"/>
        <v>0</v>
      </c>
      <c r="U385" s="136">
        <f t="shared" si="240"/>
        <v>0</v>
      </c>
      <c r="V385" s="136">
        <f t="shared" si="241"/>
        <v>0</v>
      </c>
      <c r="W385" s="136">
        <f t="shared" si="242"/>
        <v>0</v>
      </c>
      <c r="X385" s="136">
        <f t="shared" si="243"/>
        <v>0</v>
      </c>
      <c r="Y385" s="42">
        <f t="shared" si="244"/>
        <v>0</v>
      </c>
      <c r="Z385" s="42"/>
      <c r="AA385" s="42"/>
      <c r="AB385" s="42"/>
      <c r="AC385" s="42"/>
      <c r="AD385" s="42"/>
      <c r="AE385" s="42"/>
      <c r="AF385" s="42"/>
      <c r="AG385" s="42"/>
    </row>
    <row r="386" spans="1:33">
      <c r="A386" s="44">
        <f t="shared" si="226"/>
        <v>369</v>
      </c>
      <c r="B386" s="44"/>
      <c r="C386" s="137">
        <v>39903</v>
      </c>
      <c r="E386" s="138" t="s">
        <v>328</v>
      </c>
      <c r="G386" s="43">
        <v>6.4</v>
      </c>
      <c r="H386" s="136" t="str">
        <f t="shared" si="228"/>
        <v>P, S, T &amp; D Plant - Demand</v>
      </c>
      <c r="I386" s="42">
        <f>'DepExp. Class.'!K$122</f>
        <v>3532.5645267851228</v>
      </c>
      <c r="J386" s="136">
        <f t="shared" si="229"/>
        <v>1907.759140358793</v>
      </c>
      <c r="K386" s="136">
        <f t="shared" si="230"/>
        <v>1064.5230073371722</v>
      </c>
      <c r="L386" s="136">
        <f t="shared" si="231"/>
        <v>0</v>
      </c>
      <c r="M386" s="136">
        <f t="shared" si="232"/>
        <v>560.28237908915742</v>
      </c>
      <c r="N386" s="136">
        <f t="shared" si="233"/>
        <v>0</v>
      </c>
      <c r="O386" s="136">
        <f t="shared" si="234"/>
        <v>0</v>
      </c>
      <c r="P386" s="136">
        <f t="shared" si="235"/>
        <v>0</v>
      </c>
      <c r="Q386" s="136">
        <f t="shared" si="236"/>
        <v>0</v>
      </c>
      <c r="R386" s="136">
        <f t="shared" si="237"/>
        <v>0</v>
      </c>
      <c r="S386" s="136">
        <f t="shared" si="238"/>
        <v>0</v>
      </c>
      <c r="T386" s="136">
        <f t="shared" si="239"/>
        <v>0</v>
      </c>
      <c r="U386" s="136">
        <f t="shared" si="240"/>
        <v>0</v>
      </c>
      <c r="V386" s="136">
        <f t="shared" si="241"/>
        <v>0</v>
      </c>
      <c r="W386" s="136">
        <f t="shared" si="242"/>
        <v>0</v>
      </c>
      <c r="X386" s="136">
        <f t="shared" si="243"/>
        <v>0</v>
      </c>
      <c r="Y386" s="42">
        <f t="shared" si="244"/>
        <v>0</v>
      </c>
      <c r="Z386" s="42"/>
      <c r="AA386" s="42"/>
      <c r="AB386" s="42"/>
      <c r="AC386" s="42"/>
      <c r="AD386" s="42"/>
      <c r="AE386" s="42"/>
      <c r="AF386" s="42"/>
      <c r="AG386" s="42"/>
    </row>
    <row r="387" spans="1:33">
      <c r="A387" s="44">
        <f t="shared" si="226"/>
        <v>370</v>
      </c>
      <c r="B387" s="44"/>
      <c r="C387" s="137">
        <v>39904</v>
      </c>
      <c r="E387" s="138" t="s">
        <v>329</v>
      </c>
      <c r="G387" s="43">
        <v>6.4</v>
      </c>
      <c r="H387" s="136" t="str">
        <f t="shared" si="228"/>
        <v>P, S, T &amp; D Plant - Demand</v>
      </c>
      <c r="I387" s="42">
        <f>'DepExp. Class.'!K$123</f>
        <v>0</v>
      </c>
      <c r="J387" s="136">
        <f t="shared" si="229"/>
        <v>0</v>
      </c>
      <c r="K387" s="136">
        <f t="shared" si="230"/>
        <v>0</v>
      </c>
      <c r="L387" s="136">
        <f t="shared" si="231"/>
        <v>0</v>
      </c>
      <c r="M387" s="136">
        <f t="shared" si="232"/>
        <v>0</v>
      </c>
      <c r="N387" s="136">
        <f t="shared" si="233"/>
        <v>0</v>
      </c>
      <c r="O387" s="136">
        <f t="shared" si="234"/>
        <v>0</v>
      </c>
      <c r="P387" s="136">
        <f t="shared" si="235"/>
        <v>0</v>
      </c>
      <c r="Q387" s="136">
        <f t="shared" si="236"/>
        <v>0</v>
      </c>
      <c r="R387" s="136">
        <f t="shared" si="237"/>
        <v>0</v>
      </c>
      <c r="S387" s="136">
        <f t="shared" si="238"/>
        <v>0</v>
      </c>
      <c r="T387" s="136">
        <f t="shared" si="239"/>
        <v>0</v>
      </c>
      <c r="U387" s="136">
        <f t="shared" si="240"/>
        <v>0</v>
      </c>
      <c r="V387" s="136">
        <f t="shared" si="241"/>
        <v>0</v>
      </c>
      <c r="W387" s="136">
        <f t="shared" si="242"/>
        <v>0</v>
      </c>
      <c r="X387" s="136">
        <f t="shared" si="243"/>
        <v>0</v>
      </c>
      <c r="Y387" s="42">
        <f t="shared" si="244"/>
        <v>0</v>
      </c>
      <c r="Z387" s="42"/>
      <c r="AA387" s="42"/>
      <c r="AB387" s="42"/>
      <c r="AC387" s="42"/>
      <c r="AD387" s="42"/>
      <c r="AE387" s="42"/>
      <c r="AF387" s="42"/>
      <c r="AG387" s="42"/>
    </row>
    <row r="388" spans="1:33">
      <c r="A388" s="44">
        <f t="shared" si="226"/>
        <v>371</v>
      </c>
      <c r="B388" s="44"/>
      <c r="C388" s="137">
        <v>39905</v>
      </c>
      <c r="E388" s="138" t="s">
        <v>330</v>
      </c>
      <c r="G388" s="43">
        <v>6.4</v>
      </c>
      <c r="H388" s="136" t="str">
        <f t="shared" si="228"/>
        <v>P, S, T &amp; D Plant - Demand</v>
      </c>
      <c r="I388" s="42">
        <f>'DepExp. Class.'!K$124</f>
        <v>0</v>
      </c>
      <c r="J388" s="136">
        <f t="shared" si="229"/>
        <v>0</v>
      </c>
      <c r="K388" s="136">
        <f t="shared" si="230"/>
        <v>0</v>
      </c>
      <c r="L388" s="136">
        <f t="shared" si="231"/>
        <v>0</v>
      </c>
      <c r="M388" s="136">
        <f t="shared" si="232"/>
        <v>0</v>
      </c>
      <c r="N388" s="136">
        <f t="shared" si="233"/>
        <v>0</v>
      </c>
      <c r="O388" s="136">
        <f t="shared" si="234"/>
        <v>0</v>
      </c>
      <c r="P388" s="136">
        <f t="shared" si="235"/>
        <v>0</v>
      </c>
      <c r="Q388" s="136">
        <f t="shared" si="236"/>
        <v>0</v>
      </c>
      <c r="R388" s="136">
        <f t="shared" si="237"/>
        <v>0</v>
      </c>
      <c r="S388" s="136">
        <f t="shared" si="238"/>
        <v>0</v>
      </c>
      <c r="T388" s="136">
        <f t="shared" si="239"/>
        <v>0</v>
      </c>
      <c r="U388" s="136">
        <f t="shared" si="240"/>
        <v>0</v>
      </c>
      <c r="V388" s="136">
        <f t="shared" si="241"/>
        <v>0</v>
      </c>
      <c r="W388" s="136">
        <f t="shared" si="242"/>
        <v>0</v>
      </c>
      <c r="X388" s="136">
        <f t="shared" si="243"/>
        <v>0</v>
      </c>
      <c r="Y388" s="42">
        <f t="shared" si="244"/>
        <v>0</v>
      </c>
      <c r="Z388" s="42"/>
      <c r="AA388" s="42"/>
      <c r="AB388" s="42"/>
      <c r="AC388" s="42"/>
      <c r="AD388" s="42"/>
      <c r="AE388" s="42"/>
      <c r="AF388" s="42"/>
      <c r="AG388" s="42"/>
    </row>
    <row r="389" spans="1:33">
      <c r="A389" s="44">
        <f t="shared" si="226"/>
        <v>372</v>
      </c>
      <c r="B389" s="44"/>
      <c r="C389" s="137">
        <v>39906</v>
      </c>
      <c r="E389" s="138" t="s">
        <v>331</v>
      </c>
      <c r="G389" s="43">
        <v>6.4</v>
      </c>
      <c r="H389" s="136" t="str">
        <f t="shared" si="228"/>
        <v>P, S, T &amp; D Plant - Demand</v>
      </c>
      <c r="I389" s="42">
        <f>'DepExp. Class.'!K$125</f>
        <v>123862.89504611821</v>
      </c>
      <c r="J389" s="136">
        <f t="shared" si="229"/>
        <v>66892.074690730049</v>
      </c>
      <c r="K389" s="136">
        <f t="shared" si="230"/>
        <v>37325.546506571336</v>
      </c>
      <c r="L389" s="136">
        <f t="shared" si="231"/>
        <v>0</v>
      </c>
      <c r="M389" s="136">
        <f t="shared" si="232"/>
        <v>19645.273848816814</v>
      </c>
      <c r="N389" s="136">
        <f t="shared" si="233"/>
        <v>0</v>
      </c>
      <c r="O389" s="136">
        <f t="shared" si="234"/>
        <v>0</v>
      </c>
      <c r="P389" s="136">
        <f t="shared" si="235"/>
        <v>0</v>
      </c>
      <c r="Q389" s="136">
        <f t="shared" si="236"/>
        <v>0</v>
      </c>
      <c r="R389" s="136">
        <f t="shared" si="237"/>
        <v>0</v>
      </c>
      <c r="S389" s="136">
        <f t="shared" si="238"/>
        <v>0</v>
      </c>
      <c r="T389" s="136">
        <f t="shared" si="239"/>
        <v>0</v>
      </c>
      <c r="U389" s="136">
        <f t="shared" si="240"/>
        <v>0</v>
      </c>
      <c r="V389" s="136">
        <f t="shared" si="241"/>
        <v>0</v>
      </c>
      <c r="W389" s="136">
        <f t="shared" si="242"/>
        <v>0</v>
      </c>
      <c r="X389" s="136">
        <f t="shared" si="243"/>
        <v>0</v>
      </c>
      <c r="Y389" s="42">
        <f t="shared" si="244"/>
        <v>0</v>
      </c>
      <c r="Z389" s="42"/>
      <c r="AA389" s="42"/>
      <c r="AB389" s="42"/>
      <c r="AC389" s="42"/>
      <c r="AD389" s="42"/>
      <c r="AE389" s="42"/>
      <c r="AF389" s="42"/>
      <c r="AG389" s="42"/>
    </row>
    <row r="390" spans="1:33">
      <c r="A390" s="44">
        <f t="shared" si="226"/>
        <v>373</v>
      </c>
      <c r="B390" s="44"/>
      <c r="C390" s="137">
        <v>39907</v>
      </c>
      <c r="E390" s="138" t="s">
        <v>332</v>
      </c>
      <c r="G390" s="43">
        <v>6.4</v>
      </c>
      <c r="H390" s="136" t="str">
        <f t="shared" si="228"/>
        <v>P, S, T &amp; D Plant - Demand</v>
      </c>
      <c r="I390" s="42">
        <f>'DepExp. Class.'!K$126</f>
        <v>0</v>
      </c>
      <c r="J390" s="136">
        <f t="shared" si="229"/>
        <v>0</v>
      </c>
      <c r="K390" s="136">
        <f t="shared" si="230"/>
        <v>0</v>
      </c>
      <c r="L390" s="136">
        <f t="shared" si="231"/>
        <v>0</v>
      </c>
      <c r="M390" s="136">
        <f t="shared" si="232"/>
        <v>0</v>
      </c>
      <c r="N390" s="136">
        <f t="shared" si="233"/>
        <v>0</v>
      </c>
      <c r="O390" s="136">
        <f t="shared" si="234"/>
        <v>0</v>
      </c>
      <c r="P390" s="136">
        <f t="shared" si="235"/>
        <v>0</v>
      </c>
      <c r="Q390" s="136">
        <f t="shared" si="236"/>
        <v>0</v>
      </c>
      <c r="R390" s="136">
        <f t="shared" si="237"/>
        <v>0</v>
      </c>
      <c r="S390" s="136">
        <f t="shared" si="238"/>
        <v>0</v>
      </c>
      <c r="T390" s="136">
        <f t="shared" si="239"/>
        <v>0</v>
      </c>
      <c r="U390" s="136">
        <f t="shared" si="240"/>
        <v>0</v>
      </c>
      <c r="V390" s="136">
        <f t="shared" si="241"/>
        <v>0</v>
      </c>
      <c r="W390" s="136">
        <f t="shared" si="242"/>
        <v>0</v>
      </c>
      <c r="X390" s="136">
        <f t="shared" si="243"/>
        <v>0</v>
      </c>
      <c r="Y390" s="42">
        <f t="shared" si="244"/>
        <v>0</v>
      </c>
      <c r="Z390" s="42"/>
      <c r="AA390" s="42"/>
      <c r="AB390" s="42"/>
      <c r="AC390" s="42"/>
      <c r="AD390" s="42"/>
      <c r="AE390" s="42"/>
      <c r="AF390" s="42"/>
      <c r="AG390" s="42"/>
    </row>
    <row r="391" spans="1:33">
      <c r="A391" s="44">
        <f t="shared" si="226"/>
        <v>374</v>
      </c>
      <c r="B391" s="44"/>
      <c r="C391" s="137">
        <v>39908</v>
      </c>
      <c r="E391" s="138" t="s">
        <v>333</v>
      </c>
      <c r="G391" s="43">
        <v>6.4</v>
      </c>
      <c r="H391" s="136" t="str">
        <f t="shared" si="228"/>
        <v>P, S, T &amp; D Plant - Demand</v>
      </c>
      <c r="I391" s="42">
        <f>'DepExp. Class.'!K$127</f>
        <v>0</v>
      </c>
      <c r="J391" s="136">
        <f t="shared" si="229"/>
        <v>0</v>
      </c>
      <c r="K391" s="136">
        <f t="shared" si="230"/>
        <v>0</v>
      </c>
      <c r="L391" s="136">
        <f t="shared" si="231"/>
        <v>0</v>
      </c>
      <c r="M391" s="136">
        <f t="shared" si="232"/>
        <v>0</v>
      </c>
      <c r="N391" s="136">
        <f t="shared" si="233"/>
        <v>0</v>
      </c>
      <c r="O391" s="136">
        <f t="shared" si="234"/>
        <v>0</v>
      </c>
      <c r="P391" s="136">
        <f t="shared" si="235"/>
        <v>0</v>
      </c>
      <c r="Q391" s="136">
        <f t="shared" si="236"/>
        <v>0</v>
      </c>
      <c r="R391" s="136">
        <f t="shared" si="237"/>
        <v>0</v>
      </c>
      <c r="S391" s="136">
        <f t="shared" si="238"/>
        <v>0</v>
      </c>
      <c r="T391" s="136">
        <f t="shared" si="239"/>
        <v>0</v>
      </c>
      <c r="U391" s="136">
        <f t="shared" si="240"/>
        <v>0</v>
      </c>
      <c r="V391" s="136">
        <f t="shared" si="241"/>
        <v>0</v>
      </c>
      <c r="W391" s="136">
        <f t="shared" si="242"/>
        <v>0</v>
      </c>
      <c r="X391" s="136">
        <f t="shared" si="243"/>
        <v>0</v>
      </c>
      <c r="Y391" s="42">
        <f t="shared" si="244"/>
        <v>0</v>
      </c>
      <c r="Z391" s="42"/>
      <c r="AA391" s="42"/>
      <c r="AB391" s="42"/>
      <c r="AC391" s="42"/>
      <c r="AD391" s="42"/>
      <c r="AE391" s="42"/>
      <c r="AF391" s="42"/>
      <c r="AG391" s="42"/>
    </row>
    <row r="392" spans="1:33">
      <c r="A392" s="44">
        <f t="shared" si="226"/>
        <v>375</v>
      </c>
      <c r="B392" s="44"/>
      <c r="C392" s="137">
        <v>39909</v>
      </c>
      <c r="E392" s="138" t="s">
        <v>334</v>
      </c>
      <c r="G392" s="43">
        <v>6.4</v>
      </c>
      <c r="H392" s="136" t="str">
        <f t="shared" si="228"/>
        <v>P, S, T &amp; D Plant - Demand</v>
      </c>
      <c r="I392" s="42">
        <f>'DepExp. Class.'!K$128</f>
        <v>227388.09666981272</v>
      </c>
      <c r="J392" s="136">
        <f t="shared" si="229"/>
        <v>122800.79147638771</v>
      </c>
      <c r="K392" s="136">
        <f t="shared" si="230"/>
        <v>68522.417259258335</v>
      </c>
      <c r="L392" s="136">
        <f t="shared" si="231"/>
        <v>0</v>
      </c>
      <c r="M392" s="136">
        <f t="shared" si="232"/>
        <v>36064.887934166669</v>
      </c>
      <c r="N392" s="136">
        <f t="shared" si="233"/>
        <v>0</v>
      </c>
      <c r="O392" s="136">
        <f t="shared" si="234"/>
        <v>0</v>
      </c>
      <c r="P392" s="136">
        <f t="shared" si="235"/>
        <v>0</v>
      </c>
      <c r="Q392" s="136">
        <f t="shared" si="236"/>
        <v>0</v>
      </c>
      <c r="R392" s="136">
        <f t="shared" si="237"/>
        <v>0</v>
      </c>
      <c r="S392" s="136">
        <f t="shared" si="238"/>
        <v>0</v>
      </c>
      <c r="T392" s="136">
        <f t="shared" si="239"/>
        <v>0</v>
      </c>
      <c r="U392" s="136">
        <f t="shared" si="240"/>
        <v>0</v>
      </c>
      <c r="V392" s="136">
        <f t="shared" si="241"/>
        <v>0</v>
      </c>
      <c r="W392" s="136">
        <f t="shared" si="242"/>
        <v>0</v>
      </c>
      <c r="X392" s="136">
        <f t="shared" si="243"/>
        <v>0</v>
      </c>
      <c r="Y392" s="42">
        <f t="shared" si="244"/>
        <v>0</v>
      </c>
      <c r="Z392" s="42"/>
      <c r="AA392" s="42"/>
      <c r="AB392" s="42"/>
      <c r="AC392" s="42"/>
      <c r="AD392" s="42"/>
      <c r="AE392" s="42"/>
      <c r="AF392" s="42"/>
      <c r="AG392" s="42"/>
    </row>
    <row r="393" spans="1:33">
      <c r="A393" s="44">
        <f t="shared" si="226"/>
        <v>376</v>
      </c>
      <c r="B393" s="44"/>
      <c r="C393" s="147"/>
      <c r="E393" s="138"/>
      <c r="G393" s="43"/>
      <c r="H393" s="136"/>
      <c r="I393" s="42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42"/>
      <c r="Z393" s="42"/>
      <c r="AA393" s="42"/>
      <c r="AB393" s="42"/>
      <c r="AC393" s="42"/>
      <c r="AD393" s="42"/>
      <c r="AE393" s="42"/>
      <c r="AF393" s="42"/>
      <c r="AG393" s="42"/>
    </row>
    <row r="394" spans="1:33">
      <c r="A394" s="44">
        <f t="shared" si="226"/>
        <v>377</v>
      </c>
      <c r="B394" s="44"/>
      <c r="C394" s="44"/>
      <c r="D394" s="44"/>
      <c r="E394" s="44"/>
      <c r="G394" s="43"/>
      <c r="H394" s="44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</row>
    <row r="395" spans="1:33">
      <c r="A395" s="44">
        <f t="shared" si="226"/>
        <v>378</v>
      </c>
      <c r="B395" s="44"/>
      <c r="C395" s="44"/>
      <c r="D395" s="44" t="s">
        <v>159</v>
      </c>
      <c r="E395" s="44"/>
      <c r="G395" s="43"/>
      <c r="H395" s="136"/>
      <c r="I395" s="42">
        <f>'DepExp. Class.'!K$131</f>
        <v>705840.32892814092</v>
      </c>
      <c r="J395" s="42">
        <f>SUM(J359:J393)</f>
        <v>381188.60361540026</v>
      </c>
      <c r="K395" s="42">
        <f t="shared" ref="K395:X395" si="245">SUM(K359:K393)</f>
        <v>212701.92347604589</v>
      </c>
      <c r="L395" s="42">
        <f t="shared" si="245"/>
        <v>0</v>
      </c>
      <c r="M395" s="42">
        <f t="shared" si="245"/>
        <v>111949.80183669485</v>
      </c>
      <c r="N395" s="42">
        <f t="shared" si="245"/>
        <v>0</v>
      </c>
      <c r="O395" s="42">
        <f t="shared" si="245"/>
        <v>0</v>
      </c>
      <c r="P395" s="42">
        <f t="shared" si="245"/>
        <v>0</v>
      </c>
      <c r="Q395" s="42">
        <f t="shared" si="245"/>
        <v>0</v>
      </c>
      <c r="R395" s="42">
        <f t="shared" si="245"/>
        <v>0</v>
      </c>
      <c r="S395" s="42">
        <f t="shared" si="245"/>
        <v>0</v>
      </c>
      <c r="T395" s="42">
        <f t="shared" si="245"/>
        <v>0</v>
      </c>
      <c r="U395" s="42">
        <f t="shared" si="245"/>
        <v>0</v>
      </c>
      <c r="V395" s="42">
        <f t="shared" si="245"/>
        <v>0</v>
      </c>
      <c r="W395" s="42">
        <f t="shared" si="245"/>
        <v>0</v>
      </c>
      <c r="X395" s="42">
        <f t="shared" si="245"/>
        <v>0</v>
      </c>
      <c r="Y395" s="42">
        <f>SUM(J395:X395)-I395</f>
        <v>0</v>
      </c>
      <c r="Z395" s="42"/>
      <c r="AA395" s="42"/>
      <c r="AB395" s="42"/>
      <c r="AC395" s="42"/>
      <c r="AD395" s="42"/>
      <c r="AE395" s="42"/>
      <c r="AF395" s="42"/>
      <c r="AG395" s="42"/>
    </row>
    <row r="396" spans="1:33">
      <c r="A396" s="44">
        <f t="shared" si="226"/>
        <v>379</v>
      </c>
      <c r="B396" s="44"/>
      <c r="C396" s="44"/>
      <c r="D396" s="44"/>
      <c r="E396" s="44"/>
      <c r="G396" s="43"/>
      <c r="H396" s="44"/>
      <c r="I396" s="42"/>
      <c r="J396" s="15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</row>
    <row r="397" spans="1:33">
      <c r="A397" s="44">
        <f t="shared" si="226"/>
        <v>380</v>
      </c>
      <c r="B397" s="44"/>
      <c r="C397" s="44"/>
      <c r="D397" s="44" t="s">
        <v>369</v>
      </c>
      <c r="E397" s="44"/>
      <c r="G397" s="43"/>
      <c r="H397" s="44"/>
      <c r="I397" s="42">
        <f>'DepExp. Class.'!K$133</f>
        <v>5014595.8980479827</v>
      </c>
      <c r="J397" s="42">
        <f>J395+J355+J329+J316+J294+J282</f>
        <v>2708129.2039166391</v>
      </c>
      <c r="K397" s="42">
        <f t="shared" ref="K397:X397" si="246">K395+K355+K329+K316+K294+K282</f>
        <v>1511126.736821075</v>
      </c>
      <c r="L397" s="42">
        <f t="shared" si="246"/>
        <v>0</v>
      </c>
      <c r="M397" s="42">
        <f t="shared" si="246"/>
        <v>795339.95731027017</v>
      </c>
      <c r="N397" s="42">
        <f t="shared" si="246"/>
        <v>0</v>
      </c>
      <c r="O397" s="42">
        <f t="shared" si="246"/>
        <v>0</v>
      </c>
      <c r="P397" s="42">
        <f t="shared" si="246"/>
        <v>0</v>
      </c>
      <c r="Q397" s="42">
        <f t="shared" si="246"/>
        <v>0</v>
      </c>
      <c r="R397" s="42">
        <f t="shared" si="246"/>
        <v>0</v>
      </c>
      <c r="S397" s="42">
        <f t="shared" si="246"/>
        <v>0</v>
      </c>
      <c r="T397" s="42">
        <f t="shared" si="246"/>
        <v>0</v>
      </c>
      <c r="U397" s="42">
        <f t="shared" si="246"/>
        <v>0</v>
      </c>
      <c r="V397" s="42">
        <f t="shared" si="246"/>
        <v>0</v>
      </c>
      <c r="W397" s="42">
        <f t="shared" si="246"/>
        <v>0</v>
      </c>
      <c r="X397" s="42">
        <f t="shared" si="246"/>
        <v>0</v>
      </c>
      <c r="Y397" s="42">
        <f>SUM(J397:X397)-I397</f>
        <v>0</v>
      </c>
      <c r="Z397" s="42"/>
      <c r="AA397" s="42"/>
      <c r="AB397" s="42"/>
      <c r="AC397" s="42"/>
      <c r="AD397" s="42"/>
      <c r="AE397" s="42"/>
      <c r="AF397" s="42"/>
      <c r="AG397" s="42"/>
    </row>
    <row r="398" spans="1:33">
      <c r="A398" s="44">
        <f t="shared" si="226"/>
        <v>381</v>
      </c>
      <c r="B398" s="44"/>
      <c r="C398" s="44"/>
      <c r="D398" s="44"/>
      <c r="E398" s="44"/>
      <c r="G398" s="43"/>
      <c r="H398" s="44"/>
      <c r="I398" s="42"/>
      <c r="J398" s="15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</row>
    <row r="399" spans="1:33">
      <c r="A399" s="44">
        <f t="shared" si="226"/>
        <v>382</v>
      </c>
      <c r="B399" s="44"/>
      <c r="C399" s="44"/>
      <c r="D399" s="44" t="s">
        <v>360</v>
      </c>
      <c r="E399" s="44"/>
      <c r="G399" s="43"/>
      <c r="H399" s="136"/>
      <c r="I399" s="42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42"/>
      <c r="Z399" s="42"/>
      <c r="AA399" s="42"/>
      <c r="AB399" s="42"/>
      <c r="AC399" s="42"/>
      <c r="AD399" s="42"/>
      <c r="AE399" s="42"/>
      <c r="AF399" s="42"/>
      <c r="AG399" s="42"/>
    </row>
    <row r="400" spans="1:33">
      <c r="A400" s="44">
        <f t="shared" si="226"/>
        <v>383</v>
      </c>
      <c r="B400" s="44"/>
      <c r="C400" s="44"/>
      <c r="D400" s="44"/>
      <c r="E400" s="44"/>
      <c r="G400" s="43"/>
      <c r="H400" s="136"/>
      <c r="I400" s="42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42"/>
      <c r="Z400" s="42"/>
      <c r="AA400" s="42"/>
      <c r="AB400" s="42"/>
      <c r="AC400" s="42"/>
      <c r="AD400" s="42"/>
      <c r="AE400" s="42"/>
      <c r="AF400" s="42"/>
      <c r="AG400" s="42"/>
    </row>
    <row r="401" spans="1:33">
      <c r="A401" s="44">
        <f t="shared" si="226"/>
        <v>384</v>
      </c>
      <c r="B401" s="44"/>
      <c r="C401" s="44"/>
      <c r="D401" s="44" t="s">
        <v>335</v>
      </c>
      <c r="E401" s="44"/>
      <c r="G401" s="43"/>
      <c r="H401" s="136"/>
      <c r="I401" s="42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42"/>
      <c r="Z401" s="42"/>
      <c r="AA401" s="42"/>
      <c r="AB401" s="42"/>
      <c r="AC401" s="42"/>
      <c r="AD401" s="42"/>
      <c r="AE401" s="42"/>
      <c r="AF401" s="42"/>
      <c r="AG401" s="42"/>
    </row>
    <row r="402" spans="1:33">
      <c r="A402" s="44">
        <f t="shared" si="226"/>
        <v>385</v>
      </c>
      <c r="B402" s="44"/>
      <c r="C402" s="44"/>
      <c r="D402" s="44"/>
      <c r="E402" s="44"/>
      <c r="G402" s="43"/>
      <c r="H402" s="136"/>
      <c r="I402" s="42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42"/>
      <c r="Z402" s="42"/>
      <c r="AA402" s="42"/>
      <c r="AB402" s="42"/>
      <c r="AC402" s="42"/>
      <c r="AD402" s="42"/>
      <c r="AE402" s="42"/>
      <c r="AF402" s="42"/>
      <c r="AG402" s="42"/>
    </row>
    <row r="403" spans="1:33">
      <c r="A403" s="44">
        <f t="shared" si="226"/>
        <v>386</v>
      </c>
      <c r="B403" s="44"/>
      <c r="C403" s="137">
        <v>30100</v>
      </c>
      <c r="D403" s="44"/>
      <c r="E403" s="138" t="s">
        <v>336</v>
      </c>
      <c r="G403" s="43">
        <v>99</v>
      </c>
      <c r="H403" s="136" t="str">
        <f t="shared" ref="H403:H444" si="247">VLOOKUP($G403,alloc,3)</f>
        <v>-</v>
      </c>
      <c r="I403" s="42">
        <f>'DepExp. Class.'!K$139</f>
        <v>0</v>
      </c>
      <c r="J403" s="136">
        <f t="shared" ref="J403:J444" si="248">$I403*VLOOKUP($G403,alloc,6)</f>
        <v>0</v>
      </c>
      <c r="K403" s="136">
        <f t="shared" ref="K403:K444" si="249">$I403*VLOOKUP($G403,alloc,7)</f>
        <v>0</v>
      </c>
      <c r="L403" s="136">
        <f t="shared" ref="L403:L444" si="250">$I403*VLOOKUP($G403,alloc,8)</f>
        <v>0</v>
      </c>
      <c r="M403" s="136">
        <f t="shared" ref="M403:M444" si="251">$I403*VLOOKUP($G403,alloc,9)</f>
        <v>0</v>
      </c>
      <c r="N403" s="136">
        <f t="shared" ref="N403:N444" si="252">$I403*VLOOKUP($G403,alloc,10)</f>
        <v>0</v>
      </c>
      <c r="O403" s="136">
        <f t="shared" ref="O403:O444" si="253">$I403*VLOOKUP($G403,alloc,11)</f>
        <v>0</v>
      </c>
      <c r="P403" s="136">
        <f t="shared" ref="P403:P444" si="254">$I403*VLOOKUP($G403,alloc,12)</f>
        <v>0</v>
      </c>
      <c r="Q403" s="136">
        <f t="shared" ref="Q403:Q444" si="255">$I403*VLOOKUP($G403,alloc,13)</f>
        <v>0</v>
      </c>
      <c r="R403" s="136">
        <f t="shared" ref="R403:R444" si="256">$I403*VLOOKUP($G403,alloc,14)</f>
        <v>0</v>
      </c>
      <c r="S403" s="136">
        <f t="shared" ref="S403:S444" si="257">$I403*VLOOKUP($G403,alloc,15)</f>
        <v>0</v>
      </c>
      <c r="T403" s="136">
        <f t="shared" ref="T403:T444" si="258">$I403*VLOOKUP($G403,alloc,16)</f>
        <v>0</v>
      </c>
      <c r="U403" s="136">
        <f t="shared" ref="U403:U444" si="259">$I403*VLOOKUP($G403,alloc,17)</f>
        <v>0</v>
      </c>
      <c r="V403" s="136">
        <f t="shared" ref="V403:V444" si="260">$I403*VLOOKUP($G403,alloc,18)</f>
        <v>0</v>
      </c>
      <c r="W403" s="136">
        <f t="shared" ref="W403:W444" si="261">$I403*VLOOKUP($G403,alloc,19)</f>
        <v>0</v>
      </c>
      <c r="X403" s="136">
        <f t="shared" ref="X403:X444" si="262">$I403*VLOOKUP($G403,alloc,20)</f>
        <v>0</v>
      </c>
      <c r="Y403" s="42">
        <f>SUM(J403:X403)-I403</f>
        <v>0</v>
      </c>
      <c r="Z403" s="42"/>
      <c r="AA403" s="42"/>
      <c r="AB403" s="42"/>
      <c r="AC403" s="42"/>
      <c r="AD403" s="42"/>
      <c r="AE403" s="42"/>
      <c r="AF403" s="42"/>
      <c r="AG403" s="42"/>
    </row>
    <row r="404" spans="1:33">
      <c r="A404" s="44">
        <f t="shared" si="226"/>
        <v>387</v>
      </c>
      <c r="B404" s="44"/>
      <c r="C404" s="137">
        <v>30200</v>
      </c>
      <c r="D404" s="44"/>
      <c r="E404" s="138" t="s">
        <v>197</v>
      </c>
      <c r="G404" s="43">
        <v>99</v>
      </c>
      <c r="H404" s="136" t="str">
        <f t="shared" si="247"/>
        <v>-</v>
      </c>
      <c r="I404" s="42">
        <f>'DepExp. Class.'!K$140</f>
        <v>0</v>
      </c>
      <c r="J404" s="136">
        <f t="shared" si="248"/>
        <v>0</v>
      </c>
      <c r="K404" s="136">
        <f t="shared" si="249"/>
        <v>0</v>
      </c>
      <c r="L404" s="136">
        <f t="shared" si="250"/>
        <v>0</v>
      </c>
      <c r="M404" s="136">
        <f t="shared" si="251"/>
        <v>0</v>
      </c>
      <c r="N404" s="136">
        <f t="shared" si="252"/>
        <v>0</v>
      </c>
      <c r="O404" s="136">
        <f t="shared" si="253"/>
        <v>0</v>
      </c>
      <c r="P404" s="136">
        <f t="shared" si="254"/>
        <v>0</v>
      </c>
      <c r="Q404" s="136">
        <f t="shared" si="255"/>
        <v>0</v>
      </c>
      <c r="R404" s="136">
        <f t="shared" si="256"/>
        <v>0</v>
      </c>
      <c r="S404" s="136">
        <f t="shared" si="257"/>
        <v>0</v>
      </c>
      <c r="T404" s="136">
        <f t="shared" si="258"/>
        <v>0</v>
      </c>
      <c r="U404" s="136">
        <f t="shared" si="259"/>
        <v>0</v>
      </c>
      <c r="V404" s="136">
        <f t="shared" si="260"/>
        <v>0</v>
      </c>
      <c r="W404" s="136">
        <f t="shared" si="261"/>
        <v>0</v>
      </c>
      <c r="X404" s="136">
        <f t="shared" si="262"/>
        <v>0</v>
      </c>
      <c r="Y404" s="42">
        <f>SUM(J404:X404)-I404</f>
        <v>0</v>
      </c>
      <c r="Z404" s="42"/>
      <c r="AA404" s="42"/>
      <c r="AB404" s="42"/>
      <c r="AC404" s="42"/>
      <c r="AD404" s="42"/>
      <c r="AE404" s="42"/>
      <c r="AF404" s="42"/>
      <c r="AG404" s="42"/>
    </row>
    <row r="405" spans="1:33">
      <c r="A405" s="44">
        <f t="shared" ref="A405:A468" si="263">A404+1</f>
        <v>388</v>
      </c>
      <c r="B405" s="44"/>
      <c r="C405" s="139">
        <v>30300</v>
      </c>
      <c r="D405" s="44"/>
      <c r="E405" s="138" t="s">
        <v>337</v>
      </c>
      <c r="G405" s="43">
        <v>99</v>
      </c>
      <c r="H405" s="136" t="str">
        <f t="shared" si="247"/>
        <v>-</v>
      </c>
      <c r="I405" s="42">
        <f>'DepExp. Class.'!K$141</f>
        <v>0</v>
      </c>
      <c r="J405" s="136">
        <f t="shared" si="248"/>
        <v>0</v>
      </c>
      <c r="K405" s="136">
        <f t="shared" si="249"/>
        <v>0</v>
      </c>
      <c r="L405" s="136">
        <f t="shared" si="250"/>
        <v>0</v>
      </c>
      <c r="M405" s="136">
        <f t="shared" si="251"/>
        <v>0</v>
      </c>
      <c r="N405" s="136">
        <f t="shared" si="252"/>
        <v>0</v>
      </c>
      <c r="O405" s="136">
        <f t="shared" si="253"/>
        <v>0</v>
      </c>
      <c r="P405" s="136">
        <f t="shared" si="254"/>
        <v>0</v>
      </c>
      <c r="Q405" s="136">
        <f t="shared" si="255"/>
        <v>0</v>
      </c>
      <c r="R405" s="136">
        <f t="shared" si="256"/>
        <v>0</v>
      </c>
      <c r="S405" s="136">
        <f t="shared" si="257"/>
        <v>0</v>
      </c>
      <c r="T405" s="136">
        <f t="shared" si="258"/>
        <v>0</v>
      </c>
      <c r="U405" s="136">
        <f t="shared" si="259"/>
        <v>0</v>
      </c>
      <c r="V405" s="136">
        <f t="shared" si="260"/>
        <v>0</v>
      </c>
      <c r="W405" s="136">
        <f t="shared" si="261"/>
        <v>0</v>
      </c>
      <c r="X405" s="136">
        <f t="shared" si="262"/>
        <v>0</v>
      </c>
      <c r="Y405" s="42">
        <f>SUM(J405:X405)-I405</f>
        <v>0</v>
      </c>
      <c r="Z405" s="42"/>
      <c r="AA405" s="42"/>
      <c r="AB405" s="42"/>
      <c r="AC405" s="42"/>
      <c r="AD405" s="42"/>
      <c r="AE405" s="42"/>
      <c r="AF405" s="42"/>
      <c r="AG405" s="42"/>
    </row>
    <row r="406" spans="1:33">
      <c r="A406" s="44">
        <f t="shared" si="263"/>
        <v>389</v>
      </c>
      <c r="B406" s="44"/>
      <c r="C406" s="44"/>
      <c r="D406" s="44"/>
      <c r="E406" s="44"/>
      <c r="G406" s="43"/>
      <c r="H406" s="136"/>
      <c r="I406" s="42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42"/>
      <c r="Z406" s="42"/>
      <c r="AA406" s="42"/>
      <c r="AB406" s="42"/>
      <c r="AC406" s="42"/>
      <c r="AD406" s="42"/>
      <c r="AE406" s="42"/>
      <c r="AF406" s="42"/>
      <c r="AG406" s="42"/>
    </row>
    <row r="407" spans="1:33">
      <c r="A407" s="44">
        <f t="shared" si="263"/>
        <v>390</v>
      </c>
      <c r="B407" s="44"/>
      <c r="C407" s="44"/>
      <c r="D407" s="44" t="s">
        <v>338</v>
      </c>
      <c r="E407" s="44"/>
      <c r="G407" s="43"/>
      <c r="H407" s="136"/>
      <c r="I407" s="42">
        <f>'DepExp. Class.'!K$143</f>
        <v>0</v>
      </c>
      <c r="J407" s="136">
        <f>SUM(J403:J405)</f>
        <v>0</v>
      </c>
      <c r="K407" s="136">
        <f t="shared" ref="K407:X407" si="264">SUM(K403:K405)</f>
        <v>0</v>
      </c>
      <c r="L407" s="136">
        <f t="shared" si="264"/>
        <v>0</v>
      </c>
      <c r="M407" s="136">
        <f t="shared" si="264"/>
        <v>0</v>
      </c>
      <c r="N407" s="136">
        <f t="shared" si="264"/>
        <v>0</v>
      </c>
      <c r="O407" s="136">
        <f t="shared" si="264"/>
        <v>0</v>
      </c>
      <c r="P407" s="136">
        <f t="shared" si="264"/>
        <v>0</v>
      </c>
      <c r="Q407" s="136">
        <f t="shared" si="264"/>
        <v>0</v>
      </c>
      <c r="R407" s="136">
        <f t="shared" si="264"/>
        <v>0</v>
      </c>
      <c r="S407" s="136">
        <f t="shared" si="264"/>
        <v>0</v>
      </c>
      <c r="T407" s="136">
        <f t="shared" si="264"/>
        <v>0</v>
      </c>
      <c r="U407" s="136">
        <f t="shared" si="264"/>
        <v>0</v>
      </c>
      <c r="V407" s="136">
        <f t="shared" si="264"/>
        <v>0</v>
      </c>
      <c r="W407" s="136">
        <f t="shared" si="264"/>
        <v>0</v>
      </c>
      <c r="X407" s="136">
        <f t="shared" si="264"/>
        <v>0</v>
      </c>
      <c r="Y407" s="42">
        <f>SUM(J407:X407)-I407</f>
        <v>0</v>
      </c>
      <c r="Z407" s="42"/>
      <c r="AA407" s="42"/>
      <c r="AB407" s="42"/>
      <c r="AC407" s="42"/>
      <c r="AD407" s="42"/>
      <c r="AE407" s="42"/>
      <c r="AF407" s="42"/>
      <c r="AG407" s="42"/>
    </row>
    <row r="408" spans="1:33">
      <c r="A408" s="44">
        <f t="shared" si="263"/>
        <v>391</v>
      </c>
      <c r="B408" s="44"/>
      <c r="C408" s="44"/>
      <c r="D408" s="44"/>
      <c r="E408" s="44"/>
      <c r="G408" s="43"/>
      <c r="H408" s="136"/>
      <c r="I408" s="42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42"/>
      <c r="Z408" s="42"/>
      <c r="AA408" s="42"/>
      <c r="AB408" s="42"/>
      <c r="AC408" s="42"/>
      <c r="AD408" s="42"/>
      <c r="AE408" s="42"/>
      <c r="AF408" s="42"/>
      <c r="AG408" s="42"/>
    </row>
    <row r="409" spans="1:33">
      <c r="A409" s="44">
        <f t="shared" si="263"/>
        <v>392</v>
      </c>
      <c r="B409" s="44"/>
      <c r="C409" s="44"/>
      <c r="D409" s="44" t="s">
        <v>158</v>
      </c>
      <c r="E409" s="44"/>
      <c r="G409" s="43"/>
      <c r="H409" s="136"/>
      <c r="I409" s="42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42"/>
      <c r="Z409" s="42"/>
      <c r="AA409" s="42"/>
      <c r="AB409" s="42"/>
      <c r="AC409" s="42"/>
      <c r="AD409" s="42"/>
      <c r="AE409" s="42"/>
      <c r="AF409" s="42"/>
      <c r="AG409" s="42"/>
    </row>
    <row r="410" spans="1:33">
      <c r="A410" s="44">
        <f t="shared" si="263"/>
        <v>393</v>
      </c>
      <c r="B410" s="44"/>
      <c r="C410" s="44"/>
      <c r="D410" s="44"/>
      <c r="E410" s="44"/>
      <c r="G410" s="43"/>
      <c r="H410" s="136"/>
      <c r="I410" s="42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42"/>
      <c r="Z410" s="42"/>
      <c r="AA410" s="42"/>
      <c r="AB410" s="42"/>
      <c r="AC410" s="42"/>
      <c r="AD410" s="42"/>
      <c r="AE410" s="42"/>
      <c r="AF410" s="42"/>
      <c r="AG410" s="42"/>
    </row>
    <row r="411" spans="1:33">
      <c r="A411" s="44">
        <f t="shared" si="263"/>
        <v>394</v>
      </c>
      <c r="B411" s="44"/>
      <c r="C411" s="142">
        <v>37400</v>
      </c>
      <c r="E411" s="138" t="s">
        <v>125</v>
      </c>
      <c r="G411" s="43">
        <v>6.4</v>
      </c>
      <c r="H411" s="136" t="str">
        <f t="shared" si="247"/>
        <v>P, S, T &amp; D Plant - Demand</v>
      </c>
      <c r="I411" s="42">
        <f>'DepExp. Class.'!K$147</f>
        <v>0</v>
      </c>
      <c r="J411" s="136">
        <f t="shared" si="248"/>
        <v>0</v>
      </c>
      <c r="K411" s="136">
        <f t="shared" si="249"/>
        <v>0</v>
      </c>
      <c r="L411" s="136">
        <f t="shared" si="250"/>
        <v>0</v>
      </c>
      <c r="M411" s="136">
        <f t="shared" si="251"/>
        <v>0</v>
      </c>
      <c r="N411" s="136">
        <f t="shared" si="252"/>
        <v>0</v>
      </c>
      <c r="O411" s="136">
        <f t="shared" si="253"/>
        <v>0</v>
      </c>
      <c r="P411" s="136">
        <f t="shared" si="254"/>
        <v>0</v>
      </c>
      <c r="Q411" s="136">
        <f t="shared" si="255"/>
        <v>0</v>
      </c>
      <c r="R411" s="136">
        <f t="shared" si="256"/>
        <v>0</v>
      </c>
      <c r="S411" s="136">
        <f t="shared" si="257"/>
        <v>0</v>
      </c>
      <c r="T411" s="136">
        <f t="shared" si="258"/>
        <v>0</v>
      </c>
      <c r="U411" s="136">
        <f t="shared" si="259"/>
        <v>0</v>
      </c>
      <c r="V411" s="136">
        <f t="shared" si="260"/>
        <v>0</v>
      </c>
      <c r="W411" s="136">
        <f t="shared" si="261"/>
        <v>0</v>
      </c>
      <c r="X411" s="136">
        <f t="shared" si="262"/>
        <v>0</v>
      </c>
      <c r="Y411" s="42">
        <f t="shared" ref="Y411:Y444" si="265">SUM(J411:X411)-I411</f>
        <v>0</v>
      </c>
      <c r="Z411" s="42"/>
      <c r="AA411" s="42"/>
      <c r="AB411" s="42"/>
      <c r="AC411" s="42"/>
      <c r="AD411" s="42"/>
      <c r="AE411" s="42"/>
      <c r="AF411" s="42"/>
      <c r="AG411" s="42"/>
    </row>
    <row r="412" spans="1:33">
      <c r="A412" s="44">
        <f t="shared" si="263"/>
        <v>395</v>
      </c>
      <c r="B412" s="44"/>
      <c r="C412" s="142">
        <v>39001</v>
      </c>
      <c r="E412" s="138" t="s">
        <v>304</v>
      </c>
      <c r="G412" s="43">
        <v>6.4</v>
      </c>
      <c r="H412" s="136" t="str">
        <f t="shared" si="247"/>
        <v>P, S, T &amp; D Plant - Demand</v>
      </c>
      <c r="I412" s="42">
        <f>'DepExp. Class.'!K$148</f>
        <v>880.02300598526438</v>
      </c>
      <c r="J412" s="136">
        <f t="shared" si="248"/>
        <v>475.2558433581674</v>
      </c>
      <c r="K412" s="136">
        <f t="shared" si="249"/>
        <v>265.19111816759613</v>
      </c>
      <c r="L412" s="136">
        <f t="shared" si="250"/>
        <v>0</v>
      </c>
      <c r="M412" s="136">
        <f t="shared" si="251"/>
        <v>139.57604445950079</v>
      </c>
      <c r="N412" s="136">
        <f t="shared" si="252"/>
        <v>0</v>
      </c>
      <c r="O412" s="136">
        <f t="shared" si="253"/>
        <v>0</v>
      </c>
      <c r="P412" s="136">
        <f t="shared" si="254"/>
        <v>0</v>
      </c>
      <c r="Q412" s="136">
        <f t="shared" si="255"/>
        <v>0</v>
      </c>
      <c r="R412" s="136">
        <f t="shared" si="256"/>
        <v>0</v>
      </c>
      <c r="S412" s="136">
        <f t="shared" si="257"/>
        <v>0</v>
      </c>
      <c r="T412" s="136">
        <f t="shared" si="258"/>
        <v>0</v>
      </c>
      <c r="U412" s="136">
        <f t="shared" si="259"/>
        <v>0</v>
      </c>
      <c r="V412" s="136">
        <f t="shared" si="260"/>
        <v>0</v>
      </c>
      <c r="W412" s="136">
        <f t="shared" si="261"/>
        <v>0</v>
      </c>
      <c r="X412" s="136">
        <f t="shared" si="262"/>
        <v>0</v>
      </c>
      <c r="Y412" s="42">
        <f t="shared" si="265"/>
        <v>0</v>
      </c>
      <c r="Z412" s="42"/>
      <c r="AA412" s="42"/>
      <c r="AB412" s="42"/>
      <c r="AC412" s="42"/>
      <c r="AD412" s="42"/>
      <c r="AE412" s="42"/>
      <c r="AF412" s="42"/>
      <c r="AG412" s="42"/>
    </row>
    <row r="413" spans="1:33">
      <c r="A413" s="44">
        <f t="shared" si="263"/>
        <v>396</v>
      </c>
      <c r="B413" s="44"/>
      <c r="C413" s="142">
        <v>36602</v>
      </c>
      <c r="E413" s="138" t="s">
        <v>149</v>
      </c>
      <c r="G413" s="43">
        <v>6.4</v>
      </c>
      <c r="H413" s="136" t="str">
        <f t="shared" si="247"/>
        <v>P, S, T &amp; D Plant - Demand</v>
      </c>
      <c r="I413" s="42">
        <f>'DepExp. Class.'!K$149</f>
        <v>0</v>
      </c>
      <c r="J413" s="136">
        <f t="shared" si="248"/>
        <v>0</v>
      </c>
      <c r="K413" s="136">
        <f t="shared" si="249"/>
        <v>0</v>
      </c>
      <c r="L413" s="136">
        <f t="shared" si="250"/>
        <v>0</v>
      </c>
      <c r="M413" s="136">
        <f t="shared" si="251"/>
        <v>0</v>
      </c>
      <c r="N413" s="136">
        <f t="shared" si="252"/>
        <v>0</v>
      </c>
      <c r="O413" s="136">
        <f t="shared" si="253"/>
        <v>0</v>
      </c>
      <c r="P413" s="136">
        <f t="shared" si="254"/>
        <v>0</v>
      </c>
      <c r="Q413" s="136">
        <f t="shared" si="255"/>
        <v>0</v>
      </c>
      <c r="R413" s="136">
        <f t="shared" si="256"/>
        <v>0</v>
      </c>
      <c r="S413" s="136">
        <f t="shared" si="257"/>
        <v>0</v>
      </c>
      <c r="T413" s="136">
        <f t="shared" si="258"/>
        <v>0</v>
      </c>
      <c r="U413" s="136">
        <f t="shared" si="259"/>
        <v>0</v>
      </c>
      <c r="V413" s="136">
        <f t="shared" si="260"/>
        <v>0</v>
      </c>
      <c r="W413" s="136">
        <f t="shared" si="261"/>
        <v>0</v>
      </c>
      <c r="X413" s="136">
        <f t="shared" si="262"/>
        <v>0</v>
      </c>
      <c r="Y413" s="42">
        <f t="shared" si="265"/>
        <v>0</v>
      </c>
      <c r="Z413" s="42"/>
      <c r="AA413" s="42"/>
      <c r="AB413" s="42"/>
      <c r="AC413" s="42"/>
      <c r="AD413" s="42"/>
      <c r="AE413" s="42"/>
      <c r="AF413" s="42"/>
      <c r="AG413" s="42"/>
    </row>
    <row r="414" spans="1:33">
      <c r="A414" s="44">
        <f t="shared" si="263"/>
        <v>397</v>
      </c>
      <c r="B414" s="44"/>
      <c r="C414" s="142">
        <v>38900</v>
      </c>
      <c r="E414" s="138" t="s">
        <v>125</v>
      </c>
      <c r="G414" s="43">
        <v>6.4</v>
      </c>
      <c r="H414" s="136" t="str">
        <f t="shared" si="247"/>
        <v>P, S, T &amp; D Plant - Demand</v>
      </c>
      <c r="I414" s="42">
        <f>'DepExp. Class.'!K$150</f>
        <v>0</v>
      </c>
      <c r="J414" s="136">
        <f t="shared" si="248"/>
        <v>0</v>
      </c>
      <c r="K414" s="136">
        <f t="shared" si="249"/>
        <v>0</v>
      </c>
      <c r="L414" s="136">
        <f t="shared" si="250"/>
        <v>0</v>
      </c>
      <c r="M414" s="136">
        <f t="shared" si="251"/>
        <v>0</v>
      </c>
      <c r="N414" s="136">
        <f t="shared" si="252"/>
        <v>0</v>
      </c>
      <c r="O414" s="136">
        <f t="shared" si="253"/>
        <v>0</v>
      </c>
      <c r="P414" s="136">
        <f t="shared" si="254"/>
        <v>0</v>
      </c>
      <c r="Q414" s="136">
        <f t="shared" si="255"/>
        <v>0</v>
      </c>
      <c r="R414" s="136">
        <f t="shared" si="256"/>
        <v>0</v>
      </c>
      <c r="S414" s="136">
        <f t="shared" si="257"/>
        <v>0</v>
      </c>
      <c r="T414" s="136">
        <f t="shared" si="258"/>
        <v>0</v>
      </c>
      <c r="U414" s="136">
        <f t="shared" si="259"/>
        <v>0</v>
      </c>
      <c r="V414" s="136">
        <f t="shared" si="260"/>
        <v>0</v>
      </c>
      <c r="W414" s="136">
        <f t="shared" si="261"/>
        <v>0</v>
      </c>
      <c r="X414" s="136">
        <f t="shared" si="262"/>
        <v>0</v>
      </c>
      <c r="Y414" s="42">
        <f t="shared" si="265"/>
        <v>0</v>
      </c>
      <c r="Z414" s="42"/>
      <c r="AA414" s="42"/>
      <c r="AB414" s="42"/>
      <c r="AC414" s="42"/>
      <c r="AD414" s="42"/>
      <c r="AE414" s="42"/>
      <c r="AF414" s="42"/>
      <c r="AG414" s="42"/>
    </row>
    <row r="415" spans="1:33">
      <c r="A415" s="44">
        <f t="shared" si="263"/>
        <v>398</v>
      </c>
      <c r="B415" s="44"/>
      <c r="C415" s="142">
        <v>39004</v>
      </c>
      <c r="E415" s="138" t="s">
        <v>306</v>
      </c>
      <c r="G415" s="43">
        <v>6.4</v>
      </c>
      <c r="H415" s="136" t="str">
        <f t="shared" si="247"/>
        <v>P, S, T &amp; D Plant - Demand</v>
      </c>
      <c r="I415" s="42">
        <f>'DepExp. Class.'!K$151</f>
        <v>0</v>
      </c>
      <c r="J415" s="136">
        <f t="shared" si="248"/>
        <v>0</v>
      </c>
      <c r="K415" s="136">
        <f t="shared" si="249"/>
        <v>0</v>
      </c>
      <c r="L415" s="136">
        <f t="shared" si="250"/>
        <v>0</v>
      </c>
      <c r="M415" s="136">
        <f t="shared" si="251"/>
        <v>0</v>
      </c>
      <c r="N415" s="136">
        <f t="shared" si="252"/>
        <v>0</v>
      </c>
      <c r="O415" s="136">
        <f t="shared" si="253"/>
        <v>0</v>
      </c>
      <c r="P415" s="136">
        <f t="shared" si="254"/>
        <v>0</v>
      </c>
      <c r="Q415" s="136">
        <f t="shared" si="255"/>
        <v>0</v>
      </c>
      <c r="R415" s="136">
        <f t="shared" si="256"/>
        <v>0</v>
      </c>
      <c r="S415" s="136">
        <f t="shared" si="257"/>
        <v>0</v>
      </c>
      <c r="T415" s="136">
        <f t="shared" si="258"/>
        <v>0</v>
      </c>
      <c r="U415" s="136">
        <f t="shared" si="259"/>
        <v>0</v>
      </c>
      <c r="V415" s="136">
        <f t="shared" si="260"/>
        <v>0</v>
      </c>
      <c r="W415" s="136">
        <f t="shared" si="261"/>
        <v>0</v>
      </c>
      <c r="X415" s="136">
        <f t="shared" si="262"/>
        <v>0</v>
      </c>
      <c r="Y415" s="42">
        <f t="shared" si="265"/>
        <v>0</v>
      </c>
      <c r="Z415" s="42"/>
      <c r="AA415" s="42"/>
      <c r="AB415" s="42"/>
      <c r="AC415" s="42"/>
      <c r="AD415" s="42"/>
      <c r="AE415" s="42"/>
      <c r="AF415" s="42"/>
      <c r="AG415" s="42"/>
    </row>
    <row r="416" spans="1:33">
      <c r="A416" s="44">
        <f t="shared" si="263"/>
        <v>399</v>
      </c>
      <c r="B416" s="44"/>
      <c r="C416" s="142">
        <v>39009</v>
      </c>
      <c r="E416" s="138" t="s">
        <v>307</v>
      </c>
      <c r="G416" s="43">
        <v>6.4</v>
      </c>
      <c r="H416" s="136" t="str">
        <f t="shared" si="247"/>
        <v>P, S, T &amp; D Plant - Demand</v>
      </c>
      <c r="I416" s="42">
        <f>'DepExp. Class.'!K$152</f>
        <v>1402.4915254189684</v>
      </c>
      <c r="J416" s="136">
        <f t="shared" si="248"/>
        <v>757.41462232503898</v>
      </c>
      <c r="K416" s="136">
        <f t="shared" si="249"/>
        <v>422.63474172476532</v>
      </c>
      <c r="L416" s="136">
        <f t="shared" si="250"/>
        <v>0</v>
      </c>
      <c r="M416" s="136">
        <f t="shared" si="251"/>
        <v>222.4421613691641</v>
      </c>
      <c r="N416" s="136">
        <f t="shared" si="252"/>
        <v>0</v>
      </c>
      <c r="O416" s="136">
        <f t="shared" si="253"/>
        <v>0</v>
      </c>
      <c r="P416" s="136">
        <f t="shared" si="254"/>
        <v>0</v>
      </c>
      <c r="Q416" s="136">
        <f t="shared" si="255"/>
        <v>0</v>
      </c>
      <c r="R416" s="136">
        <f t="shared" si="256"/>
        <v>0</v>
      </c>
      <c r="S416" s="136">
        <f t="shared" si="257"/>
        <v>0</v>
      </c>
      <c r="T416" s="136">
        <f t="shared" si="258"/>
        <v>0</v>
      </c>
      <c r="U416" s="136">
        <f t="shared" si="259"/>
        <v>0</v>
      </c>
      <c r="V416" s="136">
        <f t="shared" si="260"/>
        <v>0</v>
      </c>
      <c r="W416" s="136">
        <f t="shared" si="261"/>
        <v>0</v>
      </c>
      <c r="X416" s="136">
        <f t="shared" si="262"/>
        <v>0</v>
      </c>
      <c r="Y416" s="42">
        <f t="shared" si="265"/>
        <v>0</v>
      </c>
      <c r="Z416" s="42"/>
      <c r="AA416" s="42"/>
      <c r="AB416" s="42"/>
      <c r="AC416" s="42"/>
      <c r="AD416" s="42"/>
      <c r="AE416" s="42"/>
      <c r="AF416" s="42"/>
      <c r="AG416" s="42"/>
    </row>
    <row r="417" spans="1:33">
      <c r="A417" s="44">
        <f t="shared" si="263"/>
        <v>400</v>
      </c>
      <c r="B417" s="44"/>
      <c r="C417" s="142">
        <v>39100</v>
      </c>
      <c r="E417" s="138" t="s">
        <v>308</v>
      </c>
      <c r="G417" s="43">
        <v>6.4</v>
      </c>
      <c r="H417" s="136" t="str">
        <f t="shared" si="247"/>
        <v>P, S, T &amp; D Plant - Demand</v>
      </c>
      <c r="I417" s="42">
        <f>'DepExp. Class.'!K$153</f>
        <v>227.78241788599766</v>
      </c>
      <c r="J417" s="136">
        <f t="shared" si="248"/>
        <v>123.01374438884274</v>
      </c>
      <c r="K417" s="136">
        <f t="shared" si="249"/>
        <v>68.641244248468936</v>
      </c>
      <c r="L417" s="136">
        <f t="shared" si="250"/>
        <v>0</v>
      </c>
      <c r="M417" s="136">
        <f t="shared" si="251"/>
        <v>36.127429248685985</v>
      </c>
      <c r="N417" s="136">
        <f t="shared" si="252"/>
        <v>0</v>
      </c>
      <c r="O417" s="136">
        <f t="shared" si="253"/>
        <v>0</v>
      </c>
      <c r="P417" s="136">
        <f t="shared" si="254"/>
        <v>0</v>
      </c>
      <c r="Q417" s="136">
        <f t="shared" si="255"/>
        <v>0</v>
      </c>
      <c r="R417" s="136">
        <f t="shared" si="256"/>
        <v>0</v>
      </c>
      <c r="S417" s="136">
        <f t="shared" si="257"/>
        <v>0</v>
      </c>
      <c r="T417" s="136">
        <f t="shared" si="258"/>
        <v>0</v>
      </c>
      <c r="U417" s="136">
        <f t="shared" si="259"/>
        <v>0</v>
      </c>
      <c r="V417" s="136">
        <f t="shared" si="260"/>
        <v>0</v>
      </c>
      <c r="W417" s="136">
        <f t="shared" si="261"/>
        <v>0</v>
      </c>
      <c r="X417" s="136">
        <f t="shared" si="262"/>
        <v>0</v>
      </c>
      <c r="Y417" s="42">
        <f t="shared" si="265"/>
        <v>0</v>
      </c>
      <c r="Z417" s="42"/>
      <c r="AA417" s="42"/>
      <c r="AB417" s="42"/>
      <c r="AC417" s="42"/>
      <c r="AD417" s="42"/>
      <c r="AE417" s="42"/>
      <c r="AF417" s="42"/>
      <c r="AG417" s="42"/>
    </row>
    <row r="418" spans="1:33">
      <c r="A418" s="44">
        <f t="shared" si="263"/>
        <v>401</v>
      </c>
      <c r="B418" s="44"/>
      <c r="C418" s="142">
        <v>39102</v>
      </c>
      <c r="E418" s="138" t="s">
        <v>309</v>
      </c>
      <c r="G418" s="43">
        <v>6.4</v>
      </c>
      <c r="H418" s="136" t="str">
        <f t="shared" si="247"/>
        <v>P, S, T &amp; D Plant - Demand</v>
      </c>
      <c r="I418" s="42">
        <f>'DepExp. Class.'!K$154</f>
        <v>0</v>
      </c>
      <c r="J418" s="136">
        <f t="shared" si="248"/>
        <v>0</v>
      </c>
      <c r="K418" s="136">
        <f t="shared" si="249"/>
        <v>0</v>
      </c>
      <c r="L418" s="136">
        <f t="shared" si="250"/>
        <v>0</v>
      </c>
      <c r="M418" s="136">
        <f t="shared" si="251"/>
        <v>0</v>
      </c>
      <c r="N418" s="136">
        <f t="shared" si="252"/>
        <v>0</v>
      </c>
      <c r="O418" s="136">
        <f t="shared" si="253"/>
        <v>0</v>
      </c>
      <c r="P418" s="136">
        <f t="shared" si="254"/>
        <v>0</v>
      </c>
      <c r="Q418" s="136">
        <f t="shared" si="255"/>
        <v>0</v>
      </c>
      <c r="R418" s="136">
        <f t="shared" si="256"/>
        <v>0</v>
      </c>
      <c r="S418" s="136">
        <f t="shared" si="257"/>
        <v>0</v>
      </c>
      <c r="T418" s="136">
        <f t="shared" si="258"/>
        <v>0</v>
      </c>
      <c r="U418" s="136">
        <f t="shared" si="259"/>
        <v>0</v>
      </c>
      <c r="V418" s="136">
        <f t="shared" si="260"/>
        <v>0</v>
      </c>
      <c r="W418" s="136">
        <f t="shared" si="261"/>
        <v>0</v>
      </c>
      <c r="X418" s="136">
        <f t="shared" si="262"/>
        <v>0</v>
      </c>
      <c r="Y418" s="42">
        <f t="shared" si="265"/>
        <v>0</v>
      </c>
      <c r="Z418" s="42"/>
      <c r="AA418" s="42"/>
      <c r="AB418" s="42"/>
      <c r="AC418" s="42"/>
      <c r="AD418" s="42"/>
      <c r="AE418" s="42"/>
      <c r="AF418" s="42"/>
      <c r="AG418" s="42"/>
    </row>
    <row r="419" spans="1:33">
      <c r="A419" s="44">
        <f t="shared" si="263"/>
        <v>402</v>
      </c>
      <c r="B419" s="44"/>
      <c r="C419" s="142">
        <v>39103</v>
      </c>
      <c r="E419" s="138" t="s">
        <v>310</v>
      </c>
      <c r="G419" s="43">
        <v>6.4</v>
      </c>
      <c r="H419" s="136" t="str">
        <f t="shared" si="247"/>
        <v>P, S, T &amp; D Plant - Demand</v>
      </c>
      <c r="I419" s="42">
        <f>'DepExp. Class.'!K$155</f>
        <v>0</v>
      </c>
      <c r="J419" s="136">
        <f t="shared" si="248"/>
        <v>0</v>
      </c>
      <c r="K419" s="136">
        <f t="shared" si="249"/>
        <v>0</v>
      </c>
      <c r="L419" s="136">
        <f t="shared" si="250"/>
        <v>0</v>
      </c>
      <c r="M419" s="136">
        <f t="shared" si="251"/>
        <v>0</v>
      </c>
      <c r="N419" s="136">
        <f t="shared" si="252"/>
        <v>0</v>
      </c>
      <c r="O419" s="136">
        <f t="shared" si="253"/>
        <v>0</v>
      </c>
      <c r="P419" s="136">
        <f t="shared" si="254"/>
        <v>0</v>
      </c>
      <c r="Q419" s="136">
        <f t="shared" si="255"/>
        <v>0</v>
      </c>
      <c r="R419" s="136">
        <f t="shared" si="256"/>
        <v>0</v>
      </c>
      <c r="S419" s="136">
        <f t="shared" si="257"/>
        <v>0</v>
      </c>
      <c r="T419" s="136">
        <f t="shared" si="258"/>
        <v>0</v>
      </c>
      <c r="U419" s="136">
        <f t="shared" si="259"/>
        <v>0</v>
      </c>
      <c r="V419" s="136">
        <f t="shared" si="260"/>
        <v>0</v>
      </c>
      <c r="W419" s="136">
        <f t="shared" si="261"/>
        <v>0</v>
      </c>
      <c r="X419" s="136">
        <f t="shared" si="262"/>
        <v>0</v>
      </c>
      <c r="Y419" s="42">
        <f t="shared" si="265"/>
        <v>0</v>
      </c>
      <c r="Z419" s="42"/>
      <c r="AA419" s="42"/>
      <c r="AB419" s="42"/>
      <c r="AC419" s="42"/>
      <c r="AD419" s="42"/>
      <c r="AE419" s="42"/>
      <c r="AF419" s="42"/>
      <c r="AG419" s="42"/>
    </row>
    <row r="420" spans="1:33">
      <c r="A420" s="44">
        <f t="shared" si="263"/>
        <v>403</v>
      </c>
      <c r="B420" s="44"/>
      <c r="C420" s="142">
        <v>39200</v>
      </c>
      <c r="E420" s="138" t="s">
        <v>311</v>
      </c>
      <c r="G420" s="43">
        <v>6.4</v>
      </c>
      <c r="H420" s="136" t="str">
        <f t="shared" si="247"/>
        <v>P, S, T &amp; D Plant - Demand</v>
      </c>
      <c r="I420" s="42">
        <f>'DepExp. Class.'!K$156</f>
        <v>0</v>
      </c>
      <c r="J420" s="136">
        <f t="shared" si="248"/>
        <v>0</v>
      </c>
      <c r="K420" s="136">
        <f t="shared" si="249"/>
        <v>0</v>
      </c>
      <c r="L420" s="136">
        <f t="shared" si="250"/>
        <v>0</v>
      </c>
      <c r="M420" s="136">
        <f t="shared" si="251"/>
        <v>0</v>
      </c>
      <c r="N420" s="136">
        <f t="shared" si="252"/>
        <v>0</v>
      </c>
      <c r="O420" s="136">
        <f t="shared" si="253"/>
        <v>0</v>
      </c>
      <c r="P420" s="136">
        <f t="shared" si="254"/>
        <v>0</v>
      </c>
      <c r="Q420" s="136">
        <f t="shared" si="255"/>
        <v>0</v>
      </c>
      <c r="R420" s="136">
        <f t="shared" si="256"/>
        <v>0</v>
      </c>
      <c r="S420" s="136">
        <f t="shared" si="257"/>
        <v>0</v>
      </c>
      <c r="T420" s="136">
        <f t="shared" si="258"/>
        <v>0</v>
      </c>
      <c r="U420" s="136">
        <f t="shared" si="259"/>
        <v>0</v>
      </c>
      <c r="V420" s="136">
        <f t="shared" si="260"/>
        <v>0</v>
      </c>
      <c r="W420" s="136">
        <f t="shared" si="261"/>
        <v>0</v>
      </c>
      <c r="X420" s="136">
        <f t="shared" si="262"/>
        <v>0</v>
      </c>
      <c r="Y420" s="42">
        <f t="shared" si="265"/>
        <v>0</v>
      </c>
      <c r="Z420" s="42"/>
      <c r="AA420" s="42"/>
      <c r="AB420" s="42"/>
      <c r="AC420" s="42"/>
      <c r="AD420" s="42"/>
      <c r="AE420" s="42"/>
      <c r="AF420" s="42"/>
      <c r="AG420" s="42"/>
    </row>
    <row r="421" spans="1:33">
      <c r="A421" s="44">
        <f t="shared" si="263"/>
        <v>404</v>
      </c>
      <c r="B421" s="44"/>
      <c r="C421" s="142">
        <v>39201</v>
      </c>
      <c r="E421" s="138" t="s">
        <v>312</v>
      </c>
      <c r="G421" s="43">
        <v>6.4</v>
      </c>
      <c r="H421" s="136" t="str">
        <f t="shared" si="247"/>
        <v>P, S, T &amp; D Plant - Demand</v>
      </c>
      <c r="I421" s="42">
        <f>'DepExp. Class.'!K$157</f>
        <v>0</v>
      </c>
      <c r="J421" s="136">
        <f t="shared" si="248"/>
        <v>0</v>
      </c>
      <c r="K421" s="136">
        <f t="shared" si="249"/>
        <v>0</v>
      </c>
      <c r="L421" s="136">
        <f t="shared" si="250"/>
        <v>0</v>
      </c>
      <c r="M421" s="136">
        <f t="shared" si="251"/>
        <v>0</v>
      </c>
      <c r="N421" s="136">
        <f t="shared" si="252"/>
        <v>0</v>
      </c>
      <c r="O421" s="136">
        <f t="shared" si="253"/>
        <v>0</v>
      </c>
      <c r="P421" s="136">
        <f t="shared" si="254"/>
        <v>0</v>
      </c>
      <c r="Q421" s="136">
        <f t="shared" si="255"/>
        <v>0</v>
      </c>
      <c r="R421" s="136">
        <f t="shared" si="256"/>
        <v>0</v>
      </c>
      <c r="S421" s="136">
        <f t="shared" si="257"/>
        <v>0</v>
      </c>
      <c r="T421" s="136">
        <f t="shared" si="258"/>
        <v>0</v>
      </c>
      <c r="U421" s="136">
        <f t="shared" si="259"/>
        <v>0</v>
      </c>
      <c r="V421" s="136">
        <f t="shared" si="260"/>
        <v>0</v>
      </c>
      <c r="W421" s="136">
        <f t="shared" si="261"/>
        <v>0</v>
      </c>
      <c r="X421" s="136">
        <f t="shared" si="262"/>
        <v>0</v>
      </c>
      <c r="Y421" s="42">
        <f t="shared" si="265"/>
        <v>0</v>
      </c>
      <c r="Z421" s="42"/>
      <c r="AA421" s="42"/>
      <c r="AB421" s="42"/>
      <c r="AC421" s="42"/>
      <c r="AD421" s="42"/>
      <c r="AE421" s="42"/>
      <c r="AF421" s="42"/>
      <c r="AG421" s="42"/>
    </row>
    <row r="422" spans="1:33">
      <c r="A422" s="44">
        <f t="shared" si="263"/>
        <v>405</v>
      </c>
      <c r="B422" s="44"/>
      <c r="C422" s="142">
        <v>39202</v>
      </c>
      <c r="E422" s="138" t="s">
        <v>313</v>
      </c>
      <c r="G422" s="43">
        <v>6.4</v>
      </c>
      <c r="H422" s="136" t="str">
        <f t="shared" si="247"/>
        <v>P, S, T &amp; D Plant - Demand</v>
      </c>
      <c r="I422" s="42">
        <f>'DepExp. Class.'!K$158</f>
        <v>0</v>
      </c>
      <c r="J422" s="136">
        <f t="shared" si="248"/>
        <v>0</v>
      </c>
      <c r="K422" s="136">
        <f t="shared" si="249"/>
        <v>0</v>
      </c>
      <c r="L422" s="136">
        <f t="shared" si="250"/>
        <v>0</v>
      </c>
      <c r="M422" s="136">
        <f t="shared" si="251"/>
        <v>0</v>
      </c>
      <c r="N422" s="136">
        <f t="shared" si="252"/>
        <v>0</v>
      </c>
      <c r="O422" s="136">
        <f t="shared" si="253"/>
        <v>0</v>
      </c>
      <c r="P422" s="136">
        <f t="shared" si="254"/>
        <v>0</v>
      </c>
      <c r="Q422" s="136">
        <f t="shared" si="255"/>
        <v>0</v>
      </c>
      <c r="R422" s="136">
        <f t="shared" si="256"/>
        <v>0</v>
      </c>
      <c r="S422" s="136">
        <f t="shared" si="257"/>
        <v>0</v>
      </c>
      <c r="T422" s="136">
        <f t="shared" si="258"/>
        <v>0</v>
      </c>
      <c r="U422" s="136">
        <f t="shared" si="259"/>
        <v>0</v>
      </c>
      <c r="V422" s="136">
        <f t="shared" si="260"/>
        <v>0</v>
      </c>
      <c r="W422" s="136">
        <f t="shared" si="261"/>
        <v>0</v>
      </c>
      <c r="X422" s="136">
        <f t="shared" si="262"/>
        <v>0</v>
      </c>
      <c r="Y422" s="42">
        <f t="shared" si="265"/>
        <v>0</v>
      </c>
      <c r="Z422" s="42"/>
      <c r="AA422" s="42"/>
      <c r="AB422" s="42"/>
      <c r="AC422" s="42"/>
      <c r="AD422" s="42"/>
      <c r="AE422" s="42"/>
      <c r="AF422" s="42"/>
      <c r="AG422" s="42"/>
    </row>
    <row r="423" spans="1:33">
      <c r="A423" s="44">
        <f t="shared" si="263"/>
        <v>406</v>
      </c>
      <c r="B423" s="44"/>
      <c r="C423" s="142">
        <v>39300</v>
      </c>
      <c r="E423" s="138" t="s">
        <v>198</v>
      </c>
      <c r="G423" s="43">
        <v>6.4</v>
      </c>
      <c r="H423" s="136" t="str">
        <f t="shared" si="247"/>
        <v>P, S, T &amp; D Plant - Demand</v>
      </c>
      <c r="I423" s="42">
        <f>'DepExp. Class.'!K$159</f>
        <v>0</v>
      </c>
      <c r="J423" s="136">
        <f t="shared" si="248"/>
        <v>0</v>
      </c>
      <c r="K423" s="136">
        <f t="shared" si="249"/>
        <v>0</v>
      </c>
      <c r="L423" s="136">
        <f t="shared" si="250"/>
        <v>0</v>
      </c>
      <c r="M423" s="136">
        <f t="shared" si="251"/>
        <v>0</v>
      </c>
      <c r="N423" s="136">
        <f t="shared" si="252"/>
        <v>0</v>
      </c>
      <c r="O423" s="136">
        <f t="shared" si="253"/>
        <v>0</v>
      </c>
      <c r="P423" s="136">
        <f t="shared" si="254"/>
        <v>0</v>
      </c>
      <c r="Q423" s="136">
        <f t="shared" si="255"/>
        <v>0</v>
      </c>
      <c r="R423" s="136">
        <f t="shared" si="256"/>
        <v>0</v>
      </c>
      <c r="S423" s="136">
        <f t="shared" si="257"/>
        <v>0</v>
      </c>
      <c r="T423" s="136">
        <f t="shared" si="258"/>
        <v>0</v>
      </c>
      <c r="U423" s="136">
        <f t="shared" si="259"/>
        <v>0</v>
      </c>
      <c r="V423" s="136">
        <f t="shared" si="260"/>
        <v>0</v>
      </c>
      <c r="W423" s="136">
        <f t="shared" si="261"/>
        <v>0</v>
      </c>
      <c r="X423" s="136">
        <f t="shared" si="262"/>
        <v>0</v>
      </c>
      <c r="Y423" s="42">
        <f t="shared" si="265"/>
        <v>0</v>
      </c>
      <c r="Z423" s="42"/>
      <c r="AA423" s="42"/>
      <c r="AB423" s="42"/>
      <c r="AC423" s="42"/>
      <c r="AD423" s="42"/>
      <c r="AE423" s="42"/>
      <c r="AF423" s="42"/>
      <c r="AG423" s="42"/>
    </row>
    <row r="424" spans="1:33">
      <c r="A424" s="44">
        <f t="shared" si="263"/>
        <v>407</v>
      </c>
      <c r="B424" s="44"/>
      <c r="C424" s="142">
        <v>39400</v>
      </c>
      <c r="E424" s="138" t="s">
        <v>314</v>
      </c>
      <c r="G424" s="43">
        <v>6.4</v>
      </c>
      <c r="H424" s="136" t="str">
        <f t="shared" si="247"/>
        <v>P, S, T &amp; D Plant - Demand</v>
      </c>
      <c r="I424" s="42">
        <f>'DepExp. Class.'!K$160</f>
        <v>444.4089970639144</v>
      </c>
      <c r="J424" s="136">
        <f t="shared" si="248"/>
        <v>240.00278544888923</v>
      </c>
      <c r="K424" s="136">
        <f t="shared" si="249"/>
        <v>133.92072486010986</v>
      </c>
      <c r="L424" s="136">
        <f t="shared" si="250"/>
        <v>0</v>
      </c>
      <c r="M424" s="136">
        <f t="shared" si="251"/>
        <v>70.485486754915271</v>
      </c>
      <c r="N424" s="136">
        <f t="shared" si="252"/>
        <v>0</v>
      </c>
      <c r="O424" s="136">
        <f t="shared" si="253"/>
        <v>0</v>
      </c>
      <c r="P424" s="136">
        <f t="shared" si="254"/>
        <v>0</v>
      </c>
      <c r="Q424" s="136">
        <f t="shared" si="255"/>
        <v>0</v>
      </c>
      <c r="R424" s="136">
        <f t="shared" si="256"/>
        <v>0</v>
      </c>
      <c r="S424" s="136">
        <f t="shared" si="257"/>
        <v>0</v>
      </c>
      <c r="T424" s="136">
        <f t="shared" si="258"/>
        <v>0</v>
      </c>
      <c r="U424" s="136">
        <f t="shared" si="259"/>
        <v>0</v>
      </c>
      <c r="V424" s="136">
        <f t="shared" si="260"/>
        <v>0</v>
      </c>
      <c r="W424" s="136">
        <f t="shared" si="261"/>
        <v>0</v>
      </c>
      <c r="X424" s="136">
        <f t="shared" si="262"/>
        <v>0</v>
      </c>
      <c r="Y424" s="42">
        <f t="shared" si="265"/>
        <v>0</v>
      </c>
      <c r="Z424" s="42"/>
      <c r="AA424" s="42"/>
      <c r="AB424" s="42"/>
      <c r="AC424" s="42"/>
      <c r="AD424" s="42"/>
      <c r="AE424" s="42"/>
      <c r="AF424" s="42"/>
      <c r="AG424" s="42"/>
    </row>
    <row r="425" spans="1:33">
      <c r="A425" s="44">
        <f t="shared" si="263"/>
        <v>408</v>
      </c>
      <c r="B425" s="44"/>
      <c r="C425" s="142">
        <v>39600</v>
      </c>
      <c r="E425" s="138" t="s">
        <v>315</v>
      </c>
      <c r="G425" s="43">
        <v>6.4</v>
      </c>
      <c r="H425" s="136" t="str">
        <f t="shared" si="247"/>
        <v>P, S, T &amp; D Plant - Demand</v>
      </c>
      <c r="I425" s="42">
        <f>'DepExp. Class.'!K$161</f>
        <v>1.7622945851534499</v>
      </c>
      <c r="J425" s="136">
        <f t="shared" si="248"/>
        <v>0.95172602717917909</v>
      </c>
      <c r="K425" s="136">
        <f t="shared" si="249"/>
        <v>0.53105983411684676</v>
      </c>
      <c r="L425" s="136">
        <f t="shared" si="250"/>
        <v>0</v>
      </c>
      <c r="M425" s="136">
        <f t="shared" si="251"/>
        <v>0.27950872385742398</v>
      </c>
      <c r="N425" s="136">
        <f t="shared" si="252"/>
        <v>0</v>
      </c>
      <c r="O425" s="136">
        <f t="shared" si="253"/>
        <v>0</v>
      </c>
      <c r="P425" s="136">
        <f t="shared" si="254"/>
        <v>0</v>
      </c>
      <c r="Q425" s="136">
        <f t="shared" si="255"/>
        <v>0</v>
      </c>
      <c r="R425" s="136">
        <f t="shared" si="256"/>
        <v>0</v>
      </c>
      <c r="S425" s="136">
        <f t="shared" si="257"/>
        <v>0</v>
      </c>
      <c r="T425" s="136">
        <f t="shared" si="258"/>
        <v>0</v>
      </c>
      <c r="U425" s="136">
        <f t="shared" si="259"/>
        <v>0</v>
      </c>
      <c r="V425" s="136">
        <f t="shared" si="260"/>
        <v>0</v>
      </c>
      <c r="W425" s="136">
        <f t="shared" si="261"/>
        <v>0</v>
      </c>
      <c r="X425" s="136">
        <f t="shared" si="262"/>
        <v>0</v>
      </c>
      <c r="Y425" s="42">
        <f t="shared" si="265"/>
        <v>0</v>
      </c>
      <c r="Z425" s="42"/>
      <c r="AA425" s="42"/>
      <c r="AB425" s="42"/>
      <c r="AC425" s="42"/>
      <c r="AD425" s="42"/>
      <c r="AE425" s="42"/>
      <c r="AF425" s="42"/>
      <c r="AG425" s="42"/>
    </row>
    <row r="426" spans="1:33">
      <c r="A426" s="44">
        <f t="shared" si="263"/>
        <v>409</v>
      </c>
      <c r="B426" s="44"/>
      <c r="C426" s="142">
        <v>39603</v>
      </c>
      <c r="E426" s="138" t="s">
        <v>316</v>
      </c>
      <c r="G426" s="43">
        <v>6.4</v>
      </c>
      <c r="H426" s="136" t="str">
        <f t="shared" si="247"/>
        <v>P, S, T &amp; D Plant - Demand</v>
      </c>
      <c r="I426" s="42">
        <f>'DepExp. Class.'!K$162</f>
        <v>0</v>
      </c>
      <c r="J426" s="136">
        <f t="shared" si="248"/>
        <v>0</v>
      </c>
      <c r="K426" s="136">
        <f t="shared" si="249"/>
        <v>0</v>
      </c>
      <c r="L426" s="136">
        <f t="shared" si="250"/>
        <v>0</v>
      </c>
      <c r="M426" s="136">
        <f t="shared" si="251"/>
        <v>0</v>
      </c>
      <c r="N426" s="136">
        <f t="shared" si="252"/>
        <v>0</v>
      </c>
      <c r="O426" s="136">
        <f t="shared" si="253"/>
        <v>0</v>
      </c>
      <c r="P426" s="136">
        <f t="shared" si="254"/>
        <v>0</v>
      </c>
      <c r="Q426" s="136">
        <f t="shared" si="255"/>
        <v>0</v>
      </c>
      <c r="R426" s="136">
        <f t="shared" si="256"/>
        <v>0</v>
      </c>
      <c r="S426" s="136">
        <f t="shared" si="257"/>
        <v>0</v>
      </c>
      <c r="T426" s="136">
        <f t="shared" si="258"/>
        <v>0</v>
      </c>
      <c r="U426" s="136">
        <f t="shared" si="259"/>
        <v>0</v>
      </c>
      <c r="V426" s="136">
        <f t="shared" si="260"/>
        <v>0</v>
      </c>
      <c r="W426" s="136">
        <f t="shared" si="261"/>
        <v>0</v>
      </c>
      <c r="X426" s="136">
        <f t="shared" si="262"/>
        <v>0</v>
      </c>
      <c r="Y426" s="42">
        <f t="shared" si="265"/>
        <v>0</v>
      </c>
      <c r="Z426" s="42"/>
      <c r="AA426" s="42"/>
      <c r="AB426" s="42"/>
      <c r="AC426" s="42"/>
      <c r="AD426" s="42"/>
      <c r="AE426" s="42"/>
      <c r="AF426" s="42"/>
      <c r="AG426" s="42"/>
    </row>
    <row r="427" spans="1:33">
      <c r="A427" s="44">
        <f t="shared" si="263"/>
        <v>410</v>
      </c>
      <c r="B427" s="44"/>
      <c r="C427" s="142">
        <v>39604</v>
      </c>
      <c r="E427" s="138" t="s">
        <v>317</v>
      </c>
      <c r="G427" s="43">
        <v>6.4</v>
      </c>
      <c r="H427" s="136" t="str">
        <f t="shared" si="247"/>
        <v>P, S, T &amp; D Plant - Demand</v>
      </c>
      <c r="I427" s="42">
        <f>'DepExp. Class.'!K$163</f>
        <v>0</v>
      </c>
      <c r="J427" s="136">
        <f t="shared" si="248"/>
        <v>0</v>
      </c>
      <c r="K427" s="136">
        <f t="shared" si="249"/>
        <v>0</v>
      </c>
      <c r="L427" s="136">
        <f t="shared" si="250"/>
        <v>0</v>
      </c>
      <c r="M427" s="136">
        <f t="shared" si="251"/>
        <v>0</v>
      </c>
      <c r="N427" s="136">
        <f t="shared" si="252"/>
        <v>0</v>
      </c>
      <c r="O427" s="136">
        <f t="shared" si="253"/>
        <v>0</v>
      </c>
      <c r="P427" s="136">
        <f t="shared" si="254"/>
        <v>0</v>
      </c>
      <c r="Q427" s="136">
        <f t="shared" si="255"/>
        <v>0</v>
      </c>
      <c r="R427" s="136">
        <f t="shared" si="256"/>
        <v>0</v>
      </c>
      <c r="S427" s="136">
        <f t="shared" si="257"/>
        <v>0</v>
      </c>
      <c r="T427" s="136">
        <f t="shared" si="258"/>
        <v>0</v>
      </c>
      <c r="U427" s="136">
        <f t="shared" si="259"/>
        <v>0</v>
      </c>
      <c r="V427" s="136">
        <f t="shared" si="260"/>
        <v>0</v>
      </c>
      <c r="W427" s="136">
        <f t="shared" si="261"/>
        <v>0</v>
      </c>
      <c r="X427" s="136">
        <f t="shared" si="262"/>
        <v>0</v>
      </c>
      <c r="Y427" s="42">
        <f t="shared" si="265"/>
        <v>0</v>
      </c>
      <c r="Z427" s="42"/>
      <c r="AA427" s="42"/>
      <c r="AB427" s="42"/>
      <c r="AC427" s="42"/>
      <c r="AD427" s="42"/>
      <c r="AE427" s="42"/>
      <c r="AF427" s="42"/>
      <c r="AG427" s="42"/>
    </row>
    <row r="428" spans="1:33">
      <c r="A428" s="44">
        <f t="shared" si="263"/>
        <v>411</v>
      </c>
      <c r="B428" s="44"/>
      <c r="C428" s="142">
        <v>39605</v>
      </c>
      <c r="E428" s="141" t="s">
        <v>318</v>
      </c>
      <c r="G428" s="43">
        <v>6.4</v>
      </c>
      <c r="H428" s="136" t="str">
        <f t="shared" si="247"/>
        <v>P, S, T &amp; D Plant - Demand</v>
      </c>
      <c r="I428" s="42">
        <f>'DepExp. Class.'!K$164</f>
        <v>0</v>
      </c>
      <c r="J428" s="136">
        <f t="shared" si="248"/>
        <v>0</v>
      </c>
      <c r="K428" s="136">
        <f t="shared" si="249"/>
        <v>0</v>
      </c>
      <c r="L428" s="136">
        <f t="shared" si="250"/>
        <v>0</v>
      </c>
      <c r="M428" s="136">
        <f t="shared" si="251"/>
        <v>0</v>
      </c>
      <c r="N428" s="136">
        <f t="shared" si="252"/>
        <v>0</v>
      </c>
      <c r="O428" s="136">
        <f t="shared" si="253"/>
        <v>0</v>
      </c>
      <c r="P428" s="136">
        <f t="shared" si="254"/>
        <v>0</v>
      </c>
      <c r="Q428" s="136">
        <f t="shared" si="255"/>
        <v>0</v>
      </c>
      <c r="R428" s="136">
        <f t="shared" si="256"/>
        <v>0</v>
      </c>
      <c r="S428" s="136">
        <f t="shared" si="257"/>
        <v>0</v>
      </c>
      <c r="T428" s="136">
        <f t="shared" si="258"/>
        <v>0</v>
      </c>
      <c r="U428" s="136">
        <f t="shared" si="259"/>
        <v>0</v>
      </c>
      <c r="V428" s="136">
        <f t="shared" si="260"/>
        <v>0</v>
      </c>
      <c r="W428" s="136">
        <f t="shared" si="261"/>
        <v>0</v>
      </c>
      <c r="X428" s="136">
        <f t="shared" si="262"/>
        <v>0</v>
      </c>
      <c r="Y428" s="42">
        <f t="shared" si="265"/>
        <v>0</v>
      </c>
      <c r="Z428" s="42"/>
      <c r="AA428" s="42"/>
      <c r="AB428" s="42"/>
      <c r="AC428" s="42"/>
      <c r="AD428" s="42"/>
      <c r="AE428" s="42"/>
      <c r="AF428" s="42"/>
      <c r="AG428" s="42"/>
    </row>
    <row r="429" spans="1:33">
      <c r="A429" s="44">
        <f t="shared" si="263"/>
        <v>412</v>
      </c>
      <c r="B429" s="44"/>
      <c r="C429" s="142">
        <v>39700</v>
      </c>
      <c r="E429" s="138" t="s">
        <v>319</v>
      </c>
      <c r="G429" s="43">
        <v>6.4</v>
      </c>
      <c r="H429" s="136" t="str">
        <f t="shared" si="247"/>
        <v>P, S, T &amp; D Plant - Demand</v>
      </c>
      <c r="I429" s="42">
        <f>'DepExp. Class.'!K$165</f>
        <v>969.74263127810627</v>
      </c>
      <c r="J429" s="136">
        <f t="shared" si="248"/>
        <v>523.70886776130703</v>
      </c>
      <c r="K429" s="136">
        <f t="shared" si="249"/>
        <v>292.22773833680213</v>
      </c>
      <c r="L429" s="136">
        <f t="shared" si="250"/>
        <v>0</v>
      </c>
      <c r="M429" s="136">
        <f t="shared" si="251"/>
        <v>153.80602517999702</v>
      </c>
      <c r="N429" s="136">
        <f t="shared" si="252"/>
        <v>0</v>
      </c>
      <c r="O429" s="136">
        <f t="shared" si="253"/>
        <v>0</v>
      </c>
      <c r="P429" s="136">
        <f t="shared" si="254"/>
        <v>0</v>
      </c>
      <c r="Q429" s="136">
        <f t="shared" si="255"/>
        <v>0</v>
      </c>
      <c r="R429" s="136">
        <f t="shared" si="256"/>
        <v>0</v>
      </c>
      <c r="S429" s="136">
        <f t="shared" si="257"/>
        <v>0</v>
      </c>
      <c r="T429" s="136">
        <f t="shared" si="258"/>
        <v>0</v>
      </c>
      <c r="U429" s="136">
        <f t="shared" si="259"/>
        <v>0</v>
      </c>
      <c r="V429" s="136">
        <f t="shared" si="260"/>
        <v>0</v>
      </c>
      <c r="W429" s="136">
        <f t="shared" si="261"/>
        <v>0</v>
      </c>
      <c r="X429" s="136">
        <f t="shared" si="262"/>
        <v>0</v>
      </c>
      <c r="Y429" s="42">
        <f t="shared" si="265"/>
        <v>0</v>
      </c>
      <c r="Z429" s="42"/>
      <c r="AA429" s="42"/>
      <c r="AB429" s="42"/>
      <c r="AC429" s="42"/>
      <c r="AD429" s="42"/>
      <c r="AE429" s="42"/>
      <c r="AF429" s="42"/>
      <c r="AG429" s="42"/>
    </row>
    <row r="430" spans="1:33">
      <c r="A430" s="44">
        <f t="shared" si="263"/>
        <v>413</v>
      </c>
      <c r="B430" s="44"/>
      <c r="C430" s="142">
        <v>39701</v>
      </c>
      <c r="E430" s="138" t="s">
        <v>320</v>
      </c>
      <c r="G430" s="43">
        <v>6.4</v>
      </c>
      <c r="H430" s="136" t="str">
        <f t="shared" si="247"/>
        <v>P, S, T &amp; D Plant - Demand</v>
      </c>
      <c r="I430" s="42">
        <f>'DepExp. Class.'!K$166</f>
        <v>0</v>
      </c>
      <c r="J430" s="136">
        <f t="shared" si="248"/>
        <v>0</v>
      </c>
      <c r="K430" s="136">
        <f t="shared" si="249"/>
        <v>0</v>
      </c>
      <c r="L430" s="136">
        <f t="shared" si="250"/>
        <v>0</v>
      </c>
      <c r="M430" s="136">
        <f t="shared" si="251"/>
        <v>0</v>
      </c>
      <c r="N430" s="136">
        <f t="shared" si="252"/>
        <v>0</v>
      </c>
      <c r="O430" s="136">
        <f t="shared" si="253"/>
        <v>0</v>
      </c>
      <c r="P430" s="136">
        <f t="shared" si="254"/>
        <v>0</v>
      </c>
      <c r="Q430" s="136">
        <f t="shared" si="255"/>
        <v>0</v>
      </c>
      <c r="R430" s="136">
        <f t="shared" si="256"/>
        <v>0</v>
      </c>
      <c r="S430" s="136">
        <f t="shared" si="257"/>
        <v>0</v>
      </c>
      <c r="T430" s="136">
        <f t="shared" si="258"/>
        <v>0</v>
      </c>
      <c r="U430" s="136">
        <f t="shared" si="259"/>
        <v>0</v>
      </c>
      <c r="V430" s="136">
        <f t="shared" si="260"/>
        <v>0</v>
      </c>
      <c r="W430" s="136">
        <f t="shared" si="261"/>
        <v>0</v>
      </c>
      <c r="X430" s="136">
        <f t="shared" si="262"/>
        <v>0</v>
      </c>
      <c r="Y430" s="42">
        <f t="shared" si="265"/>
        <v>0</v>
      </c>
      <c r="Z430" s="42"/>
      <c r="AA430" s="42"/>
      <c r="AB430" s="42"/>
      <c r="AC430" s="42"/>
      <c r="AD430" s="42"/>
      <c r="AE430" s="42"/>
      <c r="AF430" s="42"/>
      <c r="AG430" s="42"/>
    </row>
    <row r="431" spans="1:33">
      <c r="A431" s="44">
        <f t="shared" si="263"/>
        <v>414</v>
      </c>
      <c r="B431" s="44"/>
      <c r="C431" s="142">
        <v>39702</v>
      </c>
      <c r="E431" s="138" t="s">
        <v>321</v>
      </c>
      <c r="G431" s="43">
        <v>6.4</v>
      </c>
      <c r="H431" s="136" t="str">
        <f t="shared" si="247"/>
        <v>P, S, T &amp; D Plant - Demand</v>
      </c>
      <c r="I431" s="42">
        <f>'DepExp. Class.'!K$167</f>
        <v>0</v>
      </c>
      <c r="J431" s="136">
        <f t="shared" si="248"/>
        <v>0</v>
      </c>
      <c r="K431" s="136">
        <f t="shared" si="249"/>
        <v>0</v>
      </c>
      <c r="L431" s="136">
        <f t="shared" si="250"/>
        <v>0</v>
      </c>
      <c r="M431" s="136">
        <f t="shared" si="251"/>
        <v>0</v>
      </c>
      <c r="N431" s="136">
        <f t="shared" si="252"/>
        <v>0</v>
      </c>
      <c r="O431" s="136">
        <f t="shared" si="253"/>
        <v>0</v>
      </c>
      <c r="P431" s="136">
        <f t="shared" si="254"/>
        <v>0</v>
      </c>
      <c r="Q431" s="136">
        <f t="shared" si="255"/>
        <v>0</v>
      </c>
      <c r="R431" s="136">
        <f t="shared" si="256"/>
        <v>0</v>
      </c>
      <c r="S431" s="136">
        <f t="shared" si="257"/>
        <v>0</v>
      </c>
      <c r="T431" s="136">
        <f t="shared" si="258"/>
        <v>0</v>
      </c>
      <c r="U431" s="136">
        <f t="shared" si="259"/>
        <v>0</v>
      </c>
      <c r="V431" s="136">
        <f t="shared" si="260"/>
        <v>0</v>
      </c>
      <c r="W431" s="136">
        <f t="shared" si="261"/>
        <v>0</v>
      </c>
      <c r="X431" s="136">
        <f t="shared" si="262"/>
        <v>0</v>
      </c>
      <c r="Y431" s="42">
        <f t="shared" si="265"/>
        <v>0</v>
      </c>
      <c r="Z431" s="44"/>
      <c r="AA431" s="44"/>
      <c r="AB431" s="44"/>
      <c r="AC431" s="44"/>
      <c r="AD431" s="44"/>
      <c r="AE431" s="44"/>
      <c r="AF431" s="44"/>
      <c r="AG431" s="44"/>
    </row>
    <row r="432" spans="1:33">
      <c r="A432" s="44">
        <f t="shared" si="263"/>
        <v>415</v>
      </c>
      <c r="B432" s="44"/>
      <c r="C432" s="142">
        <v>39705</v>
      </c>
      <c r="E432" s="138" t="s">
        <v>322</v>
      </c>
      <c r="G432" s="43">
        <v>6.4</v>
      </c>
      <c r="H432" s="136" t="str">
        <f t="shared" si="247"/>
        <v>P, S, T &amp; D Plant - Demand</v>
      </c>
      <c r="I432" s="42">
        <f>'DepExp. Class.'!K$168</f>
        <v>0</v>
      </c>
      <c r="J432" s="136">
        <f t="shared" si="248"/>
        <v>0</v>
      </c>
      <c r="K432" s="136">
        <f t="shared" si="249"/>
        <v>0</v>
      </c>
      <c r="L432" s="136">
        <f t="shared" si="250"/>
        <v>0</v>
      </c>
      <c r="M432" s="136">
        <f t="shared" si="251"/>
        <v>0</v>
      </c>
      <c r="N432" s="136">
        <f t="shared" si="252"/>
        <v>0</v>
      </c>
      <c r="O432" s="136">
        <f t="shared" si="253"/>
        <v>0</v>
      </c>
      <c r="P432" s="136">
        <f t="shared" si="254"/>
        <v>0</v>
      </c>
      <c r="Q432" s="136">
        <f t="shared" si="255"/>
        <v>0</v>
      </c>
      <c r="R432" s="136">
        <f t="shared" si="256"/>
        <v>0</v>
      </c>
      <c r="S432" s="136">
        <f t="shared" si="257"/>
        <v>0</v>
      </c>
      <c r="T432" s="136">
        <f t="shared" si="258"/>
        <v>0</v>
      </c>
      <c r="U432" s="136">
        <f t="shared" si="259"/>
        <v>0</v>
      </c>
      <c r="V432" s="136">
        <f t="shared" si="260"/>
        <v>0</v>
      </c>
      <c r="W432" s="136">
        <f t="shared" si="261"/>
        <v>0</v>
      </c>
      <c r="X432" s="136">
        <f t="shared" si="262"/>
        <v>0</v>
      </c>
      <c r="Y432" s="42">
        <f t="shared" si="265"/>
        <v>0</v>
      </c>
      <c r="Z432" s="44"/>
      <c r="AA432" s="44"/>
      <c r="AB432" s="44"/>
      <c r="AC432" s="44"/>
      <c r="AD432" s="44"/>
      <c r="AE432" s="44"/>
      <c r="AF432" s="44"/>
      <c r="AG432" s="44"/>
    </row>
    <row r="433" spans="1:33">
      <c r="A433" s="44">
        <f t="shared" si="263"/>
        <v>416</v>
      </c>
      <c r="B433" s="44"/>
      <c r="C433" s="142">
        <v>39800</v>
      </c>
      <c r="E433" s="138" t="s">
        <v>323</v>
      </c>
      <c r="G433" s="43">
        <v>6.4</v>
      </c>
      <c r="H433" s="136" t="str">
        <f t="shared" si="247"/>
        <v>P, S, T &amp; D Plant - Demand</v>
      </c>
      <c r="I433" s="42">
        <f>'DepExp. Class.'!K$169</f>
        <v>5605.2637284470493</v>
      </c>
      <c r="J433" s="136">
        <f t="shared" si="248"/>
        <v>3027.1189757426123</v>
      </c>
      <c r="K433" s="136">
        <f t="shared" si="249"/>
        <v>1689.1219271102013</v>
      </c>
      <c r="L433" s="136">
        <f t="shared" si="250"/>
        <v>0</v>
      </c>
      <c r="M433" s="136">
        <f t="shared" si="251"/>
        <v>889.02282559423554</v>
      </c>
      <c r="N433" s="136">
        <f t="shared" si="252"/>
        <v>0</v>
      </c>
      <c r="O433" s="136">
        <f t="shared" si="253"/>
        <v>0</v>
      </c>
      <c r="P433" s="136">
        <f t="shared" si="254"/>
        <v>0</v>
      </c>
      <c r="Q433" s="136">
        <f t="shared" si="255"/>
        <v>0</v>
      </c>
      <c r="R433" s="136">
        <f t="shared" si="256"/>
        <v>0</v>
      </c>
      <c r="S433" s="136">
        <f t="shared" si="257"/>
        <v>0</v>
      </c>
      <c r="T433" s="136">
        <f t="shared" si="258"/>
        <v>0</v>
      </c>
      <c r="U433" s="136">
        <f t="shared" si="259"/>
        <v>0</v>
      </c>
      <c r="V433" s="136">
        <f t="shared" si="260"/>
        <v>0</v>
      </c>
      <c r="W433" s="136">
        <f t="shared" si="261"/>
        <v>0</v>
      </c>
      <c r="X433" s="136">
        <f t="shared" si="262"/>
        <v>0</v>
      </c>
      <c r="Y433" s="42">
        <f t="shared" si="265"/>
        <v>0</v>
      </c>
      <c r="Z433" s="44"/>
      <c r="AA433" s="44"/>
      <c r="AB433" s="44"/>
      <c r="AC433" s="44"/>
      <c r="AD433" s="44"/>
      <c r="AE433" s="44"/>
      <c r="AF433" s="44"/>
      <c r="AG433" s="44"/>
    </row>
    <row r="434" spans="1:33">
      <c r="A434" s="44">
        <f t="shared" si="263"/>
        <v>417</v>
      </c>
      <c r="B434" s="44"/>
      <c r="C434" s="142">
        <v>39900</v>
      </c>
      <c r="E434" s="138" t="s">
        <v>324</v>
      </c>
      <c r="G434" s="43">
        <v>6.4</v>
      </c>
      <c r="H434" s="136" t="str">
        <f t="shared" si="247"/>
        <v>P, S, T &amp; D Plant - Demand</v>
      </c>
      <c r="I434" s="42">
        <f>'DepExp. Class.'!K$170</f>
        <v>0</v>
      </c>
      <c r="J434" s="136">
        <f t="shared" si="248"/>
        <v>0</v>
      </c>
      <c r="K434" s="136">
        <f t="shared" si="249"/>
        <v>0</v>
      </c>
      <c r="L434" s="136">
        <f t="shared" si="250"/>
        <v>0</v>
      </c>
      <c r="M434" s="136">
        <f t="shared" si="251"/>
        <v>0</v>
      </c>
      <c r="N434" s="136">
        <f t="shared" si="252"/>
        <v>0</v>
      </c>
      <c r="O434" s="136">
        <f t="shared" si="253"/>
        <v>0</v>
      </c>
      <c r="P434" s="136">
        <f t="shared" si="254"/>
        <v>0</v>
      </c>
      <c r="Q434" s="136">
        <f t="shared" si="255"/>
        <v>0</v>
      </c>
      <c r="R434" s="136">
        <f t="shared" si="256"/>
        <v>0</v>
      </c>
      <c r="S434" s="136">
        <f t="shared" si="257"/>
        <v>0</v>
      </c>
      <c r="T434" s="136">
        <f t="shared" si="258"/>
        <v>0</v>
      </c>
      <c r="U434" s="136">
        <f t="shared" si="259"/>
        <v>0</v>
      </c>
      <c r="V434" s="136">
        <f t="shared" si="260"/>
        <v>0</v>
      </c>
      <c r="W434" s="136">
        <f t="shared" si="261"/>
        <v>0</v>
      </c>
      <c r="X434" s="136">
        <f t="shared" si="262"/>
        <v>0</v>
      </c>
      <c r="Y434" s="42">
        <f t="shared" si="265"/>
        <v>0</v>
      </c>
      <c r="Z434" s="44"/>
      <c r="AA434" s="44"/>
      <c r="AB434" s="44"/>
      <c r="AC434" s="44"/>
      <c r="AD434" s="44"/>
      <c r="AE434" s="44"/>
      <c r="AF434" s="44"/>
      <c r="AG434" s="44"/>
    </row>
    <row r="435" spans="1:33">
      <c r="A435" s="44">
        <f t="shared" si="263"/>
        <v>418</v>
      </c>
      <c r="B435" s="44"/>
      <c r="C435" s="142">
        <v>39901</v>
      </c>
      <c r="E435" s="138" t="s">
        <v>325</v>
      </c>
      <c r="G435" s="43">
        <v>6.4</v>
      </c>
      <c r="H435" s="136" t="str">
        <f t="shared" si="247"/>
        <v>P, S, T &amp; D Plant - Demand</v>
      </c>
      <c r="I435" s="42">
        <f>'DepExp. Class.'!K$171</f>
        <v>3970.3511140832461</v>
      </c>
      <c r="J435" s="136">
        <f t="shared" si="248"/>
        <v>2144.1854977860298</v>
      </c>
      <c r="K435" s="136">
        <f t="shared" si="249"/>
        <v>1196.4480977208993</v>
      </c>
      <c r="L435" s="136">
        <f t="shared" si="250"/>
        <v>0</v>
      </c>
      <c r="M435" s="136">
        <f t="shared" si="251"/>
        <v>629.71751857631659</v>
      </c>
      <c r="N435" s="136">
        <f t="shared" si="252"/>
        <v>0</v>
      </c>
      <c r="O435" s="136">
        <f t="shared" si="253"/>
        <v>0</v>
      </c>
      <c r="P435" s="136">
        <f t="shared" si="254"/>
        <v>0</v>
      </c>
      <c r="Q435" s="136">
        <f t="shared" si="255"/>
        <v>0</v>
      </c>
      <c r="R435" s="136">
        <f t="shared" si="256"/>
        <v>0</v>
      </c>
      <c r="S435" s="136">
        <f t="shared" si="257"/>
        <v>0</v>
      </c>
      <c r="T435" s="136">
        <f t="shared" si="258"/>
        <v>0</v>
      </c>
      <c r="U435" s="136">
        <f t="shared" si="259"/>
        <v>0</v>
      </c>
      <c r="V435" s="136">
        <f t="shared" si="260"/>
        <v>0</v>
      </c>
      <c r="W435" s="136">
        <f t="shared" si="261"/>
        <v>0</v>
      </c>
      <c r="X435" s="136">
        <f t="shared" si="262"/>
        <v>0</v>
      </c>
      <c r="Y435" s="42">
        <f t="shared" si="265"/>
        <v>0</v>
      </c>
      <c r="Z435" s="44"/>
      <c r="AA435" s="44"/>
      <c r="AB435" s="44"/>
      <c r="AC435" s="44"/>
      <c r="AD435" s="44"/>
      <c r="AE435" s="44"/>
      <c r="AF435" s="44"/>
      <c r="AG435" s="44"/>
    </row>
    <row r="436" spans="1:33">
      <c r="A436" s="44">
        <f t="shared" si="263"/>
        <v>419</v>
      </c>
      <c r="B436" s="44"/>
      <c r="C436" s="142">
        <v>39902</v>
      </c>
      <c r="E436" s="138" t="s">
        <v>326</v>
      </c>
      <c r="G436" s="43">
        <v>6.4</v>
      </c>
      <c r="H436" s="136" t="str">
        <f t="shared" si="247"/>
        <v>P, S, T &amp; D Plant - Demand</v>
      </c>
      <c r="I436" s="42">
        <f>'DepExp. Class.'!K$172</f>
        <v>0</v>
      </c>
      <c r="J436" s="136">
        <f t="shared" si="248"/>
        <v>0</v>
      </c>
      <c r="K436" s="136">
        <f t="shared" si="249"/>
        <v>0</v>
      </c>
      <c r="L436" s="136">
        <f t="shared" si="250"/>
        <v>0</v>
      </c>
      <c r="M436" s="136">
        <f t="shared" si="251"/>
        <v>0</v>
      </c>
      <c r="N436" s="136">
        <f t="shared" si="252"/>
        <v>0</v>
      </c>
      <c r="O436" s="136">
        <f t="shared" si="253"/>
        <v>0</v>
      </c>
      <c r="P436" s="136">
        <f t="shared" si="254"/>
        <v>0</v>
      </c>
      <c r="Q436" s="136">
        <f t="shared" si="255"/>
        <v>0</v>
      </c>
      <c r="R436" s="136">
        <f t="shared" si="256"/>
        <v>0</v>
      </c>
      <c r="S436" s="136">
        <f t="shared" si="257"/>
        <v>0</v>
      </c>
      <c r="T436" s="136">
        <f t="shared" si="258"/>
        <v>0</v>
      </c>
      <c r="U436" s="136">
        <f t="shared" si="259"/>
        <v>0</v>
      </c>
      <c r="V436" s="136">
        <f t="shared" si="260"/>
        <v>0</v>
      </c>
      <c r="W436" s="136">
        <f t="shared" si="261"/>
        <v>0</v>
      </c>
      <c r="X436" s="136">
        <f t="shared" si="262"/>
        <v>0</v>
      </c>
      <c r="Y436" s="42">
        <f t="shared" si="265"/>
        <v>0</v>
      </c>
      <c r="Z436" s="42"/>
      <c r="AA436" s="42"/>
      <c r="AB436" s="42"/>
      <c r="AC436" s="42"/>
      <c r="AD436" s="42"/>
      <c r="AE436" s="42"/>
      <c r="AF436" s="42"/>
      <c r="AG436" s="42"/>
    </row>
    <row r="437" spans="1:33">
      <c r="A437" s="44">
        <f t="shared" si="263"/>
        <v>420</v>
      </c>
      <c r="B437" s="44"/>
      <c r="C437" s="142">
        <v>39903</v>
      </c>
      <c r="E437" s="138" t="s">
        <v>327</v>
      </c>
      <c r="G437" s="43">
        <v>6.4</v>
      </c>
      <c r="H437" s="136" t="str">
        <f t="shared" si="247"/>
        <v>P, S, T &amp; D Plant - Demand</v>
      </c>
      <c r="I437" s="42">
        <f>'DepExp. Class.'!K$173</f>
        <v>0</v>
      </c>
      <c r="J437" s="136">
        <f t="shared" si="248"/>
        <v>0</v>
      </c>
      <c r="K437" s="136">
        <f t="shared" si="249"/>
        <v>0</v>
      </c>
      <c r="L437" s="136">
        <f t="shared" si="250"/>
        <v>0</v>
      </c>
      <c r="M437" s="136">
        <f t="shared" si="251"/>
        <v>0</v>
      </c>
      <c r="N437" s="136">
        <f t="shared" si="252"/>
        <v>0</v>
      </c>
      <c r="O437" s="136">
        <f t="shared" si="253"/>
        <v>0</v>
      </c>
      <c r="P437" s="136">
        <f t="shared" si="254"/>
        <v>0</v>
      </c>
      <c r="Q437" s="136">
        <f t="shared" si="255"/>
        <v>0</v>
      </c>
      <c r="R437" s="136">
        <f t="shared" si="256"/>
        <v>0</v>
      </c>
      <c r="S437" s="136">
        <f t="shared" si="257"/>
        <v>0</v>
      </c>
      <c r="T437" s="136">
        <f t="shared" si="258"/>
        <v>0</v>
      </c>
      <c r="U437" s="136">
        <f t="shared" si="259"/>
        <v>0</v>
      </c>
      <c r="V437" s="136">
        <f t="shared" si="260"/>
        <v>0</v>
      </c>
      <c r="W437" s="136">
        <f t="shared" si="261"/>
        <v>0</v>
      </c>
      <c r="X437" s="136">
        <f t="shared" si="262"/>
        <v>0</v>
      </c>
      <c r="Y437" s="42">
        <f t="shared" si="265"/>
        <v>0</v>
      </c>
      <c r="Z437" s="42"/>
      <c r="AA437" s="42"/>
      <c r="AB437" s="42"/>
      <c r="AC437" s="42"/>
      <c r="AD437" s="42"/>
      <c r="AE437" s="42"/>
      <c r="AF437" s="42"/>
      <c r="AG437" s="42"/>
    </row>
    <row r="438" spans="1:33">
      <c r="A438" s="44">
        <f t="shared" si="263"/>
        <v>421</v>
      </c>
      <c r="B438" s="44"/>
      <c r="C438" s="142">
        <v>39904</v>
      </c>
      <c r="E438" s="138" t="s">
        <v>328</v>
      </c>
      <c r="G438" s="43">
        <v>6.4</v>
      </c>
      <c r="H438" s="136" t="str">
        <f t="shared" si="247"/>
        <v>P, S, T &amp; D Plant - Demand</v>
      </c>
      <c r="I438" s="42">
        <f>'DepExp. Class.'!K$174</f>
        <v>0</v>
      </c>
      <c r="J438" s="136">
        <f t="shared" si="248"/>
        <v>0</v>
      </c>
      <c r="K438" s="136">
        <f t="shared" si="249"/>
        <v>0</v>
      </c>
      <c r="L438" s="136">
        <f t="shared" si="250"/>
        <v>0</v>
      </c>
      <c r="M438" s="136">
        <f t="shared" si="251"/>
        <v>0</v>
      </c>
      <c r="N438" s="136">
        <f t="shared" si="252"/>
        <v>0</v>
      </c>
      <c r="O438" s="136">
        <f t="shared" si="253"/>
        <v>0</v>
      </c>
      <c r="P438" s="136">
        <f t="shared" si="254"/>
        <v>0</v>
      </c>
      <c r="Q438" s="136">
        <f t="shared" si="255"/>
        <v>0</v>
      </c>
      <c r="R438" s="136">
        <f t="shared" si="256"/>
        <v>0</v>
      </c>
      <c r="S438" s="136">
        <f t="shared" si="257"/>
        <v>0</v>
      </c>
      <c r="T438" s="136">
        <f t="shared" si="258"/>
        <v>0</v>
      </c>
      <c r="U438" s="136">
        <f t="shared" si="259"/>
        <v>0</v>
      </c>
      <c r="V438" s="136">
        <f t="shared" si="260"/>
        <v>0</v>
      </c>
      <c r="W438" s="136">
        <f t="shared" si="261"/>
        <v>0</v>
      </c>
      <c r="X438" s="136">
        <f t="shared" si="262"/>
        <v>0</v>
      </c>
      <c r="Y438" s="42">
        <f t="shared" si="265"/>
        <v>0</v>
      </c>
      <c r="Z438" s="42"/>
      <c r="AA438" s="42"/>
      <c r="AB438" s="42"/>
      <c r="AC438" s="42"/>
      <c r="AD438" s="42"/>
      <c r="AE438" s="42"/>
      <c r="AF438" s="42"/>
      <c r="AG438" s="42"/>
    </row>
    <row r="439" spans="1:33">
      <c r="A439" s="44">
        <f t="shared" si="263"/>
        <v>422</v>
      </c>
      <c r="B439" s="44"/>
      <c r="C439" s="142">
        <v>39905</v>
      </c>
      <c r="E439" s="138" t="s">
        <v>329</v>
      </c>
      <c r="G439" s="43">
        <v>6.4</v>
      </c>
      <c r="H439" s="136" t="str">
        <f t="shared" si="247"/>
        <v>P, S, T &amp; D Plant - Demand</v>
      </c>
      <c r="I439" s="42">
        <f>'DepExp. Class.'!K$175</f>
        <v>0</v>
      </c>
      <c r="J439" s="136">
        <f t="shared" si="248"/>
        <v>0</v>
      </c>
      <c r="K439" s="136">
        <f t="shared" si="249"/>
        <v>0</v>
      </c>
      <c r="L439" s="136">
        <f t="shared" si="250"/>
        <v>0</v>
      </c>
      <c r="M439" s="136">
        <f t="shared" si="251"/>
        <v>0</v>
      </c>
      <c r="N439" s="136">
        <f t="shared" si="252"/>
        <v>0</v>
      </c>
      <c r="O439" s="136">
        <f t="shared" si="253"/>
        <v>0</v>
      </c>
      <c r="P439" s="136">
        <f t="shared" si="254"/>
        <v>0</v>
      </c>
      <c r="Q439" s="136">
        <f t="shared" si="255"/>
        <v>0</v>
      </c>
      <c r="R439" s="136">
        <f t="shared" si="256"/>
        <v>0</v>
      </c>
      <c r="S439" s="136">
        <f t="shared" si="257"/>
        <v>0</v>
      </c>
      <c r="T439" s="136">
        <f t="shared" si="258"/>
        <v>0</v>
      </c>
      <c r="U439" s="136">
        <f t="shared" si="259"/>
        <v>0</v>
      </c>
      <c r="V439" s="136">
        <f t="shared" si="260"/>
        <v>0</v>
      </c>
      <c r="W439" s="136">
        <f t="shared" si="261"/>
        <v>0</v>
      </c>
      <c r="X439" s="136">
        <f t="shared" si="262"/>
        <v>0</v>
      </c>
      <c r="Y439" s="42">
        <f t="shared" si="265"/>
        <v>0</v>
      </c>
      <c r="Z439" s="44"/>
      <c r="AA439" s="44"/>
      <c r="AB439" s="44"/>
      <c r="AC439" s="44"/>
      <c r="AD439" s="44"/>
      <c r="AE439" s="44"/>
      <c r="AF439" s="44"/>
      <c r="AG439" s="44"/>
    </row>
    <row r="440" spans="1:33">
      <c r="A440" s="44">
        <f t="shared" si="263"/>
        <v>423</v>
      </c>
      <c r="B440" s="44"/>
      <c r="C440" s="142">
        <v>39906</v>
      </c>
      <c r="E440" s="138" t="s">
        <v>330</v>
      </c>
      <c r="G440" s="43">
        <v>6.4</v>
      </c>
      <c r="H440" s="136" t="str">
        <f t="shared" si="247"/>
        <v>P, S, T &amp; D Plant - Demand</v>
      </c>
      <c r="I440" s="42">
        <f>'DepExp. Class.'!K$176</f>
        <v>0</v>
      </c>
      <c r="J440" s="136">
        <f t="shared" si="248"/>
        <v>0</v>
      </c>
      <c r="K440" s="136">
        <f t="shared" si="249"/>
        <v>0</v>
      </c>
      <c r="L440" s="136">
        <f t="shared" si="250"/>
        <v>0</v>
      </c>
      <c r="M440" s="136">
        <f t="shared" si="251"/>
        <v>0</v>
      </c>
      <c r="N440" s="136">
        <f t="shared" si="252"/>
        <v>0</v>
      </c>
      <c r="O440" s="136">
        <f t="shared" si="253"/>
        <v>0</v>
      </c>
      <c r="P440" s="136">
        <f t="shared" si="254"/>
        <v>0</v>
      </c>
      <c r="Q440" s="136">
        <f t="shared" si="255"/>
        <v>0</v>
      </c>
      <c r="R440" s="136">
        <f t="shared" si="256"/>
        <v>0</v>
      </c>
      <c r="S440" s="136">
        <f t="shared" si="257"/>
        <v>0</v>
      </c>
      <c r="T440" s="136">
        <f t="shared" si="258"/>
        <v>0</v>
      </c>
      <c r="U440" s="136">
        <f t="shared" si="259"/>
        <v>0</v>
      </c>
      <c r="V440" s="136">
        <f t="shared" si="260"/>
        <v>0</v>
      </c>
      <c r="W440" s="136">
        <f t="shared" si="261"/>
        <v>0</v>
      </c>
      <c r="X440" s="136">
        <f t="shared" si="262"/>
        <v>0</v>
      </c>
      <c r="Y440" s="42">
        <f t="shared" si="265"/>
        <v>0</v>
      </c>
      <c r="Z440" s="44"/>
      <c r="AB440" s="44"/>
      <c r="AC440" s="44"/>
      <c r="AD440" s="44"/>
      <c r="AE440" s="44"/>
      <c r="AF440" s="44"/>
      <c r="AG440" s="44"/>
    </row>
    <row r="441" spans="1:33">
      <c r="A441" s="44">
        <f t="shared" si="263"/>
        <v>424</v>
      </c>
      <c r="B441" s="44"/>
      <c r="C441" s="142">
        <v>39907</v>
      </c>
      <c r="E441" s="138" t="s">
        <v>331</v>
      </c>
      <c r="G441" s="43">
        <v>6.4</v>
      </c>
      <c r="H441" s="136" t="str">
        <f t="shared" si="247"/>
        <v>P, S, T &amp; D Plant - Demand</v>
      </c>
      <c r="I441" s="42">
        <f>'DepExp. Class.'!K$177</f>
        <v>1523.2316362431236</v>
      </c>
      <c r="J441" s="136">
        <f t="shared" si="248"/>
        <v>822.62023945847704</v>
      </c>
      <c r="K441" s="136">
        <f t="shared" si="249"/>
        <v>459.01925074255951</v>
      </c>
      <c r="L441" s="136">
        <f t="shared" si="250"/>
        <v>0</v>
      </c>
      <c r="M441" s="136">
        <f t="shared" si="251"/>
        <v>241.59214604208697</v>
      </c>
      <c r="N441" s="136">
        <f t="shared" si="252"/>
        <v>0</v>
      </c>
      <c r="O441" s="136">
        <f t="shared" si="253"/>
        <v>0</v>
      </c>
      <c r="P441" s="136">
        <f t="shared" si="254"/>
        <v>0</v>
      </c>
      <c r="Q441" s="136">
        <f t="shared" si="255"/>
        <v>0</v>
      </c>
      <c r="R441" s="136">
        <f t="shared" si="256"/>
        <v>0</v>
      </c>
      <c r="S441" s="136">
        <f t="shared" si="257"/>
        <v>0</v>
      </c>
      <c r="T441" s="136">
        <f t="shared" si="258"/>
        <v>0</v>
      </c>
      <c r="U441" s="136">
        <f t="shared" si="259"/>
        <v>0</v>
      </c>
      <c r="V441" s="136">
        <f t="shared" si="260"/>
        <v>0</v>
      </c>
      <c r="W441" s="136">
        <f t="shared" si="261"/>
        <v>0</v>
      </c>
      <c r="X441" s="136">
        <f t="shared" si="262"/>
        <v>0</v>
      </c>
      <c r="Y441" s="42">
        <f t="shared" si="265"/>
        <v>0</v>
      </c>
      <c r="Z441" s="44"/>
      <c r="AB441" s="44"/>
      <c r="AC441" s="44"/>
      <c r="AD441" s="44"/>
      <c r="AE441" s="44"/>
      <c r="AF441" s="44"/>
      <c r="AG441" s="44"/>
    </row>
    <row r="442" spans="1:33">
      <c r="A442" s="44">
        <f t="shared" si="263"/>
        <v>425</v>
      </c>
      <c r="B442" s="44"/>
      <c r="C442" s="142">
        <v>39908</v>
      </c>
      <c r="E442" s="138" t="s">
        <v>332</v>
      </c>
      <c r="G442" s="43">
        <v>6.4</v>
      </c>
      <c r="H442" s="136" t="str">
        <f t="shared" si="247"/>
        <v>P, S, T &amp; D Plant - Demand</v>
      </c>
      <c r="I442" s="42">
        <f>'DepExp. Class.'!K$178</f>
        <v>0</v>
      </c>
      <c r="J442" s="136">
        <f t="shared" si="248"/>
        <v>0</v>
      </c>
      <c r="K442" s="136">
        <f t="shared" si="249"/>
        <v>0</v>
      </c>
      <c r="L442" s="136">
        <f t="shared" si="250"/>
        <v>0</v>
      </c>
      <c r="M442" s="136">
        <f t="shared" si="251"/>
        <v>0</v>
      </c>
      <c r="N442" s="136">
        <f t="shared" si="252"/>
        <v>0</v>
      </c>
      <c r="O442" s="136">
        <f t="shared" si="253"/>
        <v>0</v>
      </c>
      <c r="P442" s="136">
        <f t="shared" si="254"/>
        <v>0</v>
      </c>
      <c r="Q442" s="136">
        <f t="shared" si="255"/>
        <v>0</v>
      </c>
      <c r="R442" s="136">
        <f t="shared" si="256"/>
        <v>0</v>
      </c>
      <c r="S442" s="136">
        <f t="shared" si="257"/>
        <v>0</v>
      </c>
      <c r="T442" s="136">
        <f t="shared" si="258"/>
        <v>0</v>
      </c>
      <c r="U442" s="136">
        <f t="shared" si="259"/>
        <v>0</v>
      </c>
      <c r="V442" s="136">
        <f t="shared" si="260"/>
        <v>0</v>
      </c>
      <c r="W442" s="136">
        <f t="shared" si="261"/>
        <v>0</v>
      </c>
      <c r="X442" s="136">
        <f t="shared" si="262"/>
        <v>0</v>
      </c>
      <c r="Y442" s="42">
        <f t="shared" si="265"/>
        <v>0</v>
      </c>
      <c r="Z442" s="44"/>
      <c r="AB442" s="44"/>
      <c r="AC442" s="44"/>
      <c r="AD442" s="44"/>
      <c r="AE442" s="44"/>
      <c r="AF442" s="44"/>
      <c r="AG442" s="44"/>
    </row>
    <row r="443" spans="1:33">
      <c r="A443" s="44">
        <f t="shared" si="263"/>
        <v>426</v>
      </c>
      <c r="B443" s="44"/>
      <c r="C443" s="142">
        <v>39909</v>
      </c>
      <c r="E443" s="138" t="s">
        <v>333</v>
      </c>
      <c r="G443" s="43">
        <v>6.4</v>
      </c>
      <c r="H443" s="136" t="str">
        <f t="shared" si="247"/>
        <v>P, S, T &amp; D Plant - Demand</v>
      </c>
      <c r="I443" s="42">
        <f>'DepExp. Class.'!K$179</f>
        <v>0</v>
      </c>
      <c r="J443" s="136">
        <f t="shared" si="248"/>
        <v>0</v>
      </c>
      <c r="K443" s="136">
        <f t="shared" si="249"/>
        <v>0</v>
      </c>
      <c r="L443" s="136">
        <f t="shared" si="250"/>
        <v>0</v>
      </c>
      <c r="M443" s="136">
        <f t="shared" si="251"/>
        <v>0</v>
      </c>
      <c r="N443" s="136">
        <f t="shared" si="252"/>
        <v>0</v>
      </c>
      <c r="O443" s="136">
        <f t="shared" si="253"/>
        <v>0</v>
      </c>
      <c r="P443" s="136">
        <f t="shared" si="254"/>
        <v>0</v>
      </c>
      <c r="Q443" s="136">
        <f t="shared" si="255"/>
        <v>0</v>
      </c>
      <c r="R443" s="136">
        <f t="shared" si="256"/>
        <v>0</v>
      </c>
      <c r="S443" s="136">
        <f t="shared" si="257"/>
        <v>0</v>
      </c>
      <c r="T443" s="136">
        <f t="shared" si="258"/>
        <v>0</v>
      </c>
      <c r="U443" s="136">
        <f t="shared" si="259"/>
        <v>0</v>
      </c>
      <c r="V443" s="136">
        <f t="shared" si="260"/>
        <v>0</v>
      </c>
      <c r="W443" s="136">
        <f t="shared" si="261"/>
        <v>0</v>
      </c>
      <c r="X443" s="136">
        <f t="shared" si="262"/>
        <v>0</v>
      </c>
      <c r="Y443" s="42">
        <f t="shared" si="265"/>
        <v>0</v>
      </c>
      <c r="Z443" s="44"/>
      <c r="AB443" s="44"/>
      <c r="AC443" s="44"/>
      <c r="AD443" s="44"/>
      <c r="AE443" s="44"/>
      <c r="AF443" s="44"/>
      <c r="AG443" s="44"/>
    </row>
    <row r="444" spans="1:33">
      <c r="A444" s="44">
        <f t="shared" si="263"/>
        <v>427</v>
      </c>
      <c r="B444" s="44"/>
      <c r="C444" s="142">
        <v>39924</v>
      </c>
      <c r="E444" s="138" t="s">
        <v>334</v>
      </c>
      <c r="G444" s="43">
        <v>6.4</v>
      </c>
      <c r="H444" s="136" t="str">
        <f t="shared" si="247"/>
        <v>P, S, T &amp; D Plant - Demand</v>
      </c>
      <c r="I444" s="42">
        <f>'DepExp. Class.'!K$180</f>
        <v>0</v>
      </c>
      <c r="J444" s="136">
        <f t="shared" si="248"/>
        <v>0</v>
      </c>
      <c r="K444" s="136">
        <f t="shared" si="249"/>
        <v>0</v>
      </c>
      <c r="L444" s="136">
        <f t="shared" si="250"/>
        <v>0</v>
      </c>
      <c r="M444" s="136">
        <f t="shared" si="251"/>
        <v>0</v>
      </c>
      <c r="N444" s="136">
        <f t="shared" si="252"/>
        <v>0</v>
      </c>
      <c r="O444" s="136">
        <f t="shared" si="253"/>
        <v>0</v>
      </c>
      <c r="P444" s="136">
        <f t="shared" si="254"/>
        <v>0</v>
      </c>
      <c r="Q444" s="136">
        <f t="shared" si="255"/>
        <v>0</v>
      </c>
      <c r="R444" s="136">
        <f t="shared" si="256"/>
        <v>0</v>
      </c>
      <c r="S444" s="136">
        <f t="shared" si="257"/>
        <v>0</v>
      </c>
      <c r="T444" s="136">
        <f t="shared" si="258"/>
        <v>0</v>
      </c>
      <c r="U444" s="136">
        <f t="shared" si="259"/>
        <v>0</v>
      </c>
      <c r="V444" s="136">
        <f t="shared" si="260"/>
        <v>0</v>
      </c>
      <c r="W444" s="136">
        <f t="shared" si="261"/>
        <v>0</v>
      </c>
      <c r="X444" s="136">
        <f t="shared" si="262"/>
        <v>0</v>
      </c>
      <c r="Y444" s="42">
        <f t="shared" si="265"/>
        <v>0</v>
      </c>
      <c r="Z444" s="44"/>
      <c r="AB444" s="44"/>
      <c r="AC444" s="44"/>
      <c r="AD444" s="44"/>
      <c r="AE444" s="44"/>
      <c r="AF444" s="44"/>
      <c r="AG444" s="44"/>
    </row>
    <row r="445" spans="1:33">
      <c r="A445" s="44">
        <f t="shared" si="263"/>
        <v>428</v>
      </c>
      <c r="B445" s="44"/>
      <c r="C445" s="44"/>
      <c r="D445" s="44"/>
      <c r="E445" s="138"/>
      <c r="G445" s="43"/>
      <c r="H445" s="136"/>
      <c r="I445" s="42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42"/>
      <c r="Z445" s="42"/>
      <c r="AA445" s="42"/>
      <c r="AB445" s="42"/>
      <c r="AC445" s="42"/>
      <c r="AD445" s="42"/>
      <c r="AE445" s="42"/>
      <c r="AF445" s="42"/>
      <c r="AG445" s="42"/>
    </row>
    <row r="446" spans="1:33">
      <c r="A446" s="44">
        <f t="shared" si="263"/>
        <v>429</v>
      </c>
      <c r="B446" s="44"/>
      <c r="C446" s="44"/>
      <c r="D446" s="44"/>
      <c r="E446" s="44"/>
      <c r="G446" s="43"/>
      <c r="H446" s="44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</row>
    <row r="447" spans="1:33">
      <c r="A447" s="44">
        <f t="shared" si="263"/>
        <v>430</v>
      </c>
      <c r="B447" s="44"/>
      <c r="C447" s="44"/>
      <c r="D447" s="44" t="s">
        <v>159</v>
      </c>
      <c r="E447" s="44"/>
      <c r="G447" s="43"/>
      <c r="H447" s="136"/>
      <c r="I447" s="42">
        <f>'DepExp. Class.'!K$183</f>
        <v>15025.057350990824</v>
      </c>
      <c r="J447" s="136">
        <f>SUM(J411:J444)</f>
        <v>8114.2723022965429</v>
      </c>
      <c r="K447" s="136">
        <f t="shared" ref="K447:X447" si="266">SUM(K411:K444)</f>
        <v>4527.7359027455204</v>
      </c>
      <c r="L447" s="136">
        <f t="shared" si="266"/>
        <v>0</v>
      </c>
      <c r="M447" s="136">
        <f t="shared" si="266"/>
        <v>2383.0491459487598</v>
      </c>
      <c r="N447" s="136">
        <f t="shared" si="266"/>
        <v>0</v>
      </c>
      <c r="O447" s="136">
        <f t="shared" si="266"/>
        <v>0</v>
      </c>
      <c r="P447" s="136">
        <f t="shared" si="266"/>
        <v>0</v>
      </c>
      <c r="Q447" s="136">
        <f t="shared" si="266"/>
        <v>0</v>
      </c>
      <c r="R447" s="136">
        <f t="shared" si="266"/>
        <v>0</v>
      </c>
      <c r="S447" s="136">
        <f t="shared" si="266"/>
        <v>0</v>
      </c>
      <c r="T447" s="136">
        <f t="shared" si="266"/>
        <v>0</v>
      </c>
      <c r="U447" s="136">
        <f t="shared" si="266"/>
        <v>0</v>
      </c>
      <c r="V447" s="136">
        <f t="shared" si="266"/>
        <v>0</v>
      </c>
      <c r="W447" s="136">
        <f t="shared" si="266"/>
        <v>0</v>
      </c>
      <c r="X447" s="136">
        <f t="shared" si="266"/>
        <v>0</v>
      </c>
      <c r="Y447" s="42">
        <f>SUM(J447:X447)-I447</f>
        <v>0</v>
      </c>
      <c r="Z447" s="42"/>
      <c r="AA447" s="42"/>
      <c r="AB447" s="42"/>
      <c r="AC447" s="42"/>
      <c r="AD447" s="42"/>
      <c r="AE447" s="42"/>
      <c r="AF447" s="42"/>
      <c r="AG447" s="42"/>
    </row>
    <row r="448" spans="1:33">
      <c r="A448" s="44">
        <f t="shared" si="263"/>
        <v>431</v>
      </c>
      <c r="B448" s="44"/>
      <c r="C448" s="44"/>
      <c r="D448" s="44"/>
      <c r="E448" s="44"/>
      <c r="G448" s="43"/>
      <c r="H448" s="44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</row>
    <row r="449" spans="1:33">
      <c r="A449" s="44">
        <f t="shared" si="263"/>
        <v>432</v>
      </c>
      <c r="B449" s="44"/>
      <c r="C449" s="44"/>
      <c r="D449" s="44" t="s">
        <v>363</v>
      </c>
      <c r="E449" s="44"/>
      <c r="G449" s="43"/>
      <c r="H449" s="136"/>
      <c r="I449" s="42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42"/>
      <c r="Z449" s="42"/>
      <c r="AA449" s="42"/>
      <c r="AB449" s="42"/>
      <c r="AC449" s="42"/>
      <c r="AD449" s="42"/>
      <c r="AE449" s="42"/>
      <c r="AF449" s="42"/>
      <c r="AG449" s="42"/>
    </row>
    <row r="450" spans="1:33">
      <c r="A450" s="44">
        <f t="shared" si="263"/>
        <v>433</v>
      </c>
      <c r="B450" s="44"/>
      <c r="C450" s="44"/>
      <c r="D450" s="44"/>
      <c r="E450" s="44"/>
      <c r="G450" s="43"/>
      <c r="H450" s="44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</row>
    <row r="451" spans="1:33">
      <c r="A451" s="44">
        <f t="shared" si="263"/>
        <v>434</v>
      </c>
      <c r="B451" s="44"/>
      <c r="C451" s="44"/>
      <c r="D451" s="44" t="s">
        <v>158</v>
      </c>
      <c r="E451" s="44"/>
      <c r="G451" s="43"/>
      <c r="H451" s="136"/>
      <c r="I451" s="42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42"/>
      <c r="Z451" s="42"/>
      <c r="AA451" s="42"/>
      <c r="AB451" s="42"/>
      <c r="AC451" s="42"/>
      <c r="AD451" s="42"/>
      <c r="AE451" s="42"/>
      <c r="AF451" s="42"/>
      <c r="AG451" s="42"/>
    </row>
    <row r="452" spans="1:33">
      <c r="A452" s="44">
        <f t="shared" si="263"/>
        <v>435</v>
      </c>
      <c r="B452" s="44"/>
      <c r="C452" s="44"/>
      <c r="D452" s="44"/>
      <c r="E452" s="44"/>
      <c r="G452" s="43"/>
      <c r="H452" s="136"/>
      <c r="I452" s="42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42"/>
      <c r="Z452" s="42"/>
      <c r="AA452" s="42"/>
      <c r="AB452" s="42"/>
      <c r="AC452" s="42"/>
      <c r="AD452" s="42"/>
      <c r="AE452" s="42"/>
      <c r="AF452" s="42"/>
      <c r="AG452" s="42"/>
    </row>
    <row r="453" spans="1:33">
      <c r="A453" s="44">
        <f t="shared" si="263"/>
        <v>436</v>
      </c>
      <c r="B453" s="44"/>
      <c r="C453" s="139">
        <v>37400</v>
      </c>
      <c r="E453" s="138" t="s">
        <v>125</v>
      </c>
      <c r="G453" s="43">
        <v>6.4</v>
      </c>
      <c r="H453" s="136" t="str">
        <f t="shared" ref="H453:H486" si="267">VLOOKUP($G453,alloc,3)</f>
        <v>P, S, T &amp; D Plant - Demand</v>
      </c>
      <c r="I453" s="42">
        <f>'DepExp. Class.'!K$189</f>
        <v>0</v>
      </c>
      <c r="J453" s="136">
        <f t="shared" ref="J453:J486" si="268">$I453*VLOOKUP($G453,alloc,6)</f>
        <v>0</v>
      </c>
      <c r="K453" s="136">
        <f t="shared" ref="K453:K486" si="269">$I453*VLOOKUP($G453,alloc,7)</f>
        <v>0</v>
      </c>
      <c r="L453" s="136">
        <f t="shared" ref="L453:L486" si="270">$I453*VLOOKUP($G453,alloc,8)</f>
        <v>0</v>
      </c>
      <c r="M453" s="136">
        <f t="shared" ref="M453:M486" si="271">$I453*VLOOKUP($G453,alloc,9)</f>
        <v>0</v>
      </c>
      <c r="N453" s="136">
        <f t="shared" ref="N453:N486" si="272">$I453*VLOOKUP($G453,alloc,10)</f>
        <v>0</v>
      </c>
      <c r="O453" s="136">
        <f t="shared" ref="O453:O486" si="273">$I453*VLOOKUP($G453,alloc,11)</f>
        <v>0</v>
      </c>
      <c r="P453" s="136">
        <f t="shared" ref="P453:P486" si="274">$I453*VLOOKUP($G453,alloc,12)</f>
        <v>0</v>
      </c>
      <c r="Q453" s="136">
        <f t="shared" ref="Q453:Q486" si="275">$I453*VLOOKUP($G453,alloc,13)</f>
        <v>0</v>
      </c>
      <c r="R453" s="136">
        <f t="shared" ref="R453:R486" si="276">$I453*VLOOKUP($G453,alloc,14)</f>
        <v>0</v>
      </c>
      <c r="S453" s="136">
        <f t="shared" ref="S453:S486" si="277">$I453*VLOOKUP($G453,alloc,15)</f>
        <v>0</v>
      </c>
      <c r="T453" s="136">
        <f t="shared" ref="T453:T486" si="278">$I453*VLOOKUP($G453,alloc,16)</f>
        <v>0</v>
      </c>
      <c r="U453" s="136">
        <f t="shared" ref="U453:U486" si="279">$I453*VLOOKUP($G453,alloc,17)</f>
        <v>0</v>
      </c>
      <c r="V453" s="136">
        <f t="shared" ref="V453:V486" si="280">$I453*VLOOKUP($G453,alloc,18)</f>
        <v>0</v>
      </c>
      <c r="W453" s="136">
        <f t="shared" ref="W453:W486" si="281">$I453*VLOOKUP($G453,alloc,19)</f>
        <v>0</v>
      </c>
      <c r="X453" s="136">
        <f t="shared" ref="X453:X486" si="282">$I453*VLOOKUP($G453,alloc,20)</f>
        <v>0</v>
      </c>
      <c r="Y453" s="42">
        <f t="shared" ref="Y453:Y486" si="283">SUM(J453:X453)-I453</f>
        <v>0</v>
      </c>
      <c r="Z453" s="42"/>
      <c r="AA453" s="42"/>
      <c r="AB453" s="42"/>
      <c r="AC453" s="42"/>
      <c r="AD453" s="42"/>
      <c r="AE453" s="42"/>
      <c r="AF453" s="42"/>
      <c r="AG453" s="42"/>
    </row>
    <row r="454" spans="1:33">
      <c r="A454" s="44">
        <f t="shared" si="263"/>
        <v>437</v>
      </c>
      <c r="B454" s="44"/>
      <c r="C454" s="139">
        <v>39000</v>
      </c>
      <c r="E454" s="138" t="s">
        <v>149</v>
      </c>
      <c r="G454" s="43">
        <v>6.4</v>
      </c>
      <c r="H454" s="136" t="str">
        <f t="shared" si="267"/>
        <v>P, S, T &amp; D Plant - Demand</v>
      </c>
      <c r="I454" s="42">
        <f>'DepExp. Class.'!K$190</f>
        <v>2970.1039231882346</v>
      </c>
      <c r="J454" s="136">
        <f t="shared" si="268"/>
        <v>1604.0026627438669</v>
      </c>
      <c r="K454" s="136">
        <f t="shared" si="269"/>
        <v>895.02794257340224</v>
      </c>
      <c r="L454" s="136">
        <f t="shared" si="270"/>
        <v>0</v>
      </c>
      <c r="M454" s="136">
        <f t="shared" si="271"/>
        <v>471.07331787096524</v>
      </c>
      <c r="N454" s="136">
        <f t="shared" si="272"/>
        <v>0</v>
      </c>
      <c r="O454" s="136">
        <f t="shared" si="273"/>
        <v>0</v>
      </c>
      <c r="P454" s="136">
        <f t="shared" si="274"/>
        <v>0</v>
      </c>
      <c r="Q454" s="136">
        <f t="shared" si="275"/>
        <v>0</v>
      </c>
      <c r="R454" s="136">
        <f t="shared" si="276"/>
        <v>0</v>
      </c>
      <c r="S454" s="136">
        <f t="shared" si="277"/>
        <v>0</v>
      </c>
      <c r="T454" s="136">
        <f t="shared" si="278"/>
        <v>0</v>
      </c>
      <c r="U454" s="136">
        <f t="shared" si="279"/>
        <v>0</v>
      </c>
      <c r="V454" s="136">
        <f t="shared" si="280"/>
        <v>0</v>
      </c>
      <c r="W454" s="136">
        <f t="shared" si="281"/>
        <v>0</v>
      </c>
      <c r="X454" s="136">
        <f t="shared" si="282"/>
        <v>0</v>
      </c>
      <c r="Y454" s="42">
        <f t="shared" si="283"/>
        <v>0</v>
      </c>
      <c r="Z454" s="42"/>
      <c r="AA454" s="42"/>
      <c r="AB454" s="42"/>
      <c r="AC454" s="42"/>
      <c r="AD454" s="42"/>
      <c r="AE454" s="42"/>
      <c r="AF454" s="42"/>
      <c r="AG454" s="42"/>
    </row>
    <row r="455" spans="1:33">
      <c r="A455" s="44">
        <f t="shared" si="263"/>
        <v>438</v>
      </c>
      <c r="B455" s="44"/>
      <c r="C455" s="139">
        <v>36602</v>
      </c>
      <c r="E455" s="138" t="s">
        <v>149</v>
      </c>
      <c r="G455" s="43">
        <v>6.4</v>
      </c>
      <c r="H455" s="136" t="str">
        <f t="shared" si="267"/>
        <v>P, S, T &amp; D Plant - Demand</v>
      </c>
      <c r="I455" s="42">
        <f>'DepExp. Class.'!K$191</f>
        <v>0</v>
      </c>
      <c r="J455" s="136">
        <f t="shared" si="268"/>
        <v>0</v>
      </c>
      <c r="K455" s="136">
        <f t="shared" si="269"/>
        <v>0</v>
      </c>
      <c r="L455" s="136">
        <f t="shared" si="270"/>
        <v>0</v>
      </c>
      <c r="M455" s="136">
        <f t="shared" si="271"/>
        <v>0</v>
      </c>
      <c r="N455" s="136">
        <f t="shared" si="272"/>
        <v>0</v>
      </c>
      <c r="O455" s="136">
        <f t="shared" si="273"/>
        <v>0</v>
      </c>
      <c r="P455" s="136">
        <f t="shared" si="274"/>
        <v>0</v>
      </c>
      <c r="Q455" s="136">
        <f t="shared" si="275"/>
        <v>0</v>
      </c>
      <c r="R455" s="136">
        <f t="shared" si="276"/>
        <v>0</v>
      </c>
      <c r="S455" s="136">
        <f t="shared" si="277"/>
        <v>0</v>
      </c>
      <c r="T455" s="136">
        <f t="shared" si="278"/>
        <v>0</v>
      </c>
      <c r="U455" s="136">
        <f t="shared" si="279"/>
        <v>0</v>
      </c>
      <c r="V455" s="136">
        <f t="shared" si="280"/>
        <v>0</v>
      </c>
      <c r="W455" s="136">
        <f t="shared" si="281"/>
        <v>0</v>
      </c>
      <c r="X455" s="136">
        <f t="shared" si="282"/>
        <v>0</v>
      </c>
      <c r="Y455" s="42">
        <f t="shared" si="283"/>
        <v>0</v>
      </c>
      <c r="Z455" s="42"/>
      <c r="AA455" s="42"/>
      <c r="AB455" s="42"/>
      <c r="AC455" s="42"/>
      <c r="AD455" s="42"/>
      <c r="AE455" s="42"/>
      <c r="AF455" s="42"/>
      <c r="AG455" s="42"/>
    </row>
    <row r="456" spans="1:33">
      <c r="A456" s="44">
        <f t="shared" si="263"/>
        <v>439</v>
      </c>
      <c r="B456" s="44"/>
      <c r="C456" s="139">
        <v>37503</v>
      </c>
      <c r="E456" s="138" t="s">
        <v>291</v>
      </c>
      <c r="G456" s="43">
        <v>6.4</v>
      </c>
      <c r="H456" s="136" t="str">
        <f t="shared" si="267"/>
        <v>P, S, T &amp; D Plant - Demand</v>
      </c>
      <c r="I456" s="42">
        <f>'DepExp. Class.'!K$192</f>
        <v>0</v>
      </c>
      <c r="J456" s="136">
        <f t="shared" si="268"/>
        <v>0</v>
      </c>
      <c r="K456" s="136">
        <f t="shared" si="269"/>
        <v>0</v>
      </c>
      <c r="L456" s="136">
        <f t="shared" si="270"/>
        <v>0</v>
      </c>
      <c r="M456" s="136">
        <f t="shared" si="271"/>
        <v>0</v>
      </c>
      <c r="N456" s="136">
        <f t="shared" si="272"/>
        <v>0</v>
      </c>
      <c r="O456" s="136">
        <f t="shared" si="273"/>
        <v>0</v>
      </c>
      <c r="P456" s="136">
        <f t="shared" si="274"/>
        <v>0</v>
      </c>
      <c r="Q456" s="136">
        <f t="shared" si="275"/>
        <v>0</v>
      </c>
      <c r="R456" s="136">
        <f t="shared" si="276"/>
        <v>0</v>
      </c>
      <c r="S456" s="136">
        <f t="shared" si="277"/>
        <v>0</v>
      </c>
      <c r="T456" s="136">
        <f t="shared" si="278"/>
        <v>0</v>
      </c>
      <c r="U456" s="136">
        <f t="shared" si="279"/>
        <v>0</v>
      </c>
      <c r="V456" s="136">
        <f t="shared" si="280"/>
        <v>0</v>
      </c>
      <c r="W456" s="136">
        <f t="shared" si="281"/>
        <v>0</v>
      </c>
      <c r="X456" s="136">
        <f t="shared" si="282"/>
        <v>0</v>
      </c>
      <c r="Y456" s="42">
        <f t="shared" si="283"/>
        <v>0</v>
      </c>
      <c r="Z456" s="42"/>
      <c r="AA456" s="42"/>
      <c r="AB456" s="42"/>
      <c r="AC456" s="42"/>
      <c r="AD456" s="42"/>
      <c r="AE456" s="42"/>
      <c r="AF456" s="42"/>
      <c r="AG456" s="42"/>
    </row>
    <row r="457" spans="1:33">
      <c r="A457" s="44">
        <f t="shared" si="263"/>
        <v>440</v>
      </c>
      <c r="B457" s="44"/>
      <c r="C457" s="139">
        <v>39004</v>
      </c>
      <c r="E457" s="138" t="s">
        <v>306</v>
      </c>
      <c r="G457" s="43">
        <v>6.4</v>
      </c>
      <c r="H457" s="136" t="str">
        <f t="shared" si="267"/>
        <v>P, S, T &amp; D Plant - Demand</v>
      </c>
      <c r="I457" s="42">
        <f>'DepExp. Class.'!K$193</f>
        <v>0</v>
      </c>
      <c r="J457" s="136">
        <f t="shared" si="268"/>
        <v>0</v>
      </c>
      <c r="K457" s="136">
        <f t="shared" si="269"/>
        <v>0</v>
      </c>
      <c r="L457" s="136">
        <f t="shared" si="270"/>
        <v>0</v>
      </c>
      <c r="M457" s="136">
        <f t="shared" si="271"/>
        <v>0</v>
      </c>
      <c r="N457" s="136">
        <f t="shared" si="272"/>
        <v>0</v>
      </c>
      <c r="O457" s="136">
        <f t="shared" si="273"/>
        <v>0</v>
      </c>
      <c r="P457" s="136">
        <f t="shared" si="274"/>
        <v>0</v>
      </c>
      <c r="Q457" s="136">
        <f t="shared" si="275"/>
        <v>0</v>
      </c>
      <c r="R457" s="136">
        <f t="shared" si="276"/>
        <v>0</v>
      </c>
      <c r="S457" s="136">
        <f t="shared" si="277"/>
        <v>0</v>
      </c>
      <c r="T457" s="136">
        <f t="shared" si="278"/>
        <v>0</v>
      </c>
      <c r="U457" s="136">
        <f t="shared" si="279"/>
        <v>0</v>
      </c>
      <c r="V457" s="136">
        <f t="shared" si="280"/>
        <v>0</v>
      </c>
      <c r="W457" s="136">
        <f t="shared" si="281"/>
        <v>0</v>
      </c>
      <c r="X457" s="136">
        <f t="shared" si="282"/>
        <v>0</v>
      </c>
      <c r="Y457" s="42">
        <f t="shared" si="283"/>
        <v>0</v>
      </c>
      <c r="Z457" s="42"/>
      <c r="AA457" s="42"/>
      <c r="AB457" s="42"/>
      <c r="AC457" s="42"/>
      <c r="AD457" s="42"/>
      <c r="AE457" s="42"/>
      <c r="AF457" s="42"/>
      <c r="AG457" s="42"/>
    </row>
    <row r="458" spans="1:33">
      <c r="A458" s="44">
        <f t="shared" si="263"/>
        <v>441</v>
      </c>
      <c r="B458" s="44"/>
      <c r="C458" s="139">
        <v>39009</v>
      </c>
      <c r="E458" s="138" t="s">
        <v>307</v>
      </c>
      <c r="G458" s="43">
        <v>6.4</v>
      </c>
      <c r="H458" s="136" t="str">
        <f t="shared" si="267"/>
        <v>P, S, T &amp; D Plant - Demand</v>
      </c>
      <c r="I458" s="42">
        <f>'DepExp. Class.'!K$194</f>
        <v>6166.0927756017672</v>
      </c>
      <c r="J458" s="136">
        <f t="shared" si="268"/>
        <v>3329.994332378159</v>
      </c>
      <c r="K458" s="136">
        <f t="shared" si="269"/>
        <v>1858.1253294125243</v>
      </c>
      <c r="L458" s="136">
        <f t="shared" si="270"/>
        <v>0</v>
      </c>
      <c r="M458" s="136">
        <f t="shared" si="271"/>
        <v>977.97311381108364</v>
      </c>
      <c r="N458" s="136">
        <f t="shared" si="272"/>
        <v>0</v>
      </c>
      <c r="O458" s="136">
        <f t="shared" si="273"/>
        <v>0</v>
      </c>
      <c r="P458" s="136">
        <f t="shared" si="274"/>
        <v>0</v>
      </c>
      <c r="Q458" s="136">
        <f t="shared" si="275"/>
        <v>0</v>
      </c>
      <c r="R458" s="136">
        <f t="shared" si="276"/>
        <v>0</v>
      </c>
      <c r="S458" s="136">
        <f t="shared" si="277"/>
        <v>0</v>
      </c>
      <c r="T458" s="136">
        <f t="shared" si="278"/>
        <v>0</v>
      </c>
      <c r="U458" s="136">
        <f t="shared" si="279"/>
        <v>0</v>
      </c>
      <c r="V458" s="136">
        <f t="shared" si="280"/>
        <v>0</v>
      </c>
      <c r="W458" s="136">
        <f t="shared" si="281"/>
        <v>0</v>
      </c>
      <c r="X458" s="136">
        <f t="shared" si="282"/>
        <v>0</v>
      </c>
      <c r="Y458" s="42">
        <f t="shared" si="283"/>
        <v>0</v>
      </c>
      <c r="Z458" s="42"/>
      <c r="AA458" s="42"/>
      <c r="AB458" s="42"/>
      <c r="AC458" s="42"/>
      <c r="AD458" s="42"/>
      <c r="AE458" s="42"/>
      <c r="AF458" s="42"/>
      <c r="AG458" s="42"/>
    </row>
    <row r="459" spans="1:33">
      <c r="A459" s="44">
        <f t="shared" si="263"/>
        <v>442</v>
      </c>
      <c r="B459" s="44"/>
      <c r="C459" s="139">
        <v>39100</v>
      </c>
      <c r="E459" s="138" t="s">
        <v>308</v>
      </c>
      <c r="G459" s="43">
        <v>6.4</v>
      </c>
      <c r="H459" s="136" t="str">
        <f t="shared" si="267"/>
        <v>P, S, T &amp; D Plant - Demand</v>
      </c>
      <c r="I459" s="42">
        <f>'DepExp. Class.'!K$195</f>
        <v>8742.2876506960583</v>
      </c>
      <c r="J459" s="136">
        <f t="shared" si="268"/>
        <v>4721.2666737724103</v>
      </c>
      <c r="K459" s="136">
        <f t="shared" si="269"/>
        <v>2634.4504878428997</v>
      </c>
      <c r="L459" s="136">
        <f t="shared" si="270"/>
        <v>0</v>
      </c>
      <c r="M459" s="136">
        <f t="shared" si="271"/>
        <v>1386.5704890807476</v>
      </c>
      <c r="N459" s="136">
        <f t="shared" si="272"/>
        <v>0</v>
      </c>
      <c r="O459" s="136">
        <f t="shared" si="273"/>
        <v>0</v>
      </c>
      <c r="P459" s="136">
        <f t="shared" si="274"/>
        <v>0</v>
      </c>
      <c r="Q459" s="136">
        <f t="shared" si="275"/>
        <v>0</v>
      </c>
      <c r="R459" s="136">
        <f t="shared" si="276"/>
        <v>0</v>
      </c>
      <c r="S459" s="136">
        <f t="shared" si="277"/>
        <v>0</v>
      </c>
      <c r="T459" s="136">
        <f t="shared" si="278"/>
        <v>0</v>
      </c>
      <c r="U459" s="136">
        <f t="shared" si="279"/>
        <v>0</v>
      </c>
      <c r="V459" s="136">
        <f t="shared" si="280"/>
        <v>0</v>
      </c>
      <c r="W459" s="136">
        <f t="shared" si="281"/>
        <v>0</v>
      </c>
      <c r="X459" s="136">
        <f t="shared" si="282"/>
        <v>0</v>
      </c>
      <c r="Y459" s="42">
        <f t="shared" si="283"/>
        <v>0</v>
      </c>
      <c r="Z459" s="42"/>
      <c r="AA459" s="42"/>
      <c r="AB459" s="42"/>
      <c r="AC459" s="42"/>
      <c r="AD459" s="42"/>
      <c r="AE459" s="42"/>
      <c r="AF459" s="42"/>
      <c r="AG459" s="42"/>
    </row>
    <row r="460" spans="1:33">
      <c r="A460" s="44">
        <f t="shared" si="263"/>
        <v>443</v>
      </c>
      <c r="B460" s="44"/>
      <c r="C460" s="139">
        <v>39102</v>
      </c>
      <c r="E460" s="138" t="s">
        <v>309</v>
      </c>
      <c r="G460" s="43">
        <v>6.4</v>
      </c>
      <c r="H460" s="136" t="str">
        <f t="shared" si="267"/>
        <v>P, S, T &amp; D Plant - Demand</v>
      </c>
      <c r="I460" s="42">
        <f>'DepExp. Class.'!K$196</f>
        <v>0</v>
      </c>
      <c r="J460" s="136">
        <f t="shared" si="268"/>
        <v>0</v>
      </c>
      <c r="K460" s="136">
        <f t="shared" si="269"/>
        <v>0</v>
      </c>
      <c r="L460" s="136">
        <f t="shared" si="270"/>
        <v>0</v>
      </c>
      <c r="M460" s="136">
        <f t="shared" si="271"/>
        <v>0</v>
      </c>
      <c r="N460" s="136">
        <f t="shared" si="272"/>
        <v>0</v>
      </c>
      <c r="O460" s="136">
        <f t="shared" si="273"/>
        <v>0</v>
      </c>
      <c r="P460" s="136">
        <f t="shared" si="274"/>
        <v>0</v>
      </c>
      <c r="Q460" s="136">
        <f t="shared" si="275"/>
        <v>0</v>
      </c>
      <c r="R460" s="136">
        <f t="shared" si="276"/>
        <v>0</v>
      </c>
      <c r="S460" s="136">
        <f t="shared" si="277"/>
        <v>0</v>
      </c>
      <c r="T460" s="136">
        <f t="shared" si="278"/>
        <v>0</v>
      </c>
      <c r="U460" s="136">
        <f t="shared" si="279"/>
        <v>0</v>
      </c>
      <c r="V460" s="136">
        <f t="shared" si="280"/>
        <v>0</v>
      </c>
      <c r="W460" s="136">
        <f t="shared" si="281"/>
        <v>0</v>
      </c>
      <c r="X460" s="136">
        <f t="shared" si="282"/>
        <v>0</v>
      </c>
      <c r="Y460" s="42">
        <f t="shared" si="283"/>
        <v>0</v>
      </c>
      <c r="Z460" s="42"/>
      <c r="AA460" s="42"/>
      <c r="AB460" s="42"/>
      <c r="AC460" s="42"/>
      <c r="AD460" s="42"/>
      <c r="AE460" s="42"/>
      <c r="AF460" s="42"/>
      <c r="AG460" s="42"/>
    </row>
    <row r="461" spans="1:33">
      <c r="A461" s="44">
        <f t="shared" si="263"/>
        <v>444</v>
      </c>
      <c r="B461" s="44"/>
      <c r="C461" s="146">
        <v>39103</v>
      </c>
      <c r="E461" s="138" t="s">
        <v>310</v>
      </c>
      <c r="G461" s="43">
        <v>6.4</v>
      </c>
      <c r="H461" s="136" t="str">
        <f t="shared" si="267"/>
        <v>P, S, T &amp; D Plant - Demand</v>
      </c>
      <c r="I461" s="42">
        <f>'DepExp. Class.'!K$197</f>
        <v>0</v>
      </c>
      <c r="J461" s="136">
        <f t="shared" si="268"/>
        <v>0</v>
      </c>
      <c r="K461" s="136">
        <f t="shared" si="269"/>
        <v>0</v>
      </c>
      <c r="L461" s="136">
        <f t="shared" si="270"/>
        <v>0</v>
      </c>
      <c r="M461" s="136">
        <f t="shared" si="271"/>
        <v>0</v>
      </c>
      <c r="N461" s="136">
        <f t="shared" si="272"/>
        <v>0</v>
      </c>
      <c r="O461" s="136">
        <f t="shared" si="273"/>
        <v>0</v>
      </c>
      <c r="P461" s="136">
        <f t="shared" si="274"/>
        <v>0</v>
      </c>
      <c r="Q461" s="136">
        <f t="shared" si="275"/>
        <v>0</v>
      </c>
      <c r="R461" s="136">
        <f t="shared" si="276"/>
        <v>0</v>
      </c>
      <c r="S461" s="136">
        <f t="shared" si="277"/>
        <v>0</v>
      </c>
      <c r="T461" s="136">
        <f t="shared" si="278"/>
        <v>0</v>
      </c>
      <c r="U461" s="136">
        <f t="shared" si="279"/>
        <v>0</v>
      </c>
      <c r="V461" s="136">
        <f t="shared" si="280"/>
        <v>0</v>
      </c>
      <c r="W461" s="136">
        <f t="shared" si="281"/>
        <v>0</v>
      </c>
      <c r="X461" s="136">
        <f t="shared" si="282"/>
        <v>0</v>
      </c>
      <c r="Y461" s="42">
        <f t="shared" si="283"/>
        <v>0</v>
      </c>
      <c r="Z461" s="42"/>
      <c r="AA461" s="42"/>
      <c r="AB461" s="42"/>
      <c r="AC461" s="42"/>
      <c r="AD461" s="42"/>
      <c r="AE461" s="42"/>
      <c r="AF461" s="42"/>
      <c r="AG461" s="42"/>
    </row>
    <row r="462" spans="1:33">
      <c r="A462" s="44">
        <f t="shared" si="263"/>
        <v>445</v>
      </c>
      <c r="B462" s="44"/>
      <c r="C462" s="139">
        <v>39200</v>
      </c>
      <c r="E462" s="138" t="s">
        <v>311</v>
      </c>
      <c r="G462" s="43">
        <v>6.4</v>
      </c>
      <c r="H462" s="136" t="str">
        <f t="shared" si="267"/>
        <v>P, S, T &amp; D Plant - Demand</v>
      </c>
      <c r="I462" s="42">
        <f>'DepExp. Class.'!K$198</f>
        <v>14.094384265548356</v>
      </c>
      <c r="J462" s="136">
        <f t="shared" si="268"/>
        <v>7.6116629169685952</v>
      </c>
      <c r="K462" s="136">
        <f t="shared" si="269"/>
        <v>4.2472816026892914</v>
      </c>
      <c r="L462" s="136">
        <f t="shared" si="270"/>
        <v>0</v>
      </c>
      <c r="M462" s="136">
        <f t="shared" si="271"/>
        <v>2.2354397458904689</v>
      </c>
      <c r="N462" s="136">
        <f t="shared" si="272"/>
        <v>0</v>
      </c>
      <c r="O462" s="136">
        <f t="shared" si="273"/>
        <v>0</v>
      </c>
      <c r="P462" s="136">
        <f t="shared" si="274"/>
        <v>0</v>
      </c>
      <c r="Q462" s="136">
        <f t="shared" si="275"/>
        <v>0</v>
      </c>
      <c r="R462" s="136">
        <f t="shared" si="276"/>
        <v>0</v>
      </c>
      <c r="S462" s="136">
        <f t="shared" si="277"/>
        <v>0</v>
      </c>
      <c r="T462" s="136">
        <f t="shared" si="278"/>
        <v>0</v>
      </c>
      <c r="U462" s="136">
        <f t="shared" si="279"/>
        <v>0</v>
      </c>
      <c r="V462" s="136">
        <f t="shared" si="280"/>
        <v>0</v>
      </c>
      <c r="W462" s="136">
        <f t="shared" si="281"/>
        <v>0</v>
      </c>
      <c r="X462" s="136">
        <f t="shared" si="282"/>
        <v>0</v>
      </c>
      <c r="Y462" s="42">
        <f t="shared" si="283"/>
        <v>0</v>
      </c>
      <c r="Z462" s="42"/>
      <c r="AA462" s="42"/>
      <c r="AB462" s="42"/>
      <c r="AC462" s="42"/>
      <c r="AD462" s="42"/>
      <c r="AE462" s="42"/>
      <c r="AF462" s="42"/>
      <c r="AG462" s="42"/>
    </row>
    <row r="463" spans="1:33">
      <c r="A463" s="44">
        <f t="shared" si="263"/>
        <v>446</v>
      </c>
      <c r="B463" s="44"/>
      <c r="C463" s="139">
        <v>39201</v>
      </c>
      <c r="E463" s="138" t="s">
        <v>312</v>
      </c>
      <c r="G463" s="43">
        <v>6.4</v>
      </c>
      <c r="H463" s="136" t="str">
        <f t="shared" si="267"/>
        <v>P, S, T &amp; D Plant - Demand</v>
      </c>
      <c r="I463" s="42">
        <f>'DepExp. Class.'!K$199</f>
        <v>0</v>
      </c>
      <c r="J463" s="136">
        <f t="shared" si="268"/>
        <v>0</v>
      </c>
      <c r="K463" s="136">
        <f t="shared" si="269"/>
        <v>0</v>
      </c>
      <c r="L463" s="136">
        <f t="shared" si="270"/>
        <v>0</v>
      </c>
      <c r="M463" s="136">
        <f t="shared" si="271"/>
        <v>0</v>
      </c>
      <c r="N463" s="136">
        <f t="shared" si="272"/>
        <v>0</v>
      </c>
      <c r="O463" s="136">
        <f t="shared" si="273"/>
        <v>0</v>
      </c>
      <c r="P463" s="136">
        <f t="shared" si="274"/>
        <v>0</v>
      </c>
      <c r="Q463" s="136">
        <f t="shared" si="275"/>
        <v>0</v>
      </c>
      <c r="R463" s="136">
        <f t="shared" si="276"/>
        <v>0</v>
      </c>
      <c r="S463" s="136">
        <f t="shared" si="277"/>
        <v>0</v>
      </c>
      <c r="T463" s="136">
        <f t="shared" si="278"/>
        <v>0</v>
      </c>
      <c r="U463" s="136">
        <f t="shared" si="279"/>
        <v>0</v>
      </c>
      <c r="V463" s="136">
        <f t="shared" si="280"/>
        <v>0</v>
      </c>
      <c r="W463" s="136">
        <f t="shared" si="281"/>
        <v>0</v>
      </c>
      <c r="X463" s="136">
        <f t="shared" si="282"/>
        <v>0</v>
      </c>
      <c r="Y463" s="42">
        <f t="shared" si="283"/>
        <v>0</v>
      </c>
      <c r="Z463" s="42"/>
      <c r="AA463" s="42"/>
      <c r="AB463" s="42"/>
      <c r="AC463" s="42"/>
      <c r="AD463" s="42"/>
      <c r="AE463" s="42"/>
      <c r="AF463" s="42"/>
      <c r="AG463" s="42"/>
    </row>
    <row r="464" spans="1:33">
      <c r="A464" s="44">
        <f t="shared" si="263"/>
        <v>447</v>
      </c>
      <c r="B464" s="44"/>
      <c r="C464" s="139">
        <v>39202</v>
      </c>
      <c r="E464" s="138" t="s">
        <v>313</v>
      </c>
      <c r="G464" s="43">
        <v>6.4</v>
      </c>
      <c r="H464" s="136" t="str">
        <f t="shared" si="267"/>
        <v>P, S, T &amp; D Plant - Demand</v>
      </c>
      <c r="I464" s="42">
        <f>'DepExp. Class.'!K$200</f>
        <v>0</v>
      </c>
      <c r="J464" s="136">
        <f t="shared" si="268"/>
        <v>0</v>
      </c>
      <c r="K464" s="136">
        <f t="shared" si="269"/>
        <v>0</v>
      </c>
      <c r="L464" s="136">
        <f t="shared" si="270"/>
        <v>0</v>
      </c>
      <c r="M464" s="136">
        <f t="shared" si="271"/>
        <v>0</v>
      </c>
      <c r="N464" s="136">
        <f t="shared" si="272"/>
        <v>0</v>
      </c>
      <c r="O464" s="136">
        <f t="shared" si="273"/>
        <v>0</v>
      </c>
      <c r="P464" s="136">
        <f t="shared" si="274"/>
        <v>0</v>
      </c>
      <c r="Q464" s="136">
        <f t="shared" si="275"/>
        <v>0</v>
      </c>
      <c r="R464" s="136">
        <f t="shared" si="276"/>
        <v>0</v>
      </c>
      <c r="S464" s="136">
        <f t="shared" si="277"/>
        <v>0</v>
      </c>
      <c r="T464" s="136">
        <f t="shared" si="278"/>
        <v>0</v>
      </c>
      <c r="U464" s="136">
        <f t="shared" si="279"/>
        <v>0</v>
      </c>
      <c r="V464" s="136">
        <f t="shared" si="280"/>
        <v>0</v>
      </c>
      <c r="W464" s="136">
        <f t="shared" si="281"/>
        <v>0</v>
      </c>
      <c r="X464" s="136">
        <f t="shared" si="282"/>
        <v>0</v>
      </c>
      <c r="Y464" s="42">
        <f t="shared" si="283"/>
        <v>0</v>
      </c>
      <c r="Z464" s="42"/>
      <c r="AA464" s="42"/>
      <c r="AB464" s="42"/>
      <c r="AC464" s="42"/>
      <c r="AD464" s="42"/>
      <c r="AE464" s="42"/>
      <c r="AF464" s="42"/>
      <c r="AG464" s="42"/>
    </row>
    <row r="465" spans="1:33">
      <c r="A465" s="44">
        <f t="shared" si="263"/>
        <v>448</v>
      </c>
      <c r="B465" s="44"/>
      <c r="C465" s="139">
        <v>39300</v>
      </c>
      <c r="E465" s="138" t="s">
        <v>198</v>
      </c>
      <c r="G465" s="43">
        <v>6.4</v>
      </c>
      <c r="H465" s="136" t="str">
        <f t="shared" si="267"/>
        <v>P, S, T &amp; D Plant - Demand</v>
      </c>
      <c r="I465" s="42">
        <f>'DepExp. Class.'!K$201</f>
        <v>0</v>
      </c>
      <c r="J465" s="136">
        <f t="shared" si="268"/>
        <v>0</v>
      </c>
      <c r="K465" s="136">
        <f t="shared" si="269"/>
        <v>0</v>
      </c>
      <c r="L465" s="136">
        <f t="shared" si="270"/>
        <v>0</v>
      </c>
      <c r="M465" s="136">
        <f t="shared" si="271"/>
        <v>0</v>
      </c>
      <c r="N465" s="136">
        <f t="shared" si="272"/>
        <v>0</v>
      </c>
      <c r="O465" s="136">
        <f t="shared" si="273"/>
        <v>0</v>
      </c>
      <c r="P465" s="136">
        <f t="shared" si="274"/>
        <v>0</v>
      </c>
      <c r="Q465" s="136">
        <f t="shared" si="275"/>
        <v>0</v>
      </c>
      <c r="R465" s="136">
        <f t="shared" si="276"/>
        <v>0</v>
      </c>
      <c r="S465" s="136">
        <f t="shared" si="277"/>
        <v>0</v>
      </c>
      <c r="T465" s="136">
        <f t="shared" si="278"/>
        <v>0</v>
      </c>
      <c r="U465" s="136">
        <f t="shared" si="279"/>
        <v>0</v>
      </c>
      <c r="V465" s="136">
        <f t="shared" si="280"/>
        <v>0</v>
      </c>
      <c r="W465" s="136">
        <f t="shared" si="281"/>
        <v>0</v>
      </c>
      <c r="X465" s="136">
        <f t="shared" si="282"/>
        <v>0</v>
      </c>
      <c r="Y465" s="42">
        <f t="shared" si="283"/>
        <v>0</v>
      </c>
      <c r="Z465" s="42"/>
      <c r="AA465" s="42"/>
      <c r="AB465" s="42"/>
      <c r="AC465" s="42"/>
      <c r="AD465" s="42"/>
      <c r="AE465" s="42"/>
      <c r="AF465" s="42"/>
      <c r="AG465" s="42"/>
    </row>
    <row r="466" spans="1:33">
      <c r="A466" s="44">
        <f t="shared" si="263"/>
        <v>449</v>
      </c>
      <c r="B466" s="44"/>
      <c r="C466" s="139">
        <v>39400</v>
      </c>
      <c r="E466" s="138" t="s">
        <v>314</v>
      </c>
      <c r="G466" s="43">
        <v>6.4</v>
      </c>
      <c r="H466" s="136" t="str">
        <f t="shared" si="267"/>
        <v>P, S, T &amp; D Plant - Demand</v>
      </c>
      <c r="I466" s="42">
        <f>'DepExp. Class.'!K$202</f>
        <v>2682.8394351888965</v>
      </c>
      <c r="J466" s="136">
        <f t="shared" si="268"/>
        <v>1448.8656656626069</v>
      </c>
      <c r="K466" s="136">
        <f t="shared" si="269"/>
        <v>808.46203433661003</v>
      </c>
      <c r="L466" s="136">
        <f t="shared" si="270"/>
        <v>0</v>
      </c>
      <c r="M466" s="136">
        <f t="shared" si="271"/>
        <v>425.51173518967937</v>
      </c>
      <c r="N466" s="136">
        <f t="shared" si="272"/>
        <v>0</v>
      </c>
      <c r="O466" s="136">
        <f t="shared" si="273"/>
        <v>0</v>
      </c>
      <c r="P466" s="136">
        <f t="shared" si="274"/>
        <v>0</v>
      </c>
      <c r="Q466" s="136">
        <f t="shared" si="275"/>
        <v>0</v>
      </c>
      <c r="R466" s="136">
        <f t="shared" si="276"/>
        <v>0</v>
      </c>
      <c r="S466" s="136">
        <f t="shared" si="277"/>
        <v>0</v>
      </c>
      <c r="T466" s="136">
        <f t="shared" si="278"/>
        <v>0</v>
      </c>
      <c r="U466" s="136">
        <f t="shared" si="279"/>
        <v>0</v>
      </c>
      <c r="V466" s="136">
        <f t="shared" si="280"/>
        <v>0</v>
      </c>
      <c r="W466" s="136">
        <f t="shared" si="281"/>
        <v>0</v>
      </c>
      <c r="X466" s="136">
        <f t="shared" si="282"/>
        <v>0</v>
      </c>
      <c r="Y466" s="42">
        <f t="shared" si="283"/>
        <v>0</v>
      </c>
      <c r="Z466" s="42"/>
      <c r="AA466" s="42"/>
      <c r="AB466" s="42"/>
      <c r="AC466" s="42"/>
      <c r="AD466" s="42"/>
      <c r="AE466" s="42"/>
      <c r="AF466" s="42"/>
      <c r="AG466" s="42"/>
    </row>
    <row r="467" spans="1:33">
      <c r="A467" s="44">
        <f t="shared" si="263"/>
        <v>450</v>
      </c>
      <c r="B467" s="44"/>
      <c r="C467" s="139">
        <v>39600</v>
      </c>
      <c r="E467" s="138" t="s">
        <v>315</v>
      </c>
      <c r="G467" s="43">
        <v>6.4</v>
      </c>
      <c r="H467" s="136" t="str">
        <f t="shared" si="267"/>
        <v>P, S, T &amp; D Plant - Demand</v>
      </c>
      <c r="I467" s="42">
        <f>'DepExp. Class.'!K$203</f>
        <v>46.573936570905893</v>
      </c>
      <c r="J467" s="136">
        <f t="shared" si="268"/>
        <v>25.152223695259064</v>
      </c>
      <c r="K467" s="136">
        <f t="shared" si="269"/>
        <v>14.034853898935506</v>
      </c>
      <c r="L467" s="136">
        <f t="shared" si="270"/>
        <v>0</v>
      </c>
      <c r="M467" s="136">
        <f t="shared" si="271"/>
        <v>7.3868589767113217</v>
      </c>
      <c r="N467" s="136">
        <f t="shared" si="272"/>
        <v>0</v>
      </c>
      <c r="O467" s="136">
        <f t="shared" si="273"/>
        <v>0</v>
      </c>
      <c r="P467" s="136">
        <f t="shared" si="274"/>
        <v>0</v>
      </c>
      <c r="Q467" s="136">
        <f t="shared" si="275"/>
        <v>0</v>
      </c>
      <c r="R467" s="136">
        <f t="shared" si="276"/>
        <v>0</v>
      </c>
      <c r="S467" s="136">
        <f t="shared" si="277"/>
        <v>0</v>
      </c>
      <c r="T467" s="136">
        <f t="shared" si="278"/>
        <v>0</v>
      </c>
      <c r="U467" s="136">
        <f t="shared" si="279"/>
        <v>0</v>
      </c>
      <c r="V467" s="136">
        <f t="shared" si="280"/>
        <v>0</v>
      </c>
      <c r="W467" s="136">
        <f t="shared" si="281"/>
        <v>0</v>
      </c>
      <c r="X467" s="136">
        <f t="shared" si="282"/>
        <v>0</v>
      </c>
      <c r="Y467" s="42">
        <f t="shared" si="283"/>
        <v>0</v>
      </c>
      <c r="Z467" s="42"/>
      <c r="AA467" s="42"/>
      <c r="AB467" s="42"/>
      <c r="AC467" s="42"/>
      <c r="AD467" s="42"/>
      <c r="AE467" s="42"/>
      <c r="AF467" s="42"/>
      <c r="AG467" s="42"/>
    </row>
    <row r="468" spans="1:33">
      <c r="A468" s="44">
        <f t="shared" si="263"/>
        <v>451</v>
      </c>
      <c r="B468" s="44"/>
      <c r="C468" s="139">
        <v>39603</v>
      </c>
      <c r="E468" s="138" t="s">
        <v>316</v>
      </c>
      <c r="G468" s="43">
        <v>6.4</v>
      </c>
      <c r="H468" s="136" t="str">
        <f t="shared" si="267"/>
        <v>P, S, T &amp; D Plant - Demand</v>
      </c>
      <c r="I468" s="42">
        <f>'DepExp. Class.'!K$204</f>
        <v>0</v>
      </c>
      <c r="J468" s="136">
        <f t="shared" si="268"/>
        <v>0</v>
      </c>
      <c r="K468" s="136">
        <f t="shared" si="269"/>
        <v>0</v>
      </c>
      <c r="L468" s="136">
        <f t="shared" si="270"/>
        <v>0</v>
      </c>
      <c r="M468" s="136">
        <f t="shared" si="271"/>
        <v>0</v>
      </c>
      <c r="N468" s="136">
        <f t="shared" si="272"/>
        <v>0</v>
      </c>
      <c r="O468" s="136">
        <f t="shared" si="273"/>
        <v>0</v>
      </c>
      <c r="P468" s="136">
        <f t="shared" si="274"/>
        <v>0</v>
      </c>
      <c r="Q468" s="136">
        <f t="shared" si="275"/>
        <v>0</v>
      </c>
      <c r="R468" s="136">
        <f t="shared" si="276"/>
        <v>0</v>
      </c>
      <c r="S468" s="136">
        <f t="shared" si="277"/>
        <v>0</v>
      </c>
      <c r="T468" s="136">
        <f t="shared" si="278"/>
        <v>0</v>
      </c>
      <c r="U468" s="136">
        <f t="shared" si="279"/>
        <v>0</v>
      </c>
      <c r="V468" s="136">
        <f t="shared" si="280"/>
        <v>0</v>
      </c>
      <c r="W468" s="136">
        <f t="shared" si="281"/>
        <v>0</v>
      </c>
      <c r="X468" s="136">
        <f t="shared" si="282"/>
        <v>0</v>
      </c>
      <c r="Y468" s="42">
        <f t="shared" si="283"/>
        <v>0</v>
      </c>
      <c r="Z468" s="42"/>
      <c r="AA468" s="42"/>
      <c r="AB468" s="42"/>
      <c r="AC468" s="42"/>
      <c r="AD468" s="42"/>
      <c r="AE468" s="42"/>
      <c r="AF468" s="42"/>
      <c r="AG468" s="42"/>
    </row>
    <row r="469" spans="1:33">
      <c r="A469" s="44">
        <f t="shared" ref="A469:A532" si="284">A468+1</f>
        <v>452</v>
      </c>
      <c r="B469" s="44"/>
      <c r="C469" s="137">
        <v>39604</v>
      </c>
      <c r="E469" s="138" t="s">
        <v>317</v>
      </c>
      <c r="G469" s="43">
        <v>6.4</v>
      </c>
      <c r="H469" s="136" t="str">
        <f t="shared" si="267"/>
        <v>P, S, T &amp; D Plant - Demand</v>
      </c>
      <c r="I469" s="42">
        <f>'DepExp. Class.'!K$205</f>
        <v>0</v>
      </c>
      <c r="J469" s="136">
        <f t="shared" si="268"/>
        <v>0</v>
      </c>
      <c r="K469" s="136">
        <f t="shared" si="269"/>
        <v>0</v>
      </c>
      <c r="L469" s="136">
        <f t="shared" si="270"/>
        <v>0</v>
      </c>
      <c r="M469" s="136">
        <f t="shared" si="271"/>
        <v>0</v>
      </c>
      <c r="N469" s="136">
        <f t="shared" si="272"/>
        <v>0</v>
      </c>
      <c r="O469" s="136">
        <f t="shared" si="273"/>
        <v>0</v>
      </c>
      <c r="P469" s="136">
        <f t="shared" si="274"/>
        <v>0</v>
      </c>
      <c r="Q469" s="136">
        <f t="shared" si="275"/>
        <v>0</v>
      </c>
      <c r="R469" s="136">
        <f t="shared" si="276"/>
        <v>0</v>
      </c>
      <c r="S469" s="136">
        <f t="shared" si="277"/>
        <v>0</v>
      </c>
      <c r="T469" s="136">
        <f t="shared" si="278"/>
        <v>0</v>
      </c>
      <c r="U469" s="136">
        <f t="shared" si="279"/>
        <v>0</v>
      </c>
      <c r="V469" s="136">
        <f t="shared" si="280"/>
        <v>0</v>
      </c>
      <c r="W469" s="136">
        <f t="shared" si="281"/>
        <v>0</v>
      </c>
      <c r="X469" s="136">
        <f t="shared" si="282"/>
        <v>0</v>
      </c>
      <c r="Y469" s="42">
        <f t="shared" si="283"/>
        <v>0</v>
      </c>
      <c r="Z469" s="42"/>
      <c r="AA469" s="42"/>
      <c r="AB469" s="42"/>
      <c r="AC469" s="42"/>
      <c r="AD469" s="42"/>
      <c r="AE469" s="42"/>
      <c r="AF469" s="42"/>
      <c r="AG469" s="42"/>
    </row>
    <row r="470" spans="1:33">
      <c r="A470" s="44">
        <f t="shared" si="284"/>
        <v>453</v>
      </c>
      <c r="B470" s="44"/>
      <c r="C470" s="137">
        <v>39605</v>
      </c>
      <c r="E470" s="141" t="s">
        <v>318</v>
      </c>
      <c r="G470" s="43">
        <v>6.4</v>
      </c>
      <c r="H470" s="136" t="str">
        <f t="shared" si="267"/>
        <v>P, S, T &amp; D Plant - Demand</v>
      </c>
      <c r="I470" s="42">
        <f>'DepExp. Class.'!K$206</f>
        <v>0</v>
      </c>
      <c r="J470" s="136">
        <f t="shared" si="268"/>
        <v>0</v>
      </c>
      <c r="K470" s="136">
        <f t="shared" si="269"/>
        <v>0</v>
      </c>
      <c r="L470" s="136">
        <f t="shared" si="270"/>
        <v>0</v>
      </c>
      <c r="M470" s="136">
        <f t="shared" si="271"/>
        <v>0</v>
      </c>
      <c r="N470" s="136">
        <f t="shared" si="272"/>
        <v>0</v>
      </c>
      <c r="O470" s="136">
        <f t="shared" si="273"/>
        <v>0</v>
      </c>
      <c r="P470" s="136">
        <f t="shared" si="274"/>
        <v>0</v>
      </c>
      <c r="Q470" s="136">
        <f t="shared" si="275"/>
        <v>0</v>
      </c>
      <c r="R470" s="136">
        <f t="shared" si="276"/>
        <v>0</v>
      </c>
      <c r="S470" s="136">
        <f t="shared" si="277"/>
        <v>0</v>
      </c>
      <c r="T470" s="136">
        <f t="shared" si="278"/>
        <v>0</v>
      </c>
      <c r="U470" s="136">
        <f t="shared" si="279"/>
        <v>0</v>
      </c>
      <c r="V470" s="136">
        <f t="shared" si="280"/>
        <v>0</v>
      </c>
      <c r="W470" s="136">
        <f t="shared" si="281"/>
        <v>0</v>
      </c>
      <c r="X470" s="136">
        <f t="shared" si="282"/>
        <v>0</v>
      </c>
      <c r="Y470" s="42">
        <f t="shared" si="283"/>
        <v>0</v>
      </c>
      <c r="Z470" s="42"/>
      <c r="AA470" s="42"/>
      <c r="AB470" s="42"/>
      <c r="AC470" s="42"/>
      <c r="AD470" s="42"/>
      <c r="AE470" s="42"/>
      <c r="AF470" s="42"/>
      <c r="AG470" s="42"/>
    </row>
    <row r="471" spans="1:33">
      <c r="A471" s="44">
        <f t="shared" si="284"/>
        <v>454</v>
      </c>
      <c r="B471" s="44"/>
      <c r="C471" s="137">
        <v>39700</v>
      </c>
      <c r="E471" s="138" t="s">
        <v>319</v>
      </c>
      <c r="G471" s="43">
        <v>6.4</v>
      </c>
      <c r="H471" s="136" t="str">
        <f t="shared" si="267"/>
        <v>P, S, T &amp; D Plant - Demand</v>
      </c>
      <c r="I471" s="42">
        <f>'DepExp. Class.'!K$207</f>
        <v>2924.8344144638718</v>
      </c>
      <c r="J471" s="136">
        <f t="shared" si="268"/>
        <v>1579.5548944459013</v>
      </c>
      <c r="K471" s="136">
        <f t="shared" si="269"/>
        <v>881.38617235164452</v>
      </c>
      <c r="L471" s="136">
        <f t="shared" si="270"/>
        <v>0</v>
      </c>
      <c r="M471" s="136">
        <f t="shared" si="271"/>
        <v>463.89334766632578</v>
      </c>
      <c r="N471" s="136">
        <f t="shared" si="272"/>
        <v>0</v>
      </c>
      <c r="O471" s="136">
        <f t="shared" si="273"/>
        <v>0</v>
      </c>
      <c r="P471" s="136">
        <f t="shared" si="274"/>
        <v>0</v>
      </c>
      <c r="Q471" s="136">
        <f t="shared" si="275"/>
        <v>0</v>
      </c>
      <c r="R471" s="136">
        <f t="shared" si="276"/>
        <v>0</v>
      </c>
      <c r="S471" s="136">
        <f t="shared" si="277"/>
        <v>0</v>
      </c>
      <c r="T471" s="136">
        <f t="shared" si="278"/>
        <v>0</v>
      </c>
      <c r="U471" s="136">
        <f t="shared" si="279"/>
        <v>0</v>
      </c>
      <c r="V471" s="136">
        <f t="shared" si="280"/>
        <v>0</v>
      </c>
      <c r="W471" s="136">
        <f t="shared" si="281"/>
        <v>0</v>
      </c>
      <c r="X471" s="136">
        <f t="shared" si="282"/>
        <v>0</v>
      </c>
      <c r="Y471" s="42">
        <f t="shared" si="283"/>
        <v>0</v>
      </c>
      <c r="Z471" s="42"/>
      <c r="AA471" s="42"/>
      <c r="AB471" s="42"/>
      <c r="AC471" s="42"/>
      <c r="AD471" s="42"/>
      <c r="AE471" s="42"/>
      <c r="AF471" s="42"/>
      <c r="AG471" s="42"/>
    </row>
    <row r="472" spans="1:33">
      <c r="A472" s="44">
        <f t="shared" si="284"/>
        <v>455</v>
      </c>
      <c r="B472" s="44"/>
      <c r="C472" s="137">
        <v>39701</v>
      </c>
      <c r="E472" s="138" t="s">
        <v>320</v>
      </c>
      <c r="G472" s="43">
        <v>6.4</v>
      </c>
      <c r="H472" s="136" t="str">
        <f t="shared" si="267"/>
        <v>P, S, T &amp; D Plant - Demand</v>
      </c>
      <c r="I472" s="42">
        <f>'DepExp. Class.'!K$208</f>
        <v>0</v>
      </c>
      <c r="J472" s="136">
        <f t="shared" si="268"/>
        <v>0</v>
      </c>
      <c r="K472" s="136">
        <f t="shared" si="269"/>
        <v>0</v>
      </c>
      <c r="L472" s="136">
        <f t="shared" si="270"/>
        <v>0</v>
      </c>
      <c r="M472" s="136">
        <f t="shared" si="271"/>
        <v>0</v>
      </c>
      <c r="N472" s="136">
        <f t="shared" si="272"/>
        <v>0</v>
      </c>
      <c r="O472" s="136">
        <f t="shared" si="273"/>
        <v>0</v>
      </c>
      <c r="P472" s="136">
        <f t="shared" si="274"/>
        <v>0</v>
      </c>
      <c r="Q472" s="136">
        <f t="shared" si="275"/>
        <v>0</v>
      </c>
      <c r="R472" s="136">
        <f t="shared" si="276"/>
        <v>0</v>
      </c>
      <c r="S472" s="136">
        <f t="shared" si="277"/>
        <v>0</v>
      </c>
      <c r="T472" s="136">
        <f t="shared" si="278"/>
        <v>0</v>
      </c>
      <c r="U472" s="136">
        <f t="shared" si="279"/>
        <v>0</v>
      </c>
      <c r="V472" s="136">
        <f t="shared" si="280"/>
        <v>0</v>
      </c>
      <c r="W472" s="136">
        <f t="shared" si="281"/>
        <v>0</v>
      </c>
      <c r="X472" s="136">
        <f t="shared" si="282"/>
        <v>0</v>
      </c>
      <c r="Y472" s="42">
        <f t="shared" si="283"/>
        <v>0</v>
      </c>
      <c r="Z472" s="42"/>
      <c r="AA472" s="42"/>
      <c r="AB472" s="42"/>
      <c r="AC472" s="42"/>
      <c r="AD472" s="42"/>
      <c r="AE472" s="42"/>
      <c r="AF472" s="42"/>
      <c r="AG472" s="42"/>
    </row>
    <row r="473" spans="1:33">
      <c r="A473" s="44">
        <f t="shared" si="284"/>
        <v>456</v>
      </c>
      <c r="B473" s="44"/>
      <c r="C473" s="137">
        <v>39702</v>
      </c>
      <c r="E473" s="138" t="s">
        <v>321</v>
      </c>
      <c r="G473" s="43">
        <v>6.4</v>
      </c>
      <c r="H473" s="136" t="str">
        <f t="shared" si="267"/>
        <v>P, S, T &amp; D Plant - Demand</v>
      </c>
      <c r="I473" s="42">
        <f>'DepExp. Class.'!K$209</f>
        <v>0</v>
      </c>
      <c r="J473" s="136">
        <f t="shared" si="268"/>
        <v>0</v>
      </c>
      <c r="K473" s="136">
        <f t="shared" si="269"/>
        <v>0</v>
      </c>
      <c r="L473" s="136">
        <f t="shared" si="270"/>
        <v>0</v>
      </c>
      <c r="M473" s="136">
        <f t="shared" si="271"/>
        <v>0</v>
      </c>
      <c r="N473" s="136">
        <f t="shared" si="272"/>
        <v>0</v>
      </c>
      <c r="O473" s="136">
        <f t="shared" si="273"/>
        <v>0</v>
      </c>
      <c r="P473" s="136">
        <f t="shared" si="274"/>
        <v>0</v>
      </c>
      <c r="Q473" s="136">
        <f t="shared" si="275"/>
        <v>0</v>
      </c>
      <c r="R473" s="136">
        <f t="shared" si="276"/>
        <v>0</v>
      </c>
      <c r="S473" s="136">
        <f t="shared" si="277"/>
        <v>0</v>
      </c>
      <c r="T473" s="136">
        <f t="shared" si="278"/>
        <v>0</v>
      </c>
      <c r="U473" s="136">
        <f t="shared" si="279"/>
        <v>0</v>
      </c>
      <c r="V473" s="136">
        <f t="shared" si="280"/>
        <v>0</v>
      </c>
      <c r="W473" s="136">
        <f t="shared" si="281"/>
        <v>0</v>
      </c>
      <c r="X473" s="136">
        <f t="shared" si="282"/>
        <v>0</v>
      </c>
      <c r="Y473" s="42">
        <f t="shared" si="283"/>
        <v>0</v>
      </c>
      <c r="Z473" s="42"/>
      <c r="AA473" s="42"/>
      <c r="AB473" s="42"/>
      <c r="AC473" s="42"/>
      <c r="AD473" s="42"/>
      <c r="AE473" s="42"/>
      <c r="AF473" s="42"/>
      <c r="AG473" s="42"/>
    </row>
    <row r="474" spans="1:33">
      <c r="A474" s="44">
        <f t="shared" si="284"/>
        <v>457</v>
      </c>
      <c r="B474" s="44"/>
      <c r="C474" s="137">
        <v>39705</v>
      </c>
      <c r="E474" s="138" t="s">
        <v>322</v>
      </c>
      <c r="G474" s="43">
        <v>6.4</v>
      </c>
      <c r="H474" s="136" t="str">
        <f t="shared" si="267"/>
        <v>P, S, T &amp; D Plant - Demand</v>
      </c>
      <c r="I474" s="42">
        <f>'DepExp. Class.'!K$210</f>
        <v>0</v>
      </c>
      <c r="J474" s="136">
        <f t="shared" si="268"/>
        <v>0</v>
      </c>
      <c r="K474" s="136">
        <f t="shared" si="269"/>
        <v>0</v>
      </c>
      <c r="L474" s="136">
        <f t="shared" si="270"/>
        <v>0</v>
      </c>
      <c r="M474" s="136">
        <f t="shared" si="271"/>
        <v>0</v>
      </c>
      <c r="N474" s="136">
        <f t="shared" si="272"/>
        <v>0</v>
      </c>
      <c r="O474" s="136">
        <f t="shared" si="273"/>
        <v>0</v>
      </c>
      <c r="P474" s="136">
        <f t="shared" si="274"/>
        <v>0</v>
      </c>
      <c r="Q474" s="136">
        <f t="shared" si="275"/>
        <v>0</v>
      </c>
      <c r="R474" s="136">
        <f t="shared" si="276"/>
        <v>0</v>
      </c>
      <c r="S474" s="136">
        <f t="shared" si="277"/>
        <v>0</v>
      </c>
      <c r="T474" s="136">
        <f t="shared" si="278"/>
        <v>0</v>
      </c>
      <c r="U474" s="136">
        <f t="shared" si="279"/>
        <v>0</v>
      </c>
      <c r="V474" s="136">
        <f t="shared" si="280"/>
        <v>0</v>
      </c>
      <c r="W474" s="136">
        <f t="shared" si="281"/>
        <v>0</v>
      </c>
      <c r="X474" s="136">
        <f t="shared" si="282"/>
        <v>0</v>
      </c>
      <c r="Y474" s="42">
        <f t="shared" si="283"/>
        <v>0</v>
      </c>
      <c r="Z474" s="42"/>
      <c r="AA474" s="42"/>
      <c r="AB474" s="42"/>
      <c r="AC474" s="42"/>
      <c r="AD474" s="42"/>
      <c r="AE474" s="42"/>
      <c r="AF474" s="42"/>
      <c r="AG474" s="42"/>
    </row>
    <row r="475" spans="1:33">
      <c r="A475" s="44">
        <f t="shared" si="284"/>
        <v>458</v>
      </c>
      <c r="B475" s="44"/>
      <c r="C475" s="137">
        <v>39800</v>
      </c>
      <c r="E475" s="138" t="s">
        <v>323</v>
      </c>
      <c r="G475" s="43">
        <v>6.4</v>
      </c>
      <c r="H475" s="136" t="str">
        <f t="shared" si="267"/>
        <v>P, S, T &amp; D Plant - Demand</v>
      </c>
      <c r="I475" s="42">
        <f>'DepExp. Class.'!K$211</f>
        <v>572.28369733334409</v>
      </c>
      <c r="J475" s="136">
        <f t="shared" si="268"/>
        <v>309.06143290172446</v>
      </c>
      <c r="K475" s="136">
        <f t="shared" si="269"/>
        <v>172.45521148052453</v>
      </c>
      <c r="L475" s="136">
        <f t="shared" si="270"/>
        <v>0</v>
      </c>
      <c r="M475" s="136">
        <f t="shared" si="271"/>
        <v>90.767052951095053</v>
      </c>
      <c r="N475" s="136">
        <f t="shared" si="272"/>
        <v>0</v>
      </c>
      <c r="O475" s="136">
        <f t="shared" si="273"/>
        <v>0</v>
      </c>
      <c r="P475" s="136">
        <f t="shared" si="274"/>
        <v>0</v>
      </c>
      <c r="Q475" s="136">
        <f t="shared" si="275"/>
        <v>0</v>
      </c>
      <c r="R475" s="136">
        <f t="shared" si="276"/>
        <v>0</v>
      </c>
      <c r="S475" s="136">
        <f t="shared" si="277"/>
        <v>0</v>
      </c>
      <c r="T475" s="136">
        <f t="shared" si="278"/>
        <v>0</v>
      </c>
      <c r="U475" s="136">
        <f t="shared" si="279"/>
        <v>0</v>
      </c>
      <c r="V475" s="136">
        <f t="shared" si="280"/>
        <v>0</v>
      </c>
      <c r="W475" s="136">
        <f t="shared" si="281"/>
        <v>0</v>
      </c>
      <c r="X475" s="136">
        <f t="shared" si="282"/>
        <v>0</v>
      </c>
      <c r="Y475" s="42">
        <f t="shared" si="283"/>
        <v>0</v>
      </c>
      <c r="Z475" s="42"/>
      <c r="AA475" s="42"/>
      <c r="AB475" s="42"/>
      <c r="AC475" s="42"/>
      <c r="AD475" s="42"/>
      <c r="AE475" s="42"/>
      <c r="AF475" s="42"/>
      <c r="AG475" s="42"/>
    </row>
    <row r="476" spans="1:33">
      <c r="A476" s="44">
        <f t="shared" si="284"/>
        <v>459</v>
      </c>
      <c r="B476" s="44"/>
      <c r="C476" s="137">
        <v>39900</v>
      </c>
      <c r="E476" s="138" t="s">
        <v>324</v>
      </c>
      <c r="G476" s="43">
        <v>6.4</v>
      </c>
      <c r="H476" s="136" t="str">
        <f t="shared" si="267"/>
        <v>P, S, T &amp; D Plant - Demand</v>
      </c>
      <c r="I476" s="42">
        <f>'DepExp. Class.'!K$212</f>
        <v>430.52119516042148</v>
      </c>
      <c r="J476" s="136">
        <f t="shared" si="268"/>
        <v>232.50268720015526</v>
      </c>
      <c r="K476" s="136">
        <f t="shared" si="269"/>
        <v>129.73569595674161</v>
      </c>
      <c r="L476" s="136">
        <f t="shared" si="270"/>
        <v>0</v>
      </c>
      <c r="M476" s="136">
        <f t="shared" si="271"/>
        <v>68.282812003524597</v>
      </c>
      <c r="N476" s="136">
        <f t="shared" si="272"/>
        <v>0</v>
      </c>
      <c r="O476" s="136">
        <f t="shared" si="273"/>
        <v>0</v>
      </c>
      <c r="P476" s="136">
        <f t="shared" si="274"/>
        <v>0</v>
      </c>
      <c r="Q476" s="136">
        <f t="shared" si="275"/>
        <v>0</v>
      </c>
      <c r="R476" s="136">
        <f t="shared" si="276"/>
        <v>0</v>
      </c>
      <c r="S476" s="136">
        <f t="shared" si="277"/>
        <v>0</v>
      </c>
      <c r="T476" s="136">
        <f t="shared" si="278"/>
        <v>0</v>
      </c>
      <c r="U476" s="136">
        <f t="shared" si="279"/>
        <v>0</v>
      </c>
      <c r="V476" s="136">
        <f t="shared" si="280"/>
        <v>0</v>
      </c>
      <c r="W476" s="136">
        <f t="shared" si="281"/>
        <v>0</v>
      </c>
      <c r="X476" s="136">
        <f t="shared" si="282"/>
        <v>0</v>
      </c>
      <c r="Y476" s="42">
        <f t="shared" si="283"/>
        <v>0</v>
      </c>
      <c r="Z476" s="42"/>
      <c r="AA476" s="42"/>
      <c r="AB476" s="42"/>
      <c r="AC476" s="42"/>
      <c r="AD476" s="42"/>
      <c r="AE476" s="42"/>
      <c r="AF476" s="42"/>
      <c r="AG476" s="42"/>
    </row>
    <row r="477" spans="1:33">
      <c r="A477" s="44">
        <f t="shared" si="284"/>
        <v>460</v>
      </c>
      <c r="B477" s="44"/>
      <c r="C477" s="137">
        <v>39901</v>
      </c>
      <c r="E477" s="138" t="s">
        <v>325</v>
      </c>
      <c r="G477" s="43">
        <v>6.4</v>
      </c>
      <c r="H477" s="136" t="str">
        <f t="shared" si="267"/>
        <v>P, S, T &amp; D Plant - Demand</v>
      </c>
      <c r="I477" s="42">
        <f>'DepExp. Class.'!K$213</f>
        <v>58483.484510540111</v>
      </c>
      <c r="J477" s="136">
        <f t="shared" si="268"/>
        <v>31583.967196928563</v>
      </c>
      <c r="K477" s="136">
        <f t="shared" si="269"/>
        <v>17623.744545545571</v>
      </c>
      <c r="L477" s="136">
        <f t="shared" si="270"/>
        <v>0</v>
      </c>
      <c r="M477" s="136">
        <f t="shared" si="271"/>
        <v>9275.7727680659718</v>
      </c>
      <c r="N477" s="136">
        <f t="shared" si="272"/>
        <v>0</v>
      </c>
      <c r="O477" s="136">
        <f t="shared" si="273"/>
        <v>0</v>
      </c>
      <c r="P477" s="136">
        <f t="shared" si="274"/>
        <v>0</v>
      </c>
      <c r="Q477" s="136">
        <f t="shared" si="275"/>
        <v>0</v>
      </c>
      <c r="R477" s="136">
        <f t="shared" si="276"/>
        <v>0</v>
      </c>
      <c r="S477" s="136">
        <f t="shared" si="277"/>
        <v>0</v>
      </c>
      <c r="T477" s="136">
        <f t="shared" si="278"/>
        <v>0</v>
      </c>
      <c r="U477" s="136">
        <f t="shared" si="279"/>
        <v>0</v>
      </c>
      <c r="V477" s="136">
        <f t="shared" si="280"/>
        <v>0</v>
      </c>
      <c r="W477" s="136">
        <f t="shared" si="281"/>
        <v>0</v>
      </c>
      <c r="X477" s="136">
        <f t="shared" si="282"/>
        <v>0</v>
      </c>
      <c r="Y477" s="42">
        <f t="shared" si="283"/>
        <v>0</v>
      </c>
      <c r="Z477" s="42"/>
      <c r="AA477" s="42"/>
      <c r="AB477" s="42"/>
      <c r="AC477" s="42"/>
      <c r="AD477" s="42"/>
      <c r="AE477" s="42"/>
      <c r="AF477" s="42"/>
      <c r="AG477" s="42"/>
    </row>
    <row r="478" spans="1:33">
      <c r="A478" s="44">
        <f t="shared" si="284"/>
        <v>461</v>
      </c>
      <c r="B478" s="44"/>
      <c r="C478" s="137">
        <v>39902</v>
      </c>
      <c r="E478" s="138" t="s">
        <v>326</v>
      </c>
      <c r="G478" s="43">
        <v>6.4</v>
      </c>
      <c r="H478" s="136" t="str">
        <f t="shared" si="267"/>
        <v>P, S, T &amp; D Plant - Demand</v>
      </c>
      <c r="I478" s="42">
        <f>'DepExp. Class.'!K$214</f>
        <v>33856.482537011951</v>
      </c>
      <c r="J478" s="136">
        <f t="shared" si="268"/>
        <v>18284.171040794485</v>
      </c>
      <c r="K478" s="136">
        <f t="shared" si="269"/>
        <v>10202.504252897033</v>
      </c>
      <c r="L478" s="136">
        <f t="shared" si="270"/>
        <v>0</v>
      </c>
      <c r="M478" s="136">
        <f t="shared" si="271"/>
        <v>5369.8072433204316</v>
      </c>
      <c r="N478" s="136">
        <f t="shared" si="272"/>
        <v>0</v>
      </c>
      <c r="O478" s="136">
        <f t="shared" si="273"/>
        <v>0</v>
      </c>
      <c r="P478" s="136">
        <f t="shared" si="274"/>
        <v>0</v>
      </c>
      <c r="Q478" s="136">
        <f t="shared" si="275"/>
        <v>0</v>
      </c>
      <c r="R478" s="136">
        <f t="shared" si="276"/>
        <v>0</v>
      </c>
      <c r="S478" s="136">
        <f t="shared" si="277"/>
        <v>0</v>
      </c>
      <c r="T478" s="136">
        <f t="shared" si="278"/>
        <v>0</v>
      </c>
      <c r="U478" s="136">
        <f t="shared" si="279"/>
        <v>0</v>
      </c>
      <c r="V478" s="136">
        <f t="shared" si="280"/>
        <v>0</v>
      </c>
      <c r="W478" s="136">
        <f t="shared" si="281"/>
        <v>0</v>
      </c>
      <c r="X478" s="136">
        <f t="shared" si="282"/>
        <v>0</v>
      </c>
      <c r="Y478" s="42">
        <f t="shared" si="283"/>
        <v>0</v>
      </c>
      <c r="Z478" s="42"/>
      <c r="AA478" s="42"/>
      <c r="AB478" s="42"/>
      <c r="AC478" s="42"/>
      <c r="AD478" s="42"/>
      <c r="AE478" s="42"/>
      <c r="AF478" s="42"/>
      <c r="AG478" s="42"/>
    </row>
    <row r="479" spans="1:33">
      <c r="A479" s="44">
        <f t="shared" si="284"/>
        <v>462</v>
      </c>
      <c r="B479" s="44"/>
      <c r="C479" s="137">
        <v>39903</v>
      </c>
      <c r="E479" s="138" t="s">
        <v>327</v>
      </c>
      <c r="G479" s="43">
        <v>6.4</v>
      </c>
      <c r="H479" s="136" t="str">
        <f t="shared" si="267"/>
        <v>P, S, T &amp; D Plant - Demand</v>
      </c>
      <c r="I479" s="42">
        <f>'DepExp. Class.'!K$215</f>
        <v>4662.4388467942572</v>
      </c>
      <c r="J479" s="136">
        <f t="shared" si="268"/>
        <v>2517.947020894349</v>
      </c>
      <c r="K479" s="136">
        <f t="shared" si="269"/>
        <v>1405.0057359410785</v>
      </c>
      <c r="L479" s="136">
        <f t="shared" si="270"/>
        <v>0</v>
      </c>
      <c r="M479" s="136">
        <f t="shared" si="271"/>
        <v>739.48608995882967</v>
      </c>
      <c r="N479" s="136">
        <f t="shared" si="272"/>
        <v>0</v>
      </c>
      <c r="O479" s="136">
        <f t="shared" si="273"/>
        <v>0</v>
      </c>
      <c r="P479" s="136">
        <f t="shared" si="274"/>
        <v>0</v>
      </c>
      <c r="Q479" s="136">
        <f t="shared" si="275"/>
        <v>0</v>
      </c>
      <c r="R479" s="136">
        <f t="shared" si="276"/>
        <v>0</v>
      </c>
      <c r="S479" s="136">
        <f t="shared" si="277"/>
        <v>0</v>
      </c>
      <c r="T479" s="136">
        <f t="shared" si="278"/>
        <v>0</v>
      </c>
      <c r="U479" s="136">
        <f t="shared" si="279"/>
        <v>0</v>
      </c>
      <c r="V479" s="136">
        <f t="shared" si="280"/>
        <v>0</v>
      </c>
      <c r="W479" s="136">
        <f t="shared" si="281"/>
        <v>0</v>
      </c>
      <c r="X479" s="136">
        <f t="shared" si="282"/>
        <v>0</v>
      </c>
      <c r="Y479" s="42">
        <f t="shared" si="283"/>
        <v>0</v>
      </c>
      <c r="Z479" s="42"/>
      <c r="AA479" s="42"/>
      <c r="AB479" s="42"/>
      <c r="AC479" s="42"/>
      <c r="AD479" s="42"/>
      <c r="AE479" s="42"/>
      <c r="AF479" s="42"/>
      <c r="AG479" s="42"/>
    </row>
    <row r="480" spans="1:33">
      <c r="A480" s="44">
        <f t="shared" si="284"/>
        <v>463</v>
      </c>
      <c r="B480" s="44"/>
      <c r="C480" s="137">
        <v>39904</v>
      </c>
      <c r="E480" s="138" t="s">
        <v>328</v>
      </c>
      <c r="G480" s="43">
        <v>6.4</v>
      </c>
      <c r="H480" s="136" t="str">
        <f t="shared" si="267"/>
        <v>P, S, T &amp; D Plant - Demand</v>
      </c>
      <c r="I480" s="42">
        <f>'DepExp. Class.'!K$216</f>
        <v>0</v>
      </c>
      <c r="J480" s="136">
        <f t="shared" si="268"/>
        <v>0</v>
      </c>
      <c r="K480" s="136">
        <f t="shared" si="269"/>
        <v>0</v>
      </c>
      <c r="L480" s="136">
        <f t="shared" si="270"/>
        <v>0</v>
      </c>
      <c r="M480" s="136">
        <f t="shared" si="271"/>
        <v>0</v>
      </c>
      <c r="N480" s="136">
        <f t="shared" si="272"/>
        <v>0</v>
      </c>
      <c r="O480" s="136">
        <f t="shared" si="273"/>
        <v>0</v>
      </c>
      <c r="P480" s="136">
        <f t="shared" si="274"/>
        <v>0</v>
      </c>
      <c r="Q480" s="136">
        <f t="shared" si="275"/>
        <v>0</v>
      </c>
      <c r="R480" s="136">
        <f t="shared" si="276"/>
        <v>0</v>
      </c>
      <c r="S480" s="136">
        <f t="shared" si="277"/>
        <v>0</v>
      </c>
      <c r="T480" s="136">
        <f t="shared" si="278"/>
        <v>0</v>
      </c>
      <c r="U480" s="136">
        <f t="shared" si="279"/>
        <v>0</v>
      </c>
      <c r="V480" s="136">
        <f t="shared" si="280"/>
        <v>0</v>
      </c>
      <c r="W480" s="136">
        <f t="shared" si="281"/>
        <v>0</v>
      </c>
      <c r="X480" s="136">
        <f t="shared" si="282"/>
        <v>0</v>
      </c>
      <c r="Y480" s="42">
        <f t="shared" si="283"/>
        <v>0</v>
      </c>
      <c r="Z480" s="42"/>
      <c r="AA480" s="42"/>
      <c r="AB480" s="42"/>
      <c r="AC480" s="42"/>
      <c r="AD480" s="42"/>
      <c r="AE480" s="42"/>
      <c r="AF480" s="42"/>
      <c r="AG480" s="42"/>
    </row>
    <row r="481" spans="1:33">
      <c r="A481" s="44">
        <f t="shared" si="284"/>
        <v>464</v>
      </c>
      <c r="B481" s="44"/>
      <c r="C481" s="137">
        <v>39905</v>
      </c>
      <c r="E481" s="138" t="s">
        <v>329</v>
      </c>
      <c r="G481" s="43">
        <v>6.4</v>
      </c>
      <c r="H481" s="136" t="str">
        <f t="shared" si="267"/>
        <v>P, S, T &amp; D Plant - Demand</v>
      </c>
      <c r="I481" s="42">
        <f>'DepExp. Class.'!K$217</f>
        <v>0</v>
      </c>
      <c r="J481" s="136">
        <f t="shared" si="268"/>
        <v>0</v>
      </c>
      <c r="K481" s="136">
        <f t="shared" si="269"/>
        <v>0</v>
      </c>
      <c r="L481" s="136">
        <f t="shared" si="270"/>
        <v>0</v>
      </c>
      <c r="M481" s="136">
        <f t="shared" si="271"/>
        <v>0</v>
      </c>
      <c r="N481" s="136">
        <f t="shared" si="272"/>
        <v>0</v>
      </c>
      <c r="O481" s="136">
        <f t="shared" si="273"/>
        <v>0</v>
      </c>
      <c r="P481" s="136">
        <f t="shared" si="274"/>
        <v>0</v>
      </c>
      <c r="Q481" s="136">
        <f t="shared" si="275"/>
        <v>0</v>
      </c>
      <c r="R481" s="136">
        <f t="shared" si="276"/>
        <v>0</v>
      </c>
      <c r="S481" s="136">
        <f t="shared" si="277"/>
        <v>0</v>
      </c>
      <c r="T481" s="136">
        <f t="shared" si="278"/>
        <v>0</v>
      </c>
      <c r="U481" s="136">
        <f t="shared" si="279"/>
        <v>0</v>
      </c>
      <c r="V481" s="136">
        <f t="shared" si="280"/>
        <v>0</v>
      </c>
      <c r="W481" s="136">
        <f t="shared" si="281"/>
        <v>0</v>
      </c>
      <c r="X481" s="136">
        <f t="shared" si="282"/>
        <v>0</v>
      </c>
      <c r="Y481" s="42">
        <f t="shared" si="283"/>
        <v>0</v>
      </c>
      <c r="Z481" s="42"/>
      <c r="AA481" s="42"/>
      <c r="AB481" s="42"/>
      <c r="AC481" s="42"/>
      <c r="AD481" s="42"/>
      <c r="AE481" s="42"/>
      <c r="AF481" s="42"/>
      <c r="AG481" s="42"/>
    </row>
    <row r="482" spans="1:33">
      <c r="A482" s="44">
        <f t="shared" si="284"/>
        <v>465</v>
      </c>
      <c r="B482" s="44"/>
      <c r="C482" s="137">
        <v>39906</v>
      </c>
      <c r="E482" s="138" t="s">
        <v>330</v>
      </c>
      <c r="G482" s="43">
        <v>6.4</v>
      </c>
      <c r="H482" s="136" t="str">
        <f t="shared" si="267"/>
        <v>P, S, T &amp; D Plant - Demand</v>
      </c>
      <c r="I482" s="42">
        <f>'DepExp. Class.'!K$218</f>
        <v>4728.9810204416663</v>
      </c>
      <c r="J482" s="136">
        <f t="shared" si="268"/>
        <v>2553.8830778389947</v>
      </c>
      <c r="K482" s="136">
        <f t="shared" si="269"/>
        <v>1425.0579315255588</v>
      </c>
      <c r="L482" s="136">
        <f t="shared" si="270"/>
        <v>0</v>
      </c>
      <c r="M482" s="136">
        <f t="shared" si="271"/>
        <v>750.04001107711247</v>
      </c>
      <c r="N482" s="136">
        <f t="shared" si="272"/>
        <v>0</v>
      </c>
      <c r="O482" s="136">
        <f t="shared" si="273"/>
        <v>0</v>
      </c>
      <c r="P482" s="136">
        <f t="shared" si="274"/>
        <v>0</v>
      </c>
      <c r="Q482" s="136">
        <f t="shared" si="275"/>
        <v>0</v>
      </c>
      <c r="R482" s="136">
        <f t="shared" si="276"/>
        <v>0</v>
      </c>
      <c r="S482" s="136">
        <f t="shared" si="277"/>
        <v>0</v>
      </c>
      <c r="T482" s="136">
        <f t="shared" si="278"/>
        <v>0</v>
      </c>
      <c r="U482" s="136">
        <f t="shared" si="279"/>
        <v>0</v>
      </c>
      <c r="V482" s="136">
        <f t="shared" si="280"/>
        <v>0</v>
      </c>
      <c r="W482" s="136">
        <f t="shared" si="281"/>
        <v>0</v>
      </c>
      <c r="X482" s="136">
        <f t="shared" si="282"/>
        <v>0</v>
      </c>
      <c r="Y482" s="42">
        <f t="shared" si="283"/>
        <v>0</v>
      </c>
      <c r="Z482" s="42"/>
      <c r="AA482" s="42"/>
      <c r="AB482" s="42"/>
      <c r="AC482" s="42"/>
      <c r="AD482" s="42"/>
      <c r="AE482" s="42"/>
      <c r="AF482" s="42"/>
      <c r="AG482" s="42"/>
    </row>
    <row r="483" spans="1:33">
      <c r="A483" s="44">
        <f t="shared" si="284"/>
        <v>466</v>
      </c>
      <c r="B483" s="44"/>
      <c r="C483" s="137">
        <v>39907</v>
      </c>
      <c r="E483" s="138" t="s">
        <v>331</v>
      </c>
      <c r="G483" s="43">
        <v>6.4</v>
      </c>
      <c r="H483" s="136" t="str">
        <f t="shared" si="267"/>
        <v>P, S, T &amp; D Plant - Demand</v>
      </c>
      <c r="I483" s="42">
        <f>'DepExp. Class.'!K$219</f>
        <v>892.1144805853329</v>
      </c>
      <c r="J483" s="136">
        <f t="shared" si="268"/>
        <v>481.78583623268963</v>
      </c>
      <c r="K483" s="136">
        <f t="shared" si="269"/>
        <v>268.83483162472021</v>
      </c>
      <c r="L483" s="136">
        <f t="shared" si="270"/>
        <v>0</v>
      </c>
      <c r="M483" s="136">
        <f t="shared" si="271"/>
        <v>141.49381272792303</v>
      </c>
      <c r="N483" s="136">
        <f t="shared" si="272"/>
        <v>0</v>
      </c>
      <c r="O483" s="136">
        <f t="shared" si="273"/>
        <v>0</v>
      </c>
      <c r="P483" s="136">
        <f t="shared" si="274"/>
        <v>0</v>
      </c>
      <c r="Q483" s="136">
        <f t="shared" si="275"/>
        <v>0</v>
      </c>
      <c r="R483" s="136">
        <f t="shared" si="276"/>
        <v>0</v>
      </c>
      <c r="S483" s="136">
        <f t="shared" si="277"/>
        <v>0</v>
      </c>
      <c r="T483" s="136">
        <f t="shared" si="278"/>
        <v>0</v>
      </c>
      <c r="U483" s="136">
        <f t="shared" si="279"/>
        <v>0</v>
      </c>
      <c r="V483" s="136">
        <f t="shared" si="280"/>
        <v>0</v>
      </c>
      <c r="W483" s="136">
        <f t="shared" si="281"/>
        <v>0</v>
      </c>
      <c r="X483" s="136">
        <f t="shared" si="282"/>
        <v>0</v>
      </c>
      <c r="Y483" s="42">
        <f t="shared" si="283"/>
        <v>0</v>
      </c>
      <c r="Z483" s="42"/>
      <c r="AA483" s="42"/>
      <c r="AB483" s="42"/>
      <c r="AC483" s="42"/>
      <c r="AD483" s="42"/>
      <c r="AE483" s="42"/>
      <c r="AF483" s="42"/>
      <c r="AG483" s="42"/>
    </row>
    <row r="484" spans="1:33">
      <c r="A484" s="44">
        <f t="shared" si="284"/>
        <v>467</v>
      </c>
      <c r="B484" s="44"/>
      <c r="C484" s="137">
        <v>39908</v>
      </c>
      <c r="E484" s="138" t="s">
        <v>332</v>
      </c>
      <c r="G484" s="43">
        <v>6.4</v>
      </c>
      <c r="H484" s="136" t="str">
        <f t="shared" si="267"/>
        <v>P, S, T &amp; D Plant - Demand</v>
      </c>
      <c r="I484" s="42">
        <f>'DepExp. Class.'!K$220</f>
        <v>157211.35842718132</v>
      </c>
      <c r="J484" s="136">
        <f t="shared" si="268"/>
        <v>84901.890321767656</v>
      </c>
      <c r="K484" s="136">
        <f t="shared" si="269"/>
        <v>47374.961388962882</v>
      </c>
      <c r="L484" s="136">
        <f t="shared" si="270"/>
        <v>0</v>
      </c>
      <c r="M484" s="136">
        <f t="shared" si="271"/>
        <v>24934.506716450775</v>
      </c>
      <c r="N484" s="136">
        <f t="shared" si="272"/>
        <v>0</v>
      </c>
      <c r="O484" s="136">
        <f t="shared" si="273"/>
        <v>0</v>
      </c>
      <c r="P484" s="136">
        <f t="shared" si="274"/>
        <v>0</v>
      </c>
      <c r="Q484" s="136">
        <f t="shared" si="275"/>
        <v>0</v>
      </c>
      <c r="R484" s="136">
        <f t="shared" si="276"/>
        <v>0</v>
      </c>
      <c r="S484" s="136">
        <f t="shared" si="277"/>
        <v>0</v>
      </c>
      <c r="T484" s="136">
        <f t="shared" si="278"/>
        <v>0</v>
      </c>
      <c r="U484" s="136">
        <f t="shared" si="279"/>
        <v>0</v>
      </c>
      <c r="V484" s="136">
        <f t="shared" si="280"/>
        <v>0</v>
      </c>
      <c r="W484" s="136">
        <f t="shared" si="281"/>
        <v>0</v>
      </c>
      <c r="X484" s="136">
        <f t="shared" si="282"/>
        <v>0</v>
      </c>
      <c r="Y484" s="42">
        <f t="shared" si="283"/>
        <v>0</v>
      </c>
      <c r="Z484" s="42"/>
      <c r="AA484" s="42"/>
      <c r="AB484" s="42"/>
      <c r="AC484" s="42"/>
      <c r="AD484" s="42"/>
      <c r="AE484" s="42"/>
      <c r="AF484" s="42"/>
      <c r="AG484" s="42"/>
    </row>
    <row r="485" spans="1:33">
      <c r="A485" s="44">
        <f t="shared" si="284"/>
        <v>468</v>
      </c>
      <c r="B485" s="44"/>
      <c r="C485" s="137">
        <v>39909</v>
      </c>
      <c r="E485" s="138" t="s">
        <v>333</v>
      </c>
      <c r="G485" s="43">
        <v>6.4</v>
      </c>
      <c r="H485" s="136" t="str">
        <f t="shared" si="267"/>
        <v>P, S, T &amp; D Plant - Demand</v>
      </c>
      <c r="I485" s="42">
        <f>'DepExp. Class.'!K$221</f>
        <v>0</v>
      </c>
      <c r="J485" s="136">
        <f t="shared" si="268"/>
        <v>0</v>
      </c>
      <c r="K485" s="136">
        <f t="shared" si="269"/>
        <v>0</v>
      </c>
      <c r="L485" s="136">
        <f t="shared" si="270"/>
        <v>0</v>
      </c>
      <c r="M485" s="136">
        <f t="shared" si="271"/>
        <v>0</v>
      </c>
      <c r="N485" s="136">
        <f t="shared" si="272"/>
        <v>0</v>
      </c>
      <c r="O485" s="136">
        <f t="shared" si="273"/>
        <v>0</v>
      </c>
      <c r="P485" s="136">
        <f t="shared" si="274"/>
        <v>0</v>
      </c>
      <c r="Q485" s="136">
        <f t="shared" si="275"/>
        <v>0</v>
      </c>
      <c r="R485" s="136">
        <f t="shared" si="276"/>
        <v>0</v>
      </c>
      <c r="S485" s="136">
        <f t="shared" si="277"/>
        <v>0</v>
      </c>
      <c r="T485" s="136">
        <f t="shared" si="278"/>
        <v>0</v>
      </c>
      <c r="U485" s="136">
        <f t="shared" si="279"/>
        <v>0</v>
      </c>
      <c r="V485" s="136">
        <f t="shared" si="280"/>
        <v>0</v>
      </c>
      <c r="W485" s="136">
        <f t="shared" si="281"/>
        <v>0</v>
      </c>
      <c r="X485" s="136">
        <f t="shared" si="282"/>
        <v>0</v>
      </c>
      <c r="Y485" s="42">
        <f t="shared" si="283"/>
        <v>0</v>
      </c>
      <c r="Z485" s="42"/>
      <c r="AA485" s="42"/>
      <c r="AB485" s="42"/>
      <c r="AC485" s="42"/>
      <c r="AD485" s="42"/>
      <c r="AE485" s="42"/>
      <c r="AF485" s="42"/>
      <c r="AG485" s="42"/>
    </row>
    <row r="486" spans="1:33">
      <c r="A486" s="44">
        <f t="shared" si="284"/>
        <v>469</v>
      </c>
      <c r="B486" s="44"/>
      <c r="C486" s="137">
        <v>39924</v>
      </c>
      <c r="E486" s="138" t="s">
        <v>334</v>
      </c>
      <c r="G486" s="43">
        <v>6.4</v>
      </c>
      <c r="H486" s="136" t="str">
        <f t="shared" si="267"/>
        <v>P, S, T &amp; D Plant - Demand</v>
      </c>
      <c r="I486" s="42">
        <f>'DepExp. Class.'!K$222</f>
        <v>0</v>
      </c>
      <c r="J486" s="136">
        <f t="shared" si="268"/>
        <v>0</v>
      </c>
      <c r="K486" s="136">
        <f t="shared" si="269"/>
        <v>0</v>
      </c>
      <c r="L486" s="136">
        <f t="shared" si="270"/>
        <v>0</v>
      </c>
      <c r="M486" s="136">
        <f t="shared" si="271"/>
        <v>0</v>
      </c>
      <c r="N486" s="136">
        <f t="shared" si="272"/>
        <v>0</v>
      </c>
      <c r="O486" s="136">
        <f t="shared" si="273"/>
        <v>0</v>
      </c>
      <c r="P486" s="136">
        <f t="shared" si="274"/>
        <v>0</v>
      </c>
      <c r="Q486" s="136">
        <f t="shared" si="275"/>
        <v>0</v>
      </c>
      <c r="R486" s="136">
        <f t="shared" si="276"/>
        <v>0</v>
      </c>
      <c r="S486" s="136">
        <f t="shared" si="277"/>
        <v>0</v>
      </c>
      <c r="T486" s="136">
        <f t="shared" si="278"/>
        <v>0</v>
      </c>
      <c r="U486" s="136">
        <f t="shared" si="279"/>
        <v>0</v>
      </c>
      <c r="V486" s="136">
        <f t="shared" si="280"/>
        <v>0</v>
      </c>
      <c r="W486" s="136">
        <f t="shared" si="281"/>
        <v>0</v>
      </c>
      <c r="X486" s="136">
        <f t="shared" si="282"/>
        <v>0</v>
      </c>
      <c r="Y486" s="42">
        <f t="shared" si="283"/>
        <v>0</v>
      </c>
      <c r="Z486" s="42"/>
      <c r="AA486" s="42"/>
      <c r="AB486" s="42"/>
      <c r="AC486" s="42"/>
      <c r="AD486" s="42"/>
      <c r="AE486" s="42"/>
      <c r="AF486" s="42"/>
      <c r="AG486" s="42"/>
    </row>
    <row r="487" spans="1:33">
      <c r="A487" s="44">
        <f t="shared" si="284"/>
        <v>470</v>
      </c>
      <c r="B487" s="44"/>
      <c r="C487" s="147"/>
      <c r="E487" s="138"/>
      <c r="G487" s="43"/>
      <c r="H487" s="136"/>
      <c r="I487" s="42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42"/>
      <c r="Z487" s="42"/>
      <c r="AA487" s="42"/>
      <c r="AB487" s="42"/>
      <c r="AC487" s="42"/>
      <c r="AD487" s="42"/>
      <c r="AE487" s="42"/>
      <c r="AF487" s="42"/>
      <c r="AG487" s="42"/>
    </row>
    <row r="488" spans="1:33">
      <c r="A488" s="44">
        <f t="shared" si="284"/>
        <v>471</v>
      </c>
      <c r="B488" s="44"/>
      <c r="C488" s="44"/>
      <c r="D488" s="44"/>
      <c r="E488" s="44"/>
      <c r="G488" s="43"/>
      <c r="H488" s="136"/>
      <c r="I488" s="42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42"/>
      <c r="Z488" s="42"/>
      <c r="AA488" s="42"/>
      <c r="AB488" s="42"/>
      <c r="AC488" s="42"/>
      <c r="AD488" s="42"/>
      <c r="AE488" s="42"/>
      <c r="AF488" s="42"/>
      <c r="AG488" s="42"/>
    </row>
    <row r="489" spans="1:33">
      <c r="A489" s="44">
        <f t="shared" si="284"/>
        <v>472</v>
      </c>
      <c r="B489" s="44"/>
      <c r="C489" s="44"/>
      <c r="D489" s="44" t="s">
        <v>159</v>
      </c>
      <c r="E489" s="44"/>
      <c r="G489" s="43"/>
      <c r="H489" s="136"/>
      <c r="I489" s="42">
        <f>'DepExp. Class.'!K$225</f>
        <v>284384.49123502371</v>
      </c>
      <c r="J489" s="136">
        <f>SUM(J453:J486)</f>
        <v>153581.6567301738</v>
      </c>
      <c r="K489" s="136">
        <f t="shared" ref="K489:X489" si="285">SUM(K453:K486)</f>
        <v>85698.033695952821</v>
      </c>
      <c r="L489" s="136">
        <f t="shared" si="285"/>
        <v>0</v>
      </c>
      <c r="M489" s="136">
        <f t="shared" si="285"/>
        <v>45104.800808897067</v>
      </c>
      <c r="N489" s="136">
        <f t="shared" si="285"/>
        <v>0</v>
      </c>
      <c r="O489" s="136">
        <f t="shared" si="285"/>
        <v>0</v>
      </c>
      <c r="P489" s="136">
        <f t="shared" si="285"/>
        <v>0</v>
      </c>
      <c r="Q489" s="136">
        <f t="shared" si="285"/>
        <v>0</v>
      </c>
      <c r="R489" s="136">
        <f t="shared" si="285"/>
        <v>0</v>
      </c>
      <c r="S489" s="136">
        <f t="shared" si="285"/>
        <v>0</v>
      </c>
      <c r="T489" s="136">
        <f t="shared" si="285"/>
        <v>0</v>
      </c>
      <c r="U489" s="136">
        <f t="shared" si="285"/>
        <v>0</v>
      </c>
      <c r="V489" s="136">
        <f t="shared" si="285"/>
        <v>0</v>
      </c>
      <c r="W489" s="136">
        <f t="shared" si="285"/>
        <v>0</v>
      </c>
      <c r="X489" s="136">
        <f t="shared" si="285"/>
        <v>0</v>
      </c>
      <c r="Y489" s="42">
        <f>SUM(J489:X489)-I489</f>
        <v>0</v>
      </c>
      <c r="Z489" s="42"/>
      <c r="AA489" s="42"/>
      <c r="AB489" s="42"/>
      <c r="AC489" s="42"/>
      <c r="AD489" s="42"/>
      <c r="AE489" s="42"/>
      <c r="AF489" s="42"/>
      <c r="AG489" s="42"/>
    </row>
    <row r="490" spans="1:33">
      <c r="A490" s="44">
        <f t="shared" si="284"/>
        <v>473</v>
      </c>
      <c r="B490" s="44"/>
      <c r="C490" s="44"/>
      <c r="D490" s="44"/>
      <c r="E490" s="44"/>
      <c r="G490" s="43"/>
      <c r="H490" s="136"/>
      <c r="I490" s="42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42"/>
      <c r="Z490" s="42"/>
      <c r="AA490" s="42"/>
      <c r="AB490" s="42"/>
      <c r="AC490" s="42"/>
      <c r="AD490" s="42"/>
      <c r="AE490" s="42"/>
      <c r="AF490" s="42"/>
      <c r="AG490" s="42"/>
    </row>
    <row r="491" spans="1:33">
      <c r="A491" s="44">
        <f t="shared" si="284"/>
        <v>474</v>
      </c>
      <c r="B491" s="44"/>
      <c r="C491" s="44"/>
      <c r="D491" s="44" t="s">
        <v>365</v>
      </c>
      <c r="E491" s="44"/>
      <c r="G491" s="43"/>
      <c r="H491" s="136"/>
      <c r="I491" s="42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42"/>
      <c r="Z491" s="42"/>
      <c r="AA491" s="42"/>
      <c r="AB491" s="42"/>
      <c r="AC491" s="42"/>
      <c r="AD491" s="42"/>
      <c r="AE491" s="42"/>
      <c r="AF491" s="42"/>
      <c r="AG491" s="42"/>
    </row>
    <row r="492" spans="1:33">
      <c r="A492" s="44">
        <f t="shared" si="284"/>
        <v>475</v>
      </c>
      <c r="B492" s="44"/>
      <c r="C492" s="44"/>
      <c r="D492" s="44"/>
      <c r="E492" s="44"/>
      <c r="G492" s="43"/>
      <c r="H492" s="136"/>
      <c r="I492" s="42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42"/>
      <c r="Z492" s="42"/>
      <c r="AA492" s="42"/>
      <c r="AB492" s="42"/>
      <c r="AC492" s="42"/>
      <c r="AD492" s="42"/>
      <c r="AE492" s="42"/>
      <c r="AF492" s="42"/>
      <c r="AG492" s="42"/>
    </row>
    <row r="493" spans="1:33">
      <c r="A493" s="44">
        <f t="shared" si="284"/>
        <v>476</v>
      </c>
      <c r="B493" s="44"/>
      <c r="C493" s="44"/>
      <c r="D493" s="44" t="s">
        <v>158</v>
      </c>
      <c r="E493" s="44"/>
      <c r="G493" s="43"/>
      <c r="H493" s="136"/>
      <c r="I493" s="42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42"/>
      <c r="Z493" s="42"/>
      <c r="AA493" s="42"/>
      <c r="AB493" s="42"/>
      <c r="AC493" s="42"/>
      <c r="AD493" s="42"/>
      <c r="AE493" s="42"/>
      <c r="AF493" s="42"/>
      <c r="AG493" s="42"/>
    </row>
    <row r="494" spans="1:33">
      <c r="A494" s="44">
        <f t="shared" si="284"/>
        <v>477</v>
      </c>
      <c r="B494" s="44"/>
      <c r="C494" s="44"/>
      <c r="D494" s="44"/>
      <c r="E494" s="44"/>
      <c r="G494" s="43"/>
      <c r="H494" s="136"/>
      <c r="I494" s="42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42"/>
      <c r="Z494" s="42"/>
      <c r="AA494" s="42"/>
      <c r="AB494" s="42"/>
      <c r="AC494" s="42"/>
      <c r="AD494" s="42"/>
      <c r="AE494" s="42"/>
      <c r="AF494" s="42"/>
      <c r="AG494" s="42"/>
    </row>
    <row r="495" spans="1:33">
      <c r="A495" s="44">
        <f t="shared" si="284"/>
        <v>478</v>
      </c>
      <c r="B495" s="44"/>
      <c r="C495" s="139">
        <v>37400</v>
      </c>
      <c r="E495" s="138" t="s">
        <v>125</v>
      </c>
      <c r="G495" s="43">
        <v>6.4</v>
      </c>
      <c r="H495" s="136" t="str">
        <f t="shared" ref="H495:H528" si="286">VLOOKUP($G495,alloc,3)</f>
        <v>P, S, T &amp; D Plant - Demand</v>
      </c>
      <c r="I495" s="42">
        <f>'DepExp. Class.'!K$231</f>
        <v>0</v>
      </c>
      <c r="J495" s="136">
        <f t="shared" ref="J495:J528" si="287">$I495*VLOOKUP($G495,alloc,6)</f>
        <v>0</v>
      </c>
      <c r="K495" s="136">
        <f t="shared" ref="K495:K528" si="288">$I495*VLOOKUP($G495,alloc,7)</f>
        <v>0</v>
      </c>
      <c r="L495" s="136">
        <f t="shared" ref="L495:L528" si="289">$I495*VLOOKUP($G495,alloc,8)</f>
        <v>0</v>
      </c>
      <c r="M495" s="136">
        <f t="shared" ref="M495:M528" si="290">$I495*VLOOKUP($G495,alloc,9)</f>
        <v>0</v>
      </c>
      <c r="N495" s="136">
        <f t="shared" ref="N495:N528" si="291">$I495*VLOOKUP($G495,alloc,10)</f>
        <v>0</v>
      </c>
      <c r="O495" s="136">
        <f t="shared" ref="O495:O528" si="292">$I495*VLOOKUP($G495,alloc,11)</f>
        <v>0</v>
      </c>
      <c r="P495" s="136">
        <f t="shared" ref="P495:P528" si="293">$I495*VLOOKUP($G495,alloc,12)</f>
        <v>0</v>
      </c>
      <c r="Q495" s="136">
        <f t="shared" ref="Q495:Q528" si="294">$I495*VLOOKUP($G495,alloc,13)</f>
        <v>0</v>
      </c>
      <c r="R495" s="136">
        <f t="shared" ref="R495:R528" si="295">$I495*VLOOKUP($G495,alloc,14)</f>
        <v>0</v>
      </c>
      <c r="S495" s="136">
        <f t="shared" ref="S495:S528" si="296">$I495*VLOOKUP($G495,alloc,15)</f>
        <v>0</v>
      </c>
      <c r="T495" s="136">
        <f t="shared" ref="T495:T528" si="297">$I495*VLOOKUP($G495,alloc,16)</f>
        <v>0</v>
      </c>
      <c r="U495" s="136">
        <f t="shared" ref="U495:U528" si="298">$I495*VLOOKUP($G495,alloc,17)</f>
        <v>0</v>
      </c>
      <c r="V495" s="136">
        <f t="shared" ref="V495:V528" si="299">$I495*VLOOKUP($G495,alloc,18)</f>
        <v>0</v>
      </c>
      <c r="W495" s="136">
        <f t="shared" ref="W495:W528" si="300">$I495*VLOOKUP($G495,alloc,19)</f>
        <v>0</v>
      </c>
      <c r="X495" s="136">
        <f t="shared" ref="X495:X528" si="301">$I495*VLOOKUP($G495,alloc,20)</f>
        <v>0</v>
      </c>
      <c r="Y495" s="42">
        <f t="shared" ref="Y495:Y528" si="302">SUM(J495:X495)-I495</f>
        <v>0</v>
      </c>
      <c r="Z495" s="42"/>
      <c r="AA495" s="42"/>
      <c r="AB495" s="42"/>
      <c r="AC495" s="42"/>
      <c r="AD495" s="42"/>
      <c r="AE495" s="42"/>
      <c r="AF495" s="42"/>
      <c r="AG495" s="42"/>
    </row>
    <row r="496" spans="1:33">
      <c r="A496" s="44">
        <f t="shared" si="284"/>
        <v>479</v>
      </c>
      <c r="B496" s="44"/>
      <c r="C496" s="139">
        <v>39001</v>
      </c>
      <c r="E496" s="138" t="s">
        <v>304</v>
      </c>
      <c r="G496" s="43">
        <v>6.4</v>
      </c>
      <c r="H496" s="136" t="str">
        <f t="shared" si="286"/>
        <v>P, S, T &amp; D Plant - Demand</v>
      </c>
      <c r="I496" s="42">
        <f>'DepExp. Class.'!K$232</f>
        <v>0</v>
      </c>
      <c r="J496" s="136">
        <f t="shared" si="287"/>
        <v>0</v>
      </c>
      <c r="K496" s="136">
        <f t="shared" si="288"/>
        <v>0</v>
      </c>
      <c r="L496" s="136">
        <f t="shared" si="289"/>
        <v>0</v>
      </c>
      <c r="M496" s="136">
        <f t="shared" si="290"/>
        <v>0</v>
      </c>
      <c r="N496" s="136">
        <f t="shared" si="291"/>
        <v>0</v>
      </c>
      <c r="O496" s="136">
        <f t="shared" si="292"/>
        <v>0</v>
      </c>
      <c r="P496" s="136">
        <f t="shared" si="293"/>
        <v>0</v>
      </c>
      <c r="Q496" s="136">
        <f t="shared" si="294"/>
        <v>0</v>
      </c>
      <c r="R496" s="136">
        <f t="shared" si="295"/>
        <v>0</v>
      </c>
      <c r="S496" s="136">
        <f t="shared" si="296"/>
        <v>0</v>
      </c>
      <c r="T496" s="136">
        <f t="shared" si="297"/>
        <v>0</v>
      </c>
      <c r="U496" s="136">
        <f t="shared" si="298"/>
        <v>0</v>
      </c>
      <c r="V496" s="136">
        <f t="shared" si="299"/>
        <v>0</v>
      </c>
      <c r="W496" s="136">
        <f t="shared" si="300"/>
        <v>0</v>
      </c>
      <c r="X496" s="136">
        <f t="shared" si="301"/>
        <v>0</v>
      </c>
      <c r="Y496" s="42">
        <f t="shared" si="302"/>
        <v>0</v>
      </c>
      <c r="Z496" s="42"/>
      <c r="AA496" s="42"/>
      <c r="AB496" s="42"/>
      <c r="AC496" s="42"/>
      <c r="AD496" s="42"/>
      <c r="AE496" s="42"/>
      <c r="AF496" s="42"/>
      <c r="AG496" s="42"/>
    </row>
    <row r="497" spans="1:33">
      <c r="A497" s="44">
        <f t="shared" si="284"/>
        <v>480</v>
      </c>
      <c r="B497" s="44"/>
      <c r="C497" s="139">
        <v>36602</v>
      </c>
      <c r="E497" s="138" t="s">
        <v>149</v>
      </c>
      <c r="G497" s="43">
        <v>6.4</v>
      </c>
      <c r="H497" s="136" t="str">
        <f t="shared" si="286"/>
        <v>P, S, T &amp; D Plant - Demand</v>
      </c>
      <c r="I497" s="42">
        <f>'DepExp. Class.'!K$233</f>
        <v>9405.0908131291562</v>
      </c>
      <c r="J497" s="136">
        <f t="shared" si="287"/>
        <v>5079.2130840369127</v>
      </c>
      <c r="K497" s="136">
        <f t="shared" si="288"/>
        <v>2834.1833477513319</v>
      </c>
      <c r="L497" s="136">
        <f t="shared" si="289"/>
        <v>0</v>
      </c>
      <c r="M497" s="136">
        <f t="shared" si="290"/>
        <v>1491.6943813409109</v>
      </c>
      <c r="N497" s="136">
        <f t="shared" si="291"/>
        <v>0</v>
      </c>
      <c r="O497" s="136">
        <f t="shared" si="292"/>
        <v>0</v>
      </c>
      <c r="P497" s="136">
        <f t="shared" si="293"/>
        <v>0</v>
      </c>
      <c r="Q497" s="136">
        <f t="shared" si="294"/>
        <v>0</v>
      </c>
      <c r="R497" s="136">
        <f t="shared" si="295"/>
        <v>0</v>
      </c>
      <c r="S497" s="136">
        <f t="shared" si="296"/>
        <v>0</v>
      </c>
      <c r="T497" s="136">
        <f t="shared" si="297"/>
        <v>0</v>
      </c>
      <c r="U497" s="136">
        <f t="shared" si="298"/>
        <v>0</v>
      </c>
      <c r="V497" s="136">
        <f t="shared" si="299"/>
        <v>0</v>
      </c>
      <c r="W497" s="136">
        <f t="shared" si="300"/>
        <v>0</v>
      </c>
      <c r="X497" s="136">
        <f t="shared" si="301"/>
        <v>0</v>
      </c>
      <c r="Y497" s="42">
        <f t="shared" si="302"/>
        <v>0</v>
      </c>
      <c r="Z497" s="42"/>
      <c r="AA497" s="42"/>
      <c r="AB497" s="42"/>
      <c r="AC497" s="42"/>
      <c r="AD497" s="42"/>
      <c r="AE497" s="42"/>
      <c r="AF497" s="42"/>
      <c r="AG497" s="42"/>
    </row>
    <row r="498" spans="1:33">
      <c r="A498" s="44">
        <f t="shared" si="284"/>
        <v>481</v>
      </c>
      <c r="B498" s="44"/>
      <c r="C498" s="139">
        <v>37503</v>
      </c>
      <c r="E498" s="138" t="s">
        <v>291</v>
      </c>
      <c r="G498" s="43">
        <v>6.4</v>
      </c>
      <c r="H498" s="136" t="str">
        <f t="shared" si="286"/>
        <v>P, S, T &amp; D Plant - Demand</v>
      </c>
      <c r="I498" s="42">
        <f>'DepExp. Class.'!K$234</f>
        <v>0</v>
      </c>
      <c r="J498" s="136">
        <f t="shared" si="287"/>
        <v>0</v>
      </c>
      <c r="K498" s="136">
        <f t="shared" si="288"/>
        <v>0</v>
      </c>
      <c r="L498" s="136">
        <f t="shared" si="289"/>
        <v>0</v>
      </c>
      <c r="M498" s="136">
        <f t="shared" si="290"/>
        <v>0</v>
      </c>
      <c r="N498" s="136">
        <f t="shared" si="291"/>
        <v>0</v>
      </c>
      <c r="O498" s="136">
        <f t="shared" si="292"/>
        <v>0</v>
      </c>
      <c r="P498" s="136">
        <f t="shared" si="293"/>
        <v>0</v>
      </c>
      <c r="Q498" s="136">
        <f t="shared" si="294"/>
        <v>0</v>
      </c>
      <c r="R498" s="136">
        <f t="shared" si="295"/>
        <v>0</v>
      </c>
      <c r="S498" s="136">
        <f t="shared" si="296"/>
        <v>0</v>
      </c>
      <c r="T498" s="136">
        <f t="shared" si="297"/>
        <v>0</v>
      </c>
      <c r="U498" s="136">
        <f t="shared" si="298"/>
        <v>0</v>
      </c>
      <c r="V498" s="136">
        <f t="shared" si="299"/>
        <v>0</v>
      </c>
      <c r="W498" s="136">
        <f t="shared" si="300"/>
        <v>0</v>
      </c>
      <c r="X498" s="136">
        <f t="shared" si="301"/>
        <v>0</v>
      </c>
      <c r="Y498" s="42">
        <f t="shared" si="302"/>
        <v>0</v>
      </c>
      <c r="Z498" s="42"/>
      <c r="AA498" s="42"/>
      <c r="AB498" s="42"/>
      <c r="AC498" s="42"/>
      <c r="AD498" s="42"/>
      <c r="AE498" s="42"/>
      <c r="AF498" s="42"/>
      <c r="AG498" s="42"/>
    </row>
    <row r="499" spans="1:33">
      <c r="A499" s="44">
        <f t="shared" si="284"/>
        <v>482</v>
      </c>
      <c r="B499" s="44"/>
      <c r="C499" s="139">
        <v>39004</v>
      </c>
      <c r="E499" s="138" t="s">
        <v>306</v>
      </c>
      <c r="G499" s="43">
        <v>6.4</v>
      </c>
      <c r="H499" s="136" t="str">
        <f t="shared" si="286"/>
        <v>P, S, T &amp; D Plant - Demand</v>
      </c>
      <c r="I499" s="42">
        <f>'DepExp. Class.'!K$235</f>
        <v>0</v>
      </c>
      <c r="J499" s="136">
        <f t="shared" si="287"/>
        <v>0</v>
      </c>
      <c r="K499" s="136">
        <f t="shared" si="288"/>
        <v>0</v>
      </c>
      <c r="L499" s="136">
        <f t="shared" si="289"/>
        <v>0</v>
      </c>
      <c r="M499" s="136">
        <f t="shared" si="290"/>
        <v>0</v>
      </c>
      <c r="N499" s="136">
        <f t="shared" si="291"/>
        <v>0</v>
      </c>
      <c r="O499" s="136">
        <f t="shared" si="292"/>
        <v>0</v>
      </c>
      <c r="P499" s="136">
        <f t="shared" si="293"/>
        <v>0</v>
      </c>
      <c r="Q499" s="136">
        <f t="shared" si="294"/>
        <v>0</v>
      </c>
      <c r="R499" s="136">
        <f t="shared" si="295"/>
        <v>0</v>
      </c>
      <c r="S499" s="136">
        <f t="shared" si="296"/>
        <v>0</v>
      </c>
      <c r="T499" s="136">
        <f t="shared" si="297"/>
        <v>0</v>
      </c>
      <c r="U499" s="136">
        <f t="shared" si="298"/>
        <v>0</v>
      </c>
      <c r="V499" s="136">
        <f t="shared" si="299"/>
        <v>0</v>
      </c>
      <c r="W499" s="136">
        <f t="shared" si="300"/>
        <v>0</v>
      </c>
      <c r="X499" s="136">
        <f t="shared" si="301"/>
        <v>0</v>
      </c>
      <c r="Y499" s="42">
        <f t="shared" si="302"/>
        <v>0</v>
      </c>
      <c r="Z499" s="42"/>
      <c r="AA499" s="42"/>
      <c r="AB499" s="42"/>
      <c r="AC499" s="42"/>
      <c r="AD499" s="42"/>
      <c r="AE499" s="42"/>
      <c r="AF499" s="42"/>
      <c r="AG499" s="42"/>
    </row>
    <row r="500" spans="1:33">
      <c r="A500" s="44">
        <f t="shared" si="284"/>
        <v>483</v>
      </c>
      <c r="B500" s="44"/>
      <c r="C500" s="139">
        <v>39009</v>
      </c>
      <c r="E500" s="138" t="s">
        <v>307</v>
      </c>
      <c r="G500" s="43">
        <v>6.4</v>
      </c>
      <c r="H500" s="136" t="str">
        <f t="shared" si="286"/>
        <v>P, S, T &amp; D Plant - Demand</v>
      </c>
      <c r="I500" s="42">
        <f>'DepExp. Class.'!K$236</f>
        <v>2976.3888415556044</v>
      </c>
      <c r="J500" s="136">
        <f t="shared" si="287"/>
        <v>1607.3968287586263</v>
      </c>
      <c r="K500" s="136">
        <f t="shared" si="288"/>
        <v>896.92187547981393</v>
      </c>
      <c r="L500" s="136">
        <f t="shared" si="289"/>
        <v>0</v>
      </c>
      <c r="M500" s="136">
        <f t="shared" si="290"/>
        <v>472.07013731716393</v>
      </c>
      <c r="N500" s="136">
        <f t="shared" si="291"/>
        <v>0</v>
      </c>
      <c r="O500" s="136">
        <f t="shared" si="292"/>
        <v>0</v>
      </c>
      <c r="P500" s="136">
        <f t="shared" si="293"/>
        <v>0</v>
      </c>
      <c r="Q500" s="136">
        <f t="shared" si="294"/>
        <v>0</v>
      </c>
      <c r="R500" s="136">
        <f t="shared" si="295"/>
        <v>0</v>
      </c>
      <c r="S500" s="136">
        <f t="shared" si="296"/>
        <v>0</v>
      </c>
      <c r="T500" s="136">
        <f t="shared" si="297"/>
        <v>0</v>
      </c>
      <c r="U500" s="136">
        <f t="shared" si="298"/>
        <v>0</v>
      </c>
      <c r="V500" s="136">
        <f t="shared" si="299"/>
        <v>0</v>
      </c>
      <c r="W500" s="136">
        <f t="shared" si="300"/>
        <v>0</v>
      </c>
      <c r="X500" s="136">
        <f t="shared" si="301"/>
        <v>0</v>
      </c>
      <c r="Y500" s="42">
        <f t="shared" si="302"/>
        <v>0</v>
      </c>
      <c r="Z500" s="42"/>
      <c r="AA500" s="42"/>
      <c r="AB500" s="42"/>
      <c r="AC500" s="42"/>
      <c r="AD500" s="42"/>
      <c r="AE500" s="42"/>
      <c r="AF500" s="42"/>
      <c r="AG500" s="42"/>
    </row>
    <row r="501" spans="1:33">
      <c r="A501" s="44">
        <f t="shared" si="284"/>
        <v>484</v>
      </c>
      <c r="B501" s="44"/>
      <c r="C501" s="139">
        <v>39100</v>
      </c>
      <c r="E501" s="138" t="s">
        <v>308</v>
      </c>
      <c r="G501" s="43">
        <v>6.4</v>
      </c>
      <c r="H501" s="136" t="str">
        <f t="shared" si="286"/>
        <v>P, S, T &amp; D Plant - Demand</v>
      </c>
      <c r="I501" s="42">
        <f>'DepExp. Class.'!K$237</f>
        <v>1937.8783425456436</v>
      </c>
      <c r="J501" s="136">
        <f t="shared" si="287"/>
        <v>1046.5499194318552</v>
      </c>
      <c r="K501" s="136">
        <f t="shared" si="288"/>
        <v>583.97123829402744</v>
      </c>
      <c r="L501" s="136">
        <f t="shared" si="289"/>
        <v>0</v>
      </c>
      <c r="M501" s="136">
        <f t="shared" si="290"/>
        <v>307.3571848197609</v>
      </c>
      <c r="N501" s="136">
        <f t="shared" si="291"/>
        <v>0</v>
      </c>
      <c r="O501" s="136">
        <f t="shared" si="292"/>
        <v>0</v>
      </c>
      <c r="P501" s="136">
        <f t="shared" si="293"/>
        <v>0</v>
      </c>
      <c r="Q501" s="136">
        <f t="shared" si="294"/>
        <v>0</v>
      </c>
      <c r="R501" s="136">
        <f t="shared" si="295"/>
        <v>0</v>
      </c>
      <c r="S501" s="136">
        <f t="shared" si="296"/>
        <v>0</v>
      </c>
      <c r="T501" s="136">
        <f t="shared" si="297"/>
        <v>0</v>
      </c>
      <c r="U501" s="136">
        <f t="shared" si="298"/>
        <v>0</v>
      </c>
      <c r="V501" s="136">
        <f t="shared" si="299"/>
        <v>0</v>
      </c>
      <c r="W501" s="136">
        <f t="shared" si="300"/>
        <v>0</v>
      </c>
      <c r="X501" s="136">
        <f t="shared" si="301"/>
        <v>0</v>
      </c>
      <c r="Y501" s="42">
        <f t="shared" si="302"/>
        <v>0</v>
      </c>
      <c r="Z501" s="42"/>
      <c r="AA501" s="42"/>
      <c r="AB501" s="42"/>
      <c r="AC501" s="42"/>
      <c r="AD501" s="42"/>
      <c r="AE501" s="42"/>
      <c r="AF501" s="42"/>
      <c r="AG501" s="42"/>
    </row>
    <row r="502" spans="1:33">
      <c r="A502" s="44">
        <f t="shared" si="284"/>
        <v>485</v>
      </c>
      <c r="B502" s="44"/>
      <c r="C502" s="139">
        <v>39102</v>
      </c>
      <c r="E502" s="138" t="s">
        <v>309</v>
      </c>
      <c r="G502" s="43">
        <v>6.4</v>
      </c>
      <c r="H502" s="136" t="str">
        <f t="shared" si="286"/>
        <v>P, S, T &amp; D Plant - Demand</v>
      </c>
      <c r="I502" s="42">
        <f>'DepExp. Class.'!K$238</f>
        <v>0</v>
      </c>
      <c r="J502" s="136">
        <f t="shared" si="287"/>
        <v>0</v>
      </c>
      <c r="K502" s="136">
        <f t="shared" si="288"/>
        <v>0</v>
      </c>
      <c r="L502" s="136">
        <f t="shared" si="289"/>
        <v>0</v>
      </c>
      <c r="M502" s="136">
        <f t="shared" si="290"/>
        <v>0</v>
      </c>
      <c r="N502" s="136">
        <f t="shared" si="291"/>
        <v>0</v>
      </c>
      <c r="O502" s="136">
        <f t="shared" si="292"/>
        <v>0</v>
      </c>
      <c r="P502" s="136">
        <f t="shared" si="293"/>
        <v>0</v>
      </c>
      <c r="Q502" s="136">
        <f t="shared" si="294"/>
        <v>0</v>
      </c>
      <c r="R502" s="136">
        <f t="shared" si="295"/>
        <v>0</v>
      </c>
      <c r="S502" s="136">
        <f t="shared" si="296"/>
        <v>0</v>
      </c>
      <c r="T502" s="136">
        <f t="shared" si="297"/>
        <v>0</v>
      </c>
      <c r="U502" s="136">
        <f t="shared" si="298"/>
        <v>0</v>
      </c>
      <c r="V502" s="136">
        <f t="shared" si="299"/>
        <v>0</v>
      </c>
      <c r="W502" s="136">
        <f t="shared" si="300"/>
        <v>0</v>
      </c>
      <c r="X502" s="136">
        <f t="shared" si="301"/>
        <v>0</v>
      </c>
      <c r="Y502" s="42">
        <f t="shared" si="302"/>
        <v>0</v>
      </c>
      <c r="Z502" s="42"/>
      <c r="AA502" s="42"/>
      <c r="AB502" s="42"/>
      <c r="AC502" s="42"/>
      <c r="AD502" s="42"/>
      <c r="AE502" s="42"/>
      <c r="AF502" s="42"/>
      <c r="AG502" s="42"/>
    </row>
    <row r="503" spans="1:33">
      <c r="A503" s="44">
        <f t="shared" si="284"/>
        <v>486</v>
      </c>
      <c r="B503" s="44"/>
      <c r="C503" s="146">
        <v>39103</v>
      </c>
      <c r="E503" s="138" t="s">
        <v>310</v>
      </c>
      <c r="G503" s="43">
        <v>6.4</v>
      </c>
      <c r="H503" s="136" t="str">
        <f t="shared" si="286"/>
        <v>P, S, T &amp; D Plant - Demand</v>
      </c>
      <c r="I503" s="42">
        <f>'DepExp. Class.'!K$239</f>
        <v>0</v>
      </c>
      <c r="J503" s="136">
        <f t="shared" si="287"/>
        <v>0</v>
      </c>
      <c r="K503" s="136">
        <f t="shared" si="288"/>
        <v>0</v>
      </c>
      <c r="L503" s="136">
        <f t="shared" si="289"/>
        <v>0</v>
      </c>
      <c r="M503" s="136">
        <f t="shared" si="290"/>
        <v>0</v>
      </c>
      <c r="N503" s="136">
        <f t="shared" si="291"/>
        <v>0</v>
      </c>
      <c r="O503" s="136">
        <f t="shared" si="292"/>
        <v>0</v>
      </c>
      <c r="P503" s="136">
        <f t="shared" si="293"/>
        <v>0</v>
      </c>
      <c r="Q503" s="136">
        <f t="shared" si="294"/>
        <v>0</v>
      </c>
      <c r="R503" s="136">
        <f t="shared" si="295"/>
        <v>0</v>
      </c>
      <c r="S503" s="136">
        <f t="shared" si="296"/>
        <v>0</v>
      </c>
      <c r="T503" s="136">
        <f t="shared" si="297"/>
        <v>0</v>
      </c>
      <c r="U503" s="136">
        <f t="shared" si="298"/>
        <v>0</v>
      </c>
      <c r="V503" s="136">
        <f t="shared" si="299"/>
        <v>0</v>
      </c>
      <c r="W503" s="136">
        <f t="shared" si="300"/>
        <v>0</v>
      </c>
      <c r="X503" s="136">
        <f t="shared" si="301"/>
        <v>0</v>
      </c>
      <c r="Y503" s="42">
        <f t="shared" si="302"/>
        <v>0</v>
      </c>
      <c r="Z503" s="42"/>
      <c r="AA503" s="42"/>
      <c r="AB503" s="42"/>
      <c r="AC503" s="42"/>
      <c r="AD503" s="42"/>
      <c r="AE503" s="42"/>
      <c r="AF503" s="42"/>
      <c r="AG503" s="42"/>
    </row>
    <row r="504" spans="1:33">
      <c r="A504" s="44">
        <f t="shared" si="284"/>
        <v>487</v>
      </c>
      <c r="B504" s="44"/>
      <c r="C504" s="139">
        <v>39200</v>
      </c>
      <c r="E504" s="138" t="s">
        <v>311</v>
      </c>
      <c r="G504" s="43">
        <v>6.4</v>
      </c>
      <c r="H504" s="136" t="str">
        <f t="shared" si="286"/>
        <v>P, S, T &amp; D Plant - Demand</v>
      </c>
      <c r="I504" s="42">
        <f>'DepExp. Class.'!K$240</f>
        <v>0</v>
      </c>
      <c r="J504" s="136">
        <f t="shared" si="287"/>
        <v>0</v>
      </c>
      <c r="K504" s="136">
        <f t="shared" si="288"/>
        <v>0</v>
      </c>
      <c r="L504" s="136">
        <f t="shared" si="289"/>
        <v>0</v>
      </c>
      <c r="M504" s="136">
        <f t="shared" si="290"/>
        <v>0</v>
      </c>
      <c r="N504" s="136">
        <f t="shared" si="291"/>
        <v>0</v>
      </c>
      <c r="O504" s="136">
        <f t="shared" si="292"/>
        <v>0</v>
      </c>
      <c r="P504" s="136">
        <f t="shared" si="293"/>
        <v>0</v>
      </c>
      <c r="Q504" s="136">
        <f t="shared" si="294"/>
        <v>0</v>
      </c>
      <c r="R504" s="136">
        <f t="shared" si="295"/>
        <v>0</v>
      </c>
      <c r="S504" s="136">
        <f t="shared" si="296"/>
        <v>0</v>
      </c>
      <c r="T504" s="136">
        <f t="shared" si="297"/>
        <v>0</v>
      </c>
      <c r="U504" s="136">
        <f t="shared" si="298"/>
        <v>0</v>
      </c>
      <c r="V504" s="136">
        <f t="shared" si="299"/>
        <v>0</v>
      </c>
      <c r="W504" s="136">
        <f t="shared" si="300"/>
        <v>0</v>
      </c>
      <c r="X504" s="136">
        <f t="shared" si="301"/>
        <v>0</v>
      </c>
      <c r="Y504" s="42">
        <f t="shared" si="302"/>
        <v>0</v>
      </c>
      <c r="Z504" s="42"/>
      <c r="AA504" s="42"/>
      <c r="AB504" s="42"/>
      <c r="AC504" s="42"/>
      <c r="AD504" s="42"/>
      <c r="AE504" s="42"/>
      <c r="AF504" s="42"/>
      <c r="AG504" s="42"/>
    </row>
    <row r="505" spans="1:33">
      <c r="A505" s="44">
        <f t="shared" si="284"/>
        <v>488</v>
      </c>
      <c r="B505" s="44"/>
      <c r="C505" s="139">
        <v>39201</v>
      </c>
      <c r="E505" s="138" t="s">
        <v>312</v>
      </c>
      <c r="G505" s="43">
        <v>6.4</v>
      </c>
      <c r="H505" s="136" t="str">
        <f t="shared" si="286"/>
        <v>P, S, T &amp; D Plant - Demand</v>
      </c>
      <c r="I505" s="42">
        <f>'DepExp. Class.'!K$241</f>
        <v>0</v>
      </c>
      <c r="J505" s="136">
        <f t="shared" si="287"/>
        <v>0</v>
      </c>
      <c r="K505" s="136">
        <f t="shared" si="288"/>
        <v>0</v>
      </c>
      <c r="L505" s="136">
        <f t="shared" si="289"/>
        <v>0</v>
      </c>
      <c r="M505" s="136">
        <f t="shared" si="290"/>
        <v>0</v>
      </c>
      <c r="N505" s="136">
        <f t="shared" si="291"/>
        <v>0</v>
      </c>
      <c r="O505" s="136">
        <f t="shared" si="292"/>
        <v>0</v>
      </c>
      <c r="P505" s="136">
        <f t="shared" si="293"/>
        <v>0</v>
      </c>
      <c r="Q505" s="136">
        <f t="shared" si="294"/>
        <v>0</v>
      </c>
      <c r="R505" s="136">
        <f t="shared" si="295"/>
        <v>0</v>
      </c>
      <c r="S505" s="136">
        <f t="shared" si="296"/>
        <v>0</v>
      </c>
      <c r="T505" s="136">
        <f t="shared" si="297"/>
        <v>0</v>
      </c>
      <c r="U505" s="136">
        <f t="shared" si="298"/>
        <v>0</v>
      </c>
      <c r="V505" s="136">
        <f t="shared" si="299"/>
        <v>0</v>
      </c>
      <c r="W505" s="136">
        <f t="shared" si="300"/>
        <v>0</v>
      </c>
      <c r="X505" s="136">
        <f t="shared" si="301"/>
        <v>0</v>
      </c>
      <c r="Y505" s="42">
        <f t="shared" si="302"/>
        <v>0</v>
      </c>
      <c r="Z505" s="42"/>
      <c r="AA505" s="42"/>
      <c r="AB505" s="42"/>
      <c r="AC505" s="42"/>
      <c r="AD505" s="42"/>
      <c r="AE505" s="42"/>
      <c r="AF505" s="42"/>
      <c r="AG505" s="42"/>
    </row>
    <row r="506" spans="1:33">
      <c r="A506" s="44">
        <f t="shared" si="284"/>
        <v>489</v>
      </c>
      <c r="B506" s="44"/>
      <c r="C506" s="139">
        <v>39202</v>
      </c>
      <c r="E506" s="138" t="s">
        <v>313</v>
      </c>
      <c r="G506" s="43">
        <v>6.4</v>
      </c>
      <c r="H506" s="136" t="str">
        <f t="shared" si="286"/>
        <v>P, S, T &amp; D Plant - Demand</v>
      </c>
      <c r="I506" s="42">
        <f>'DepExp. Class.'!K$242</f>
        <v>0</v>
      </c>
      <c r="J506" s="136">
        <f t="shared" si="287"/>
        <v>0</v>
      </c>
      <c r="K506" s="136">
        <f t="shared" si="288"/>
        <v>0</v>
      </c>
      <c r="L506" s="136">
        <f t="shared" si="289"/>
        <v>0</v>
      </c>
      <c r="M506" s="136">
        <f t="shared" si="290"/>
        <v>0</v>
      </c>
      <c r="N506" s="136">
        <f t="shared" si="291"/>
        <v>0</v>
      </c>
      <c r="O506" s="136">
        <f t="shared" si="292"/>
        <v>0</v>
      </c>
      <c r="P506" s="136">
        <f t="shared" si="293"/>
        <v>0</v>
      </c>
      <c r="Q506" s="136">
        <f t="shared" si="294"/>
        <v>0</v>
      </c>
      <c r="R506" s="136">
        <f t="shared" si="295"/>
        <v>0</v>
      </c>
      <c r="S506" s="136">
        <f t="shared" si="296"/>
        <v>0</v>
      </c>
      <c r="T506" s="136">
        <f t="shared" si="297"/>
        <v>0</v>
      </c>
      <c r="U506" s="136">
        <f t="shared" si="298"/>
        <v>0</v>
      </c>
      <c r="V506" s="136">
        <f t="shared" si="299"/>
        <v>0</v>
      </c>
      <c r="W506" s="136">
        <f t="shared" si="300"/>
        <v>0</v>
      </c>
      <c r="X506" s="136">
        <f t="shared" si="301"/>
        <v>0</v>
      </c>
      <c r="Y506" s="42">
        <f t="shared" si="302"/>
        <v>0</v>
      </c>
      <c r="Z506" s="42"/>
      <c r="AA506" s="42"/>
      <c r="AB506" s="42"/>
      <c r="AC506" s="42"/>
      <c r="AD506" s="42"/>
      <c r="AE506" s="42"/>
      <c r="AF506" s="42"/>
      <c r="AG506" s="42"/>
    </row>
    <row r="507" spans="1:33">
      <c r="A507" s="44">
        <f t="shared" si="284"/>
        <v>490</v>
      </c>
      <c r="B507" s="44"/>
      <c r="C507" s="139">
        <v>39300</v>
      </c>
      <c r="E507" s="138" t="s">
        <v>198</v>
      </c>
      <c r="G507" s="43">
        <v>6.4</v>
      </c>
      <c r="H507" s="136" t="str">
        <f t="shared" si="286"/>
        <v>P, S, T &amp; D Plant - Demand</v>
      </c>
      <c r="I507" s="42">
        <f>'DepExp. Class.'!K$243</f>
        <v>0</v>
      </c>
      <c r="J507" s="136">
        <f t="shared" si="287"/>
        <v>0</v>
      </c>
      <c r="K507" s="136">
        <f t="shared" si="288"/>
        <v>0</v>
      </c>
      <c r="L507" s="136">
        <f t="shared" si="289"/>
        <v>0</v>
      </c>
      <c r="M507" s="136">
        <f t="shared" si="290"/>
        <v>0</v>
      </c>
      <c r="N507" s="136">
        <f t="shared" si="291"/>
        <v>0</v>
      </c>
      <c r="O507" s="136">
        <f t="shared" si="292"/>
        <v>0</v>
      </c>
      <c r="P507" s="136">
        <f t="shared" si="293"/>
        <v>0</v>
      </c>
      <c r="Q507" s="136">
        <f t="shared" si="294"/>
        <v>0</v>
      </c>
      <c r="R507" s="136">
        <f t="shared" si="295"/>
        <v>0</v>
      </c>
      <c r="S507" s="136">
        <f t="shared" si="296"/>
        <v>0</v>
      </c>
      <c r="T507" s="136">
        <f t="shared" si="297"/>
        <v>0</v>
      </c>
      <c r="U507" s="136">
        <f t="shared" si="298"/>
        <v>0</v>
      </c>
      <c r="V507" s="136">
        <f t="shared" si="299"/>
        <v>0</v>
      </c>
      <c r="W507" s="136">
        <f t="shared" si="300"/>
        <v>0</v>
      </c>
      <c r="X507" s="136">
        <f t="shared" si="301"/>
        <v>0</v>
      </c>
      <c r="Y507" s="42">
        <f t="shared" si="302"/>
        <v>0</v>
      </c>
      <c r="Z507" s="42"/>
      <c r="AA507" s="42"/>
      <c r="AB507" s="42"/>
      <c r="AC507" s="42"/>
      <c r="AD507" s="42"/>
      <c r="AE507" s="42"/>
      <c r="AF507" s="42"/>
      <c r="AG507" s="42"/>
    </row>
    <row r="508" spans="1:33">
      <c r="A508" s="44">
        <f t="shared" si="284"/>
        <v>491</v>
      </c>
      <c r="B508" s="44"/>
      <c r="C508" s="139">
        <v>39400</v>
      </c>
      <c r="E508" s="138" t="s">
        <v>314</v>
      </c>
      <c r="G508" s="43">
        <v>6.4</v>
      </c>
      <c r="H508" s="136" t="str">
        <f t="shared" si="286"/>
        <v>P, S, T &amp; D Plant - Demand</v>
      </c>
      <c r="I508" s="42">
        <f>'DepExp. Class.'!K$244</f>
        <v>0</v>
      </c>
      <c r="J508" s="136">
        <f t="shared" si="287"/>
        <v>0</v>
      </c>
      <c r="K508" s="136">
        <f t="shared" si="288"/>
        <v>0</v>
      </c>
      <c r="L508" s="136">
        <f t="shared" si="289"/>
        <v>0</v>
      </c>
      <c r="M508" s="136">
        <f t="shared" si="290"/>
        <v>0</v>
      </c>
      <c r="N508" s="136">
        <f t="shared" si="291"/>
        <v>0</v>
      </c>
      <c r="O508" s="136">
        <f t="shared" si="292"/>
        <v>0</v>
      </c>
      <c r="P508" s="136">
        <f t="shared" si="293"/>
        <v>0</v>
      </c>
      <c r="Q508" s="136">
        <f t="shared" si="294"/>
        <v>0</v>
      </c>
      <c r="R508" s="136">
        <f t="shared" si="295"/>
        <v>0</v>
      </c>
      <c r="S508" s="136">
        <f t="shared" si="296"/>
        <v>0</v>
      </c>
      <c r="T508" s="136">
        <f t="shared" si="297"/>
        <v>0</v>
      </c>
      <c r="U508" s="136">
        <f t="shared" si="298"/>
        <v>0</v>
      </c>
      <c r="V508" s="136">
        <f t="shared" si="299"/>
        <v>0</v>
      </c>
      <c r="W508" s="136">
        <f t="shared" si="300"/>
        <v>0</v>
      </c>
      <c r="X508" s="136">
        <f t="shared" si="301"/>
        <v>0</v>
      </c>
      <c r="Y508" s="42">
        <f t="shared" si="302"/>
        <v>0</v>
      </c>
      <c r="Z508" s="42"/>
      <c r="AA508" s="42"/>
      <c r="AB508" s="42"/>
      <c r="AC508" s="42"/>
      <c r="AD508" s="42"/>
      <c r="AE508" s="42"/>
      <c r="AF508" s="42"/>
      <c r="AG508" s="42"/>
    </row>
    <row r="509" spans="1:33">
      <c r="A509" s="44">
        <f t="shared" si="284"/>
        <v>492</v>
      </c>
      <c r="B509" s="44"/>
      <c r="C509" s="139">
        <v>39600</v>
      </c>
      <c r="E509" s="138" t="s">
        <v>315</v>
      </c>
      <c r="G509" s="43">
        <v>6.4</v>
      </c>
      <c r="H509" s="136" t="str">
        <f t="shared" si="286"/>
        <v>P, S, T &amp; D Plant - Demand</v>
      </c>
      <c r="I509" s="42">
        <f>'DepExp. Class.'!K$245</f>
        <v>0</v>
      </c>
      <c r="J509" s="136">
        <f t="shared" si="287"/>
        <v>0</v>
      </c>
      <c r="K509" s="136">
        <f t="shared" si="288"/>
        <v>0</v>
      </c>
      <c r="L509" s="136">
        <f t="shared" si="289"/>
        <v>0</v>
      </c>
      <c r="M509" s="136">
        <f t="shared" si="290"/>
        <v>0</v>
      </c>
      <c r="N509" s="136">
        <f t="shared" si="291"/>
        <v>0</v>
      </c>
      <c r="O509" s="136">
        <f t="shared" si="292"/>
        <v>0</v>
      </c>
      <c r="P509" s="136">
        <f t="shared" si="293"/>
        <v>0</v>
      </c>
      <c r="Q509" s="136">
        <f t="shared" si="294"/>
        <v>0</v>
      </c>
      <c r="R509" s="136">
        <f t="shared" si="295"/>
        <v>0</v>
      </c>
      <c r="S509" s="136">
        <f t="shared" si="296"/>
        <v>0</v>
      </c>
      <c r="T509" s="136">
        <f t="shared" si="297"/>
        <v>0</v>
      </c>
      <c r="U509" s="136">
        <f t="shared" si="298"/>
        <v>0</v>
      </c>
      <c r="V509" s="136">
        <f t="shared" si="299"/>
        <v>0</v>
      </c>
      <c r="W509" s="136">
        <f t="shared" si="300"/>
        <v>0</v>
      </c>
      <c r="X509" s="136">
        <f t="shared" si="301"/>
        <v>0</v>
      </c>
      <c r="Y509" s="42">
        <f t="shared" si="302"/>
        <v>0</v>
      </c>
      <c r="Z509" s="42"/>
      <c r="AA509" s="42"/>
      <c r="AB509" s="42"/>
      <c r="AC509" s="42"/>
      <c r="AD509" s="42"/>
      <c r="AE509" s="42"/>
      <c r="AF509" s="42"/>
      <c r="AG509" s="42"/>
    </row>
    <row r="510" spans="1:33">
      <c r="A510" s="44">
        <f t="shared" si="284"/>
        <v>493</v>
      </c>
      <c r="B510" s="44"/>
      <c r="C510" s="139">
        <v>39603</v>
      </c>
      <c r="E510" s="138" t="s">
        <v>316</v>
      </c>
      <c r="G510" s="43">
        <v>6.4</v>
      </c>
      <c r="H510" s="136" t="str">
        <f t="shared" si="286"/>
        <v>P, S, T &amp; D Plant - Demand</v>
      </c>
      <c r="I510" s="42">
        <f>'DepExp. Class.'!K$246</f>
        <v>0</v>
      </c>
      <c r="J510" s="136">
        <f t="shared" si="287"/>
        <v>0</v>
      </c>
      <c r="K510" s="136">
        <f t="shared" si="288"/>
        <v>0</v>
      </c>
      <c r="L510" s="136">
        <f t="shared" si="289"/>
        <v>0</v>
      </c>
      <c r="M510" s="136">
        <f t="shared" si="290"/>
        <v>0</v>
      </c>
      <c r="N510" s="136">
        <f t="shared" si="291"/>
        <v>0</v>
      </c>
      <c r="O510" s="136">
        <f t="shared" si="292"/>
        <v>0</v>
      </c>
      <c r="P510" s="136">
        <f t="shared" si="293"/>
        <v>0</v>
      </c>
      <c r="Q510" s="136">
        <f t="shared" si="294"/>
        <v>0</v>
      </c>
      <c r="R510" s="136">
        <f t="shared" si="295"/>
        <v>0</v>
      </c>
      <c r="S510" s="136">
        <f t="shared" si="296"/>
        <v>0</v>
      </c>
      <c r="T510" s="136">
        <f t="shared" si="297"/>
        <v>0</v>
      </c>
      <c r="U510" s="136">
        <f t="shared" si="298"/>
        <v>0</v>
      </c>
      <c r="V510" s="136">
        <f t="shared" si="299"/>
        <v>0</v>
      </c>
      <c r="W510" s="136">
        <f t="shared" si="300"/>
        <v>0</v>
      </c>
      <c r="X510" s="136">
        <f t="shared" si="301"/>
        <v>0</v>
      </c>
      <c r="Y510" s="42">
        <f t="shared" si="302"/>
        <v>0</v>
      </c>
      <c r="Z510" s="42"/>
      <c r="AA510" s="42"/>
      <c r="AB510" s="42"/>
      <c r="AC510" s="42"/>
      <c r="AD510" s="42"/>
      <c r="AE510" s="42"/>
      <c r="AF510" s="42"/>
      <c r="AG510" s="42"/>
    </row>
    <row r="511" spans="1:33">
      <c r="A511" s="44">
        <f t="shared" si="284"/>
        <v>494</v>
      </c>
      <c r="B511" s="44"/>
      <c r="C511" s="137">
        <v>39604</v>
      </c>
      <c r="E511" s="138" t="s">
        <v>317</v>
      </c>
      <c r="G511" s="43">
        <v>6.4</v>
      </c>
      <c r="H511" s="136" t="str">
        <f t="shared" si="286"/>
        <v>P, S, T &amp; D Plant - Demand</v>
      </c>
      <c r="I511" s="42">
        <f>'DepExp. Class.'!K$247</f>
        <v>0</v>
      </c>
      <c r="J511" s="136">
        <f t="shared" si="287"/>
        <v>0</v>
      </c>
      <c r="K511" s="136">
        <f t="shared" si="288"/>
        <v>0</v>
      </c>
      <c r="L511" s="136">
        <f t="shared" si="289"/>
        <v>0</v>
      </c>
      <c r="M511" s="136">
        <f t="shared" si="290"/>
        <v>0</v>
      </c>
      <c r="N511" s="136">
        <f t="shared" si="291"/>
        <v>0</v>
      </c>
      <c r="O511" s="136">
        <f t="shared" si="292"/>
        <v>0</v>
      </c>
      <c r="P511" s="136">
        <f t="shared" si="293"/>
        <v>0</v>
      </c>
      <c r="Q511" s="136">
        <f t="shared" si="294"/>
        <v>0</v>
      </c>
      <c r="R511" s="136">
        <f t="shared" si="295"/>
        <v>0</v>
      </c>
      <c r="S511" s="136">
        <f t="shared" si="296"/>
        <v>0</v>
      </c>
      <c r="T511" s="136">
        <f t="shared" si="297"/>
        <v>0</v>
      </c>
      <c r="U511" s="136">
        <f t="shared" si="298"/>
        <v>0</v>
      </c>
      <c r="V511" s="136">
        <f t="shared" si="299"/>
        <v>0</v>
      </c>
      <c r="W511" s="136">
        <f t="shared" si="300"/>
        <v>0</v>
      </c>
      <c r="X511" s="136">
        <f t="shared" si="301"/>
        <v>0</v>
      </c>
      <c r="Y511" s="42">
        <f t="shared" si="302"/>
        <v>0</v>
      </c>
      <c r="Z511" s="42"/>
      <c r="AA511" s="42"/>
      <c r="AB511" s="42"/>
      <c r="AC511" s="42"/>
      <c r="AD511" s="42"/>
      <c r="AE511" s="42"/>
      <c r="AF511" s="42"/>
      <c r="AG511" s="42"/>
    </row>
    <row r="512" spans="1:33">
      <c r="A512" s="44">
        <f t="shared" si="284"/>
        <v>495</v>
      </c>
      <c r="B512" s="44"/>
      <c r="C512" s="137">
        <v>39605</v>
      </c>
      <c r="E512" s="141" t="s">
        <v>318</v>
      </c>
      <c r="G512" s="43">
        <v>6.4</v>
      </c>
      <c r="H512" s="136" t="str">
        <f t="shared" si="286"/>
        <v>P, S, T &amp; D Plant - Demand</v>
      </c>
      <c r="I512" s="42">
        <f>'DepExp. Class.'!K$248</f>
        <v>0</v>
      </c>
      <c r="J512" s="136">
        <f t="shared" si="287"/>
        <v>0</v>
      </c>
      <c r="K512" s="136">
        <f t="shared" si="288"/>
        <v>0</v>
      </c>
      <c r="L512" s="136">
        <f t="shared" si="289"/>
        <v>0</v>
      </c>
      <c r="M512" s="136">
        <f t="shared" si="290"/>
        <v>0</v>
      </c>
      <c r="N512" s="136">
        <f t="shared" si="291"/>
        <v>0</v>
      </c>
      <c r="O512" s="136">
        <f t="shared" si="292"/>
        <v>0</v>
      </c>
      <c r="P512" s="136">
        <f t="shared" si="293"/>
        <v>0</v>
      </c>
      <c r="Q512" s="136">
        <f t="shared" si="294"/>
        <v>0</v>
      </c>
      <c r="R512" s="136">
        <f t="shared" si="295"/>
        <v>0</v>
      </c>
      <c r="S512" s="136">
        <f t="shared" si="296"/>
        <v>0</v>
      </c>
      <c r="T512" s="136">
        <f t="shared" si="297"/>
        <v>0</v>
      </c>
      <c r="U512" s="136">
        <f t="shared" si="298"/>
        <v>0</v>
      </c>
      <c r="V512" s="136">
        <f t="shared" si="299"/>
        <v>0</v>
      </c>
      <c r="W512" s="136">
        <f t="shared" si="300"/>
        <v>0</v>
      </c>
      <c r="X512" s="136">
        <f t="shared" si="301"/>
        <v>0</v>
      </c>
      <c r="Y512" s="42">
        <f t="shared" si="302"/>
        <v>0</v>
      </c>
      <c r="Z512" s="42"/>
      <c r="AA512" s="42"/>
      <c r="AB512" s="42"/>
      <c r="AC512" s="42"/>
      <c r="AD512" s="42"/>
      <c r="AE512" s="42"/>
      <c r="AF512" s="42"/>
      <c r="AG512" s="42"/>
    </row>
    <row r="513" spans="1:33">
      <c r="A513" s="44">
        <f t="shared" si="284"/>
        <v>496</v>
      </c>
      <c r="B513" s="44"/>
      <c r="C513" s="137">
        <v>39700</v>
      </c>
      <c r="E513" s="138" t="s">
        <v>319</v>
      </c>
      <c r="G513" s="43">
        <v>6.4</v>
      </c>
      <c r="H513" s="136" t="str">
        <f t="shared" si="286"/>
        <v>P, S, T &amp; D Plant - Demand</v>
      </c>
      <c r="I513" s="42">
        <f>'DepExp. Class.'!K$249</f>
        <v>2510.6252223049055</v>
      </c>
      <c r="J513" s="136">
        <f t="shared" si="287"/>
        <v>1355.8614936968861</v>
      </c>
      <c r="K513" s="136">
        <f t="shared" si="288"/>
        <v>756.56602779081891</v>
      </c>
      <c r="L513" s="136">
        <f t="shared" si="289"/>
        <v>0</v>
      </c>
      <c r="M513" s="136">
        <f t="shared" si="290"/>
        <v>398.19770081720031</v>
      </c>
      <c r="N513" s="136">
        <f t="shared" si="291"/>
        <v>0</v>
      </c>
      <c r="O513" s="136">
        <f t="shared" si="292"/>
        <v>0</v>
      </c>
      <c r="P513" s="136">
        <f t="shared" si="293"/>
        <v>0</v>
      </c>
      <c r="Q513" s="136">
        <f t="shared" si="294"/>
        <v>0</v>
      </c>
      <c r="R513" s="136">
        <f t="shared" si="295"/>
        <v>0</v>
      </c>
      <c r="S513" s="136">
        <f t="shared" si="296"/>
        <v>0</v>
      </c>
      <c r="T513" s="136">
        <f t="shared" si="297"/>
        <v>0</v>
      </c>
      <c r="U513" s="136">
        <f t="shared" si="298"/>
        <v>0</v>
      </c>
      <c r="V513" s="136">
        <f t="shared" si="299"/>
        <v>0</v>
      </c>
      <c r="W513" s="136">
        <f t="shared" si="300"/>
        <v>0</v>
      </c>
      <c r="X513" s="136">
        <f t="shared" si="301"/>
        <v>0</v>
      </c>
      <c r="Y513" s="42">
        <f t="shared" si="302"/>
        <v>0</v>
      </c>
      <c r="Z513" s="42"/>
      <c r="AA513" s="42"/>
      <c r="AB513" s="42"/>
      <c r="AC513" s="42"/>
      <c r="AD513" s="42"/>
      <c r="AE513" s="42"/>
      <c r="AF513" s="42"/>
      <c r="AG513" s="42"/>
    </row>
    <row r="514" spans="1:33">
      <c r="A514" s="44">
        <f t="shared" si="284"/>
        <v>497</v>
      </c>
      <c r="B514" s="44"/>
      <c r="C514" s="137">
        <v>39701</v>
      </c>
      <c r="E514" s="138" t="s">
        <v>320</v>
      </c>
      <c r="G514" s="43">
        <v>6.4</v>
      </c>
      <c r="H514" s="136" t="str">
        <f t="shared" si="286"/>
        <v>P, S, T &amp; D Plant - Demand</v>
      </c>
      <c r="I514" s="42">
        <f>'DepExp. Class.'!K$250</f>
        <v>0</v>
      </c>
      <c r="J514" s="136">
        <f t="shared" si="287"/>
        <v>0</v>
      </c>
      <c r="K514" s="136">
        <f t="shared" si="288"/>
        <v>0</v>
      </c>
      <c r="L514" s="136">
        <f t="shared" si="289"/>
        <v>0</v>
      </c>
      <c r="M514" s="136">
        <f t="shared" si="290"/>
        <v>0</v>
      </c>
      <c r="N514" s="136">
        <f t="shared" si="291"/>
        <v>0</v>
      </c>
      <c r="O514" s="136">
        <f t="shared" si="292"/>
        <v>0</v>
      </c>
      <c r="P514" s="136">
        <f t="shared" si="293"/>
        <v>0</v>
      </c>
      <c r="Q514" s="136">
        <f t="shared" si="294"/>
        <v>0</v>
      </c>
      <c r="R514" s="136">
        <f t="shared" si="295"/>
        <v>0</v>
      </c>
      <c r="S514" s="136">
        <f t="shared" si="296"/>
        <v>0</v>
      </c>
      <c r="T514" s="136">
        <f t="shared" si="297"/>
        <v>0</v>
      </c>
      <c r="U514" s="136">
        <f t="shared" si="298"/>
        <v>0</v>
      </c>
      <c r="V514" s="136">
        <f t="shared" si="299"/>
        <v>0</v>
      </c>
      <c r="W514" s="136">
        <f t="shared" si="300"/>
        <v>0</v>
      </c>
      <c r="X514" s="136">
        <f t="shared" si="301"/>
        <v>0</v>
      </c>
      <c r="Y514" s="42">
        <f t="shared" si="302"/>
        <v>0</v>
      </c>
      <c r="Z514" s="42"/>
      <c r="AA514" s="42"/>
      <c r="AB514" s="42"/>
      <c r="AC514" s="42"/>
      <c r="AD514" s="42"/>
      <c r="AE514" s="42"/>
      <c r="AF514" s="42"/>
      <c r="AG514" s="42"/>
    </row>
    <row r="515" spans="1:33">
      <c r="A515" s="44">
        <f t="shared" si="284"/>
        <v>498</v>
      </c>
      <c r="B515" s="44"/>
      <c r="C515" s="137">
        <v>39702</v>
      </c>
      <c r="E515" s="138" t="s">
        <v>321</v>
      </c>
      <c r="G515" s="43">
        <v>6.4</v>
      </c>
      <c r="H515" s="136" t="str">
        <f t="shared" si="286"/>
        <v>P, S, T &amp; D Plant - Demand</v>
      </c>
      <c r="I515" s="42">
        <f>'DepExp. Class.'!K$251</f>
        <v>0</v>
      </c>
      <c r="J515" s="136">
        <f t="shared" si="287"/>
        <v>0</v>
      </c>
      <c r="K515" s="136">
        <f t="shared" si="288"/>
        <v>0</v>
      </c>
      <c r="L515" s="136">
        <f t="shared" si="289"/>
        <v>0</v>
      </c>
      <c r="M515" s="136">
        <f t="shared" si="290"/>
        <v>0</v>
      </c>
      <c r="N515" s="136">
        <f t="shared" si="291"/>
        <v>0</v>
      </c>
      <c r="O515" s="136">
        <f t="shared" si="292"/>
        <v>0</v>
      </c>
      <c r="P515" s="136">
        <f t="shared" si="293"/>
        <v>0</v>
      </c>
      <c r="Q515" s="136">
        <f t="shared" si="294"/>
        <v>0</v>
      </c>
      <c r="R515" s="136">
        <f t="shared" si="295"/>
        <v>0</v>
      </c>
      <c r="S515" s="136">
        <f t="shared" si="296"/>
        <v>0</v>
      </c>
      <c r="T515" s="136">
        <f t="shared" si="297"/>
        <v>0</v>
      </c>
      <c r="U515" s="136">
        <f t="shared" si="298"/>
        <v>0</v>
      </c>
      <c r="V515" s="136">
        <f t="shared" si="299"/>
        <v>0</v>
      </c>
      <c r="W515" s="136">
        <f t="shared" si="300"/>
        <v>0</v>
      </c>
      <c r="X515" s="136">
        <f t="shared" si="301"/>
        <v>0</v>
      </c>
      <c r="Y515" s="42">
        <f t="shared" si="302"/>
        <v>0</v>
      </c>
      <c r="Z515" s="44"/>
      <c r="AA515" s="44"/>
      <c r="AB515" s="44"/>
      <c r="AC515" s="44"/>
      <c r="AD515" s="44"/>
      <c r="AE515" s="44"/>
      <c r="AF515" s="44"/>
      <c r="AG515" s="44"/>
    </row>
    <row r="516" spans="1:33">
      <c r="A516" s="44">
        <f t="shared" si="284"/>
        <v>499</v>
      </c>
      <c r="B516" s="44"/>
      <c r="C516" s="137">
        <v>39705</v>
      </c>
      <c r="E516" s="138" t="s">
        <v>322</v>
      </c>
      <c r="G516" s="43">
        <v>6.4</v>
      </c>
      <c r="H516" s="136" t="str">
        <f t="shared" si="286"/>
        <v>P, S, T &amp; D Plant - Demand</v>
      </c>
      <c r="I516" s="42">
        <f>'DepExp. Class.'!K$252</f>
        <v>0</v>
      </c>
      <c r="J516" s="136">
        <f t="shared" si="287"/>
        <v>0</v>
      </c>
      <c r="K516" s="136">
        <f t="shared" si="288"/>
        <v>0</v>
      </c>
      <c r="L516" s="136">
        <f t="shared" si="289"/>
        <v>0</v>
      </c>
      <c r="M516" s="136">
        <f t="shared" si="290"/>
        <v>0</v>
      </c>
      <c r="N516" s="136">
        <f t="shared" si="291"/>
        <v>0</v>
      </c>
      <c r="O516" s="136">
        <f t="shared" si="292"/>
        <v>0</v>
      </c>
      <c r="P516" s="136">
        <f t="shared" si="293"/>
        <v>0</v>
      </c>
      <c r="Q516" s="136">
        <f t="shared" si="294"/>
        <v>0</v>
      </c>
      <c r="R516" s="136">
        <f t="shared" si="295"/>
        <v>0</v>
      </c>
      <c r="S516" s="136">
        <f t="shared" si="296"/>
        <v>0</v>
      </c>
      <c r="T516" s="136">
        <f t="shared" si="297"/>
        <v>0</v>
      </c>
      <c r="U516" s="136">
        <f t="shared" si="298"/>
        <v>0</v>
      </c>
      <c r="V516" s="136">
        <f t="shared" si="299"/>
        <v>0</v>
      </c>
      <c r="W516" s="136">
        <f t="shared" si="300"/>
        <v>0</v>
      </c>
      <c r="X516" s="136">
        <f t="shared" si="301"/>
        <v>0</v>
      </c>
      <c r="Y516" s="42">
        <f t="shared" si="302"/>
        <v>0</v>
      </c>
      <c r="Z516" s="44"/>
      <c r="AA516" s="44"/>
      <c r="AB516" s="44"/>
      <c r="AC516" s="44"/>
      <c r="AD516" s="44"/>
      <c r="AE516" s="44"/>
      <c r="AF516" s="44"/>
      <c r="AG516" s="44"/>
    </row>
    <row r="517" spans="1:33">
      <c r="A517" s="44">
        <f t="shared" si="284"/>
        <v>500</v>
      </c>
      <c r="B517" s="44"/>
      <c r="C517" s="137">
        <v>39800</v>
      </c>
      <c r="E517" s="138" t="s">
        <v>323</v>
      </c>
      <c r="G517" s="43">
        <v>6.4</v>
      </c>
      <c r="H517" s="136" t="str">
        <f t="shared" si="286"/>
        <v>P, S, T &amp; D Plant - Demand</v>
      </c>
      <c r="I517" s="42">
        <f>'DepExp. Class.'!K$253</f>
        <v>69.361933288332395</v>
      </c>
      <c r="J517" s="136">
        <f t="shared" si="287"/>
        <v>37.458866277015645</v>
      </c>
      <c r="K517" s="136">
        <f t="shared" si="288"/>
        <v>20.901917929299088</v>
      </c>
      <c r="L517" s="136">
        <f t="shared" si="289"/>
        <v>0</v>
      </c>
      <c r="M517" s="136">
        <f t="shared" si="290"/>
        <v>11.001149082017658</v>
      </c>
      <c r="N517" s="136">
        <f t="shared" si="291"/>
        <v>0</v>
      </c>
      <c r="O517" s="136">
        <f t="shared" si="292"/>
        <v>0</v>
      </c>
      <c r="P517" s="136">
        <f t="shared" si="293"/>
        <v>0</v>
      </c>
      <c r="Q517" s="136">
        <f t="shared" si="294"/>
        <v>0</v>
      </c>
      <c r="R517" s="136">
        <f t="shared" si="295"/>
        <v>0</v>
      </c>
      <c r="S517" s="136">
        <f t="shared" si="296"/>
        <v>0</v>
      </c>
      <c r="T517" s="136">
        <f t="shared" si="297"/>
        <v>0</v>
      </c>
      <c r="U517" s="136">
        <f t="shared" si="298"/>
        <v>0</v>
      </c>
      <c r="V517" s="136">
        <f t="shared" si="299"/>
        <v>0</v>
      </c>
      <c r="W517" s="136">
        <f t="shared" si="300"/>
        <v>0</v>
      </c>
      <c r="X517" s="136">
        <f t="shared" si="301"/>
        <v>0</v>
      </c>
      <c r="Y517" s="42">
        <f t="shared" si="302"/>
        <v>0</v>
      </c>
      <c r="Z517" s="44"/>
      <c r="AA517" s="44"/>
      <c r="AB517" s="44"/>
      <c r="AC517" s="44"/>
      <c r="AD517" s="44"/>
      <c r="AE517" s="44"/>
      <c r="AF517" s="44"/>
      <c r="AG517" s="44"/>
    </row>
    <row r="518" spans="1:33">
      <c r="A518" s="44">
        <f t="shared" si="284"/>
        <v>501</v>
      </c>
      <c r="B518" s="44"/>
      <c r="C518" s="137">
        <v>39900</v>
      </c>
      <c r="E518" s="138" t="s">
        <v>324</v>
      </c>
      <c r="G518" s="43">
        <v>6.4</v>
      </c>
      <c r="H518" s="136" t="str">
        <f t="shared" si="286"/>
        <v>P, S, T &amp; D Plant - Demand</v>
      </c>
      <c r="I518" s="42">
        <f>'DepExp. Class.'!K$254</f>
        <v>1799.2445337203212</v>
      </c>
      <c r="J518" s="136">
        <f t="shared" si="287"/>
        <v>971.68082250697682</v>
      </c>
      <c r="K518" s="136">
        <f t="shared" si="288"/>
        <v>542.19454094841774</v>
      </c>
      <c r="L518" s="136">
        <f t="shared" si="289"/>
        <v>0</v>
      </c>
      <c r="M518" s="136">
        <f t="shared" si="290"/>
        <v>285.36917026492648</v>
      </c>
      <c r="N518" s="136">
        <f t="shared" si="291"/>
        <v>0</v>
      </c>
      <c r="O518" s="136">
        <f t="shared" si="292"/>
        <v>0</v>
      </c>
      <c r="P518" s="136">
        <f t="shared" si="293"/>
        <v>0</v>
      </c>
      <c r="Q518" s="136">
        <f t="shared" si="294"/>
        <v>0</v>
      </c>
      <c r="R518" s="136">
        <f t="shared" si="295"/>
        <v>0</v>
      </c>
      <c r="S518" s="136">
        <f t="shared" si="296"/>
        <v>0</v>
      </c>
      <c r="T518" s="136">
        <f t="shared" si="297"/>
        <v>0</v>
      </c>
      <c r="U518" s="136">
        <f t="shared" si="298"/>
        <v>0</v>
      </c>
      <c r="V518" s="136">
        <f t="shared" si="299"/>
        <v>0</v>
      </c>
      <c r="W518" s="136">
        <f t="shared" si="300"/>
        <v>0</v>
      </c>
      <c r="X518" s="136">
        <f t="shared" si="301"/>
        <v>0</v>
      </c>
      <c r="Y518" s="42">
        <f t="shared" si="302"/>
        <v>0</v>
      </c>
      <c r="Z518" s="44"/>
      <c r="AA518" s="44"/>
      <c r="AB518" s="44"/>
      <c r="AC518" s="44"/>
      <c r="AD518" s="44"/>
      <c r="AE518" s="44"/>
      <c r="AF518" s="44"/>
      <c r="AG518" s="44"/>
    </row>
    <row r="519" spans="1:33">
      <c r="A519" s="44">
        <f t="shared" si="284"/>
        <v>502</v>
      </c>
      <c r="B519" s="44"/>
      <c r="C519" s="137">
        <v>39901</v>
      </c>
      <c r="E519" s="138" t="s">
        <v>325</v>
      </c>
      <c r="G519" s="43">
        <v>6.4</v>
      </c>
      <c r="H519" s="136" t="str">
        <f t="shared" si="286"/>
        <v>P, S, T &amp; D Plant - Demand</v>
      </c>
      <c r="I519" s="42">
        <f>'DepExp. Class.'!K$255</f>
        <v>16592.4764407084</v>
      </c>
      <c r="J519" s="136">
        <f t="shared" si="287"/>
        <v>8960.7559468296859</v>
      </c>
      <c r="K519" s="136">
        <f t="shared" si="288"/>
        <v>5000.0708510507229</v>
      </c>
      <c r="L519" s="136">
        <f t="shared" si="289"/>
        <v>0</v>
      </c>
      <c r="M519" s="136">
        <f t="shared" si="290"/>
        <v>2631.6496428279902</v>
      </c>
      <c r="N519" s="136">
        <f t="shared" si="291"/>
        <v>0</v>
      </c>
      <c r="O519" s="136">
        <f t="shared" si="292"/>
        <v>0</v>
      </c>
      <c r="P519" s="136">
        <f t="shared" si="293"/>
        <v>0</v>
      </c>
      <c r="Q519" s="136">
        <f t="shared" si="294"/>
        <v>0</v>
      </c>
      <c r="R519" s="136">
        <f t="shared" si="295"/>
        <v>0</v>
      </c>
      <c r="S519" s="136">
        <f t="shared" si="296"/>
        <v>0</v>
      </c>
      <c r="T519" s="136">
        <f t="shared" si="297"/>
        <v>0</v>
      </c>
      <c r="U519" s="136">
        <f t="shared" si="298"/>
        <v>0</v>
      </c>
      <c r="V519" s="136">
        <f t="shared" si="299"/>
        <v>0</v>
      </c>
      <c r="W519" s="136">
        <f t="shared" si="300"/>
        <v>0</v>
      </c>
      <c r="X519" s="136">
        <f t="shared" si="301"/>
        <v>0</v>
      </c>
      <c r="Y519" s="42">
        <f t="shared" si="302"/>
        <v>0</v>
      </c>
      <c r="Z519" s="44"/>
      <c r="AA519" s="44"/>
      <c r="AB519" s="44"/>
      <c r="AC519" s="44"/>
      <c r="AD519" s="44"/>
      <c r="AE519" s="44"/>
      <c r="AF519" s="44"/>
      <c r="AG519" s="44"/>
    </row>
    <row r="520" spans="1:33">
      <c r="A520" s="44">
        <f t="shared" si="284"/>
        <v>503</v>
      </c>
      <c r="B520" s="44"/>
      <c r="C520" s="137">
        <v>39902</v>
      </c>
      <c r="E520" s="138" t="s">
        <v>326</v>
      </c>
      <c r="G520" s="43">
        <v>6.4</v>
      </c>
      <c r="H520" s="136" t="str">
        <f t="shared" si="286"/>
        <v>P, S, T &amp; D Plant - Demand</v>
      </c>
      <c r="I520" s="42">
        <f>'DepExp. Class.'!K$256</f>
        <v>3494.8296326254886</v>
      </c>
      <c r="J520" s="136">
        <f t="shared" si="287"/>
        <v>1887.3804356818741</v>
      </c>
      <c r="K520" s="136">
        <f t="shared" si="288"/>
        <v>1053.1517605537706</v>
      </c>
      <c r="L520" s="136">
        <f t="shared" si="289"/>
        <v>0</v>
      </c>
      <c r="M520" s="136">
        <f t="shared" si="290"/>
        <v>554.2974363898436</v>
      </c>
      <c r="N520" s="136">
        <f t="shared" si="291"/>
        <v>0</v>
      </c>
      <c r="O520" s="136">
        <f t="shared" si="292"/>
        <v>0</v>
      </c>
      <c r="P520" s="136">
        <f t="shared" si="293"/>
        <v>0</v>
      </c>
      <c r="Q520" s="136">
        <f t="shared" si="294"/>
        <v>0</v>
      </c>
      <c r="R520" s="136">
        <f t="shared" si="295"/>
        <v>0</v>
      </c>
      <c r="S520" s="136">
        <f t="shared" si="296"/>
        <v>0</v>
      </c>
      <c r="T520" s="136">
        <f t="shared" si="297"/>
        <v>0</v>
      </c>
      <c r="U520" s="136">
        <f t="shared" si="298"/>
        <v>0</v>
      </c>
      <c r="V520" s="136">
        <f t="shared" si="299"/>
        <v>0</v>
      </c>
      <c r="W520" s="136">
        <f t="shared" si="300"/>
        <v>0</v>
      </c>
      <c r="X520" s="136">
        <f t="shared" si="301"/>
        <v>0</v>
      </c>
      <c r="Y520" s="42">
        <f t="shared" si="302"/>
        <v>0</v>
      </c>
      <c r="Z520" s="44"/>
      <c r="AA520" s="44"/>
      <c r="AB520" s="44"/>
      <c r="AC520" s="44"/>
      <c r="AD520" s="44"/>
      <c r="AE520" s="44"/>
      <c r="AF520" s="44"/>
      <c r="AG520" s="44"/>
    </row>
    <row r="521" spans="1:33">
      <c r="A521" s="44">
        <f t="shared" si="284"/>
        <v>504</v>
      </c>
      <c r="B521" s="44"/>
      <c r="C521" s="137">
        <v>39903</v>
      </c>
      <c r="E521" s="138" t="s">
        <v>327</v>
      </c>
      <c r="G521" s="43">
        <v>6.4</v>
      </c>
      <c r="H521" s="136" t="str">
        <f t="shared" si="286"/>
        <v>P, S, T &amp; D Plant - Demand</v>
      </c>
      <c r="I521" s="42">
        <f>'DepExp. Class.'!K$257</f>
        <v>944.72878962878326</v>
      </c>
      <c r="J521" s="136">
        <f t="shared" si="287"/>
        <v>510.200159093666</v>
      </c>
      <c r="K521" s="136">
        <f t="shared" si="288"/>
        <v>284.68992558470887</v>
      </c>
      <c r="L521" s="136">
        <f t="shared" si="289"/>
        <v>0</v>
      </c>
      <c r="M521" s="136">
        <f t="shared" si="290"/>
        <v>149.8387049504083</v>
      </c>
      <c r="N521" s="136">
        <f t="shared" si="291"/>
        <v>0</v>
      </c>
      <c r="O521" s="136">
        <f t="shared" si="292"/>
        <v>0</v>
      </c>
      <c r="P521" s="136">
        <f t="shared" si="293"/>
        <v>0</v>
      </c>
      <c r="Q521" s="136">
        <f t="shared" si="294"/>
        <v>0</v>
      </c>
      <c r="R521" s="136">
        <f t="shared" si="295"/>
        <v>0</v>
      </c>
      <c r="S521" s="136">
        <f t="shared" si="296"/>
        <v>0</v>
      </c>
      <c r="T521" s="136">
        <f t="shared" si="297"/>
        <v>0</v>
      </c>
      <c r="U521" s="136">
        <f t="shared" si="298"/>
        <v>0</v>
      </c>
      <c r="V521" s="136">
        <f t="shared" si="299"/>
        <v>0</v>
      </c>
      <c r="W521" s="136">
        <f t="shared" si="300"/>
        <v>0</v>
      </c>
      <c r="X521" s="136">
        <f t="shared" si="301"/>
        <v>0</v>
      </c>
      <c r="Y521" s="42">
        <f t="shared" si="302"/>
        <v>0</v>
      </c>
      <c r="Z521" s="44"/>
      <c r="AA521" s="44"/>
      <c r="AB521" s="44"/>
      <c r="AC521" s="44"/>
      <c r="AD521" s="44"/>
      <c r="AE521" s="44"/>
      <c r="AF521" s="44"/>
      <c r="AG521" s="44"/>
    </row>
    <row r="522" spans="1:33">
      <c r="A522" s="44">
        <f t="shared" si="284"/>
        <v>505</v>
      </c>
      <c r="B522" s="44"/>
      <c r="C522" s="137">
        <v>39904</v>
      </c>
      <c r="E522" s="138" t="s">
        <v>328</v>
      </c>
      <c r="G522" s="43">
        <v>6.4</v>
      </c>
      <c r="H522" s="136" t="str">
        <f t="shared" si="286"/>
        <v>P, S, T &amp; D Plant - Demand</v>
      </c>
      <c r="I522" s="42">
        <f>'DepExp. Class.'!K$258</f>
        <v>0</v>
      </c>
      <c r="J522" s="136">
        <f t="shared" si="287"/>
        <v>0</v>
      </c>
      <c r="K522" s="136">
        <f t="shared" si="288"/>
        <v>0</v>
      </c>
      <c r="L522" s="136">
        <f t="shared" si="289"/>
        <v>0</v>
      </c>
      <c r="M522" s="136">
        <f t="shared" si="290"/>
        <v>0</v>
      </c>
      <c r="N522" s="136">
        <f t="shared" si="291"/>
        <v>0</v>
      </c>
      <c r="O522" s="136">
        <f t="shared" si="292"/>
        <v>0</v>
      </c>
      <c r="P522" s="136">
        <f t="shared" si="293"/>
        <v>0</v>
      </c>
      <c r="Q522" s="136">
        <f t="shared" si="294"/>
        <v>0</v>
      </c>
      <c r="R522" s="136">
        <f t="shared" si="295"/>
        <v>0</v>
      </c>
      <c r="S522" s="136">
        <f t="shared" si="296"/>
        <v>0</v>
      </c>
      <c r="T522" s="136">
        <f t="shared" si="297"/>
        <v>0</v>
      </c>
      <c r="U522" s="136">
        <f t="shared" si="298"/>
        <v>0</v>
      </c>
      <c r="V522" s="136">
        <f t="shared" si="299"/>
        <v>0</v>
      </c>
      <c r="W522" s="136">
        <f t="shared" si="300"/>
        <v>0</v>
      </c>
      <c r="X522" s="136">
        <f t="shared" si="301"/>
        <v>0</v>
      </c>
      <c r="Y522" s="42">
        <f t="shared" si="302"/>
        <v>0</v>
      </c>
      <c r="Z522" s="44"/>
      <c r="AA522" s="44"/>
      <c r="AB522" s="44"/>
      <c r="AC522" s="44"/>
      <c r="AD522" s="44"/>
      <c r="AE522" s="44"/>
      <c r="AF522" s="44"/>
      <c r="AG522" s="44"/>
    </row>
    <row r="523" spans="1:33">
      <c r="A523" s="44">
        <f t="shared" si="284"/>
        <v>506</v>
      </c>
      <c r="B523" s="44"/>
      <c r="C523" s="137">
        <v>39905</v>
      </c>
      <c r="E523" s="138" t="s">
        <v>329</v>
      </c>
      <c r="G523" s="43">
        <v>6.4</v>
      </c>
      <c r="H523" s="136" t="str">
        <f t="shared" si="286"/>
        <v>P, S, T &amp; D Plant - Demand</v>
      </c>
      <c r="I523" s="42">
        <f>'DepExp. Class.'!K$259</f>
        <v>0</v>
      </c>
      <c r="J523" s="136">
        <f t="shared" si="287"/>
        <v>0</v>
      </c>
      <c r="K523" s="136">
        <f t="shared" si="288"/>
        <v>0</v>
      </c>
      <c r="L523" s="136">
        <f t="shared" si="289"/>
        <v>0</v>
      </c>
      <c r="M523" s="136">
        <f t="shared" si="290"/>
        <v>0</v>
      </c>
      <c r="N523" s="136">
        <f t="shared" si="291"/>
        <v>0</v>
      </c>
      <c r="O523" s="136">
        <f t="shared" si="292"/>
        <v>0</v>
      </c>
      <c r="P523" s="136">
        <f t="shared" si="293"/>
        <v>0</v>
      </c>
      <c r="Q523" s="136">
        <f t="shared" si="294"/>
        <v>0</v>
      </c>
      <c r="R523" s="136">
        <f t="shared" si="295"/>
        <v>0</v>
      </c>
      <c r="S523" s="136">
        <f t="shared" si="296"/>
        <v>0</v>
      </c>
      <c r="T523" s="136">
        <f t="shared" si="297"/>
        <v>0</v>
      </c>
      <c r="U523" s="136">
        <f t="shared" si="298"/>
        <v>0</v>
      </c>
      <c r="V523" s="136">
        <f t="shared" si="299"/>
        <v>0</v>
      </c>
      <c r="W523" s="136">
        <f t="shared" si="300"/>
        <v>0</v>
      </c>
      <c r="X523" s="136">
        <f t="shared" si="301"/>
        <v>0</v>
      </c>
      <c r="Y523" s="42">
        <f t="shared" si="302"/>
        <v>0</v>
      </c>
      <c r="Z523" s="44"/>
      <c r="AA523" s="44"/>
      <c r="AB523" s="44"/>
      <c r="AC523" s="44"/>
      <c r="AD523" s="44"/>
      <c r="AE523" s="44"/>
      <c r="AF523" s="44"/>
      <c r="AG523" s="44"/>
    </row>
    <row r="524" spans="1:33">
      <c r="A524" s="44">
        <f t="shared" si="284"/>
        <v>507</v>
      </c>
      <c r="B524" s="44"/>
      <c r="C524" s="137">
        <v>39906</v>
      </c>
      <c r="E524" s="138" t="s">
        <v>330</v>
      </c>
      <c r="G524" s="43">
        <v>6.4</v>
      </c>
      <c r="H524" s="136" t="str">
        <f t="shared" si="286"/>
        <v>P, S, T &amp; D Plant - Demand</v>
      </c>
      <c r="I524" s="42">
        <f>'DepExp. Class.'!K$260</f>
        <v>2349.9852297956963</v>
      </c>
      <c r="J524" s="136">
        <f t="shared" si="287"/>
        <v>1269.107971802832</v>
      </c>
      <c r="K524" s="136">
        <f t="shared" si="288"/>
        <v>708.15786238353326</v>
      </c>
      <c r="L524" s="136">
        <f t="shared" si="289"/>
        <v>0</v>
      </c>
      <c r="M524" s="136">
        <f t="shared" si="290"/>
        <v>372.71939560933089</v>
      </c>
      <c r="N524" s="136">
        <f t="shared" si="291"/>
        <v>0</v>
      </c>
      <c r="O524" s="136">
        <f t="shared" si="292"/>
        <v>0</v>
      </c>
      <c r="P524" s="136">
        <f t="shared" si="293"/>
        <v>0</v>
      </c>
      <c r="Q524" s="136">
        <f t="shared" si="294"/>
        <v>0</v>
      </c>
      <c r="R524" s="136">
        <f t="shared" si="295"/>
        <v>0</v>
      </c>
      <c r="S524" s="136">
        <f t="shared" si="296"/>
        <v>0</v>
      </c>
      <c r="T524" s="136">
        <f t="shared" si="297"/>
        <v>0</v>
      </c>
      <c r="U524" s="136">
        <f t="shared" si="298"/>
        <v>0</v>
      </c>
      <c r="V524" s="136">
        <f t="shared" si="299"/>
        <v>0</v>
      </c>
      <c r="W524" s="136">
        <f t="shared" si="300"/>
        <v>0</v>
      </c>
      <c r="X524" s="136">
        <f t="shared" si="301"/>
        <v>0</v>
      </c>
      <c r="Y524" s="42">
        <f t="shared" si="302"/>
        <v>0</v>
      </c>
      <c r="Z524" s="44"/>
      <c r="AB524" s="44"/>
      <c r="AC524" s="44"/>
      <c r="AD524" s="44"/>
      <c r="AE524" s="44"/>
      <c r="AF524" s="44"/>
      <c r="AG524" s="44"/>
    </row>
    <row r="525" spans="1:33">
      <c r="A525" s="44">
        <f t="shared" si="284"/>
        <v>508</v>
      </c>
      <c r="B525" s="44"/>
      <c r="C525" s="137">
        <v>39907</v>
      </c>
      <c r="E525" s="138" t="s">
        <v>331</v>
      </c>
      <c r="G525" s="43">
        <v>6.4</v>
      </c>
      <c r="H525" s="136" t="str">
        <f t="shared" si="286"/>
        <v>P, S, T &amp; D Plant - Demand</v>
      </c>
      <c r="I525" s="42">
        <f>'DepExp. Class.'!K$261</f>
        <v>290.93604965189724</v>
      </c>
      <c r="J525" s="136">
        <f t="shared" si="287"/>
        <v>157.11982152762189</v>
      </c>
      <c r="K525" s="136">
        <f t="shared" si="288"/>
        <v>87.672317425462637</v>
      </c>
      <c r="L525" s="136">
        <f t="shared" si="289"/>
        <v>0</v>
      </c>
      <c r="M525" s="136">
        <f t="shared" si="290"/>
        <v>46.143910698812682</v>
      </c>
      <c r="N525" s="136">
        <f t="shared" si="291"/>
        <v>0</v>
      </c>
      <c r="O525" s="136">
        <f t="shared" si="292"/>
        <v>0</v>
      </c>
      <c r="P525" s="136">
        <f t="shared" si="293"/>
        <v>0</v>
      </c>
      <c r="Q525" s="136">
        <f t="shared" si="294"/>
        <v>0</v>
      </c>
      <c r="R525" s="136">
        <f t="shared" si="295"/>
        <v>0</v>
      </c>
      <c r="S525" s="136">
        <f t="shared" si="296"/>
        <v>0</v>
      </c>
      <c r="T525" s="136">
        <f t="shared" si="297"/>
        <v>0</v>
      </c>
      <c r="U525" s="136">
        <f t="shared" si="298"/>
        <v>0</v>
      </c>
      <c r="V525" s="136">
        <f t="shared" si="299"/>
        <v>0</v>
      </c>
      <c r="W525" s="136">
        <f t="shared" si="300"/>
        <v>0</v>
      </c>
      <c r="X525" s="136">
        <f t="shared" si="301"/>
        <v>0</v>
      </c>
      <c r="Y525" s="42">
        <f t="shared" si="302"/>
        <v>0</v>
      </c>
      <c r="Z525" s="44"/>
      <c r="AB525" s="44"/>
      <c r="AC525" s="44"/>
      <c r="AD525" s="44"/>
      <c r="AE525" s="44"/>
      <c r="AF525" s="44"/>
      <c r="AG525" s="44"/>
    </row>
    <row r="526" spans="1:33">
      <c r="A526" s="44">
        <f t="shared" si="284"/>
        <v>509</v>
      </c>
      <c r="B526" s="44"/>
      <c r="C526" s="137">
        <v>39908</v>
      </c>
      <c r="E526" s="138" t="s">
        <v>332</v>
      </c>
      <c r="G526" s="43">
        <v>6.4</v>
      </c>
      <c r="H526" s="136" t="str">
        <f t="shared" si="286"/>
        <v>P, S, T &amp; D Plant - Demand</v>
      </c>
      <c r="I526" s="42">
        <f>'DepExp. Class.'!K$262</f>
        <v>156609.12097793198</v>
      </c>
      <c r="J526" s="136">
        <f t="shared" si="287"/>
        <v>84576.652384920279</v>
      </c>
      <c r="K526" s="136">
        <f t="shared" si="288"/>
        <v>47193.479744184719</v>
      </c>
      <c r="L526" s="136">
        <f t="shared" si="289"/>
        <v>0</v>
      </c>
      <c r="M526" s="136">
        <f t="shared" si="290"/>
        <v>24838.988848826972</v>
      </c>
      <c r="N526" s="136">
        <f t="shared" si="291"/>
        <v>0</v>
      </c>
      <c r="O526" s="136">
        <f t="shared" si="292"/>
        <v>0</v>
      </c>
      <c r="P526" s="136">
        <f t="shared" si="293"/>
        <v>0</v>
      </c>
      <c r="Q526" s="136">
        <f t="shared" si="294"/>
        <v>0</v>
      </c>
      <c r="R526" s="136">
        <f t="shared" si="295"/>
        <v>0</v>
      </c>
      <c r="S526" s="136">
        <f t="shared" si="296"/>
        <v>0</v>
      </c>
      <c r="T526" s="136">
        <f t="shared" si="297"/>
        <v>0</v>
      </c>
      <c r="U526" s="136">
        <f t="shared" si="298"/>
        <v>0</v>
      </c>
      <c r="V526" s="136">
        <f t="shared" si="299"/>
        <v>0</v>
      </c>
      <c r="W526" s="136">
        <f t="shared" si="300"/>
        <v>0</v>
      </c>
      <c r="X526" s="136">
        <f t="shared" si="301"/>
        <v>0</v>
      </c>
      <c r="Y526" s="42">
        <f t="shared" si="302"/>
        <v>0</v>
      </c>
      <c r="Z526" s="44"/>
      <c r="AB526" s="44"/>
      <c r="AC526" s="44"/>
      <c r="AD526" s="44"/>
      <c r="AE526" s="44"/>
      <c r="AF526" s="44"/>
      <c r="AG526" s="44"/>
    </row>
    <row r="527" spans="1:33">
      <c r="A527" s="44">
        <f t="shared" si="284"/>
        <v>510</v>
      </c>
      <c r="B527" s="44"/>
      <c r="C527" s="137">
        <v>39909</v>
      </c>
      <c r="E527" s="138" t="s">
        <v>333</v>
      </c>
      <c r="G527" s="43">
        <v>6.4</v>
      </c>
      <c r="H527" s="136" t="str">
        <f t="shared" si="286"/>
        <v>P, S, T &amp; D Plant - Demand</v>
      </c>
      <c r="I527" s="42">
        <f>'DepExp. Class.'!K$263</f>
        <v>0</v>
      </c>
      <c r="J527" s="136">
        <f t="shared" si="287"/>
        <v>0</v>
      </c>
      <c r="K527" s="136">
        <f t="shared" si="288"/>
        <v>0</v>
      </c>
      <c r="L527" s="136">
        <f t="shared" si="289"/>
        <v>0</v>
      </c>
      <c r="M527" s="136">
        <f t="shared" si="290"/>
        <v>0</v>
      </c>
      <c r="N527" s="136">
        <f t="shared" si="291"/>
        <v>0</v>
      </c>
      <c r="O527" s="136">
        <f t="shared" si="292"/>
        <v>0</v>
      </c>
      <c r="P527" s="136">
        <f t="shared" si="293"/>
        <v>0</v>
      </c>
      <c r="Q527" s="136">
        <f t="shared" si="294"/>
        <v>0</v>
      </c>
      <c r="R527" s="136">
        <f t="shared" si="295"/>
        <v>0</v>
      </c>
      <c r="S527" s="136">
        <f t="shared" si="296"/>
        <v>0</v>
      </c>
      <c r="T527" s="136">
        <f t="shared" si="297"/>
        <v>0</v>
      </c>
      <c r="U527" s="136">
        <f t="shared" si="298"/>
        <v>0</v>
      </c>
      <c r="V527" s="136">
        <f t="shared" si="299"/>
        <v>0</v>
      </c>
      <c r="W527" s="136">
        <f t="shared" si="300"/>
        <v>0</v>
      </c>
      <c r="X527" s="136">
        <f t="shared" si="301"/>
        <v>0</v>
      </c>
      <c r="Y527" s="42">
        <f t="shared" si="302"/>
        <v>0</v>
      </c>
      <c r="Z527" s="44"/>
      <c r="AB527" s="44"/>
      <c r="AC527" s="44"/>
      <c r="AD527" s="44"/>
      <c r="AE527" s="44"/>
      <c r="AF527" s="44"/>
      <c r="AG527" s="44"/>
    </row>
    <row r="528" spans="1:33">
      <c r="A528" s="44">
        <f t="shared" si="284"/>
        <v>511</v>
      </c>
      <c r="B528" s="44"/>
      <c r="C528" s="137">
        <v>39924</v>
      </c>
      <c r="E528" s="138" t="s">
        <v>334</v>
      </c>
      <c r="G528" s="43">
        <v>6.4</v>
      </c>
      <c r="H528" s="136" t="str">
        <f t="shared" si="286"/>
        <v>P, S, T &amp; D Plant - Demand</v>
      </c>
      <c r="I528" s="42">
        <f>'DepExp. Class.'!K$264</f>
        <v>0</v>
      </c>
      <c r="J528" s="136">
        <f t="shared" si="287"/>
        <v>0</v>
      </c>
      <c r="K528" s="136">
        <f t="shared" si="288"/>
        <v>0</v>
      </c>
      <c r="L528" s="136">
        <f t="shared" si="289"/>
        <v>0</v>
      </c>
      <c r="M528" s="136">
        <f t="shared" si="290"/>
        <v>0</v>
      </c>
      <c r="N528" s="136">
        <f t="shared" si="291"/>
        <v>0</v>
      </c>
      <c r="O528" s="136">
        <f t="shared" si="292"/>
        <v>0</v>
      </c>
      <c r="P528" s="136">
        <f t="shared" si="293"/>
        <v>0</v>
      </c>
      <c r="Q528" s="136">
        <f t="shared" si="294"/>
        <v>0</v>
      </c>
      <c r="R528" s="136">
        <f t="shared" si="295"/>
        <v>0</v>
      </c>
      <c r="S528" s="136">
        <f t="shared" si="296"/>
        <v>0</v>
      </c>
      <c r="T528" s="136">
        <f t="shared" si="297"/>
        <v>0</v>
      </c>
      <c r="U528" s="136">
        <f t="shared" si="298"/>
        <v>0</v>
      </c>
      <c r="V528" s="136">
        <f t="shared" si="299"/>
        <v>0</v>
      </c>
      <c r="W528" s="136">
        <f t="shared" si="300"/>
        <v>0</v>
      </c>
      <c r="X528" s="136">
        <f t="shared" si="301"/>
        <v>0</v>
      </c>
      <c r="Y528" s="42">
        <f t="shared" si="302"/>
        <v>0</v>
      </c>
      <c r="Z528" s="44"/>
      <c r="AB528" s="44"/>
      <c r="AC528" s="44"/>
      <c r="AD528" s="44"/>
      <c r="AE528" s="44"/>
      <c r="AF528" s="44"/>
      <c r="AG528" s="44"/>
    </row>
    <row r="529" spans="1:33">
      <c r="A529" s="44">
        <f t="shared" si="284"/>
        <v>512</v>
      </c>
      <c r="B529" s="44"/>
      <c r="C529" s="147"/>
      <c r="E529" s="138"/>
      <c r="G529" s="43"/>
      <c r="H529" s="136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</row>
    <row r="530" spans="1:33">
      <c r="A530" s="44">
        <f t="shared" si="284"/>
        <v>513</v>
      </c>
      <c r="B530" s="44"/>
      <c r="C530" s="44"/>
      <c r="D530" s="44"/>
      <c r="E530" s="138"/>
      <c r="G530" s="43"/>
      <c r="H530" s="44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</row>
    <row r="531" spans="1:33">
      <c r="A531" s="44">
        <f t="shared" si="284"/>
        <v>514</v>
      </c>
      <c r="B531" s="44"/>
      <c r="C531" s="44"/>
      <c r="D531" s="44" t="s">
        <v>159</v>
      </c>
      <c r="E531" s="44"/>
      <c r="G531" s="43"/>
      <c r="H531" s="136"/>
      <c r="I531" s="42">
        <f>'DepExp. Class.'!K$267</f>
        <v>198980.66680688621</v>
      </c>
      <c r="J531" s="136">
        <f>SUM(J495:J528)</f>
        <v>107459.37773456423</v>
      </c>
      <c r="K531" s="136">
        <f t="shared" ref="K531:X531" si="303">SUM(K495:K528)</f>
        <v>59961.961409376629</v>
      </c>
      <c r="L531" s="136">
        <f t="shared" si="303"/>
        <v>0</v>
      </c>
      <c r="M531" s="136">
        <f t="shared" si="303"/>
        <v>31559.327662945339</v>
      </c>
      <c r="N531" s="136">
        <f t="shared" si="303"/>
        <v>0</v>
      </c>
      <c r="O531" s="136">
        <f t="shared" si="303"/>
        <v>0</v>
      </c>
      <c r="P531" s="136">
        <f t="shared" si="303"/>
        <v>0</v>
      </c>
      <c r="Q531" s="136">
        <f t="shared" si="303"/>
        <v>0</v>
      </c>
      <c r="R531" s="136">
        <f t="shared" si="303"/>
        <v>0</v>
      </c>
      <c r="S531" s="136">
        <f t="shared" si="303"/>
        <v>0</v>
      </c>
      <c r="T531" s="136">
        <f t="shared" si="303"/>
        <v>0</v>
      </c>
      <c r="U531" s="136">
        <f t="shared" si="303"/>
        <v>0</v>
      </c>
      <c r="V531" s="136">
        <f t="shared" si="303"/>
        <v>0</v>
      </c>
      <c r="W531" s="136">
        <f t="shared" si="303"/>
        <v>0</v>
      </c>
      <c r="X531" s="136">
        <f t="shared" si="303"/>
        <v>0</v>
      </c>
      <c r="Y531" s="42">
        <f>SUM(J531:X531)-I531</f>
        <v>0</v>
      </c>
      <c r="Z531" s="42"/>
      <c r="AA531" s="42"/>
      <c r="AB531" s="42"/>
      <c r="AC531" s="42"/>
      <c r="AD531" s="42"/>
      <c r="AE531" s="42"/>
      <c r="AF531" s="42"/>
      <c r="AG531" s="42"/>
    </row>
    <row r="532" spans="1:33">
      <c r="A532" s="44">
        <f t="shared" si="284"/>
        <v>515</v>
      </c>
      <c r="B532" s="44"/>
      <c r="C532" s="44"/>
      <c r="D532" s="44"/>
      <c r="E532" s="44"/>
      <c r="G532" s="43"/>
      <c r="H532" s="44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</row>
    <row r="533" spans="1:33">
      <c r="A533" s="44">
        <f>A532+1</f>
        <v>516</v>
      </c>
      <c r="B533" s="44"/>
      <c r="C533" s="44"/>
      <c r="D533" s="44" t="s">
        <v>450</v>
      </c>
      <c r="E533" s="44"/>
      <c r="G533" s="43"/>
      <c r="H533" s="136"/>
      <c r="I533" s="42">
        <f>'DepExp. Class.'!K$269</f>
        <v>5512986.1134408824</v>
      </c>
      <c r="J533" s="42">
        <f>J397+J407+J447+J489+J531</f>
        <v>2977284.5106836734</v>
      </c>
      <c r="K533" s="42">
        <f t="shared" ref="K533:X533" si="304">K397+K407+K447+K489+K531</f>
        <v>1661314.4678291499</v>
      </c>
      <c r="L533" s="42">
        <f t="shared" si="304"/>
        <v>0</v>
      </c>
      <c r="M533" s="42">
        <f t="shared" si="304"/>
        <v>874387.13492806128</v>
      </c>
      <c r="N533" s="42">
        <f t="shared" si="304"/>
        <v>0</v>
      </c>
      <c r="O533" s="42">
        <f t="shared" si="304"/>
        <v>0</v>
      </c>
      <c r="P533" s="42">
        <f t="shared" si="304"/>
        <v>0</v>
      </c>
      <c r="Q533" s="42">
        <f t="shared" si="304"/>
        <v>0</v>
      </c>
      <c r="R533" s="42">
        <f t="shared" si="304"/>
        <v>0</v>
      </c>
      <c r="S533" s="42">
        <f t="shared" si="304"/>
        <v>0</v>
      </c>
      <c r="T533" s="42">
        <f t="shared" si="304"/>
        <v>0</v>
      </c>
      <c r="U533" s="42">
        <f t="shared" si="304"/>
        <v>0</v>
      </c>
      <c r="V533" s="42">
        <f t="shared" si="304"/>
        <v>0</v>
      </c>
      <c r="W533" s="42">
        <f t="shared" si="304"/>
        <v>0</v>
      </c>
      <c r="X533" s="42">
        <f t="shared" si="304"/>
        <v>0</v>
      </c>
      <c r="Y533" s="42">
        <f>SUM(J533:X533)-I533</f>
        <v>0</v>
      </c>
      <c r="Z533" s="42"/>
      <c r="AA533" s="42"/>
      <c r="AB533" s="42"/>
      <c r="AC533" s="42"/>
      <c r="AD533" s="42"/>
      <c r="AE533" s="42"/>
      <c r="AF533" s="42"/>
      <c r="AG533" s="42"/>
    </row>
    <row r="534" spans="1:33">
      <c r="A534" s="44"/>
      <c r="B534" s="44"/>
      <c r="C534" s="44"/>
      <c r="D534" s="44"/>
      <c r="E534" s="44"/>
      <c r="G534" s="129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</row>
    <row r="535" spans="1:33">
      <c r="A535" s="44"/>
      <c r="B535" s="44"/>
      <c r="C535" s="44"/>
      <c r="D535" s="44"/>
      <c r="E535" s="44"/>
      <c r="F535" s="45" t="s">
        <v>61</v>
      </c>
      <c r="G535" s="129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</row>
    <row r="536" spans="1:33">
      <c r="A536" s="44"/>
      <c r="B536" s="44"/>
      <c r="C536" s="44"/>
      <c r="D536" s="44"/>
      <c r="E536" s="44"/>
      <c r="F536" s="45"/>
      <c r="G536" s="129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</row>
    <row r="537" spans="1:33">
      <c r="A537" s="44"/>
      <c r="B537" s="44"/>
      <c r="C537" s="44"/>
      <c r="D537" s="44"/>
      <c r="E537" s="44"/>
      <c r="F537" s="44"/>
      <c r="G537" s="129"/>
      <c r="H537" s="44"/>
      <c r="I537" s="44"/>
      <c r="J537" s="42"/>
      <c r="K537" s="132"/>
      <c r="L537" s="132"/>
      <c r="M537" s="132"/>
      <c r="N537" s="45"/>
      <c r="O537" s="45"/>
      <c r="P537" s="132"/>
      <c r="Q537" s="132"/>
      <c r="R537" s="132"/>
      <c r="S537" s="132"/>
      <c r="T537" s="132"/>
      <c r="U537" s="132"/>
      <c r="V537" s="132"/>
      <c r="W537" s="132"/>
      <c r="X537" s="132"/>
      <c r="Y537" s="132"/>
      <c r="Z537" s="44"/>
      <c r="AB537" s="44"/>
      <c r="AC537" s="44"/>
      <c r="AD537" s="44"/>
      <c r="AE537" s="44"/>
      <c r="AF537" s="44"/>
      <c r="AG537" s="44"/>
    </row>
    <row r="538" spans="1:33">
      <c r="A538" s="132" t="s">
        <v>303</v>
      </c>
      <c r="B538" s="44"/>
      <c r="C538" s="132" t="s">
        <v>301</v>
      </c>
      <c r="D538" s="44"/>
      <c r="E538" s="44"/>
      <c r="F538" s="44"/>
      <c r="G538" s="131" t="s">
        <v>38</v>
      </c>
      <c r="H538" s="149" t="s">
        <v>38</v>
      </c>
      <c r="I538" s="45" t="s">
        <v>1</v>
      </c>
      <c r="J538" s="3" t="s">
        <v>56</v>
      </c>
      <c r="K538" s="3" t="s">
        <v>518</v>
      </c>
      <c r="L538" s="3" t="s">
        <v>518</v>
      </c>
      <c r="M538" s="69" t="s">
        <v>180</v>
      </c>
      <c r="N538" s="69" t="s">
        <v>180</v>
      </c>
      <c r="O538" s="45"/>
      <c r="P538" s="45"/>
      <c r="Q538" s="45"/>
      <c r="R538" s="45"/>
      <c r="S538" s="45"/>
      <c r="T538" s="132"/>
      <c r="U538" s="132"/>
      <c r="V538" s="132"/>
      <c r="W538" s="45"/>
      <c r="X538" s="45"/>
      <c r="Y538" s="45"/>
      <c r="Z538" s="44"/>
      <c r="AB538" s="44"/>
      <c r="AC538" s="44"/>
      <c r="AD538" s="44"/>
      <c r="AE538" s="44"/>
      <c r="AF538" s="44"/>
      <c r="AG538" s="44"/>
    </row>
    <row r="539" spans="1:33">
      <c r="A539" s="133" t="s">
        <v>302</v>
      </c>
      <c r="B539" s="134"/>
      <c r="C539" s="133" t="s">
        <v>302</v>
      </c>
      <c r="D539" s="44"/>
      <c r="E539" s="44"/>
      <c r="F539" s="44"/>
      <c r="G539" s="131" t="s">
        <v>39</v>
      </c>
      <c r="H539" s="149" t="s">
        <v>21</v>
      </c>
      <c r="I539" s="45" t="s">
        <v>2</v>
      </c>
      <c r="J539" s="3" t="s">
        <v>519</v>
      </c>
      <c r="K539" s="69" t="s">
        <v>420</v>
      </c>
      <c r="L539" s="69" t="s">
        <v>517</v>
      </c>
      <c r="M539" s="69" t="s">
        <v>420</v>
      </c>
      <c r="N539" s="69" t="s">
        <v>517</v>
      </c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4"/>
      <c r="AB539" s="44"/>
      <c r="AC539" s="44"/>
      <c r="AD539" s="44"/>
      <c r="AE539" s="44"/>
      <c r="AF539" s="44"/>
      <c r="AG539" s="44"/>
    </row>
    <row r="540" spans="1:33">
      <c r="A540" s="44">
        <f>+A533+1</f>
        <v>517</v>
      </c>
      <c r="B540" s="44"/>
      <c r="C540" s="44"/>
      <c r="D540" s="44" t="s">
        <v>335</v>
      </c>
      <c r="E540" s="44"/>
      <c r="G540" s="129"/>
      <c r="H540" s="44"/>
      <c r="I540" s="44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4"/>
      <c r="Z540" s="44"/>
      <c r="AB540" s="44"/>
      <c r="AC540" s="44"/>
      <c r="AD540" s="44"/>
      <c r="AE540" s="44"/>
      <c r="AF540" s="44"/>
      <c r="AG540" s="44"/>
    </row>
    <row r="541" spans="1:33">
      <c r="A541" s="44">
        <f t="shared" ref="A541:A604" si="305">A540+1</f>
        <v>518</v>
      </c>
      <c r="B541" s="44"/>
      <c r="C541" s="44"/>
      <c r="D541" s="44"/>
      <c r="E541" s="44"/>
      <c r="G541" s="43"/>
      <c r="H541" s="136"/>
      <c r="I541" s="42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42"/>
      <c r="Z541" s="42"/>
      <c r="AA541" s="42"/>
      <c r="AB541" s="42"/>
      <c r="AC541" s="42"/>
      <c r="AD541" s="42"/>
      <c r="AE541" s="42"/>
      <c r="AF541" s="42"/>
      <c r="AG541" s="42"/>
    </row>
    <row r="542" spans="1:33">
      <c r="A542" s="44">
        <f t="shared" si="305"/>
        <v>519</v>
      </c>
      <c r="B542" s="44"/>
      <c r="C542" s="137">
        <v>30100</v>
      </c>
      <c r="D542" s="44"/>
      <c r="E542" s="138" t="s">
        <v>336</v>
      </c>
      <c r="G542" s="43">
        <v>99</v>
      </c>
      <c r="H542" s="136" t="str">
        <f>VLOOKUP($G542,alloc,3)</f>
        <v>-</v>
      </c>
      <c r="I542" s="42">
        <f>'DepExp. Class.'!L$14</f>
        <v>0</v>
      </c>
      <c r="J542" s="136">
        <f>$I542*VLOOKUP($G542,alloc,6)</f>
        <v>0</v>
      </c>
      <c r="K542" s="136">
        <f>$I542*VLOOKUP($G542,alloc,7)</f>
        <v>0</v>
      </c>
      <c r="L542" s="136">
        <f>$I542*VLOOKUP($G542,alloc,8)</f>
        <v>0</v>
      </c>
      <c r="M542" s="136">
        <f>$I542*VLOOKUP($G542,alloc,9)</f>
        <v>0</v>
      </c>
      <c r="N542" s="136">
        <f>$I542*VLOOKUP($G542,alloc,10)</f>
        <v>0</v>
      </c>
      <c r="O542" s="136">
        <f>$I542*VLOOKUP($G542,alloc,11)</f>
        <v>0</v>
      </c>
      <c r="P542" s="136">
        <f>$I542*VLOOKUP($G542,alloc,12)</f>
        <v>0</v>
      </c>
      <c r="Q542" s="136">
        <f>$I542*VLOOKUP($G542,alloc,13)</f>
        <v>0</v>
      </c>
      <c r="R542" s="136">
        <f>$I542*VLOOKUP($G542,alloc,14)</f>
        <v>0</v>
      </c>
      <c r="S542" s="136">
        <f>$I542*VLOOKUP($G542,alloc,15)</f>
        <v>0</v>
      </c>
      <c r="T542" s="136">
        <f>$I542*VLOOKUP($G542,alloc,16)</f>
        <v>0</v>
      </c>
      <c r="U542" s="136">
        <f>$I542*VLOOKUP($G542,alloc,17)</f>
        <v>0</v>
      </c>
      <c r="V542" s="136">
        <f>$I542*VLOOKUP($G542,alloc,18)</f>
        <v>0</v>
      </c>
      <c r="W542" s="136">
        <f>$I542*VLOOKUP($G542,alloc,19)</f>
        <v>0</v>
      </c>
      <c r="X542" s="136">
        <f>$I542*VLOOKUP($G542,alloc,20)</f>
        <v>0</v>
      </c>
      <c r="Y542" s="42">
        <f>SUM(J542:X542)-I542</f>
        <v>0</v>
      </c>
      <c r="Z542" s="42"/>
      <c r="AA542" s="42"/>
      <c r="AB542" s="42"/>
      <c r="AC542" s="42"/>
      <c r="AD542" s="42"/>
      <c r="AE542" s="42"/>
      <c r="AF542" s="42"/>
      <c r="AG542" s="42"/>
    </row>
    <row r="543" spans="1:33">
      <c r="A543" s="44">
        <f t="shared" si="305"/>
        <v>520</v>
      </c>
      <c r="B543" s="44"/>
      <c r="C543" s="137">
        <v>30200</v>
      </c>
      <c r="D543" s="44"/>
      <c r="E543" s="138" t="s">
        <v>197</v>
      </c>
      <c r="G543" s="43">
        <v>99</v>
      </c>
      <c r="H543" s="136" t="str">
        <f>VLOOKUP($G543,alloc,3)</f>
        <v>-</v>
      </c>
      <c r="I543" s="42">
        <f>'DepExp. Class.'!L$15</f>
        <v>0</v>
      </c>
      <c r="J543" s="136">
        <f>$I543*VLOOKUP($G543,alloc,6)</f>
        <v>0</v>
      </c>
      <c r="K543" s="136">
        <f>$I543*VLOOKUP($G543,alloc,7)</f>
        <v>0</v>
      </c>
      <c r="L543" s="136">
        <f>$I543*VLOOKUP($G543,alloc,8)</f>
        <v>0</v>
      </c>
      <c r="M543" s="136">
        <f>$I543*VLOOKUP($G543,alloc,9)</f>
        <v>0</v>
      </c>
      <c r="N543" s="136">
        <f>$I543*VLOOKUP($G543,alloc,10)</f>
        <v>0</v>
      </c>
      <c r="O543" s="136">
        <f>$I543*VLOOKUP($G543,alloc,11)</f>
        <v>0</v>
      </c>
      <c r="P543" s="136">
        <f>$I543*VLOOKUP($G543,alloc,12)</f>
        <v>0</v>
      </c>
      <c r="Q543" s="136">
        <f>$I543*VLOOKUP($G543,alloc,13)</f>
        <v>0</v>
      </c>
      <c r="R543" s="136">
        <f>$I543*VLOOKUP($G543,alloc,14)</f>
        <v>0</v>
      </c>
      <c r="S543" s="136">
        <f>$I543*VLOOKUP($G543,alloc,15)</f>
        <v>0</v>
      </c>
      <c r="T543" s="136">
        <f>$I543*VLOOKUP($G543,alloc,16)</f>
        <v>0</v>
      </c>
      <c r="U543" s="136">
        <f>$I543*VLOOKUP($G543,alloc,17)</f>
        <v>0</v>
      </c>
      <c r="V543" s="136">
        <f>$I543*VLOOKUP($G543,alloc,18)</f>
        <v>0</v>
      </c>
      <c r="W543" s="136">
        <f>$I543*VLOOKUP($G543,alloc,19)</f>
        <v>0</v>
      </c>
      <c r="X543" s="136">
        <f>$I543*VLOOKUP($G543,alloc,20)</f>
        <v>0</v>
      </c>
      <c r="Y543" s="42">
        <f>SUM(J543:X543)-I543</f>
        <v>0</v>
      </c>
      <c r="Z543" s="42"/>
      <c r="AA543" s="42"/>
      <c r="AB543" s="42"/>
      <c r="AC543" s="42"/>
      <c r="AD543" s="42"/>
      <c r="AE543" s="42"/>
      <c r="AF543" s="42"/>
      <c r="AG543" s="42"/>
    </row>
    <row r="544" spans="1:33">
      <c r="A544" s="44">
        <f t="shared" si="305"/>
        <v>521</v>
      </c>
      <c r="B544" s="44"/>
      <c r="C544" s="139">
        <v>30300</v>
      </c>
      <c r="D544" s="44"/>
      <c r="E544" s="138" t="s">
        <v>337</v>
      </c>
      <c r="G544" s="43">
        <v>99</v>
      </c>
      <c r="H544" s="136" t="str">
        <f>VLOOKUP($G544,alloc,3)</f>
        <v>-</v>
      </c>
      <c r="I544" s="42">
        <f>'DepExp. Class.'!L$16</f>
        <v>0</v>
      </c>
      <c r="J544" s="136">
        <f>$I544*VLOOKUP($G544,alloc,6)</f>
        <v>0</v>
      </c>
      <c r="K544" s="136">
        <f>$I544*VLOOKUP($G544,alloc,7)</f>
        <v>0</v>
      </c>
      <c r="L544" s="136">
        <f>$I544*VLOOKUP($G544,alloc,8)</f>
        <v>0</v>
      </c>
      <c r="M544" s="136">
        <f>$I544*VLOOKUP($G544,alloc,9)</f>
        <v>0</v>
      </c>
      <c r="N544" s="136">
        <f>$I544*VLOOKUP($G544,alloc,10)</f>
        <v>0</v>
      </c>
      <c r="O544" s="136">
        <f>$I544*VLOOKUP($G544,alloc,11)</f>
        <v>0</v>
      </c>
      <c r="P544" s="136">
        <f>$I544*VLOOKUP($G544,alloc,12)</f>
        <v>0</v>
      </c>
      <c r="Q544" s="136">
        <f>$I544*VLOOKUP($G544,alloc,13)</f>
        <v>0</v>
      </c>
      <c r="R544" s="136">
        <f>$I544*VLOOKUP($G544,alloc,14)</f>
        <v>0</v>
      </c>
      <c r="S544" s="136">
        <f>$I544*VLOOKUP($G544,alloc,15)</f>
        <v>0</v>
      </c>
      <c r="T544" s="136">
        <f>$I544*VLOOKUP($G544,alloc,16)</f>
        <v>0</v>
      </c>
      <c r="U544" s="136">
        <f>$I544*VLOOKUP($G544,alloc,17)</f>
        <v>0</v>
      </c>
      <c r="V544" s="136">
        <f>$I544*VLOOKUP($G544,alloc,18)</f>
        <v>0</v>
      </c>
      <c r="W544" s="136">
        <f>$I544*VLOOKUP($G544,alloc,19)</f>
        <v>0</v>
      </c>
      <c r="X544" s="136">
        <f>$I544*VLOOKUP($G544,alloc,20)</f>
        <v>0</v>
      </c>
      <c r="Y544" s="42">
        <f>SUM(J544:X544)-I544</f>
        <v>0</v>
      </c>
      <c r="Z544" s="42"/>
      <c r="AA544" s="42"/>
      <c r="AB544" s="42"/>
      <c r="AC544" s="42"/>
      <c r="AD544" s="42"/>
      <c r="AE544" s="42"/>
      <c r="AF544" s="42"/>
      <c r="AG544" s="42"/>
    </row>
    <row r="545" spans="1:33">
      <c r="A545" s="44">
        <f t="shared" si="305"/>
        <v>522</v>
      </c>
      <c r="B545" s="44"/>
      <c r="C545" s="44"/>
      <c r="D545" s="44"/>
      <c r="E545" s="44"/>
      <c r="G545" s="43"/>
      <c r="H545" s="136"/>
      <c r="I545" s="42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42"/>
      <c r="Z545" s="42"/>
      <c r="AA545" s="42"/>
      <c r="AB545" s="42"/>
      <c r="AC545" s="42"/>
      <c r="AD545" s="42"/>
      <c r="AE545" s="42"/>
      <c r="AF545" s="42"/>
      <c r="AG545" s="42"/>
    </row>
    <row r="546" spans="1:33">
      <c r="A546" s="44">
        <f t="shared" si="305"/>
        <v>523</v>
      </c>
      <c r="B546" s="44"/>
      <c r="C546" s="44"/>
      <c r="D546" s="44" t="s">
        <v>338</v>
      </c>
      <c r="E546" s="44"/>
      <c r="G546" s="43"/>
      <c r="H546" s="44"/>
      <c r="I546" s="42">
        <f>'DepExp. Class.'!L$19</f>
        <v>0</v>
      </c>
      <c r="J546" s="136">
        <f>SUM(J541:J544)</f>
        <v>0</v>
      </c>
      <c r="K546" s="136">
        <f t="shared" ref="K546:X546" si="306">SUM(K541:K544)</f>
        <v>0</v>
      </c>
      <c r="L546" s="136">
        <f t="shared" si="306"/>
        <v>0</v>
      </c>
      <c r="M546" s="136">
        <f t="shared" si="306"/>
        <v>0</v>
      </c>
      <c r="N546" s="136">
        <f t="shared" si="306"/>
        <v>0</v>
      </c>
      <c r="O546" s="136">
        <f t="shared" si="306"/>
        <v>0</v>
      </c>
      <c r="P546" s="136">
        <f t="shared" si="306"/>
        <v>0</v>
      </c>
      <c r="Q546" s="136">
        <f t="shared" si="306"/>
        <v>0</v>
      </c>
      <c r="R546" s="136">
        <f t="shared" si="306"/>
        <v>0</v>
      </c>
      <c r="S546" s="136">
        <f t="shared" si="306"/>
        <v>0</v>
      </c>
      <c r="T546" s="136">
        <f t="shared" si="306"/>
        <v>0</v>
      </c>
      <c r="U546" s="136">
        <f t="shared" si="306"/>
        <v>0</v>
      </c>
      <c r="V546" s="136">
        <f t="shared" si="306"/>
        <v>0</v>
      </c>
      <c r="W546" s="136">
        <f t="shared" si="306"/>
        <v>0</v>
      </c>
      <c r="X546" s="136">
        <f t="shared" si="306"/>
        <v>0</v>
      </c>
      <c r="Y546" s="42">
        <f>SUM(J546:X546)-I546</f>
        <v>0</v>
      </c>
      <c r="Z546" s="42"/>
      <c r="AA546" s="42"/>
      <c r="AB546" s="42"/>
      <c r="AC546" s="42"/>
      <c r="AD546" s="42"/>
      <c r="AE546" s="42"/>
      <c r="AF546" s="42"/>
      <c r="AG546" s="42"/>
    </row>
    <row r="547" spans="1:33">
      <c r="A547" s="44">
        <f t="shared" si="305"/>
        <v>524</v>
      </c>
      <c r="B547" s="44"/>
      <c r="C547" s="44"/>
      <c r="D547" s="44"/>
      <c r="E547" s="44"/>
      <c r="G547" s="43"/>
      <c r="H547" s="136"/>
      <c r="I547" s="42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42"/>
      <c r="Z547" s="42"/>
      <c r="AA547" s="42"/>
      <c r="AB547" s="42"/>
      <c r="AC547" s="42"/>
      <c r="AD547" s="42"/>
      <c r="AE547" s="42"/>
      <c r="AF547" s="42"/>
      <c r="AG547" s="42"/>
    </row>
    <row r="548" spans="1:33">
      <c r="A548" s="44">
        <f t="shared" si="305"/>
        <v>525</v>
      </c>
      <c r="B548" s="44"/>
      <c r="C548" s="44"/>
      <c r="D548" s="44" t="s">
        <v>347</v>
      </c>
      <c r="E548" s="44"/>
      <c r="G548" s="43"/>
      <c r="H548" s="136"/>
      <c r="I548" s="42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42"/>
      <c r="Z548" s="42"/>
      <c r="AA548" s="42"/>
      <c r="AB548" s="42"/>
      <c r="AC548" s="42"/>
      <c r="AD548" s="42"/>
      <c r="AE548" s="42"/>
      <c r="AF548" s="42"/>
      <c r="AG548" s="42"/>
    </row>
    <row r="549" spans="1:33">
      <c r="A549" s="44">
        <f t="shared" si="305"/>
        <v>526</v>
      </c>
      <c r="B549" s="44"/>
      <c r="C549" s="44"/>
      <c r="D549" s="44"/>
      <c r="E549" s="44"/>
      <c r="G549" s="43">
        <v>99</v>
      </c>
      <c r="H549" s="136" t="str">
        <f t="shared" ref="H549:H556" si="307">VLOOKUP($G549,alloc,3)</f>
        <v>-</v>
      </c>
      <c r="I549" s="42">
        <f>'DepExp. Class.'!L$21</f>
        <v>0</v>
      </c>
      <c r="J549" s="136">
        <f t="shared" ref="J549:J556" si="308">$I549*VLOOKUP($G549,alloc,6)</f>
        <v>0</v>
      </c>
      <c r="K549" s="136">
        <f t="shared" ref="K549:K556" si="309">$I549*VLOOKUP($G549,alloc,7)</f>
        <v>0</v>
      </c>
      <c r="L549" s="136">
        <f t="shared" ref="L549:L556" si="310">$I549*VLOOKUP($G549,alloc,8)</f>
        <v>0</v>
      </c>
      <c r="M549" s="136">
        <f t="shared" ref="M549:M556" si="311">$I549*VLOOKUP($G549,alloc,9)</f>
        <v>0</v>
      </c>
      <c r="N549" s="136">
        <f t="shared" ref="N549:N556" si="312">$I549*VLOOKUP($G549,alloc,10)</f>
        <v>0</v>
      </c>
      <c r="O549" s="136">
        <f t="shared" ref="O549:O556" si="313">$I549*VLOOKUP($G549,alloc,11)</f>
        <v>0</v>
      </c>
      <c r="P549" s="136">
        <f t="shared" ref="P549:P556" si="314">$I549*VLOOKUP($G549,alloc,12)</f>
        <v>0</v>
      </c>
      <c r="Q549" s="136">
        <f t="shared" ref="Q549:Q556" si="315">$I549*VLOOKUP($G549,alloc,13)</f>
        <v>0</v>
      </c>
      <c r="R549" s="136">
        <f t="shared" ref="R549:R556" si="316">$I549*VLOOKUP($G549,alloc,14)</f>
        <v>0</v>
      </c>
      <c r="S549" s="136">
        <f t="shared" ref="S549:S556" si="317">$I549*VLOOKUP($G549,alloc,15)</f>
        <v>0</v>
      </c>
      <c r="T549" s="136">
        <f t="shared" ref="T549:T556" si="318">$I549*VLOOKUP($G549,alloc,16)</f>
        <v>0</v>
      </c>
      <c r="U549" s="136">
        <f t="shared" ref="U549:U556" si="319">$I549*VLOOKUP($G549,alloc,17)</f>
        <v>0</v>
      </c>
      <c r="V549" s="136">
        <f t="shared" ref="V549:V556" si="320">$I549*VLOOKUP($G549,alloc,18)</f>
        <v>0</v>
      </c>
      <c r="W549" s="136">
        <f t="shared" ref="W549:W556" si="321">$I549*VLOOKUP($G549,alloc,19)</f>
        <v>0</v>
      </c>
      <c r="X549" s="136">
        <f t="shared" ref="X549:X556" si="322">$I549*VLOOKUP($G549,alloc,20)</f>
        <v>0</v>
      </c>
      <c r="Y549" s="42">
        <f t="shared" ref="Y549:Y556" si="323">SUM(J549:X549)-I549</f>
        <v>0</v>
      </c>
      <c r="Z549" s="42"/>
      <c r="AA549" s="42"/>
      <c r="AB549" s="42"/>
      <c r="AC549" s="42"/>
      <c r="AD549" s="42"/>
      <c r="AE549" s="42"/>
      <c r="AF549" s="42"/>
      <c r="AG549" s="42"/>
    </row>
    <row r="550" spans="1:33">
      <c r="A550" s="44">
        <f t="shared" si="305"/>
        <v>527</v>
      </c>
      <c r="B550" s="44"/>
      <c r="C550" s="137">
        <v>32520</v>
      </c>
      <c r="D550" s="44"/>
      <c r="E550" s="138" t="s">
        <v>339</v>
      </c>
      <c r="G550" s="43">
        <v>99</v>
      </c>
      <c r="H550" s="136" t="str">
        <f t="shared" si="307"/>
        <v>-</v>
      </c>
      <c r="I550" s="42">
        <f>'DepExp. Class.'!L$22</f>
        <v>0</v>
      </c>
      <c r="J550" s="136">
        <f t="shared" si="308"/>
        <v>0</v>
      </c>
      <c r="K550" s="136">
        <f t="shared" si="309"/>
        <v>0</v>
      </c>
      <c r="L550" s="136">
        <f t="shared" si="310"/>
        <v>0</v>
      </c>
      <c r="M550" s="136">
        <f t="shared" si="311"/>
        <v>0</v>
      </c>
      <c r="N550" s="136">
        <f t="shared" si="312"/>
        <v>0</v>
      </c>
      <c r="O550" s="136">
        <f t="shared" si="313"/>
        <v>0</v>
      </c>
      <c r="P550" s="136">
        <f t="shared" si="314"/>
        <v>0</v>
      </c>
      <c r="Q550" s="136">
        <f t="shared" si="315"/>
        <v>0</v>
      </c>
      <c r="R550" s="136">
        <f t="shared" si="316"/>
        <v>0</v>
      </c>
      <c r="S550" s="136">
        <f t="shared" si="317"/>
        <v>0</v>
      </c>
      <c r="T550" s="136">
        <f t="shared" si="318"/>
        <v>0</v>
      </c>
      <c r="U550" s="136">
        <f t="shared" si="319"/>
        <v>0</v>
      </c>
      <c r="V550" s="136">
        <f t="shared" si="320"/>
        <v>0</v>
      </c>
      <c r="W550" s="136">
        <f t="shared" si="321"/>
        <v>0</v>
      </c>
      <c r="X550" s="136">
        <f t="shared" si="322"/>
        <v>0</v>
      </c>
      <c r="Y550" s="42">
        <f t="shared" si="323"/>
        <v>0</v>
      </c>
      <c r="Z550" s="42"/>
      <c r="AA550" s="42"/>
      <c r="AB550" s="42"/>
      <c r="AC550" s="42"/>
      <c r="AD550" s="42"/>
      <c r="AE550" s="42"/>
      <c r="AF550" s="42"/>
      <c r="AG550" s="42"/>
    </row>
    <row r="551" spans="1:33">
      <c r="A551" s="44">
        <f t="shared" si="305"/>
        <v>528</v>
      </c>
      <c r="B551" s="44"/>
      <c r="C551" s="137">
        <v>32540</v>
      </c>
      <c r="D551" s="44"/>
      <c r="E551" s="138" t="s">
        <v>340</v>
      </c>
      <c r="G551" s="43">
        <v>99</v>
      </c>
      <c r="H551" s="136" t="str">
        <f t="shared" si="307"/>
        <v>-</v>
      </c>
      <c r="I551" s="42">
        <f>'DepExp. Class.'!L$23</f>
        <v>0</v>
      </c>
      <c r="J551" s="136">
        <f t="shared" si="308"/>
        <v>0</v>
      </c>
      <c r="K551" s="136">
        <f t="shared" si="309"/>
        <v>0</v>
      </c>
      <c r="L551" s="136">
        <f t="shared" si="310"/>
        <v>0</v>
      </c>
      <c r="M551" s="136">
        <f t="shared" si="311"/>
        <v>0</v>
      </c>
      <c r="N551" s="136">
        <f t="shared" si="312"/>
        <v>0</v>
      </c>
      <c r="O551" s="136">
        <f t="shared" si="313"/>
        <v>0</v>
      </c>
      <c r="P551" s="136">
        <f t="shared" si="314"/>
        <v>0</v>
      </c>
      <c r="Q551" s="136">
        <f t="shared" si="315"/>
        <v>0</v>
      </c>
      <c r="R551" s="136">
        <f t="shared" si="316"/>
        <v>0</v>
      </c>
      <c r="S551" s="136">
        <f t="shared" si="317"/>
        <v>0</v>
      </c>
      <c r="T551" s="136">
        <f t="shared" si="318"/>
        <v>0</v>
      </c>
      <c r="U551" s="136">
        <f t="shared" si="319"/>
        <v>0</v>
      </c>
      <c r="V551" s="136">
        <f t="shared" si="320"/>
        <v>0</v>
      </c>
      <c r="W551" s="136">
        <f t="shared" si="321"/>
        <v>0</v>
      </c>
      <c r="X551" s="136">
        <f t="shared" si="322"/>
        <v>0</v>
      </c>
      <c r="Y551" s="42">
        <f t="shared" si="323"/>
        <v>0</v>
      </c>
      <c r="Z551" s="42"/>
      <c r="AA551" s="42"/>
      <c r="AB551" s="42"/>
      <c r="AC551" s="42"/>
      <c r="AD551" s="42"/>
      <c r="AE551" s="42"/>
      <c r="AF551" s="42"/>
      <c r="AG551" s="42"/>
    </row>
    <row r="552" spans="1:33">
      <c r="A552" s="44">
        <f t="shared" si="305"/>
        <v>529</v>
      </c>
      <c r="B552" s="44"/>
      <c r="C552" s="137">
        <v>33100</v>
      </c>
      <c r="D552" s="44"/>
      <c r="E552" s="138" t="s">
        <v>341</v>
      </c>
      <c r="G552" s="43">
        <v>99</v>
      </c>
      <c r="H552" s="136" t="str">
        <f t="shared" si="307"/>
        <v>-</v>
      </c>
      <c r="I552" s="42">
        <f>'DepExp. Class.'!L$24</f>
        <v>0</v>
      </c>
      <c r="J552" s="136">
        <f t="shared" si="308"/>
        <v>0</v>
      </c>
      <c r="K552" s="136">
        <f t="shared" si="309"/>
        <v>0</v>
      </c>
      <c r="L552" s="136">
        <f t="shared" si="310"/>
        <v>0</v>
      </c>
      <c r="M552" s="136">
        <f t="shared" si="311"/>
        <v>0</v>
      </c>
      <c r="N552" s="136">
        <f t="shared" si="312"/>
        <v>0</v>
      </c>
      <c r="O552" s="136">
        <f t="shared" si="313"/>
        <v>0</v>
      </c>
      <c r="P552" s="136">
        <f t="shared" si="314"/>
        <v>0</v>
      </c>
      <c r="Q552" s="136">
        <f t="shared" si="315"/>
        <v>0</v>
      </c>
      <c r="R552" s="136">
        <f t="shared" si="316"/>
        <v>0</v>
      </c>
      <c r="S552" s="136">
        <f t="shared" si="317"/>
        <v>0</v>
      </c>
      <c r="T552" s="136">
        <f t="shared" si="318"/>
        <v>0</v>
      </c>
      <c r="U552" s="136">
        <f t="shared" si="319"/>
        <v>0</v>
      </c>
      <c r="V552" s="136">
        <f t="shared" si="320"/>
        <v>0</v>
      </c>
      <c r="W552" s="136">
        <f t="shared" si="321"/>
        <v>0</v>
      </c>
      <c r="X552" s="136">
        <f t="shared" si="322"/>
        <v>0</v>
      </c>
      <c r="Y552" s="42">
        <f t="shared" si="323"/>
        <v>0</v>
      </c>
      <c r="Z552" s="42"/>
      <c r="AA552" s="42"/>
      <c r="AB552" s="42"/>
      <c r="AC552" s="42"/>
      <c r="AD552" s="42"/>
      <c r="AE552" s="42"/>
      <c r="AF552" s="42"/>
      <c r="AG552" s="42"/>
    </row>
    <row r="553" spans="1:33">
      <c r="A553" s="44">
        <f t="shared" si="305"/>
        <v>530</v>
      </c>
      <c r="B553" s="44"/>
      <c r="C553" s="137">
        <v>33201</v>
      </c>
      <c r="D553" s="44"/>
      <c r="E553" s="138" t="s">
        <v>342</v>
      </c>
      <c r="G553" s="43">
        <v>99</v>
      </c>
      <c r="H553" s="136" t="str">
        <f t="shared" si="307"/>
        <v>-</v>
      </c>
      <c r="I553" s="42">
        <f>'DepExp. Class.'!L$25</f>
        <v>0</v>
      </c>
      <c r="J553" s="136">
        <f t="shared" si="308"/>
        <v>0</v>
      </c>
      <c r="K553" s="136">
        <f t="shared" si="309"/>
        <v>0</v>
      </c>
      <c r="L553" s="136">
        <f t="shared" si="310"/>
        <v>0</v>
      </c>
      <c r="M553" s="136">
        <f t="shared" si="311"/>
        <v>0</v>
      </c>
      <c r="N553" s="136">
        <f t="shared" si="312"/>
        <v>0</v>
      </c>
      <c r="O553" s="136">
        <f t="shared" si="313"/>
        <v>0</v>
      </c>
      <c r="P553" s="136">
        <f t="shared" si="314"/>
        <v>0</v>
      </c>
      <c r="Q553" s="136">
        <f t="shared" si="315"/>
        <v>0</v>
      </c>
      <c r="R553" s="136">
        <f t="shared" si="316"/>
        <v>0</v>
      </c>
      <c r="S553" s="136">
        <f t="shared" si="317"/>
        <v>0</v>
      </c>
      <c r="T553" s="136">
        <f t="shared" si="318"/>
        <v>0</v>
      </c>
      <c r="U553" s="136">
        <f t="shared" si="319"/>
        <v>0</v>
      </c>
      <c r="V553" s="136">
        <f t="shared" si="320"/>
        <v>0</v>
      </c>
      <c r="W553" s="136">
        <f t="shared" si="321"/>
        <v>0</v>
      </c>
      <c r="X553" s="136">
        <f t="shared" si="322"/>
        <v>0</v>
      </c>
      <c r="Y553" s="42">
        <f t="shared" si="323"/>
        <v>0</v>
      </c>
      <c r="Z553" s="42"/>
      <c r="AA553" s="42"/>
      <c r="AB553" s="42"/>
      <c r="AC553" s="42"/>
      <c r="AD553" s="42"/>
      <c r="AE553" s="42"/>
      <c r="AF553" s="42"/>
      <c r="AG553" s="42"/>
    </row>
    <row r="554" spans="1:33">
      <c r="A554" s="44">
        <f t="shared" si="305"/>
        <v>531</v>
      </c>
      <c r="B554" s="44"/>
      <c r="C554" s="137">
        <v>33202</v>
      </c>
      <c r="D554" s="44"/>
      <c r="E554" s="138" t="s">
        <v>343</v>
      </c>
      <c r="G554" s="43">
        <v>99</v>
      </c>
      <c r="H554" s="136" t="str">
        <f t="shared" si="307"/>
        <v>-</v>
      </c>
      <c r="I554" s="42">
        <f>'DepExp. Class.'!L$26</f>
        <v>0</v>
      </c>
      <c r="J554" s="136">
        <f t="shared" si="308"/>
        <v>0</v>
      </c>
      <c r="K554" s="136">
        <f t="shared" si="309"/>
        <v>0</v>
      </c>
      <c r="L554" s="136">
        <f t="shared" si="310"/>
        <v>0</v>
      </c>
      <c r="M554" s="136">
        <f t="shared" si="311"/>
        <v>0</v>
      </c>
      <c r="N554" s="136">
        <f t="shared" si="312"/>
        <v>0</v>
      </c>
      <c r="O554" s="136">
        <f t="shared" si="313"/>
        <v>0</v>
      </c>
      <c r="P554" s="136">
        <f t="shared" si="314"/>
        <v>0</v>
      </c>
      <c r="Q554" s="136">
        <f t="shared" si="315"/>
        <v>0</v>
      </c>
      <c r="R554" s="136">
        <f t="shared" si="316"/>
        <v>0</v>
      </c>
      <c r="S554" s="136">
        <f t="shared" si="317"/>
        <v>0</v>
      </c>
      <c r="T554" s="136">
        <f t="shared" si="318"/>
        <v>0</v>
      </c>
      <c r="U554" s="136">
        <f t="shared" si="319"/>
        <v>0</v>
      </c>
      <c r="V554" s="136">
        <f t="shared" si="320"/>
        <v>0</v>
      </c>
      <c r="W554" s="136">
        <f t="shared" si="321"/>
        <v>0</v>
      </c>
      <c r="X554" s="136">
        <f t="shared" si="322"/>
        <v>0</v>
      </c>
      <c r="Y554" s="42">
        <f t="shared" si="323"/>
        <v>0</v>
      </c>
      <c r="Z554" s="42"/>
      <c r="AA554" s="42"/>
      <c r="AB554" s="42"/>
      <c r="AC554" s="42"/>
      <c r="AD554" s="42"/>
      <c r="AE554" s="42"/>
      <c r="AF554" s="42"/>
      <c r="AG554" s="42"/>
    </row>
    <row r="555" spans="1:33">
      <c r="A555" s="44">
        <f t="shared" si="305"/>
        <v>532</v>
      </c>
      <c r="B555" s="44"/>
      <c r="C555" s="137">
        <v>33400</v>
      </c>
      <c r="D555" s="44"/>
      <c r="E555" s="138" t="s">
        <v>344</v>
      </c>
      <c r="G555" s="43">
        <v>99</v>
      </c>
      <c r="H555" s="136" t="str">
        <f t="shared" si="307"/>
        <v>-</v>
      </c>
      <c r="I555" s="42">
        <f>'DepExp. Class.'!L$27</f>
        <v>0</v>
      </c>
      <c r="J555" s="136">
        <f t="shared" si="308"/>
        <v>0</v>
      </c>
      <c r="K555" s="136">
        <f t="shared" si="309"/>
        <v>0</v>
      </c>
      <c r="L555" s="136">
        <f t="shared" si="310"/>
        <v>0</v>
      </c>
      <c r="M555" s="136">
        <f t="shared" si="311"/>
        <v>0</v>
      </c>
      <c r="N555" s="136">
        <f t="shared" si="312"/>
        <v>0</v>
      </c>
      <c r="O555" s="136">
        <f t="shared" si="313"/>
        <v>0</v>
      </c>
      <c r="P555" s="136">
        <f t="shared" si="314"/>
        <v>0</v>
      </c>
      <c r="Q555" s="136">
        <f t="shared" si="315"/>
        <v>0</v>
      </c>
      <c r="R555" s="136">
        <f t="shared" si="316"/>
        <v>0</v>
      </c>
      <c r="S555" s="136">
        <f t="shared" si="317"/>
        <v>0</v>
      </c>
      <c r="T555" s="136">
        <f t="shared" si="318"/>
        <v>0</v>
      </c>
      <c r="U555" s="136">
        <f t="shared" si="319"/>
        <v>0</v>
      </c>
      <c r="V555" s="136">
        <f t="shared" si="320"/>
        <v>0</v>
      </c>
      <c r="W555" s="136">
        <f t="shared" si="321"/>
        <v>0</v>
      </c>
      <c r="X555" s="136">
        <f t="shared" si="322"/>
        <v>0</v>
      </c>
      <c r="Y555" s="42">
        <f t="shared" si="323"/>
        <v>0</v>
      </c>
      <c r="Z555" s="42"/>
      <c r="AA555" s="42"/>
      <c r="AB555" s="42"/>
      <c r="AC555" s="42"/>
      <c r="AD555" s="42"/>
      <c r="AE555" s="42"/>
      <c r="AF555" s="42"/>
      <c r="AG555" s="42"/>
    </row>
    <row r="556" spans="1:33">
      <c r="A556" s="44">
        <f t="shared" si="305"/>
        <v>533</v>
      </c>
      <c r="B556" s="44"/>
      <c r="C556" s="137">
        <v>33600</v>
      </c>
      <c r="D556" s="44"/>
      <c r="E556" s="138" t="s">
        <v>345</v>
      </c>
      <c r="G556" s="43">
        <v>99</v>
      </c>
      <c r="H556" s="136" t="str">
        <f t="shared" si="307"/>
        <v>-</v>
      </c>
      <c r="I556" s="42">
        <f>'DepExp. Class.'!L$28</f>
        <v>0</v>
      </c>
      <c r="J556" s="136">
        <f t="shared" si="308"/>
        <v>0</v>
      </c>
      <c r="K556" s="136">
        <f t="shared" si="309"/>
        <v>0</v>
      </c>
      <c r="L556" s="136">
        <f t="shared" si="310"/>
        <v>0</v>
      </c>
      <c r="M556" s="136">
        <f t="shared" si="311"/>
        <v>0</v>
      </c>
      <c r="N556" s="136">
        <f t="shared" si="312"/>
        <v>0</v>
      </c>
      <c r="O556" s="136">
        <f t="shared" si="313"/>
        <v>0</v>
      </c>
      <c r="P556" s="136">
        <f t="shared" si="314"/>
        <v>0</v>
      </c>
      <c r="Q556" s="136">
        <f t="shared" si="315"/>
        <v>0</v>
      </c>
      <c r="R556" s="136">
        <f t="shared" si="316"/>
        <v>0</v>
      </c>
      <c r="S556" s="136">
        <f t="shared" si="317"/>
        <v>0</v>
      </c>
      <c r="T556" s="136">
        <f t="shared" si="318"/>
        <v>0</v>
      </c>
      <c r="U556" s="136">
        <f t="shared" si="319"/>
        <v>0</v>
      </c>
      <c r="V556" s="136">
        <f t="shared" si="320"/>
        <v>0</v>
      </c>
      <c r="W556" s="136">
        <f t="shared" si="321"/>
        <v>0</v>
      </c>
      <c r="X556" s="136">
        <f t="shared" si="322"/>
        <v>0</v>
      </c>
      <c r="Y556" s="42">
        <f t="shared" si="323"/>
        <v>0</v>
      </c>
      <c r="Z556" s="42"/>
      <c r="AA556" s="42"/>
      <c r="AB556" s="42"/>
      <c r="AC556" s="42"/>
      <c r="AD556" s="42"/>
      <c r="AE556" s="42"/>
      <c r="AF556" s="42"/>
      <c r="AG556" s="42"/>
    </row>
    <row r="557" spans="1:33">
      <c r="A557" s="44">
        <f t="shared" si="305"/>
        <v>534</v>
      </c>
      <c r="B557" s="44"/>
      <c r="C557" s="44"/>
      <c r="D557" s="44"/>
      <c r="E557" s="44"/>
      <c r="G557" s="43"/>
      <c r="H557" s="136"/>
      <c r="I557" s="42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42"/>
      <c r="Z557" s="42"/>
      <c r="AA557" s="42"/>
      <c r="AB557" s="42"/>
      <c r="AC557" s="42"/>
      <c r="AD557" s="42"/>
      <c r="AE557" s="42"/>
      <c r="AF557" s="42"/>
      <c r="AG557" s="42"/>
    </row>
    <row r="558" spans="1:33">
      <c r="A558" s="44">
        <f t="shared" si="305"/>
        <v>535</v>
      </c>
      <c r="B558" s="44"/>
      <c r="C558" s="44"/>
      <c r="D558" s="44" t="s">
        <v>346</v>
      </c>
      <c r="E558" s="44"/>
      <c r="G558" s="43"/>
      <c r="H558" s="136"/>
      <c r="I558" s="42">
        <f>'DepExp. Class.'!L$30</f>
        <v>0</v>
      </c>
      <c r="J558" s="136">
        <f>SUM(J549:J556)</f>
        <v>0</v>
      </c>
      <c r="K558" s="136">
        <f t="shared" ref="K558:X558" si="324">SUM(K549:K556)</f>
        <v>0</v>
      </c>
      <c r="L558" s="136">
        <f t="shared" si="324"/>
        <v>0</v>
      </c>
      <c r="M558" s="136">
        <f t="shared" si="324"/>
        <v>0</v>
      </c>
      <c r="N558" s="136">
        <f t="shared" si="324"/>
        <v>0</v>
      </c>
      <c r="O558" s="136">
        <f t="shared" si="324"/>
        <v>0</v>
      </c>
      <c r="P558" s="136">
        <f t="shared" si="324"/>
        <v>0</v>
      </c>
      <c r="Q558" s="136">
        <f t="shared" si="324"/>
        <v>0</v>
      </c>
      <c r="R558" s="136">
        <f t="shared" si="324"/>
        <v>0</v>
      </c>
      <c r="S558" s="136">
        <f t="shared" si="324"/>
        <v>0</v>
      </c>
      <c r="T558" s="136">
        <f t="shared" si="324"/>
        <v>0</v>
      </c>
      <c r="U558" s="136">
        <f t="shared" si="324"/>
        <v>0</v>
      </c>
      <c r="V558" s="136">
        <f t="shared" si="324"/>
        <v>0</v>
      </c>
      <c r="W558" s="136">
        <f t="shared" si="324"/>
        <v>0</v>
      </c>
      <c r="X558" s="136">
        <f t="shared" si="324"/>
        <v>0</v>
      </c>
      <c r="Y558" s="42">
        <f>SUM(J558:X558)-I558</f>
        <v>0</v>
      </c>
      <c r="Z558" s="42"/>
      <c r="AA558" s="42"/>
      <c r="AB558" s="42"/>
      <c r="AC558" s="42"/>
      <c r="AD558" s="42"/>
      <c r="AE558" s="42"/>
      <c r="AF558" s="42"/>
      <c r="AG558" s="42"/>
    </row>
    <row r="559" spans="1:33">
      <c r="A559" s="44">
        <f t="shared" si="305"/>
        <v>536</v>
      </c>
      <c r="B559" s="44"/>
      <c r="C559" s="44"/>
      <c r="D559" s="44"/>
      <c r="E559" s="44"/>
      <c r="G559" s="43"/>
      <c r="H559" s="136"/>
      <c r="I559" s="42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42"/>
      <c r="Z559" s="42"/>
      <c r="AA559" s="42"/>
      <c r="AB559" s="42"/>
      <c r="AC559" s="42"/>
      <c r="AD559" s="42"/>
      <c r="AE559" s="42"/>
      <c r="AF559" s="42"/>
      <c r="AG559" s="42"/>
    </row>
    <row r="560" spans="1:33">
      <c r="A560" s="44">
        <f t="shared" si="305"/>
        <v>537</v>
      </c>
      <c r="B560" s="44"/>
      <c r="C560" s="44"/>
      <c r="D560" s="44" t="s">
        <v>359</v>
      </c>
      <c r="E560" s="44"/>
      <c r="G560" s="43"/>
      <c r="H560" s="136"/>
      <c r="I560" s="42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42"/>
      <c r="Z560" s="42"/>
      <c r="AA560" s="42"/>
      <c r="AB560" s="42"/>
      <c r="AC560" s="42"/>
      <c r="AD560" s="42"/>
      <c r="AE560" s="42"/>
      <c r="AF560" s="42"/>
      <c r="AG560" s="42"/>
    </row>
    <row r="561" spans="1:33">
      <c r="A561" s="44">
        <f t="shared" si="305"/>
        <v>538</v>
      </c>
      <c r="B561" s="44"/>
      <c r="C561" s="44"/>
      <c r="D561" s="44"/>
      <c r="E561" s="44"/>
      <c r="G561" s="43"/>
      <c r="H561" s="136"/>
      <c r="I561" s="42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42"/>
      <c r="Z561" s="42"/>
      <c r="AA561" s="42"/>
      <c r="AB561" s="42"/>
      <c r="AC561" s="42"/>
      <c r="AD561" s="42"/>
      <c r="AE561" s="42"/>
      <c r="AF561" s="42"/>
      <c r="AG561" s="42"/>
    </row>
    <row r="562" spans="1:33">
      <c r="A562" s="44">
        <f t="shared" si="305"/>
        <v>539</v>
      </c>
      <c r="B562" s="44"/>
      <c r="C562" s="137">
        <v>35010</v>
      </c>
      <c r="D562" s="44"/>
      <c r="E562" s="138" t="s">
        <v>287</v>
      </c>
      <c r="G562" s="43">
        <v>1.5</v>
      </c>
      <c r="H562" s="136" t="str">
        <f t="shared" ref="H562:H578" si="325">VLOOKUP($G562,alloc,3)</f>
        <v>Winter Volumes</v>
      </c>
      <c r="I562" s="42">
        <f>'DepExp. Class.'!L$34</f>
        <v>0</v>
      </c>
      <c r="J562" s="136">
        <f t="shared" ref="J562:J578" si="326">$I562*VLOOKUP($G562,alloc,6)</f>
        <v>0</v>
      </c>
      <c r="K562" s="136">
        <f t="shared" ref="K562:K578" si="327">$I562*VLOOKUP($G562,alloc,7)</f>
        <v>0</v>
      </c>
      <c r="L562" s="136">
        <f t="shared" ref="L562:L578" si="328">$I562*VLOOKUP($G562,alloc,8)</f>
        <v>0</v>
      </c>
      <c r="M562" s="136">
        <f t="shared" ref="M562:M578" si="329">$I562*VLOOKUP($G562,alloc,9)</f>
        <v>0</v>
      </c>
      <c r="N562" s="136">
        <f t="shared" ref="N562:N578" si="330">$I562*VLOOKUP($G562,alloc,10)</f>
        <v>0</v>
      </c>
      <c r="O562" s="136">
        <f t="shared" ref="O562:O578" si="331">$I562*VLOOKUP($G562,alloc,11)</f>
        <v>0</v>
      </c>
      <c r="P562" s="136">
        <f t="shared" ref="P562:P578" si="332">$I562*VLOOKUP($G562,alloc,12)</f>
        <v>0</v>
      </c>
      <c r="Q562" s="136">
        <f t="shared" ref="Q562:Q578" si="333">$I562*VLOOKUP($G562,alloc,13)</f>
        <v>0</v>
      </c>
      <c r="R562" s="136">
        <f t="shared" ref="R562:R578" si="334">$I562*VLOOKUP($G562,alloc,14)</f>
        <v>0</v>
      </c>
      <c r="S562" s="136">
        <f t="shared" ref="S562:S578" si="335">$I562*VLOOKUP($G562,alloc,15)</f>
        <v>0</v>
      </c>
      <c r="T562" s="136">
        <f t="shared" ref="T562:T578" si="336">$I562*VLOOKUP($G562,alloc,16)</f>
        <v>0</v>
      </c>
      <c r="U562" s="136">
        <f t="shared" ref="U562:U578" si="337">$I562*VLOOKUP($G562,alloc,17)</f>
        <v>0</v>
      </c>
      <c r="V562" s="136">
        <f t="shared" ref="V562:V578" si="338">$I562*VLOOKUP($G562,alloc,18)</f>
        <v>0</v>
      </c>
      <c r="W562" s="136">
        <f t="shared" ref="W562:W578" si="339">$I562*VLOOKUP($G562,alloc,19)</f>
        <v>0</v>
      </c>
      <c r="X562" s="136">
        <f t="shared" ref="X562:X578" si="340">$I562*VLOOKUP($G562,alloc,20)</f>
        <v>0</v>
      </c>
      <c r="Y562" s="42">
        <f t="shared" ref="Y562:Y578" si="341">SUM(J562:X562)-I562</f>
        <v>0</v>
      </c>
      <c r="Z562" s="42"/>
      <c r="AA562" s="42"/>
      <c r="AB562" s="42"/>
      <c r="AC562" s="42"/>
      <c r="AD562" s="42"/>
      <c r="AE562" s="42"/>
      <c r="AF562" s="42"/>
      <c r="AG562" s="42"/>
    </row>
    <row r="563" spans="1:33">
      <c r="A563" s="44">
        <f t="shared" si="305"/>
        <v>540</v>
      </c>
      <c r="B563" s="44"/>
      <c r="C563" s="137">
        <v>35020</v>
      </c>
      <c r="D563" s="44"/>
      <c r="E563" s="138" t="s">
        <v>147</v>
      </c>
      <c r="G563" s="43">
        <v>1.5</v>
      </c>
      <c r="H563" s="136" t="str">
        <f t="shared" si="325"/>
        <v>Winter Volumes</v>
      </c>
      <c r="I563" s="42">
        <f>'DepExp. Class.'!L$35</f>
        <v>0</v>
      </c>
      <c r="J563" s="136">
        <f t="shared" si="326"/>
        <v>0</v>
      </c>
      <c r="K563" s="136">
        <f t="shared" si="327"/>
        <v>0</v>
      </c>
      <c r="L563" s="136">
        <f t="shared" si="328"/>
        <v>0</v>
      </c>
      <c r="M563" s="136">
        <f t="shared" si="329"/>
        <v>0</v>
      </c>
      <c r="N563" s="136">
        <f t="shared" si="330"/>
        <v>0</v>
      </c>
      <c r="O563" s="136">
        <f t="shared" si="331"/>
        <v>0</v>
      </c>
      <c r="P563" s="136">
        <f t="shared" si="332"/>
        <v>0</v>
      </c>
      <c r="Q563" s="136">
        <f t="shared" si="333"/>
        <v>0</v>
      </c>
      <c r="R563" s="136">
        <f t="shared" si="334"/>
        <v>0</v>
      </c>
      <c r="S563" s="136">
        <f t="shared" si="335"/>
        <v>0</v>
      </c>
      <c r="T563" s="136">
        <f t="shared" si="336"/>
        <v>0</v>
      </c>
      <c r="U563" s="136">
        <f t="shared" si="337"/>
        <v>0</v>
      </c>
      <c r="V563" s="136">
        <f t="shared" si="338"/>
        <v>0</v>
      </c>
      <c r="W563" s="136">
        <f t="shared" si="339"/>
        <v>0</v>
      </c>
      <c r="X563" s="136">
        <f t="shared" si="340"/>
        <v>0</v>
      </c>
      <c r="Y563" s="42">
        <f t="shared" si="341"/>
        <v>0</v>
      </c>
      <c r="Z563" s="42"/>
      <c r="AA563" s="42"/>
      <c r="AB563" s="42"/>
      <c r="AC563" s="42"/>
      <c r="AD563" s="42"/>
      <c r="AE563" s="42"/>
      <c r="AF563" s="42"/>
      <c r="AG563" s="42"/>
    </row>
    <row r="564" spans="1:33">
      <c r="A564" s="44">
        <f t="shared" si="305"/>
        <v>541</v>
      </c>
      <c r="B564" s="44"/>
      <c r="C564" s="137">
        <v>35100</v>
      </c>
      <c r="D564" s="44"/>
      <c r="E564" s="138" t="s">
        <v>81</v>
      </c>
      <c r="G564" s="43">
        <v>1.5</v>
      </c>
      <c r="H564" s="136" t="str">
        <f t="shared" si="325"/>
        <v>Winter Volumes</v>
      </c>
      <c r="I564" s="42">
        <f>'DepExp. Class.'!L$36</f>
        <v>149.60018650000001</v>
      </c>
      <c r="J564" s="136">
        <f t="shared" si="326"/>
        <v>58.571261440314487</v>
      </c>
      <c r="K564" s="136">
        <f t="shared" si="327"/>
        <v>35.311880192960501</v>
      </c>
      <c r="L564" s="136">
        <f t="shared" si="328"/>
        <v>1.1115878820720368</v>
      </c>
      <c r="M564" s="136">
        <f t="shared" si="329"/>
        <v>27.598845876676908</v>
      </c>
      <c r="N564" s="136">
        <f t="shared" si="330"/>
        <v>27.00661110797607</v>
      </c>
      <c r="O564" s="136">
        <f t="shared" si="331"/>
        <v>0</v>
      </c>
      <c r="P564" s="136">
        <f t="shared" si="332"/>
        <v>0</v>
      </c>
      <c r="Q564" s="136">
        <f t="shared" si="333"/>
        <v>0</v>
      </c>
      <c r="R564" s="136">
        <f t="shared" si="334"/>
        <v>0</v>
      </c>
      <c r="S564" s="136">
        <f t="shared" si="335"/>
        <v>0</v>
      </c>
      <c r="T564" s="136">
        <f t="shared" si="336"/>
        <v>0</v>
      </c>
      <c r="U564" s="136">
        <f t="shared" si="337"/>
        <v>0</v>
      </c>
      <c r="V564" s="136">
        <f t="shared" si="338"/>
        <v>0</v>
      </c>
      <c r="W564" s="136">
        <f t="shared" si="339"/>
        <v>0</v>
      </c>
      <c r="X564" s="136">
        <f t="shared" si="340"/>
        <v>0</v>
      </c>
      <c r="Y564" s="42">
        <f t="shared" si="341"/>
        <v>0</v>
      </c>
      <c r="Z564" s="42"/>
      <c r="AA564" s="42"/>
      <c r="AB564" s="42"/>
      <c r="AC564" s="42"/>
      <c r="AD564" s="42"/>
      <c r="AE564" s="42"/>
      <c r="AF564" s="42"/>
      <c r="AG564" s="42"/>
    </row>
    <row r="565" spans="1:33">
      <c r="A565" s="44">
        <f t="shared" si="305"/>
        <v>542</v>
      </c>
      <c r="B565" s="44"/>
      <c r="C565" s="137">
        <v>35102</v>
      </c>
      <c r="D565" s="44"/>
      <c r="E565" s="138" t="s">
        <v>348</v>
      </c>
      <c r="G565" s="43">
        <v>1.5</v>
      </c>
      <c r="H565" s="136" t="str">
        <f t="shared" si="325"/>
        <v>Winter Volumes</v>
      </c>
      <c r="I565" s="42">
        <f>'DepExp. Class.'!L$37</f>
        <v>965.54619000000014</v>
      </c>
      <c r="J565" s="136">
        <f t="shared" si="326"/>
        <v>378.02933037914073</v>
      </c>
      <c r="K565" s="136">
        <f t="shared" si="327"/>
        <v>227.90915024727914</v>
      </c>
      <c r="L565" s="136">
        <f t="shared" si="328"/>
        <v>7.1743857377131315</v>
      </c>
      <c r="M565" s="136">
        <f t="shared" si="329"/>
        <v>178.12785604129309</v>
      </c>
      <c r="N565" s="136">
        <f t="shared" si="330"/>
        <v>174.305467594574</v>
      </c>
      <c r="O565" s="136">
        <f t="shared" si="331"/>
        <v>0</v>
      </c>
      <c r="P565" s="136">
        <f t="shared" si="332"/>
        <v>0</v>
      </c>
      <c r="Q565" s="136">
        <f t="shared" si="333"/>
        <v>0</v>
      </c>
      <c r="R565" s="136">
        <f t="shared" si="334"/>
        <v>0</v>
      </c>
      <c r="S565" s="136">
        <f t="shared" si="335"/>
        <v>0</v>
      </c>
      <c r="T565" s="136">
        <f t="shared" si="336"/>
        <v>0</v>
      </c>
      <c r="U565" s="136">
        <f t="shared" si="337"/>
        <v>0</v>
      </c>
      <c r="V565" s="136">
        <f t="shared" si="338"/>
        <v>0</v>
      </c>
      <c r="W565" s="136">
        <f t="shared" si="339"/>
        <v>0</v>
      </c>
      <c r="X565" s="136">
        <f t="shared" si="340"/>
        <v>0</v>
      </c>
      <c r="Y565" s="42">
        <f t="shared" si="341"/>
        <v>0</v>
      </c>
      <c r="Z565" s="42"/>
      <c r="AA565" s="42"/>
      <c r="AB565" s="42"/>
      <c r="AC565" s="42"/>
      <c r="AD565" s="42"/>
      <c r="AE565" s="42"/>
      <c r="AF565" s="42"/>
      <c r="AG565" s="42"/>
    </row>
    <row r="566" spans="1:33">
      <c r="A566" s="44">
        <f t="shared" si="305"/>
        <v>543</v>
      </c>
      <c r="B566" s="44"/>
      <c r="C566" s="137">
        <v>35103</v>
      </c>
      <c r="D566" s="44"/>
      <c r="E566" s="138" t="s">
        <v>349</v>
      </c>
      <c r="G566" s="43">
        <v>1.5</v>
      </c>
      <c r="H566" s="136" t="str">
        <f t="shared" si="325"/>
        <v>Winter Volumes</v>
      </c>
      <c r="I566" s="42">
        <f>'DepExp. Class.'!L$38</f>
        <v>106.43654800000003</v>
      </c>
      <c r="J566" s="136">
        <f t="shared" si="326"/>
        <v>41.67189243251768</v>
      </c>
      <c r="K566" s="136">
        <f t="shared" si="327"/>
        <v>25.12346220322587</v>
      </c>
      <c r="L566" s="136">
        <f t="shared" si="328"/>
        <v>0.79086517025417424</v>
      </c>
      <c r="M566" s="136">
        <f t="shared" si="329"/>
        <v>19.635843728694311</v>
      </c>
      <c r="N566" s="136">
        <f t="shared" si="330"/>
        <v>19.214484465307997</v>
      </c>
      <c r="O566" s="136">
        <f t="shared" si="331"/>
        <v>0</v>
      </c>
      <c r="P566" s="136">
        <f t="shared" si="332"/>
        <v>0</v>
      </c>
      <c r="Q566" s="136">
        <f t="shared" si="333"/>
        <v>0</v>
      </c>
      <c r="R566" s="136">
        <f t="shared" si="334"/>
        <v>0</v>
      </c>
      <c r="S566" s="136">
        <f t="shared" si="335"/>
        <v>0</v>
      </c>
      <c r="T566" s="136">
        <f t="shared" si="336"/>
        <v>0</v>
      </c>
      <c r="U566" s="136">
        <f t="shared" si="337"/>
        <v>0</v>
      </c>
      <c r="V566" s="136">
        <f t="shared" si="338"/>
        <v>0</v>
      </c>
      <c r="W566" s="136">
        <f t="shared" si="339"/>
        <v>0</v>
      </c>
      <c r="X566" s="136">
        <f t="shared" si="340"/>
        <v>0</v>
      </c>
      <c r="Y566" s="42">
        <f t="shared" si="341"/>
        <v>0</v>
      </c>
      <c r="Z566" s="42"/>
      <c r="AA566" s="42"/>
      <c r="AB566" s="42"/>
      <c r="AC566" s="42"/>
      <c r="AD566" s="42"/>
      <c r="AE566" s="42"/>
      <c r="AF566" s="42"/>
      <c r="AG566" s="42"/>
    </row>
    <row r="567" spans="1:33">
      <c r="A567" s="44">
        <f t="shared" si="305"/>
        <v>544</v>
      </c>
      <c r="B567" s="44"/>
      <c r="C567" s="137">
        <v>35104</v>
      </c>
      <c r="D567" s="44"/>
      <c r="E567" s="138" t="s">
        <v>350</v>
      </c>
      <c r="G567" s="43">
        <v>1.5</v>
      </c>
      <c r="H567" s="136" t="str">
        <f t="shared" si="325"/>
        <v>Winter Volumes</v>
      </c>
      <c r="I567" s="42">
        <f>'DepExp. Class.'!L$39</f>
        <v>893.37644500000022</v>
      </c>
      <c r="J567" s="136">
        <f t="shared" si="326"/>
        <v>349.77353002640638</v>
      </c>
      <c r="K567" s="136">
        <f t="shared" si="327"/>
        <v>210.87408198553933</v>
      </c>
      <c r="L567" s="136">
        <f t="shared" si="328"/>
        <v>6.6381363126883253</v>
      </c>
      <c r="M567" s="136">
        <f t="shared" si="329"/>
        <v>164.81369035865825</v>
      </c>
      <c r="N567" s="136">
        <f t="shared" si="330"/>
        <v>161.27700631670788</v>
      </c>
      <c r="O567" s="136">
        <f t="shared" si="331"/>
        <v>0</v>
      </c>
      <c r="P567" s="136">
        <f t="shared" si="332"/>
        <v>0</v>
      </c>
      <c r="Q567" s="136">
        <f t="shared" si="333"/>
        <v>0</v>
      </c>
      <c r="R567" s="136">
        <f t="shared" si="334"/>
        <v>0</v>
      </c>
      <c r="S567" s="136">
        <f t="shared" si="335"/>
        <v>0</v>
      </c>
      <c r="T567" s="136">
        <f t="shared" si="336"/>
        <v>0</v>
      </c>
      <c r="U567" s="136">
        <f t="shared" si="337"/>
        <v>0</v>
      </c>
      <c r="V567" s="136">
        <f t="shared" si="338"/>
        <v>0</v>
      </c>
      <c r="W567" s="136">
        <f t="shared" si="339"/>
        <v>0</v>
      </c>
      <c r="X567" s="136">
        <f t="shared" si="340"/>
        <v>0</v>
      </c>
      <c r="Y567" s="42">
        <f t="shared" si="341"/>
        <v>0</v>
      </c>
      <c r="Z567" s="42"/>
      <c r="AA567" s="42"/>
      <c r="AB567" s="42"/>
      <c r="AC567" s="42"/>
      <c r="AD567" s="42"/>
      <c r="AE567" s="42"/>
      <c r="AF567" s="42"/>
      <c r="AG567" s="42"/>
    </row>
    <row r="568" spans="1:33">
      <c r="A568" s="44">
        <f t="shared" si="305"/>
        <v>545</v>
      </c>
      <c r="B568" s="44"/>
      <c r="C568" s="137">
        <v>35200</v>
      </c>
      <c r="D568" s="44"/>
      <c r="E568" s="138" t="s">
        <v>351</v>
      </c>
      <c r="G568" s="43">
        <v>1.5</v>
      </c>
      <c r="H568" s="136" t="str">
        <f t="shared" si="325"/>
        <v>Winter Volumes</v>
      </c>
      <c r="I568" s="42">
        <f>'DepExp. Class.'!L$40</f>
        <v>88388.796291309234</v>
      </c>
      <c r="J568" s="136">
        <f t="shared" si="326"/>
        <v>34605.861243180821</v>
      </c>
      <c r="K568" s="136">
        <f t="shared" si="327"/>
        <v>20863.440467961605</v>
      </c>
      <c r="L568" s="136">
        <f t="shared" si="328"/>
        <v>656.76331806145936</v>
      </c>
      <c r="M568" s="136">
        <f t="shared" si="329"/>
        <v>16306.321690774328</v>
      </c>
      <c r="N568" s="136">
        <f t="shared" si="330"/>
        <v>15956.409571331022</v>
      </c>
      <c r="O568" s="136">
        <f t="shared" si="331"/>
        <v>0</v>
      </c>
      <c r="P568" s="136">
        <f t="shared" si="332"/>
        <v>0</v>
      </c>
      <c r="Q568" s="136">
        <f t="shared" si="333"/>
        <v>0</v>
      </c>
      <c r="R568" s="136">
        <f t="shared" si="334"/>
        <v>0</v>
      </c>
      <c r="S568" s="136">
        <f t="shared" si="335"/>
        <v>0</v>
      </c>
      <c r="T568" s="136">
        <f t="shared" si="336"/>
        <v>0</v>
      </c>
      <c r="U568" s="136">
        <f t="shared" si="337"/>
        <v>0</v>
      </c>
      <c r="V568" s="136">
        <f t="shared" si="338"/>
        <v>0</v>
      </c>
      <c r="W568" s="136">
        <f t="shared" si="339"/>
        <v>0</v>
      </c>
      <c r="X568" s="136">
        <f t="shared" si="340"/>
        <v>0</v>
      </c>
      <c r="Y568" s="42">
        <f t="shared" si="341"/>
        <v>0</v>
      </c>
      <c r="Z568" s="42"/>
      <c r="AA568" s="42"/>
      <c r="AB568" s="42"/>
      <c r="AC568" s="42"/>
      <c r="AD568" s="42"/>
      <c r="AE568" s="42"/>
      <c r="AF568" s="42"/>
      <c r="AG568" s="42"/>
    </row>
    <row r="569" spans="1:33">
      <c r="A569" s="44">
        <f t="shared" si="305"/>
        <v>546</v>
      </c>
      <c r="B569" s="44"/>
      <c r="C569" s="137">
        <v>35201</v>
      </c>
      <c r="D569" s="44"/>
      <c r="E569" s="138" t="s">
        <v>352</v>
      </c>
      <c r="G569" s="43">
        <v>1.5</v>
      </c>
      <c r="H569" s="136" t="str">
        <f t="shared" si="325"/>
        <v>Winter Volumes</v>
      </c>
      <c r="I569" s="42">
        <f>'DepExp. Class.'!L$41</f>
        <v>12834.988977000003</v>
      </c>
      <c r="J569" s="136">
        <f t="shared" si="326"/>
        <v>5025.1374182305699</v>
      </c>
      <c r="K569" s="136">
        <f t="shared" si="327"/>
        <v>3029.5924332540371</v>
      </c>
      <c r="L569" s="136">
        <f t="shared" si="328"/>
        <v>95.36898681180034</v>
      </c>
      <c r="M569" s="136">
        <f t="shared" si="329"/>
        <v>2367.850541450161</v>
      </c>
      <c r="N569" s="136">
        <f t="shared" si="330"/>
        <v>2317.0395972534343</v>
      </c>
      <c r="O569" s="136">
        <f t="shared" si="331"/>
        <v>0</v>
      </c>
      <c r="P569" s="136">
        <f t="shared" si="332"/>
        <v>0</v>
      </c>
      <c r="Q569" s="136">
        <f t="shared" si="333"/>
        <v>0</v>
      </c>
      <c r="R569" s="136">
        <f t="shared" si="334"/>
        <v>0</v>
      </c>
      <c r="S569" s="136">
        <f t="shared" si="335"/>
        <v>0</v>
      </c>
      <c r="T569" s="136">
        <f t="shared" si="336"/>
        <v>0</v>
      </c>
      <c r="U569" s="136">
        <f t="shared" si="337"/>
        <v>0</v>
      </c>
      <c r="V569" s="136">
        <f t="shared" si="338"/>
        <v>0</v>
      </c>
      <c r="W569" s="136">
        <f t="shared" si="339"/>
        <v>0</v>
      </c>
      <c r="X569" s="136">
        <f t="shared" si="340"/>
        <v>0</v>
      </c>
      <c r="Y569" s="42">
        <f t="shared" si="341"/>
        <v>0</v>
      </c>
      <c r="Z569" s="42"/>
      <c r="AA569" s="42"/>
      <c r="AB569" s="42"/>
      <c r="AC569" s="42"/>
      <c r="AD569" s="42"/>
      <c r="AE569" s="42"/>
      <c r="AF569" s="42"/>
      <c r="AG569" s="42"/>
    </row>
    <row r="570" spans="1:33">
      <c r="A570" s="44">
        <f t="shared" si="305"/>
        <v>547</v>
      </c>
      <c r="B570" s="44"/>
      <c r="C570" s="137">
        <v>35202</v>
      </c>
      <c r="D570" s="44"/>
      <c r="E570" s="138" t="s">
        <v>353</v>
      </c>
      <c r="G570" s="43">
        <v>1.5</v>
      </c>
      <c r="H570" s="136" t="str">
        <f t="shared" si="325"/>
        <v>Winter Volumes</v>
      </c>
      <c r="I570" s="42">
        <f>'DepExp. Class.'!L$42</f>
        <v>1933.5576989999997</v>
      </c>
      <c r="J570" s="136">
        <f t="shared" si="326"/>
        <v>757.02387909831839</v>
      </c>
      <c r="K570" s="136">
        <f t="shared" si="327"/>
        <v>456.4002185469493</v>
      </c>
      <c r="L570" s="136">
        <f t="shared" si="328"/>
        <v>14.367089759580551</v>
      </c>
      <c r="M570" s="136">
        <f t="shared" si="329"/>
        <v>356.71052407653934</v>
      </c>
      <c r="N570" s="136">
        <f t="shared" si="330"/>
        <v>349.05598751861208</v>
      </c>
      <c r="O570" s="136">
        <f t="shared" si="331"/>
        <v>0</v>
      </c>
      <c r="P570" s="136">
        <f t="shared" si="332"/>
        <v>0</v>
      </c>
      <c r="Q570" s="136">
        <f t="shared" si="333"/>
        <v>0</v>
      </c>
      <c r="R570" s="136">
        <f t="shared" si="334"/>
        <v>0</v>
      </c>
      <c r="S570" s="136">
        <f t="shared" si="335"/>
        <v>0</v>
      </c>
      <c r="T570" s="136">
        <f t="shared" si="336"/>
        <v>0</v>
      </c>
      <c r="U570" s="136">
        <f t="shared" si="337"/>
        <v>0</v>
      </c>
      <c r="V570" s="136">
        <f t="shared" si="338"/>
        <v>0</v>
      </c>
      <c r="W570" s="136">
        <f t="shared" si="339"/>
        <v>0</v>
      </c>
      <c r="X570" s="136">
        <f t="shared" si="340"/>
        <v>0</v>
      </c>
      <c r="Y570" s="42">
        <f t="shared" si="341"/>
        <v>0</v>
      </c>
      <c r="Z570" s="42"/>
      <c r="AA570" s="42"/>
      <c r="AB570" s="42"/>
      <c r="AC570" s="42"/>
      <c r="AD570" s="42"/>
      <c r="AE570" s="42"/>
      <c r="AF570" s="42"/>
      <c r="AG570" s="42"/>
    </row>
    <row r="571" spans="1:33">
      <c r="A571" s="44">
        <f t="shared" si="305"/>
        <v>548</v>
      </c>
      <c r="B571" s="44"/>
      <c r="C571" s="137">
        <v>35203</v>
      </c>
      <c r="D571" s="44"/>
      <c r="E571" s="138" t="s">
        <v>354</v>
      </c>
      <c r="G571" s="43">
        <v>1.5</v>
      </c>
      <c r="H571" s="136" t="str">
        <f t="shared" si="325"/>
        <v>Winter Volumes</v>
      </c>
      <c r="I571" s="42">
        <f>'DepExp. Class.'!L$43</f>
        <v>15253.496639999999</v>
      </c>
      <c r="J571" s="136">
        <f t="shared" si="326"/>
        <v>5972.028247307021</v>
      </c>
      <c r="K571" s="136">
        <f t="shared" si="327"/>
        <v>3600.4610587527945</v>
      </c>
      <c r="L571" s="136">
        <f t="shared" si="328"/>
        <v>113.33944442810257</v>
      </c>
      <c r="M571" s="136">
        <f t="shared" si="329"/>
        <v>2814.026591121723</v>
      </c>
      <c r="N571" s="136">
        <f t="shared" si="330"/>
        <v>2753.6412983903574</v>
      </c>
      <c r="O571" s="136">
        <f t="shared" si="331"/>
        <v>0</v>
      </c>
      <c r="P571" s="136">
        <f t="shared" si="332"/>
        <v>0</v>
      </c>
      <c r="Q571" s="136">
        <f t="shared" si="333"/>
        <v>0</v>
      </c>
      <c r="R571" s="136">
        <f t="shared" si="334"/>
        <v>0</v>
      </c>
      <c r="S571" s="136">
        <f t="shared" si="335"/>
        <v>0</v>
      </c>
      <c r="T571" s="136">
        <f t="shared" si="336"/>
        <v>0</v>
      </c>
      <c r="U571" s="136">
        <f t="shared" si="337"/>
        <v>0</v>
      </c>
      <c r="V571" s="136">
        <f t="shared" si="338"/>
        <v>0</v>
      </c>
      <c r="W571" s="136">
        <f t="shared" si="339"/>
        <v>0</v>
      </c>
      <c r="X571" s="136">
        <f t="shared" si="340"/>
        <v>0</v>
      </c>
      <c r="Y571" s="42">
        <f t="shared" si="341"/>
        <v>0</v>
      </c>
      <c r="Z571" s="42"/>
      <c r="AA571" s="42"/>
      <c r="AB571" s="42"/>
      <c r="AC571" s="42"/>
      <c r="AD571" s="42"/>
      <c r="AE571" s="42"/>
      <c r="AF571" s="42"/>
      <c r="AG571" s="42"/>
    </row>
    <row r="572" spans="1:33">
      <c r="A572" s="44">
        <f t="shared" si="305"/>
        <v>549</v>
      </c>
      <c r="B572" s="44"/>
      <c r="C572" s="137">
        <v>35210</v>
      </c>
      <c r="D572" s="44"/>
      <c r="E572" s="138" t="s">
        <v>355</v>
      </c>
      <c r="G572" s="43">
        <v>1.5</v>
      </c>
      <c r="H572" s="136" t="str">
        <f t="shared" si="325"/>
        <v>Winter Volumes</v>
      </c>
      <c r="I572" s="42">
        <f>'DepExp. Class.'!L$44</f>
        <v>312.42765749999995</v>
      </c>
      <c r="J572" s="136">
        <f t="shared" si="326"/>
        <v>122.32125130818288</v>
      </c>
      <c r="K572" s="136">
        <f t="shared" si="327"/>
        <v>73.745950915691509</v>
      </c>
      <c r="L572" s="136">
        <f t="shared" si="328"/>
        <v>2.3214596600864041</v>
      </c>
      <c r="M572" s="136">
        <f t="shared" si="329"/>
        <v>57.637914555365199</v>
      </c>
      <c r="N572" s="136">
        <f t="shared" si="330"/>
        <v>56.401081060673953</v>
      </c>
      <c r="O572" s="136">
        <f t="shared" si="331"/>
        <v>0</v>
      </c>
      <c r="P572" s="136">
        <f t="shared" si="332"/>
        <v>0</v>
      </c>
      <c r="Q572" s="136">
        <f t="shared" si="333"/>
        <v>0</v>
      </c>
      <c r="R572" s="136">
        <f t="shared" si="334"/>
        <v>0</v>
      </c>
      <c r="S572" s="136">
        <f t="shared" si="335"/>
        <v>0</v>
      </c>
      <c r="T572" s="136">
        <f t="shared" si="336"/>
        <v>0</v>
      </c>
      <c r="U572" s="136">
        <f t="shared" si="337"/>
        <v>0</v>
      </c>
      <c r="V572" s="136">
        <f t="shared" si="338"/>
        <v>0</v>
      </c>
      <c r="W572" s="136">
        <f t="shared" si="339"/>
        <v>0</v>
      </c>
      <c r="X572" s="136">
        <f t="shared" si="340"/>
        <v>0</v>
      </c>
      <c r="Y572" s="42">
        <f t="shared" si="341"/>
        <v>0</v>
      </c>
      <c r="Z572" s="42"/>
      <c r="AA572" s="42"/>
      <c r="AB572" s="42"/>
      <c r="AC572" s="42"/>
      <c r="AD572" s="42"/>
      <c r="AE572" s="42"/>
      <c r="AF572" s="42"/>
      <c r="AG572" s="42"/>
    </row>
    <row r="573" spans="1:33">
      <c r="A573" s="44">
        <f t="shared" si="305"/>
        <v>550</v>
      </c>
      <c r="B573" s="44"/>
      <c r="C573" s="137">
        <v>35211</v>
      </c>
      <c r="D573" s="44"/>
      <c r="E573" s="138" t="s">
        <v>356</v>
      </c>
      <c r="G573" s="43">
        <v>1.5</v>
      </c>
      <c r="H573" s="136" t="str">
        <f t="shared" si="325"/>
        <v>Winter Volumes</v>
      </c>
      <c r="I573" s="42">
        <f>'DepExp. Class.'!L$45</f>
        <v>240.30278799999994</v>
      </c>
      <c r="J573" s="136">
        <f t="shared" si="326"/>
        <v>94.083020550141242</v>
      </c>
      <c r="K573" s="136">
        <f t="shared" si="327"/>
        <v>56.721475142615439</v>
      </c>
      <c r="L573" s="136">
        <f t="shared" si="328"/>
        <v>1.7855436775737281</v>
      </c>
      <c r="M573" s="136">
        <f t="shared" si="329"/>
        <v>44.33202768599331</v>
      </c>
      <c r="N573" s="136">
        <f t="shared" si="330"/>
        <v>43.380720943676209</v>
      </c>
      <c r="O573" s="136">
        <f t="shared" si="331"/>
        <v>0</v>
      </c>
      <c r="P573" s="136">
        <f t="shared" si="332"/>
        <v>0</v>
      </c>
      <c r="Q573" s="136">
        <f t="shared" si="333"/>
        <v>0</v>
      </c>
      <c r="R573" s="136">
        <f t="shared" si="334"/>
        <v>0</v>
      </c>
      <c r="S573" s="136">
        <f t="shared" si="335"/>
        <v>0</v>
      </c>
      <c r="T573" s="136">
        <f t="shared" si="336"/>
        <v>0</v>
      </c>
      <c r="U573" s="136">
        <f t="shared" si="337"/>
        <v>0</v>
      </c>
      <c r="V573" s="136">
        <f t="shared" si="338"/>
        <v>0</v>
      </c>
      <c r="W573" s="136">
        <f t="shared" si="339"/>
        <v>0</v>
      </c>
      <c r="X573" s="136">
        <f t="shared" si="340"/>
        <v>0</v>
      </c>
      <c r="Y573" s="42">
        <f t="shared" si="341"/>
        <v>0</v>
      </c>
      <c r="Z573" s="42"/>
      <c r="AA573" s="42"/>
      <c r="AB573" s="42"/>
      <c r="AC573" s="42"/>
      <c r="AD573" s="42"/>
      <c r="AE573" s="42"/>
      <c r="AF573" s="42"/>
      <c r="AG573" s="42"/>
    </row>
    <row r="574" spans="1:33">
      <c r="A574" s="44">
        <f t="shared" si="305"/>
        <v>551</v>
      </c>
      <c r="B574" s="44"/>
      <c r="C574" s="137">
        <v>35301</v>
      </c>
      <c r="D574" s="44"/>
      <c r="E574" s="141" t="s">
        <v>342</v>
      </c>
      <c r="G574" s="43">
        <v>1.5</v>
      </c>
      <c r="H574" s="136" t="str">
        <f t="shared" si="325"/>
        <v>Winter Volumes</v>
      </c>
      <c r="I574" s="42">
        <f>'DepExp. Class.'!L$46</f>
        <v>722.91244500000005</v>
      </c>
      <c r="J574" s="136">
        <f t="shared" si="326"/>
        <v>283.03369671636051</v>
      </c>
      <c r="K574" s="136">
        <f t="shared" si="327"/>
        <v>170.63747208523802</v>
      </c>
      <c r="L574" s="136">
        <f t="shared" si="328"/>
        <v>5.3715221381830824</v>
      </c>
      <c r="M574" s="136">
        <f t="shared" si="329"/>
        <v>133.36580400510846</v>
      </c>
      <c r="N574" s="136">
        <f t="shared" si="330"/>
        <v>130.50395005510998</v>
      </c>
      <c r="O574" s="136">
        <f t="shared" si="331"/>
        <v>0</v>
      </c>
      <c r="P574" s="136">
        <f t="shared" si="332"/>
        <v>0</v>
      </c>
      <c r="Q574" s="136">
        <f t="shared" si="333"/>
        <v>0</v>
      </c>
      <c r="R574" s="136">
        <f t="shared" si="334"/>
        <v>0</v>
      </c>
      <c r="S574" s="136">
        <f t="shared" si="335"/>
        <v>0</v>
      </c>
      <c r="T574" s="136">
        <f t="shared" si="336"/>
        <v>0</v>
      </c>
      <c r="U574" s="136">
        <f t="shared" si="337"/>
        <v>0</v>
      </c>
      <c r="V574" s="136">
        <f t="shared" si="338"/>
        <v>0</v>
      </c>
      <c r="W574" s="136">
        <f t="shared" si="339"/>
        <v>0</v>
      </c>
      <c r="X574" s="136">
        <f t="shared" si="340"/>
        <v>0</v>
      </c>
      <c r="Y574" s="42">
        <f t="shared" si="341"/>
        <v>0</v>
      </c>
      <c r="Z574" s="42"/>
      <c r="AA574" s="42"/>
      <c r="AB574" s="42"/>
      <c r="AC574" s="42"/>
      <c r="AD574" s="42"/>
      <c r="AE574" s="42"/>
      <c r="AF574" s="42"/>
      <c r="AG574" s="42"/>
    </row>
    <row r="575" spans="1:33">
      <c r="A575" s="44">
        <f t="shared" si="305"/>
        <v>552</v>
      </c>
      <c r="B575" s="44"/>
      <c r="C575" s="137">
        <v>35302</v>
      </c>
      <c r="D575" s="44"/>
      <c r="E575" s="138" t="s">
        <v>343</v>
      </c>
      <c r="G575" s="43">
        <v>1.5</v>
      </c>
      <c r="H575" s="136" t="str">
        <f t="shared" si="325"/>
        <v>Winter Volumes</v>
      </c>
      <c r="I575" s="42">
        <f>'DepExp. Class.'!L$47</f>
        <v>0</v>
      </c>
      <c r="J575" s="136">
        <f t="shared" si="326"/>
        <v>0</v>
      </c>
      <c r="K575" s="136">
        <f t="shared" si="327"/>
        <v>0</v>
      </c>
      <c r="L575" s="136">
        <f t="shared" si="328"/>
        <v>0</v>
      </c>
      <c r="M575" s="136">
        <f t="shared" si="329"/>
        <v>0</v>
      </c>
      <c r="N575" s="136">
        <f t="shared" si="330"/>
        <v>0</v>
      </c>
      <c r="O575" s="136">
        <f t="shared" si="331"/>
        <v>0</v>
      </c>
      <c r="P575" s="136">
        <f t="shared" si="332"/>
        <v>0</v>
      </c>
      <c r="Q575" s="136">
        <f t="shared" si="333"/>
        <v>0</v>
      </c>
      <c r="R575" s="136">
        <f t="shared" si="334"/>
        <v>0</v>
      </c>
      <c r="S575" s="136">
        <f t="shared" si="335"/>
        <v>0</v>
      </c>
      <c r="T575" s="136">
        <f t="shared" si="336"/>
        <v>0</v>
      </c>
      <c r="U575" s="136">
        <f t="shared" si="337"/>
        <v>0</v>
      </c>
      <c r="V575" s="136">
        <f t="shared" si="338"/>
        <v>0</v>
      </c>
      <c r="W575" s="136">
        <f t="shared" si="339"/>
        <v>0</v>
      </c>
      <c r="X575" s="136">
        <f t="shared" si="340"/>
        <v>0</v>
      </c>
      <c r="Y575" s="42">
        <f t="shared" si="341"/>
        <v>0</v>
      </c>
      <c r="Z575" s="42"/>
      <c r="AA575" s="42"/>
      <c r="AB575" s="42"/>
      <c r="AC575" s="42"/>
      <c r="AD575" s="42"/>
      <c r="AE575" s="42"/>
      <c r="AF575" s="42"/>
      <c r="AG575" s="42"/>
    </row>
    <row r="576" spans="1:33">
      <c r="A576" s="44">
        <f t="shared" si="305"/>
        <v>553</v>
      </c>
      <c r="B576" s="44"/>
      <c r="C576" s="137">
        <v>35400</v>
      </c>
      <c r="D576" s="44"/>
      <c r="E576" s="138" t="s">
        <v>126</v>
      </c>
      <c r="G576" s="43">
        <v>1.5</v>
      </c>
      <c r="H576" s="136" t="str">
        <f t="shared" si="325"/>
        <v>Winter Volumes</v>
      </c>
      <c r="I576" s="42">
        <f>'DepExp. Class.'!L$48</f>
        <v>8311.0144500000006</v>
      </c>
      <c r="J576" s="136">
        <f t="shared" si="326"/>
        <v>3253.9170677115535</v>
      </c>
      <c r="K576" s="136">
        <f t="shared" si="327"/>
        <v>1961.7458601254052</v>
      </c>
      <c r="L576" s="136">
        <f t="shared" si="328"/>
        <v>61.754087120376646</v>
      </c>
      <c r="M576" s="136">
        <f t="shared" si="329"/>
        <v>1533.2494714796676</v>
      </c>
      <c r="N576" s="136">
        <f t="shared" si="330"/>
        <v>1500.3479635629976</v>
      </c>
      <c r="O576" s="136">
        <f t="shared" si="331"/>
        <v>0</v>
      </c>
      <c r="P576" s="136">
        <f t="shared" si="332"/>
        <v>0</v>
      </c>
      <c r="Q576" s="136">
        <f t="shared" si="333"/>
        <v>0</v>
      </c>
      <c r="R576" s="136">
        <f t="shared" si="334"/>
        <v>0</v>
      </c>
      <c r="S576" s="136">
        <f t="shared" si="335"/>
        <v>0</v>
      </c>
      <c r="T576" s="136">
        <f t="shared" si="336"/>
        <v>0</v>
      </c>
      <c r="U576" s="136">
        <f t="shared" si="337"/>
        <v>0</v>
      </c>
      <c r="V576" s="136">
        <f t="shared" si="338"/>
        <v>0</v>
      </c>
      <c r="W576" s="136">
        <f t="shared" si="339"/>
        <v>0</v>
      </c>
      <c r="X576" s="136">
        <f t="shared" si="340"/>
        <v>0</v>
      </c>
      <c r="Y576" s="42">
        <f t="shared" si="341"/>
        <v>0</v>
      </c>
      <c r="Z576" s="42"/>
      <c r="AA576" s="42"/>
      <c r="AB576" s="42"/>
      <c r="AC576" s="42"/>
      <c r="AD576" s="42"/>
      <c r="AE576" s="42"/>
      <c r="AF576" s="42"/>
      <c r="AG576" s="42"/>
    </row>
    <row r="577" spans="1:33">
      <c r="A577" s="44">
        <f t="shared" si="305"/>
        <v>554</v>
      </c>
      <c r="B577" s="44"/>
      <c r="C577" s="137">
        <v>35500</v>
      </c>
      <c r="D577" s="44"/>
      <c r="E577" s="138" t="s">
        <v>357</v>
      </c>
      <c r="G577" s="43">
        <v>1.5</v>
      </c>
      <c r="H577" s="136" t="str">
        <f t="shared" si="325"/>
        <v>Winter Volumes</v>
      </c>
      <c r="I577" s="42">
        <f>'DepExp. Class.'!L$49</f>
        <v>614.25172650000002</v>
      </c>
      <c r="J577" s="136">
        <f t="shared" si="326"/>
        <v>240.49100007636721</v>
      </c>
      <c r="K577" s="136">
        <f t="shared" si="327"/>
        <v>144.98901292804968</v>
      </c>
      <c r="L577" s="136">
        <f t="shared" si="328"/>
        <v>4.5641305114230395</v>
      </c>
      <c r="M577" s="136">
        <f t="shared" si="329"/>
        <v>113.31963633050816</v>
      </c>
      <c r="N577" s="136">
        <f t="shared" si="330"/>
        <v>110.88794665365192</v>
      </c>
      <c r="O577" s="136">
        <f t="shared" si="331"/>
        <v>0</v>
      </c>
      <c r="P577" s="136">
        <f t="shared" si="332"/>
        <v>0</v>
      </c>
      <c r="Q577" s="136">
        <f t="shared" si="333"/>
        <v>0</v>
      </c>
      <c r="R577" s="136">
        <f t="shared" si="334"/>
        <v>0</v>
      </c>
      <c r="S577" s="136">
        <f t="shared" si="335"/>
        <v>0</v>
      </c>
      <c r="T577" s="136">
        <f t="shared" si="336"/>
        <v>0</v>
      </c>
      <c r="U577" s="136">
        <f t="shared" si="337"/>
        <v>0</v>
      </c>
      <c r="V577" s="136">
        <f t="shared" si="338"/>
        <v>0</v>
      </c>
      <c r="W577" s="136">
        <f t="shared" si="339"/>
        <v>0</v>
      </c>
      <c r="X577" s="136">
        <f t="shared" si="340"/>
        <v>0</v>
      </c>
      <c r="Y577" s="42">
        <f t="shared" si="341"/>
        <v>0</v>
      </c>
      <c r="Z577" s="42"/>
      <c r="AA577" s="42"/>
      <c r="AB577" s="42"/>
      <c r="AC577" s="42"/>
      <c r="AD577" s="42"/>
      <c r="AE577" s="42"/>
      <c r="AF577" s="42"/>
      <c r="AG577" s="42"/>
    </row>
    <row r="578" spans="1:33">
      <c r="A578" s="44">
        <f t="shared" si="305"/>
        <v>555</v>
      </c>
      <c r="B578" s="44"/>
      <c r="C578" s="137">
        <v>35600</v>
      </c>
      <c r="D578" s="44"/>
      <c r="E578" s="138" t="s">
        <v>345</v>
      </c>
      <c r="G578" s="43">
        <v>1.5</v>
      </c>
      <c r="H578" s="136" t="str">
        <f t="shared" si="325"/>
        <v>Winter Volumes</v>
      </c>
      <c r="I578" s="42">
        <f>'DepExp. Class.'!L$50</f>
        <v>4250.300362500001</v>
      </c>
      <c r="J578" s="136">
        <f t="shared" si="326"/>
        <v>1664.0718140538613</v>
      </c>
      <c r="K578" s="136">
        <f t="shared" si="327"/>
        <v>1003.2480620249536</v>
      </c>
      <c r="L578" s="136">
        <f t="shared" si="328"/>
        <v>31.581393637643536</v>
      </c>
      <c r="M578" s="136">
        <f t="shared" si="329"/>
        <v>784.11255613121511</v>
      </c>
      <c r="N578" s="136">
        <f t="shared" si="330"/>
        <v>767.2865366523273</v>
      </c>
      <c r="O578" s="136">
        <f t="shared" si="331"/>
        <v>0</v>
      </c>
      <c r="P578" s="136">
        <f t="shared" si="332"/>
        <v>0</v>
      </c>
      <c r="Q578" s="136">
        <f t="shared" si="333"/>
        <v>0</v>
      </c>
      <c r="R578" s="136">
        <f t="shared" si="334"/>
        <v>0</v>
      </c>
      <c r="S578" s="136">
        <f t="shared" si="335"/>
        <v>0</v>
      </c>
      <c r="T578" s="136">
        <f t="shared" si="336"/>
        <v>0</v>
      </c>
      <c r="U578" s="136">
        <f t="shared" si="337"/>
        <v>0</v>
      </c>
      <c r="V578" s="136">
        <f t="shared" si="338"/>
        <v>0</v>
      </c>
      <c r="W578" s="136">
        <f t="shared" si="339"/>
        <v>0</v>
      </c>
      <c r="X578" s="136">
        <f t="shared" si="340"/>
        <v>0</v>
      </c>
      <c r="Y578" s="42">
        <f t="shared" si="341"/>
        <v>0</v>
      </c>
      <c r="Z578" s="42"/>
      <c r="AA578" s="42"/>
      <c r="AB578" s="42"/>
      <c r="AC578" s="42"/>
      <c r="AD578" s="42"/>
      <c r="AE578" s="42"/>
      <c r="AF578" s="42"/>
      <c r="AG578" s="42"/>
    </row>
    <row r="579" spans="1:33">
      <c r="A579" s="44">
        <f t="shared" si="305"/>
        <v>556</v>
      </c>
      <c r="B579" s="44"/>
      <c r="C579" s="44"/>
      <c r="D579" s="44"/>
      <c r="E579" s="44"/>
      <c r="G579" s="43"/>
      <c r="H579" s="136"/>
      <c r="I579" s="42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42"/>
      <c r="Z579" s="42"/>
      <c r="AA579" s="42"/>
      <c r="AB579" s="42"/>
      <c r="AC579" s="42"/>
      <c r="AD579" s="42"/>
      <c r="AE579" s="42"/>
      <c r="AF579" s="42"/>
      <c r="AG579" s="42"/>
    </row>
    <row r="580" spans="1:33">
      <c r="A580" s="44">
        <f t="shared" si="305"/>
        <v>557</v>
      </c>
      <c r="B580" s="44"/>
      <c r="C580" s="44"/>
      <c r="D580" s="44" t="s">
        <v>358</v>
      </c>
      <c r="E580" s="44"/>
      <c r="G580" s="43"/>
      <c r="H580" s="136"/>
      <c r="I580" s="42">
        <f>'DepExp. Class.'!L$52</f>
        <v>134977.00840630924</v>
      </c>
      <c r="J580" s="136">
        <f>SUM(J562:J578)</f>
        <v>52846.014652511578</v>
      </c>
      <c r="K580" s="136">
        <f t="shared" ref="K580:X580" si="342">SUM(K562:K578)</f>
        <v>31860.200586366343</v>
      </c>
      <c r="L580" s="136">
        <f t="shared" si="342"/>
        <v>1002.9319509089569</v>
      </c>
      <c r="M580" s="136">
        <f t="shared" si="342"/>
        <v>24901.102993615928</v>
      </c>
      <c r="N580" s="136">
        <f t="shared" si="342"/>
        <v>24366.758222906428</v>
      </c>
      <c r="O580" s="136">
        <f t="shared" si="342"/>
        <v>0</v>
      </c>
      <c r="P580" s="136">
        <f t="shared" si="342"/>
        <v>0</v>
      </c>
      <c r="Q580" s="136">
        <f t="shared" si="342"/>
        <v>0</v>
      </c>
      <c r="R580" s="136">
        <f t="shared" si="342"/>
        <v>0</v>
      </c>
      <c r="S580" s="136">
        <f t="shared" si="342"/>
        <v>0</v>
      </c>
      <c r="T580" s="136">
        <f t="shared" si="342"/>
        <v>0</v>
      </c>
      <c r="U580" s="136">
        <f t="shared" si="342"/>
        <v>0</v>
      </c>
      <c r="V580" s="136">
        <f t="shared" si="342"/>
        <v>0</v>
      </c>
      <c r="W580" s="136">
        <f t="shared" si="342"/>
        <v>0</v>
      </c>
      <c r="X580" s="136">
        <f t="shared" si="342"/>
        <v>0</v>
      </c>
      <c r="Y580" s="42">
        <f>SUM(J580:X580)-I580</f>
        <v>0</v>
      </c>
      <c r="Z580" s="42"/>
      <c r="AA580" s="42"/>
      <c r="AB580" s="42"/>
      <c r="AC580" s="42"/>
      <c r="AD580" s="42"/>
      <c r="AE580" s="42"/>
      <c r="AF580" s="42"/>
      <c r="AG580" s="42"/>
    </row>
    <row r="581" spans="1:33">
      <c r="A581" s="44">
        <f t="shared" si="305"/>
        <v>558</v>
      </c>
      <c r="B581" s="44"/>
      <c r="C581" s="44"/>
      <c r="D581" s="44"/>
      <c r="E581" s="44"/>
      <c r="G581" s="43"/>
      <c r="H581" s="136"/>
      <c r="I581" s="42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42"/>
      <c r="Z581" s="42"/>
      <c r="AA581" s="42"/>
      <c r="AB581" s="42"/>
      <c r="AC581" s="42"/>
      <c r="AD581" s="42"/>
      <c r="AE581" s="42"/>
      <c r="AF581" s="42"/>
      <c r="AG581" s="42"/>
    </row>
    <row r="582" spans="1:33">
      <c r="A582" s="44">
        <f t="shared" si="305"/>
        <v>559</v>
      </c>
      <c r="B582" s="44"/>
      <c r="C582" s="44"/>
      <c r="D582" s="44" t="s">
        <v>64</v>
      </c>
      <c r="E582" s="44"/>
      <c r="G582" s="43"/>
      <c r="H582" s="136"/>
      <c r="I582" s="42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42"/>
      <c r="Z582" s="42"/>
      <c r="AA582" s="42"/>
      <c r="AB582" s="42"/>
      <c r="AC582" s="42"/>
      <c r="AD582" s="42"/>
      <c r="AE582" s="42"/>
      <c r="AF582" s="42"/>
      <c r="AG582" s="42"/>
    </row>
    <row r="583" spans="1:33">
      <c r="A583" s="44">
        <f t="shared" si="305"/>
        <v>560</v>
      </c>
      <c r="B583" s="44"/>
      <c r="C583" s="44"/>
      <c r="D583" s="44"/>
      <c r="E583" s="44"/>
      <c r="G583" s="43"/>
      <c r="H583" s="136"/>
      <c r="I583" s="42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42"/>
      <c r="Z583" s="42"/>
      <c r="AA583" s="42"/>
      <c r="AB583" s="42"/>
      <c r="AC583" s="42"/>
      <c r="AD583" s="42"/>
      <c r="AE583" s="42"/>
      <c r="AF583" s="42"/>
      <c r="AG583" s="42"/>
    </row>
    <row r="584" spans="1:33">
      <c r="A584" s="44">
        <f t="shared" si="305"/>
        <v>561</v>
      </c>
      <c r="B584" s="44"/>
      <c r="C584" s="137">
        <v>36510</v>
      </c>
      <c r="E584" s="44" t="s">
        <v>125</v>
      </c>
      <c r="G584" s="43">
        <v>99</v>
      </c>
      <c r="H584" s="136" t="str">
        <f t="shared" ref="H584:H591" si="343">VLOOKUP($G584,alloc,3)</f>
        <v>-</v>
      </c>
      <c r="I584" s="42">
        <f>'DepExp. Class.'!L$56</f>
        <v>0</v>
      </c>
      <c r="J584" s="136">
        <f t="shared" ref="J584:J591" si="344">$I584*VLOOKUP($G584,alloc,6)</f>
        <v>0</v>
      </c>
      <c r="K584" s="136">
        <f t="shared" ref="K584:K591" si="345">$I584*VLOOKUP($G584,alloc,7)</f>
        <v>0</v>
      </c>
      <c r="L584" s="136">
        <f t="shared" ref="L584:L591" si="346">$I584*VLOOKUP($G584,alloc,8)</f>
        <v>0</v>
      </c>
      <c r="M584" s="136">
        <f t="shared" ref="M584:M591" si="347">$I584*VLOOKUP($G584,alloc,9)</f>
        <v>0</v>
      </c>
      <c r="N584" s="136">
        <f t="shared" ref="N584:N591" si="348">$I584*VLOOKUP($G584,alloc,10)</f>
        <v>0</v>
      </c>
      <c r="O584" s="136">
        <f t="shared" ref="O584:O591" si="349">$I584*VLOOKUP($G584,alloc,11)</f>
        <v>0</v>
      </c>
      <c r="P584" s="136">
        <f t="shared" ref="P584:P591" si="350">$I584*VLOOKUP($G584,alloc,12)</f>
        <v>0</v>
      </c>
      <c r="Q584" s="136">
        <f t="shared" ref="Q584:Q591" si="351">$I584*VLOOKUP($G584,alloc,13)</f>
        <v>0</v>
      </c>
      <c r="R584" s="136">
        <f t="shared" ref="R584:R591" si="352">$I584*VLOOKUP($G584,alloc,14)</f>
        <v>0</v>
      </c>
      <c r="S584" s="136">
        <f t="shared" ref="S584:S591" si="353">$I584*VLOOKUP($G584,alloc,15)</f>
        <v>0</v>
      </c>
      <c r="T584" s="136">
        <f t="shared" ref="T584:T591" si="354">$I584*VLOOKUP($G584,alloc,16)</f>
        <v>0</v>
      </c>
      <c r="U584" s="136">
        <f t="shared" ref="U584:U591" si="355">$I584*VLOOKUP($G584,alloc,17)</f>
        <v>0</v>
      </c>
      <c r="V584" s="136">
        <f t="shared" ref="V584:V591" si="356">$I584*VLOOKUP($G584,alloc,18)</f>
        <v>0</v>
      </c>
      <c r="W584" s="136">
        <f t="shared" ref="W584:W591" si="357">$I584*VLOOKUP($G584,alloc,19)</f>
        <v>0</v>
      </c>
      <c r="X584" s="136">
        <f t="shared" ref="X584:X591" si="358">$I584*VLOOKUP($G584,alloc,20)</f>
        <v>0</v>
      </c>
      <c r="Y584" s="42">
        <f t="shared" ref="Y584:Y591" si="359">SUM(J584:X584)-I584</f>
        <v>0</v>
      </c>
      <c r="Z584" s="42"/>
      <c r="AA584" s="42"/>
      <c r="AB584" s="42"/>
      <c r="AC584" s="42"/>
      <c r="AD584" s="42"/>
      <c r="AE584" s="42"/>
      <c r="AF584" s="42"/>
      <c r="AG584" s="42"/>
    </row>
    <row r="585" spans="1:33">
      <c r="A585" s="44">
        <f t="shared" si="305"/>
        <v>562</v>
      </c>
      <c r="B585" s="44"/>
      <c r="C585" s="137">
        <v>36520</v>
      </c>
      <c r="E585" s="44" t="s">
        <v>147</v>
      </c>
      <c r="G585" s="43">
        <v>99</v>
      </c>
      <c r="H585" s="136" t="str">
        <f t="shared" si="343"/>
        <v>-</v>
      </c>
      <c r="I585" s="42">
        <f>'DepExp. Class.'!L$57</f>
        <v>0</v>
      </c>
      <c r="J585" s="136">
        <f t="shared" si="344"/>
        <v>0</v>
      </c>
      <c r="K585" s="136">
        <f t="shared" si="345"/>
        <v>0</v>
      </c>
      <c r="L585" s="136">
        <f t="shared" si="346"/>
        <v>0</v>
      </c>
      <c r="M585" s="136">
        <f t="shared" si="347"/>
        <v>0</v>
      </c>
      <c r="N585" s="136">
        <f t="shared" si="348"/>
        <v>0</v>
      </c>
      <c r="O585" s="136">
        <f t="shared" si="349"/>
        <v>0</v>
      </c>
      <c r="P585" s="136">
        <f t="shared" si="350"/>
        <v>0</v>
      </c>
      <c r="Q585" s="136">
        <f t="shared" si="351"/>
        <v>0</v>
      </c>
      <c r="R585" s="136">
        <f t="shared" si="352"/>
        <v>0</v>
      </c>
      <c r="S585" s="136">
        <f t="shared" si="353"/>
        <v>0</v>
      </c>
      <c r="T585" s="136">
        <f t="shared" si="354"/>
        <v>0</v>
      </c>
      <c r="U585" s="136">
        <f t="shared" si="355"/>
        <v>0</v>
      </c>
      <c r="V585" s="136">
        <f t="shared" si="356"/>
        <v>0</v>
      </c>
      <c r="W585" s="136">
        <f t="shared" si="357"/>
        <v>0</v>
      </c>
      <c r="X585" s="136">
        <f t="shared" si="358"/>
        <v>0</v>
      </c>
      <c r="Y585" s="42">
        <f t="shared" si="359"/>
        <v>0</v>
      </c>
      <c r="Z585" s="42"/>
      <c r="AA585" s="42"/>
      <c r="AB585" s="42"/>
      <c r="AC585" s="42"/>
      <c r="AD585" s="42"/>
      <c r="AE585" s="42"/>
      <c r="AF585" s="42"/>
      <c r="AG585" s="42"/>
    </row>
    <row r="586" spans="1:33">
      <c r="A586" s="44">
        <f t="shared" si="305"/>
        <v>563</v>
      </c>
      <c r="B586" s="44"/>
      <c r="C586" s="137">
        <v>36602</v>
      </c>
      <c r="E586" s="138" t="s">
        <v>149</v>
      </c>
      <c r="G586" s="43">
        <v>99</v>
      </c>
      <c r="H586" s="136" t="str">
        <f t="shared" si="343"/>
        <v>-</v>
      </c>
      <c r="I586" s="42">
        <f>'DepExp. Class.'!L$58</f>
        <v>0</v>
      </c>
      <c r="J586" s="136">
        <f t="shared" si="344"/>
        <v>0</v>
      </c>
      <c r="K586" s="136">
        <f t="shared" si="345"/>
        <v>0</v>
      </c>
      <c r="L586" s="136">
        <f t="shared" si="346"/>
        <v>0</v>
      </c>
      <c r="M586" s="136">
        <f t="shared" si="347"/>
        <v>0</v>
      </c>
      <c r="N586" s="136">
        <f t="shared" si="348"/>
        <v>0</v>
      </c>
      <c r="O586" s="136">
        <f t="shared" si="349"/>
        <v>0</v>
      </c>
      <c r="P586" s="136">
        <f t="shared" si="350"/>
        <v>0</v>
      </c>
      <c r="Q586" s="136">
        <f t="shared" si="351"/>
        <v>0</v>
      </c>
      <c r="R586" s="136">
        <f t="shared" si="352"/>
        <v>0</v>
      </c>
      <c r="S586" s="136">
        <f t="shared" si="353"/>
        <v>0</v>
      </c>
      <c r="T586" s="136">
        <f t="shared" si="354"/>
        <v>0</v>
      </c>
      <c r="U586" s="136">
        <f t="shared" si="355"/>
        <v>0</v>
      </c>
      <c r="V586" s="136">
        <f t="shared" si="356"/>
        <v>0</v>
      </c>
      <c r="W586" s="136">
        <f t="shared" si="357"/>
        <v>0</v>
      </c>
      <c r="X586" s="136">
        <f t="shared" si="358"/>
        <v>0</v>
      </c>
      <c r="Y586" s="42">
        <f t="shared" si="359"/>
        <v>0</v>
      </c>
      <c r="Z586" s="42"/>
      <c r="AA586" s="42"/>
      <c r="AB586" s="42"/>
      <c r="AC586" s="42"/>
      <c r="AD586" s="42"/>
      <c r="AE586" s="42"/>
      <c r="AF586" s="42"/>
      <c r="AG586" s="42"/>
    </row>
    <row r="587" spans="1:33">
      <c r="A587" s="44">
        <f t="shared" si="305"/>
        <v>564</v>
      </c>
      <c r="B587" s="44"/>
      <c r="C587" s="137">
        <v>36603</v>
      </c>
      <c r="E587" s="138" t="s">
        <v>283</v>
      </c>
      <c r="G587" s="43">
        <v>99</v>
      </c>
      <c r="H587" s="136" t="str">
        <f t="shared" si="343"/>
        <v>-</v>
      </c>
      <c r="I587" s="42">
        <f>'DepExp. Class.'!L$59</f>
        <v>0</v>
      </c>
      <c r="J587" s="136">
        <f t="shared" si="344"/>
        <v>0</v>
      </c>
      <c r="K587" s="136">
        <f t="shared" si="345"/>
        <v>0</v>
      </c>
      <c r="L587" s="136">
        <f t="shared" si="346"/>
        <v>0</v>
      </c>
      <c r="M587" s="136">
        <f t="shared" si="347"/>
        <v>0</v>
      </c>
      <c r="N587" s="136">
        <f t="shared" si="348"/>
        <v>0</v>
      </c>
      <c r="O587" s="136">
        <f t="shared" si="349"/>
        <v>0</v>
      </c>
      <c r="P587" s="136">
        <f t="shared" si="350"/>
        <v>0</v>
      </c>
      <c r="Q587" s="136">
        <f t="shared" si="351"/>
        <v>0</v>
      </c>
      <c r="R587" s="136">
        <f t="shared" si="352"/>
        <v>0</v>
      </c>
      <c r="S587" s="136">
        <f t="shared" si="353"/>
        <v>0</v>
      </c>
      <c r="T587" s="136">
        <f t="shared" si="354"/>
        <v>0</v>
      </c>
      <c r="U587" s="136">
        <f t="shared" si="355"/>
        <v>0</v>
      </c>
      <c r="V587" s="136">
        <f t="shared" si="356"/>
        <v>0</v>
      </c>
      <c r="W587" s="136">
        <f t="shared" si="357"/>
        <v>0</v>
      </c>
      <c r="X587" s="136">
        <f t="shared" si="358"/>
        <v>0</v>
      </c>
      <c r="Y587" s="42">
        <f t="shared" si="359"/>
        <v>0</v>
      </c>
      <c r="Z587" s="42"/>
      <c r="AA587" s="42"/>
      <c r="AB587" s="42"/>
      <c r="AC587" s="42"/>
      <c r="AD587" s="42"/>
      <c r="AE587" s="42"/>
      <c r="AF587" s="42"/>
      <c r="AG587" s="42"/>
    </row>
    <row r="588" spans="1:33">
      <c r="A588" s="44">
        <f t="shared" si="305"/>
        <v>565</v>
      </c>
      <c r="B588" s="44"/>
      <c r="C588" s="137">
        <v>36700</v>
      </c>
      <c r="E588" s="138" t="s">
        <v>284</v>
      </c>
      <c r="G588" s="43">
        <v>99</v>
      </c>
      <c r="H588" s="136" t="str">
        <f t="shared" si="343"/>
        <v>-</v>
      </c>
      <c r="I588" s="42">
        <f>'DepExp. Class.'!L$60</f>
        <v>0</v>
      </c>
      <c r="J588" s="136">
        <f t="shared" si="344"/>
        <v>0</v>
      </c>
      <c r="K588" s="136">
        <f t="shared" si="345"/>
        <v>0</v>
      </c>
      <c r="L588" s="136">
        <f t="shared" si="346"/>
        <v>0</v>
      </c>
      <c r="M588" s="136">
        <f t="shared" si="347"/>
        <v>0</v>
      </c>
      <c r="N588" s="136">
        <f t="shared" si="348"/>
        <v>0</v>
      </c>
      <c r="O588" s="136">
        <f t="shared" si="349"/>
        <v>0</v>
      </c>
      <c r="P588" s="136">
        <f t="shared" si="350"/>
        <v>0</v>
      </c>
      <c r="Q588" s="136">
        <f t="shared" si="351"/>
        <v>0</v>
      </c>
      <c r="R588" s="136">
        <f t="shared" si="352"/>
        <v>0</v>
      </c>
      <c r="S588" s="136">
        <f t="shared" si="353"/>
        <v>0</v>
      </c>
      <c r="T588" s="136">
        <f t="shared" si="354"/>
        <v>0</v>
      </c>
      <c r="U588" s="136">
        <f t="shared" si="355"/>
        <v>0</v>
      </c>
      <c r="V588" s="136">
        <f t="shared" si="356"/>
        <v>0</v>
      </c>
      <c r="W588" s="136">
        <f t="shared" si="357"/>
        <v>0</v>
      </c>
      <c r="X588" s="136">
        <f t="shared" si="358"/>
        <v>0</v>
      </c>
      <c r="Y588" s="42">
        <f t="shared" si="359"/>
        <v>0</v>
      </c>
      <c r="Z588" s="42"/>
      <c r="AA588" s="42"/>
      <c r="AB588" s="42"/>
      <c r="AC588" s="42"/>
      <c r="AD588" s="42"/>
      <c r="AE588" s="42"/>
      <c r="AF588" s="42"/>
      <c r="AG588" s="42"/>
    </row>
    <row r="589" spans="1:33">
      <c r="A589" s="44">
        <f t="shared" si="305"/>
        <v>566</v>
      </c>
      <c r="B589" s="44"/>
      <c r="C589" s="137">
        <v>36701</v>
      </c>
      <c r="E589" s="138" t="s">
        <v>285</v>
      </c>
      <c r="G589" s="43">
        <v>99</v>
      </c>
      <c r="H589" s="136" t="str">
        <f t="shared" si="343"/>
        <v>-</v>
      </c>
      <c r="I589" s="42">
        <f>'DepExp. Class.'!L$61</f>
        <v>0</v>
      </c>
      <c r="J589" s="136">
        <f t="shared" si="344"/>
        <v>0</v>
      </c>
      <c r="K589" s="136">
        <f t="shared" si="345"/>
        <v>0</v>
      </c>
      <c r="L589" s="136">
        <f t="shared" si="346"/>
        <v>0</v>
      </c>
      <c r="M589" s="136">
        <f t="shared" si="347"/>
        <v>0</v>
      </c>
      <c r="N589" s="136">
        <f t="shared" si="348"/>
        <v>0</v>
      </c>
      <c r="O589" s="136">
        <f t="shared" si="349"/>
        <v>0</v>
      </c>
      <c r="P589" s="136">
        <f t="shared" si="350"/>
        <v>0</v>
      </c>
      <c r="Q589" s="136">
        <f t="shared" si="351"/>
        <v>0</v>
      </c>
      <c r="R589" s="136">
        <f t="shared" si="352"/>
        <v>0</v>
      </c>
      <c r="S589" s="136">
        <f t="shared" si="353"/>
        <v>0</v>
      </c>
      <c r="T589" s="136">
        <f t="shared" si="354"/>
        <v>0</v>
      </c>
      <c r="U589" s="136">
        <f t="shared" si="355"/>
        <v>0</v>
      </c>
      <c r="V589" s="136">
        <f t="shared" si="356"/>
        <v>0</v>
      </c>
      <c r="W589" s="136">
        <f t="shared" si="357"/>
        <v>0</v>
      </c>
      <c r="X589" s="136">
        <f t="shared" si="358"/>
        <v>0</v>
      </c>
      <c r="Y589" s="42">
        <f t="shared" si="359"/>
        <v>0</v>
      </c>
      <c r="Z589" s="42"/>
      <c r="AA589" s="42"/>
      <c r="AB589" s="42"/>
      <c r="AC589" s="42"/>
      <c r="AD589" s="42"/>
      <c r="AE589" s="42"/>
      <c r="AF589" s="42"/>
      <c r="AG589" s="42"/>
    </row>
    <row r="590" spans="1:33">
      <c r="A590" s="44">
        <f t="shared" si="305"/>
        <v>567</v>
      </c>
      <c r="B590" s="44"/>
      <c r="C590" s="137">
        <v>36900</v>
      </c>
      <c r="E590" s="138" t="s">
        <v>286</v>
      </c>
      <c r="G590" s="43">
        <v>99</v>
      </c>
      <c r="H590" s="136" t="str">
        <f t="shared" si="343"/>
        <v>-</v>
      </c>
      <c r="I590" s="42">
        <f>'DepExp. Class.'!L$62</f>
        <v>0</v>
      </c>
      <c r="J590" s="136">
        <f t="shared" si="344"/>
        <v>0</v>
      </c>
      <c r="K590" s="136">
        <f t="shared" si="345"/>
        <v>0</v>
      </c>
      <c r="L590" s="136">
        <f t="shared" si="346"/>
        <v>0</v>
      </c>
      <c r="M590" s="136">
        <f t="shared" si="347"/>
        <v>0</v>
      </c>
      <c r="N590" s="136">
        <f t="shared" si="348"/>
        <v>0</v>
      </c>
      <c r="O590" s="136">
        <f t="shared" si="349"/>
        <v>0</v>
      </c>
      <c r="P590" s="136">
        <f t="shared" si="350"/>
        <v>0</v>
      </c>
      <c r="Q590" s="136">
        <f t="shared" si="351"/>
        <v>0</v>
      </c>
      <c r="R590" s="136">
        <f t="shared" si="352"/>
        <v>0</v>
      </c>
      <c r="S590" s="136">
        <f t="shared" si="353"/>
        <v>0</v>
      </c>
      <c r="T590" s="136">
        <f t="shared" si="354"/>
        <v>0</v>
      </c>
      <c r="U590" s="136">
        <f t="shared" si="355"/>
        <v>0</v>
      </c>
      <c r="V590" s="136">
        <f t="shared" si="356"/>
        <v>0</v>
      </c>
      <c r="W590" s="136">
        <f t="shared" si="357"/>
        <v>0</v>
      </c>
      <c r="X590" s="136">
        <f t="shared" si="358"/>
        <v>0</v>
      </c>
      <c r="Y590" s="42">
        <f t="shared" si="359"/>
        <v>0</v>
      </c>
      <c r="Z590" s="42"/>
      <c r="AA590" s="42"/>
      <c r="AB590" s="42"/>
      <c r="AC590" s="42"/>
      <c r="AD590" s="42"/>
      <c r="AE590" s="42"/>
      <c r="AF590" s="42"/>
      <c r="AG590" s="42"/>
    </row>
    <row r="591" spans="1:33">
      <c r="A591" s="44">
        <f t="shared" si="305"/>
        <v>568</v>
      </c>
      <c r="B591" s="44"/>
      <c r="C591" s="137">
        <v>36901</v>
      </c>
      <c r="E591" s="138" t="s">
        <v>286</v>
      </c>
      <c r="G591" s="43">
        <v>99</v>
      </c>
      <c r="H591" s="136" t="str">
        <f t="shared" si="343"/>
        <v>-</v>
      </c>
      <c r="I591" s="42">
        <f>'DepExp. Class.'!L$63</f>
        <v>0</v>
      </c>
      <c r="J591" s="136">
        <f t="shared" si="344"/>
        <v>0</v>
      </c>
      <c r="K591" s="136">
        <f t="shared" si="345"/>
        <v>0</v>
      </c>
      <c r="L591" s="136">
        <f t="shared" si="346"/>
        <v>0</v>
      </c>
      <c r="M591" s="136">
        <f t="shared" si="347"/>
        <v>0</v>
      </c>
      <c r="N591" s="136">
        <f t="shared" si="348"/>
        <v>0</v>
      </c>
      <c r="O591" s="136">
        <f t="shared" si="349"/>
        <v>0</v>
      </c>
      <c r="P591" s="136">
        <f t="shared" si="350"/>
        <v>0</v>
      </c>
      <c r="Q591" s="136">
        <f t="shared" si="351"/>
        <v>0</v>
      </c>
      <c r="R591" s="136">
        <f t="shared" si="352"/>
        <v>0</v>
      </c>
      <c r="S591" s="136">
        <f t="shared" si="353"/>
        <v>0</v>
      </c>
      <c r="T591" s="136">
        <f t="shared" si="354"/>
        <v>0</v>
      </c>
      <c r="U591" s="136">
        <f t="shared" si="355"/>
        <v>0</v>
      </c>
      <c r="V591" s="136">
        <f t="shared" si="356"/>
        <v>0</v>
      </c>
      <c r="W591" s="136">
        <f t="shared" si="357"/>
        <v>0</v>
      </c>
      <c r="X591" s="136">
        <f t="shared" si="358"/>
        <v>0</v>
      </c>
      <c r="Y591" s="42">
        <f t="shared" si="359"/>
        <v>0</v>
      </c>
      <c r="Z591" s="42"/>
      <c r="AA591" s="42"/>
      <c r="AB591" s="42"/>
      <c r="AC591" s="42"/>
      <c r="AD591" s="42"/>
      <c r="AE591" s="42"/>
      <c r="AF591" s="42"/>
      <c r="AG591" s="42"/>
    </row>
    <row r="592" spans="1:33">
      <c r="A592" s="44">
        <f t="shared" si="305"/>
        <v>569</v>
      </c>
      <c r="B592" s="44"/>
      <c r="C592" s="44"/>
      <c r="D592" s="44"/>
      <c r="E592" s="44"/>
      <c r="G592" s="43"/>
      <c r="H592" s="44"/>
      <c r="I592" s="42"/>
      <c r="J592" s="15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</row>
    <row r="593" spans="1:33">
      <c r="A593" s="44">
        <f t="shared" si="305"/>
        <v>570</v>
      </c>
      <c r="B593" s="44"/>
      <c r="C593" s="44"/>
      <c r="D593" s="44" t="s">
        <v>65</v>
      </c>
      <c r="E593" s="44"/>
      <c r="G593" s="43"/>
      <c r="H593" s="136"/>
      <c r="I593" s="42">
        <f>'DepExp. Class.'!L$65</f>
        <v>0</v>
      </c>
      <c r="J593" s="136">
        <f>SUM(J584:J591)</f>
        <v>0</v>
      </c>
      <c r="K593" s="136">
        <f t="shared" ref="K593:X593" si="360">SUM(K584:K591)</f>
        <v>0</v>
      </c>
      <c r="L593" s="136">
        <f t="shared" si="360"/>
        <v>0</v>
      </c>
      <c r="M593" s="136">
        <f t="shared" si="360"/>
        <v>0</v>
      </c>
      <c r="N593" s="136">
        <f t="shared" si="360"/>
        <v>0</v>
      </c>
      <c r="O593" s="136">
        <f t="shared" si="360"/>
        <v>0</v>
      </c>
      <c r="P593" s="136">
        <f t="shared" si="360"/>
        <v>0</v>
      </c>
      <c r="Q593" s="136">
        <f t="shared" si="360"/>
        <v>0</v>
      </c>
      <c r="R593" s="136">
        <f t="shared" si="360"/>
        <v>0</v>
      </c>
      <c r="S593" s="136">
        <f t="shared" si="360"/>
        <v>0</v>
      </c>
      <c r="T593" s="136">
        <f t="shared" si="360"/>
        <v>0</v>
      </c>
      <c r="U593" s="136">
        <f t="shared" si="360"/>
        <v>0</v>
      </c>
      <c r="V593" s="136">
        <f t="shared" si="360"/>
        <v>0</v>
      </c>
      <c r="W593" s="136">
        <f t="shared" si="360"/>
        <v>0</v>
      </c>
      <c r="X593" s="136">
        <f t="shared" si="360"/>
        <v>0</v>
      </c>
      <c r="Y593" s="42">
        <f>SUM(J593:X593)-I593</f>
        <v>0</v>
      </c>
      <c r="Z593" s="42"/>
      <c r="AA593" s="42"/>
      <c r="AB593" s="42"/>
      <c r="AC593" s="42"/>
      <c r="AD593" s="42"/>
      <c r="AE593" s="42"/>
      <c r="AF593" s="42"/>
      <c r="AG593" s="42"/>
    </row>
    <row r="594" spans="1:33">
      <c r="A594" s="44">
        <f t="shared" si="305"/>
        <v>571</v>
      </c>
      <c r="B594" s="44"/>
      <c r="C594" s="44"/>
      <c r="D594" s="44"/>
      <c r="E594" s="44"/>
      <c r="G594" s="43"/>
      <c r="H594" s="44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</row>
    <row r="595" spans="1:33">
      <c r="A595" s="44">
        <f t="shared" si="305"/>
        <v>572</v>
      </c>
      <c r="B595" s="44"/>
      <c r="C595" s="44"/>
      <c r="D595" s="44" t="s">
        <v>24</v>
      </c>
      <c r="E595" s="44"/>
      <c r="G595" s="43"/>
      <c r="H595" s="44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</row>
    <row r="596" spans="1:33">
      <c r="A596" s="44">
        <f t="shared" si="305"/>
        <v>573</v>
      </c>
      <c r="B596" s="44"/>
      <c r="C596" s="44"/>
      <c r="D596" s="44"/>
      <c r="E596" s="44"/>
      <c r="G596" s="43"/>
      <c r="H596" s="44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</row>
    <row r="597" spans="1:33">
      <c r="A597" s="44">
        <f t="shared" si="305"/>
        <v>574</v>
      </c>
      <c r="B597" s="44"/>
      <c r="C597" s="137">
        <v>37400</v>
      </c>
      <c r="E597" s="138" t="s">
        <v>125</v>
      </c>
      <c r="G597" s="43">
        <v>99</v>
      </c>
      <c r="H597" s="136" t="str">
        <f t="shared" ref="H597:H617" si="361">VLOOKUP($G597,alloc,3)</f>
        <v>-</v>
      </c>
      <c r="I597" s="42">
        <f>'DepExp. Class.'!L$69</f>
        <v>0</v>
      </c>
      <c r="J597" s="136">
        <f t="shared" ref="J597:J617" si="362">$I597*VLOOKUP($G597,alloc,6)</f>
        <v>0</v>
      </c>
      <c r="K597" s="136">
        <f t="shared" ref="K597:K617" si="363">$I597*VLOOKUP($G597,alloc,7)</f>
        <v>0</v>
      </c>
      <c r="L597" s="136">
        <f t="shared" ref="L597:L617" si="364">$I597*VLOOKUP($G597,alloc,8)</f>
        <v>0</v>
      </c>
      <c r="M597" s="136">
        <f t="shared" ref="M597:M617" si="365">$I597*VLOOKUP($G597,alloc,9)</f>
        <v>0</v>
      </c>
      <c r="N597" s="136">
        <f t="shared" ref="N597:N617" si="366">$I597*VLOOKUP($G597,alloc,10)</f>
        <v>0</v>
      </c>
      <c r="O597" s="136">
        <f t="shared" ref="O597:O617" si="367">$I597*VLOOKUP($G597,alloc,11)</f>
        <v>0</v>
      </c>
      <c r="P597" s="136">
        <f t="shared" ref="P597:P617" si="368">$I597*VLOOKUP($G597,alloc,12)</f>
        <v>0</v>
      </c>
      <c r="Q597" s="136">
        <f t="shared" ref="Q597:Q617" si="369">$I597*VLOOKUP($G597,alloc,13)</f>
        <v>0</v>
      </c>
      <c r="R597" s="136">
        <f t="shared" ref="R597:R617" si="370">$I597*VLOOKUP($G597,alloc,14)</f>
        <v>0</v>
      </c>
      <c r="S597" s="136">
        <f t="shared" ref="S597:S617" si="371">$I597*VLOOKUP($G597,alloc,15)</f>
        <v>0</v>
      </c>
      <c r="T597" s="136">
        <f t="shared" ref="T597:T617" si="372">$I597*VLOOKUP($G597,alloc,16)</f>
        <v>0</v>
      </c>
      <c r="U597" s="136">
        <f t="shared" ref="U597:U617" si="373">$I597*VLOOKUP($G597,alloc,17)</f>
        <v>0</v>
      </c>
      <c r="V597" s="136">
        <f t="shared" ref="V597:V617" si="374">$I597*VLOOKUP($G597,alloc,18)</f>
        <v>0</v>
      </c>
      <c r="W597" s="136">
        <f t="shared" ref="W597:W617" si="375">$I597*VLOOKUP($G597,alloc,19)</f>
        <v>0</v>
      </c>
      <c r="X597" s="136">
        <f t="shared" ref="X597:X617" si="376">$I597*VLOOKUP($G597,alloc,20)</f>
        <v>0</v>
      </c>
      <c r="Y597" s="42">
        <f t="shared" ref="Y597:Y617" si="377">SUM(J597:X597)-I597</f>
        <v>0</v>
      </c>
      <c r="Z597" s="42"/>
      <c r="AA597" s="42"/>
      <c r="AB597" s="42"/>
      <c r="AC597" s="42"/>
      <c r="AD597" s="42"/>
      <c r="AE597" s="42"/>
      <c r="AF597" s="42"/>
      <c r="AG597" s="42"/>
    </row>
    <row r="598" spans="1:33">
      <c r="A598" s="44">
        <f t="shared" si="305"/>
        <v>575</v>
      </c>
      <c r="B598" s="44"/>
      <c r="C598" s="137">
        <v>37401</v>
      </c>
      <c r="E598" s="138" t="s">
        <v>287</v>
      </c>
      <c r="G598" s="43">
        <v>99</v>
      </c>
      <c r="H598" s="136" t="str">
        <f t="shared" si="361"/>
        <v>-</v>
      </c>
      <c r="I598" s="42">
        <f>'DepExp. Class.'!L$70</f>
        <v>0</v>
      </c>
      <c r="J598" s="136">
        <f t="shared" si="362"/>
        <v>0</v>
      </c>
      <c r="K598" s="136">
        <f t="shared" si="363"/>
        <v>0</v>
      </c>
      <c r="L598" s="136">
        <f t="shared" si="364"/>
        <v>0</v>
      </c>
      <c r="M598" s="136">
        <f t="shared" si="365"/>
        <v>0</v>
      </c>
      <c r="N598" s="136">
        <f t="shared" si="366"/>
        <v>0</v>
      </c>
      <c r="O598" s="136">
        <f t="shared" si="367"/>
        <v>0</v>
      </c>
      <c r="P598" s="136">
        <f t="shared" si="368"/>
        <v>0</v>
      </c>
      <c r="Q598" s="136">
        <f t="shared" si="369"/>
        <v>0</v>
      </c>
      <c r="R598" s="136">
        <f t="shared" si="370"/>
        <v>0</v>
      </c>
      <c r="S598" s="136">
        <f t="shared" si="371"/>
        <v>0</v>
      </c>
      <c r="T598" s="136">
        <f t="shared" si="372"/>
        <v>0</v>
      </c>
      <c r="U598" s="136">
        <f t="shared" si="373"/>
        <v>0</v>
      </c>
      <c r="V598" s="136">
        <f t="shared" si="374"/>
        <v>0</v>
      </c>
      <c r="W598" s="136">
        <f t="shared" si="375"/>
        <v>0</v>
      </c>
      <c r="X598" s="136">
        <f t="shared" si="376"/>
        <v>0</v>
      </c>
      <c r="Y598" s="42">
        <f t="shared" si="377"/>
        <v>0</v>
      </c>
      <c r="Z598" s="42"/>
      <c r="AA598" s="42"/>
      <c r="AB598" s="42"/>
      <c r="AC598" s="42"/>
      <c r="AD598" s="42"/>
      <c r="AE598" s="42"/>
      <c r="AF598" s="42"/>
      <c r="AG598" s="42"/>
    </row>
    <row r="599" spans="1:33">
      <c r="A599" s="44">
        <f t="shared" si="305"/>
        <v>576</v>
      </c>
      <c r="B599" s="44"/>
      <c r="C599" s="137">
        <v>37402</v>
      </c>
      <c r="E599" s="138" t="s">
        <v>288</v>
      </c>
      <c r="G599" s="43">
        <v>1</v>
      </c>
      <c r="H599" s="136" t="str">
        <f t="shared" si="361"/>
        <v>Mcf</v>
      </c>
      <c r="I599" s="42">
        <f>'DepExp. Class.'!L$71</f>
        <v>8441.2234047720303</v>
      </c>
      <c r="J599" s="136">
        <f t="shared" si="362"/>
        <v>2654.8641871903651</v>
      </c>
      <c r="K599" s="136">
        <f t="shared" si="363"/>
        <v>1742.2253507625724</v>
      </c>
      <c r="L599" s="136">
        <f t="shared" si="364"/>
        <v>84.445176108593714</v>
      </c>
      <c r="M599" s="136">
        <f t="shared" si="365"/>
        <v>1893.4163466171799</v>
      </c>
      <c r="N599" s="136">
        <f t="shared" si="366"/>
        <v>2066.272344093321</v>
      </c>
      <c r="O599" s="136">
        <f t="shared" si="367"/>
        <v>0</v>
      </c>
      <c r="P599" s="136">
        <f t="shared" si="368"/>
        <v>0</v>
      </c>
      <c r="Q599" s="136">
        <f t="shared" si="369"/>
        <v>0</v>
      </c>
      <c r="R599" s="136">
        <f t="shared" si="370"/>
        <v>0</v>
      </c>
      <c r="S599" s="136">
        <f t="shared" si="371"/>
        <v>0</v>
      </c>
      <c r="T599" s="136">
        <f t="shared" si="372"/>
        <v>0</v>
      </c>
      <c r="U599" s="136">
        <f t="shared" si="373"/>
        <v>0</v>
      </c>
      <c r="V599" s="136">
        <f t="shared" si="374"/>
        <v>0</v>
      </c>
      <c r="W599" s="136">
        <f t="shared" si="375"/>
        <v>0</v>
      </c>
      <c r="X599" s="136">
        <f t="shared" si="376"/>
        <v>0</v>
      </c>
      <c r="Y599" s="42">
        <f t="shared" si="377"/>
        <v>0</v>
      </c>
      <c r="Z599" s="42"/>
      <c r="AA599" s="42"/>
      <c r="AB599" s="42"/>
      <c r="AC599" s="42"/>
      <c r="AD599" s="42"/>
      <c r="AE599" s="42"/>
      <c r="AF599" s="42"/>
      <c r="AG599" s="42"/>
    </row>
    <row r="600" spans="1:33">
      <c r="A600" s="44">
        <f t="shared" si="305"/>
        <v>577</v>
      </c>
      <c r="B600" s="44"/>
      <c r="C600" s="137">
        <v>37403</v>
      </c>
      <c r="E600" s="138" t="s">
        <v>289</v>
      </c>
      <c r="G600" s="43">
        <v>99</v>
      </c>
      <c r="H600" s="136" t="str">
        <f t="shared" si="361"/>
        <v>-</v>
      </c>
      <c r="I600" s="42">
        <f>'DepExp. Class.'!L$72</f>
        <v>0</v>
      </c>
      <c r="J600" s="136">
        <f t="shared" si="362"/>
        <v>0</v>
      </c>
      <c r="K600" s="136">
        <f t="shared" si="363"/>
        <v>0</v>
      </c>
      <c r="L600" s="136">
        <f t="shared" si="364"/>
        <v>0</v>
      </c>
      <c r="M600" s="136">
        <f t="shared" si="365"/>
        <v>0</v>
      </c>
      <c r="N600" s="136">
        <f t="shared" si="366"/>
        <v>0</v>
      </c>
      <c r="O600" s="136">
        <f t="shared" si="367"/>
        <v>0</v>
      </c>
      <c r="P600" s="136">
        <f t="shared" si="368"/>
        <v>0</v>
      </c>
      <c r="Q600" s="136">
        <f t="shared" si="369"/>
        <v>0</v>
      </c>
      <c r="R600" s="136">
        <f t="shared" si="370"/>
        <v>0</v>
      </c>
      <c r="S600" s="136">
        <f t="shared" si="371"/>
        <v>0</v>
      </c>
      <c r="T600" s="136">
        <f t="shared" si="372"/>
        <v>0</v>
      </c>
      <c r="U600" s="136">
        <f t="shared" si="373"/>
        <v>0</v>
      </c>
      <c r="V600" s="136">
        <f t="shared" si="374"/>
        <v>0</v>
      </c>
      <c r="W600" s="136">
        <f t="shared" si="375"/>
        <v>0</v>
      </c>
      <c r="X600" s="136">
        <f t="shared" si="376"/>
        <v>0</v>
      </c>
      <c r="Y600" s="42">
        <f t="shared" si="377"/>
        <v>0</v>
      </c>
      <c r="Z600" s="42"/>
      <c r="AA600" s="42"/>
      <c r="AB600" s="42"/>
      <c r="AC600" s="42"/>
      <c r="AD600" s="42"/>
      <c r="AE600" s="42"/>
      <c r="AF600" s="42"/>
      <c r="AG600" s="42"/>
    </row>
    <row r="601" spans="1:33">
      <c r="A601" s="44">
        <f t="shared" si="305"/>
        <v>578</v>
      </c>
      <c r="B601" s="44"/>
      <c r="C601" s="137">
        <v>37500</v>
      </c>
      <c r="E601" s="138" t="s">
        <v>149</v>
      </c>
      <c r="G601" s="43">
        <v>1</v>
      </c>
      <c r="H601" s="136" t="str">
        <f t="shared" si="361"/>
        <v>Mcf</v>
      </c>
      <c r="I601" s="42">
        <f>'DepExp. Class.'!L$73</f>
        <v>2652.6239937504033</v>
      </c>
      <c r="J601" s="136">
        <f t="shared" si="362"/>
        <v>834.28149041862912</v>
      </c>
      <c r="K601" s="136">
        <f t="shared" si="363"/>
        <v>547.48802944137014</v>
      </c>
      <c r="L601" s="136">
        <f t="shared" si="364"/>
        <v>26.536591861257996</v>
      </c>
      <c r="M601" s="136">
        <f t="shared" si="365"/>
        <v>594.99925429726306</v>
      </c>
      <c r="N601" s="136">
        <f t="shared" si="366"/>
        <v>649.31862773188357</v>
      </c>
      <c r="O601" s="136">
        <f t="shared" si="367"/>
        <v>0</v>
      </c>
      <c r="P601" s="136">
        <f t="shared" si="368"/>
        <v>0</v>
      </c>
      <c r="Q601" s="136">
        <f t="shared" si="369"/>
        <v>0</v>
      </c>
      <c r="R601" s="136">
        <f t="shared" si="370"/>
        <v>0</v>
      </c>
      <c r="S601" s="136">
        <f t="shared" si="371"/>
        <v>0</v>
      </c>
      <c r="T601" s="136">
        <f t="shared" si="372"/>
        <v>0</v>
      </c>
      <c r="U601" s="136">
        <f t="shared" si="373"/>
        <v>0</v>
      </c>
      <c r="V601" s="136">
        <f t="shared" si="374"/>
        <v>0</v>
      </c>
      <c r="W601" s="136">
        <f t="shared" si="375"/>
        <v>0</v>
      </c>
      <c r="X601" s="136">
        <f t="shared" si="376"/>
        <v>0</v>
      </c>
      <c r="Y601" s="42">
        <f t="shared" si="377"/>
        <v>0</v>
      </c>
      <c r="Z601" s="42"/>
      <c r="AA601" s="42"/>
      <c r="AB601" s="42"/>
      <c r="AC601" s="42"/>
      <c r="AD601" s="42"/>
      <c r="AE601" s="42"/>
      <c r="AF601" s="42"/>
      <c r="AG601" s="42"/>
    </row>
    <row r="602" spans="1:33">
      <c r="A602" s="44">
        <f t="shared" si="305"/>
        <v>579</v>
      </c>
      <c r="B602" s="44"/>
      <c r="C602" s="137">
        <v>37501</v>
      </c>
      <c r="E602" s="138" t="s">
        <v>290</v>
      </c>
      <c r="G602" s="43">
        <v>1</v>
      </c>
      <c r="H602" s="136" t="str">
        <f t="shared" si="361"/>
        <v>Mcf</v>
      </c>
      <c r="I602" s="42">
        <f>'DepExp. Class.'!L$74</f>
        <v>787.64287191231199</v>
      </c>
      <c r="J602" s="136">
        <f t="shared" si="362"/>
        <v>247.72296060232495</v>
      </c>
      <c r="K602" s="136">
        <f t="shared" si="363"/>
        <v>162.56546154403404</v>
      </c>
      <c r="L602" s="136">
        <f t="shared" si="364"/>
        <v>7.8795025128362886</v>
      </c>
      <c r="M602" s="136">
        <f t="shared" si="365"/>
        <v>176.67295573911531</v>
      </c>
      <c r="N602" s="136">
        <f t="shared" si="366"/>
        <v>192.80199151400154</v>
      </c>
      <c r="O602" s="136">
        <f t="shared" si="367"/>
        <v>0</v>
      </c>
      <c r="P602" s="136">
        <f t="shared" si="368"/>
        <v>0</v>
      </c>
      <c r="Q602" s="136">
        <f t="shared" si="369"/>
        <v>0</v>
      </c>
      <c r="R602" s="136">
        <f t="shared" si="370"/>
        <v>0</v>
      </c>
      <c r="S602" s="136">
        <f t="shared" si="371"/>
        <v>0</v>
      </c>
      <c r="T602" s="136">
        <f t="shared" si="372"/>
        <v>0</v>
      </c>
      <c r="U602" s="136">
        <f t="shared" si="373"/>
        <v>0</v>
      </c>
      <c r="V602" s="136">
        <f t="shared" si="374"/>
        <v>0</v>
      </c>
      <c r="W602" s="136">
        <f t="shared" si="375"/>
        <v>0</v>
      </c>
      <c r="X602" s="136">
        <f t="shared" si="376"/>
        <v>0</v>
      </c>
      <c r="Y602" s="42">
        <f t="shared" si="377"/>
        <v>0</v>
      </c>
      <c r="Z602" s="42"/>
      <c r="AA602" s="42"/>
      <c r="AB602" s="42"/>
      <c r="AC602" s="42"/>
      <c r="AD602" s="42"/>
      <c r="AE602" s="42"/>
      <c r="AF602" s="42"/>
      <c r="AG602" s="42"/>
    </row>
    <row r="603" spans="1:33">
      <c r="A603" s="44">
        <f t="shared" si="305"/>
        <v>580</v>
      </c>
      <c r="B603" s="44"/>
      <c r="C603" s="137">
        <v>37502</v>
      </c>
      <c r="E603" s="138" t="s">
        <v>288</v>
      </c>
      <c r="G603" s="43">
        <v>1</v>
      </c>
      <c r="H603" s="136" t="str">
        <f t="shared" si="361"/>
        <v>Mcf</v>
      </c>
      <c r="I603" s="42">
        <f>'DepExp. Class.'!L$75</f>
        <v>365.06053036955171</v>
      </c>
      <c r="J603" s="136">
        <f t="shared" si="362"/>
        <v>114.81583672894368</v>
      </c>
      <c r="K603" s="136">
        <f t="shared" si="363"/>
        <v>75.346626913476371</v>
      </c>
      <c r="L603" s="136">
        <f t="shared" si="364"/>
        <v>3.652029960482484</v>
      </c>
      <c r="M603" s="136">
        <f t="shared" si="365"/>
        <v>81.88523660156747</v>
      </c>
      <c r="N603" s="136">
        <f t="shared" si="366"/>
        <v>89.36080016508177</v>
      </c>
      <c r="O603" s="136">
        <f t="shared" si="367"/>
        <v>0</v>
      </c>
      <c r="P603" s="136">
        <f t="shared" si="368"/>
        <v>0</v>
      </c>
      <c r="Q603" s="136">
        <f t="shared" si="369"/>
        <v>0</v>
      </c>
      <c r="R603" s="136">
        <f t="shared" si="370"/>
        <v>0</v>
      </c>
      <c r="S603" s="136">
        <f t="shared" si="371"/>
        <v>0</v>
      </c>
      <c r="T603" s="136">
        <f t="shared" si="372"/>
        <v>0</v>
      </c>
      <c r="U603" s="136">
        <f t="shared" si="373"/>
        <v>0</v>
      </c>
      <c r="V603" s="136">
        <f t="shared" si="374"/>
        <v>0</v>
      </c>
      <c r="W603" s="136">
        <f t="shared" si="375"/>
        <v>0</v>
      </c>
      <c r="X603" s="136">
        <f t="shared" si="376"/>
        <v>0</v>
      </c>
      <c r="Y603" s="42">
        <f t="shared" si="377"/>
        <v>0</v>
      </c>
      <c r="Z603" s="42"/>
      <c r="AA603" s="42"/>
      <c r="AB603" s="42"/>
      <c r="AC603" s="42"/>
      <c r="AD603" s="42"/>
      <c r="AE603" s="42"/>
      <c r="AF603" s="42"/>
      <c r="AG603" s="42"/>
    </row>
    <row r="604" spans="1:33">
      <c r="A604" s="44">
        <f t="shared" si="305"/>
        <v>581</v>
      </c>
      <c r="B604" s="44"/>
      <c r="C604" s="137">
        <v>37503</v>
      </c>
      <c r="E604" s="138" t="s">
        <v>291</v>
      </c>
      <c r="G604" s="43">
        <v>1</v>
      </c>
      <c r="H604" s="136" t="str">
        <f t="shared" si="361"/>
        <v>Mcf</v>
      </c>
      <c r="I604" s="42">
        <f>'DepExp. Class.'!L$76</f>
        <v>31.603203881284522</v>
      </c>
      <c r="J604" s="136">
        <f t="shared" si="362"/>
        <v>9.9395798643909661</v>
      </c>
      <c r="K604" s="136">
        <f t="shared" si="363"/>
        <v>6.5227396938890756</v>
      </c>
      <c r="L604" s="136">
        <f t="shared" si="364"/>
        <v>0.31615537101436747</v>
      </c>
      <c r="M604" s="136">
        <f t="shared" si="365"/>
        <v>7.0887855900688184</v>
      </c>
      <c r="N604" s="136">
        <f t="shared" si="366"/>
        <v>7.7359433619213007</v>
      </c>
      <c r="O604" s="136">
        <f t="shared" si="367"/>
        <v>0</v>
      </c>
      <c r="P604" s="136">
        <f t="shared" si="368"/>
        <v>0</v>
      </c>
      <c r="Q604" s="136">
        <f t="shared" si="369"/>
        <v>0</v>
      </c>
      <c r="R604" s="136">
        <f t="shared" si="370"/>
        <v>0</v>
      </c>
      <c r="S604" s="136">
        <f t="shared" si="371"/>
        <v>0</v>
      </c>
      <c r="T604" s="136">
        <f t="shared" si="372"/>
        <v>0</v>
      </c>
      <c r="U604" s="136">
        <f t="shared" si="373"/>
        <v>0</v>
      </c>
      <c r="V604" s="136">
        <f t="shared" si="374"/>
        <v>0</v>
      </c>
      <c r="W604" s="136">
        <f t="shared" si="375"/>
        <v>0</v>
      </c>
      <c r="X604" s="136">
        <f t="shared" si="376"/>
        <v>0</v>
      </c>
      <c r="Y604" s="42">
        <f t="shared" si="377"/>
        <v>0</v>
      </c>
      <c r="Z604" s="42"/>
      <c r="AA604" s="42"/>
      <c r="AB604" s="42"/>
      <c r="AC604" s="42"/>
      <c r="AD604" s="42"/>
      <c r="AE604" s="42"/>
      <c r="AF604" s="42"/>
      <c r="AG604" s="42"/>
    </row>
    <row r="605" spans="1:33">
      <c r="A605" s="44">
        <f t="shared" ref="A605:A668" si="378">A604+1</f>
        <v>582</v>
      </c>
      <c r="B605" s="44"/>
      <c r="C605" s="137">
        <v>37600</v>
      </c>
      <c r="E605" s="138" t="s">
        <v>284</v>
      </c>
      <c r="G605" s="43">
        <v>1</v>
      </c>
      <c r="H605" s="136" t="str">
        <f t="shared" si="361"/>
        <v>Mcf</v>
      </c>
      <c r="I605" s="42">
        <f>'DepExp. Class.'!L$77</f>
        <v>382862.90591259807</v>
      </c>
      <c r="J605" s="136">
        <f t="shared" si="362"/>
        <v>120414.89352554837</v>
      </c>
      <c r="K605" s="136">
        <f t="shared" si="363"/>
        <v>79020.946202000006</v>
      </c>
      <c r="L605" s="136">
        <f t="shared" si="364"/>
        <v>3830.1231900769058</v>
      </c>
      <c r="M605" s="136">
        <f t="shared" si="365"/>
        <v>85878.414751877572</v>
      </c>
      <c r="N605" s="136">
        <f t="shared" si="366"/>
        <v>93718.528243095294</v>
      </c>
      <c r="O605" s="136">
        <f t="shared" si="367"/>
        <v>0</v>
      </c>
      <c r="P605" s="136">
        <f t="shared" si="368"/>
        <v>0</v>
      </c>
      <c r="Q605" s="136">
        <f t="shared" si="369"/>
        <v>0</v>
      </c>
      <c r="R605" s="136">
        <f t="shared" si="370"/>
        <v>0</v>
      </c>
      <c r="S605" s="136">
        <f t="shared" si="371"/>
        <v>0</v>
      </c>
      <c r="T605" s="136">
        <f t="shared" si="372"/>
        <v>0</v>
      </c>
      <c r="U605" s="136">
        <f t="shared" si="373"/>
        <v>0</v>
      </c>
      <c r="V605" s="136">
        <f t="shared" si="374"/>
        <v>0</v>
      </c>
      <c r="W605" s="136">
        <f t="shared" si="375"/>
        <v>0</v>
      </c>
      <c r="X605" s="136">
        <f t="shared" si="376"/>
        <v>0</v>
      </c>
      <c r="Y605" s="42">
        <f t="shared" si="377"/>
        <v>0</v>
      </c>
      <c r="Z605" s="42"/>
      <c r="AA605" s="42"/>
      <c r="AB605" s="42"/>
      <c r="AC605" s="42"/>
      <c r="AD605" s="42"/>
      <c r="AE605" s="42"/>
      <c r="AF605" s="42"/>
      <c r="AG605" s="42"/>
    </row>
    <row r="606" spans="1:33">
      <c r="A606" s="44">
        <f t="shared" si="378"/>
        <v>583</v>
      </c>
      <c r="B606" s="44"/>
      <c r="C606" s="137">
        <v>37601</v>
      </c>
      <c r="E606" s="138" t="s">
        <v>285</v>
      </c>
      <c r="G606" s="43">
        <v>1</v>
      </c>
      <c r="H606" s="136" t="str">
        <f t="shared" si="361"/>
        <v>Mcf</v>
      </c>
      <c r="I606" s="42">
        <f>'DepExp. Class.'!L$78</f>
        <v>902119.40045416995</v>
      </c>
      <c r="J606" s="136">
        <f t="shared" si="362"/>
        <v>283727.17721005518</v>
      </c>
      <c r="K606" s="136">
        <f t="shared" si="363"/>
        <v>186192.83171648672</v>
      </c>
      <c r="L606" s="136">
        <f t="shared" si="364"/>
        <v>9024.714545437233</v>
      </c>
      <c r="M606" s="136">
        <f t="shared" si="365"/>
        <v>202350.71831587722</v>
      </c>
      <c r="N606" s="136">
        <f t="shared" si="366"/>
        <v>220823.95866631376</v>
      </c>
      <c r="O606" s="136">
        <f t="shared" si="367"/>
        <v>0</v>
      </c>
      <c r="P606" s="136">
        <f t="shared" si="368"/>
        <v>0</v>
      </c>
      <c r="Q606" s="136">
        <f t="shared" si="369"/>
        <v>0</v>
      </c>
      <c r="R606" s="136">
        <f t="shared" si="370"/>
        <v>0</v>
      </c>
      <c r="S606" s="136">
        <f t="shared" si="371"/>
        <v>0</v>
      </c>
      <c r="T606" s="136">
        <f t="shared" si="372"/>
        <v>0</v>
      </c>
      <c r="U606" s="136">
        <f t="shared" si="373"/>
        <v>0</v>
      </c>
      <c r="V606" s="136">
        <f t="shared" si="374"/>
        <v>0</v>
      </c>
      <c r="W606" s="136">
        <f t="shared" si="375"/>
        <v>0</v>
      </c>
      <c r="X606" s="136">
        <f t="shared" si="376"/>
        <v>0</v>
      </c>
      <c r="Y606" s="42">
        <f t="shared" si="377"/>
        <v>0</v>
      </c>
      <c r="Z606" s="42"/>
      <c r="AA606" s="42"/>
      <c r="AB606" s="42"/>
      <c r="AC606" s="42"/>
      <c r="AD606" s="42"/>
      <c r="AE606" s="42"/>
      <c r="AF606" s="42"/>
      <c r="AG606" s="42"/>
    </row>
    <row r="607" spans="1:33">
      <c r="A607" s="44">
        <f t="shared" si="378"/>
        <v>584</v>
      </c>
      <c r="B607" s="44"/>
      <c r="C607" s="137">
        <v>37602</v>
      </c>
      <c r="E607" s="138" t="s">
        <v>292</v>
      </c>
      <c r="G607" s="43">
        <v>1</v>
      </c>
      <c r="H607" s="136" t="str">
        <f t="shared" si="361"/>
        <v>Mcf</v>
      </c>
      <c r="I607" s="42">
        <f>'DepExp. Class.'!L$79</f>
        <v>783100.60100095067</v>
      </c>
      <c r="J607" s="136">
        <f t="shared" si="362"/>
        <v>246294.36289878917</v>
      </c>
      <c r="K607" s="136">
        <f t="shared" si="363"/>
        <v>161627.96005256407</v>
      </c>
      <c r="L607" s="136">
        <f t="shared" si="364"/>
        <v>7834.0620774100671</v>
      </c>
      <c r="M607" s="136">
        <f t="shared" si="365"/>
        <v>175654.09750234915</v>
      </c>
      <c r="N607" s="136">
        <f t="shared" si="366"/>
        <v>191690.11846983834</v>
      </c>
      <c r="O607" s="136">
        <f t="shared" si="367"/>
        <v>0</v>
      </c>
      <c r="P607" s="136">
        <f t="shared" si="368"/>
        <v>0</v>
      </c>
      <c r="Q607" s="136">
        <f t="shared" si="369"/>
        <v>0</v>
      </c>
      <c r="R607" s="136">
        <f t="shared" si="370"/>
        <v>0</v>
      </c>
      <c r="S607" s="136">
        <f t="shared" si="371"/>
        <v>0</v>
      </c>
      <c r="T607" s="136">
        <f t="shared" si="372"/>
        <v>0</v>
      </c>
      <c r="U607" s="136">
        <f t="shared" si="373"/>
        <v>0</v>
      </c>
      <c r="V607" s="136">
        <f t="shared" si="374"/>
        <v>0</v>
      </c>
      <c r="W607" s="136">
        <f t="shared" si="375"/>
        <v>0</v>
      </c>
      <c r="X607" s="136">
        <f t="shared" si="376"/>
        <v>0</v>
      </c>
      <c r="Y607" s="42">
        <f t="shared" si="377"/>
        <v>0</v>
      </c>
      <c r="Z607" s="42"/>
      <c r="AA607" s="42"/>
      <c r="AB607" s="42"/>
      <c r="AC607" s="42"/>
      <c r="AD607" s="42"/>
      <c r="AE607" s="42"/>
      <c r="AF607" s="42"/>
      <c r="AG607" s="42"/>
    </row>
    <row r="608" spans="1:33">
      <c r="A608" s="44">
        <f t="shared" si="378"/>
        <v>585</v>
      </c>
      <c r="B608" s="44"/>
      <c r="C608" s="137">
        <v>37800</v>
      </c>
      <c r="E608" s="138" t="s">
        <v>293</v>
      </c>
      <c r="G608" s="43">
        <v>1</v>
      </c>
      <c r="H608" s="136" t="str">
        <f t="shared" si="361"/>
        <v>Mcf</v>
      </c>
      <c r="I608" s="42">
        <f>'DepExp. Class.'!L$80</f>
        <v>82882.458599351041</v>
      </c>
      <c r="J608" s="136">
        <f t="shared" si="362"/>
        <v>26067.509474670489</v>
      </c>
      <c r="K608" s="136">
        <f t="shared" si="363"/>
        <v>17106.515676825464</v>
      </c>
      <c r="L608" s="136">
        <f t="shared" si="364"/>
        <v>829.14803661975179</v>
      </c>
      <c r="M608" s="136">
        <f t="shared" si="365"/>
        <v>18591.02578319583</v>
      </c>
      <c r="N608" s="136">
        <f t="shared" si="366"/>
        <v>20288.259628039523</v>
      </c>
      <c r="O608" s="136">
        <f t="shared" si="367"/>
        <v>0</v>
      </c>
      <c r="P608" s="136">
        <f t="shared" si="368"/>
        <v>0</v>
      </c>
      <c r="Q608" s="136">
        <f t="shared" si="369"/>
        <v>0</v>
      </c>
      <c r="R608" s="136">
        <f t="shared" si="370"/>
        <v>0</v>
      </c>
      <c r="S608" s="136">
        <f t="shared" si="371"/>
        <v>0</v>
      </c>
      <c r="T608" s="136">
        <f t="shared" si="372"/>
        <v>0</v>
      </c>
      <c r="U608" s="136">
        <f t="shared" si="373"/>
        <v>0</v>
      </c>
      <c r="V608" s="136">
        <f t="shared" si="374"/>
        <v>0</v>
      </c>
      <c r="W608" s="136">
        <f t="shared" si="375"/>
        <v>0</v>
      </c>
      <c r="X608" s="136">
        <f t="shared" si="376"/>
        <v>0</v>
      </c>
      <c r="Y608" s="42">
        <f t="shared" si="377"/>
        <v>0</v>
      </c>
      <c r="Z608" s="42"/>
      <c r="AA608" s="42"/>
      <c r="AB608" s="42"/>
      <c r="AC608" s="42"/>
      <c r="AD608" s="42"/>
      <c r="AE608" s="42"/>
      <c r="AF608" s="42"/>
      <c r="AG608" s="42"/>
    </row>
    <row r="609" spans="1:33">
      <c r="A609" s="44">
        <f t="shared" si="378"/>
        <v>586</v>
      </c>
      <c r="B609" s="44"/>
      <c r="C609" s="137">
        <v>37900</v>
      </c>
      <c r="E609" s="138" t="s">
        <v>294</v>
      </c>
      <c r="G609" s="43">
        <v>1</v>
      </c>
      <c r="H609" s="136" t="str">
        <f t="shared" si="361"/>
        <v>Mcf</v>
      </c>
      <c r="I609" s="42">
        <f>'DepExp. Class.'!L$81</f>
        <v>34621.970449792549</v>
      </c>
      <c r="J609" s="136">
        <f t="shared" si="362"/>
        <v>10889.01750724363</v>
      </c>
      <c r="K609" s="136">
        <f t="shared" si="363"/>
        <v>7145.7976786731269</v>
      </c>
      <c r="L609" s="136">
        <f t="shared" si="364"/>
        <v>346.35481750269082</v>
      </c>
      <c r="M609" s="136">
        <f t="shared" si="365"/>
        <v>7765.9127899250952</v>
      </c>
      <c r="N609" s="136">
        <f t="shared" si="366"/>
        <v>8474.8876564480124</v>
      </c>
      <c r="O609" s="136">
        <f t="shared" si="367"/>
        <v>0</v>
      </c>
      <c r="P609" s="136">
        <f t="shared" si="368"/>
        <v>0</v>
      </c>
      <c r="Q609" s="136">
        <f t="shared" si="369"/>
        <v>0</v>
      </c>
      <c r="R609" s="136">
        <f t="shared" si="370"/>
        <v>0</v>
      </c>
      <c r="S609" s="136">
        <f t="shared" si="371"/>
        <v>0</v>
      </c>
      <c r="T609" s="136">
        <f t="shared" si="372"/>
        <v>0</v>
      </c>
      <c r="U609" s="136">
        <f t="shared" si="373"/>
        <v>0</v>
      </c>
      <c r="V609" s="136">
        <f t="shared" si="374"/>
        <v>0</v>
      </c>
      <c r="W609" s="136">
        <f t="shared" si="375"/>
        <v>0</v>
      </c>
      <c r="X609" s="136">
        <f t="shared" si="376"/>
        <v>0</v>
      </c>
      <c r="Y609" s="42">
        <f t="shared" si="377"/>
        <v>0</v>
      </c>
      <c r="Z609" s="42"/>
      <c r="AA609" s="42"/>
      <c r="AB609" s="42"/>
      <c r="AC609" s="42"/>
      <c r="AD609" s="42"/>
      <c r="AE609" s="42"/>
      <c r="AF609" s="42"/>
      <c r="AG609" s="42"/>
    </row>
    <row r="610" spans="1:33">
      <c r="A610" s="44">
        <f t="shared" si="378"/>
        <v>587</v>
      </c>
      <c r="B610" s="44"/>
      <c r="C610" s="137">
        <v>37905</v>
      </c>
      <c r="E610" s="138" t="s">
        <v>295</v>
      </c>
      <c r="G610" s="43">
        <v>1</v>
      </c>
      <c r="H610" s="136" t="str">
        <f t="shared" si="361"/>
        <v>Mcf</v>
      </c>
      <c r="I610" s="42">
        <f>'DepExp. Class.'!L$82</f>
        <v>15269.527986793151</v>
      </c>
      <c r="J610" s="136">
        <f t="shared" si="362"/>
        <v>4802.4464065861248</v>
      </c>
      <c r="K610" s="136">
        <f t="shared" si="363"/>
        <v>3151.5525033646554</v>
      </c>
      <c r="L610" s="136">
        <f t="shared" si="364"/>
        <v>152.75486953832984</v>
      </c>
      <c r="M610" s="136">
        <f t="shared" si="365"/>
        <v>3425.0454595216906</v>
      </c>
      <c r="N610" s="136">
        <f t="shared" si="366"/>
        <v>3737.7287477823529</v>
      </c>
      <c r="O610" s="136">
        <f t="shared" si="367"/>
        <v>0</v>
      </c>
      <c r="P610" s="136">
        <f t="shared" si="368"/>
        <v>0</v>
      </c>
      <c r="Q610" s="136">
        <f t="shared" si="369"/>
        <v>0</v>
      </c>
      <c r="R610" s="136">
        <f t="shared" si="370"/>
        <v>0</v>
      </c>
      <c r="S610" s="136">
        <f t="shared" si="371"/>
        <v>0</v>
      </c>
      <c r="T610" s="136">
        <f t="shared" si="372"/>
        <v>0</v>
      </c>
      <c r="U610" s="136">
        <f t="shared" si="373"/>
        <v>0</v>
      </c>
      <c r="V610" s="136">
        <f t="shared" si="374"/>
        <v>0</v>
      </c>
      <c r="W610" s="136">
        <f t="shared" si="375"/>
        <v>0</v>
      </c>
      <c r="X610" s="136">
        <f t="shared" si="376"/>
        <v>0</v>
      </c>
      <c r="Y610" s="42">
        <f t="shared" si="377"/>
        <v>0</v>
      </c>
      <c r="Z610" s="42"/>
      <c r="AA610" s="42"/>
      <c r="AB610" s="42"/>
      <c r="AC610" s="42"/>
      <c r="AD610" s="42"/>
      <c r="AE610" s="42"/>
      <c r="AF610" s="42"/>
      <c r="AG610" s="42"/>
    </row>
    <row r="611" spans="1:33">
      <c r="A611" s="44">
        <f t="shared" si="378"/>
        <v>588</v>
      </c>
      <c r="B611" s="44"/>
      <c r="C611" s="137">
        <v>38000</v>
      </c>
      <c r="E611" s="138" t="s">
        <v>52</v>
      </c>
      <c r="G611" s="43">
        <v>99</v>
      </c>
      <c r="H611" s="136" t="str">
        <f t="shared" si="361"/>
        <v>-</v>
      </c>
      <c r="I611" s="42">
        <f>'DepExp. Class.'!L$83</f>
        <v>0</v>
      </c>
      <c r="J611" s="136">
        <f t="shared" si="362"/>
        <v>0</v>
      </c>
      <c r="K611" s="136">
        <f t="shared" si="363"/>
        <v>0</v>
      </c>
      <c r="L611" s="136">
        <f t="shared" si="364"/>
        <v>0</v>
      </c>
      <c r="M611" s="136">
        <f t="shared" si="365"/>
        <v>0</v>
      </c>
      <c r="N611" s="136">
        <f t="shared" si="366"/>
        <v>0</v>
      </c>
      <c r="O611" s="136">
        <f t="shared" si="367"/>
        <v>0</v>
      </c>
      <c r="P611" s="136">
        <f t="shared" si="368"/>
        <v>0</v>
      </c>
      <c r="Q611" s="136">
        <f t="shared" si="369"/>
        <v>0</v>
      </c>
      <c r="R611" s="136">
        <f t="shared" si="370"/>
        <v>0</v>
      </c>
      <c r="S611" s="136">
        <f t="shared" si="371"/>
        <v>0</v>
      </c>
      <c r="T611" s="136">
        <f t="shared" si="372"/>
        <v>0</v>
      </c>
      <c r="U611" s="136">
        <f t="shared" si="373"/>
        <v>0</v>
      </c>
      <c r="V611" s="136">
        <f t="shared" si="374"/>
        <v>0</v>
      </c>
      <c r="W611" s="136">
        <f t="shared" si="375"/>
        <v>0</v>
      </c>
      <c r="X611" s="136">
        <f t="shared" si="376"/>
        <v>0</v>
      </c>
      <c r="Y611" s="42">
        <f t="shared" si="377"/>
        <v>0</v>
      </c>
      <c r="Z611" s="44"/>
      <c r="AA611" s="44"/>
      <c r="AB611" s="44"/>
      <c r="AC611" s="44"/>
      <c r="AD611" s="44"/>
      <c r="AE611" s="44"/>
      <c r="AF611" s="44"/>
      <c r="AG611" s="44"/>
    </row>
    <row r="612" spans="1:33">
      <c r="A612" s="44">
        <f t="shared" si="378"/>
        <v>589</v>
      </c>
      <c r="B612" s="44"/>
      <c r="C612" s="137">
        <v>38100</v>
      </c>
      <c r="E612" s="138" t="s">
        <v>51</v>
      </c>
      <c r="G612" s="43">
        <v>99</v>
      </c>
      <c r="H612" s="136" t="str">
        <f t="shared" si="361"/>
        <v>-</v>
      </c>
      <c r="I612" s="42">
        <f>'DepExp. Class.'!L$84</f>
        <v>0</v>
      </c>
      <c r="J612" s="136">
        <f t="shared" si="362"/>
        <v>0</v>
      </c>
      <c r="K612" s="136">
        <f t="shared" si="363"/>
        <v>0</v>
      </c>
      <c r="L612" s="136">
        <f t="shared" si="364"/>
        <v>0</v>
      </c>
      <c r="M612" s="136">
        <f t="shared" si="365"/>
        <v>0</v>
      </c>
      <c r="N612" s="136">
        <f t="shared" si="366"/>
        <v>0</v>
      </c>
      <c r="O612" s="136">
        <f t="shared" si="367"/>
        <v>0</v>
      </c>
      <c r="P612" s="136">
        <f t="shared" si="368"/>
        <v>0</v>
      </c>
      <c r="Q612" s="136">
        <f t="shared" si="369"/>
        <v>0</v>
      </c>
      <c r="R612" s="136">
        <f t="shared" si="370"/>
        <v>0</v>
      </c>
      <c r="S612" s="136">
        <f t="shared" si="371"/>
        <v>0</v>
      </c>
      <c r="T612" s="136">
        <f t="shared" si="372"/>
        <v>0</v>
      </c>
      <c r="U612" s="136">
        <f t="shared" si="373"/>
        <v>0</v>
      </c>
      <c r="V612" s="136">
        <f t="shared" si="374"/>
        <v>0</v>
      </c>
      <c r="W612" s="136">
        <f t="shared" si="375"/>
        <v>0</v>
      </c>
      <c r="X612" s="136">
        <f t="shared" si="376"/>
        <v>0</v>
      </c>
      <c r="Y612" s="42">
        <f t="shared" si="377"/>
        <v>0</v>
      </c>
      <c r="Z612" s="44"/>
      <c r="AA612" s="44"/>
      <c r="AB612" s="44"/>
      <c r="AC612" s="44"/>
      <c r="AD612" s="44"/>
      <c r="AE612" s="44"/>
      <c r="AF612" s="44"/>
      <c r="AG612" s="44"/>
    </row>
    <row r="613" spans="1:33">
      <c r="A613" s="44">
        <f t="shared" si="378"/>
        <v>590</v>
      </c>
      <c r="B613" s="44"/>
      <c r="C613" s="137">
        <v>38200</v>
      </c>
      <c r="E613" s="138" t="s">
        <v>296</v>
      </c>
      <c r="G613" s="43">
        <v>99</v>
      </c>
      <c r="H613" s="136" t="str">
        <f t="shared" si="361"/>
        <v>-</v>
      </c>
      <c r="I613" s="42">
        <f>'DepExp. Class.'!L$85</f>
        <v>0</v>
      </c>
      <c r="J613" s="136">
        <f t="shared" si="362"/>
        <v>0</v>
      </c>
      <c r="K613" s="136">
        <f t="shared" si="363"/>
        <v>0</v>
      </c>
      <c r="L613" s="136">
        <f t="shared" si="364"/>
        <v>0</v>
      </c>
      <c r="M613" s="136">
        <f t="shared" si="365"/>
        <v>0</v>
      </c>
      <c r="N613" s="136">
        <f t="shared" si="366"/>
        <v>0</v>
      </c>
      <c r="O613" s="136">
        <f t="shared" si="367"/>
        <v>0</v>
      </c>
      <c r="P613" s="136">
        <f t="shared" si="368"/>
        <v>0</v>
      </c>
      <c r="Q613" s="136">
        <f t="shared" si="369"/>
        <v>0</v>
      </c>
      <c r="R613" s="136">
        <f t="shared" si="370"/>
        <v>0</v>
      </c>
      <c r="S613" s="136">
        <f t="shared" si="371"/>
        <v>0</v>
      </c>
      <c r="T613" s="136">
        <f t="shared" si="372"/>
        <v>0</v>
      </c>
      <c r="U613" s="136">
        <f t="shared" si="373"/>
        <v>0</v>
      </c>
      <c r="V613" s="136">
        <f t="shared" si="374"/>
        <v>0</v>
      </c>
      <c r="W613" s="136">
        <f t="shared" si="375"/>
        <v>0</v>
      </c>
      <c r="X613" s="136">
        <f t="shared" si="376"/>
        <v>0</v>
      </c>
      <c r="Y613" s="42">
        <f t="shared" si="377"/>
        <v>0</v>
      </c>
      <c r="Z613" s="44"/>
      <c r="AA613" s="44"/>
      <c r="AB613" s="44"/>
      <c r="AC613" s="44"/>
      <c r="AD613" s="44"/>
      <c r="AE613" s="44"/>
      <c r="AF613" s="44"/>
      <c r="AG613" s="44"/>
    </row>
    <row r="614" spans="1:33">
      <c r="A614" s="44">
        <f t="shared" si="378"/>
        <v>591</v>
      </c>
      <c r="B614" s="44"/>
      <c r="C614" s="137">
        <v>38300</v>
      </c>
      <c r="E614" s="138" t="s">
        <v>297</v>
      </c>
      <c r="G614" s="43">
        <v>99</v>
      </c>
      <c r="H614" s="136" t="str">
        <f t="shared" si="361"/>
        <v>-</v>
      </c>
      <c r="I614" s="42">
        <f>'DepExp. Class.'!L$86</f>
        <v>0</v>
      </c>
      <c r="J614" s="136">
        <f t="shared" si="362"/>
        <v>0</v>
      </c>
      <c r="K614" s="136">
        <f t="shared" si="363"/>
        <v>0</v>
      </c>
      <c r="L614" s="136">
        <f t="shared" si="364"/>
        <v>0</v>
      </c>
      <c r="M614" s="136">
        <f t="shared" si="365"/>
        <v>0</v>
      </c>
      <c r="N614" s="136">
        <f t="shared" si="366"/>
        <v>0</v>
      </c>
      <c r="O614" s="136">
        <f t="shared" si="367"/>
        <v>0</v>
      </c>
      <c r="P614" s="136">
        <f t="shared" si="368"/>
        <v>0</v>
      </c>
      <c r="Q614" s="136">
        <f t="shared" si="369"/>
        <v>0</v>
      </c>
      <c r="R614" s="136">
        <f t="shared" si="370"/>
        <v>0</v>
      </c>
      <c r="S614" s="136">
        <f t="shared" si="371"/>
        <v>0</v>
      </c>
      <c r="T614" s="136">
        <f t="shared" si="372"/>
        <v>0</v>
      </c>
      <c r="U614" s="136">
        <f t="shared" si="373"/>
        <v>0</v>
      </c>
      <c r="V614" s="136">
        <f t="shared" si="374"/>
        <v>0</v>
      </c>
      <c r="W614" s="136">
        <f t="shared" si="375"/>
        <v>0</v>
      </c>
      <c r="X614" s="136">
        <f t="shared" si="376"/>
        <v>0</v>
      </c>
      <c r="Y614" s="42">
        <f t="shared" si="377"/>
        <v>0</v>
      </c>
      <c r="Z614" s="44"/>
      <c r="AA614" s="44"/>
      <c r="AB614" s="44"/>
      <c r="AC614" s="44"/>
      <c r="AD614" s="44"/>
      <c r="AE614" s="44"/>
      <c r="AF614" s="44"/>
      <c r="AG614" s="44"/>
    </row>
    <row r="615" spans="1:33">
      <c r="A615" s="44">
        <f t="shared" si="378"/>
        <v>592</v>
      </c>
      <c r="B615" s="44"/>
      <c r="C615" s="137">
        <v>38400</v>
      </c>
      <c r="E615" s="138" t="s">
        <v>298</v>
      </c>
      <c r="G615" s="43">
        <v>99</v>
      </c>
      <c r="H615" s="136" t="str">
        <f t="shared" si="361"/>
        <v>-</v>
      </c>
      <c r="I615" s="42">
        <f>'DepExp. Class.'!L$87</f>
        <v>0</v>
      </c>
      <c r="J615" s="136">
        <f t="shared" si="362"/>
        <v>0</v>
      </c>
      <c r="K615" s="136">
        <f t="shared" si="363"/>
        <v>0</v>
      </c>
      <c r="L615" s="136">
        <f t="shared" si="364"/>
        <v>0</v>
      </c>
      <c r="M615" s="136">
        <f t="shared" si="365"/>
        <v>0</v>
      </c>
      <c r="N615" s="136">
        <f t="shared" si="366"/>
        <v>0</v>
      </c>
      <c r="O615" s="136">
        <f t="shared" si="367"/>
        <v>0</v>
      </c>
      <c r="P615" s="136">
        <f t="shared" si="368"/>
        <v>0</v>
      </c>
      <c r="Q615" s="136">
        <f t="shared" si="369"/>
        <v>0</v>
      </c>
      <c r="R615" s="136">
        <f t="shared" si="370"/>
        <v>0</v>
      </c>
      <c r="S615" s="136">
        <f t="shared" si="371"/>
        <v>0</v>
      </c>
      <c r="T615" s="136">
        <f t="shared" si="372"/>
        <v>0</v>
      </c>
      <c r="U615" s="136">
        <f t="shared" si="373"/>
        <v>0</v>
      </c>
      <c r="V615" s="136">
        <f t="shared" si="374"/>
        <v>0</v>
      </c>
      <c r="W615" s="136">
        <f t="shared" si="375"/>
        <v>0</v>
      </c>
      <c r="X615" s="136">
        <f t="shared" si="376"/>
        <v>0</v>
      </c>
      <c r="Y615" s="42">
        <f t="shared" si="377"/>
        <v>0</v>
      </c>
      <c r="Z615" s="44"/>
      <c r="AA615" s="44"/>
      <c r="AB615" s="44"/>
      <c r="AC615" s="44"/>
      <c r="AD615" s="44"/>
      <c r="AE615" s="44"/>
      <c r="AF615" s="44"/>
      <c r="AG615" s="44"/>
    </row>
    <row r="616" spans="1:33">
      <c r="A616" s="44">
        <f t="shared" si="378"/>
        <v>593</v>
      </c>
      <c r="B616" s="44"/>
      <c r="C616" s="137">
        <v>38500</v>
      </c>
      <c r="E616" s="138" t="s">
        <v>299</v>
      </c>
      <c r="G616" s="43">
        <v>99</v>
      </c>
      <c r="H616" s="136" t="str">
        <f t="shared" si="361"/>
        <v>-</v>
      </c>
      <c r="I616" s="42">
        <f>'DepExp. Class.'!L$88</f>
        <v>0</v>
      </c>
      <c r="J616" s="136">
        <f t="shared" si="362"/>
        <v>0</v>
      </c>
      <c r="K616" s="136">
        <f t="shared" si="363"/>
        <v>0</v>
      </c>
      <c r="L616" s="136">
        <f t="shared" si="364"/>
        <v>0</v>
      </c>
      <c r="M616" s="136">
        <f t="shared" si="365"/>
        <v>0</v>
      </c>
      <c r="N616" s="136">
        <f t="shared" si="366"/>
        <v>0</v>
      </c>
      <c r="O616" s="136">
        <f t="shared" si="367"/>
        <v>0</v>
      </c>
      <c r="P616" s="136">
        <f t="shared" si="368"/>
        <v>0</v>
      </c>
      <c r="Q616" s="136">
        <f t="shared" si="369"/>
        <v>0</v>
      </c>
      <c r="R616" s="136">
        <f t="shared" si="370"/>
        <v>0</v>
      </c>
      <c r="S616" s="136">
        <f t="shared" si="371"/>
        <v>0</v>
      </c>
      <c r="T616" s="136">
        <f t="shared" si="372"/>
        <v>0</v>
      </c>
      <c r="U616" s="136">
        <f t="shared" si="373"/>
        <v>0</v>
      </c>
      <c r="V616" s="136">
        <f t="shared" si="374"/>
        <v>0</v>
      </c>
      <c r="W616" s="136">
        <f t="shared" si="375"/>
        <v>0</v>
      </c>
      <c r="X616" s="136">
        <f t="shared" si="376"/>
        <v>0</v>
      </c>
      <c r="Y616" s="42">
        <f t="shared" si="377"/>
        <v>0</v>
      </c>
      <c r="Z616" s="42"/>
      <c r="AA616" s="42"/>
      <c r="AB616" s="42"/>
      <c r="AC616" s="42"/>
      <c r="AD616" s="42"/>
      <c r="AE616" s="42"/>
      <c r="AF616" s="42"/>
      <c r="AG616" s="42"/>
    </row>
    <row r="617" spans="1:33">
      <c r="A617" s="44">
        <f t="shared" si="378"/>
        <v>594</v>
      </c>
      <c r="B617" s="44"/>
      <c r="C617" s="137">
        <v>38600</v>
      </c>
      <c r="E617" s="138" t="s">
        <v>300</v>
      </c>
      <c r="G617" s="43">
        <v>99</v>
      </c>
      <c r="H617" s="136" t="str">
        <f t="shared" si="361"/>
        <v>-</v>
      </c>
      <c r="I617" s="42">
        <f>'DepExp. Class.'!L$89</f>
        <v>0</v>
      </c>
      <c r="J617" s="136">
        <f t="shared" si="362"/>
        <v>0</v>
      </c>
      <c r="K617" s="136">
        <f t="shared" si="363"/>
        <v>0</v>
      </c>
      <c r="L617" s="136">
        <f t="shared" si="364"/>
        <v>0</v>
      </c>
      <c r="M617" s="136">
        <f t="shared" si="365"/>
        <v>0</v>
      </c>
      <c r="N617" s="136">
        <f t="shared" si="366"/>
        <v>0</v>
      </c>
      <c r="O617" s="136">
        <f t="shared" si="367"/>
        <v>0</v>
      </c>
      <c r="P617" s="136">
        <f t="shared" si="368"/>
        <v>0</v>
      </c>
      <c r="Q617" s="136">
        <f t="shared" si="369"/>
        <v>0</v>
      </c>
      <c r="R617" s="136">
        <f t="shared" si="370"/>
        <v>0</v>
      </c>
      <c r="S617" s="136">
        <f t="shared" si="371"/>
        <v>0</v>
      </c>
      <c r="T617" s="136">
        <f t="shared" si="372"/>
        <v>0</v>
      </c>
      <c r="U617" s="136">
        <f t="shared" si="373"/>
        <v>0</v>
      </c>
      <c r="V617" s="136">
        <f t="shared" si="374"/>
        <v>0</v>
      </c>
      <c r="W617" s="136">
        <f t="shared" si="375"/>
        <v>0</v>
      </c>
      <c r="X617" s="136">
        <f t="shared" si="376"/>
        <v>0</v>
      </c>
      <c r="Y617" s="42">
        <f t="shared" si="377"/>
        <v>0</v>
      </c>
      <c r="Z617" s="42"/>
      <c r="AA617" s="42"/>
      <c r="AB617" s="42"/>
      <c r="AC617" s="42"/>
      <c r="AD617" s="42"/>
      <c r="AE617" s="42"/>
      <c r="AF617" s="42"/>
      <c r="AG617" s="42"/>
    </row>
    <row r="618" spans="1:33">
      <c r="A618" s="44">
        <f t="shared" si="378"/>
        <v>595</v>
      </c>
      <c r="B618" s="44"/>
      <c r="C618" s="44"/>
      <c r="D618" s="44"/>
      <c r="E618" s="44"/>
      <c r="G618" s="43"/>
      <c r="H618" s="136"/>
      <c r="I618" s="42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42"/>
      <c r="Z618" s="42"/>
      <c r="AA618" s="42"/>
      <c r="AB618" s="42"/>
      <c r="AC618" s="42"/>
      <c r="AD618" s="42"/>
      <c r="AE618" s="42"/>
      <c r="AF618" s="42"/>
      <c r="AG618" s="42"/>
    </row>
    <row r="619" spans="1:33">
      <c r="A619" s="44">
        <f t="shared" si="378"/>
        <v>596</v>
      </c>
      <c r="B619" s="44"/>
      <c r="C619" s="44"/>
      <c r="D619" s="44" t="s">
        <v>66</v>
      </c>
      <c r="E619" s="44"/>
      <c r="G619" s="129"/>
      <c r="H619" s="44"/>
      <c r="I619" s="42">
        <f>'DepExp. Class.'!L$91</f>
        <v>2213135.0184083413</v>
      </c>
      <c r="J619" s="136">
        <f>SUM(J597:J617)</f>
        <v>696057.03107769764</v>
      </c>
      <c r="K619" s="136">
        <f t="shared" ref="K619:X619" si="379">SUM(K597:K617)</f>
        <v>456779.7520382693</v>
      </c>
      <c r="L619" s="136">
        <f t="shared" si="379"/>
        <v>22139.986992399165</v>
      </c>
      <c r="M619" s="136">
        <f t="shared" si="379"/>
        <v>496419.27718159184</v>
      </c>
      <c r="N619" s="136">
        <f t="shared" si="379"/>
        <v>541738.97111838346</v>
      </c>
      <c r="O619" s="136">
        <f t="shared" si="379"/>
        <v>0</v>
      </c>
      <c r="P619" s="136">
        <f t="shared" si="379"/>
        <v>0</v>
      </c>
      <c r="Q619" s="136">
        <f t="shared" si="379"/>
        <v>0</v>
      </c>
      <c r="R619" s="136">
        <f t="shared" si="379"/>
        <v>0</v>
      </c>
      <c r="S619" s="136">
        <f t="shared" si="379"/>
        <v>0</v>
      </c>
      <c r="T619" s="136">
        <f t="shared" si="379"/>
        <v>0</v>
      </c>
      <c r="U619" s="136">
        <f t="shared" si="379"/>
        <v>0</v>
      </c>
      <c r="V619" s="136">
        <f t="shared" si="379"/>
        <v>0</v>
      </c>
      <c r="W619" s="136">
        <f t="shared" si="379"/>
        <v>0</v>
      </c>
      <c r="X619" s="136">
        <f t="shared" si="379"/>
        <v>0</v>
      </c>
      <c r="Y619" s="42">
        <f>SUM(J619:X619)-I619</f>
        <v>0</v>
      </c>
      <c r="Z619" s="44"/>
      <c r="AA619" s="44"/>
      <c r="AB619" s="44"/>
      <c r="AC619" s="44"/>
      <c r="AD619" s="44"/>
      <c r="AE619" s="44"/>
      <c r="AF619" s="44"/>
      <c r="AG619" s="44"/>
    </row>
    <row r="620" spans="1:33">
      <c r="A620" s="44">
        <f t="shared" si="378"/>
        <v>597</v>
      </c>
      <c r="B620" s="44"/>
      <c r="C620" s="44"/>
      <c r="D620" s="44"/>
      <c r="E620" s="44"/>
      <c r="G620" s="129"/>
      <c r="H620" s="44"/>
      <c r="I620" s="44"/>
      <c r="J620" s="44"/>
      <c r="K620" s="44"/>
      <c r="L620" s="44"/>
      <c r="M620" s="44"/>
      <c r="N620" s="132"/>
      <c r="O620" s="132"/>
      <c r="P620" s="44"/>
      <c r="Q620" s="45"/>
      <c r="R620" s="45"/>
      <c r="S620" s="45"/>
      <c r="T620" s="45"/>
      <c r="U620" s="45"/>
      <c r="V620" s="45"/>
      <c r="W620" s="44"/>
      <c r="X620" s="44"/>
      <c r="Y620" s="44"/>
      <c r="Z620" s="44"/>
      <c r="AB620" s="44"/>
      <c r="AC620" s="44"/>
      <c r="AD620" s="44"/>
      <c r="AE620" s="44"/>
      <c r="AF620" s="44"/>
      <c r="AG620" s="44"/>
    </row>
    <row r="621" spans="1:33">
      <c r="A621" s="44">
        <f t="shared" si="378"/>
        <v>598</v>
      </c>
      <c r="B621" s="44"/>
      <c r="C621" s="44"/>
      <c r="D621" s="44" t="s">
        <v>158</v>
      </c>
      <c r="E621" s="44"/>
      <c r="G621" s="129"/>
      <c r="H621" s="44"/>
      <c r="I621" s="44"/>
      <c r="J621" s="42"/>
      <c r="K621" s="132"/>
      <c r="L621" s="132"/>
      <c r="M621" s="132"/>
      <c r="N621" s="45"/>
      <c r="O621" s="45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  <c r="Z621" s="44"/>
      <c r="AB621" s="44"/>
      <c r="AC621" s="44"/>
      <c r="AD621" s="44"/>
      <c r="AE621" s="44"/>
      <c r="AF621" s="44"/>
      <c r="AG621" s="44"/>
    </row>
    <row r="622" spans="1:33">
      <c r="A622" s="44">
        <f t="shared" si="378"/>
        <v>599</v>
      </c>
      <c r="B622" s="44"/>
      <c r="C622" s="44"/>
      <c r="D622" s="44"/>
      <c r="E622" s="44"/>
      <c r="G622" s="131"/>
      <c r="H622" s="149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132"/>
      <c r="U622" s="132"/>
      <c r="V622" s="132"/>
      <c r="W622" s="45"/>
      <c r="X622" s="45"/>
      <c r="Y622" s="45"/>
      <c r="Z622" s="44"/>
      <c r="AB622" s="44"/>
      <c r="AC622" s="44"/>
      <c r="AD622" s="44"/>
      <c r="AE622" s="44"/>
      <c r="AF622" s="44"/>
      <c r="AG622" s="44"/>
    </row>
    <row r="623" spans="1:33">
      <c r="A623" s="44">
        <f t="shared" si="378"/>
        <v>600</v>
      </c>
      <c r="B623" s="44"/>
      <c r="C623" s="139">
        <v>38900</v>
      </c>
      <c r="E623" s="138" t="s">
        <v>125</v>
      </c>
      <c r="G623" s="43">
        <v>6.6</v>
      </c>
      <c r="H623" s="136" t="str">
        <f t="shared" ref="H623:H656" si="380">VLOOKUP($G623,alloc,3)</f>
        <v>P, S, T &amp; D Plant - Commodity</v>
      </c>
      <c r="I623" s="42">
        <f>'DepExp. Class.'!L$95</f>
        <v>0</v>
      </c>
      <c r="J623" s="136">
        <f t="shared" ref="J623:J656" si="381">$I623*VLOOKUP($G623,alloc,6)</f>
        <v>0</v>
      </c>
      <c r="K623" s="136">
        <f t="shared" ref="K623:K656" si="382">$I623*VLOOKUP($G623,alloc,7)</f>
        <v>0</v>
      </c>
      <c r="L623" s="136">
        <f t="shared" ref="L623:L656" si="383">$I623*VLOOKUP($G623,alloc,8)</f>
        <v>0</v>
      </c>
      <c r="M623" s="136">
        <f t="shared" ref="M623:M656" si="384">$I623*VLOOKUP($G623,alloc,9)</f>
        <v>0</v>
      </c>
      <c r="N623" s="136">
        <f t="shared" ref="N623:N656" si="385">$I623*VLOOKUP($G623,alloc,10)</f>
        <v>0</v>
      </c>
      <c r="O623" s="136">
        <f t="shared" ref="O623:O656" si="386">$I623*VLOOKUP($G623,alloc,11)</f>
        <v>0</v>
      </c>
      <c r="P623" s="136">
        <f t="shared" ref="P623:P656" si="387">$I623*VLOOKUP($G623,alloc,12)</f>
        <v>0</v>
      </c>
      <c r="Q623" s="136">
        <f t="shared" ref="Q623:Q656" si="388">$I623*VLOOKUP($G623,alloc,13)</f>
        <v>0</v>
      </c>
      <c r="R623" s="136">
        <f t="shared" ref="R623:R656" si="389">$I623*VLOOKUP($G623,alloc,14)</f>
        <v>0</v>
      </c>
      <c r="S623" s="136">
        <f t="shared" ref="S623:S656" si="390">$I623*VLOOKUP($G623,alloc,15)</f>
        <v>0</v>
      </c>
      <c r="T623" s="136">
        <f t="shared" ref="T623:T656" si="391">$I623*VLOOKUP($G623,alloc,16)</f>
        <v>0</v>
      </c>
      <c r="U623" s="136">
        <f t="shared" ref="U623:U656" si="392">$I623*VLOOKUP($G623,alloc,17)</f>
        <v>0</v>
      </c>
      <c r="V623" s="136">
        <f t="shared" ref="V623:V656" si="393">$I623*VLOOKUP($G623,alloc,18)</f>
        <v>0</v>
      </c>
      <c r="W623" s="136">
        <f t="shared" ref="W623:W656" si="394">$I623*VLOOKUP($G623,alloc,19)</f>
        <v>0</v>
      </c>
      <c r="X623" s="136">
        <f t="shared" ref="X623:X656" si="395">$I623*VLOOKUP($G623,alloc,20)</f>
        <v>0</v>
      </c>
      <c r="Y623" s="42">
        <f t="shared" ref="Y623:Y656" si="396">SUM(J623:X623)-I623</f>
        <v>0</v>
      </c>
      <c r="Z623" s="44"/>
      <c r="AB623" s="44"/>
      <c r="AC623" s="44"/>
      <c r="AD623" s="44"/>
      <c r="AE623" s="44"/>
      <c r="AF623" s="44"/>
      <c r="AG623" s="44"/>
    </row>
    <row r="624" spans="1:33">
      <c r="A624" s="44">
        <f t="shared" si="378"/>
        <v>601</v>
      </c>
      <c r="B624" s="44"/>
      <c r="C624" s="139">
        <v>39000</v>
      </c>
      <c r="E624" s="138" t="s">
        <v>304</v>
      </c>
      <c r="G624" s="43">
        <v>6.6</v>
      </c>
      <c r="H624" s="136" t="str">
        <f t="shared" si="380"/>
        <v>P, S, T &amp; D Plant - Commodity</v>
      </c>
      <c r="I624" s="42">
        <f>'DepExp. Class.'!L$96</f>
        <v>39232.770347538026</v>
      </c>
      <c r="J624" s="136">
        <f t="shared" si="381"/>
        <v>12573.217700919</v>
      </c>
      <c r="K624" s="136">
        <f t="shared" si="382"/>
        <v>8187.5496283640796</v>
      </c>
      <c r="L624" s="136">
        <f t="shared" si="383"/>
        <v>384.65905765856473</v>
      </c>
      <c r="M624" s="136">
        <f t="shared" si="384"/>
        <v>8679.1106146511138</v>
      </c>
      <c r="N624" s="136">
        <f t="shared" si="385"/>
        <v>9408.2333459452657</v>
      </c>
      <c r="O624" s="136">
        <f t="shared" si="386"/>
        <v>0</v>
      </c>
      <c r="P624" s="136">
        <f t="shared" si="387"/>
        <v>0</v>
      </c>
      <c r="Q624" s="136">
        <f t="shared" si="388"/>
        <v>0</v>
      </c>
      <c r="R624" s="136">
        <f t="shared" si="389"/>
        <v>0</v>
      </c>
      <c r="S624" s="136">
        <f t="shared" si="390"/>
        <v>0</v>
      </c>
      <c r="T624" s="136">
        <f t="shared" si="391"/>
        <v>0</v>
      </c>
      <c r="U624" s="136">
        <f t="shared" si="392"/>
        <v>0</v>
      </c>
      <c r="V624" s="136">
        <f t="shared" si="393"/>
        <v>0</v>
      </c>
      <c r="W624" s="136">
        <f t="shared" si="394"/>
        <v>0</v>
      </c>
      <c r="X624" s="136">
        <f t="shared" si="395"/>
        <v>0</v>
      </c>
      <c r="Y624" s="42">
        <f t="shared" si="396"/>
        <v>0</v>
      </c>
      <c r="Z624" s="44"/>
      <c r="AB624" s="44"/>
      <c r="AC624" s="44"/>
      <c r="AD624" s="44"/>
      <c r="AE624" s="44"/>
      <c r="AF624" s="44"/>
      <c r="AG624" s="44"/>
    </row>
    <row r="625" spans="1:33">
      <c r="A625" s="44">
        <f t="shared" si="378"/>
        <v>602</v>
      </c>
      <c r="B625" s="44"/>
      <c r="C625" s="139">
        <v>39001</v>
      </c>
      <c r="E625" s="138" t="s">
        <v>149</v>
      </c>
      <c r="G625" s="43">
        <v>6.6</v>
      </c>
      <c r="H625" s="136" t="str">
        <f t="shared" si="380"/>
        <v>P, S, T &amp; D Plant - Commodity</v>
      </c>
      <c r="I625" s="42">
        <f>'DepExp. Class.'!L$97</f>
        <v>0</v>
      </c>
      <c r="J625" s="136">
        <f t="shared" si="381"/>
        <v>0</v>
      </c>
      <c r="K625" s="136">
        <f t="shared" si="382"/>
        <v>0</v>
      </c>
      <c r="L625" s="136">
        <f t="shared" si="383"/>
        <v>0</v>
      </c>
      <c r="M625" s="136">
        <f t="shared" si="384"/>
        <v>0</v>
      </c>
      <c r="N625" s="136">
        <f t="shared" si="385"/>
        <v>0</v>
      </c>
      <c r="O625" s="136">
        <f t="shared" si="386"/>
        <v>0</v>
      </c>
      <c r="P625" s="136">
        <f t="shared" si="387"/>
        <v>0</v>
      </c>
      <c r="Q625" s="136">
        <f t="shared" si="388"/>
        <v>0</v>
      </c>
      <c r="R625" s="136">
        <f t="shared" si="389"/>
        <v>0</v>
      </c>
      <c r="S625" s="136">
        <f t="shared" si="390"/>
        <v>0</v>
      </c>
      <c r="T625" s="136">
        <f t="shared" si="391"/>
        <v>0</v>
      </c>
      <c r="U625" s="136">
        <f t="shared" si="392"/>
        <v>0</v>
      </c>
      <c r="V625" s="136">
        <f t="shared" si="393"/>
        <v>0</v>
      </c>
      <c r="W625" s="136">
        <f t="shared" si="394"/>
        <v>0</v>
      </c>
      <c r="X625" s="136">
        <f t="shared" si="395"/>
        <v>0</v>
      </c>
      <c r="Y625" s="42">
        <f t="shared" si="396"/>
        <v>0</v>
      </c>
      <c r="Z625" s="42"/>
      <c r="AA625" s="42"/>
      <c r="AB625" s="42"/>
      <c r="AC625" s="42"/>
      <c r="AD625" s="42"/>
      <c r="AE625" s="42"/>
      <c r="AF625" s="42"/>
      <c r="AG625" s="42"/>
    </row>
    <row r="626" spans="1:33">
      <c r="A626" s="44">
        <f t="shared" si="378"/>
        <v>603</v>
      </c>
      <c r="B626" s="44"/>
      <c r="C626" s="139">
        <v>39002</v>
      </c>
      <c r="E626" s="138" t="s">
        <v>291</v>
      </c>
      <c r="G626" s="43">
        <v>6.6</v>
      </c>
      <c r="H626" s="136" t="str">
        <f t="shared" si="380"/>
        <v>P, S, T &amp; D Plant - Commodity</v>
      </c>
      <c r="I626" s="42">
        <f>'DepExp. Class.'!L$98</f>
        <v>1293.1315122296014</v>
      </c>
      <c r="J626" s="136">
        <f t="shared" si="381"/>
        <v>414.41947318924599</v>
      </c>
      <c r="K626" s="136">
        <f t="shared" si="382"/>
        <v>269.86568469656277</v>
      </c>
      <c r="L626" s="136">
        <f t="shared" si="383"/>
        <v>12.678552763838853</v>
      </c>
      <c r="M626" s="136">
        <f t="shared" si="384"/>
        <v>286.06777789364219</v>
      </c>
      <c r="N626" s="136">
        <f t="shared" si="385"/>
        <v>310.1000236863116</v>
      </c>
      <c r="O626" s="136">
        <f t="shared" si="386"/>
        <v>0</v>
      </c>
      <c r="P626" s="136">
        <f t="shared" si="387"/>
        <v>0</v>
      </c>
      <c r="Q626" s="136">
        <f t="shared" si="388"/>
        <v>0</v>
      </c>
      <c r="R626" s="136">
        <f t="shared" si="389"/>
        <v>0</v>
      </c>
      <c r="S626" s="136">
        <f t="shared" si="390"/>
        <v>0</v>
      </c>
      <c r="T626" s="136">
        <f t="shared" si="391"/>
        <v>0</v>
      </c>
      <c r="U626" s="136">
        <f t="shared" si="392"/>
        <v>0</v>
      </c>
      <c r="V626" s="136">
        <f t="shared" si="393"/>
        <v>0</v>
      </c>
      <c r="W626" s="136">
        <f t="shared" si="394"/>
        <v>0</v>
      </c>
      <c r="X626" s="136">
        <f t="shared" si="395"/>
        <v>0</v>
      </c>
      <c r="Y626" s="42">
        <f t="shared" si="396"/>
        <v>0</v>
      </c>
      <c r="Z626" s="42"/>
      <c r="AA626" s="42"/>
      <c r="AB626" s="42"/>
      <c r="AC626" s="42"/>
      <c r="AD626" s="42"/>
      <c r="AE626" s="42"/>
      <c r="AF626" s="42"/>
      <c r="AG626" s="42"/>
    </row>
    <row r="627" spans="1:33">
      <c r="A627" s="44">
        <f t="shared" si="378"/>
        <v>604</v>
      </c>
      <c r="B627" s="44"/>
      <c r="C627" s="139">
        <v>39003</v>
      </c>
      <c r="E627" s="138" t="s">
        <v>306</v>
      </c>
      <c r="G627" s="43">
        <v>6.6</v>
      </c>
      <c r="H627" s="136" t="str">
        <f t="shared" si="380"/>
        <v>P, S, T &amp; D Plant - Commodity</v>
      </c>
      <c r="I627" s="42">
        <f>'DepExp. Class.'!L$99</f>
        <v>5297.568684057972</v>
      </c>
      <c r="J627" s="136">
        <f t="shared" si="381"/>
        <v>1697.7512360253622</v>
      </c>
      <c r="K627" s="136">
        <f t="shared" si="382"/>
        <v>1105.5580864203205</v>
      </c>
      <c r="L627" s="136">
        <f t="shared" si="383"/>
        <v>51.940195908677083</v>
      </c>
      <c r="M627" s="136">
        <f t="shared" si="384"/>
        <v>1171.9331617512487</v>
      </c>
      <c r="N627" s="136">
        <f t="shared" si="385"/>
        <v>1270.3860039523629</v>
      </c>
      <c r="O627" s="136">
        <f t="shared" si="386"/>
        <v>0</v>
      </c>
      <c r="P627" s="136">
        <f t="shared" si="387"/>
        <v>0</v>
      </c>
      <c r="Q627" s="136">
        <f t="shared" si="388"/>
        <v>0</v>
      </c>
      <c r="R627" s="136">
        <f t="shared" si="389"/>
        <v>0</v>
      </c>
      <c r="S627" s="136">
        <f t="shared" si="390"/>
        <v>0</v>
      </c>
      <c r="T627" s="136">
        <f t="shared" si="391"/>
        <v>0</v>
      </c>
      <c r="U627" s="136">
        <f t="shared" si="392"/>
        <v>0</v>
      </c>
      <c r="V627" s="136">
        <f t="shared" si="393"/>
        <v>0</v>
      </c>
      <c r="W627" s="136">
        <f t="shared" si="394"/>
        <v>0</v>
      </c>
      <c r="X627" s="136">
        <f t="shared" si="395"/>
        <v>0</v>
      </c>
      <c r="Y627" s="42">
        <f t="shared" si="396"/>
        <v>0</v>
      </c>
      <c r="Z627" s="42"/>
      <c r="AA627" s="42"/>
      <c r="AB627" s="42"/>
      <c r="AC627" s="42"/>
      <c r="AD627" s="42"/>
      <c r="AE627" s="42"/>
      <c r="AF627" s="42"/>
      <c r="AG627" s="42"/>
    </row>
    <row r="628" spans="1:33">
      <c r="A628" s="44">
        <f t="shared" si="378"/>
        <v>605</v>
      </c>
      <c r="B628" s="44"/>
      <c r="C628" s="139">
        <v>39004</v>
      </c>
      <c r="E628" s="138" t="s">
        <v>307</v>
      </c>
      <c r="G628" s="43">
        <v>6.6</v>
      </c>
      <c r="H628" s="136" t="str">
        <f t="shared" si="380"/>
        <v>P, S, T &amp; D Plant - Commodity</v>
      </c>
      <c r="I628" s="42">
        <f>'DepExp. Class.'!L$100</f>
        <v>55.735760665165635</v>
      </c>
      <c r="J628" s="136">
        <f t="shared" si="381"/>
        <v>17.862053746439585</v>
      </c>
      <c r="K628" s="136">
        <f t="shared" si="382"/>
        <v>11.631585087625679</v>
      </c>
      <c r="L628" s="136">
        <f t="shared" si="383"/>
        <v>0.54646319863290738</v>
      </c>
      <c r="M628" s="136">
        <f t="shared" si="384"/>
        <v>12.329917763124495</v>
      </c>
      <c r="N628" s="136">
        <f t="shared" si="385"/>
        <v>13.365740869342966</v>
      </c>
      <c r="O628" s="136">
        <f t="shared" si="386"/>
        <v>0</v>
      </c>
      <c r="P628" s="136">
        <f t="shared" si="387"/>
        <v>0</v>
      </c>
      <c r="Q628" s="136">
        <f t="shared" si="388"/>
        <v>0</v>
      </c>
      <c r="R628" s="136">
        <f t="shared" si="389"/>
        <v>0</v>
      </c>
      <c r="S628" s="136">
        <f t="shared" si="390"/>
        <v>0</v>
      </c>
      <c r="T628" s="136">
        <f t="shared" si="391"/>
        <v>0</v>
      </c>
      <c r="U628" s="136">
        <f t="shared" si="392"/>
        <v>0</v>
      </c>
      <c r="V628" s="136">
        <f t="shared" si="393"/>
        <v>0</v>
      </c>
      <c r="W628" s="136">
        <f t="shared" si="394"/>
        <v>0</v>
      </c>
      <c r="X628" s="136">
        <f t="shared" si="395"/>
        <v>0</v>
      </c>
      <c r="Y628" s="42">
        <f t="shared" si="396"/>
        <v>0</v>
      </c>
      <c r="Z628" s="42"/>
      <c r="AA628" s="42"/>
      <c r="AB628" s="42"/>
      <c r="AC628" s="42"/>
      <c r="AD628" s="42"/>
      <c r="AE628" s="42"/>
      <c r="AF628" s="42"/>
      <c r="AG628" s="42"/>
    </row>
    <row r="629" spans="1:33">
      <c r="A629" s="44">
        <f t="shared" si="378"/>
        <v>606</v>
      </c>
      <c r="B629" s="44"/>
      <c r="C629" s="139">
        <v>39009</v>
      </c>
      <c r="E629" s="138" t="s">
        <v>308</v>
      </c>
      <c r="G629" s="43">
        <v>6.6</v>
      </c>
      <c r="H629" s="136" t="str">
        <f t="shared" si="380"/>
        <v>P, S, T &amp; D Plant - Commodity</v>
      </c>
      <c r="I629" s="42">
        <f>'DepExp. Class.'!L$101</f>
        <v>46321.224624463655</v>
      </c>
      <c r="J629" s="136">
        <f t="shared" si="381"/>
        <v>14844.907362324448</v>
      </c>
      <c r="K629" s="136">
        <f t="shared" si="382"/>
        <v>9666.8504951294108</v>
      </c>
      <c r="L629" s="136">
        <f t="shared" si="383"/>
        <v>454.15805347926494</v>
      </c>
      <c r="M629" s="136">
        <f t="shared" si="384"/>
        <v>10247.225183450484</v>
      </c>
      <c r="N629" s="136">
        <f t="shared" si="385"/>
        <v>11108.083530080046</v>
      </c>
      <c r="O629" s="136">
        <f t="shared" si="386"/>
        <v>0</v>
      </c>
      <c r="P629" s="136">
        <f t="shared" si="387"/>
        <v>0</v>
      </c>
      <c r="Q629" s="136">
        <f t="shared" si="388"/>
        <v>0</v>
      </c>
      <c r="R629" s="136">
        <f t="shared" si="389"/>
        <v>0</v>
      </c>
      <c r="S629" s="136">
        <f t="shared" si="390"/>
        <v>0</v>
      </c>
      <c r="T629" s="136">
        <f t="shared" si="391"/>
        <v>0</v>
      </c>
      <c r="U629" s="136">
        <f t="shared" si="392"/>
        <v>0</v>
      </c>
      <c r="V629" s="136">
        <f t="shared" si="393"/>
        <v>0</v>
      </c>
      <c r="W629" s="136">
        <f t="shared" si="394"/>
        <v>0</v>
      </c>
      <c r="X629" s="136">
        <f t="shared" si="395"/>
        <v>0</v>
      </c>
      <c r="Y629" s="42">
        <f t="shared" si="396"/>
        <v>0</v>
      </c>
      <c r="Z629" s="42"/>
      <c r="AA629" s="42"/>
      <c r="AB629" s="42"/>
      <c r="AC629" s="42"/>
      <c r="AD629" s="42"/>
      <c r="AE629" s="42"/>
      <c r="AF629" s="42"/>
      <c r="AG629" s="42"/>
    </row>
    <row r="630" spans="1:33">
      <c r="A630" s="44">
        <f t="shared" si="378"/>
        <v>607</v>
      </c>
      <c r="B630" s="44"/>
      <c r="C630" s="139">
        <v>39100</v>
      </c>
      <c r="E630" s="138" t="s">
        <v>309</v>
      </c>
      <c r="G630" s="43">
        <v>6.6</v>
      </c>
      <c r="H630" s="136" t="str">
        <f t="shared" si="380"/>
        <v>P, S, T &amp; D Plant - Commodity</v>
      </c>
      <c r="I630" s="42">
        <f>'DepExp. Class.'!L$102</f>
        <v>25837.405395654612</v>
      </c>
      <c r="J630" s="136">
        <f t="shared" si="381"/>
        <v>8280.3054688400443</v>
      </c>
      <c r="K630" s="136">
        <f t="shared" si="382"/>
        <v>5392.0494798389655</v>
      </c>
      <c r="L630" s="136">
        <f t="shared" si="383"/>
        <v>253.3237373704479</v>
      </c>
      <c r="M630" s="136">
        <f t="shared" si="384"/>
        <v>5715.7752928998043</v>
      </c>
      <c r="N630" s="136">
        <f t="shared" si="385"/>
        <v>6195.9514167053494</v>
      </c>
      <c r="O630" s="136">
        <f t="shared" si="386"/>
        <v>0</v>
      </c>
      <c r="P630" s="136">
        <f t="shared" si="387"/>
        <v>0</v>
      </c>
      <c r="Q630" s="136">
        <f t="shared" si="388"/>
        <v>0</v>
      </c>
      <c r="R630" s="136">
        <f t="shared" si="389"/>
        <v>0</v>
      </c>
      <c r="S630" s="136">
        <f t="shared" si="390"/>
        <v>0</v>
      </c>
      <c r="T630" s="136">
        <f t="shared" si="391"/>
        <v>0</v>
      </c>
      <c r="U630" s="136">
        <f t="shared" si="392"/>
        <v>0</v>
      </c>
      <c r="V630" s="136">
        <f t="shared" si="393"/>
        <v>0</v>
      </c>
      <c r="W630" s="136">
        <f t="shared" si="394"/>
        <v>0</v>
      </c>
      <c r="X630" s="136">
        <f t="shared" si="395"/>
        <v>0</v>
      </c>
      <c r="Y630" s="42">
        <f t="shared" si="396"/>
        <v>0</v>
      </c>
      <c r="Z630" s="42"/>
      <c r="AA630" s="42"/>
      <c r="AB630" s="42"/>
      <c r="AC630" s="42"/>
      <c r="AD630" s="42"/>
      <c r="AE630" s="42"/>
      <c r="AF630" s="42"/>
      <c r="AG630" s="42"/>
    </row>
    <row r="631" spans="1:33">
      <c r="A631" s="44">
        <f t="shared" si="378"/>
        <v>608</v>
      </c>
      <c r="B631" s="44"/>
      <c r="C631" s="146">
        <v>39102</v>
      </c>
      <c r="E631" s="138" t="s">
        <v>310</v>
      </c>
      <c r="G631" s="43">
        <v>6.6</v>
      </c>
      <c r="H631" s="136" t="str">
        <f t="shared" si="380"/>
        <v>P, S, T &amp; D Plant - Commodity</v>
      </c>
      <c r="I631" s="42">
        <f>'DepExp. Class.'!L$103</f>
        <v>0</v>
      </c>
      <c r="J631" s="136">
        <f t="shared" si="381"/>
        <v>0</v>
      </c>
      <c r="K631" s="136">
        <f t="shared" si="382"/>
        <v>0</v>
      </c>
      <c r="L631" s="136">
        <f t="shared" si="383"/>
        <v>0</v>
      </c>
      <c r="M631" s="136">
        <f t="shared" si="384"/>
        <v>0</v>
      </c>
      <c r="N631" s="136">
        <f t="shared" si="385"/>
        <v>0</v>
      </c>
      <c r="O631" s="136">
        <f t="shared" si="386"/>
        <v>0</v>
      </c>
      <c r="P631" s="136">
        <f t="shared" si="387"/>
        <v>0</v>
      </c>
      <c r="Q631" s="136">
        <f t="shared" si="388"/>
        <v>0</v>
      </c>
      <c r="R631" s="136">
        <f t="shared" si="389"/>
        <v>0</v>
      </c>
      <c r="S631" s="136">
        <f t="shared" si="390"/>
        <v>0</v>
      </c>
      <c r="T631" s="136">
        <f t="shared" si="391"/>
        <v>0</v>
      </c>
      <c r="U631" s="136">
        <f t="shared" si="392"/>
        <v>0</v>
      </c>
      <c r="V631" s="136">
        <f t="shared" si="393"/>
        <v>0</v>
      </c>
      <c r="W631" s="136">
        <f t="shared" si="394"/>
        <v>0</v>
      </c>
      <c r="X631" s="136">
        <f t="shared" si="395"/>
        <v>0</v>
      </c>
      <c r="Y631" s="42">
        <f t="shared" si="396"/>
        <v>0</v>
      </c>
      <c r="Z631" s="42"/>
      <c r="AA631" s="42"/>
      <c r="AB631" s="42"/>
      <c r="AC631" s="42"/>
      <c r="AD631" s="42"/>
      <c r="AE631" s="42"/>
      <c r="AF631" s="42"/>
      <c r="AG631" s="42"/>
    </row>
    <row r="632" spans="1:33">
      <c r="A632" s="44">
        <f t="shared" si="378"/>
        <v>609</v>
      </c>
      <c r="B632" s="44"/>
      <c r="C632" s="139">
        <v>39103</v>
      </c>
      <c r="E632" s="138" t="s">
        <v>311</v>
      </c>
      <c r="G632" s="43">
        <v>6.6</v>
      </c>
      <c r="H632" s="136" t="str">
        <f t="shared" si="380"/>
        <v>P, S, T &amp; D Plant - Commodity</v>
      </c>
      <c r="I632" s="42">
        <f>'DepExp. Class.'!L$104</f>
        <v>0</v>
      </c>
      <c r="J632" s="136">
        <f t="shared" si="381"/>
        <v>0</v>
      </c>
      <c r="K632" s="136">
        <f t="shared" si="382"/>
        <v>0</v>
      </c>
      <c r="L632" s="136">
        <f t="shared" si="383"/>
        <v>0</v>
      </c>
      <c r="M632" s="136">
        <f t="shared" si="384"/>
        <v>0</v>
      </c>
      <c r="N632" s="136">
        <f t="shared" si="385"/>
        <v>0</v>
      </c>
      <c r="O632" s="136">
        <f t="shared" si="386"/>
        <v>0</v>
      </c>
      <c r="P632" s="136">
        <f t="shared" si="387"/>
        <v>0</v>
      </c>
      <c r="Q632" s="136">
        <f t="shared" si="388"/>
        <v>0</v>
      </c>
      <c r="R632" s="136">
        <f t="shared" si="389"/>
        <v>0</v>
      </c>
      <c r="S632" s="136">
        <f t="shared" si="390"/>
        <v>0</v>
      </c>
      <c r="T632" s="136">
        <f t="shared" si="391"/>
        <v>0</v>
      </c>
      <c r="U632" s="136">
        <f t="shared" si="392"/>
        <v>0</v>
      </c>
      <c r="V632" s="136">
        <f t="shared" si="393"/>
        <v>0</v>
      </c>
      <c r="W632" s="136">
        <f t="shared" si="394"/>
        <v>0</v>
      </c>
      <c r="X632" s="136">
        <f t="shared" si="395"/>
        <v>0</v>
      </c>
      <c r="Y632" s="42">
        <f t="shared" si="396"/>
        <v>0</v>
      </c>
      <c r="Z632" s="42"/>
      <c r="AA632" s="42"/>
      <c r="AB632" s="42"/>
      <c r="AC632" s="42"/>
      <c r="AD632" s="42"/>
      <c r="AE632" s="42"/>
      <c r="AF632" s="42"/>
      <c r="AG632" s="42"/>
    </row>
    <row r="633" spans="1:33">
      <c r="A633" s="44">
        <f t="shared" si="378"/>
        <v>610</v>
      </c>
      <c r="B633" s="44"/>
      <c r="C633" s="139">
        <v>39200</v>
      </c>
      <c r="E633" s="138" t="s">
        <v>312</v>
      </c>
      <c r="G633" s="43">
        <v>6.6</v>
      </c>
      <c r="H633" s="136" t="str">
        <f t="shared" si="380"/>
        <v>P, S, T &amp; D Plant - Commodity</v>
      </c>
      <c r="I633" s="42">
        <f>'DepExp. Class.'!L$105</f>
        <v>4744.8740629284694</v>
      </c>
      <c r="J633" s="136">
        <f t="shared" si="381"/>
        <v>1520.6250802114826</v>
      </c>
      <c r="K633" s="136">
        <f t="shared" si="382"/>
        <v>990.21536145489745</v>
      </c>
      <c r="L633" s="136">
        <f t="shared" si="383"/>
        <v>46.521282325635326</v>
      </c>
      <c r="M633" s="136">
        <f t="shared" si="384"/>
        <v>1049.6655341936485</v>
      </c>
      <c r="N633" s="136">
        <f t="shared" si="385"/>
        <v>1137.8468047428053</v>
      </c>
      <c r="O633" s="136">
        <f t="shared" si="386"/>
        <v>0</v>
      </c>
      <c r="P633" s="136">
        <f t="shared" si="387"/>
        <v>0</v>
      </c>
      <c r="Q633" s="136">
        <f t="shared" si="388"/>
        <v>0</v>
      </c>
      <c r="R633" s="136">
        <f t="shared" si="389"/>
        <v>0</v>
      </c>
      <c r="S633" s="136">
        <f t="shared" si="390"/>
        <v>0</v>
      </c>
      <c r="T633" s="136">
        <f t="shared" si="391"/>
        <v>0</v>
      </c>
      <c r="U633" s="136">
        <f t="shared" si="392"/>
        <v>0</v>
      </c>
      <c r="V633" s="136">
        <f t="shared" si="393"/>
        <v>0</v>
      </c>
      <c r="W633" s="136">
        <f t="shared" si="394"/>
        <v>0</v>
      </c>
      <c r="X633" s="136">
        <f t="shared" si="395"/>
        <v>0</v>
      </c>
      <c r="Y633" s="42">
        <f t="shared" si="396"/>
        <v>0</v>
      </c>
      <c r="Z633" s="42"/>
      <c r="AA633" s="42"/>
      <c r="AB633" s="42"/>
      <c r="AC633" s="42"/>
      <c r="AD633" s="42"/>
      <c r="AE633" s="42"/>
      <c r="AF633" s="42"/>
      <c r="AG633" s="42"/>
    </row>
    <row r="634" spans="1:33">
      <c r="A634" s="44">
        <f t="shared" si="378"/>
        <v>611</v>
      </c>
      <c r="B634" s="44"/>
      <c r="C634" s="139">
        <v>39201</v>
      </c>
      <c r="E634" s="138" t="s">
        <v>313</v>
      </c>
      <c r="G634" s="43">
        <v>6.6</v>
      </c>
      <c r="H634" s="136" t="str">
        <f t="shared" si="380"/>
        <v>P, S, T &amp; D Plant - Commodity</v>
      </c>
      <c r="I634" s="42">
        <f>'DepExp. Class.'!L$106</f>
        <v>285.20655354528367</v>
      </c>
      <c r="J634" s="136">
        <f t="shared" si="381"/>
        <v>91.402265394156473</v>
      </c>
      <c r="K634" s="136">
        <f t="shared" si="382"/>
        <v>59.520212077840803</v>
      </c>
      <c r="L634" s="136">
        <f t="shared" si="383"/>
        <v>2.796317546605787</v>
      </c>
      <c r="M634" s="136">
        <f t="shared" si="384"/>
        <v>63.093663901771031</v>
      </c>
      <c r="N634" s="136">
        <f t="shared" si="385"/>
        <v>68.39409462490957</v>
      </c>
      <c r="O634" s="136">
        <f t="shared" si="386"/>
        <v>0</v>
      </c>
      <c r="P634" s="136">
        <f t="shared" si="387"/>
        <v>0</v>
      </c>
      <c r="Q634" s="136">
        <f t="shared" si="388"/>
        <v>0</v>
      </c>
      <c r="R634" s="136">
        <f t="shared" si="389"/>
        <v>0</v>
      </c>
      <c r="S634" s="136">
        <f t="shared" si="390"/>
        <v>0</v>
      </c>
      <c r="T634" s="136">
        <f t="shared" si="391"/>
        <v>0</v>
      </c>
      <c r="U634" s="136">
        <f t="shared" si="392"/>
        <v>0</v>
      </c>
      <c r="V634" s="136">
        <f t="shared" si="393"/>
        <v>0</v>
      </c>
      <c r="W634" s="136">
        <f t="shared" si="394"/>
        <v>0</v>
      </c>
      <c r="X634" s="136">
        <f t="shared" si="395"/>
        <v>0</v>
      </c>
      <c r="Y634" s="42">
        <f t="shared" si="396"/>
        <v>0</v>
      </c>
      <c r="Z634" s="42"/>
      <c r="AA634" s="42"/>
      <c r="AB634" s="42"/>
      <c r="AC634" s="42"/>
      <c r="AD634" s="42"/>
      <c r="AE634" s="42"/>
      <c r="AF634" s="42"/>
      <c r="AG634" s="42"/>
    </row>
    <row r="635" spans="1:33">
      <c r="A635" s="44">
        <f t="shared" si="378"/>
        <v>612</v>
      </c>
      <c r="B635" s="44"/>
      <c r="C635" s="139">
        <v>39202</v>
      </c>
      <c r="E635" s="138" t="s">
        <v>198</v>
      </c>
      <c r="G635" s="43">
        <v>6.6</v>
      </c>
      <c r="H635" s="136" t="str">
        <f t="shared" si="380"/>
        <v>P, S, T &amp; D Plant - Commodity</v>
      </c>
      <c r="I635" s="42">
        <f>'DepExp. Class.'!L$107</f>
        <v>0</v>
      </c>
      <c r="J635" s="136">
        <f t="shared" si="381"/>
        <v>0</v>
      </c>
      <c r="K635" s="136">
        <f t="shared" si="382"/>
        <v>0</v>
      </c>
      <c r="L635" s="136">
        <f t="shared" si="383"/>
        <v>0</v>
      </c>
      <c r="M635" s="136">
        <f t="shared" si="384"/>
        <v>0</v>
      </c>
      <c r="N635" s="136">
        <f t="shared" si="385"/>
        <v>0</v>
      </c>
      <c r="O635" s="136">
        <f t="shared" si="386"/>
        <v>0</v>
      </c>
      <c r="P635" s="136">
        <f t="shared" si="387"/>
        <v>0</v>
      </c>
      <c r="Q635" s="136">
        <f t="shared" si="388"/>
        <v>0</v>
      </c>
      <c r="R635" s="136">
        <f t="shared" si="389"/>
        <v>0</v>
      </c>
      <c r="S635" s="136">
        <f t="shared" si="390"/>
        <v>0</v>
      </c>
      <c r="T635" s="136">
        <f t="shared" si="391"/>
        <v>0</v>
      </c>
      <c r="U635" s="136">
        <f t="shared" si="392"/>
        <v>0</v>
      </c>
      <c r="V635" s="136">
        <f t="shared" si="393"/>
        <v>0</v>
      </c>
      <c r="W635" s="136">
        <f t="shared" si="394"/>
        <v>0</v>
      </c>
      <c r="X635" s="136">
        <f t="shared" si="395"/>
        <v>0</v>
      </c>
      <c r="Y635" s="42">
        <f t="shared" si="396"/>
        <v>0</v>
      </c>
      <c r="Z635" s="42"/>
      <c r="AA635" s="42"/>
      <c r="AB635" s="42"/>
      <c r="AC635" s="42"/>
      <c r="AD635" s="42"/>
      <c r="AE635" s="42"/>
      <c r="AF635" s="42"/>
      <c r="AG635" s="42"/>
    </row>
    <row r="636" spans="1:33">
      <c r="A636" s="44">
        <f t="shared" si="378"/>
        <v>613</v>
      </c>
      <c r="B636" s="44"/>
      <c r="C636" s="139">
        <v>39300</v>
      </c>
      <c r="E636" s="138" t="s">
        <v>314</v>
      </c>
      <c r="G636" s="43">
        <v>6.6</v>
      </c>
      <c r="H636" s="136" t="str">
        <f t="shared" si="380"/>
        <v>P, S, T &amp; D Plant - Commodity</v>
      </c>
      <c r="I636" s="42">
        <f>'DepExp. Class.'!L$108</f>
        <v>0</v>
      </c>
      <c r="J636" s="136">
        <f t="shared" si="381"/>
        <v>0</v>
      </c>
      <c r="K636" s="136">
        <f t="shared" si="382"/>
        <v>0</v>
      </c>
      <c r="L636" s="136">
        <f t="shared" si="383"/>
        <v>0</v>
      </c>
      <c r="M636" s="136">
        <f t="shared" si="384"/>
        <v>0</v>
      </c>
      <c r="N636" s="136">
        <f t="shared" si="385"/>
        <v>0</v>
      </c>
      <c r="O636" s="136">
        <f t="shared" si="386"/>
        <v>0</v>
      </c>
      <c r="P636" s="136">
        <f t="shared" si="387"/>
        <v>0</v>
      </c>
      <c r="Q636" s="136">
        <f t="shared" si="388"/>
        <v>0</v>
      </c>
      <c r="R636" s="136">
        <f t="shared" si="389"/>
        <v>0</v>
      </c>
      <c r="S636" s="136">
        <f t="shared" si="390"/>
        <v>0</v>
      </c>
      <c r="T636" s="136">
        <f t="shared" si="391"/>
        <v>0</v>
      </c>
      <c r="U636" s="136">
        <f t="shared" si="392"/>
        <v>0</v>
      </c>
      <c r="V636" s="136">
        <f t="shared" si="393"/>
        <v>0</v>
      </c>
      <c r="W636" s="136">
        <f t="shared" si="394"/>
        <v>0</v>
      </c>
      <c r="X636" s="136">
        <f t="shared" si="395"/>
        <v>0</v>
      </c>
      <c r="Y636" s="42">
        <f t="shared" si="396"/>
        <v>0</v>
      </c>
      <c r="Z636" s="42"/>
      <c r="AA636" s="42"/>
      <c r="AB636" s="42"/>
      <c r="AC636" s="42"/>
      <c r="AD636" s="42"/>
      <c r="AE636" s="42"/>
      <c r="AF636" s="42"/>
      <c r="AG636" s="42"/>
    </row>
    <row r="637" spans="1:33">
      <c r="A637" s="44">
        <f t="shared" si="378"/>
        <v>614</v>
      </c>
      <c r="B637" s="44"/>
      <c r="C637" s="139">
        <v>39400</v>
      </c>
      <c r="E637" s="138" t="s">
        <v>315</v>
      </c>
      <c r="G637" s="43">
        <v>6.6</v>
      </c>
      <c r="H637" s="136" t="str">
        <f t="shared" si="380"/>
        <v>P, S, T &amp; D Plant - Commodity</v>
      </c>
      <c r="I637" s="42">
        <f>'DepExp. Class.'!L$109</f>
        <v>14452.070936421336</v>
      </c>
      <c r="J637" s="136">
        <f t="shared" si="381"/>
        <v>4631.5626580306625</v>
      </c>
      <c r="K637" s="136">
        <f t="shared" si="382"/>
        <v>3016.0258114939161</v>
      </c>
      <c r="L637" s="136">
        <f t="shared" si="383"/>
        <v>141.69583076529833</v>
      </c>
      <c r="M637" s="136">
        <f t="shared" si="384"/>
        <v>3197.1008204842833</v>
      </c>
      <c r="N637" s="136">
        <f t="shared" si="385"/>
        <v>3465.6858156471753</v>
      </c>
      <c r="O637" s="136">
        <f t="shared" si="386"/>
        <v>0</v>
      </c>
      <c r="P637" s="136">
        <f t="shared" si="387"/>
        <v>0</v>
      </c>
      <c r="Q637" s="136">
        <f t="shared" si="388"/>
        <v>0</v>
      </c>
      <c r="R637" s="136">
        <f t="shared" si="389"/>
        <v>0</v>
      </c>
      <c r="S637" s="136">
        <f t="shared" si="390"/>
        <v>0</v>
      </c>
      <c r="T637" s="136">
        <f t="shared" si="391"/>
        <v>0</v>
      </c>
      <c r="U637" s="136">
        <f t="shared" si="392"/>
        <v>0</v>
      </c>
      <c r="V637" s="136">
        <f t="shared" si="393"/>
        <v>0</v>
      </c>
      <c r="W637" s="136">
        <f t="shared" si="394"/>
        <v>0</v>
      </c>
      <c r="X637" s="136">
        <f t="shared" si="395"/>
        <v>0</v>
      </c>
      <c r="Y637" s="42">
        <f t="shared" si="396"/>
        <v>0</v>
      </c>
      <c r="Z637" s="42"/>
      <c r="AA637" s="42"/>
      <c r="AB637" s="42"/>
      <c r="AC637" s="42"/>
      <c r="AD637" s="42"/>
      <c r="AE637" s="42"/>
      <c r="AF637" s="42"/>
      <c r="AG637" s="42"/>
    </row>
    <row r="638" spans="1:33">
      <c r="A638" s="44">
        <f t="shared" si="378"/>
        <v>615</v>
      </c>
      <c r="B638" s="44"/>
      <c r="C638" s="139">
        <v>39600</v>
      </c>
      <c r="E638" s="138" t="s">
        <v>316</v>
      </c>
      <c r="G638" s="43">
        <v>6.6</v>
      </c>
      <c r="H638" s="136" t="str">
        <f t="shared" si="380"/>
        <v>P, S, T &amp; D Plant - Commodity</v>
      </c>
      <c r="I638" s="42">
        <f>'DepExp. Class.'!L$110</f>
        <v>0</v>
      </c>
      <c r="J638" s="136">
        <f t="shared" si="381"/>
        <v>0</v>
      </c>
      <c r="K638" s="136">
        <f t="shared" si="382"/>
        <v>0</v>
      </c>
      <c r="L638" s="136">
        <f t="shared" si="383"/>
        <v>0</v>
      </c>
      <c r="M638" s="136">
        <f t="shared" si="384"/>
        <v>0</v>
      </c>
      <c r="N638" s="136">
        <f t="shared" si="385"/>
        <v>0</v>
      </c>
      <c r="O638" s="136">
        <f t="shared" si="386"/>
        <v>0</v>
      </c>
      <c r="P638" s="136">
        <f t="shared" si="387"/>
        <v>0</v>
      </c>
      <c r="Q638" s="136">
        <f t="shared" si="388"/>
        <v>0</v>
      </c>
      <c r="R638" s="136">
        <f t="shared" si="389"/>
        <v>0</v>
      </c>
      <c r="S638" s="136">
        <f t="shared" si="390"/>
        <v>0</v>
      </c>
      <c r="T638" s="136">
        <f t="shared" si="391"/>
        <v>0</v>
      </c>
      <c r="U638" s="136">
        <f t="shared" si="392"/>
        <v>0</v>
      </c>
      <c r="V638" s="136">
        <f t="shared" si="393"/>
        <v>0</v>
      </c>
      <c r="W638" s="136">
        <f t="shared" si="394"/>
        <v>0</v>
      </c>
      <c r="X638" s="136">
        <f t="shared" si="395"/>
        <v>0</v>
      </c>
      <c r="Y638" s="42">
        <f t="shared" si="396"/>
        <v>0</v>
      </c>
      <c r="Z638" s="42"/>
      <c r="AA638" s="42"/>
      <c r="AB638" s="42"/>
      <c r="AC638" s="42"/>
      <c r="AD638" s="42"/>
      <c r="AE638" s="42"/>
      <c r="AF638" s="42"/>
      <c r="AG638" s="42"/>
    </row>
    <row r="639" spans="1:33">
      <c r="A639" s="44">
        <f t="shared" si="378"/>
        <v>616</v>
      </c>
      <c r="B639" s="44"/>
      <c r="C639" s="137">
        <v>39603</v>
      </c>
      <c r="E639" s="138" t="s">
        <v>317</v>
      </c>
      <c r="G639" s="43">
        <v>6.6</v>
      </c>
      <c r="H639" s="136" t="str">
        <f t="shared" si="380"/>
        <v>P, S, T &amp; D Plant - Commodity</v>
      </c>
      <c r="I639" s="42">
        <f>'DepExp. Class.'!L$111</f>
        <v>36.595778894749301</v>
      </c>
      <c r="J639" s="136">
        <f t="shared" si="381"/>
        <v>11.72812143782893</v>
      </c>
      <c r="K639" s="136">
        <f t="shared" si="382"/>
        <v>7.6372316620817307</v>
      </c>
      <c r="L639" s="136">
        <f t="shared" si="383"/>
        <v>0.35880458349581795</v>
      </c>
      <c r="M639" s="136">
        <f t="shared" si="384"/>
        <v>8.0957528679025703</v>
      </c>
      <c r="N639" s="136">
        <f t="shared" si="385"/>
        <v>8.7758683434402514</v>
      </c>
      <c r="O639" s="136">
        <f t="shared" si="386"/>
        <v>0</v>
      </c>
      <c r="P639" s="136">
        <f t="shared" si="387"/>
        <v>0</v>
      </c>
      <c r="Q639" s="136">
        <f t="shared" si="388"/>
        <v>0</v>
      </c>
      <c r="R639" s="136">
        <f t="shared" si="389"/>
        <v>0</v>
      </c>
      <c r="S639" s="136">
        <f t="shared" si="390"/>
        <v>0</v>
      </c>
      <c r="T639" s="136">
        <f t="shared" si="391"/>
        <v>0</v>
      </c>
      <c r="U639" s="136">
        <f t="shared" si="392"/>
        <v>0</v>
      </c>
      <c r="V639" s="136">
        <f t="shared" si="393"/>
        <v>0</v>
      </c>
      <c r="W639" s="136">
        <f t="shared" si="394"/>
        <v>0</v>
      </c>
      <c r="X639" s="136">
        <f t="shared" si="395"/>
        <v>0</v>
      </c>
      <c r="Y639" s="42">
        <f t="shared" si="396"/>
        <v>0</v>
      </c>
      <c r="Z639" s="42"/>
      <c r="AA639" s="42"/>
      <c r="AB639" s="42"/>
      <c r="AC639" s="42"/>
      <c r="AD639" s="42"/>
      <c r="AE639" s="42"/>
      <c r="AF639" s="42"/>
      <c r="AG639" s="42"/>
    </row>
    <row r="640" spans="1:33">
      <c r="A640" s="44">
        <f t="shared" si="378"/>
        <v>617</v>
      </c>
      <c r="B640" s="44"/>
      <c r="C640" s="137">
        <v>39604</v>
      </c>
      <c r="E640" s="141" t="s">
        <v>318</v>
      </c>
      <c r="G640" s="43">
        <v>6.6</v>
      </c>
      <c r="H640" s="136" t="str">
        <f t="shared" si="380"/>
        <v>P, S, T &amp; D Plant - Commodity</v>
      </c>
      <c r="I640" s="42">
        <f>'DepExp. Class.'!L$112</f>
        <v>48.544233829864226</v>
      </c>
      <c r="J640" s="136">
        <f t="shared" si="381"/>
        <v>15.557331655665289</v>
      </c>
      <c r="K640" s="136">
        <f t="shared" si="382"/>
        <v>10.130773843705011</v>
      </c>
      <c r="L640" s="136">
        <f t="shared" si="383"/>
        <v>0.47595362433854677</v>
      </c>
      <c r="M640" s="136">
        <f t="shared" si="384"/>
        <v>10.739001385338556</v>
      </c>
      <c r="N640" s="136">
        <f t="shared" si="385"/>
        <v>11.641173320816819</v>
      </c>
      <c r="O640" s="136">
        <f t="shared" si="386"/>
        <v>0</v>
      </c>
      <c r="P640" s="136">
        <f t="shared" si="387"/>
        <v>0</v>
      </c>
      <c r="Q640" s="136">
        <f t="shared" si="388"/>
        <v>0</v>
      </c>
      <c r="R640" s="136">
        <f t="shared" si="389"/>
        <v>0</v>
      </c>
      <c r="S640" s="136">
        <f t="shared" si="390"/>
        <v>0</v>
      </c>
      <c r="T640" s="136">
        <f t="shared" si="391"/>
        <v>0</v>
      </c>
      <c r="U640" s="136">
        <f t="shared" si="392"/>
        <v>0</v>
      </c>
      <c r="V640" s="136">
        <f t="shared" si="393"/>
        <v>0</v>
      </c>
      <c r="W640" s="136">
        <f t="shared" si="394"/>
        <v>0</v>
      </c>
      <c r="X640" s="136">
        <f t="shared" si="395"/>
        <v>0</v>
      </c>
      <c r="Y640" s="42">
        <f t="shared" si="396"/>
        <v>0</v>
      </c>
      <c r="Z640" s="42"/>
      <c r="AA640" s="42"/>
      <c r="AB640" s="42"/>
      <c r="AC640" s="42"/>
      <c r="AD640" s="42"/>
      <c r="AE640" s="42"/>
      <c r="AF640" s="42"/>
      <c r="AG640" s="42"/>
    </row>
    <row r="641" spans="1:33">
      <c r="A641" s="44">
        <f t="shared" si="378"/>
        <v>618</v>
      </c>
      <c r="B641" s="44"/>
      <c r="C641" s="137">
        <v>39605</v>
      </c>
      <c r="E641" s="138" t="s">
        <v>319</v>
      </c>
      <c r="G641" s="43">
        <v>6.6</v>
      </c>
      <c r="H641" s="136" t="str">
        <f t="shared" si="380"/>
        <v>P, S, T &amp; D Plant - Commodity</v>
      </c>
      <c r="I641" s="42">
        <f>'DepExp. Class.'!L$113</f>
        <v>1285.5661963021712</v>
      </c>
      <c r="J641" s="136">
        <f t="shared" si="381"/>
        <v>411.99496012811875</v>
      </c>
      <c r="K641" s="136">
        <f t="shared" si="382"/>
        <v>268.28686680882788</v>
      </c>
      <c r="L641" s="136">
        <f t="shared" si="383"/>
        <v>12.604378361425866</v>
      </c>
      <c r="M641" s="136">
        <f t="shared" si="384"/>
        <v>284.39417153887024</v>
      </c>
      <c r="N641" s="136">
        <f t="shared" si="385"/>
        <v>308.28581946492841</v>
      </c>
      <c r="O641" s="136">
        <f t="shared" si="386"/>
        <v>0</v>
      </c>
      <c r="P641" s="136">
        <f t="shared" si="387"/>
        <v>0</v>
      </c>
      <c r="Q641" s="136">
        <f t="shared" si="388"/>
        <v>0</v>
      </c>
      <c r="R641" s="136">
        <f t="shared" si="389"/>
        <v>0</v>
      </c>
      <c r="S641" s="136">
        <f t="shared" si="390"/>
        <v>0</v>
      </c>
      <c r="T641" s="136">
        <f t="shared" si="391"/>
        <v>0</v>
      </c>
      <c r="U641" s="136">
        <f t="shared" si="392"/>
        <v>0</v>
      </c>
      <c r="V641" s="136">
        <f t="shared" si="393"/>
        <v>0</v>
      </c>
      <c r="W641" s="136">
        <f t="shared" si="394"/>
        <v>0</v>
      </c>
      <c r="X641" s="136">
        <f t="shared" si="395"/>
        <v>0</v>
      </c>
      <c r="Y641" s="42">
        <f t="shared" si="396"/>
        <v>0</v>
      </c>
      <c r="Z641" s="42"/>
      <c r="AA641" s="42"/>
      <c r="AB641" s="42"/>
      <c r="AC641" s="42"/>
      <c r="AD641" s="42"/>
      <c r="AE641" s="42"/>
      <c r="AF641" s="42"/>
      <c r="AG641" s="42"/>
    </row>
    <row r="642" spans="1:33">
      <c r="A642" s="44">
        <f t="shared" si="378"/>
        <v>619</v>
      </c>
      <c r="B642" s="44"/>
      <c r="C642" s="137">
        <v>39700</v>
      </c>
      <c r="E642" s="138" t="s">
        <v>320</v>
      </c>
      <c r="G642" s="43">
        <v>6.6</v>
      </c>
      <c r="H642" s="136" t="str">
        <f t="shared" si="380"/>
        <v>P, S, T &amp; D Plant - Commodity</v>
      </c>
      <c r="I642" s="42">
        <f>'DepExp. Class.'!L$114</f>
        <v>5358.5675618260257</v>
      </c>
      <c r="J642" s="136">
        <f t="shared" si="381"/>
        <v>1717.3000000533814</v>
      </c>
      <c r="K642" s="136">
        <f t="shared" si="382"/>
        <v>1118.288039838759</v>
      </c>
      <c r="L642" s="136">
        <f t="shared" si="383"/>
        <v>52.538261521496139</v>
      </c>
      <c r="M642" s="136">
        <f t="shared" si="384"/>
        <v>1185.4273912647081</v>
      </c>
      <c r="N642" s="136">
        <f t="shared" si="385"/>
        <v>1285.0138691476807</v>
      </c>
      <c r="O642" s="136">
        <f t="shared" si="386"/>
        <v>0</v>
      </c>
      <c r="P642" s="136">
        <f t="shared" si="387"/>
        <v>0</v>
      </c>
      <c r="Q642" s="136">
        <f t="shared" si="388"/>
        <v>0</v>
      </c>
      <c r="R642" s="136">
        <f t="shared" si="389"/>
        <v>0</v>
      </c>
      <c r="S642" s="136">
        <f t="shared" si="390"/>
        <v>0</v>
      </c>
      <c r="T642" s="136">
        <f t="shared" si="391"/>
        <v>0</v>
      </c>
      <c r="U642" s="136">
        <f t="shared" si="392"/>
        <v>0</v>
      </c>
      <c r="V642" s="136">
        <f t="shared" si="393"/>
        <v>0</v>
      </c>
      <c r="W642" s="136">
        <f t="shared" si="394"/>
        <v>0</v>
      </c>
      <c r="X642" s="136">
        <f t="shared" si="395"/>
        <v>0</v>
      </c>
      <c r="Y642" s="42">
        <f t="shared" si="396"/>
        <v>0</v>
      </c>
      <c r="Z642" s="42"/>
      <c r="AA642" s="42"/>
      <c r="AB642" s="42"/>
      <c r="AC642" s="42"/>
      <c r="AD642" s="42"/>
      <c r="AE642" s="42"/>
      <c r="AF642" s="42"/>
      <c r="AG642" s="42"/>
    </row>
    <row r="643" spans="1:33">
      <c r="A643" s="44">
        <f t="shared" si="378"/>
        <v>620</v>
      </c>
      <c r="B643" s="44"/>
      <c r="C643" s="137">
        <v>39701</v>
      </c>
      <c r="E643" s="138" t="s">
        <v>321</v>
      </c>
      <c r="G643" s="43">
        <v>6.6</v>
      </c>
      <c r="H643" s="136" t="str">
        <f t="shared" si="380"/>
        <v>P, S, T &amp; D Plant - Commodity</v>
      </c>
      <c r="I643" s="42">
        <f>'DepExp. Class.'!L$115</f>
        <v>0</v>
      </c>
      <c r="J643" s="136">
        <f t="shared" si="381"/>
        <v>0</v>
      </c>
      <c r="K643" s="136">
        <f t="shared" si="382"/>
        <v>0</v>
      </c>
      <c r="L643" s="136">
        <f t="shared" si="383"/>
        <v>0</v>
      </c>
      <c r="M643" s="136">
        <f t="shared" si="384"/>
        <v>0</v>
      </c>
      <c r="N643" s="136">
        <f t="shared" si="385"/>
        <v>0</v>
      </c>
      <c r="O643" s="136">
        <f t="shared" si="386"/>
        <v>0</v>
      </c>
      <c r="P643" s="136">
        <f t="shared" si="387"/>
        <v>0</v>
      </c>
      <c r="Q643" s="136">
        <f t="shared" si="388"/>
        <v>0</v>
      </c>
      <c r="R643" s="136">
        <f t="shared" si="389"/>
        <v>0</v>
      </c>
      <c r="S643" s="136">
        <f t="shared" si="390"/>
        <v>0</v>
      </c>
      <c r="T643" s="136">
        <f t="shared" si="391"/>
        <v>0</v>
      </c>
      <c r="U643" s="136">
        <f t="shared" si="392"/>
        <v>0</v>
      </c>
      <c r="V643" s="136">
        <f t="shared" si="393"/>
        <v>0</v>
      </c>
      <c r="W643" s="136">
        <f t="shared" si="394"/>
        <v>0</v>
      </c>
      <c r="X643" s="136">
        <f t="shared" si="395"/>
        <v>0</v>
      </c>
      <c r="Y643" s="42">
        <f t="shared" si="396"/>
        <v>0</v>
      </c>
      <c r="Z643" s="42"/>
      <c r="AA643" s="42"/>
      <c r="AB643" s="42"/>
      <c r="AC643" s="42"/>
      <c r="AD643" s="42"/>
      <c r="AE643" s="42"/>
      <c r="AF643" s="42"/>
      <c r="AG643" s="42"/>
    </row>
    <row r="644" spans="1:33">
      <c r="A644" s="44">
        <f t="shared" si="378"/>
        <v>621</v>
      </c>
      <c r="B644" s="44"/>
      <c r="C644" s="137">
        <v>39702</v>
      </c>
      <c r="E644" s="138" t="s">
        <v>322</v>
      </c>
      <c r="G644" s="43">
        <v>6.6</v>
      </c>
      <c r="H644" s="136" t="str">
        <f t="shared" si="380"/>
        <v>P, S, T &amp; D Plant - Commodity</v>
      </c>
      <c r="I644" s="42">
        <f>'DepExp. Class.'!L$116</f>
        <v>0</v>
      </c>
      <c r="J644" s="136">
        <f t="shared" si="381"/>
        <v>0</v>
      </c>
      <c r="K644" s="136">
        <f t="shared" si="382"/>
        <v>0</v>
      </c>
      <c r="L644" s="136">
        <f t="shared" si="383"/>
        <v>0</v>
      </c>
      <c r="M644" s="136">
        <f t="shared" si="384"/>
        <v>0</v>
      </c>
      <c r="N644" s="136">
        <f t="shared" si="385"/>
        <v>0</v>
      </c>
      <c r="O644" s="136">
        <f t="shared" si="386"/>
        <v>0</v>
      </c>
      <c r="P644" s="136">
        <f t="shared" si="387"/>
        <v>0</v>
      </c>
      <c r="Q644" s="136">
        <f t="shared" si="388"/>
        <v>0</v>
      </c>
      <c r="R644" s="136">
        <f t="shared" si="389"/>
        <v>0</v>
      </c>
      <c r="S644" s="136">
        <f t="shared" si="390"/>
        <v>0</v>
      </c>
      <c r="T644" s="136">
        <f t="shared" si="391"/>
        <v>0</v>
      </c>
      <c r="U644" s="136">
        <f t="shared" si="392"/>
        <v>0</v>
      </c>
      <c r="V644" s="136">
        <f t="shared" si="393"/>
        <v>0</v>
      </c>
      <c r="W644" s="136">
        <f t="shared" si="394"/>
        <v>0</v>
      </c>
      <c r="X644" s="136">
        <f t="shared" si="395"/>
        <v>0</v>
      </c>
      <c r="Y644" s="42">
        <f t="shared" si="396"/>
        <v>0</v>
      </c>
      <c r="Z644" s="42"/>
      <c r="AA644" s="42"/>
      <c r="AB644" s="42"/>
      <c r="AC644" s="42"/>
      <c r="AD644" s="42"/>
      <c r="AE644" s="42"/>
      <c r="AF644" s="42"/>
      <c r="AG644" s="42"/>
    </row>
    <row r="645" spans="1:33">
      <c r="A645" s="44">
        <f t="shared" si="378"/>
        <v>622</v>
      </c>
      <c r="B645" s="44"/>
      <c r="C645" s="137">
        <v>39705</v>
      </c>
      <c r="E645" s="138" t="s">
        <v>323</v>
      </c>
      <c r="G645" s="43">
        <v>6.6</v>
      </c>
      <c r="H645" s="136" t="str">
        <f t="shared" si="380"/>
        <v>P, S, T &amp; D Plant - Commodity</v>
      </c>
      <c r="I645" s="42">
        <f>'DepExp. Class.'!L$117</f>
        <v>0</v>
      </c>
      <c r="J645" s="136">
        <f t="shared" si="381"/>
        <v>0</v>
      </c>
      <c r="K645" s="136">
        <f t="shared" si="382"/>
        <v>0</v>
      </c>
      <c r="L645" s="136">
        <f t="shared" si="383"/>
        <v>0</v>
      </c>
      <c r="M645" s="136">
        <f t="shared" si="384"/>
        <v>0</v>
      </c>
      <c r="N645" s="136">
        <f t="shared" si="385"/>
        <v>0</v>
      </c>
      <c r="O645" s="136">
        <f t="shared" si="386"/>
        <v>0</v>
      </c>
      <c r="P645" s="136">
        <f t="shared" si="387"/>
        <v>0</v>
      </c>
      <c r="Q645" s="136">
        <f t="shared" si="388"/>
        <v>0</v>
      </c>
      <c r="R645" s="136">
        <f t="shared" si="389"/>
        <v>0</v>
      </c>
      <c r="S645" s="136">
        <f t="shared" si="390"/>
        <v>0</v>
      </c>
      <c r="T645" s="136">
        <f t="shared" si="391"/>
        <v>0</v>
      </c>
      <c r="U645" s="136">
        <f t="shared" si="392"/>
        <v>0</v>
      </c>
      <c r="V645" s="136">
        <f t="shared" si="393"/>
        <v>0</v>
      </c>
      <c r="W645" s="136">
        <f t="shared" si="394"/>
        <v>0</v>
      </c>
      <c r="X645" s="136">
        <f t="shared" si="395"/>
        <v>0</v>
      </c>
      <c r="Y645" s="42">
        <f t="shared" si="396"/>
        <v>0</v>
      </c>
      <c r="Z645" s="42"/>
      <c r="AA645" s="42"/>
      <c r="AB645" s="42"/>
      <c r="AC645" s="42"/>
      <c r="AD645" s="42"/>
      <c r="AE645" s="42"/>
      <c r="AF645" s="42"/>
      <c r="AG645" s="42"/>
    </row>
    <row r="646" spans="1:33">
      <c r="A646" s="44">
        <f t="shared" si="378"/>
        <v>623</v>
      </c>
      <c r="B646" s="44"/>
      <c r="C646" s="137">
        <v>39800</v>
      </c>
      <c r="E646" s="138" t="s">
        <v>324</v>
      </c>
      <c r="G646" s="43">
        <v>6.6</v>
      </c>
      <c r="H646" s="136" t="str">
        <f t="shared" si="380"/>
        <v>P, S, T &amp; D Plant - Commodity</v>
      </c>
      <c r="I646" s="42">
        <f>'DepExp. Class.'!L$118</f>
        <v>42736.832233191395</v>
      </c>
      <c r="J646" s="136">
        <f t="shared" si="381"/>
        <v>13696.190474331044</v>
      </c>
      <c r="K646" s="136">
        <f t="shared" si="382"/>
        <v>8918.8179108611457</v>
      </c>
      <c r="L646" s="136">
        <f t="shared" si="383"/>
        <v>419.0147539546154</v>
      </c>
      <c r="M646" s="136">
        <f t="shared" si="384"/>
        <v>9454.2825037827461</v>
      </c>
      <c r="N646" s="136">
        <f t="shared" si="385"/>
        <v>10248.526590261841</v>
      </c>
      <c r="O646" s="136">
        <f t="shared" si="386"/>
        <v>0</v>
      </c>
      <c r="P646" s="136">
        <f t="shared" si="387"/>
        <v>0</v>
      </c>
      <c r="Q646" s="136">
        <f t="shared" si="388"/>
        <v>0</v>
      </c>
      <c r="R646" s="136">
        <f t="shared" si="389"/>
        <v>0</v>
      </c>
      <c r="S646" s="136">
        <f t="shared" si="390"/>
        <v>0</v>
      </c>
      <c r="T646" s="136">
        <f t="shared" si="391"/>
        <v>0</v>
      </c>
      <c r="U646" s="136">
        <f t="shared" si="392"/>
        <v>0</v>
      </c>
      <c r="V646" s="136">
        <f t="shared" si="393"/>
        <v>0</v>
      </c>
      <c r="W646" s="136">
        <f t="shared" si="394"/>
        <v>0</v>
      </c>
      <c r="X646" s="136">
        <f t="shared" si="395"/>
        <v>0</v>
      </c>
      <c r="Y646" s="42">
        <f t="shared" si="396"/>
        <v>0</v>
      </c>
      <c r="Z646" s="42"/>
      <c r="AA646" s="42"/>
      <c r="AB646" s="42"/>
      <c r="AC646" s="42"/>
      <c r="AD646" s="42"/>
      <c r="AE646" s="42"/>
      <c r="AF646" s="42"/>
      <c r="AG646" s="42"/>
    </row>
    <row r="647" spans="1:33">
      <c r="A647" s="44">
        <f t="shared" si="378"/>
        <v>624</v>
      </c>
      <c r="B647" s="44"/>
      <c r="C647" s="137">
        <v>39900</v>
      </c>
      <c r="E647" s="138" t="s">
        <v>325</v>
      </c>
      <c r="G647" s="43">
        <v>6.6</v>
      </c>
      <c r="H647" s="136" t="str">
        <f t="shared" si="380"/>
        <v>P, S, T &amp; D Plant - Commodity</v>
      </c>
      <c r="I647" s="42">
        <f>'DepExp. Class.'!L$119</f>
        <v>0</v>
      </c>
      <c r="J647" s="136">
        <f t="shared" si="381"/>
        <v>0</v>
      </c>
      <c r="K647" s="136">
        <f t="shared" si="382"/>
        <v>0</v>
      </c>
      <c r="L647" s="136">
        <f t="shared" si="383"/>
        <v>0</v>
      </c>
      <c r="M647" s="136">
        <f t="shared" si="384"/>
        <v>0</v>
      </c>
      <c r="N647" s="136">
        <f t="shared" si="385"/>
        <v>0</v>
      </c>
      <c r="O647" s="136">
        <f t="shared" si="386"/>
        <v>0</v>
      </c>
      <c r="P647" s="136">
        <f t="shared" si="387"/>
        <v>0</v>
      </c>
      <c r="Q647" s="136">
        <f t="shared" si="388"/>
        <v>0</v>
      </c>
      <c r="R647" s="136">
        <f t="shared" si="389"/>
        <v>0</v>
      </c>
      <c r="S647" s="136">
        <f t="shared" si="390"/>
        <v>0</v>
      </c>
      <c r="T647" s="136">
        <f t="shared" si="391"/>
        <v>0</v>
      </c>
      <c r="U647" s="136">
        <f t="shared" si="392"/>
        <v>0</v>
      </c>
      <c r="V647" s="136">
        <f t="shared" si="393"/>
        <v>0</v>
      </c>
      <c r="W647" s="136">
        <f t="shared" si="394"/>
        <v>0</v>
      </c>
      <c r="X647" s="136">
        <f t="shared" si="395"/>
        <v>0</v>
      </c>
      <c r="Y647" s="42">
        <f t="shared" si="396"/>
        <v>0</v>
      </c>
      <c r="Z647" s="42"/>
      <c r="AA647" s="42"/>
      <c r="AB647" s="42"/>
      <c r="AC647" s="42"/>
      <c r="AD647" s="42"/>
      <c r="AE647" s="42"/>
      <c r="AF647" s="42"/>
      <c r="AG647" s="42"/>
    </row>
    <row r="648" spans="1:33">
      <c r="A648" s="44">
        <f t="shared" si="378"/>
        <v>625</v>
      </c>
      <c r="B648" s="44"/>
      <c r="C648" s="137">
        <v>39901</v>
      </c>
      <c r="E648" s="138" t="s">
        <v>326</v>
      </c>
      <c r="G648" s="43">
        <v>6.6</v>
      </c>
      <c r="H648" s="136" t="str">
        <f t="shared" si="380"/>
        <v>P, S, T &amp; D Plant - Commodity</v>
      </c>
      <c r="I648" s="42">
        <f>'DepExp. Class.'!L$120</f>
        <v>0</v>
      </c>
      <c r="J648" s="136">
        <f t="shared" si="381"/>
        <v>0</v>
      </c>
      <c r="K648" s="136">
        <f t="shared" si="382"/>
        <v>0</v>
      </c>
      <c r="L648" s="136">
        <f t="shared" si="383"/>
        <v>0</v>
      </c>
      <c r="M648" s="136">
        <f t="shared" si="384"/>
        <v>0</v>
      </c>
      <c r="N648" s="136">
        <f t="shared" si="385"/>
        <v>0</v>
      </c>
      <c r="O648" s="136">
        <f t="shared" si="386"/>
        <v>0</v>
      </c>
      <c r="P648" s="136">
        <f t="shared" si="387"/>
        <v>0</v>
      </c>
      <c r="Q648" s="136">
        <f t="shared" si="388"/>
        <v>0</v>
      </c>
      <c r="R648" s="136">
        <f t="shared" si="389"/>
        <v>0</v>
      </c>
      <c r="S648" s="136">
        <f t="shared" si="390"/>
        <v>0</v>
      </c>
      <c r="T648" s="136">
        <f t="shared" si="391"/>
        <v>0</v>
      </c>
      <c r="U648" s="136">
        <f t="shared" si="392"/>
        <v>0</v>
      </c>
      <c r="V648" s="136">
        <f t="shared" si="393"/>
        <v>0</v>
      </c>
      <c r="W648" s="136">
        <f t="shared" si="394"/>
        <v>0</v>
      </c>
      <c r="X648" s="136">
        <f t="shared" si="395"/>
        <v>0</v>
      </c>
      <c r="Y648" s="42">
        <f t="shared" si="396"/>
        <v>0</v>
      </c>
      <c r="Z648" s="42"/>
      <c r="AA648" s="42"/>
      <c r="AB648" s="42"/>
      <c r="AC648" s="42"/>
      <c r="AD648" s="42"/>
      <c r="AE648" s="42"/>
      <c r="AF648" s="42"/>
      <c r="AG648" s="42"/>
    </row>
    <row r="649" spans="1:33">
      <c r="A649" s="44">
        <f t="shared" si="378"/>
        <v>626</v>
      </c>
      <c r="B649" s="44"/>
      <c r="C649" s="137">
        <v>39902</v>
      </c>
      <c r="E649" s="138" t="s">
        <v>327</v>
      </c>
      <c r="G649" s="43">
        <v>6.6</v>
      </c>
      <c r="H649" s="136" t="str">
        <f t="shared" si="380"/>
        <v>P, S, T &amp; D Plant - Commodity</v>
      </c>
      <c r="I649" s="42">
        <f>'DepExp. Class.'!L$121</f>
        <v>0</v>
      </c>
      <c r="J649" s="136">
        <f t="shared" si="381"/>
        <v>0</v>
      </c>
      <c r="K649" s="136">
        <f t="shared" si="382"/>
        <v>0</v>
      </c>
      <c r="L649" s="136">
        <f t="shared" si="383"/>
        <v>0</v>
      </c>
      <c r="M649" s="136">
        <f t="shared" si="384"/>
        <v>0</v>
      </c>
      <c r="N649" s="136">
        <f t="shared" si="385"/>
        <v>0</v>
      </c>
      <c r="O649" s="136">
        <f t="shared" si="386"/>
        <v>0</v>
      </c>
      <c r="P649" s="136">
        <f t="shared" si="387"/>
        <v>0</v>
      </c>
      <c r="Q649" s="136">
        <f t="shared" si="388"/>
        <v>0</v>
      </c>
      <c r="R649" s="136">
        <f t="shared" si="389"/>
        <v>0</v>
      </c>
      <c r="S649" s="136">
        <f t="shared" si="390"/>
        <v>0</v>
      </c>
      <c r="T649" s="136">
        <f t="shared" si="391"/>
        <v>0</v>
      </c>
      <c r="U649" s="136">
        <f t="shared" si="392"/>
        <v>0</v>
      </c>
      <c r="V649" s="136">
        <f t="shared" si="393"/>
        <v>0</v>
      </c>
      <c r="W649" s="136">
        <f t="shared" si="394"/>
        <v>0</v>
      </c>
      <c r="X649" s="136">
        <f t="shared" si="395"/>
        <v>0</v>
      </c>
      <c r="Y649" s="42">
        <f t="shared" si="396"/>
        <v>0</v>
      </c>
      <c r="Z649" s="42"/>
      <c r="AA649" s="42"/>
      <c r="AB649" s="42"/>
      <c r="AC649" s="42"/>
      <c r="AD649" s="42"/>
      <c r="AE649" s="42"/>
      <c r="AF649" s="42"/>
      <c r="AG649" s="42"/>
    </row>
    <row r="650" spans="1:33">
      <c r="A650" s="44">
        <f t="shared" si="378"/>
        <v>627</v>
      </c>
      <c r="B650" s="44"/>
      <c r="C650" s="137">
        <v>39903</v>
      </c>
      <c r="E650" s="138" t="s">
        <v>328</v>
      </c>
      <c r="G650" s="43">
        <v>6.6</v>
      </c>
      <c r="H650" s="136" t="str">
        <f t="shared" si="380"/>
        <v>P, S, T &amp; D Plant - Commodity</v>
      </c>
      <c r="I650" s="42">
        <f>'DepExp. Class.'!L$122</f>
        <v>1881.5772651108134</v>
      </c>
      <c r="J650" s="136">
        <f t="shared" si="381"/>
        <v>603.00306008909263</v>
      </c>
      <c r="K650" s="136">
        <f t="shared" si="382"/>
        <v>392.66937056009056</v>
      </c>
      <c r="L650" s="136">
        <f t="shared" si="383"/>
        <v>18.447989558165968</v>
      </c>
      <c r="M650" s="136">
        <f t="shared" si="384"/>
        <v>416.24430467817461</v>
      </c>
      <c r="N650" s="136">
        <f t="shared" si="385"/>
        <v>451.21254022528962</v>
      </c>
      <c r="O650" s="136">
        <f t="shared" si="386"/>
        <v>0</v>
      </c>
      <c r="P650" s="136">
        <f t="shared" si="387"/>
        <v>0</v>
      </c>
      <c r="Q650" s="136">
        <f t="shared" si="388"/>
        <v>0</v>
      </c>
      <c r="R650" s="136">
        <f t="shared" si="389"/>
        <v>0</v>
      </c>
      <c r="S650" s="136">
        <f t="shared" si="390"/>
        <v>0</v>
      </c>
      <c r="T650" s="136">
        <f t="shared" si="391"/>
        <v>0</v>
      </c>
      <c r="U650" s="136">
        <f t="shared" si="392"/>
        <v>0</v>
      </c>
      <c r="V650" s="136">
        <f t="shared" si="393"/>
        <v>0</v>
      </c>
      <c r="W650" s="136">
        <f t="shared" si="394"/>
        <v>0</v>
      </c>
      <c r="X650" s="136">
        <f t="shared" si="395"/>
        <v>0</v>
      </c>
      <c r="Y650" s="42">
        <f t="shared" si="396"/>
        <v>0</v>
      </c>
      <c r="Z650" s="42"/>
      <c r="AA650" s="42"/>
      <c r="AB650" s="42"/>
      <c r="AC650" s="42"/>
      <c r="AD650" s="42"/>
      <c r="AE650" s="42"/>
      <c r="AF650" s="42"/>
      <c r="AG650" s="42"/>
    </row>
    <row r="651" spans="1:33">
      <c r="A651" s="44">
        <f t="shared" si="378"/>
        <v>628</v>
      </c>
      <c r="B651" s="44"/>
      <c r="C651" s="137">
        <v>39904</v>
      </c>
      <c r="E651" s="138" t="s">
        <v>329</v>
      </c>
      <c r="G651" s="43">
        <v>6.6</v>
      </c>
      <c r="H651" s="136" t="str">
        <f t="shared" si="380"/>
        <v>P, S, T &amp; D Plant - Commodity</v>
      </c>
      <c r="I651" s="42">
        <f>'DepExp. Class.'!L$123</f>
        <v>0</v>
      </c>
      <c r="J651" s="136">
        <f t="shared" si="381"/>
        <v>0</v>
      </c>
      <c r="K651" s="136">
        <f t="shared" si="382"/>
        <v>0</v>
      </c>
      <c r="L651" s="136">
        <f t="shared" si="383"/>
        <v>0</v>
      </c>
      <c r="M651" s="136">
        <f t="shared" si="384"/>
        <v>0</v>
      </c>
      <c r="N651" s="136">
        <f t="shared" si="385"/>
        <v>0</v>
      </c>
      <c r="O651" s="136">
        <f t="shared" si="386"/>
        <v>0</v>
      </c>
      <c r="P651" s="136">
        <f t="shared" si="387"/>
        <v>0</v>
      </c>
      <c r="Q651" s="136">
        <f t="shared" si="388"/>
        <v>0</v>
      </c>
      <c r="R651" s="136">
        <f t="shared" si="389"/>
        <v>0</v>
      </c>
      <c r="S651" s="136">
        <f t="shared" si="390"/>
        <v>0</v>
      </c>
      <c r="T651" s="136">
        <f t="shared" si="391"/>
        <v>0</v>
      </c>
      <c r="U651" s="136">
        <f t="shared" si="392"/>
        <v>0</v>
      </c>
      <c r="V651" s="136">
        <f t="shared" si="393"/>
        <v>0</v>
      </c>
      <c r="W651" s="136">
        <f t="shared" si="394"/>
        <v>0</v>
      </c>
      <c r="X651" s="136">
        <f t="shared" si="395"/>
        <v>0</v>
      </c>
      <c r="Y651" s="42">
        <f t="shared" si="396"/>
        <v>0</v>
      </c>
      <c r="Z651" s="42"/>
      <c r="AA651" s="42"/>
      <c r="AB651" s="42"/>
      <c r="AC651" s="42"/>
      <c r="AD651" s="42"/>
      <c r="AE651" s="42"/>
      <c r="AF651" s="42"/>
      <c r="AG651" s="42"/>
    </row>
    <row r="652" spans="1:33">
      <c r="A652" s="44">
        <f t="shared" si="378"/>
        <v>629</v>
      </c>
      <c r="B652" s="44"/>
      <c r="C652" s="137">
        <v>39905</v>
      </c>
      <c r="E652" s="138" t="s">
        <v>330</v>
      </c>
      <c r="G652" s="43">
        <v>6.6</v>
      </c>
      <c r="H652" s="136" t="str">
        <f t="shared" si="380"/>
        <v>P, S, T &amp; D Plant - Commodity</v>
      </c>
      <c r="I652" s="42">
        <f>'DepExp. Class.'!L$124</f>
        <v>0</v>
      </c>
      <c r="J652" s="136">
        <f t="shared" si="381"/>
        <v>0</v>
      </c>
      <c r="K652" s="136">
        <f t="shared" si="382"/>
        <v>0</v>
      </c>
      <c r="L652" s="136">
        <f t="shared" si="383"/>
        <v>0</v>
      </c>
      <c r="M652" s="136">
        <f t="shared" si="384"/>
        <v>0</v>
      </c>
      <c r="N652" s="136">
        <f t="shared" si="385"/>
        <v>0</v>
      </c>
      <c r="O652" s="136">
        <f t="shared" si="386"/>
        <v>0</v>
      </c>
      <c r="P652" s="136">
        <f t="shared" si="387"/>
        <v>0</v>
      </c>
      <c r="Q652" s="136">
        <f t="shared" si="388"/>
        <v>0</v>
      </c>
      <c r="R652" s="136">
        <f t="shared" si="389"/>
        <v>0</v>
      </c>
      <c r="S652" s="136">
        <f t="shared" si="390"/>
        <v>0</v>
      </c>
      <c r="T652" s="136">
        <f t="shared" si="391"/>
        <v>0</v>
      </c>
      <c r="U652" s="136">
        <f t="shared" si="392"/>
        <v>0</v>
      </c>
      <c r="V652" s="136">
        <f t="shared" si="393"/>
        <v>0</v>
      </c>
      <c r="W652" s="136">
        <f t="shared" si="394"/>
        <v>0</v>
      </c>
      <c r="X652" s="136">
        <f t="shared" si="395"/>
        <v>0</v>
      </c>
      <c r="Y652" s="42">
        <f t="shared" si="396"/>
        <v>0</v>
      </c>
      <c r="Z652" s="42"/>
      <c r="AA652" s="42"/>
      <c r="AB652" s="42"/>
      <c r="AC652" s="42"/>
      <c r="AD652" s="42"/>
      <c r="AE652" s="42"/>
      <c r="AF652" s="42"/>
      <c r="AG652" s="42"/>
    </row>
    <row r="653" spans="1:33">
      <c r="A653" s="44">
        <f t="shared" si="378"/>
        <v>630</v>
      </c>
      <c r="B653" s="44"/>
      <c r="C653" s="137">
        <v>39906</v>
      </c>
      <c r="E653" s="138" t="s">
        <v>331</v>
      </c>
      <c r="G653" s="43">
        <v>6.6</v>
      </c>
      <c r="H653" s="136" t="str">
        <f t="shared" si="380"/>
        <v>P, S, T &amp; D Plant - Commodity</v>
      </c>
      <c r="I653" s="42">
        <f>'DepExp. Class.'!L$125</f>
        <v>65974.055262815338</v>
      </c>
      <c r="J653" s="136">
        <f t="shared" si="381"/>
        <v>21143.196161876243</v>
      </c>
      <c r="K653" s="136">
        <f t="shared" si="382"/>
        <v>13768.231171639196</v>
      </c>
      <c r="L653" s="136">
        <f t="shared" si="383"/>
        <v>646.84491313015667</v>
      </c>
      <c r="M653" s="136">
        <f t="shared" si="384"/>
        <v>14594.842990969459</v>
      </c>
      <c r="N653" s="136">
        <f t="shared" si="385"/>
        <v>15820.94002520028</v>
      </c>
      <c r="O653" s="136">
        <f t="shared" si="386"/>
        <v>0</v>
      </c>
      <c r="P653" s="136">
        <f t="shared" si="387"/>
        <v>0</v>
      </c>
      <c r="Q653" s="136">
        <f t="shared" si="388"/>
        <v>0</v>
      </c>
      <c r="R653" s="136">
        <f t="shared" si="389"/>
        <v>0</v>
      </c>
      <c r="S653" s="136">
        <f t="shared" si="390"/>
        <v>0</v>
      </c>
      <c r="T653" s="136">
        <f t="shared" si="391"/>
        <v>0</v>
      </c>
      <c r="U653" s="136">
        <f t="shared" si="392"/>
        <v>0</v>
      </c>
      <c r="V653" s="136">
        <f t="shared" si="393"/>
        <v>0</v>
      </c>
      <c r="W653" s="136">
        <f t="shared" si="394"/>
        <v>0</v>
      </c>
      <c r="X653" s="136">
        <f t="shared" si="395"/>
        <v>0</v>
      </c>
      <c r="Y653" s="42">
        <f t="shared" si="396"/>
        <v>0</v>
      </c>
      <c r="Z653" s="42"/>
      <c r="AA653" s="42"/>
      <c r="AB653" s="42"/>
      <c r="AC653" s="42"/>
      <c r="AD653" s="42"/>
      <c r="AE653" s="42"/>
      <c r="AF653" s="42"/>
      <c r="AG653" s="42"/>
    </row>
    <row r="654" spans="1:33">
      <c r="A654" s="44">
        <f t="shared" si="378"/>
        <v>631</v>
      </c>
      <c r="B654" s="44"/>
      <c r="C654" s="137">
        <v>39907</v>
      </c>
      <c r="E654" s="138" t="s">
        <v>332</v>
      </c>
      <c r="G654" s="43">
        <v>6.6</v>
      </c>
      <c r="H654" s="136" t="str">
        <f t="shared" si="380"/>
        <v>P, S, T &amp; D Plant - Commodity</v>
      </c>
      <c r="I654" s="42">
        <f>'DepExp. Class.'!L$126</f>
        <v>0</v>
      </c>
      <c r="J654" s="136">
        <f t="shared" si="381"/>
        <v>0</v>
      </c>
      <c r="K654" s="136">
        <f t="shared" si="382"/>
        <v>0</v>
      </c>
      <c r="L654" s="136">
        <f t="shared" si="383"/>
        <v>0</v>
      </c>
      <c r="M654" s="136">
        <f t="shared" si="384"/>
        <v>0</v>
      </c>
      <c r="N654" s="136">
        <f t="shared" si="385"/>
        <v>0</v>
      </c>
      <c r="O654" s="136">
        <f t="shared" si="386"/>
        <v>0</v>
      </c>
      <c r="P654" s="136">
        <f t="shared" si="387"/>
        <v>0</v>
      </c>
      <c r="Q654" s="136">
        <f t="shared" si="388"/>
        <v>0</v>
      </c>
      <c r="R654" s="136">
        <f t="shared" si="389"/>
        <v>0</v>
      </c>
      <c r="S654" s="136">
        <f t="shared" si="390"/>
        <v>0</v>
      </c>
      <c r="T654" s="136">
        <f t="shared" si="391"/>
        <v>0</v>
      </c>
      <c r="U654" s="136">
        <f t="shared" si="392"/>
        <v>0</v>
      </c>
      <c r="V654" s="136">
        <f t="shared" si="393"/>
        <v>0</v>
      </c>
      <c r="W654" s="136">
        <f t="shared" si="394"/>
        <v>0</v>
      </c>
      <c r="X654" s="136">
        <f t="shared" si="395"/>
        <v>0</v>
      </c>
      <c r="Y654" s="42">
        <f t="shared" si="396"/>
        <v>0</v>
      </c>
      <c r="Z654" s="42"/>
      <c r="AA654" s="42"/>
      <c r="AB654" s="42"/>
      <c r="AC654" s="42"/>
      <c r="AD654" s="42"/>
      <c r="AE654" s="42"/>
      <c r="AF654" s="42"/>
      <c r="AG654" s="42"/>
    </row>
    <row r="655" spans="1:33">
      <c r="A655" s="44">
        <f t="shared" si="378"/>
        <v>632</v>
      </c>
      <c r="B655" s="44"/>
      <c r="C655" s="137">
        <v>39908</v>
      </c>
      <c r="E655" s="138" t="s">
        <v>333</v>
      </c>
      <c r="G655" s="43">
        <v>6.6</v>
      </c>
      <c r="H655" s="136" t="str">
        <f t="shared" si="380"/>
        <v>P, S, T &amp; D Plant - Commodity</v>
      </c>
      <c r="I655" s="42">
        <f>'DepExp. Class.'!L$127</f>
        <v>0</v>
      </c>
      <c r="J655" s="136">
        <f t="shared" si="381"/>
        <v>0</v>
      </c>
      <c r="K655" s="136">
        <f t="shared" si="382"/>
        <v>0</v>
      </c>
      <c r="L655" s="136">
        <f t="shared" si="383"/>
        <v>0</v>
      </c>
      <c r="M655" s="136">
        <f t="shared" si="384"/>
        <v>0</v>
      </c>
      <c r="N655" s="136">
        <f t="shared" si="385"/>
        <v>0</v>
      </c>
      <c r="O655" s="136">
        <f t="shared" si="386"/>
        <v>0</v>
      </c>
      <c r="P655" s="136">
        <f t="shared" si="387"/>
        <v>0</v>
      </c>
      <c r="Q655" s="136">
        <f t="shared" si="388"/>
        <v>0</v>
      </c>
      <c r="R655" s="136">
        <f t="shared" si="389"/>
        <v>0</v>
      </c>
      <c r="S655" s="136">
        <f t="shared" si="390"/>
        <v>0</v>
      </c>
      <c r="T655" s="136">
        <f t="shared" si="391"/>
        <v>0</v>
      </c>
      <c r="U655" s="136">
        <f t="shared" si="392"/>
        <v>0</v>
      </c>
      <c r="V655" s="136">
        <f t="shared" si="393"/>
        <v>0</v>
      </c>
      <c r="W655" s="136">
        <f t="shared" si="394"/>
        <v>0</v>
      </c>
      <c r="X655" s="136">
        <f t="shared" si="395"/>
        <v>0</v>
      </c>
      <c r="Y655" s="42">
        <f t="shared" si="396"/>
        <v>0</v>
      </c>
      <c r="Z655" s="42"/>
      <c r="AA655" s="42"/>
      <c r="AB655" s="42"/>
      <c r="AC655" s="42"/>
      <c r="AD655" s="42"/>
      <c r="AE655" s="42"/>
      <c r="AF655" s="42"/>
      <c r="AG655" s="42"/>
    </row>
    <row r="656" spans="1:33">
      <c r="A656" s="44">
        <f t="shared" si="378"/>
        <v>633</v>
      </c>
      <c r="B656" s="44"/>
      <c r="C656" s="137">
        <v>39909</v>
      </c>
      <c r="E656" s="138" t="s">
        <v>334</v>
      </c>
      <c r="G656" s="43">
        <v>6.6</v>
      </c>
      <c r="H656" s="136" t="str">
        <f t="shared" si="380"/>
        <v>P, S, T &amp; D Plant - Commodity</v>
      </c>
      <c r="I656" s="42">
        <f>'DepExp. Class.'!L$128</f>
        <v>121115.48700855888</v>
      </c>
      <c r="J656" s="136">
        <f t="shared" si="381"/>
        <v>38814.780899279489</v>
      </c>
      <c r="K656" s="136">
        <f t="shared" si="382"/>
        <v>25275.784805961048</v>
      </c>
      <c r="L656" s="136">
        <f t="shared" si="383"/>
        <v>1187.4809932583296</v>
      </c>
      <c r="M656" s="136">
        <f t="shared" si="384"/>
        <v>26793.282747635149</v>
      </c>
      <c r="N656" s="136">
        <f t="shared" si="385"/>
        <v>29044.157562424858</v>
      </c>
      <c r="O656" s="136">
        <f t="shared" si="386"/>
        <v>0</v>
      </c>
      <c r="P656" s="136">
        <f t="shared" si="387"/>
        <v>0</v>
      </c>
      <c r="Q656" s="136">
        <f t="shared" si="388"/>
        <v>0</v>
      </c>
      <c r="R656" s="136">
        <f t="shared" si="389"/>
        <v>0</v>
      </c>
      <c r="S656" s="136">
        <f t="shared" si="390"/>
        <v>0</v>
      </c>
      <c r="T656" s="136">
        <f t="shared" si="391"/>
        <v>0</v>
      </c>
      <c r="U656" s="136">
        <f t="shared" si="392"/>
        <v>0</v>
      </c>
      <c r="V656" s="136">
        <f t="shared" si="393"/>
        <v>0</v>
      </c>
      <c r="W656" s="136">
        <f t="shared" si="394"/>
        <v>0</v>
      </c>
      <c r="X656" s="136">
        <f t="shared" si="395"/>
        <v>0</v>
      </c>
      <c r="Y656" s="42">
        <f t="shared" si="396"/>
        <v>0</v>
      </c>
      <c r="Z656" s="42"/>
      <c r="AA656" s="42"/>
      <c r="AB656" s="42"/>
      <c r="AC656" s="42"/>
      <c r="AD656" s="42"/>
      <c r="AE656" s="42"/>
      <c r="AF656" s="42"/>
      <c r="AG656" s="42"/>
    </row>
    <row r="657" spans="1:33">
      <c r="A657" s="44">
        <f t="shared" si="378"/>
        <v>634</v>
      </c>
      <c r="B657" s="44"/>
      <c r="C657" s="147"/>
      <c r="E657" s="138"/>
      <c r="G657" s="43"/>
      <c r="H657" s="136"/>
      <c r="I657" s="42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42"/>
      <c r="Z657" s="42"/>
      <c r="AA657" s="42"/>
      <c r="AB657" s="42"/>
      <c r="AC657" s="42"/>
      <c r="AD657" s="42"/>
      <c r="AE657" s="42"/>
      <c r="AF657" s="42"/>
      <c r="AG657" s="42"/>
    </row>
    <row r="658" spans="1:33">
      <c r="A658" s="44">
        <f t="shared" si="378"/>
        <v>635</v>
      </c>
      <c r="B658" s="44"/>
      <c r="C658" s="44"/>
      <c r="D658" s="44"/>
      <c r="E658" s="44"/>
      <c r="G658" s="43"/>
      <c r="H658" s="44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/>
      <c r="AC658" s="42"/>
      <c r="AD658" s="42"/>
      <c r="AE658" s="42"/>
      <c r="AF658" s="42"/>
      <c r="AG658" s="42"/>
    </row>
    <row r="659" spans="1:33">
      <c r="A659" s="44">
        <f t="shared" si="378"/>
        <v>636</v>
      </c>
      <c r="B659" s="44"/>
      <c r="C659" s="44"/>
      <c r="D659" s="44" t="s">
        <v>159</v>
      </c>
      <c r="E659" s="44"/>
      <c r="G659" s="43"/>
      <c r="H659" s="136"/>
      <c r="I659" s="42">
        <f>'DepExp. Class.'!L$131</f>
        <v>375957.21341803338</v>
      </c>
      <c r="J659" s="42">
        <f>SUM(J623:J657)</f>
        <v>120485.8043075317</v>
      </c>
      <c r="K659" s="42">
        <f t="shared" ref="K659:X659" si="397">SUM(K623:K657)</f>
        <v>78459.112515738467</v>
      </c>
      <c r="L659" s="42">
        <f t="shared" si="397"/>
        <v>3686.0855390089901</v>
      </c>
      <c r="M659" s="42">
        <f t="shared" si="397"/>
        <v>83169.61083111148</v>
      </c>
      <c r="N659" s="42">
        <f t="shared" si="397"/>
        <v>90156.600224642709</v>
      </c>
      <c r="O659" s="42">
        <f t="shared" si="397"/>
        <v>0</v>
      </c>
      <c r="P659" s="42">
        <f t="shared" si="397"/>
        <v>0</v>
      </c>
      <c r="Q659" s="42">
        <f t="shared" si="397"/>
        <v>0</v>
      </c>
      <c r="R659" s="42">
        <f t="shared" si="397"/>
        <v>0</v>
      </c>
      <c r="S659" s="42">
        <f t="shared" si="397"/>
        <v>0</v>
      </c>
      <c r="T659" s="42">
        <f t="shared" si="397"/>
        <v>0</v>
      </c>
      <c r="U659" s="42">
        <f t="shared" si="397"/>
        <v>0</v>
      </c>
      <c r="V659" s="42">
        <f t="shared" si="397"/>
        <v>0</v>
      </c>
      <c r="W659" s="42">
        <f t="shared" si="397"/>
        <v>0</v>
      </c>
      <c r="X659" s="42">
        <f t="shared" si="397"/>
        <v>0</v>
      </c>
      <c r="Y659" s="42">
        <f>SUM(J659:X659)-I659</f>
        <v>0</v>
      </c>
      <c r="Z659" s="42"/>
      <c r="AA659" s="42"/>
      <c r="AB659" s="42"/>
      <c r="AC659" s="42"/>
      <c r="AD659" s="42"/>
      <c r="AE659" s="42"/>
      <c r="AF659" s="42"/>
      <c r="AG659" s="42"/>
    </row>
    <row r="660" spans="1:33">
      <c r="A660" s="44">
        <f t="shared" si="378"/>
        <v>637</v>
      </c>
      <c r="B660" s="44"/>
      <c r="C660" s="44"/>
      <c r="D660" s="44"/>
      <c r="E660" s="44"/>
      <c r="G660" s="43"/>
      <c r="H660" s="44"/>
      <c r="I660" s="42"/>
      <c r="J660" s="15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  <c r="AC660" s="42"/>
      <c r="AD660" s="42"/>
      <c r="AE660" s="42"/>
      <c r="AF660" s="42"/>
      <c r="AG660" s="42"/>
    </row>
    <row r="661" spans="1:33">
      <c r="A661" s="44">
        <f t="shared" si="378"/>
        <v>638</v>
      </c>
      <c r="B661" s="44"/>
      <c r="C661" s="44"/>
      <c r="D661" s="44" t="s">
        <v>369</v>
      </c>
      <c r="E661" s="44"/>
      <c r="G661" s="43"/>
      <c r="H661" s="44"/>
      <c r="I661" s="42">
        <f>'DepExp. Class.'!L$133</f>
        <v>2724069.2402326842</v>
      </c>
      <c r="J661" s="42">
        <f>J659+J619+J593+J580+J558+J546</f>
        <v>869388.85003774089</v>
      </c>
      <c r="K661" s="42">
        <f t="shared" ref="K661:X661" si="398">K659+K619+K593+K580+K558+K546</f>
        <v>567099.06514037412</v>
      </c>
      <c r="L661" s="42">
        <f t="shared" si="398"/>
        <v>26829.004482317112</v>
      </c>
      <c r="M661" s="42">
        <f t="shared" si="398"/>
        <v>604489.99100631918</v>
      </c>
      <c r="N661" s="42">
        <f t="shared" si="398"/>
        <v>656262.32956593251</v>
      </c>
      <c r="O661" s="42">
        <f t="shared" si="398"/>
        <v>0</v>
      </c>
      <c r="P661" s="42">
        <f t="shared" si="398"/>
        <v>0</v>
      </c>
      <c r="Q661" s="42">
        <f t="shared" si="398"/>
        <v>0</v>
      </c>
      <c r="R661" s="42">
        <f t="shared" si="398"/>
        <v>0</v>
      </c>
      <c r="S661" s="42">
        <f t="shared" si="398"/>
        <v>0</v>
      </c>
      <c r="T661" s="42">
        <f t="shared" si="398"/>
        <v>0</v>
      </c>
      <c r="U661" s="42">
        <f t="shared" si="398"/>
        <v>0</v>
      </c>
      <c r="V661" s="42">
        <f t="shared" si="398"/>
        <v>0</v>
      </c>
      <c r="W661" s="42">
        <f t="shared" si="398"/>
        <v>0</v>
      </c>
      <c r="X661" s="42">
        <f t="shared" si="398"/>
        <v>0</v>
      </c>
      <c r="Y661" s="42">
        <f>SUM(J661:X661)-I661</f>
        <v>0</v>
      </c>
      <c r="Z661" s="42"/>
      <c r="AA661" s="42"/>
      <c r="AB661" s="42"/>
      <c r="AC661" s="42"/>
      <c r="AD661" s="42"/>
      <c r="AE661" s="42"/>
      <c r="AF661" s="42"/>
      <c r="AG661" s="42"/>
    </row>
    <row r="662" spans="1:33">
      <c r="A662" s="44">
        <f t="shared" si="378"/>
        <v>639</v>
      </c>
      <c r="B662" s="44"/>
      <c r="C662" s="44"/>
      <c r="D662" s="44"/>
      <c r="E662" s="44"/>
      <c r="G662" s="43"/>
      <c r="H662" s="44"/>
      <c r="I662" s="42"/>
      <c r="J662" s="15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</row>
    <row r="663" spans="1:33">
      <c r="A663" s="44">
        <f t="shared" si="378"/>
        <v>640</v>
      </c>
      <c r="B663" s="44"/>
      <c r="C663" s="44"/>
      <c r="D663" s="44" t="s">
        <v>360</v>
      </c>
      <c r="E663" s="44"/>
      <c r="G663" s="43"/>
      <c r="H663" s="136"/>
      <c r="I663" s="42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42"/>
      <c r="Z663" s="42"/>
      <c r="AA663" s="42"/>
      <c r="AB663" s="42"/>
      <c r="AC663" s="42"/>
      <c r="AD663" s="42"/>
      <c r="AE663" s="42"/>
      <c r="AF663" s="42"/>
      <c r="AG663" s="42"/>
    </row>
    <row r="664" spans="1:33">
      <c r="A664" s="44">
        <f t="shared" si="378"/>
        <v>641</v>
      </c>
      <c r="B664" s="44"/>
      <c r="C664" s="44"/>
      <c r="D664" s="44"/>
      <c r="E664" s="44"/>
      <c r="G664" s="43"/>
      <c r="H664" s="136"/>
      <c r="I664" s="42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42"/>
      <c r="Z664" s="42"/>
      <c r="AA664" s="42"/>
      <c r="AB664" s="42"/>
      <c r="AC664" s="42"/>
      <c r="AD664" s="42"/>
      <c r="AE664" s="42"/>
      <c r="AF664" s="42"/>
      <c r="AG664" s="42"/>
    </row>
    <row r="665" spans="1:33">
      <c r="A665" s="44">
        <f t="shared" si="378"/>
        <v>642</v>
      </c>
      <c r="B665" s="44"/>
      <c r="C665" s="44"/>
      <c r="D665" s="44" t="s">
        <v>335</v>
      </c>
      <c r="E665" s="44"/>
      <c r="G665" s="43"/>
      <c r="H665" s="136"/>
      <c r="I665" s="42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42"/>
      <c r="Z665" s="42"/>
      <c r="AA665" s="42"/>
      <c r="AB665" s="42"/>
      <c r="AC665" s="42"/>
      <c r="AD665" s="42"/>
      <c r="AE665" s="42"/>
      <c r="AF665" s="42"/>
      <c r="AG665" s="42"/>
    </row>
    <row r="666" spans="1:33">
      <c r="A666" s="44">
        <f t="shared" si="378"/>
        <v>643</v>
      </c>
      <c r="B666" s="44"/>
      <c r="C666" s="44"/>
      <c r="D666" s="44"/>
      <c r="E666" s="44"/>
      <c r="G666" s="43"/>
      <c r="H666" s="136"/>
      <c r="I666" s="42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42"/>
      <c r="Z666" s="42"/>
      <c r="AA666" s="42"/>
      <c r="AB666" s="42"/>
      <c r="AC666" s="42"/>
      <c r="AD666" s="42"/>
      <c r="AE666" s="42"/>
      <c r="AF666" s="42"/>
      <c r="AG666" s="42"/>
    </row>
    <row r="667" spans="1:33">
      <c r="A667" s="44">
        <f t="shared" si="378"/>
        <v>644</v>
      </c>
      <c r="B667" s="44"/>
      <c r="C667" s="137">
        <v>30100</v>
      </c>
      <c r="D667" s="44"/>
      <c r="E667" s="138" t="s">
        <v>336</v>
      </c>
      <c r="G667" s="43">
        <v>99</v>
      </c>
      <c r="H667" s="136" t="str">
        <f t="shared" ref="H667:H708" si="399">VLOOKUP($G667,alloc,3)</f>
        <v>-</v>
      </c>
      <c r="I667" s="42">
        <f>'DepExp. Class.'!L$139</f>
        <v>0</v>
      </c>
      <c r="J667" s="136">
        <f t="shared" ref="J667:J708" si="400">$I667*VLOOKUP($G667,alloc,6)</f>
        <v>0</v>
      </c>
      <c r="K667" s="136">
        <f t="shared" ref="K667:K708" si="401">$I667*VLOOKUP($G667,alloc,7)</f>
        <v>0</v>
      </c>
      <c r="L667" s="136">
        <f t="shared" ref="L667:L708" si="402">$I667*VLOOKUP($G667,alloc,8)</f>
        <v>0</v>
      </c>
      <c r="M667" s="136">
        <f t="shared" ref="M667:M708" si="403">$I667*VLOOKUP($G667,alloc,9)</f>
        <v>0</v>
      </c>
      <c r="N667" s="136">
        <f t="shared" ref="N667:N708" si="404">$I667*VLOOKUP($G667,alloc,10)</f>
        <v>0</v>
      </c>
      <c r="O667" s="136">
        <f t="shared" ref="O667:O708" si="405">$I667*VLOOKUP($G667,alloc,11)</f>
        <v>0</v>
      </c>
      <c r="P667" s="136">
        <f t="shared" ref="P667:P708" si="406">$I667*VLOOKUP($G667,alloc,12)</f>
        <v>0</v>
      </c>
      <c r="Q667" s="136">
        <f t="shared" ref="Q667:Q708" si="407">$I667*VLOOKUP($G667,alloc,13)</f>
        <v>0</v>
      </c>
      <c r="R667" s="136">
        <f t="shared" ref="R667:R708" si="408">$I667*VLOOKUP($G667,alloc,14)</f>
        <v>0</v>
      </c>
      <c r="S667" s="136">
        <f t="shared" ref="S667:S708" si="409">$I667*VLOOKUP($G667,alloc,15)</f>
        <v>0</v>
      </c>
      <c r="T667" s="136">
        <f t="shared" ref="T667:T708" si="410">$I667*VLOOKUP($G667,alloc,16)</f>
        <v>0</v>
      </c>
      <c r="U667" s="136">
        <f t="shared" ref="U667:U708" si="411">$I667*VLOOKUP($G667,alloc,17)</f>
        <v>0</v>
      </c>
      <c r="V667" s="136">
        <f t="shared" ref="V667:V708" si="412">$I667*VLOOKUP($G667,alloc,18)</f>
        <v>0</v>
      </c>
      <c r="W667" s="136">
        <f t="shared" ref="W667:W708" si="413">$I667*VLOOKUP($G667,alloc,19)</f>
        <v>0</v>
      </c>
      <c r="X667" s="136">
        <f t="shared" ref="X667:X708" si="414">$I667*VLOOKUP($G667,alloc,20)</f>
        <v>0</v>
      </c>
      <c r="Y667" s="42">
        <f>SUM(J667:X667)-I667</f>
        <v>0</v>
      </c>
      <c r="Z667" s="42"/>
      <c r="AA667" s="42"/>
      <c r="AB667" s="42"/>
      <c r="AC667" s="42"/>
      <c r="AD667" s="42"/>
      <c r="AE667" s="42"/>
      <c r="AF667" s="42"/>
      <c r="AG667" s="42"/>
    </row>
    <row r="668" spans="1:33">
      <c r="A668" s="44">
        <f t="shared" si="378"/>
        <v>645</v>
      </c>
      <c r="B668" s="44"/>
      <c r="C668" s="137">
        <v>30200</v>
      </c>
      <c r="D668" s="44"/>
      <c r="E668" s="138" t="s">
        <v>197</v>
      </c>
      <c r="G668" s="43">
        <v>99</v>
      </c>
      <c r="H668" s="136" t="str">
        <f t="shared" si="399"/>
        <v>-</v>
      </c>
      <c r="I668" s="42">
        <f>'DepExp. Class.'!L$140</f>
        <v>0</v>
      </c>
      <c r="J668" s="136">
        <f t="shared" si="400"/>
        <v>0</v>
      </c>
      <c r="K668" s="136">
        <f t="shared" si="401"/>
        <v>0</v>
      </c>
      <c r="L668" s="136">
        <f t="shared" si="402"/>
        <v>0</v>
      </c>
      <c r="M668" s="136">
        <f t="shared" si="403"/>
        <v>0</v>
      </c>
      <c r="N668" s="136">
        <f t="shared" si="404"/>
        <v>0</v>
      </c>
      <c r="O668" s="136">
        <f t="shared" si="405"/>
        <v>0</v>
      </c>
      <c r="P668" s="136">
        <f t="shared" si="406"/>
        <v>0</v>
      </c>
      <c r="Q668" s="136">
        <f t="shared" si="407"/>
        <v>0</v>
      </c>
      <c r="R668" s="136">
        <f t="shared" si="408"/>
        <v>0</v>
      </c>
      <c r="S668" s="136">
        <f t="shared" si="409"/>
        <v>0</v>
      </c>
      <c r="T668" s="136">
        <f t="shared" si="410"/>
        <v>0</v>
      </c>
      <c r="U668" s="136">
        <f t="shared" si="411"/>
        <v>0</v>
      </c>
      <c r="V668" s="136">
        <f t="shared" si="412"/>
        <v>0</v>
      </c>
      <c r="W668" s="136">
        <f t="shared" si="413"/>
        <v>0</v>
      </c>
      <c r="X668" s="136">
        <f t="shared" si="414"/>
        <v>0</v>
      </c>
      <c r="Y668" s="42">
        <f>SUM(J668:X668)-I668</f>
        <v>0</v>
      </c>
      <c r="Z668" s="42"/>
      <c r="AA668" s="42"/>
      <c r="AB668" s="42"/>
      <c r="AC668" s="42"/>
      <c r="AD668" s="42"/>
      <c r="AE668" s="42"/>
      <c r="AF668" s="42"/>
      <c r="AG668" s="42"/>
    </row>
    <row r="669" spans="1:33">
      <c r="A669" s="44">
        <f t="shared" ref="A669:A732" si="415">A668+1</f>
        <v>646</v>
      </c>
      <c r="B669" s="44"/>
      <c r="C669" s="139">
        <v>30300</v>
      </c>
      <c r="D669" s="44"/>
      <c r="E669" s="138" t="s">
        <v>337</v>
      </c>
      <c r="G669" s="43">
        <v>99</v>
      </c>
      <c r="H669" s="136" t="str">
        <f t="shared" si="399"/>
        <v>-</v>
      </c>
      <c r="I669" s="42">
        <f>'DepExp. Class.'!L$141</f>
        <v>0</v>
      </c>
      <c r="J669" s="136">
        <f t="shared" si="400"/>
        <v>0</v>
      </c>
      <c r="K669" s="136">
        <f t="shared" si="401"/>
        <v>0</v>
      </c>
      <c r="L669" s="136">
        <f t="shared" si="402"/>
        <v>0</v>
      </c>
      <c r="M669" s="136">
        <f t="shared" si="403"/>
        <v>0</v>
      </c>
      <c r="N669" s="136">
        <f t="shared" si="404"/>
        <v>0</v>
      </c>
      <c r="O669" s="136">
        <f t="shared" si="405"/>
        <v>0</v>
      </c>
      <c r="P669" s="136">
        <f t="shared" si="406"/>
        <v>0</v>
      </c>
      <c r="Q669" s="136">
        <f t="shared" si="407"/>
        <v>0</v>
      </c>
      <c r="R669" s="136">
        <f t="shared" si="408"/>
        <v>0</v>
      </c>
      <c r="S669" s="136">
        <f t="shared" si="409"/>
        <v>0</v>
      </c>
      <c r="T669" s="136">
        <f t="shared" si="410"/>
        <v>0</v>
      </c>
      <c r="U669" s="136">
        <f t="shared" si="411"/>
        <v>0</v>
      </c>
      <c r="V669" s="136">
        <f t="shared" si="412"/>
        <v>0</v>
      </c>
      <c r="W669" s="136">
        <f t="shared" si="413"/>
        <v>0</v>
      </c>
      <c r="X669" s="136">
        <f t="shared" si="414"/>
        <v>0</v>
      </c>
      <c r="Y669" s="42">
        <f>SUM(J669:X669)-I669</f>
        <v>0</v>
      </c>
      <c r="Z669" s="42"/>
      <c r="AA669" s="42"/>
      <c r="AB669" s="42"/>
      <c r="AC669" s="42"/>
      <c r="AD669" s="42"/>
      <c r="AE669" s="42"/>
      <c r="AF669" s="42"/>
      <c r="AG669" s="42"/>
    </row>
    <row r="670" spans="1:33">
      <c r="A670" s="44">
        <f t="shared" si="415"/>
        <v>647</v>
      </c>
      <c r="B670" s="44"/>
      <c r="C670" s="44"/>
      <c r="D670" s="44"/>
      <c r="E670" s="44"/>
      <c r="G670" s="43"/>
      <c r="H670" s="136"/>
      <c r="I670" s="42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42"/>
      <c r="Z670" s="42"/>
      <c r="AA670" s="42"/>
      <c r="AB670" s="42"/>
      <c r="AC670" s="42"/>
      <c r="AD670" s="42"/>
      <c r="AE670" s="42"/>
      <c r="AF670" s="42"/>
      <c r="AG670" s="42"/>
    </row>
    <row r="671" spans="1:33">
      <c r="A671" s="44">
        <f t="shared" si="415"/>
        <v>648</v>
      </c>
      <c r="B671" s="44"/>
      <c r="C671" s="44"/>
      <c r="D671" s="44" t="s">
        <v>338</v>
      </c>
      <c r="E671" s="44"/>
      <c r="G671" s="43"/>
      <c r="H671" s="136"/>
      <c r="I671" s="42">
        <f>'DepExp. Class.'!L$143</f>
        <v>0</v>
      </c>
      <c r="J671" s="136">
        <f>SUM(J667:J669)</f>
        <v>0</v>
      </c>
      <c r="K671" s="136">
        <f t="shared" ref="K671:X671" si="416">SUM(K667:K669)</f>
        <v>0</v>
      </c>
      <c r="L671" s="136">
        <f t="shared" si="416"/>
        <v>0</v>
      </c>
      <c r="M671" s="136">
        <f t="shared" si="416"/>
        <v>0</v>
      </c>
      <c r="N671" s="136">
        <f t="shared" si="416"/>
        <v>0</v>
      </c>
      <c r="O671" s="136">
        <f t="shared" si="416"/>
        <v>0</v>
      </c>
      <c r="P671" s="136">
        <f t="shared" si="416"/>
        <v>0</v>
      </c>
      <c r="Q671" s="136">
        <f t="shared" si="416"/>
        <v>0</v>
      </c>
      <c r="R671" s="136">
        <f t="shared" si="416"/>
        <v>0</v>
      </c>
      <c r="S671" s="136">
        <f t="shared" si="416"/>
        <v>0</v>
      </c>
      <c r="T671" s="136">
        <f t="shared" si="416"/>
        <v>0</v>
      </c>
      <c r="U671" s="136">
        <f t="shared" si="416"/>
        <v>0</v>
      </c>
      <c r="V671" s="136">
        <f t="shared" si="416"/>
        <v>0</v>
      </c>
      <c r="W671" s="136">
        <f t="shared" si="416"/>
        <v>0</v>
      </c>
      <c r="X671" s="136">
        <f t="shared" si="416"/>
        <v>0</v>
      </c>
      <c r="Y671" s="42">
        <f>SUM(J671:X671)-I671</f>
        <v>0</v>
      </c>
      <c r="Z671" s="42"/>
      <c r="AA671" s="42"/>
      <c r="AB671" s="42"/>
      <c r="AC671" s="42"/>
      <c r="AD671" s="42"/>
      <c r="AE671" s="42"/>
      <c r="AF671" s="42"/>
      <c r="AG671" s="42"/>
    </row>
    <row r="672" spans="1:33">
      <c r="A672" s="44">
        <f t="shared" si="415"/>
        <v>649</v>
      </c>
      <c r="B672" s="44"/>
      <c r="C672" s="44"/>
      <c r="D672" s="44"/>
      <c r="E672" s="44"/>
      <c r="G672" s="43"/>
      <c r="H672" s="136"/>
      <c r="I672" s="42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42"/>
      <c r="Z672" s="42"/>
      <c r="AA672" s="42"/>
      <c r="AB672" s="42"/>
      <c r="AC672" s="42"/>
      <c r="AD672" s="42"/>
      <c r="AE672" s="42"/>
      <c r="AF672" s="42"/>
      <c r="AG672" s="42"/>
    </row>
    <row r="673" spans="1:33">
      <c r="A673" s="44">
        <f t="shared" si="415"/>
        <v>650</v>
      </c>
      <c r="B673" s="44"/>
      <c r="C673" s="44"/>
      <c r="D673" s="44" t="s">
        <v>158</v>
      </c>
      <c r="E673" s="44"/>
      <c r="G673" s="43"/>
      <c r="H673" s="136"/>
      <c r="I673" s="42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42"/>
      <c r="Z673" s="42"/>
      <c r="AA673" s="42"/>
      <c r="AB673" s="42"/>
      <c r="AC673" s="42"/>
      <c r="AD673" s="42"/>
      <c r="AE673" s="42"/>
      <c r="AF673" s="42"/>
      <c r="AG673" s="42"/>
    </row>
    <row r="674" spans="1:33">
      <c r="A674" s="44">
        <f t="shared" si="415"/>
        <v>651</v>
      </c>
      <c r="B674" s="44"/>
      <c r="C674" s="44"/>
      <c r="D674" s="44"/>
      <c r="E674" s="44"/>
      <c r="G674" s="43"/>
      <c r="H674" s="136"/>
      <c r="I674" s="42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42"/>
      <c r="Z674" s="42"/>
      <c r="AA674" s="42"/>
      <c r="AB674" s="42"/>
      <c r="AC674" s="42"/>
      <c r="AD674" s="42"/>
      <c r="AE674" s="42"/>
      <c r="AF674" s="42"/>
      <c r="AG674" s="42"/>
    </row>
    <row r="675" spans="1:33">
      <c r="A675" s="44">
        <f t="shared" si="415"/>
        <v>652</v>
      </c>
      <c r="B675" s="44"/>
      <c r="C675" s="142">
        <v>37400</v>
      </c>
      <c r="E675" s="138" t="s">
        <v>125</v>
      </c>
      <c r="G675" s="43">
        <v>6.6</v>
      </c>
      <c r="H675" s="136" t="str">
        <f t="shared" si="399"/>
        <v>P, S, T &amp; D Plant - Commodity</v>
      </c>
      <c r="I675" s="42">
        <f>'DepExp. Class.'!L$147</f>
        <v>0</v>
      </c>
      <c r="J675" s="136">
        <f t="shared" si="400"/>
        <v>0</v>
      </c>
      <c r="K675" s="136">
        <f t="shared" si="401"/>
        <v>0</v>
      </c>
      <c r="L675" s="136">
        <f t="shared" si="402"/>
        <v>0</v>
      </c>
      <c r="M675" s="136">
        <f t="shared" si="403"/>
        <v>0</v>
      </c>
      <c r="N675" s="136">
        <f t="shared" si="404"/>
        <v>0</v>
      </c>
      <c r="O675" s="136">
        <f t="shared" si="405"/>
        <v>0</v>
      </c>
      <c r="P675" s="136">
        <f t="shared" si="406"/>
        <v>0</v>
      </c>
      <c r="Q675" s="136">
        <f t="shared" si="407"/>
        <v>0</v>
      </c>
      <c r="R675" s="136">
        <f t="shared" si="408"/>
        <v>0</v>
      </c>
      <c r="S675" s="136">
        <f t="shared" si="409"/>
        <v>0</v>
      </c>
      <c r="T675" s="136">
        <f t="shared" si="410"/>
        <v>0</v>
      </c>
      <c r="U675" s="136">
        <f t="shared" si="411"/>
        <v>0</v>
      </c>
      <c r="V675" s="136">
        <f t="shared" si="412"/>
        <v>0</v>
      </c>
      <c r="W675" s="136">
        <f t="shared" si="413"/>
        <v>0</v>
      </c>
      <c r="X675" s="136">
        <f t="shared" si="414"/>
        <v>0</v>
      </c>
      <c r="Y675" s="42">
        <f t="shared" ref="Y675:Y708" si="417">SUM(J675:X675)-I675</f>
        <v>0</v>
      </c>
      <c r="Z675" s="42"/>
      <c r="AA675" s="42"/>
      <c r="AB675" s="42"/>
      <c r="AC675" s="42"/>
      <c r="AD675" s="42"/>
      <c r="AE675" s="42"/>
      <c r="AF675" s="42"/>
      <c r="AG675" s="42"/>
    </row>
    <row r="676" spans="1:33">
      <c r="A676" s="44">
        <f t="shared" si="415"/>
        <v>653</v>
      </c>
      <c r="B676" s="44"/>
      <c r="C676" s="142">
        <v>39001</v>
      </c>
      <c r="E676" s="138" t="s">
        <v>304</v>
      </c>
      <c r="G676" s="43">
        <v>6.6</v>
      </c>
      <c r="H676" s="136" t="str">
        <f t="shared" si="399"/>
        <v>P, S, T &amp; D Plant - Commodity</v>
      </c>
      <c r="I676" s="42">
        <f>'DepExp. Class.'!L$148</f>
        <v>468.73348477607891</v>
      </c>
      <c r="J676" s="136">
        <f t="shared" si="400"/>
        <v>150.21850599877089</v>
      </c>
      <c r="K676" s="136">
        <f t="shared" si="401"/>
        <v>97.820741056105845</v>
      </c>
      <c r="L676" s="136">
        <f t="shared" si="402"/>
        <v>4.5957137094779803</v>
      </c>
      <c r="M676" s="136">
        <f t="shared" si="403"/>
        <v>103.69366545173794</v>
      </c>
      <c r="N676" s="136">
        <f t="shared" si="404"/>
        <v>112.40485855998622</v>
      </c>
      <c r="O676" s="136">
        <f t="shared" si="405"/>
        <v>0</v>
      </c>
      <c r="P676" s="136">
        <f t="shared" si="406"/>
        <v>0</v>
      </c>
      <c r="Q676" s="136">
        <f t="shared" si="407"/>
        <v>0</v>
      </c>
      <c r="R676" s="136">
        <f t="shared" si="408"/>
        <v>0</v>
      </c>
      <c r="S676" s="136">
        <f t="shared" si="409"/>
        <v>0</v>
      </c>
      <c r="T676" s="136">
        <f t="shared" si="410"/>
        <v>0</v>
      </c>
      <c r="U676" s="136">
        <f t="shared" si="411"/>
        <v>0</v>
      </c>
      <c r="V676" s="136">
        <f t="shared" si="412"/>
        <v>0</v>
      </c>
      <c r="W676" s="136">
        <f t="shared" si="413"/>
        <v>0</v>
      </c>
      <c r="X676" s="136">
        <f t="shared" si="414"/>
        <v>0</v>
      </c>
      <c r="Y676" s="42">
        <f t="shared" si="417"/>
        <v>0</v>
      </c>
      <c r="Z676" s="42"/>
      <c r="AA676" s="42"/>
      <c r="AB676" s="42"/>
      <c r="AC676" s="42"/>
      <c r="AD676" s="42"/>
      <c r="AE676" s="42"/>
      <c r="AF676" s="42"/>
      <c r="AG676" s="42"/>
    </row>
    <row r="677" spans="1:33">
      <c r="A677" s="44">
        <f t="shared" si="415"/>
        <v>654</v>
      </c>
      <c r="B677" s="44"/>
      <c r="C677" s="142">
        <v>36602</v>
      </c>
      <c r="E677" s="138" t="s">
        <v>149</v>
      </c>
      <c r="G677" s="43">
        <v>6.6</v>
      </c>
      <c r="H677" s="136" t="str">
        <f t="shared" si="399"/>
        <v>P, S, T &amp; D Plant - Commodity</v>
      </c>
      <c r="I677" s="42">
        <f>'DepExp. Class.'!L$149</f>
        <v>0</v>
      </c>
      <c r="J677" s="136">
        <f t="shared" si="400"/>
        <v>0</v>
      </c>
      <c r="K677" s="136">
        <f t="shared" si="401"/>
        <v>0</v>
      </c>
      <c r="L677" s="136">
        <f t="shared" si="402"/>
        <v>0</v>
      </c>
      <c r="M677" s="136">
        <f t="shared" si="403"/>
        <v>0</v>
      </c>
      <c r="N677" s="136">
        <f t="shared" si="404"/>
        <v>0</v>
      </c>
      <c r="O677" s="136">
        <f t="shared" si="405"/>
        <v>0</v>
      </c>
      <c r="P677" s="136">
        <f t="shared" si="406"/>
        <v>0</v>
      </c>
      <c r="Q677" s="136">
        <f t="shared" si="407"/>
        <v>0</v>
      </c>
      <c r="R677" s="136">
        <f t="shared" si="408"/>
        <v>0</v>
      </c>
      <c r="S677" s="136">
        <f t="shared" si="409"/>
        <v>0</v>
      </c>
      <c r="T677" s="136">
        <f t="shared" si="410"/>
        <v>0</v>
      </c>
      <c r="U677" s="136">
        <f t="shared" si="411"/>
        <v>0</v>
      </c>
      <c r="V677" s="136">
        <f t="shared" si="412"/>
        <v>0</v>
      </c>
      <c r="W677" s="136">
        <f t="shared" si="413"/>
        <v>0</v>
      </c>
      <c r="X677" s="136">
        <f t="shared" si="414"/>
        <v>0</v>
      </c>
      <c r="Y677" s="42">
        <f t="shared" si="417"/>
        <v>0</v>
      </c>
      <c r="Z677" s="42"/>
      <c r="AA677" s="42"/>
      <c r="AB677" s="42"/>
      <c r="AC677" s="42"/>
      <c r="AD677" s="42"/>
      <c r="AE677" s="42"/>
      <c r="AF677" s="42"/>
      <c r="AG677" s="42"/>
    </row>
    <row r="678" spans="1:33">
      <c r="A678" s="44">
        <f t="shared" si="415"/>
        <v>655</v>
      </c>
      <c r="B678" s="44"/>
      <c r="C678" s="142">
        <v>38900</v>
      </c>
      <c r="E678" s="138" t="s">
        <v>125</v>
      </c>
      <c r="G678" s="43">
        <v>6.6</v>
      </c>
      <c r="H678" s="136" t="str">
        <f t="shared" si="399"/>
        <v>P, S, T &amp; D Plant - Commodity</v>
      </c>
      <c r="I678" s="42">
        <f>'DepExp. Class.'!L$150</f>
        <v>0</v>
      </c>
      <c r="J678" s="136">
        <f t="shared" si="400"/>
        <v>0</v>
      </c>
      <c r="K678" s="136">
        <f t="shared" si="401"/>
        <v>0</v>
      </c>
      <c r="L678" s="136">
        <f t="shared" si="402"/>
        <v>0</v>
      </c>
      <c r="M678" s="136">
        <f t="shared" si="403"/>
        <v>0</v>
      </c>
      <c r="N678" s="136">
        <f t="shared" si="404"/>
        <v>0</v>
      </c>
      <c r="O678" s="136">
        <f t="shared" si="405"/>
        <v>0</v>
      </c>
      <c r="P678" s="136">
        <f t="shared" si="406"/>
        <v>0</v>
      </c>
      <c r="Q678" s="136">
        <f t="shared" si="407"/>
        <v>0</v>
      </c>
      <c r="R678" s="136">
        <f t="shared" si="408"/>
        <v>0</v>
      </c>
      <c r="S678" s="136">
        <f t="shared" si="409"/>
        <v>0</v>
      </c>
      <c r="T678" s="136">
        <f t="shared" si="410"/>
        <v>0</v>
      </c>
      <c r="U678" s="136">
        <f t="shared" si="411"/>
        <v>0</v>
      </c>
      <c r="V678" s="136">
        <f t="shared" si="412"/>
        <v>0</v>
      </c>
      <c r="W678" s="136">
        <f t="shared" si="413"/>
        <v>0</v>
      </c>
      <c r="X678" s="136">
        <f t="shared" si="414"/>
        <v>0</v>
      </c>
      <c r="Y678" s="42">
        <f t="shared" si="417"/>
        <v>0</v>
      </c>
      <c r="Z678" s="42"/>
      <c r="AA678" s="42"/>
      <c r="AB678" s="42"/>
      <c r="AC678" s="42"/>
      <c r="AD678" s="42"/>
      <c r="AE678" s="42"/>
      <c r="AF678" s="42"/>
      <c r="AG678" s="42"/>
    </row>
    <row r="679" spans="1:33">
      <c r="A679" s="44">
        <f t="shared" si="415"/>
        <v>656</v>
      </c>
      <c r="B679" s="44"/>
      <c r="C679" s="142">
        <v>39004</v>
      </c>
      <c r="E679" s="138" t="s">
        <v>306</v>
      </c>
      <c r="G679" s="43">
        <v>6.6</v>
      </c>
      <c r="H679" s="136" t="str">
        <f t="shared" si="399"/>
        <v>P, S, T &amp; D Plant - Commodity</v>
      </c>
      <c r="I679" s="42">
        <f>'DepExp. Class.'!L$151</f>
        <v>0</v>
      </c>
      <c r="J679" s="136">
        <f t="shared" si="400"/>
        <v>0</v>
      </c>
      <c r="K679" s="136">
        <f t="shared" si="401"/>
        <v>0</v>
      </c>
      <c r="L679" s="136">
        <f t="shared" si="402"/>
        <v>0</v>
      </c>
      <c r="M679" s="136">
        <f t="shared" si="403"/>
        <v>0</v>
      </c>
      <c r="N679" s="136">
        <f t="shared" si="404"/>
        <v>0</v>
      </c>
      <c r="O679" s="136">
        <f t="shared" si="405"/>
        <v>0</v>
      </c>
      <c r="P679" s="136">
        <f t="shared" si="406"/>
        <v>0</v>
      </c>
      <c r="Q679" s="136">
        <f t="shared" si="407"/>
        <v>0</v>
      </c>
      <c r="R679" s="136">
        <f t="shared" si="408"/>
        <v>0</v>
      </c>
      <c r="S679" s="136">
        <f t="shared" si="409"/>
        <v>0</v>
      </c>
      <c r="T679" s="136">
        <f t="shared" si="410"/>
        <v>0</v>
      </c>
      <c r="U679" s="136">
        <f t="shared" si="411"/>
        <v>0</v>
      </c>
      <c r="V679" s="136">
        <f t="shared" si="412"/>
        <v>0</v>
      </c>
      <c r="W679" s="136">
        <f t="shared" si="413"/>
        <v>0</v>
      </c>
      <c r="X679" s="136">
        <f t="shared" si="414"/>
        <v>0</v>
      </c>
      <c r="Y679" s="42">
        <f t="shared" si="417"/>
        <v>0</v>
      </c>
      <c r="Z679" s="42"/>
      <c r="AA679" s="42"/>
      <c r="AB679" s="42"/>
      <c r="AC679" s="42"/>
      <c r="AD679" s="42"/>
      <c r="AE679" s="42"/>
      <c r="AF679" s="42"/>
      <c r="AG679" s="42"/>
    </row>
    <row r="680" spans="1:33">
      <c r="A680" s="44">
        <f t="shared" si="415"/>
        <v>657</v>
      </c>
      <c r="B680" s="44"/>
      <c r="C680" s="142">
        <v>39009</v>
      </c>
      <c r="E680" s="138" t="s">
        <v>307</v>
      </c>
      <c r="G680" s="43">
        <v>6.6</v>
      </c>
      <c r="H680" s="136" t="str">
        <f t="shared" si="399"/>
        <v>P, S, T &amp; D Plant - Commodity</v>
      </c>
      <c r="I680" s="42">
        <f>'DepExp. Class.'!L$152</f>
        <v>747.01994789617981</v>
      </c>
      <c r="J680" s="136">
        <f t="shared" si="400"/>
        <v>239.40303854727</v>
      </c>
      <c r="K680" s="136">
        <f t="shared" si="401"/>
        <v>155.89678838883563</v>
      </c>
      <c r="L680" s="136">
        <f t="shared" si="402"/>
        <v>7.3241829894871699</v>
      </c>
      <c r="M680" s="136">
        <f t="shared" si="403"/>
        <v>165.2564603954539</v>
      </c>
      <c r="N680" s="136">
        <f t="shared" si="404"/>
        <v>179.13947757513307</v>
      </c>
      <c r="O680" s="136">
        <f t="shared" si="405"/>
        <v>0</v>
      </c>
      <c r="P680" s="136">
        <f t="shared" si="406"/>
        <v>0</v>
      </c>
      <c r="Q680" s="136">
        <f t="shared" si="407"/>
        <v>0</v>
      </c>
      <c r="R680" s="136">
        <f t="shared" si="408"/>
        <v>0</v>
      </c>
      <c r="S680" s="136">
        <f t="shared" si="409"/>
        <v>0</v>
      </c>
      <c r="T680" s="136">
        <f t="shared" si="410"/>
        <v>0</v>
      </c>
      <c r="U680" s="136">
        <f t="shared" si="411"/>
        <v>0</v>
      </c>
      <c r="V680" s="136">
        <f t="shared" si="412"/>
        <v>0</v>
      </c>
      <c r="W680" s="136">
        <f t="shared" si="413"/>
        <v>0</v>
      </c>
      <c r="X680" s="136">
        <f t="shared" si="414"/>
        <v>0</v>
      </c>
      <c r="Y680" s="42">
        <f t="shared" si="417"/>
        <v>0</v>
      </c>
      <c r="Z680" s="42"/>
      <c r="AA680" s="42"/>
      <c r="AB680" s="42"/>
      <c r="AC680" s="42"/>
      <c r="AD680" s="42"/>
      <c r="AE680" s="42"/>
      <c r="AF680" s="42"/>
      <c r="AG680" s="42"/>
    </row>
    <row r="681" spans="1:33">
      <c r="A681" s="44">
        <f t="shared" si="415"/>
        <v>658</v>
      </c>
      <c r="B681" s="44"/>
      <c r="C681" s="142">
        <v>39100</v>
      </c>
      <c r="E681" s="138" t="s">
        <v>308</v>
      </c>
      <c r="G681" s="43">
        <v>6.6</v>
      </c>
      <c r="H681" s="136" t="str">
        <f t="shared" si="399"/>
        <v>P, S, T &amp; D Plant - Commodity</v>
      </c>
      <c r="I681" s="42">
        <f>'DepExp. Class.'!L$153</f>
        <v>121.32551737881786</v>
      </c>
      <c r="J681" s="136">
        <f t="shared" si="400"/>
        <v>38.882090894104685</v>
      </c>
      <c r="K681" s="136">
        <f t="shared" si="401"/>
        <v>25.319616380043787</v>
      </c>
      <c r="L681" s="136">
        <f t="shared" si="402"/>
        <v>1.1895402433084237</v>
      </c>
      <c r="M681" s="136">
        <f t="shared" si="403"/>
        <v>26.839745865069023</v>
      </c>
      <c r="N681" s="136">
        <f t="shared" si="404"/>
        <v>29.094523996291944</v>
      </c>
      <c r="O681" s="136">
        <f t="shared" si="405"/>
        <v>0</v>
      </c>
      <c r="P681" s="136">
        <f t="shared" si="406"/>
        <v>0</v>
      </c>
      <c r="Q681" s="136">
        <f t="shared" si="407"/>
        <v>0</v>
      </c>
      <c r="R681" s="136">
        <f t="shared" si="408"/>
        <v>0</v>
      </c>
      <c r="S681" s="136">
        <f t="shared" si="409"/>
        <v>0</v>
      </c>
      <c r="T681" s="136">
        <f t="shared" si="410"/>
        <v>0</v>
      </c>
      <c r="U681" s="136">
        <f t="shared" si="411"/>
        <v>0</v>
      </c>
      <c r="V681" s="136">
        <f t="shared" si="412"/>
        <v>0</v>
      </c>
      <c r="W681" s="136">
        <f t="shared" si="413"/>
        <v>0</v>
      </c>
      <c r="X681" s="136">
        <f t="shared" si="414"/>
        <v>0</v>
      </c>
      <c r="Y681" s="42">
        <f t="shared" si="417"/>
        <v>0</v>
      </c>
      <c r="Z681" s="42"/>
      <c r="AA681" s="42"/>
      <c r="AB681" s="42"/>
      <c r="AC681" s="42"/>
      <c r="AD681" s="42"/>
      <c r="AE681" s="42"/>
      <c r="AF681" s="42"/>
      <c r="AG681" s="42"/>
    </row>
    <row r="682" spans="1:33">
      <c r="A682" s="44">
        <f t="shared" si="415"/>
        <v>659</v>
      </c>
      <c r="B682" s="44"/>
      <c r="C682" s="142">
        <v>39102</v>
      </c>
      <c r="E682" s="138" t="s">
        <v>309</v>
      </c>
      <c r="G682" s="43">
        <v>6.6</v>
      </c>
      <c r="H682" s="136" t="str">
        <f t="shared" si="399"/>
        <v>P, S, T &amp; D Plant - Commodity</v>
      </c>
      <c r="I682" s="42">
        <f>'DepExp. Class.'!L$154</f>
        <v>0</v>
      </c>
      <c r="J682" s="136">
        <f t="shared" si="400"/>
        <v>0</v>
      </c>
      <c r="K682" s="136">
        <f t="shared" si="401"/>
        <v>0</v>
      </c>
      <c r="L682" s="136">
        <f t="shared" si="402"/>
        <v>0</v>
      </c>
      <c r="M682" s="136">
        <f t="shared" si="403"/>
        <v>0</v>
      </c>
      <c r="N682" s="136">
        <f t="shared" si="404"/>
        <v>0</v>
      </c>
      <c r="O682" s="136">
        <f t="shared" si="405"/>
        <v>0</v>
      </c>
      <c r="P682" s="136">
        <f t="shared" si="406"/>
        <v>0</v>
      </c>
      <c r="Q682" s="136">
        <f t="shared" si="407"/>
        <v>0</v>
      </c>
      <c r="R682" s="136">
        <f t="shared" si="408"/>
        <v>0</v>
      </c>
      <c r="S682" s="136">
        <f t="shared" si="409"/>
        <v>0</v>
      </c>
      <c r="T682" s="136">
        <f t="shared" si="410"/>
        <v>0</v>
      </c>
      <c r="U682" s="136">
        <f t="shared" si="411"/>
        <v>0</v>
      </c>
      <c r="V682" s="136">
        <f t="shared" si="412"/>
        <v>0</v>
      </c>
      <c r="W682" s="136">
        <f t="shared" si="413"/>
        <v>0</v>
      </c>
      <c r="X682" s="136">
        <f t="shared" si="414"/>
        <v>0</v>
      </c>
      <c r="Y682" s="42">
        <f t="shared" si="417"/>
        <v>0</v>
      </c>
      <c r="Z682" s="42"/>
      <c r="AA682" s="42"/>
      <c r="AB682" s="42"/>
      <c r="AC682" s="42"/>
      <c r="AD682" s="42"/>
      <c r="AE682" s="42"/>
      <c r="AF682" s="42"/>
      <c r="AG682" s="42"/>
    </row>
    <row r="683" spans="1:33">
      <c r="A683" s="44">
        <f t="shared" si="415"/>
        <v>660</v>
      </c>
      <c r="B683" s="44"/>
      <c r="C683" s="142">
        <v>39103</v>
      </c>
      <c r="E683" s="138" t="s">
        <v>310</v>
      </c>
      <c r="G683" s="43">
        <v>6.6</v>
      </c>
      <c r="H683" s="136" t="str">
        <f t="shared" si="399"/>
        <v>P, S, T &amp; D Plant - Commodity</v>
      </c>
      <c r="I683" s="42">
        <f>'DepExp. Class.'!L$155</f>
        <v>0</v>
      </c>
      <c r="J683" s="136">
        <f t="shared" si="400"/>
        <v>0</v>
      </c>
      <c r="K683" s="136">
        <f t="shared" si="401"/>
        <v>0</v>
      </c>
      <c r="L683" s="136">
        <f t="shared" si="402"/>
        <v>0</v>
      </c>
      <c r="M683" s="136">
        <f t="shared" si="403"/>
        <v>0</v>
      </c>
      <c r="N683" s="136">
        <f t="shared" si="404"/>
        <v>0</v>
      </c>
      <c r="O683" s="136">
        <f t="shared" si="405"/>
        <v>0</v>
      </c>
      <c r="P683" s="136">
        <f t="shared" si="406"/>
        <v>0</v>
      </c>
      <c r="Q683" s="136">
        <f t="shared" si="407"/>
        <v>0</v>
      </c>
      <c r="R683" s="136">
        <f t="shared" si="408"/>
        <v>0</v>
      </c>
      <c r="S683" s="136">
        <f t="shared" si="409"/>
        <v>0</v>
      </c>
      <c r="T683" s="136">
        <f t="shared" si="410"/>
        <v>0</v>
      </c>
      <c r="U683" s="136">
        <f t="shared" si="411"/>
        <v>0</v>
      </c>
      <c r="V683" s="136">
        <f t="shared" si="412"/>
        <v>0</v>
      </c>
      <c r="W683" s="136">
        <f t="shared" si="413"/>
        <v>0</v>
      </c>
      <c r="X683" s="136">
        <f t="shared" si="414"/>
        <v>0</v>
      </c>
      <c r="Y683" s="42">
        <f t="shared" si="417"/>
        <v>0</v>
      </c>
      <c r="Z683" s="42"/>
      <c r="AA683" s="42"/>
      <c r="AB683" s="42"/>
      <c r="AC683" s="42"/>
      <c r="AD683" s="42"/>
      <c r="AE683" s="42"/>
      <c r="AF683" s="42"/>
      <c r="AG683" s="42"/>
    </row>
    <row r="684" spans="1:33">
      <c r="A684" s="44">
        <f t="shared" si="415"/>
        <v>661</v>
      </c>
      <c r="B684" s="44"/>
      <c r="C684" s="142">
        <v>39200</v>
      </c>
      <c r="E684" s="138" t="s">
        <v>311</v>
      </c>
      <c r="G684" s="43">
        <v>6.6</v>
      </c>
      <c r="H684" s="136" t="str">
        <f t="shared" si="399"/>
        <v>P, S, T &amp; D Plant - Commodity</v>
      </c>
      <c r="I684" s="42">
        <f>'DepExp. Class.'!L$156</f>
        <v>0</v>
      </c>
      <c r="J684" s="136">
        <f t="shared" si="400"/>
        <v>0</v>
      </c>
      <c r="K684" s="136">
        <f t="shared" si="401"/>
        <v>0</v>
      </c>
      <c r="L684" s="136">
        <f t="shared" si="402"/>
        <v>0</v>
      </c>
      <c r="M684" s="136">
        <f t="shared" si="403"/>
        <v>0</v>
      </c>
      <c r="N684" s="136">
        <f t="shared" si="404"/>
        <v>0</v>
      </c>
      <c r="O684" s="136">
        <f t="shared" si="405"/>
        <v>0</v>
      </c>
      <c r="P684" s="136">
        <f t="shared" si="406"/>
        <v>0</v>
      </c>
      <c r="Q684" s="136">
        <f t="shared" si="407"/>
        <v>0</v>
      </c>
      <c r="R684" s="136">
        <f t="shared" si="408"/>
        <v>0</v>
      </c>
      <c r="S684" s="136">
        <f t="shared" si="409"/>
        <v>0</v>
      </c>
      <c r="T684" s="136">
        <f t="shared" si="410"/>
        <v>0</v>
      </c>
      <c r="U684" s="136">
        <f t="shared" si="411"/>
        <v>0</v>
      </c>
      <c r="V684" s="136">
        <f t="shared" si="412"/>
        <v>0</v>
      </c>
      <c r="W684" s="136">
        <f t="shared" si="413"/>
        <v>0</v>
      </c>
      <c r="X684" s="136">
        <f t="shared" si="414"/>
        <v>0</v>
      </c>
      <c r="Y684" s="42">
        <f t="shared" si="417"/>
        <v>0</v>
      </c>
      <c r="Z684" s="42"/>
      <c r="AA684" s="42"/>
      <c r="AB684" s="42"/>
      <c r="AC684" s="42"/>
      <c r="AD684" s="42"/>
      <c r="AE684" s="42"/>
      <c r="AF684" s="42"/>
      <c r="AG684" s="42"/>
    </row>
    <row r="685" spans="1:33">
      <c r="A685" s="44">
        <f t="shared" si="415"/>
        <v>662</v>
      </c>
      <c r="B685" s="44"/>
      <c r="C685" s="142">
        <v>39201</v>
      </c>
      <c r="E685" s="138" t="s">
        <v>312</v>
      </c>
      <c r="G685" s="43">
        <v>6.6</v>
      </c>
      <c r="H685" s="136" t="str">
        <f t="shared" si="399"/>
        <v>P, S, T &amp; D Plant - Commodity</v>
      </c>
      <c r="I685" s="42">
        <f>'DepExp. Class.'!L$157</f>
        <v>0</v>
      </c>
      <c r="J685" s="136">
        <f t="shared" si="400"/>
        <v>0</v>
      </c>
      <c r="K685" s="136">
        <f t="shared" si="401"/>
        <v>0</v>
      </c>
      <c r="L685" s="136">
        <f t="shared" si="402"/>
        <v>0</v>
      </c>
      <c r="M685" s="136">
        <f t="shared" si="403"/>
        <v>0</v>
      </c>
      <c r="N685" s="136">
        <f t="shared" si="404"/>
        <v>0</v>
      </c>
      <c r="O685" s="136">
        <f t="shared" si="405"/>
        <v>0</v>
      </c>
      <c r="P685" s="136">
        <f t="shared" si="406"/>
        <v>0</v>
      </c>
      <c r="Q685" s="136">
        <f t="shared" si="407"/>
        <v>0</v>
      </c>
      <c r="R685" s="136">
        <f t="shared" si="408"/>
        <v>0</v>
      </c>
      <c r="S685" s="136">
        <f t="shared" si="409"/>
        <v>0</v>
      </c>
      <c r="T685" s="136">
        <f t="shared" si="410"/>
        <v>0</v>
      </c>
      <c r="U685" s="136">
        <f t="shared" si="411"/>
        <v>0</v>
      </c>
      <c r="V685" s="136">
        <f t="shared" si="412"/>
        <v>0</v>
      </c>
      <c r="W685" s="136">
        <f t="shared" si="413"/>
        <v>0</v>
      </c>
      <c r="X685" s="136">
        <f t="shared" si="414"/>
        <v>0</v>
      </c>
      <c r="Y685" s="42">
        <f t="shared" si="417"/>
        <v>0</v>
      </c>
      <c r="Z685" s="42"/>
      <c r="AA685" s="42"/>
      <c r="AB685" s="42"/>
      <c r="AC685" s="42"/>
      <c r="AD685" s="42"/>
      <c r="AE685" s="42"/>
      <c r="AF685" s="42"/>
      <c r="AG685" s="42"/>
    </row>
    <row r="686" spans="1:33">
      <c r="A686" s="44">
        <f t="shared" si="415"/>
        <v>663</v>
      </c>
      <c r="B686" s="44"/>
      <c r="C686" s="142">
        <v>39202</v>
      </c>
      <c r="E686" s="138" t="s">
        <v>313</v>
      </c>
      <c r="G686" s="43">
        <v>6.6</v>
      </c>
      <c r="H686" s="136" t="str">
        <f t="shared" si="399"/>
        <v>P, S, T &amp; D Plant - Commodity</v>
      </c>
      <c r="I686" s="42">
        <f>'DepExp. Class.'!L$158</f>
        <v>0</v>
      </c>
      <c r="J686" s="136">
        <f t="shared" si="400"/>
        <v>0</v>
      </c>
      <c r="K686" s="136">
        <f t="shared" si="401"/>
        <v>0</v>
      </c>
      <c r="L686" s="136">
        <f t="shared" si="402"/>
        <v>0</v>
      </c>
      <c r="M686" s="136">
        <f t="shared" si="403"/>
        <v>0</v>
      </c>
      <c r="N686" s="136">
        <f t="shared" si="404"/>
        <v>0</v>
      </c>
      <c r="O686" s="136">
        <f t="shared" si="405"/>
        <v>0</v>
      </c>
      <c r="P686" s="136">
        <f t="shared" si="406"/>
        <v>0</v>
      </c>
      <c r="Q686" s="136">
        <f t="shared" si="407"/>
        <v>0</v>
      </c>
      <c r="R686" s="136">
        <f t="shared" si="408"/>
        <v>0</v>
      </c>
      <c r="S686" s="136">
        <f t="shared" si="409"/>
        <v>0</v>
      </c>
      <c r="T686" s="136">
        <f t="shared" si="410"/>
        <v>0</v>
      </c>
      <c r="U686" s="136">
        <f t="shared" si="411"/>
        <v>0</v>
      </c>
      <c r="V686" s="136">
        <f t="shared" si="412"/>
        <v>0</v>
      </c>
      <c r="W686" s="136">
        <f t="shared" si="413"/>
        <v>0</v>
      </c>
      <c r="X686" s="136">
        <f t="shared" si="414"/>
        <v>0</v>
      </c>
      <c r="Y686" s="42">
        <f t="shared" si="417"/>
        <v>0</v>
      </c>
      <c r="Z686" s="42"/>
      <c r="AA686" s="42"/>
      <c r="AB686" s="42"/>
      <c r="AC686" s="42"/>
      <c r="AD686" s="42"/>
      <c r="AE686" s="42"/>
      <c r="AF686" s="42"/>
      <c r="AG686" s="42"/>
    </row>
    <row r="687" spans="1:33">
      <c r="A687" s="44">
        <f t="shared" si="415"/>
        <v>664</v>
      </c>
      <c r="B687" s="44"/>
      <c r="C687" s="142">
        <v>39300</v>
      </c>
      <c r="E687" s="138" t="s">
        <v>198</v>
      </c>
      <c r="G687" s="43">
        <v>6.6</v>
      </c>
      <c r="H687" s="136" t="str">
        <f t="shared" si="399"/>
        <v>P, S, T &amp; D Plant - Commodity</v>
      </c>
      <c r="I687" s="42">
        <f>'DepExp. Class.'!L$159</f>
        <v>0</v>
      </c>
      <c r="J687" s="136">
        <f t="shared" si="400"/>
        <v>0</v>
      </c>
      <c r="K687" s="136">
        <f t="shared" si="401"/>
        <v>0</v>
      </c>
      <c r="L687" s="136">
        <f t="shared" si="402"/>
        <v>0</v>
      </c>
      <c r="M687" s="136">
        <f t="shared" si="403"/>
        <v>0</v>
      </c>
      <c r="N687" s="136">
        <f t="shared" si="404"/>
        <v>0</v>
      </c>
      <c r="O687" s="136">
        <f t="shared" si="405"/>
        <v>0</v>
      </c>
      <c r="P687" s="136">
        <f t="shared" si="406"/>
        <v>0</v>
      </c>
      <c r="Q687" s="136">
        <f t="shared" si="407"/>
        <v>0</v>
      </c>
      <c r="R687" s="136">
        <f t="shared" si="408"/>
        <v>0</v>
      </c>
      <c r="S687" s="136">
        <f t="shared" si="409"/>
        <v>0</v>
      </c>
      <c r="T687" s="136">
        <f t="shared" si="410"/>
        <v>0</v>
      </c>
      <c r="U687" s="136">
        <f t="shared" si="411"/>
        <v>0</v>
      </c>
      <c r="V687" s="136">
        <f t="shared" si="412"/>
        <v>0</v>
      </c>
      <c r="W687" s="136">
        <f t="shared" si="413"/>
        <v>0</v>
      </c>
      <c r="X687" s="136">
        <f t="shared" si="414"/>
        <v>0</v>
      </c>
      <c r="Y687" s="42">
        <f t="shared" si="417"/>
        <v>0</v>
      </c>
      <c r="Z687" s="42"/>
      <c r="AA687" s="42"/>
      <c r="AB687" s="42"/>
      <c r="AC687" s="42"/>
      <c r="AD687" s="42"/>
      <c r="AE687" s="42"/>
      <c r="AF687" s="42"/>
      <c r="AG687" s="42"/>
    </row>
    <row r="688" spans="1:33">
      <c r="A688" s="44">
        <f t="shared" si="415"/>
        <v>665</v>
      </c>
      <c r="B688" s="44"/>
      <c r="C688" s="142">
        <v>39400</v>
      </c>
      <c r="E688" s="138" t="s">
        <v>314</v>
      </c>
      <c r="G688" s="43">
        <v>6.6</v>
      </c>
      <c r="H688" s="136" t="str">
        <f t="shared" si="399"/>
        <v>P, S, T &amp; D Plant - Commodity</v>
      </c>
      <c r="I688" s="42">
        <f>'DepExp. Class.'!L$160</f>
        <v>236.70901379037227</v>
      </c>
      <c r="J688" s="136">
        <f t="shared" si="400"/>
        <v>75.859898135971264</v>
      </c>
      <c r="K688" s="136">
        <f t="shared" si="401"/>
        <v>49.399182895362621</v>
      </c>
      <c r="L688" s="136">
        <f t="shared" si="402"/>
        <v>2.3208217359446959</v>
      </c>
      <c r="M688" s="136">
        <f t="shared" si="403"/>
        <v>52.364992223918698</v>
      </c>
      <c r="N688" s="136">
        <f t="shared" si="404"/>
        <v>56.764118799174987</v>
      </c>
      <c r="O688" s="136">
        <f t="shared" si="405"/>
        <v>0</v>
      </c>
      <c r="P688" s="136">
        <f t="shared" si="406"/>
        <v>0</v>
      </c>
      <c r="Q688" s="136">
        <f t="shared" si="407"/>
        <v>0</v>
      </c>
      <c r="R688" s="136">
        <f t="shared" si="408"/>
        <v>0</v>
      </c>
      <c r="S688" s="136">
        <f t="shared" si="409"/>
        <v>0</v>
      </c>
      <c r="T688" s="136">
        <f t="shared" si="410"/>
        <v>0</v>
      </c>
      <c r="U688" s="136">
        <f t="shared" si="411"/>
        <v>0</v>
      </c>
      <c r="V688" s="136">
        <f t="shared" si="412"/>
        <v>0</v>
      </c>
      <c r="W688" s="136">
        <f t="shared" si="413"/>
        <v>0</v>
      </c>
      <c r="X688" s="136">
        <f t="shared" si="414"/>
        <v>0</v>
      </c>
      <c r="Y688" s="42">
        <f t="shared" si="417"/>
        <v>0</v>
      </c>
      <c r="Z688" s="42"/>
      <c r="AA688" s="42"/>
      <c r="AB688" s="42"/>
      <c r="AC688" s="42"/>
      <c r="AD688" s="42"/>
      <c r="AE688" s="42"/>
      <c r="AF688" s="42"/>
      <c r="AG688" s="42"/>
    </row>
    <row r="689" spans="1:33">
      <c r="A689" s="44">
        <f t="shared" si="415"/>
        <v>666</v>
      </c>
      <c r="B689" s="44"/>
      <c r="C689" s="142">
        <v>39600</v>
      </c>
      <c r="E689" s="138" t="s">
        <v>315</v>
      </c>
      <c r="G689" s="43">
        <v>6.6</v>
      </c>
      <c r="H689" s="136" t="str">
        <f t="shared" si="399"/>
        <v>P, S, T &amp; D Plant - Commodity</v>
      </c>
      <c r="I689" s="42">
        <f>'DepExp. Class.'!L$161</f>
        <v>0.93866464454092091</v>
      </c>
      <c r="J689" s="136">
        <f t="shared" si="400"/>
        <v>0.30082083980871266</v>
      </c>
      <c r="K689" s="136">
        <f t="shared" si="401"/>
        <v>0.19589142682226615</v>
      </c>
      <c r="L689" s="136">
        <f t="shared" si="402"/>
        <v>9.2031700649245693E-3</v>
      </c>
      <c r="M689" s="136">
        <f t="shared" si="403"/>
        <v>0.20765228169883893</v>
      </c>
      <c r="N689" s="136">
        <f t="shared" si="404"/>
        <v>0.22509692614617857</v>
      </c>
      <c r="O689" s="136">
        <f t="shared" si="405"/>
        <v>0</v>
      </c>
      <c r="P689" s="136">
        <f t="shared" si="406"/>
        <v>0</v>
      </c>
      <c r="Q689" s="136">
        <f t="shared" si="407"/>
        <v>0</v>
      </c>
      <c r="R689" s="136">
        <f t="shared" si="408"/>
        <v>0</v>
      </c>
      <c r="S689" s="136">
        <f t="shared" si="409"/>
        <v>0</v>
      </c>
      <c r="T689" s="136">
        <f t="shared" si="410"/>
        <v>0</v>
      </c>
      <c r="U689" s="136">
        <f t="shared" si="411"/>
        <v>0</v>
      </c>
      <c r="V689" s="136">
        <f t="shared" si="412"/>
        <v>0</v>
      </c>
      <c r="W689" s="136">
        <f t="shared" si="413"/>
        <v>0</v>
      </c>
      <c r="X689" s="136">
        <f t="shared" si="414"/>
        <v>0</v>
      </c>
      <c r="Y689" s="42">
        <f t="shared" si="417"/>
        <v>0</v>
      </c>
      <c r="Z689" s="42"/>
      <c r="AA689" s="42"/>
      <c r="AB689" s="42"/>
      <c r="AC689" s="42"/>
      <c r="AD689" s="42"/>
      <c r="AE689" s="42"/>
      <c r="AF689" s="42"/>
      <c r="AG689" s="42"/>
    </row>
    <row r="690" spans="1:33">
      <c r="A690" s="44">
        <f t="shared" si="415"/>
        <v>667</v>
      </c>
      <c r="B690" s="44"/>
      <c r="C690" s="142">
        <v>39603</v>
      </c>
      <c r="E690" s="138" t="s">
        <v>316</v>
      </c>
      <c r="G690" s="43">
        <v>6.6</v>
      </c>
      <c r="H690" s="136" t="str">
        <f t="shared" si="399"/>
        <v>P, S, T &amp; D Plant - Commodity</v>
      </c>
      <c r="I690" s="42">
        <f>'DepExp. Class.'!L$162</f>
        <v>0</v>
      </c>
      <c r="J690" s="136">
        <f t="shared" si="400"/>
        <v>0</v>
      </c>
      <c r="K690" s="136">
        <f t="shared" si="401"/>
        <v>0</v>
      </c>
      <c r="L690" s="136">
        <f t="shared" si="402"/>
        <v>0</v>
      </c>
      <c r="M690" s="136">
        <f t="shared" si="403"/>
        <v>0</v>
      </c>
      <c r="N690" s="136">
        <f t="shared" si="404"/>
        <v>0</v>
      </c>
      <c r="O690" s="136">
        <f t="shared" si="405"/>
        <v>0</v>
      </c>
      <c r="P690" s="136">
        <f t="shared" si="406"/>
        <v>0</v>
      </c>
      <c r="Q690" s="136">
        <f t="shared" si="407"/>
        <v>0</v>
      </c>
      <c r="R690" s="136">
        <f t="shared" si="408"/>
        <v>0</v>
      </c>
      <c r="S690" s="136">
        <f t="shared" si="409"/>
        <v>0</v>
      </c>
      <c r="T690" s="136">
        <f t="shared" si="410"/>
        <v>0</v>
      </c>
      <c r="U690" s="136">
        <f t="shared" si="411"/>
        <v>0</v>
      </c>
      <c r="V690" s="136">
        <f t="shared" si="412"/>
        <v>0</v>
      </c>
      <c r="W690" s="136">
        <f t="shared" si="413"/>
        <v>0</v>
      </c>
      <c r="X690" s="136">
        <f t="shared" si="414"/>
        <v>0</v>
      </c>
      <c r="Y690" s="42">
        <f t="shared" si="417"/>
        <v>0</v>
      </c>
      <c r="Z690" s="42"/>
      <c r="AA690" s="42"/>
      <c r="AB690" s="42"/>
      <c r="AC690" s="42"/>
      <c r="AD690" s="42"/>
      <c r="AE690" s="42"/>
      <c r="AF690" s="42"/>
      <c r="AG690" s="42"/>
    </row>
    <row r="691" spans="1:33">
      <c r="A691" s="44">
        <f t="shared" si="415"/>
        <v>668</v>
      </c>
      <c r="B691" s="44"/>
      <c r="C691" s="142">
        <v>39604</v>
      </c>
      <c r="E691" s="138" t="s">
        <v>317</v>
      </c>
      <c r="G691" s="43">
        <v>6.6</v>
      </c>
      <c r="H691" s="136" t="str">
        <f t="shared" si="399"/>
        <v>P, S, T &amp; D Plant - Commodity</v>
      </c>
      <c r="I691" s="42">
        <f>'DepExp. Class.'!L$163</f>
        <v>0</v>
      </c>
      <c r="J691" s="136">
        <f t="shared" si="400"/>
        <v>0</v>
      </c>
      <c r="K691" s="136">
        <f t="shared" si="401"/>
        <v>0</v>
      </c>
      <c r="L691" s="136">
        <f t="shared" si="402"/>
        <v>0</v>
      </c>
      <c r="M691" s="136">
        <f t="shared" si="403"/>
        <v>0</v>
      </c>
      <c r="N691" s="136">
        <f t="shared" si="404"/>
        <v>0</v>
      </c>
      <c r="O691" s="136">
        <f t="shared" si="405"/>
        <v>0</v>
      </c>
      <c r="P691" s="136">
        <f t="shared" si="406"/>
        <v>0</v>
      </c>
      <c r="Q691" s="136">
        <f t="shared" si="407"/>
        <v>0</v>
      </c>
      <c r="R691" s="136">
        <f t="shared" si="408"/>
        <v>0</v>
      </c>
      <c r="S691" s="136">
        <f t="shared" si="409"/>
        <v>0</v>
      </c>
      <c r="T691" s="136">
        <f t="shared" si="410"/>
        <v>0</v>
      </c>
      <c r="U691" s="136">
        <f t="shared" si="411"/>
        <v>0</v>
      </c>
      <c r="V691" s="136">
        <f t="shared" si="412"/>
        <v>0</v>
      </c>
      <c r="W691" s="136">
        <f t="shared" si="413"/>
        <v>0</v>
      </c>
      <c r="X691" s="136">
        <f t="shared" si="414"/>
        <v>0</v>
      </c>
      <c r="Y691" s="42">
        <f t="shared" si="417"/>
        <v>0</v>
      </c>
      <c r="Z691" s="42"/>
      <c r="AA691" s="42"/>
      <c r="AB691" s="42"/>
      <c r="AC691" s="42"/>
      <c r="AD691" s="42"/>
      <c r="AE691" s="42"/>
      <c r="AF691" s="42"/>
      <c r="AG691" s="42"/>
    </row>
    <row r="692" spans="1:33">
      <c r="A692" s="44">
        <f t="shared" si="415"/>
        <v>669</v>
      </c>
      <c r="B692" s="44"/>
      <c r="C692" s="142">
        <v>39605</v>
      </c>
      <c r="E692" s="141" t="s">
        <v>318</v>
      </c>
      <c r="G692" s="43">
        <v>6.6</v>
      </c>
      <c r="H692" s="136" t="str">
        <f t="shared" si="399"/>
        <v>P, S, T &amp; D Plant - Commodity</v>
      </c>
      <c r="I692" s="42">
        <f>'DepExp. Class.'!L$164</f>
        <v>0</v>
      </c>
      <c r="J692" s="136">
        <f t="shared" si="400"/>
        <v>0</v>
      </c>
      <c r="K692" s="136">
        <f t="shared" si="401"/>
        <v>0</v>
      </c>
      <c r="L692" s="136">
        <f t="shared" si="402"/>
        <v>0</v>
      </c>
      <c r="M692" s="136">
        <f t="shared" si="403"/>
        <v>0</v>
      </c>
      <c r="N692" s="136">
        <f t="shared" si="404"/>
        <v>0</v>
      </c>
      <c r="O692" s="136">
        <f t="shared" si="405"/>
        <v>0</v>
      </c>
      <c r="P692" s="136">
        <f t="shared" si="406"/>
        <v>0</v>
      </c>
      <c r="Q692" s="136">
        <f t="shared" si="407"/>
        <v>0</v>
      </c>
      <c r="R692" s="136">
        <f t="shared" si="408"/>
        <v>0</v>
      </c>
      <c r="S692" s="136">
        <f t="shared" si="409"/>
        <v>0</v>
      </c>
      <c r="T692" s="136">
        <f t="shared" si="410"/>
        <v>0</v>
      </c>
      <c r="U692" s="136">
        <f t="shared" si="411"/>
        <v>0</v>
      </c>
      <c r="V692" s="136">
        <f t="shared" si="412"/>
        <v>0</v>
      </c>
      <c r="W692" s="136">
        <f t="shared" si="413"/>
        <v>0</v>
      </c>
      <c r="X692" s="136">
        <f t="shared" si="414"/>
        <v>0</v>
      </c>
      <c r="Y692" s="42">
        <f t="shared" si="417"/>
        <v>0</v>
      </c>
      <c r="Z692" s="42"/>
      <c r="AA692" s="42"/>
      <c r="AB692" s="42"/>
      <c r="AC692" s="42"/>
      <c r="AD692" s="42"/>
      <c r="AE692" s="42"/>
      <c r="AF692" s="42"/>
      <c r="AG692" s="42"/>
    </row>
    <row r="693" spans="1:33">
      <c r="A693" s="44">
        <f t="shared" si="415"/>
        <v>670</v>
      </c>
      <c r="B693" s="44"/>
      <c r="C693" s="142">
        <v>39700</v>
      </c>
      <c r="E693" s="138" t="s">
        <v>319</v>
      </c>
      <c r="G693" s="43">
        <v>6.6</v>
      </c>
      <c r="H693" s="136" t="str">
        <f t="shared" si="399"/>
        <v>P, S, T &amp; D Plant - Commodity</v>
      </c>
      <c r="I693" s="42">
        <f>'DepExp. Class.'!L$165</f>
        <v>516.52154523619606</v>
      </c>
      <c r="J693" s="136">
        <f t="shared" si="400"/>
        <v>165.5335011507112</v>
      </c>
      <c r="K693" s="136">
        <f t="shared" si="401"/>
        <v>107.79370786916766</v>
      </c>
      <c r="L693" s="136">
        <f t="shared" si="402"/>
        <v>5.064253405785017</v>
      </c>
      <c r="M693" s="136">
        <f t="shared" si="403"/>
        <v>114.26538544802975</v>
      </c>
      <c r="N693" s="136">
        <f t="shared" si="404"/>
        <v>123.86469736250241</v>
      </c>
      <c r="O693" s="136">
        <f t="shared" si="405"/>
        <v>0</v>
      </c>
      <c r="P693" s="136">
        <f t="shared" si="406"/>
        <v>0</v>
      </c>
      <c r="Q693" s="136">
        <f t="shared" si="407"/>
        <v>0</v>
      </c>
      <c r="R693" s="136">
        <f t="shared" si="408"/>
        <v>0</v>
      </c>
      <c r="S693" s="136">
        <f t="shared" si="409"/>
        <v>0</v>
      </c>
      <c r="T693" s="136">
        <f t="shared" si="410"/>
        <v>0</v>
      </c>
      <c r="U693" s="136">
        <f t="shared" si="411"/>
        <v>0</v>
      </c>
      <c r="V693" s="136">
        <f t="shared" si="412"/>
        <v>0</v>
      </c>
      <c r="W693" s="136">
        <f t="shared" si="413"/>
        <v>0</v>
      </c>
      <c r="X693" s="136">
        <f t="shared" si="414"/>
        <v>0</v>
      </c>
      <c r="Y693" s="42">
        <f t="shared" si="417"/>
        <v>0</v>
      </c>
      <c r="Z693" s="42"/>
      <c r="AA693" s="42"/>
      <c r="AB693" s="42"/>
      <c r="AC693" s="42"/>
      <c r="AD693" s="42"/>
      <c r="AE693" s="42"/>
      <c r="AF693" s="42"/>
      <c r="AG693" s="42"/>
    </row>
    <row r="694" spans="1:33">
      <c r="A694" s="44">
        <f t="shared" si="415"/>
        <v>671</v>
      </c>
      <c r="B694" s="44"/>
      <c r="C694" s="142">
        <v>39701</v>
      </c>
      <c r="E694" s="138" t="s">
        <v>320</v>
      </c>
      <c r="G694" s="43">
        <v>6.6</v>
      </c>
      <c r="H694" s="136" t="str">
        <f t="shared" si="399"/>
        <v>P, S, T &amp; D Plant - Commodity</v>
      </c>
      <c r="I694" s="42">
        <f>'DepExp. Class.'!L$166</f>
        <v>0</v>
      </c>
      <c r="J694" s="136">
        <f t="shared" si="400"/>
        <v>0</v>
      </c>
      <c r="K694" s="136">
        <f t="shared" si="401"/>
        <v>0</v>
      </c>
      <c r="L694" s="136">
        <f t="shared" si="402"/>
        <v>0</v>
      </c>
      <c r="M694" s="136">
        <f t="shared" si="403"/>
        <v>0</v>
      </c>
      <c r="N694" s="136">
        <f t="shared" si="404"/>
        <v>0</v>
      </c>
      <c r="O694" s="136">
        <f t="shared" si="405"/>
        <v>0</v>
      </c>
      <c r="P694" s="136">
        <f t="shared" si="406"/>
        <v>0</v>
      </c>
      <c r="Q694" s="136">
        <f t="shared" si="407"/>
        <v>0</v>
      </c>
      <c r="R694" s="136">
        <f t="shared" si="408"/>
        <v>0</v>
      </c>
      <c r="S694" s="136">
        <f t="shared" si="409"/>
        <v>0</v>
      </c>
      <c r="T694" s="136">
        <f t="shared" si="410"/>
        <v>0</v>
      </c>
      <c r="U694" s="136">
        <f t="shared" si="411"/>
        <v>0</v>
      </c>
      <c r="V694" s="136">
        <f t="shared" si="412"/>
        <v>0</v>
      </c>
      <c r="W694" s="136">
        <f t="shared" si="413"/>
        <v>0</v>
      </c>
      <c r="X694" s="136">
        <f t="shared" si="414"/>
        <v>0</v>
      </c>
      <c r="Y694" s="42">
        <f t="shared" si="417"/>
        <v>0</v>
      </c>
      <c r="Z694" s="42"/>
      <c r="AA694" s="42"/>
      <c r="AB694" s="42"/>
      <c r="AC694" s="42"/>
      <c r="AD694" s="42"/>
      <c r="AE694" s="42"/>
      <c r="AF694" s="42"/>
      <c r="AG694" s="42"/>
    </row>
    <row r="695" spans="1:33">
      <c r="A695" s="44">
        <f t="shared" si="415"/>
        <v>672</v>
      </c>
      <c r="B695" s="44"/>
      <c r="C695" s="142">
        <v>39702</v>
      </c>
      <c r="E695" s="138" t="s">
        <v>321</v>
      </c>
      <c r="G695" s="43">
        <v>6.6</v>
      </c>
      <c r="H695" s="136" t="str">
        <f t="shared" si="399"/>
        <v>P, S, T &amp; D Plant - Commodity</v>
      </c>
      <c r="I695" s="42">
        <f>'DepExp. Class.'!L$167</f>
        <v>0</v>
      </c>
      <c r="J695" s="136">
        <f t="shared" si="400"/>
        <v>0</v>
      </c>
      <c r="K695" s="136">
        <f t="shared" si="401"/>
        <v>0</v>
      </c>
      <c r="L695" s="136">
        <f t="shared" si="402"/>
        <v>0</v>
      </c>
      <c r="M695" s="136">
        <f t="shared" si="403"/>
        <v>0</v>
      </c>
      <c r="N695" s="136">
        <f t="shared" si="404"/>
        <v>0</v>
      </c>
      <c r="O695" s="136">
        <f t="shared" si="405"/>
        <v>0</v>
      </c>
      <c r="P695" s="136">
        <f t="shared" si="406"/>
        <v>0</v>
      </c>
      <c r="Q695" s="136">
        <f t="shared" si="407"/>
        <v>0</v>
      </c>
      <c r="R695" s="136">
        <f t="shared" si="408"/>
        <v>0</v>
      </c>
      <c r="S695" s="136">
        <f t="shared" si="409"/>
        <v>0</v>
      </c>
      <c r="T695" s="136">
        <f t="shared" si="410"/>
        <v>0</v>
      </c>
      <c r="U695" s="136">
        <f t="shared" si="411"/>
        <v>0</v>
      </c>
      <c r="V695" s="136">
        <f t="shared" si="412"/>
        <v>0</v>
      </c>
      <c r="W695" s="136">
        <f t="shared" si="413"/>
        <v>0</v>
      </c>
      <c r="X695" s="136">
        <f t="shared" si="414"/>
        <v>0</v>
      </c>
      <c r="Y695" s="42">
        <f t="shared" si="417"/>
        <v>0</v>
      </c>
      <c r="Z695" s="44"/>
      <c r="AA695" s="44"/>
      <c r="AB695" s="44"/>
      <c r="AC695" s="44"/>
      <c r="AD695" s="44"/>
      <c r="AE695" s="44"/>
      <c r="AF695" s="44"/>
      <c r="AG695" s="44"/>
    </row>
    <row r="696" spans="1:33">
      <c r="A696" s="44">
        <f t="shared" si="415"/>
        <v>673</v>
      </c>
      <c r="B696" s="44"/>
      <c r="C696" s="142">
        <v>39705</v>
      </c>
      <c r="E696" s="138" t="s">
        <v>322</v>
      </c>
      <c r="G696" s="43">
        <v>6.6</v>
      </c>
      <c r="H696" s="136" t="str">
        <f t="shared" si="399"/>
        <v>P, S, T &amp; D Plant - Commodity</v>
      </c>
      <c r="I696" s="42">
        <f>'DepExp. Class.'!L$168</f>
        <v>0</v>
      </c>
      <c r="J696" s="136">
        <f t="shared" si="400"/>
        <v>0</v>
      </c>
      <c r="K696" s="136">
        <f t="shared" si="401"/>
        <v>0</v>
      </c>
      <c r="L696" s="136">
        <f t="shared" si="402"/>
        <v>0</v>
      </c>
      <c r="M696" s="136">
        <f t="shared" si="403"/>
        <v>0</v>
      </c>
      <c r="N696" s="136">
        <f t="shared" si="404"/>
        <v>0</v>
      </c>
      <c r="O696" s="136">
        <f t="shared" si="405"/>
        <v>0</v>
      </c>
      <c r="P696" s="136">
        <f t="shared" si="406"/>
        <v>0</v>
      </c>
      <c r="Q696" s="136">
        <f t="shared" si="407"/>
        <v>0</v>
      </c>
      <c r="R696" s="136">
        <f t="shared" si="408"/>
        <v>0</v>
      </c>
      <c r="S696" s="136">
        <f t="shared" si="409"/>
        <v>0</v>
      </c>
      <c r="T696" s="136">
        <f t="shared" si="410"/>
        <v>0</v>
      </c>
      <c r="U696" s="136">
        <f t="shared" si="411"/>
        <v>0</v>
      </c>
      <c r="V696" s="136">
        <f t="shared" si="412"/>
        <v>0</v>
      </c>
      <c r="W696" s="136">
        <f t="shared" si="413"/>
        <v>0</v>
      </c>
      <c r="X696" s="136">
        <f t="shared" si="414"/>
        <v>0</v>
      </c>
      <c r="Y696" s="42">
        <f t="shared" si="417"/>
        <v>0</v>
      </c>
      <c r="Z696" s="44"/>
      <c r="AA696" s="44"/>
      <c r="AB696" s="44"/>
      <c r="AC696" s="44"/>
      <c r="AD696" s="44"/>
      <c r="AE696" s="44"/>
      <c r="AF696" s="44"/>
      <c r="AG696" s="44"/>
    </row>
    <row r="697" spans="1:33">
      <c r="A697" s="44">
        <f t="shared" si="415"/>
        <v>674</v>
      </c>
      <c r="B697" s="44"/>
      <c r="C697" s="142">
        <v>39800</v>
      </c>
      <c r="E697" s="138" t="s">
        <v>323</v>
      </c>
      <c r="G697" s="43">
        <v>6.6</v>
      </c>
      <c r="H697" s="136" t="str">
        <f t="shared" si="399"/>
        <v>P, S, T &amp; D Plant - Commodity</v>
      </c>
      <c r="I697" s="42">
        <f>'DepExp. Class.'!L$169</f>
        <v>2985.5751300301081</v>
      </c>
      <c r="J697" s="136">
        <f t="shared" si="400"/>
        <v>956.80946667264197</v>
      </c>
      <c r="K697" s="136">
        <f t="shared" si="401"/>
        <v>623.06445172727956</v>
      </c>
      <c r="L697" s="136">
        <f t="shared" si="402"/>
        <v>29.272174916862468</v>
      </c>
      <c r="M697" s="136">
        <f t="shared" si="403"/>
        <v>660.47175798047499</v>
      </c>
      <c r="N697" s="136">
        <f t="shared" si="404"/>
        <v>715.95727873284898</v>
      </c>
      <c r="O697" s="136">
        <f t="shared" si="405"/>
        <v>0</v>
      </c>
      <c r="P697" s="136">
        <f t="shared" si="406"/>
        <v>0</v>
      </c>
      <c r="Q697" s="136">
        <f t="shared" si="407"/>
        <v>0</v>
      </c>
      <c r="R697" s="136">
        <f t="shared" si="408"/>
        <v>0</v>
      </c>
      <c r="S697" s="136">
        <f t="shared" si="409"/>
        <v>0</v>
      </c>
      <c r="T697" s="136">
        <f t="shared" si="410"/>
        <v>0</v>
      </c>
      <c r="U697" s="136">
        <f t="shared" si="411"/>
        <v>0</v>
      </c>
      <c r="V697" s="136">
        <f t="shared" si="412"/>
        <v>0</v>
      </c>
      <c r="W697" s="136">
        <f t="shared" si="413"/>
        <v>0</v>
      </c>
      <c r="X697" s="136">
        <f t="shared" si="414"/>
        <v>0</v>
      </c>
      <c r="Y697" s="42">
        <f t="shared" si="417"/>
        <v>0</v>
      </c>
      <c r="Z697" s="44"/>
      <c r="AA697" s="44"/>
      <c r="AB697" s="44"/>
      <c r="AC697" s="44"/>
      <c r="AD697" s="44"/>
      <c r="AE697" s="44"/>
      <c r="AF697" s="44"/>
      <c r="AG697" s="44"/>
    </row>
    <row r="698" spans="1:33">
      <c r="A698" s="44">
        <f t="shared" si="415"/>
        <v>675</v>
      </c>
      <c r="B698" s="44"/>
      <c r="C698" s="142">
        <v>39900</v>
      </c>
      <c r="E698" s="138" t="s">
        <v>324</v>
      </c>
      <c r="G698" s="43">
        <v>6.6</v>
      </c>
      <c r="H698" s="136" t="str">
        <f t="shared" si="399"/>
        <v>P, S, T &amp; D Plant - Commodity</v>
      </c>
      <c r="I698" s="42">
        <f>'DepExp. Class.'!L$170</f>
        <v>0</v>
      </c>
      <c r="J698" s="136">
        <f t="shared" si="400"/>
        <v>0</v>
      </c>
      <c r="K698" s="136">
        <f t="shared" si="401"/>
        <v>0</v>
      </c>
      <c r="L698" s="136">
        <f t="shared" si="402"/>
        <v>0</v>
      </c>
      <c r="M698" s="136">
        <f t="shared" si="403"/>
        <v>0</v>
      </c>
      <c r="N698" s="136">
        <f t="shared" si="404"/>
        <v>0</v>
      </c>
      <c r="O698" s="136">
        <f t="shared" si="405"/>
        <v>0</v>
      </c>
      <c r="P698" s="136">
        <f t="shared" si="406"/>
        <v>0</v>
      </c>
      <c r="Q698" s="136">
        <f t="shared" si="407"/>
        <v>0</v>
      </c>
      <c r="R698" s="136">
        <f t="shared" si="408"/>
        <v>0</v>
      </c>
      <c r="S698" s="136">
        <f t="shared" si="409"/>
        <v>0</v>
      </c>
      <c r="T698" s="136">
        <f t="shared" si="410"/>
        <v>0</v>
      </c>
      <c r="U698" s="136">
        <f t="shared" si="411"/>
        <v>0</v>
      </c>
      <c r="V698" s="136">
        <f t="shared" si="412"/>
        <v>0</v>
      </c>
      <c r="W698" s="136">
        <f t="shared" si="413"/>
        <v>0</v>
      </c>
      <c r="X698" s="136">
        <f t="shared" si="414"/>
        <v>0</v>
      </c>
      <c r="Y698" s="42">
        <f t="shared" si="417"/>
        <v>0</v>
      </c>
      <c r="Z698" s="44"/>
      <c r="AA698" s="44"/>
      <c r="AB698" s="44"/>
      <c r="AC698" s="44"/>
      <c r="AD698" s="44"/>
      <c r="AE698" s="44"/>
      <c r="AF698" s="44"/>
      <c r="AG698" s="44"/>
    </row>
    <row r="699" spans="1:33">
      <c r="A699" s="44">
        <f t="shared" si="415"/>
        <v>676</v>
      </c>
      <c r="B699" s="44"/>
      <c r="C699" s="142">
        <v>39901</v>
      </c>
      <c r="E699" s="138" t="s">
        <v>325</v>
      </c>
      <c r="G699" s="43">
        <v>6.6</v>
      </c>
      <c r="H699" s="136" t="str">
        <f t="shared" si="399"/>
        <v>P, S, T &amp; D Plant - Commodity</v>
      </c>
      <c r="I699" s="42">
        <f>'DepExp. Class.'!L$171</f>
        <v>2114.7589333817818</v>
      </c>
      <c r="J699" s="136">
        <f t="shared" si="400"/>
        <v>677.73252357237538</v>
      </c>
      <c r="K699" s="136">
        <f t="shared" si="401"/>
        <v>441.33242607416776</v>
      </c>
      <c r="L699" s="136">
        <f t="shared" si="402"/>
        <v>20.734227312619915</v>
      </c>
      <c r="M699" s="136">
        <f t="shared" si="403"/>
        <v>467.82897418545087</v>
      </c>
      <c r="N699" s="136">
        <f t="shared" si="404"/>
        <v>507.13078223716786</v>
      </c>
      <c r="O699" s="136">
        <f t="shared" si="405"/>
        <v>0</v>
      </c>
      <c r="P699" s="136">
        <f t="shared" si="406"/>
        <v>0</v>
      </c>
      <c r="Q699" s="136">
        <f t="shared" si="407"/>
        <v>0</v>
      </c>
      <c r="R699" s="136">
        <f t="shared" si="408"/>
        <v>0</v>
      </c>
      <c r="S699" s="136">
        <f t="shared" si="409"/>
        <v>0</v>
      </c>
      <c r="T699" s="136">
        <f t="shared" si="410"/>
        <v>0</v>
      </c>
      <c r="U699" s="136">
        <f t="shared" si="411"/>
        <v>0</v>
      </c>
      <c r="V699" s="136">
        <f t="shared" si="412"/>
        <v>0</v>
      </c>
      <c r="W699" s="136">
        <f t="shared" si="413"/>
        <v>0</v>
      </c>
      <c r="X699" s="136">
        <f t="shared" si="414"/>
        <v>0</v>
      </c>
      <c r="Y699" s="42">
        <f t="shared" si="417"/>
        <v>0</v>
      </c>
      <c r="Z699" s="44"/>
      <c r="AA699" s="44"/>
      <c r="AB699" s="44"/>
      <c r="AC699" s="44"/>
      <c r="AD699" s="44"/>
      <c r="AE699" s="44"/>
      <c r="AF699" s="44"/>
      <c r="AG699" s="44"/>
    </row>
    <row r="700" spans="1:33">
      <c r="A700" s="44">
        <f t="shared" si="415"/>
        <v>677</v>
      </c>
      <c r="B700" s="44"/>
      <c r="C700" s="142">
        <v>39902</v>
      </c>
      <c r="E700" s="138" t="s">
        <v>326</v>
      </c>
      <c r="G700" s="43">
        <v>6.6</v>
      </c>
      <c r="H700" s="136" t="str">
        <f t="shared" si="399"/>
        <v>P, S, T &amp; D Plant - Commodity</v>
      </c>
      <c r="I700" s="42">
        <f>'DepExp. Class.'!L$172</f>
        <v>0</v>
      </c>
      <c r="J700" s="136">
        <f t="shared" si="400"/>
        <v>0</v>
      </c>
      <c r="K700" s="136">
        <f t="shared" si="401"/>
        <v>0</v>
      </c>
      <c r="L700" s="136">
        <f t="shared" si="402"/>
        <v>0</v>
      </c>
      <c r="M700" s="136">
        <f t="shared" si="403"/>
        <v>0</v>
      </c>
      <c r="N700" s="136">
        <f t="shared" si="404"/>
        <v>0</v>
      </c>
      <c r="O700" s="136">
        <f t="shared" si="405"/>
        <v>0</v>
      </c>
      <c r="P700" s="136">
        <f t="shared" si="406"/>
        <v>0</v>
      </c>
      <c r="Q700" s="136">
        <f t="shared" si="407"/>
        <v>0</v>
      </c>
      <c r="R700" s="136">
        <f t="shared" si="408"/>
        <v>0</v>
      </c>
      <c r="S700" s="136">
        <f t="shared" si="409"/>
        <v>0</v>
      </c>
      <c r="T700" s="136">
        <f t="shared" si="410"/>
        <v>0</v>
      </c>
      <c r="U700" s="136">
        <f t="shared" si="411"/>
        <v>0</v>
      </c>
      <c r="V700" s="136">
        <f t="shared" si="412"/>
        <v>0</v>
      </c>
      <c r="W700" s="136">
        <f t="shared" si="413"/>
        <v>0</v>
      </c>
      <c r="X700" s="136">
        <f t="shared" si="414"/>
        <v>0</v>
      </c>
      <c r="Y700" s="42">
        <f t="shared" si="417"/>
        <v>0</v>
      </c>
      <c r="Z700" s="42"/>
      <c r="AA700" s="42"/>
      <c r="AB700" s="42"/>
      <c r="AC700" s="42"/>
      <c r="AD700" s="42"/>
      <c r="AE700" s="42"/>
      <c r="AF700" s="42"/>
      <c r="AG700" s="42"/>
    </row>
    <row r="701" spans="1:33">
      <c r="A701" s="44">
        <f t="shared" si="415"/>
        <v>678</v>
      </c>
      <c r="B701" s="44"/>
      <c r="C701" s="142">
        <v>39903</v>
      </c>
      <c r="E701" s="138" t="s">
        <v>327</v>
      </c>
      <c r="G701" s="43">
        <v>6.6</v>
      </c>
      <c r="H701" s="136" t="str">
        <f t="shared" si="399"/>
        <v>P, S, T &amp; D Plant - Commodity</v>
      </c>
      <c r="I701" s="42">
        <f>'DepExp. Class.'!L$173</f>
        <v>0</v>
      </c>
      <c r="J701" s="136">
        <f t="shared" si="400"/>
        <v>0</v>
      </c>
      <c r="K701" s="136">
        <f t="shared" si="401"/>
        <v>0</v>
      </c>
      <c r="L701" s="136">
        <f t="shared" si="402"/>
        <v>0</v>
      </c>
      <c r="M701" s="136">
        <f t="shared" si="403"/>
        <v>0</v>
      </c>
      <c r="N701" s="136">
        <f t="shared" si="404"/>
        <v>0</v>
      </c>
      <c r="O701" s="136">
        <f t="shared" si="405"/>
        <v>0</v>
      </c>
      <c r="P701" s="136">
        <f t="shared" si="406"/>
        <v>0</v>
      </c>
      <c r="Q701" s="136">
        <f t="shared" si="407"/>
        <v>0</v>
      </c>
      <c r="R701" s="136">
        <f t="shared" si="408"/>
        <v>0</v>
      </c>
      <c r="S701" s="136">
        <f t="shared" si="409"/>
        <v>0</v>
      </c>
      <c r="T701" s="136">
        <f t="shared" si="410"/>
        <v>0</v>
      </c>
      <c r="U701" s="136">
        <f t="shared" si="411"/>
        <v>0</v>
      </c>
      <c r="V701" s="136">
        <f t="shared" si="412"/>
        <v>0</v>
      </c>
      <c r="W701" s="136">
        <f t="shared" si="413"/>
        <v>0</v>
      </c>
      <c r="X701" s="136">
        <f t="shared" si="414"/>
        <v>0</v>
      </c>
      <c r="Y701" s="42">
        <f t="shared" si="417"/>
        <v>0</v>
      </c>
      <c r="Z701" s="42"/>
      <c r="AA701" s="42"/>
      <c r="AB701" s="42"/>
      <c r="AC701" s="42"/>
      <c r="AD701" s="42"/>
      <c r="AE701" s="42"/>
      <c r="AF701" s="42"/>
      <c r="AG701" s="42"/>
    </row>
    <row r="702" spans="1:33">
      <c r="A702" s="44">
        <f t="shared" si="415"/>
        <v>679</v>
      </c>
      <c r="B702" s="44"/>
      <c r="C702" s="142">
        <v>39904</v>
      </c>
      <c r="E702" s="138" t="s">
        <v>328</v>
      </c>
      <c r="G702" s="43">
        <v>6.6</v>
      </c>
      <c r="H702" s="136" t="str">
        <f t="shared" si="399"/>
        <v>P, S, T &amp; D Plant - Commodity</v>
      </c>
      <c r="I702" s="42">
        <f>'DepExp. Class.'!L$174</f>
        <v>0</v>
      </c>
      <c r="J702" s="136">
        <f t="shared" si="400"/>
        <v>0</v>
      </c>
      <c r="K702" s="136">
        <f t="shared" si="401"/>
        <v>0</v>
      </c>
      <c r="L702" s="136">
        <f t="shared" si="402"/>
        <v>0</v>
      </c>
      <c r="M702" s="136">
        <f t="shared" si="403"/>
        <v>0</v>
      </c>
      <c r="N702" s="136">
        <f t="shared" si="404"/>
        <v>0</v>
      </c>
      <c r="O702" s="136">
        <f t="shared" si="405"/>
        <v>0</v>
      </c>
      <c r="P702" s="136">
        <f t="shared" si="406"/>
        <v>0</v>
      </c>
      <c r="Q702" s="136">
        <f t="shared" si="407"/>
        <v>0</v>
      </c>
      <c r="R702" s="136">
        <f t="shared" si="408"/>
        <v>0</v>
      </c>
      <c r="S702" s="136">
        <f t="shared" si="409"/>
        <v>0</v>
      </c>
      <c r="T702" s="136">
        <f t="shared" si="410"/>
        <v>0</v>
      </c>
      <c r="U702" s="136">
        <f t="shared" si="411"/>
        <v>0</v>
      </c>
      <c r="V702" s="136">
        <f t="shared" si="412"/>
        <v>0</v>
      </c>
      <c r="W702" s="136">
        <f t="shared" si="413"/>
        <v>0</v>
      </c>
      <c r="X702" s="136">
        <f t="shared" si="414"/>
        <v>0</v>
      </c>
      <c r="Y702" s="42">
        <f t="shared" si="417"/>
        <v>0</v>
      </c>
      <c r="Z702" s="42"/>
      <c r="AA702" s="42"/>
      <c r="AB702" s="42"/>
      <c r="AC702" s="42"/>
      <c r="AD702" s="42"/>
      <c r="AE702" s="42"/>
      <c r="AF702" s="42"/>
      <c r="AG702" s="42"/>
    </row>
    <row r="703" spans="1:33">
      <c r="A703" s="44">
        <f t="shared" si="415"/>
        <v>680</v>
      </c>
      <c r="B703" s="44"/>
      <c r="C703" s="142">
        <v>39905</v>
      </c>
      <c r="E703" s="138" t="s">
        <v>329</v>
      </c>
      <c r="G703" s="43">
        <v>6.6</v>
      </c>
      <c r="H703" s="136" t="str">
        <f t="shared" si="399"/>
        <v>P, S, T &amp; D Plant - Commodity</v>
      </c>
      <c r="I703" s="42">
        <f>'DepExp. Class.'!L$175</f>
        <v>0</v>
      </c>
      <c r="J703" s="136">
        <f t="shared" si="400"/>
        <v>0</v>
      </c>
      <c r="K703" s="136">
        <f t="shared" si="401"/>
        <v>0</v>
      </c>
      <c r="L703" s="136">
        <f t="shared" si="402"/>
        <v>0</v>
      </c>
      <c r="M703" s="136">
        <f t="shared" si="403"/>
        <v>0</v>
      </c>
      <c r="N703" s="136">
        <f t="shared" si="404"/>
        <v>0</v>
      </c>
      <c r="O703" s="136">
        <f t="shared" si="405"/>
        <v>0</v>
      </c>
      <c r="P703" s="136">
        <f t="shared" si="406"/>
        <v>0</v>
      </c>
      <c r="Q703" s="136">
        <f t="shared" si="407"/>
        <v>0</v>
      </c>
      <c r="R703" s="136">
        <f t="shared" si="408"/>
        <v>0</v>
      </c>
      <c r="S703" s="136">
        <f t="shared" si="409"/>
        <v>0</v>
      </c>
      <c r="T703" s="136">
        <f t="shared" si="410"/>
        <v>0</v>
      </c>
      <c r="U703" s="136">
        <f t="shared" si="411"/>
        <v>0</v>
      </c>
      <c r="V703" s="136">
        <f t="shared" si="412"/>
        <v>0</v>
      </c>
      <c r="W703" s="136">
        <f t="shared" si="413"/>
        <v>0</v>
      </c>
      <c r="X703" s="136">
        <f t="shared" si="414"/>
        <v>0</v>
      </c>
      <c r="Y703" s="42">
        <f t="shared" si="417"/>
        <v>0</v>
      </c>
      <c r="Z703" s="44"/>
      <c r="AA703" s="44"/>
      <c r="AB703" s="44"/>
      <c r="AC703" s="44"/>
      <c r="AD703" s="44"/>
      <c r="AE703" s="44"/>
      <c r="AF703" s="44"/>
      <c r="AG703" s="44"/>
    </row>
    <row r="704" spans="1:33">
      <c r="A704" s="44">
        <f t="shared" si="415"/>
        <v>681</v>
      </c>
      <c r="B704" s="44"/>
      <c r="C704" s="142">
        <v>39906</v>
      </c>
      <c r="E704" s="138" t="s">
        <v>330</v>
      </c>
      <c r="G704" s="43">
        <v>6.6</v>
      </c>
      <c r="H704" s="136" t="str">
        <f t="shared" si="399"/>
        <v>P, S, T &amp; D Plant - Commodity</v>
      </c>
      <c r="I704" s="42">
        <f>'DepExp. Class.'!L$176</f>
        <v>0</v>
      </c>
      <c r="J704" s="136">
        <f t="shared" si="400"/>
        <v>0</v>
      </c>
      <c r="K704" s="136">
        <f t="shared" si="401"/>
        <v>0</v>
      </c>
      <c r="L704" s="136">
        <f t="shared" si="402"/>
        <v>0</v>
      </c>
      <c r="M704" s="136">
        <f t="shared" si="403"/>
        <v>0</v>
      </c>
      <c r="N704" s="136">
        <f t="shared" si="404"/>
        <v>0</v>
      </c>
      <c r="O704" s="136">
        <f t="shared" si="405"/>
        <v>0</v>
      </c>
      <c r="P704" s="136">
        <f t="shared" si="406"/>
        <v>0</v>
      </c>
      <c r="Q704" s="136">
        <f t="shared" si="407"/>
        <v>0</v>
      </c>
      <c r="R704" s="136">
        <f t="shared" si="408"/>
        <v>0</v>
      </c>
      <c r="S704" s="136">
        <f t="shared" si="409"/>
        <v>0</v>
      </c>
      <c r="T704" s="136">
        <f t="shared" si="410"/>
        <v>0</v>
      </c>
      <c r="U704" s="136">
        <f t="shared" si="411"/>
        <v>0</v>
      </c>
      <c r="V704" s="136">
        <f t="shared" si="412"/>
        <v>0</v>
      </c>
      <c r="W704" s="136">
        <f t="shared" si="413"/>
        <v>0</v>
      </c>
      <c r="X704" s="136">
        <f t="shared" si="414"/>
        <v>0</v>
      </c>
      <c r="Y704" s="42">
        <f t="shared" si="417"/>
        <v>0</v>
      </c>
      <c r="Z704" s="44"/>
      <c r="AB704" s="44"/>
      <c r="AC704" s="44"/>
      <c r="AD704" s="44"/>
      <c r="AE704" s="44"/>
      <c r="AF704" s="44"/>
      <c r="AG704" s="44"/>
    </row>
    <row r="705" spans="1:33">
      <c r="A705" s="44">
        <f t="shared" si="415"/>
        <v>682</v>
      </c>
      <c r="B705" s="44"/>
      <c r="C705" s="142">
        <v>39907</v>
      </c>
      <c r="E705" s="138" t="s">
        <v>331</v>
      </c>
      <c r="G705" s="43">
        <v>6.6</v>
      </c>
      <c r="H705" s="136" t="str">
        <f t="shared" si="399"/>
        <v>P, S, T &amp; D Plant - Commodity</v>
      </c>
      <c r="I705" s="42">
        <f>'DepExp. Class.'!L$177</f>
        <v>811.33069035852384</v>
      </c>
      <c r="J705" s="136">
        <f t="shared" si="400"/>
        <v>260.01318048534824</v>
      </c>
      <c r="K705" s="136">
        <f t="shared" si="401"/>
        <v>169.31790015033084</v>
      </c>
      <c r="L705" s="136">
        <f t="shared" si="402"/>
        <v>7.9547198945732074</v>
      </c>
      <c r="M705" s="136">
        <f t="shared" si="403"/>
        <v>179.48334375333664</v>
      </c>
      <c r="N705" s="136">
        <f t="shared" si="404"/>
        <v>194.56154607493485</v>
      </c>
      <c r="O705" s="136">
        <f t="shared" si="405"/>
        <v>0</v>
      </c>
      <c r="P705" s="136">
        <f t="shared" si="406"/>
        <v>0</v>
      </c>
      <c r="Q705" s="136">
        <f t="shared" si="407"/>
        <v>0</v>
      </c>
      <c r="R705" s="136">
        <f t="shared" si="408"/>
        <v>0</v>
      </c>
      <c r="S705" s="136">
        <f t="shared" si="409"/>
        <v>0</v>
      </c>
      <c r="T705" s="136">
        <f t="shared" si="410"/>
        <v>0</v>
      </c>
      <c r="U705" s="136">
        <f t="shared" si="411"/>
        <v>0</v>
      </c>
      <c r="V705" s="136">
        <f t="shared" si="412"/>
        <v>0</v>
      </c>
      <c r="W705" s="136">
        <f t="shared" si="413"/>
        <v>0</v>
      </c>
      <c r="X705" s="136">
        <f t="shared" si="414"/>
        <v>0</v>
      </c>
      <c r="Y705" s="42">
        <f t="shared" si="417"/>
        <v>0</v>
      </c>
      <c r="Z705" s="44"/>
      <c r="AB705" s="44"/>
      <c r="AC705" s="44"/>
      <c r="AD705" s="44"/>
      <c r="AE705" s="44"/>
      <c r="AF705" s="44"/>
      <c r="AG705" s="44"/>
    </row>
    <row r="706" spans="1:33">
      <c r="A706" s="44">
        <f t="shared" si="415"/>
        <v>683</v>
      </c>
      <c r="B706" s="44"/>
      <c r="C706" s="142">
        <v>39908</v>
      </c>
      <c r="E706" s="138" t="s">
        <v>332</v>
      </c>
      <c r="G706" s="43">
        <v>6.6</v>
      </c>
      <c r="H706" s="136" t="str">
        <f t="shared" si="399"/>
        <v>P, S, T &amp; D Plant - Commodity</v>
      </c>
      <c r="I706" s="42">
        <f>'DepExp. Class.'!L$178</f>
        <v>0</v>
      </c>
      <c r="J706" s="136">
        <f t="shared" si="400"/>
        <v>0</v>
      </c>
      <c r="K706" s="136">
        <f t="shared" si="401"/>
        <v>0</v>
      </c>
      <c r="L706" s="136">
        <f t="shared" si="402"/>
        <v>0</v>
      </c>
      <c r="M706" s="136">
        <f t="shared" si="403"/>
        <v>0</v>
      </c>
      <c r="N706" s="136">
        <f t="shared" si="404"/>
        <v>0</v>
      </c>
      <c r="O706" s="136">
        <f t="shared" si="405"/>
        <v>0</v>
      </c>
      <c r="P706" s="136">
        <f t="shared" si="406"/>
        <v>0</v>
      </c>
      <c r="Q706" s="136">
        <f t="shared" si="407"/>
        <v>0</v>
      </c>
      <c r="R706" s="136">
        <f t="shared" si="408"/>
        <v>0</v>
      </c>
      <c r="S706" s="136">
        <f t="shared" si="409"/>
        <v>0</v>
      </c>
      <c r="T706" s="136">
        <f t="shared" si="410"/>
        <v>0</v>
      </c>
      <c r="U706" s="136">
        <f t="shared" si="411"/>
        <v>0</v>
      </c>
      <c r="V706" s="136">
        <f t="shared" si="412"/>
        <v>0</v>
      </c>
      <c r="W706" s="136">
        <f t="shared" si="413"/>
        <v>0</v>
      </c>
      <c r="X706" s="136">
        <f t="shared" si="414"/>
        <v>0</v>
      </c>
      <c r="Y706" s="42">
        <f t="shared" si="417"/>
        <v>0</v>
      </c>
      <c r="Z706" s="44"/>
      <c r="AB706" s="44"/>
      <c r="AC706" s="44"/>
      <c r="AD706" s="44"/>
      <c r="AE706" s="44"/>
      <c r="AF706" s="44"/>
      <c r="AG706" s="44"/>
    </row>
    <row r="707" spans="1:33">
      <c r="A707" s="44">
        <f t="shared" si="415"/>
        <v>684</v>
      </c>
      <c r="B707" s="44"/>
      <c r="C707" s="142">
        <v>39909</v>
      </c>
      <c r="E707" s="138" t="s">
        <v>333</v>
      </c>
      <c r="G707" s="43">
        <v>6.6</v>
      </c>
      <c r="H707" s="136" t="str">
        <f t="shared" si="399"/>
        <v>P, S, T &amp; D Plant - Commodity</v>
      </c>
      <c r="I707" s="42">
        <f>'DepExp. Class.'!L$179</f>
        <v>0</v>
      </c>
      <c r="J707" s="136">
        <f t="shared" si="400"/>
        <v>0</v>
      </c>
      <c r="K707" s="136">
        <f t="shared" si="401"/>
        <v>0</v>
      </c>
      <c r="L707" s="136">
        <f t="shared" si="402"/>
        <v>0</v>
      </c>
      <c r="M707" s="136">
        <f t="shared" si="403"/>
        <v>0</v>
      </c>
      <c r="N707" s="136">
        <f t="shared" si="404"/>
        <v>0</v>
      </c>
      <c r="O707" s="136">
        <f t="shared" si="405"/>
        <v>0</v>
      </c>
      <c r="P707" s="136">
        <f t="shared" si="406"/>
        <v>0</v>
      </c>
      <c r="Q707" s="136">
        <f t="shared" si="407"/>
        <v>0</v>
      </c>
      <c r="R707" s="136">
        <f t="shared" si="408"/>
        <v>0</v>
      </c>
      <c r="S707" s="136">
        <f t="shared" si="409"/>
        <v>0</v>
      </c>
      <c r="T707" s="136">
        <f t="shared" si="410"/>
        <v>0</v>
      </c>
      <c r="U707" s="136">
        <f t="shared" si="411"/>
        <v>0</v>
      </c>
      <c r="V707" s="136">
        <f t="shared" si="412"/>
        <v>0</v>
      </c>
      <c r="W707" s="136">
        <f t="shared" si="413"/>
        <v>0</v>
      </c>
      <c r="X707" s="136">
        <f t="shared" si="414"/>
        <v>0</v>
      </c>
      <c r="Y707" s="42">
        <f t="shared" si="417"/>
        <v>0</v>
      </c>
      <c r="Z707" s="44"/>
      <c r="AB707" s="44"/>
      <c r="AC707" s="44"/>
      <c r="AD707" s="44"/>
      <c r="AE707" s="44"/>
      <c r="AF707" s="44"/>
      <c r="AG707" s="44"/>
    </row>
    <row r="708" spans="1:33">
      <c r="A708" s="44">
        <f t="shared" si="415"/>
        <v>685</v>
      </c>
      <c r="B708" s="44"/>
      <c r="C708" s="142">
        <v>39924</v>
      </c>
      <c r="E708" s="138" t="s">
        <v>334</v>
      </c>
      <c r="G708" s="43">
        <v>6.6</v>
      </c>
      <c r="H708" s="136" t="str">
        <f t="shared" si="399"/>
        <v>P, S, T &amp; D Plant - Commodity</v>
      </c>
      <c r="I708" s="42">
        <f>'DepExp. Class.'!L$180</f>
        <v>0</v>
      </c>
      <c r="J708" s="136">
        <f t="shared" si="400"/>
        <v>0</v>
      </c>
      <c r="K708" s="136">
        <f t="shared" si="401"/>
        <v>0</v>
      </c>
      <c r="L708" s="136">
        <f t="shared" si="402"/>
        <v>0</v>
      </c>
      <c r="M708" s="136">
        <f t="shared" si="403"/>
        <v>0</v>
      </c>
      <c r="N708" s="136">
        <f t="shared" si="404"/>
        <v>0</v>
      </c>
      <c r="O708" s="136">
        <f t="shared" si="405"/>
        <v>0</v>
      </c>
      <c r="P708" s="136">
        <f t="shared" si="406"/>
        <v>0</v>
      </c>
      <c r="Q708" s="136">
        <f t="shared" si="407"/>
        <v>0</v>
      </c>
      <c r="R708" s="136">
        <f t="shared" si="408"/>
        <v>0</v>
      </c>
      <c r="S708" s="136">
        <f t="shared" si="409"/>
        <v>0</v>
      </c>
      <c r="T708" s="136">
        <f t="shared" si="410"/>
        <v>0</v>
      </c>
      <c r="U708" s="136">
        <f t="shared" si="411"/>
        <v>0</v>
      </c>
      <c r="V708" s="136">
        <f t="shared" si="412"/>
        <v>0</v>
      </c>
      <c r="W708" s="136">
        <f t="shared" si="413"/>
        <v>0</v>
      </c>
      <c r="X708" s="136">
        <f t="shared" si="414"/>
        <v>0</v>
      </c>
      <c r="Y708" s="42">
        <f t="shared" si="417"/>
        <v>0</v>
      </c>
      <c r="Z708" s="44"/>
      <c r="AB708" s="44"/>
      <c r="AC708" s="44"/>
      <c r="AD708" s="44"/>
      <c r="AE708" s="44"/>
      <c r="AF708" s="44"/>
      <c r="AG708" s="44"/>
    </row>
    <row r="709" spans="1:33">
      <c r="A709" s="44">
        <f t="shared" si="415"/>
        <v>686</v>
      </c>
      <c r="B709" s="44"/>
      <c r="C709" s="44"/>
      <c r="D709" s="44"/>
      <c r="E709" s="138"/>
      <c r="G709" s="43"/>
      <c r="H709" s="136"/>
      <c r="I709" s="42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42"/>
      <c r="Z709" s="42"/>
      <c r="AA709" s="42"/>
      <c r="AB709" s="42"/>
      <c r="AC709" s="42"/>
      <c r="AD709" s="42"/>
      <c r="AE709" s="42"/>
      <c r="AF709" s="42"/>
      <c r="AG709" s="42"/>
    </row>
    <row r="710" spans="1:33">
      <c r="A710" s="44">
        <f t="shared" si="415"/>
        <v>687</v>
      </c>
      <c r="B710" s="44"/>
      <c r="C710" s="44"/>
      <c r="D710" s="44"/>
      <c r="E710" s="44"/>
      <c r="G710" s="43"/>
      <c r="H710" s="44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</row>
    <row r="711" spans="1:33">
      <c r="A711" s="44">
        <f t="shared" si="415"/>
        <v>688</v>
      </c>
      <c r="B711" s="44"/>
      <c r="C711" s="44"/>
      <c r="D711" s="44" t="s">
        <v>159</v>
      </c>
      <c r="E711" s="44"/>
      <c r="G711" s="43"/>
      <c r="H711" s="136"/>
      <c r="I711" s="42">
        <f>'DepExp. Class.'!L$183</f>
        <v>8002.9129274925999</v>
      </c>
      <c r="J711" s="136">
        <f>SUM(J675:J708)</f>
        <v>2564.7530262970022</v>
      </c>
      <c r="K711" s="136">
        <f t="shared" ref="K711:X711" si="418">SUM(K675:K708)</f>
        <v>1670.140705968116</v>
      </c>
      <c r="L711" s="136">
        <f t="shared" si="418"/>
        <v>78.464837378123804</v>
      </c>
      <c r="M711" s="136">
        <f t="shared" si="418"/>
        <v>1770.4119775851705</v>
      </c>
      <c r="N711" s="136">
        <f t="shared" si="418"/>
        <v>1919.1423802641864</v>
      </c>
      <c r="O711" s="136">
        <f t="shared" si="418"/>
        <v>0</v>
      </c>
      <c r="P711" s="136">
        <f t="shared" si="418"/>
        <v>0</v>
      </c>
      <c r="Q711" s="136">
        <f t="shared" si="418"/>
        <v>0</v>
      </c>
      <c r="R711" s="136">
        <f t="shared" si="418"/>
        <v>0</v>
      </c>
      <c r="S711" s="136">
        <f t="shared" si="418"/>
        <v>0</v>
      </c>
      <c r="T711" s="136">
        <f t="shared" si="418"/>
        <v>0</v>
      </c>
      <c r="U711" s="136">
        <f t="shared" si="418"/>
        <v>0</v>
      </c>
      <c r="V711" s="136">
        <f t="shared" si="418"/>
        <v>0</v>
      </c>
      <c r="W711" s="136">
        <f t="shared" si="418"/>
        <v>0</v>
      </c>
      <c r="X711" s="136">
        <f t="shared" si="418"/>
        <v>0</v>
      </c>
      <c r="Y711" s="42">
        <f>SUM(J711:X711)-I711</f>
        <v>0</v>
      </c>
      <c r="Z711" s="42"/>
      <c r="AA711" s="42"/>
      <c r="AB711" s="42"/>
      <c r="AC711" s="42"/>
      <c r="AD711" s="42"/>
      <c r="AE711" s="42"/>
      <c r="AF711" s="42"/>
      <c r="AG711" s="42"/>
    </row>
    <row r="712" spans="1:33">
      <c r="A712" s="44">
        <f t="shared" si="415"/>
        <v>689</v>
      </c>
      <c r="B712" s="44"/>
      <c r="C712" s="44"/>
      <c r="D712" s="44"/>
      <c r="E712" s="44"/>
      <c r="G712" s="43"/>
      <c r="H712" s="44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  <c r="AC712" s="42"/>
      <c r="AD712" s="42"/>
      <c r="AE712" s="42"/>
      <c r="AF712" s="42"/>
      <c r="AG712" s="42"/>
    </row>
    <row r="713" spans="1:33">
      <c r="A713" s="44">
        <f t="shared" si="415"/>
        <v>690</v>
      </c>
      <c r="B713" s="44"/>
      <c r="C713" s="44"/>
      <c r="D713" s="44" t="s">
        <v>363</v>
      </c>
      <c r="E713" s="44"/>
      <c r="G713" s="43"/>
      <c r="H713" s="136"/>
      <c r="I713" s="42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42"/>
      <c r="Z713" s="42"/>
      <c r="AA713" s="42"/>
      <c r="AB713" s="42"/>
      <c r="AC713" s="42"/>
      <c r="AD713" s="42"/>
      <c r="AE713" s="42"/>
      <c r="AF713" s="42"/>
      <c r="AG713" s="42"/>
    </row>
    <row r="714" spans="1:33">
      <c r="A714" s="44">
        <f t="shared" si="415"/>
        <v>691</v>
      </c>
      <c r="B714" s="44"/>
      <c r="C714" s="44"/>
      <c r="D714" s="44"/>
      <c r="E714" s="44"/>
      <c r="G714" s="43"/>
      <c r="H714" s="44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2"/>
      <c r="AF714" s="42"/>
      <c r="AG714" s="42"/>
    </row>
    <row r="715" spans="1:33">
      <c r="A715" s="44">
        <f t="shared" si="415"/>
        <v>692</v>
      </c>
      <c r="B715" s="44"/>
      <c r="C715" s="44"/>
      <c r="D715" s="44" t="s">
        <v>158</v>
      </c>
      <c r="E715" s="44"/>
      <c r="G715" s="43"/>
      <c r="H715" s="136"/>
      <c r="I715" s="42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42"/>
      <c r="Z715" s="42"/>
      <c r="AA715" s="42"/>
      <c r="AB715" s="42"/>
      <c r="AC715" s="42"/>
      <c r="AD715" s="42"/>
      <c r="AE715" s="42"/>
      <c r="AF715" s="42"/>
      <c r="AG715" s="42"/>
    </row>
    <row r="716" spans="1:33">
      <c r="A716" s="44">
        <f t="shared" si="415"/>
        <v>693</v>
      </c>
      <c r="B716" s="44"/>
      <c r="C716" s="44"/>
      <c r="D716" s="44"/>
      <c r="E716" s="44"/>
      <c r="G716" s="43"/>
      <c r="H716" s="136"/>
      <c r="I716" s="42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42"/>
      <c r="Z716" s="42"/>
      <c r="AA716" s="42"/>
      <c r="AB716" s="42"/>
      <c r="AC716" s="42"/>
      <c r="AD716" s="42"/>
      <c r="AE716" s="42"/>
      <c r="AF716" s="42"/>
      <c r="AG716" s="42"/>
    </row>
    <row r="717" spans="1:33">
      <c r="A717" s="44">
        <f t="shared" si="415"/>
        <v>694</v>
      </c>
      <c r="B717" s="44"/>
      <c r="C717" s="139">
        <v>37400</v>
      </c>
      <c r="E717" s="138" t="s">
        <v>125</v>
      </c>
      <c r="G717" s="43">
        <v>6.6</v>
      </c>
      <c r="H717" s="136" t="str">
        <f t="shared" ref="H717:H750" si="419">VLOOKUP($G717,alloc,3)</f>
        <v>P, S, T &amp; D Plant - Commodity</v>
      </c>
      <c r="I717" s="42">
        <f>'DepExp. Class.'!L$189</f>
        <v>0</v>
      </c>
      <c r="J717" s="136">
        <f t="shared" ref="J717:J750" si="420">$I717*VLOOKUP($G717,alloc,6)</f>
        <v>0</v>
      </c>
      <c r="K717" s="136">
        <f t="shared" ref="K717:K750" si="421">$I717*VLOOKUP($G717,alloc,7)</f>
        <v>0</v>
      </c>
      <c r="L717" s="136">
        <f t="shared" ref="L717:L750" si="422">$I717*VLOOKUP($G717,alloc,8)</f>
        <v>0</v>
      </c>
      <c r="M717" s="136">
        <f t="shared" ref="M717:M750" si="423">$I717*VLOOKUP($G717,alloc,9)</f>
        <v>0</v>
      </c>
      <c r="N717" s="136">
        <f t="shared" ref="N717:N750" si="424">$I717*VLOOKUP($G717,alloc,10)</f>
        <v>0</v>
      </c>
      <c r="O717" s="136">
        <f t="shared" ref="O717:O750" si="425">$I717*VLOOKUP($G717,alloc,11)</f>
        <v>0</v>
      </c>
      <c r="P717" s="136">
        <f t="shared" ref="P717:P750" si="426">$I717*VLOOKUP($G717,alloc,12)</f>
        <v>0</v>
      </c>
      <c r="Q717" s="136">
        <f t="shared" ref="Q717:Q750" si="427">$I717*VLOOKUP($G717,alloc,13)</f>
        <v>0</v>
      </c>
      <c r="R717" s="136">
        <f t="shared" ref="R717:R750" si="428">$I717*VLOOKUP($G717,alloc,14)</f>
        <v>0</v>
      </c>
      <c r="S717" s="136">
        <f t="shared" ref="S717:S750" si="429">$I717*VLOOKUP($G717,alloc,15)</f>
        <v>0</v>
      </c>
      <c r="T717" s="136">
        <f t="shared" ref="T717:T750" si="430">$I717*VLOOKUP($G717,alloc,16)</f>
        <v>0</v>
      </c>
      <c r="U717" s="136">
        <f t="shared" ref="U717:U750" si="431">$I717*VLOOKUP($G717,alloc,17)</f>
        <v>0</v>
      </c>
      <c r="V717" s="136">
        <f t="shared" ref="V717:V750" si="432">$I717*VLOOKUP($G717,alloc,18)</f>
        <v>0</v>
      </c>
      <c r="W717" s="136">
        <f t="shared" ref="W717:W750" si="433">$I717*VLOOKUP($G717,alloc,19)</f>
        <v>0</v>
      </c>
      <c r="X717" s="136">
        <f t="shared" ref="X717:X750" si="434">$I717*VLOOKUP($G717,alloc,20)</f>
        <v>0</v>
      </c>
      <c r="Y717" s="42">
        <f t="shared" ref="Y717:Y750" si="435">SUM(J717:X717)-I717</f>
        <v>0</v>
      </c>
      <c r="Z717" s="42"/>
      <c r="AA717" s="42"/>
      <c r="AB717" s="42"/>
      <c r="AC717" s="42"/>
      <c r="AD717" s="42"/>
      <c r="AE717" s="42"/>
      <c r="AF717" s="42"/>
      <c r="AG717" s="42"/>
    </row>
    <row r="718" spans="1:33">
      <c r="A718" s="44">
        <f t="shared" si="415"/>
        <v>695</v>
      </c>
      <c r="B718" s="44"/>
      <c r="C718" s="139">
        <v>39000</v>
      </c>
      <c r="E718" s="138" t="s">
        <v>149</v>
      </c>
      <c r="G718" s="43">
        <v>6.6</v>
      </c>
      <c r="H718" s="136" t="str">
        <f t="shared" si="419"/>
        <v>P, S, T &amp; D Plant - Commodity</v>
      </c>
      <c r="I718" s="42">
        <f>'DepExp. Class.'!L$190</f>
        <v>1581.9895077679778</v>
      </c>
      <c r="J718" s="136">
        <f t="shared" si="420"/>
        <v>506.99194335596223</v>
      </c>
      <c r="K718" s="136">
        <f t="shared" si="421"/>
        <v>330.1479220473758</v>
      </c>
      <c r="L718" s="136">
        <f t="shared" si="422"/>
        <v>15.510671000115948</v>
      </c>
      <c r="M718" s="136">
        <f t="shared" si="423"/>
        <v>349.96921725150008</v>
      </c>
      <c r="N718" s="136">
        <f t="shared" si="424"/>
        <v>379.36975411302365</v>
      </c>
      <c r="O718" s="136">
        <f t="shared" si="425"/>
        <v>0</v>
      </c>
      <c r="P718" s="136">
        <f t="shared" si="426"/>
        <v>0</v>
      </c>
      <c r="Q718" s="136">
        <f t="shared" si="427"/>
        <v>0</v>
      </c>
      <c r="R718" s="136">
        <f t="shared" si="428"/>
        <v>0</v>
      </c>
      <c r="S718" s="136">
        <f t="shared" si="429"/>
        <v>0</v>
      </c>
      <c r="T718" s="136">
        <f t="shared" si="430"/>
        <v>0</v>
      </c>
      <c r="U718" s="136">
        <f t="shared" si="431"/>
        <v>0</v>
      </c>
      <c r="V718" s="136">
        <f t="shared" si="432"/>
        <v>0</v>
      </c>
      <c r="W718" s="136">
        <f t="shared" si="433"/>
        <v>0</v>
      </c>
      <c r="X718" s="136">
        <f t="shared" si="434"/>
        <v>0</v>
      </c>
      <c r="Y718" s="42">
        <f t="shared" si="435"/>
        <v>0</v>
      </c>
      <c r="Z718" s="42"/>
      <c r="AA718" s="42"/>
      <c r="AB718" s="42"/>
      <c r="AC718" s="42"/>
      <c r="AD718" s="42"/>
      <c r="AE718" s="42"/>
      <c r="AF718" s="42"/>
      <c r="AG718" s="42"/>
    </row>
    <row r="719" spans="1:33">
      <c r="A719" s="44">
        <f t="shared" si="415"/>
        <v>696</v>
      </c>
      <c r="B719" s="44"/>
      <c r="C719" s="139">
        <v>36602</v>
      </c>
      <c r="E719" s="138" t="s">
        <v>149</v>
      </c>
      <c r="G719" s="43">
        <v>6.6</v>
      </c>
      <c r="H719" s="136" t="str">
        <f t="shared" si="419"/>
        <v>P, S, T &amp; D Plant - Commodity</v>
      </c>
      <c r="I719" s="42">
        <f>'DepExp. Class.'!L$191</f>
        <v>0</v>
      </c>
      <c r="J719" s="136">
        <f t="shared" si="420"/>
        <v>0</v>
      </c>
      <c r="K719" s="136">
        <f t="shared" si="421"/>
        <v>0</v>
      </c>
      <c r="L719" s="136">
        <f t="shared" si="422"/>
        <v>0</v>
      </c>
      <c r="M719" s="136">
        <f t="shared" si="423"/>
        <v>0</v>
      </c>
      <c r="N719" s="136">
        <f t="shared" si="424"/>
        <v>0</v>
      </c>
      <c r="O719" s="136">
        <f t="shared" si="425"/>
        <v>0</v>
      </c>
      <c r="P719" s="136">
        <f t="shared" si="426"/>
        <v>0</v>
      </c>
      <c r="Q719" s="136">
        <f t="shared" si="427"/>
        <v>0</v>
      </c>
      <c r="R719" s="136">
        <f t="shared" si="428"/>
        <v>0</v>
      </c>
      <c r="S719" s="136">
        <f t="shared" si="429"/>
        <v>0</v>
      </c>
      <c r="T719" s="136">
        <f t="shared" si="430"/>
        <v>0</v>
      </c>
      <c r="U719" s="136">
        <f t="shared" si="431"/>
        <v>0</v>
      </c>
      <c r="V719" s="136">
        <f t="shared" si="432"/>
        <v>0</v>
      </c>
      <c r="W719" s="136">
        <f t="shared" si="433"/>
        <v>0</v>
      </c>
      <c r="X719" s="136">
        <f t="shared" si="434"/>
        <v>0</v>
      </c>
      <c r="Y719" s="42">
        <f t="shared" si="435"/>
        <v>0</v>
      </c>
      <c r="Z719" s="42"/>
      <c r="AA719" s="42"/>
      <c r="AB719" s="42"/>
      <c r="AC719" s="42"/>
      <c r="AD719" s="42"/>
      <c r="AE719" s="42"/>
      <c r="AF719" s="42"/>
      <c r="AG719" s="42"/>
    </row>
    <row r="720" spans="1:33">
      <c r="A720" s="44">
        <f t="shared" si="415"/>
        <v>697</v>
      </c>
      <c r="B720" s="44"/>
      <c r="C720" s="139">
        <v>37503</v>
      </c>
      <c r="E720" s="138" t="s">
        <v>291</v>
      </c>
      <c r="G720" s="43">
        <v>6.6</v>
      </c>
      <c r="H720" s="136" t="str">
        <f t="shared" si="419"/>
        <v>P, S, T &amp; D Plant - Commodity</v>
      </c>
      <c r="I720" s="42">
        <f>'DepExp. Class.'!L$192</f>
        <v>0</v>
      </c>
      <c r="J720" s="136">
        <f t="shared" si="420"/>
        <v>0</v>
      </c>
      <c r="K720" s="136">
        <f t="shared" si="421"/>
        <v>0</v>
      </c>
      <c r="L720" s="136">
        <f t="shared" si="422"/>
        <v>0</v>
      </c>
      <c r="M720" s="136">
        <f t="shared" si="423"/>
        <v>0</v>
      </c>
      <c r="N720" s="136">
        <f t="shared" si="424"/>
        <v>0</v>
      </c>
      <c r="O720" s="136">
        <f t="shared" si="425"/>
        <v>0</v>
      </c>
      <c r="P720" s="136">
        <f t="shared" si="426"/>
        <v>0</v>
      </c>
      <c r="Q720" s="136">
        <f t="shared" si="427"/>
        <v>0</v>
      </c>
      <c r="R720" s="136">
        <f t="shared" si="428"/>
        <v>0</v>
      </c>
      <c r="S720" s="136">
        <f t="shared" si="429"/>
        <v>0</v>
      </c>
      <c r="T720" s="136">
        <f t="shared" si="430"/>
        <v>0</v>
      </c>
      <c r="U720" s="136">
        <f t="shared" si="431"/>
        <v>0</v>
      </c>
      <c r="V720" s="136">
        <f t="shared" si="432"/>
        <v>0</v>
      </c>
      <c r="W720" s="136">
        <f t="shared" si="433"/>
        <v>0</v>
      </c>
      <c r="X720" s="136">
        <f t="shared" si="434"/>
        <v>0</v>
      </c>
      <c r="Y720" s="42">
        <f t="shared" si="435"/>
        <v>0</v>
      </c>
      <c r="Z720" s="42"/>
      <c r="AA720" s="42"/>
      <c r="AB720" s="42"/>
      <c r="AC720" s="42"/>
      <c r="AD720" s="42"/>
      <c r="AE720" s="42"/>
      <c r="AF720" s="42"/>
      <c r="AG720" s="42"/>
    </row>
    <row r="721" spans="1:33">
      <c r="A721" s="44">
        <f t="shared" si="415"/>
        <v>698</v>
      </c>
      <c r="B721" s="44"/>
      <c r="C721" s="139">
        <v>39004</v>
      </c>
      <c r="E721" s="138" t="s">
        <v>306</v>
      </c>
      <c r="G721" s="43">
        <v>6.6</v>
      </c>
      <c r="H721" s="136" t="str">
        <f t="shared" si="419"/>
        <v>P, S, T &amp; D Plant - Commodity</v>
      </c>
      <c r="I721" s="42">
        <f>'DepExp. Class.'!L$193</f>
        <v>0</v>
      </c>
      <c r="J721" s="136">
        <f t="shared" si="420"/>
        <v>0</v>
      </c>
      <c r="K721" s="136">
        <f t="shared" si="421"/>
        <v>0</v>
      </c>
      <c r="L721" s="136">
        <f t="shared" si="422"/>
        <v>0</v>
      </c>
      <c r="M721" s="136">
        <f t="shared" si="423"/>
        <v>0</v>
      </c>
      <c r="N721" s="136">
        <f t="shared" si="424"/>
        <v>0</v>
      </c>
      <c r="O721" s="136">
        <f t="shared" si="425"/>
        <v>0</v>
      </c>
      <c r="P721" s="136">
        <f t="shared" si="426"/>
        <v>0</v>
      </c>
      <c r="Q721" s="136">
        <f t="shared" si="427"/>
        <v>0</v>
      </c>
      <c r="R721" s="136">
        <f t="shared" si="428"/>
        <v>0</v>
      </c>
      <c r="S721" s="136">
        <f t="shared" si="429"/>
        <v>0</v>
      </c>
      <c r="T721" s="136">
        <f t="shared" si="430"/>
        <v>0</v>
      </c>
      <c r="U721" s="136">
        <f t="shared" si="431"/>
        <v>0</v>
      </c>
      <c r="V721" s="136">
        <f t="shared" si="432"/>
        <v>0</v>
      </c>
      <c r="W721" s="136">
        <f t="shared" si="433"/>
        <v>0</v>
      </c>
      <c r="X721" s="136">
        <f t="shared" si="434"/>
        <v>0</v>
      </c>
      <c r="Y721" s="42">
        <f t="shared" si="435"/>
        <v>0</v>
      </c>
      <c r="Z721" s="42"/>
      <c r="AA721" s="42"/>
      <c r="AB721" s="42"/>
      <c r="AC721" s="42"/>
      <c r="AD721" s="42"/>
      <c r="AE721" s="42"/>
      <c r="AF721" s="42"/>
      <c r="AG721" s="42"/>
    </row>
    <row r="722" spans="1:33">
      <c r="A722" s="44">
        <f t="shared" si="415"/>
        <v>699</v>
      </c>
      <c r="B722" s="44"/>
      <c r="C722" s="139">
        <v>39009</v>
      </c>
      <c r="E722" s="138" t="s">
        <v>307</v>
      </c>
      <c r="G722" s="43">
        <v>6.6</v>
      </c>
      <c r="H722" s="136" t="str">
        <f t="shared" si="419"/>
        <v>P, S, T &amp; D Plant - Commodity</v>
      </c>
      <c r="I722" s="42">
        <f>'DepExp. Class.'!L$194</f>
        <v>3284.2938588003431</v>
      </c>
      <c r="J722" s="136">
        <f t="shared" si="420"/>
        <v>1052.5420793558458</v>
      </c>
      <c r="K722" s="136">
        <f t="shared" si="421"/>
        <v>685.40454127646444</v>
      </c>
      <c r="L722" s="136">
        <f t="shared" si="422"/>
        <v>32.200973054130223</v>
      </c>
      <c r="M722" s="136">
        <f t="shared" si="423"/>
        <v>726.5545980832394</v>
      </c>
      <c r="N722" s="136">
        <f t="shared" si="424"/>
        <v>787.59166703066307</v>
      </c>
      <c r="O722" s="136">
        <f t="shared" si="425"/>
        <v>0</v>
      </c>
      <c r="P722" s="136">
        <f t="shared" si="426"/>
        <v>0</v>
      </c>
      <c r="Q722" s="136">
        <f t="shared" si="427"/>
        <v>0</v>
      </c>
      <c r="R722" s="136">
        <f t="shared" si="428"/>
        <v>0</v>
      </c>
      <c r="S722" s="136">
        <f t="shared" si="429"/>
        <v>0</v>
      </c>
      <c r="T722" s="136">
        <f t="shared" si="430"/>
        <v>0</v>
      </c>
      <c r="U722" s="136">
        <f t="shared" si="431"/>
        <v>0</v>
      </c>
      <c r="V722" s="136">
        <f t="shared" si="432"/>
        <v>0</v>
      </c>
      <c r="W722" s="136">
        <f t="shared" si="433"/>
        <v>0</v>
      </c>
      <c r="X722" s="136">
        <f t="shared" si="434"/>
        <v>0</v>
      </c>
      <c r="Y722" s="42">
        <f t="shared" si="435"/>
        <v>0</v>
      </c>
      <c r="Z722" s="42"/>
      <c r="AA722" s="42"/>
      <c r="AB722" s="42"/>
      <c r="AC722" s="42"/>
      <c r="AD722" s="42"/>
      <c r="AE722" s="42"/>
      <c r="AF722" s="42"/>
      <c r="AG722" s="42"/>
    </row>
    <row r="723" spans="1:33">
      <c r="A723" s="44">
        <f t="shared" si="415"/>
        <v>700</v>
      </c>
      <c r="B723" s="44"/>
      <c r="C723" s="139">
        <v>39100</v>
      </c>
      <c r="E723" s="138" t="s">
        <v>308</v>
      </c>
      <c r="G723" s="43">
        <v>6.6</v>
      </c>
      <c r="H723" s="136" t="str">
        <f t="shared" si="419"/>
        <v>P, S, T &amp; D Plant - Commodity</v>
      </c>
      <c r="I723" s="42">
        <f>'DepExp. Class.'!L$195</f>
        <v>4656.4725325990612</v>
      </c>
      <c r="J723" s="136">
        <f t="shared" si="420"/>
        <v>1492.2943843141486</v>
      </c>
      <c r="K723" s="136">
        <f t="shared" si="421"/>
        <v>971.76670462073173</v>
      </c>
      <c r="L723" s="136">
        <f t="shared" si="422"/>
        <v>45.65454645531922</v>
      </c>
      <c r="M723" s="136">
        <f t="shared" si="423"/>
        <v>1030.1092639268072</v>
      </c>
      <c r="N723" s="136">
        <f t="shared" si="424"/>
        <v>1116.6476332820541</v>
      </c>
      <c r="O723" s="136">
        <f t="shared" si="425"/>
        <v>0</v>
      </c>
      <c r="P723" s="136">
        <f t="shared" si="426"/>
        <v>0</v>
      </c>
      <c r="Q723" s="136">
        <f t="shared" si="427"/>
        <v>0</v>
      </c>
      <c r="R723" s="136">
        <f t="shared" si="428"/>
        <v>0</v>
      </c>
      <c r="S723" s="136">
        <f t="shared" si="429"/>
        <v>0</v>
      </c>
      <c r="T723" s="136">
        <f t="shared" si="430"/>
        <v>0</v>
      </c>
      <c r="U723" s="136">
        <f t="shared" si="431"/>
        <v>0</v>
      </c>
      <c r="V723" s="136">
        <f t="shared" si="432"/>
        <v>0</v>
      </c>
      <c r="W723" s="136">
        <f t="shared" si="433"/>
        <v>0</v>
      </c>
      <c r="X723" s="136">
        <f t="shared" si="434"/>
        <v>0</v>
      </c>
      <c r="Y723" s="42">
        <f t="shared" si="435"/>
        <v>0</v>
      </c>
      <c r="Z723" s="42"/>
      <c r="AA723" s="42"/>
      <c r="AB723" s="42"/>
      <c r="AC723" s="42"/>
      <c r="AD723" s="42"/>
      <c r="AE723" s="42"/>
      <c r="AF723" s="42"/>
      <c r="AG723" s="42"/>
    </row>
    <row r="724" spans="1:33">
      <c r="A724" s="44">
        <f t="shared" si="415"/>
        <v>701</v>
      </c>
      <c r="B724" s="44"/>
      <c r="C724" s="139">
        <v>39102</v>
      </c>
      <c r="E724" s="138" t="s">
        <v>309</v>
      </c>
      <c r="G724" s="43">
        <v>6.6</v>
      </c>
      <c r="H724" s="136" t="str">
        <f t="shared" si="419"/>
        <v>P, S, T &amp; D Plant - Commodity</v>
      </c>
      <c r="I724" s="42">
        <f>'DepExp. Class.'!L$196</f>
        <v>0</v>
      </c>
      <c r="J724" s="136">
        <f t="shared" si="420"/>
        <v>0</v>
      </c>
      <c r="K724" s="136">
        <f t="shared" si="421"/>
        <v>0</v>
      </c>
      <c r="L724" s="136">
        <f t="shared" si="422"/>
        <v>0</v>
      </c>
      <c r="M724" s="136">
        <f t="shared" si="423"/>
        <v>0</v>
      </c>
      <c r="N724" s="136">
        <f t="shared" si="424"/>
        <v>0</v>
      </c>
      <c r="O724" s="136">
        <f t="shared" si="425"/>
        <v>0</v>
      </c>
      <c r="P724" s="136">
        <f t="shared" si="426"/>
        <v>0</v>
      </c>
      <c r="Q724" s="136">
        <f t="shared" si="427"/>
        <v>0</v>
      </c>
      <c r="R724" s="136">
        <f t="shared" si="428"/>
        <v>0</v>
      </c>
      <c r="S724" s="136">
        <f t="shared" si="429"/>
        <v>0</v>
      </c>
      <c r="T724" s="136">
        <f t="shared" si="430"/>
        <v>0</v>
      </c>
      <c r="U724" s="136">
        <f t="shared" si="431"/>
        <v>0</v>
      </c>
      <c r="V724" s="136">
        <f t="shared" si="432"/>
        <v>0</v>
      </c>
      <c r="W724" s="136">
        <f t="shared" si="433"/>
        <v>0</v>
      </c>
      <c r="X724" s="136">
        <f t="shared" si="434"/>
        <v>0</v>
      </c>
      <c r="Y724" s="42">
        <f t="shared" si="435"/>
        <v>0</v>
      </c>
      <c r="Z724" s="42"/>
      <c r="AA724" s="42"/>
      <c r="AB724" s="42"/>
      <c r="AC724" s="42"/>
      <c r="AD724" s="42"/>
      <c r="AE724" s="42"/>
      <c r="AF724" s="42"/>
      <c r="AG724" s="42"/>
    </row>
    <row r="725" spans="1:33">
      <c r="A725" s="44">
        <f t="shared" si="415"/>
        <v>702</v>
      </c>
      <c r="B725" s="44"/>
      <c r="C725" s="146">
        <v>39103</v>
      </c>
      <c r="E725" s="138" t="s">
        <v>310</v>
      </c>
      <c r="G725" s="43">
        <v>6.6</v>
      </c>
      <c r="H725" s="136" t="str">
        <f t="shared" si="419"/>
        <v>P, S, T &amp; D Plant - Commodity</v>
      </c>
      <c r="I725" s="42">
        <f>'DepExp. Class.'!L$197</f>
        <v>0</v>
      </c>
      <c r="J725" s="136">
        <f t="shared" si="420"/>
        <v>0</v>
      </c>
      <c r="K725" s="136">
        <f t="shared" si="421"/>
        <v>0</v>
      </c>
      <c r="L725" s="136">
        <f t="shared" si="422"/>
        <v>0</v>
      </c>
      <c r="M725" s="136">
        <f t="shared" si="423"/>
        <v>0</v>
      </c>
      <c r="N725" s="136">
        <f t="shared" si="424"/>
        <v>0</v>
      </c>
      <c r="O725" s="136">
        <f t="shared" si="425"/>
        <v>0</v>
      </c>
      <c r="P725" s="136">
        <f t="shared" si="426"/>
        <v>0</v>
      </c>
      <c r="Q725" s="136">
        <f t="shared" si="427"/>
        <v>0</v>
      </c>
      <c r="R725" s="136">
        <f t="shared" si="428"/>
        <v>0</v>
      </c>
      <c r="S725" s="136">
        <f t="shared" si="429"/>
        <v>0</v>
      </c>
      <c r="T725" s="136">
        <f t="shared" si="430"/>
        <v>0</v>
      </c>
      <c r="U725" s="136">
        <f t="shared" si="431"/>
        <v>0</v>
      </c>
      <c r="V725" s="136">
        <f t="shared" si="432"/>
        <v>0</v>
      </c>
      <c r="W725" s="136">
        <f t="shared" si="433"/>
        <v>0</v>
      </c>
      <c r="X725" s="136">
        <f t="shared" si="434"/>
        <v>0</v>
      </c>
      <c r="Y725" s="42">
        <f t="shared" si="435"/>
        <v>0</v>
      </c>
      <c r="Z725" s="42"/>
      <c r="AA725" s="42"/>
      <c r="AB725" s="42"/>
      <c r="AC725" s="42"/>
      <c r="AD725" s="42"/>
      <c r="AE725" s="42"/>
      <c r="AF725" s="42"/>
      <c r="AG725" s="42"/>
    </row>
    <row r="726" spans="1:33">
      <c r="A726" s="44">
        <f t="shared" si="415"/>
        <v>703</v>
      </c>
      <c r="B726" s="44"/>
      <c r="C726" s="139">
        <v>39200</v>
      </c>
      <c r="E726" s="138" t="s">
        <v>311</v>
      </c>
      <c r="G726" s="43">
        <v>6.6</v>
      </c>
      <c r="H726" s="136" t="str">
        <f t="shared" si="419"/>
        <v>P, S, T &amp; D Plant - Commodity</v>
      </c>
      <c r="I726" s="42">
        <f>'DepExp. Class.'!L$198</f>
        <v>7.5072012977286189</v>
      </c>
      <c r="J726" s="136">
        <f t="shared" si="420"/>
        <v>2.4058886335281904</v>
      </c>
      <c r="K726" s="136">
        <f t="shared" si="421"/>
        <v>1.5666898526611297</v>
      </c>
      <c r="L726" s="136">
        <f t="shared" si="422"/>
        <v>7.3604615510376711E-2</v>
      </c>
      <c r="M726" s="136">
        <f t="shared" si="423"/>
        <v>1.6607501813475121</v>
      </c>
      <c r="N726" s="136">
        <f t="shared" si="424"/>
        <v>1.8002680146814098</v>
      </c>
      <c r="O726" s="136">
        <f t="shared" si="425"/>
        <v>0</v>
      </c>
      <c r="P726" s="136">
        <f t="shared" si="426"/>
        <v>0</v>
      </c>
      <c r="Q726" s="136">
        <f t="shared" si="427"/>
        <v>0</v>
      </c>
      <c r="R726" s="136">
        <f t="shared" si="428"/>
        <v>0</v>
      </c>
      <c r="S726" s="136">
        <f t="shared" si="429"/>
        <v>0</v>
      </c>
      <c r="T726" s="136">
        <f t="shared" si="430"/>
        <v>0</v>
      </c>
      <c r="U726" s="136">
        <f t="shared" si="431"/>
        <v>0</v>
      </c>
      <c r="V726" s="136">
        <f t="shared" si="432"/>
        <v>0</v>
      </c>
      <c r="W726" s="136">
        <f t="shared" si="433"/>
        <v>0</v>
      </c>
      <c r="X726" s="136">
        <f t="shared" si="434"/>
        <v>0</v>
      </c>
      <c r="Y726" s="42">
        <f t="shared" si="435"/>
        <v>0</v>
      </c>
      <c r="Z726" s="42"/>
      <c r="AA726" s="42"/>
      <c r="AB726" s="42"/>
      <c r="AC726" s="42"/>
      <c r="AD726" s="42"/>
      <c r="AE726" s="42"/>
      <c r="AF726" s="42"/>
      <c r="AG726" s="42"/>
    </row>
    <row r="727" spans="1:33">
      <c r="A727" s="44">
        <f t="shared" si="415"/>
        <v>704</v>
      </c>
      <c r="B727" s="44"/>
      <c r="C727" s="139">
        <v>39201</v>
      </c>
      <c r="E727" s="138" t="s">
        <v>312</v>
      </c>
      <c r="G727" s="43">
        <v>6.6</v>
      </c>
      <c r="H727" s="136" t="str">
        <f t="shared" si="419"/>
        <v>P, S, T &amp; D Plant - Commodity</v>
      </c>
      <c r="I727" s="42">
        <f>'DepExp. Class.'!L$199</f>
        <v>0</v>
      </c>
      <c r="J727" s="136">
        <f t="shared" si="420"/>
        <v>0</v>
      </c>
      <c r="K727" s="136">
        <f t="shared" si="421"/>
        <v>0</v>
      </c>
      <c r="L727" s="136">
        <f t="shared" si="422"/>
        <v>0</v>
      </c>
      <c r="M727" s="136">
        <f t="shared" si="423"/>
        <v>0</v>
      </c>
      <c r="N727" s="136">
        <f t="shared" si="424"/>
        <v>0</v>
      </c>
      <c r="O727" s="136">
        <f t="shared" si="425"/>
        <v>0</v>
      </c>
      <c r="P727" s="136">
        <f t="shared" si="426"/>
        <v>0</v>
      </c>
      <c r="Q727" s="136">
        <f t="shared" si="427"/>
        <v>0</v>
      </c>
      <c r="R727" s="136">
        <f t="shared" si="428"/>
        <v>0</v>
      </c>
      <c r="S727" s="136">
        <f t="shared" si="429"/>
        <v>0</v>
      </c>
      <c r="T727" s="136">
        <f t="shared" si="430"/>
        <v>0</v>
      </c>
      <c r="U727" s="136">
        <f t="shared" si="431"/>
        <v>0</v>
      </c>
      <c r="V727" s="136">
        <f t="shared" si="432"/>
        <v>0</v>
      </c>
      <c r="W727" s="136">
        <f t="shared" si="433"/>
        <v>0</v>
      </c>
      <c r="X727" s="136">
        <f t="shared" si="434"/>
        <v>0</v>
      </c>
      <c r="Y727" s="42">
        <f t="shared" si="435"/>
        <v>0</v>
      </c>
      <c r="Z727" s="42"/>
      <c r="AA727" s="42"/>
      <c r="AB727" s="42"/>
      <c r="AC727" s="42"/>
      <c r="AD727" s="42"/>
      <c r="AE727" s="42"/>
      <c r="AF727" s="42"/>
      <c r="AG727" s="42"/>
    </row>
    <row r="728" spans="1:33">
      <c r="A728" s="44">
        <f t="shared" si="415"/>
        <v>705</v>
      </c>
      <c r="B728" s="44"/>
      <c r="C728" s="139">
        <v>39202</v>
      </c>
      <c r="E728" s="138" t="s">
        <v>313</v>
      </c>
      <c r="G728" s="43">
        <v>6.6</v>
      </c>
      <c r="H728" s="136" t="str">
        <f t="shared" si="419"/>
        <v>P, S, T &amp; D Plant - Commodity</v>
      </c>
      <c r="I728" s="42">
        <f>'DepExp. Class.'!L$200</f>
        <v>0</v>
      </c>
      <c r="J728" s="136">
        <f t="shared" si="420"/>
        <v>0</v>
      </c>
      <c r="K728" s="136">
        <f t="shared" si="421"/>
        <v>0</v>
      </c>
      <c r="L728" s="136">
        <f t="shared" si="422"/>
        <v>0</v>
      </c>
      <c r="M728" s="136">
        <f t="shared" si="423"/>
        <v>0</v>
      </c>
      <c r="N728" s="136">
        <f t="shared" si="424"/>
        <v>0</v>
      </c>
      <c r="O728" s="136">
        <f t="shared" si="425"/>
        <v>0</v>
      </c>
      <c r="P728" s="136">
        <f t="shared" si="426"/>
        <v>0</v>
      </c>
      <c r="Q728" s="136">
        <f t="shared" si="427"/>
        <v>0</v>
      </c>
      <c r="R728" s="136">
        <f t="shared" si="428"/>
        <v>0</v>
      </c>
      <c r="S728" s="136">
        <f t="shared" si="429"/>
        <v>0</v>
      </c>
      <c r="T728" s="136">
        <f t="shared" si="430"/>
        <v>0</v>
      </c>
      <c r="U728" s="136">
        <f t="shared" si="431"/>
        <v>0</v>
      </c>
      <c r="V728" s="136">
        <f t="shared" si="432"/>
        <v>0</v>
      </c>
      <c r="W728" s="136">
        <f t="shared" si="433"/>
        <v>0</v>
      </c>
      <c r="X728" s="136">
        <f t="shared" si="434"/>
        <v>0</v>
      </c>
      <c r="Y728" s="42">
        <f t="shared" si="435"/>
        <v>0</v>
      </c>
      <c r="Z728" s="42"/>
      <c r="AA728" s="42"/>
      <c r="AB728" s="42"/>
      <c r="AC728" s="42"/>
      <c r="AD728" s="42"/>
      <c r="AE728" s="42"/>
      <c r="AF728" s="42"/>
      <c r="AG728" s="42"/>
    </row>
    <row r="729" spans="1:33">
      <c r="A729" s="44">
        <f t="shared" si="415"/>
        <v>706</v>
      </c>
      <c r="B729" s="44"/>
      <c r="C729" s="139">
        <v>39300</v>
      </c>
      <c r="E729" s="138" t="s">
        <v>198</v>
      </c>
      <c r="G729" s="43">
        <v>6.6</v>
      </c>
      <c r="H729" s="136" t="str">
        <f t="shared" si="419"/>
        <v>P, S, T &amp; D Plant - Commodity</v>
      </c>
      <c r="I729" s="42">
        <f>'DepExp. Class.'!L$201</f>
        <v>0</v>
      </c>
      <c r="J729" s="136">
        <f t="shared" si="420"/>
        <v>0</v>
      </c>
      <c r="K729" s="136">
        <f t="shared" si="421"/>
        <v>0</v>
      </c>
      <c r="L729" s="136">
        <f t="shared" si="422"/>
        <v>0</v>
      </c>
      <c r="M729" s="136">
        <f t="shared" si="423"/>
        <v>0</v>
      </c>
      <c r="N729" s="136">
        <f t="shared" si="424"/>
        <v>0</v>
      </c>
      <c r="O729" s="136">
        <f t="shared" si="425"/>
        <v>0</v>
      </c>
      <c r="P729" s="136">
        <f t="shared" si="426"/>
        <v>0</v>
      </c>
      <c r="Q729" s="136">
        <f t="shared" si="427"/>
        <v>0</v>
      </c>
      <c r="R729" s="136">
        <f t="shared" si="428"/>
        <v>0</v>
      </c>
      <c r="S729" s="136">
        <f t="shared" si="429"/>
        <v>0</v>
      </c>
      <c r="T729" s="136">
        <f t="shared" si="430"/>
        <v>0</v>
      </c>
      <c r="U729" s="136">
        <f t="shared" si="431"/>
        <v>0</v>
      </c>
      <c r="V729" s="136">
        <f t="shared" si="432"/>
        <v>0</v>
      </c>
      <c r="W729" s="136">
        <f t="shared" si="433"/>
        <v>0</v>
      </c>
      <c r="X729" s="136">
        <f t="shared" si="434"/>
        <v>0</v>
      </c>
      <c r="Y729" s="42">
        <f t="shared" si="435"/>
        <v>0</v>
      </c>
      <c r="Z729" s="42"/>
      <c r="AA729" s="42"/>
      <c r="AB729" s="42"/>
      <c r="AC729" s="42"/>
      <c r="AD729" s="42"/>
      <c r="AE729" s="42"/>
      <c r="AF729" s="42"/>
      <c r="AG729" s="42"/>
    </row>
    <row r="730" spans="1:33">
      <c r="A730" s="44">
        <f t="shared" si="415"/>
        <v>707</v>
      </c>
      <c r="B730" s="44"/>
      <c r="C730" s="139">
        <v>39400</v>
      </c>
      <c r="E730" s="138" t="s">
        <v>314</v>
      </c>
      <c r="G730" s="43">
        <v>6.6</v>
      </c>
      <c r="H730" s="136" t="str">
        <f t="shared" si="419"/>
        <v>P, S, T &amp; D Plant - Commodity</v>
      </c>
      <c r="I730" s="42">
        <f>'DepExp. Class.'!L$202</f>
        <v>1428.9815936605589</v>
      </c>
      <c r="J730" s="136">
        <f t="shared" si="420"/>
        <v>457.95635914933189</v>
      </c>
      <c r="K730" s="136">
        <f t="shared" si="421"/>
        <v>298.21645559243103</v>
      </c>
      <c r="L730" s="136">
        <f t="shared" si="422"/>
        <v>14.010499599180054</v>
      </c>
      <c r="M730" s="136">
        <f t="shared" si="423"/>
        <v>316.12066157491483</v>
      </c>
      <c r="N730" s="136">
        <f t="shared" si="424"/>
        <v>342.67761774470108</v>
      </c>
      <c r="O730" s="136">
        <f t="shared" si="425"/>
        <v>0</v>
      </c>
      <c r="P730" s="136">
        <f t="shared" si="426"/>
        <v>0</v>
      </c>
      <c r="Q730" s="136">
        <f t="shared" si="427"/>
        <v>0</v>
      </c>
      <c r="R730" s="136">
        <f t="shared" si="428"/>
        <v>0</v>
      </c>
      <c r="S730" s="136">
        <f t="shared" si="429"/>
        <v>0</v>
      </c>
      <c r="T730" s="136">
        <f t="shared" si="430"/>
        <v>0</v>
      </c>
      <c r="U730" s="136">
        <f t="shared" si="431"/>
        <v>0</v>
      </c>
      <c r="V730" s="136">
        <f t="shared" si="432"/>
        <v>0</v>
      </c>
      <c r="W730" s="136">
        <f t="shared" si="433"/>
        <v>0</v>
      </c>
      <c r="X730" s="136">
        <f t="shared" si="434"/>
        <v>0</v>
      </c>
      <c r="Y730" s="42">
        <f t="shared" si="435"/>
        <v>0</v>
      </c>
      <c r="Z730" s="42"/>
      <c r="AA730" s="42"/>
      <c r="AB730" s="42"/>
      <c r="AC730" s="42"/>
      <c r="AD730" s="42"/>
      <c r="AE730" s="42"/>
      <c r="AF730" s="42"/>
      <c r="AG730" s="42"/>
    </row>
    <row r="731" spans="1:33">
      <c r="A731" s="44">
        <f t="shared" si="415"/>
        <v>708</v>
      </c>
      <c r="B731" s="44"/>
      <c r="C731" s="139">
        <v>39600</v>
      </c>
      <c r="E731" s="138" t="s">
        <v>315</v>
      </c>
      <c r="G731" s="43">
        <v>6.6</v>
      </c>
      <c r="H731" s="136" t="str">
        <f t="shared" si="419"/>
        <v>P, S, T &amp; D Plant - Commodity</v>
      </c>
      <c r="I731" s="42">
        <f>'DepExp. Class.'!L$203</f>
        <v>24.807037361687257</v>
      </c>
      <c r="J731" s="136">
        <f t="shared" si="420"/>
        <v>7.9500957617921095</v>
      </c>
      <c r="K731" s="136">
        <f t="shared" si="421"/>
        <v>5.1770203259235821</v>
      </c>
      <c r="L731" s="136">
        <f t="shared" si="422"/>
        <v>0.24322145824316566</v>
      </c>
      <c r="M731" s="136">
        <f t="shared" si="423"/>
        <v>5.4878363005374036</v>
      </c>
      <c r="N731" s="136">
        <f t="shared" si="424"/>
        <v>5.9488635151909959</v>
      </c>
      <c r="O731" s="136">
        <f t="shared" si="425"/>
        <v>0</v>
      </c>
      <c r="P731" s="136">
        <f t="shared" si="426"/>
        <v>0</v>
      </c>
      <c r="Q731" s="136">
        <f t="shared" si="427"/>
        <v>0</v>
      </c>
      <c r="R731" s="136">
        <f t="shared" si="428"/>
        <v>0</v>
      </c>
      <c r="S731" s="136">
        <f t="shared" si="429"/>
        <v>0</v>
      </c>
      <c r="T731" s="136">
        <f t="shared" si="430"/>
        <v>0</v>
      </c>
      <c r="U731" s="136">
        <f t="shared" si="431"/>
        <v>0</v>
      </c>
      <c r="V731" s="136">
        <f t="shared" si="432"/>
        <v>0</v>
      </c>
      <c r="W731" s="136">
        <f t="shared" si="433"/>
        <v>0</v>
      </c>
      <c r="X731" s="136">
        <f t="shared" si="434"/>
        <v>0</v>
      </c>
      <c r="Y731" s="42">
        <f t="shared" si="435"/>
        <v>0</v>
      </c>
      <c r="Z731" s="42"/>
      <c r="AA731" s="42"/>
      <c r="AB731" s="42"/>
      <c r="AC731" s="42"/>
      <c r="AD731" s="42"/>
      <c r="AE731" s="42"/>
      <c r="AF731" s="42"/>
      <c r="AG731" s="42"/>
    </row>
    <row r="732" spans="1:33">
      <c r="A732" s="44">
        <f t="shared" si="415"/>
        <v>709</v>
      </c>
      <c r="B732" s="44"/>
      <c r="C732" s="139">
        <v>39603</v>
      </c>
      <c r="E732" s="138" t="s">
        <v>316</v>
      </c>
      <c r="G732" s="43">
        <v>6.6</v>
      </c>
      <c r="H732" s="136" t="str">
        <f t="shared" si="419"/>
        <v>P, S, T &amp; D Plant - Commodity</v>
      </c>
      <c r="I732" s="42">
        <f>'DepExp. Class.'!L$204</f>
        <v>0</v>
      </c>
      <c r="J732" s="136">
        <f t="shared" si="420"/>
        <v>0</v>
      </c>
      <c r="K732" s="136">
        <f t="shared" si="421"/>
        <v>0</v>
      </c>
      <c r="L732" s="136">
        <f t="shared" si="422"/>
        <v>0</v>
      </c>
      <c r="M732" s="136">
        <f t="shared" si="423"/>
        <v>0</v>
      </c>
      <c r="N732" s="136">
        <f t="shared" si="424"/>
        <v>0</v>
      </c>
      <c r="O732" s="136">
        <f t="shared" si="425"/>
        <v>0</v>
      </c>
      <c r="P732" s="136">
        <f t="shared" si="426"/>
        <v>0</v>
      </c>
      <c r="Q732" s="136">
        <f t="shared" si="427"/>
        <v>0</v>
      </c>
      <c r="R732" s="136">
        <f t="shared" si="428"/>
        <v>0</v>
      </c>
      <c r="S732" s="136">
        <f t="shared" si="429"/>
        <v>0</v>
      </c>
      <c r="T732" s="136">
        <f t="shared" si="430"/>
        <v>0</v>
      </c>
      <c r="U732" s="136">
        <f t="shared" si="431"/>
        <v>0</v>
      </c>
      <c r="V732" s="136">
        <f t="shared" si="432"/>
        <v>0</v>
      </c>
      <c r="W732" s="136">
        <f t="shared" si="433"/>
        <v>0</v>
      </c>
      <c r="X732" s="136">
        <f t="shared" si="434"/>
        <v>0</v>
      </c>
      <c r="Y732" s="42">
        <f t="shared" si="435"/>
        <v>0</v>
      </c>
      <c r="Z732" s="42"/>
      <c r="AA732" s="42"/>
      <c r="AB732" s="42"/>
      <c r="AC732" s="42"/>
      <c r="AD732" s="42"/>
      <c r="AE732" s="42"/>
      <c r="AF732" s="42"/>
      <c r="AG732" s="42"/>
    </row>
    <row r="733" spans="1:33">
      <c r="A733" s="44">
        <f t="shared" ref="A733:A796" si="436">A732+1</f>
        <v>710</v>
      </c>
      <c r="B733" s="44"/>
      <c r="C733" s="137">
        <v>39604</v>
      </c>
      <c r="E733" s="138" t="s">
        <v>317</v>
      </c>
      <c r="G733" s="43">
        <v>6.6</v>
      </c>
      <c r="H733" s="136" t="str">
        <f t="shared" si="419"/>
        <v>P, S, T &amp; D Plant - Commodity</v>
      </c>
      <c r="I733" s="42">
        <f>'DepExp. Class.'!L$205</f>
        <v>0</v>
      </c>
      <c r="J733" s="136">
        <f t="shared" si="420"/>
        <v>0</v>
      </c>
      <c r="K733" s="136">
        <f t="shared" si="421"/>
        <v>0</v>
      </c>
      <c r="L733" s="136">
        <f t="shared" si="422"/>
        <v>0</v>
      </c>
      <c r="M733" s="136">
        <f t="shared" si="423"/>
        <v>0</v>
      </c>
      <c r="N733" s="136">
        <f t="shared" si="424"/>
        <v>0</v>
      </c>
      <c r="O733" s="136">
        <f t="shared" si="425"/>
        <v>0</v>
      </c>
      <c r="P733" s="136">
        <f t="shared" si="426"/>
        <v>0</v>
      </c>
      <c r="Q733" s="136">
        <f t="shared" si="427"/>
        <v>0</v>
      </c>
      <c r="R733" s="136">
        <f t="shared" si="428"/>
        <v>0</v>
      </c>
      <c r="S733" s="136">
        <f t="shared" si="429"/>
        <v>0</v>
      </c>
      <c r="T733" s="136">
        <f t="shared" si="430"/>
        <v>0</v>
      </c>
      <c r="U733" s="136">
        <f t="shared" si="431"/>
        <v>0</v>
      </c>
      <c r="V733" s="136">
        <f t="shared" si="432"/>
        <v>0</v>
      </c>
      <c r="W733" s="136">
        <f t="shared" si="433"/>
        <v>0</v>
      </c>
      <c r="X733" s="136">
        <f t="shared" si="434"/>
        <v>0</v>
      </c>
      <c r="Y733" s="42">
        <f t="shared" si="435"/>
        <v>0</v>
      </c>
      <c r="Z733" s="42"/>
      <c r="AA733" s="42"/>
      <c r="AB733" s="42"/>
      <c r="AC733" s="42"/>
      <c r="AD733" s="42"/>
      <c r="AE733" s="42"/>
      <c r="AF733" s="42"/>
      <c r="AG733" s="42"/>
    </row>
    <row r="734" spans="1:33">
      <c r="A734" s="44">
        <f t="shared" si="436"/>
        <v>711</v>
      </c>
      <c r="B734" s="44"/>
      <c r="C734" s="137">
        <v>39605</v>
      </c>
      <c r="E734" s="141" t="s">
        <v>318</v>
      </c>
      <c r="G734" s="43">
        <v>6.6</v>
      </c>
      <c r="H734" s="136" t="str">
        <f t="shared" si="419"/>
        <v>P, S, T &amp; D Plant - Commodity</v>
      </c>
      <c r="I734" s="42">
        <f>'DepExp. Class.'!L$206</f>
        <v>0</v>
      </c>
      <c r="J734" s="136">
        <f t="shared" si="420"/>
        <v>0</v>
      </c>
      <c r="K734" s="136">
        <f t="shared" si="421"/>
        <v>0</v>
      </c>
      <c r="L734" s="136">
        <f t="shared" si="422"/>
        <v>0</v>
      </c>
      <c r="M734" s="136">
        <f t="shared" si="423"/>
        <v>0</v>
      </c>
      <c r="N734" s="136">
        <f t="shared" si="424"/>
        <v>0</v>
      </c>
      <c r="O734" s="136">
        <f t="shared" si="425"/>
        <v>0</v>
      </c>
      <c r="P734" s="136">
        <f t="shared" si="426"/>
        <v>0</v>
      </c>
      <c r="Q734" s="136">
        <f t="shared" si="427"/>
        <v>0</v>
      </c>
      <c r="R734" s="136">
        <f t="shared" si="428"/>
        <v>0</v>
      </c>
      <c r="S734" s="136">
        <f t="shared" si="429"/>
        <v>0</v>
      </c>
      <c r="T734" s="136">
        <f t="shared" si="430"/>
        <v>0</v>
      </c>
      <c r="U734" s="136">
        <f t="shared" si="431"/>
        <v>0</v>
      </c>
      <c r="V734" s="136">
        <f t="shared" si="432"/>
        <v>0</v>
      </c>
      <c r="W734" s="136">
        <f t="shared" si="433"/>
        <v>0</v>
      </c>
      <c r="X734" s="136">
        <f t="shared" si="434"/>
        <v>0</v>
      </c>
      <c r="Y734" s="42">
        <f t="shared" si="435"/>
        <v>0</v>
      </c>
      <c r="Z734" s="42"/>
      <c r="AA734" s="42"/>
      <c r="AB734" s="42"/>
      <c r="AC734" s="42"/>
      <c r="AD734" s="42"/>
      <c r="AE734" s="42"/>
      <c r="AF734" s="42"/>
      <c r="AG734" s="42"/>
    </row>
    <row r="735" spans="1:33">
      <c r="A735" s="44">
        <f t="shared" si="436"/>
        <v>712</v>
      </c>
      <c r="B735" s="44"/>
      <c r="C735" s="137">
        <v>39700</v>
      </c>
      <c r="E735" s="138" t="s">
        <v>319</v>
      </c>
      <c r="G735" s="43">
        <v>6.6</v>
      </c>
      <c r="H735" s="136" t="str">
        <f t="shared" si="419"/>
        <v>P, S, T &amp; D Plant - Commodity</v>
      </c>
      <c r="I735" s="42">
        <f>'DepExp. Class.'!L$207</f>
        <v>1557.8772579356967</v>
      </c>
      <c r="J735" s="136">
        <f t="shared" si="420"/>
        <v>499.26451132109338</v>
      </c>
      <c r="K735" s="136">
        <f t="shared" si="421"/>
        <v>325.11589804283835</v>
      </c>
      <c r="L735" s="136">
        <f t="shared" si="422"/>
        <v>15.274261610303506</v>
      </c>
      <c r="M735" s="136">
        <f t="shared" si="423"/>
        <v>344.6350825062691</v>
      </c>
      <c r="N735" s="136">
        <f t="shared" si="424"/>
        <v>373.58750445519223</v>
      </c>
      <c r="O735" s="136">
        <f t="shared" si="425"/>
        <v>0</v>
      </c>
      <c r="P735" s="136">
        <f t="shared" si="426"/>
        <v>0</v>
      </c>
      <c r="Q735" s="136">
        <f t="shared" si="427"/>
        <v>0</v>
      </c>
      <c r="R735" s="136">
        <f t="shared" si="428"/>
        <v>0</v>
      </c>
      <c r="S735" s="136">
        <f t="shared" si="429"/>
        <v>0</v>
      </c>
      <c r="T735" s="136">
        <f t="shared" si="430"/>
        <v>0</v>
      </c>
      <c r="U735" s="136">
        <f t="shared" si="431"/>
        <v>0</v>
      </c>
      <c r="V735" s="136">
        <f t="shared" si="432"/>
        <v>0</v>
      </c>
      <c r="W735" s="136">
        <f t="shared" si="433"/>
        <v>0</v>
      </c>
      <c r="X735" s="136">
        <f t="shared" si="434"/>
        <v>0</v>
      </c>
      <c r="Y735" s="42">
        <f t="shared" si="435"/>
        <v>0</v>
      </c>
      <c r="Z735" s="42"/>
      <c r="AA735" s="42"/>
      <c r="AB735" s="42"/>
      <c r="AC735" s="42"/>
      <c r="AD735" s="42"/>
      <c r="AE735" s="42"/>
      <c r="AF735" s="42"/>
      <c r="AG735" s="42"/>
    </row>
    <row r="736" spans="1:33">
      <c r="A736" s="44">
        <f t="shared" si="436"/>
        <v>713</v>
      </c>
      <c r="B736" s="44"/>
      <c r="C736" s="137">
        <v>39701</v>
      </c>
      <c r="E736" s="138" t="s">
        <v>320</v>
      </c>
      <c r="G736" s="43">
        <v>6.6</v>
      </c>
      <c r="H736" s="136" t="str">
        <f t="shared" si="419"/>
        <v>P, S, T &amp; D Plant - Commodity</v>
      </c>
      <c r="I736" s="42">
        <f>'DepExp. Class.'!L$208</f>
        <v>0</v>
      </c>
      <c r="J736" s="136">
        <f t="shared" si="420"/>
        <v>0</v>
      </c>
      <c r="K736" s="136">
        <f t="shared" si="421"/>
        <v>0</v>
      </c>
      <c r="L736" s="136">
        <f t="shared" si="422"/>
        <v>0</v>
      </c>
      <c r="M736" s="136">
        <f t="shared" si="423"/>
        <v>0</v>
      </c>
      <c r="N736" s="136">
        <f t="shared" si="424"/>
        <v>0</v>
      </c>
      <c r="O736" s="136">
        <f t="shared" si="425"/>
        <v>0</v>
      </c>
      <c r="P736" s="136">
        <f t="shared" si="426"/>
        <v>0</v>
      </c>
      <c r="Q736" s="136">
        <f t="shared" si="427"/>
        <v>0</v>
      </c>
      <c r="R736" s="136">
        <f t="shared" si="428"/>
        <v>0</v>
      </c>
      <c r="S736" s="136">
        <f t="shared" si="429"/>
        <v>0</v>
      </c>
      <c r="T736" s="136">
        <f t="shared" si="430"/>
        <v>0</v>
      </c>
      <c r="U736" s="136">
        <f t="shared" si="431"/>
        <v>0</v>
      </c>
      <c r="V736" s="136">
        <f t="shared" si="432"/>
        <v>0</v>
      </c>
      <c r="W736" s="136">
        <f t="shared" si="433"/>
        <v>0</v>
      </c>
      <c r="X736" s="136">
        <f t="shared" si="434"/>
        <v>0</v>
      </c>
      <c r="Y736" s="42">
        <f t="shared" si="435"/>
        <v>0</v>
      </c>
      <c r="Z736" s="42"/>
      <c r="AA736" s="42"/>
      <c r="AB736" s="42"/>
      <c r="AC736" s="42"/>
      <c r="AD736" s="42"/>
      <c r="AE736" s="42"/>
      <c r="AF736" s="42"/>
      <c r="AG736" s="42"/>
    </row>
    <row r="737" spans="1:33">
      <c r="A737" s="44">
        <f t="shared" si="436"/>
        <v>714</v>
      </c>
      <c r="B737" s="44"/>
      <c r="C737" s="137">
        <v>39702</v>
      </c>
      <c r="E737" s="138" t="s">
        <v>321</v>
      </c>
      <c r="G737" s="43">
        <v>6.6</v>
      </c>
      <c r="H737" s="136" t="str">
        <f t="shared" si="419"/>
        <v>P, S, T &amp; D Plant - Commodity</v>
      </c>
      <c r="I737" s="42">
        <f>'DepExp. Class.'!L$209</f>
        <v>0</v>
      </c>
      <c r="J737" s="136">
        <f t="shared" si="420"/>
        <v>0</v>
      </c>
      <c r="K737" s="136">
        <f t="shared" si="421"/>
        <v>0</v>
      </c>
      <c r="L737" s="136">
        <f t="shared" si="422"/>
        <v>0</v>
      </c>
      <c r="M737" s="136">
        <f t="shared" si="423"/>
        <v>0</v>
      </c>
      <c r="N737" s="136">
        <f t="shared" si="424"/>
        <v>0</v>
      </c>
      <c r="O737" s="136">
        <f t="shared" si="425"/>
        <v>0</v>
      </c>
      <c r="P737" s="136">
        <f t="shared" si="426"/>
        <v>0</v>
      </c>
      <c r="Q737" s="136">
        <f t="shared" si="427"/>
        <v>0</v>
      </c>
      <c r="R737" s="136">
        <f t="shared" si="428"/>
        <v>0</v>
      </c>
      <c r="S737" s="136">
        <f t="shared" si="429"/>
        <v>0</v>
      </c>
      <c r="T737" s="136">
        <f t="shared" si="430"/>
        <v>0</v>
      </c>
      <c r="U737" s="136">
        <f t="shared" si="431"/>
        <v>0</v>
      </c>
      <c r="V737" s="136">
        <f t="shared" si="432"/>
        <v>0</v>
      </c>
      <c r="W737" s="136">
        <f t="shared" si="433"/>
        <v>0</v>
      </c>
      <c r="X737" s="136">
        <f t="shared" si="434"/>
        <v>0</v>
      </c>
      <c r="Y737" s="42">
        <f t="shared" si="435"/>
        <v>0</v>
      </c>
      <c r="Z737" s="42"/>
      <c r="AA737" s="42"/>
      <c r="AB737" s="42"/>
      <c r="AC737" s="42"/>
      <c r="AD737" s="42"/>
      <c r="AE737" s="42"/>
      <c r="AF737" s="42"/>
      <c r="AG737" s="42"/>
    </row>
    <row r="738" spans="1:33">
      <c r="A738" s="44">
        <f t="shared" si="436"/>
        <v>715</v>
      </c>
      <c r="B738" s="44"/>
      <c r="C738" s="137">
        <v>39705</v>
      </c>
      <c r="E738" s="138" t="s">
        <v>322</v>
      </c>
      <c r="G738" s="43">
        <v>6.6</v>
      </c>
      <c r="H738" s="136" t="str">
        <f t="shared" si="419"/>
        <v>P, S, T &amp; D Plant - Commodity</v>
      </c>
      <c r="I738" s="42">
        <f>'DepExp. Class.'!L$210</f>
        <v>0</v>
      </c>
      <c r="J738" s="136">
        <f t="shared" si="420"/>
        <v>0</v>
      </c>
      <c r="K738" s="136">
        <f t="shared" si="421"/>
        <v>0</v>
      </c>
      <c r="L738" s="136">
        <f t="shared" si="422"/>
        <v>0</v>
      </c>
      <c r="M738" s="136">
        <f t="shared" si="423"/>
        <v>0</v>
      </c>
      <c r="N738" s="136">
        <f t="shared" si="424"/>
        <v>0</v>
      </c>
      <c r="O738" s="136">
        <f t="shared" si="425"/>
        <v>0</v>
      </c>
      <c r="P738" s="136">
        <f t="shared" si="426"/>
        <v>0</v>
      </c>
      <c r="Q738" s="136">
        <f t="shared" si="427"/>
        <v>0</v>
      </c>
      <c r="R738" s="136">
        <f t="shared" si="428"/>
        <v>0</v>
      </c>
      <c r="S738" s="136">
        <f t="shared" si="429"/>
        <v>0</v>
      </c>
      <c r="T738" s="136">
        <f t="shared" si="430"/>
        <v>0</v>
      </c>
      <c r="U738" s="136">
        <f t="shared" si="431"/>
        <v>0</v>
      </c>
      <c r="V738" s="136">
        <f t="shared" si="432"/>
        <v>0</v>
      </c>
      <c r="W738" s="136">
        <f t="shared" si="433"/>
        <v>0</v>
      </c>
      <c r="X738" s="136">
        <f t="shared" si="434"/>
        <v>0</v>
      </c>
      <c r="Y738" s="42">
        <f t="shared" si="435"/>
        <v>0</v>
      </c>
      <c r="Z738" s="42"/>
      <c r="AA738" s="42"/>
      <c r="AB738" s="42"/>
      <c r="AC738" s="42"/>
      <c r="AD738" s="42"/>
      <c r="AE738" s="42"/>
      <c r="AF738" s="42"/>
      <c r="AG738" s="42"/>
    </row>
    <row r="739" spans="1:33">
      <c r="A739" s="44">
        <f t="shared" si="436"/>
        <v>716</v>
      </c>
      <c r="B739" s="44"/>
      <c r="C739" s="137">
        <v>39800</v>
      </c>
      <c r="E739" s="138" t="s">
        <v>323</v>
      </c>
      <c r="G739" s="43">
        <v>6.6</v>
      </c>
      <c r="H739" s="136" t="str">
        <f t="shared" si="419"/>
        <v>P, S, T &amp; D Plant - Commodity</v>
      </c>
      <c r="I739" s="42">
        <f>'DepExp. Class.'!L$211</f>
        <v>304.81990801055139</v>
      </c>
      <c r="J739" s="136">
        <f t="shared" si="420"/>
        <v>97.687902970922138</v>
      </c>
      <c r="K739" s="136">
        <f t="shared" si="421"/>
        <v>63.613354408615642</v>
      </c>
      <c r="L739" s="136">
        <f t="shared" si="422"/>
        <v>2.9886173607484485</v>
      </c>
      <c r="M739" s="136">
        <f t="shared" si="423"/>
        <v>67.432548752891464</v>
      </c>
      <c r="N739" s="136">
        <f t="shared" si="424"/>
        <v>73.097484517373672</v>
      </c>
      <c r="O739" s="136">
        <f t="shared" si="425"/>
        <v>0</v>
      </c>
      <c r="P739" s="136">
        <f t="shared" si="426"/>
        <v>0</v>
      </c>
      <c r="Q739" s="136">
        <f t="shared" si="427"/>
        <v>0</v>
      </c>
      <c r="R739" s="136">
        <f t="shared" si="428"/>
        <v>0</v>
      </c>
      <c r="S739" s="136">
        <f t="shared" si="429"/>
        <v>0</v>
      </c>
      <c r="T739" s="136">
        <f t="shared" si="430"/>
        <v>0</v>
      </c>
      <c r="U739" s="136">
        <f t="shared" si="431"/>
        <v>0</v>
      </c>
      <c r="V739" s="136">
        <f t="shared" si="432"/>
        <v>0</v>
      </c>
      <c r="W739" s="136">
        <f t="shared" si="433"/>
        <v>0</v>
      </c>
      <c r="X739" s="136">
        <f t="shared" si="434"/>
        <v>0</v>
      </c>
      <c r="Y739" s="42">
        <f t="shared" si="435"/>
        <v>0</v>
      </c>
      <c r="Z739" s="42"/>
      <c r="AA739" s="42"/>
      <c r="AB739" s="42"/>
      <c r="AC739" s="42"/>
      <c r="AD739" s="42"/>
      <c r="AE739" s="42"/>
      <c r="AF739" s="42"/>
      <c r="AG739" s="42"/>
    </row>
    <row r="740" spans="1:33">
      <c r="A740" s="44">
        <f t="shared" si="436"/>
        <v>717</v>
      </c>
      <c r="B740" s="44"/>
      <c r="C740" s="137">
        <v>39900</v>
      </c>
      <c r="E740" s="138" t="s">
        <v>324</v>
      </c>
      <c r="G740" s="43">
        <v>6.6</v>
      </c>
      <c r="H740" s="136" t="str">
        <f t="shared" si="419"/>
        <v>P, S, T &amp; D Plant - Commodity</v>
      </c>
      <c r="I740" s="42">
        <f>'DepExp. Class.'!L$212</f>
        <v>229.31184605972197</v>
      </c>
      <c r="J740" s="136">
        <f t="shared" si="420"/>
        <v>73.489272778042249</v>
      </c>
      <c r="K740" s="136">
        <f t="shared" si="421"/>
        <v>47.855456123902719</v>
      </c>
      <c r="L740" s="136">
        <f t="shared" si="422"/>
        <v>2.248295948359246</v>
      </c>
      <c r="M740" s="136">
        <f t="shared" si="423"/>
        <v>50.728583772495881</v>
      </c>
      <c r="N740" s="136">
        <f t="shared" si="424"/>
        <v>54.990237436921873</v>
      </c>
      <c r="O740" s="136">
        <f t="shared" si="425"/>
        <v>0</v>
      </c>
      <c r="P740" s="136">
        <f t="shared" si="426"/>
        <v>0</v>
      </c>
      <c r="Q740" s="136">
        <f t="shared" si="427"/>
        <v>0</v>
      </c>
      <c r="R740" s="136">
        <f t="shared" si="428"/>
        <v>0</v>
      </c>
      <c r="S740" s="136">
        <f t="shared" si="429"/>
        <v>0</v>
      </c>
      <c r="T740" s="136">
        <f t="shared" si="430"/>
        <v>0</v>
      </c>
      <c r="U740" s="136">
        <f t="shared" si="431"/>
        <v>0</v>
      </c>
      <c r="V740" s="136">
        <f t="shared" si="432"/>
        <v>0</v>
      </c>
      <c r="W740" s="136">
        <f t="shared" si="433"/>
        <v>0</v>
      </c>
      <c r="X740" s="136">
        <f t="shared" si="434"/>
        <v>0</v>
      </c>
      <c r="Y740" s="42">
        <f t="shared" si="435"/>
        <v>0</v>
      </c>
      <c r="Z740" s="42"/>
      <c r="AA740" s="42"/>
      <c r="AB740" s="42"/>
      <c r="AC740" s="42"/>
      <c r="AD740" s="42"/>
      <c r="AE740" s="42"/>
      <c r="AF740" s="42"/>
      <c r="AG740" s="42"/>
    </row>
    <row r="741" spans="1:33">
      <c r="A741" s="44">
        <f t="shared" si="436"/>
        <v>718</v>
      </c>
      <c r="B741" s="44"/>
      <c r="C741" s="137">
        <v>39901</v>
      </c>
      <c r="E741" s="138" t="s">
        <v>325</v>
      </c>
      <c r="G741" s="43">
        <v>6.6</v>
      </c>
      <c r="H741" s="136" t="str">
        <f t="shared" si="419"/>
        <v>P, S, T &amp; D Plant - Commodity</v>
      </c>
      <c r="I741" s="42">
        <f>'DepExp. Class.'!L$213</f>
        <v>31150.512327551951</v>
      </c>
      <c r="J741" s="136">
        <f t="shared" si="420"/>
        <v>9983.0363627137976</v>
      </c>
      <c r="K741" s="136">
        <f t="shared" si="421"/>
        <v>6500.8502680668735</v>
      </c>
      <c r="L741" s="136">
        <f t="shared" si="422"/>
        <v>305.41627856900919</v>
      </c>
      <c r="M741" s="136">
        <f t="shared" si="423"/>
        <v>6891.1458405547528</v>
      </c>
      <c r="N741" s="136">
        <f t="shared" si="424"/>
        <v>7470.0635776475174</v>
      </c>
      <c r="O741" s="136">
        <f t="shared" si="425"/>
        <v>0</v>
      </c>
      <c r="P741" s="136">
        <f t="shared" si="426"/>
        <v>0</v>
      </c>
      <c r="Q741" s="136">
        <f t="shared" si="427"/>
        <v>0</v>
      </c>
      <c r="R741" s="136">
        <f t="shared" si="428"/>
        <v>0</v>
      </c>
      <c r="S741" s="136">
        <f t="shared" si="429"/>
        <v>0</v>
      </c>
      <c r="T741" s="136">
        <f t="shared" si="430"/>
        <v>0</v>
      </c>
      <c r="U741" s="136">
        <f t="shared" si="431"/>
        <v>0</v>
      </c>
      <c r="V741" s="136">
        <f t="shared" si="432"/>
        <v>0</v>
      </c>
      <c r="W741" s="136">
        <f t="shared" si="433"/>
        <v>0</v>
      </c>
      <c r="X741" s="136">
        <f t="shared" si="434"/>
        <v>0</v>
      </c>
      <c r="Y741" s="42">
        <f t="shared" si="435"/>
        <v>0</v>
      </c>
      <c r="Z741" s="42"/>
      <c r="AA741" s="42"/>
      <c r="AB741" s="42"/>
      <c r="AC741" s="42"/>
      <c r="AD741" s="42"/>
      <c r="AE741" s="42"/>
      <c r="AF741" s="42"/>
      <c r="AG741" s="42"/>
    </row>
    <row r="742" spans="1:33">
      <c r="A742" s="44">
        <f t="shared" si="436"/>
        <v>719</v>
      </c>
      <c r="B742" s="44"/>
      <c r="C742" s="137">
        <v>39902</v>
      </c>
      <c r="E742" s="138" t="s">
        <v>326</v>
      </c>
      <c r="G742" s="43">
        <v>6.6</v>
      </c>
      <c r="H742" s="136" t="str">
        <f t="shared" si="419"/>
        <v>P, S, T &amp; D Plant - Commodity</v>
      </c>
      <c r="I742" s="42">
        <f>'DepExp. Class.'!L$214</f>
        <v>18033.241101539796</v>
      </c>
      <c r="J742" s="136">
        <f t="shared" si="420"/>
        <v>5779.2468952437503</v>
      </c>
      <c r="K742" s="136">
        <f t="shared" si="421"/>
        <v>3763.3859442295889</v>
      </c>
      <c r="L742" s="136">
        <f t="shared" si="422"/>
        <v>176.8075378618602</v>
      </c>
      <c r="M742" s="136">
        <f t="shared" si="423"/>
        <v>3989.3306762304237</v>
      </c>
      <c r="N742" s="136">
        <f t="shared" si="424"/>
        <v>4324.4700479741723</v>
      </c>
      <c r="O742" s="136">
        <f t="shared" si="425"/>
        <v>0</v>
      </c>
      <c r="P742" s="136">
        <f t="shared" si="426"/>
        <v>0</v>
      </c>
      <c r="Q742" s="136">
        <f t="shared" si="427"/>
        <v>0</v>
      </c>
      <c r="R742" s="136">
        <f t="shared" si="428"/>
        <v>0</v>
      </c>
      <c r="S742" s="136">
        <f t="shared" si="429"/>
        <v>0</v>
      </c>
      <c r="T742" s="136">
        <f t="shared" si="430"/>
        <v>0</v>
      </c>
      <c r="U742" s="136">
        <f t="shared" si="431"/>
        <v>0</v>
      </c>
      <c r="V742" s="136">
        <f t="shared" si="432"/>
        <v>0</v>
      </c>
      <c r="W742" s="136">
        <f t="shared" si="433"/>
        <v>0</v>
      </c>
      <c r="X742" s="136">
        <f t="shared" si="434"/>
        <v>0</v>
      </c>
      <c r="Y742" s="42">
        <f t="shared" si="435"/>
        <v>0</v>
      </c>
      <c r="Z742" s="42"/>
      <c r="AA742" s="42"/>
      <c r="AB742" s="42"/>
      <c r="AC742" s="42"/>
      <c r="AD742" s="42"/>
      <c r="AE742" s="42"/>
      <c r="AF742" s="42"/>
      <c r="AG742" s="42"/>
    </row>
    <row r="743" spans="1:33">
      <c r="A743" s="44">
        <f t="shared" si="436"/>
        <v>720</v>
      </c>
      <c r="B743" s="44"/>
      <c r="C743" s="137">
        <v>39903</v>
      </c>
      <c r="E743" s="138" t="s">
        <v>327</v>
      </c>
      <c r="G743" s="43">
        <v>6.6</v>
      </c>
      <c r="H743" s="136" t="str">
        <f t="shared" si="419"/>
        <v>P, S, T &amp; D Plant - Commodity</v>
      </c>
      <c r="I743" s="42">
        <f>'DepExp. Class.'!L$215</f>
        <v>2483.3909947234147</v>
      </c>
      <c r="J743" s="136">
        <f t="shared" si="420"/>
        <v>795.87078191430078</v>
      </c>
      <c r="K743" s="136">
        <f t="shared" si="421"/>
        <v>518.26284088057901</v>
      </c>
      <c r="L743" s="136">
        <f t="shared" si="422"/>
        <v>24.348493144023404</v>
      </c>
      <c r="M743" s="136">
        <f t="shared" si="423"/>
        <v>549.3781079363805</v>
      </c>
      <c r="N743" s="136">
        <f t="shared" si="424"/>
        <v>595.53077084813094</v>
      </c>
      <c r="O743" s="136">
        <f t="shared" si="425"/>
        <v>0</v>
      </c>
      <c r="P743" s="136">
        <f t="shared" si="426"/>
        <v>0</v>
      </c>
      <c r="Q743" s="136">
        <f t="shared" si="427"/>
        <v>0</v>
      </c>
      <c r="R743" s="136">
        <f t="shared" si="428"/>
        <v>0</v>
      </c>
      <c r="S743" s="136">
        <f t="shared" si="429"/>
        <v>0</v>
      </c>
      <c r="T743" s="136">
        <f t="shared" si="430"/>
        <v>0</v>
      </c>
      <c r="U743" s="136">
        <f t="shared" si="431"/>
        <v>0</v>
      </c>
      <c r="V743" s="136">
        <f t="shared" si="432"/>
        <v>0</v>
      </c>
      <c r="W743" s="136">
        <f t="shared" si="433"/>
        <v>0</v>
      </c>
      <c r="X743" s="136">
        <f t="shared" si="434"/>
        <v>0</v>
      </c>
      <c r="Y743" s="42">
        <f t="shared" si="435"/>
        <v>0</v>
      </c>
      <c r="Z743" s="42"/>
      <c r="AA743" s="42"/>
      <c r="AB743" s="42"/>
      <c r="AC743" s="42"/>
      <c r="AD743" s="42"/>
      <c r="AE743" s="42"/>
      <c r="AF743" s="42"/>
      <c r="AG743" s="42"/>
    </row>
    <row r="744" spans="1:33">
      <c r="A744" s="44">
        <f t="shared" si="436"/>
        <v>721</v>
      </c>
      <c r="B744" s="44"/>
      <c r="C744" s="137">
        <v>39904</v>
      </c>
      <c r="E744" s="138" t="s">
        <v>328</v>
      </c>
      <c r="G744" s="43">
        <v>6.6</v>
      </c>
      <c r="H744" s="136" t="str">
        <f t="shared" si="419"/>
        <v>P, S, T &amp; D Plant - Commodity</v>
      </c>
      <c r="I744" s="42">
        <f>'DepExp. Class.'!L$216</f>
        <v>0</v>
      </c>
      <c r="J744" s="136">
        <f t="shared" si="420"/>
        <v>0</v>
      </c>
      <c r="K744" s="136">
        <f t="shared" si="421"/>
        <v>0</v>
      </c>
      <c r="L744" s="136">
        <f t="shared" si="422"/>
        <v>0</v>
      </c>
      <c r="M744" s="136">
        <f t="shared" si="423"/>
        <v>0</v>
      </c>
      <c r="N744" s="136">
        <f t="shared" si="424"/>
        <v>0</v>
      </c>
      <c r="O744" s="136">
        <f t="shared" si="425"/>
        <v>0</v>
      </c>
      <c r="P744" s="136">
        <f t="shared" si="426"/>
        <v>0</v>
      </c>
      <c r="Q744" s="136">
        <f t="shared" si="427"/>
        <v>0</v>
      </c>
      <c r="R744" s="136">
        <f t="shared" si="428"/>
        <v>0</v>
      </c>
      <c r="S744" s="136">
        <f t="shared" si="429"/>
        <v>0</v>
      </c>
      <c r="T744" s="136">
        <f t="shared" si="430"/>
        <v>0</v>
      </c>
      <c r="U744" s="136">
        <f t="shared" si="431"/>
        <v>0</v>
      </c>
      <c r="V744" s="136">
        <f t="shared" si="432"/>
        <v>0</v>
      </c>
      <c r="W744" s="136">
        <f t="shared" si="433"/>
        <v>0</v>
      </c>
      <c r="X744" s="136">
        <f t="shared" si="434"/>
        <v>0</v>
      </c>
      <c r="Y744" s="42">
        <f t="shared" si="435"/>
        <v>0</v>
      </c>
      <c r="Z744" s="42"/>
      <c r="AA744" s="42"/>
      <c r="AB744" s="42"/>
      <c r="AC744" s="42"/>
      <c r="AD744" s="42"/>
      <c r="AE744" s="42"/>
      <c r="AF744" s="42"/>
      <c r="AG744" s="42"/>
    </row>
    <row r="745" spans="1:33">
      <c r="A745" s="44">
        <f t="shared" si="436"/>
        <v>722</v>
      </c>
      <c r="B745" s="44"/>
      <c r="C745" s="137">
        <v>39905</v>
      </c>
      <c r="E745" s="138" t="s">
        <v>329</v>
      </c>
      <c r="G745" s="43">
        <v>6.6</v>
      </c>
      <c r="H745" s="136" t="str">
        <f t="shared" si="419"/>
        <v>P, S, T &amp; D Plant - Commodity</v>
      </c>
      <c r="I745" s="42">
        <f>'DepExp. Class.'!L$217</f>
        <v>0</v>
      </c>
      <c r="J745" s="136">
        <f t="shared" si="420"/>
        <v>0</v>
      </c>
      <c r="K745" s="136">
        <f t="shared" si="421"/>
        <v>0</v>
      </c>
      <c r="L745" s="136">
        <f t="shared" si="422"/>
        <v>0</v>
      </c>
      <c r="M745" s="136">
        <f t="shared" si="423"/>
        <v>0</v>
      </c>
      <c r="N745" s="136">
        <f t="shared" si="424"/>
        <v>0</v>
      </c>
      <c r="O745" s="136">
        <f t="shared" si="425"/>
        <v>0</v>
      </c>
      <c r="P745" s="136">
        <f t="shared" si="426"/>
        <v>0</v>
      </c>
      <c r="Q745" s="136">
        <f t="shared" si="427"/>
        <v>0</v>
      </c>
      <c r="R745" s="136">
        <f t="shared" si="428"/>
        <v>0</v>
      </c>
      <c r="S745" s="136">
        <f t="shared" si="429"/>
        <v>0</v>
      </c>
      <c r="T745" s="136">
        <f t="shared" si="430"/>
        <v>0</v>
      </c>
      <c r="U745" s="136">
        <f t="shared" si="431"/>
        <v>0</v>
      </c>
      <c r="V745" s="136">
        <f t="shared" si="432"/>
        <v>0</v>
      </c>
      <c r="W745" s="136">
        <f t="shared" si="433"/>
        <v>0</v>
      </c>
      <c r="X745" s="136">
        <f t="shared" si="434"/>
        <v>0</v>
      </c>
      <c r="Y745" s="42">
        <f t="shared" si="435"/>
        <v>0</v>
      </c>
      <c r="Z745" s="42"/>
      <c r="AA745" s="42"/>
      <c r="AB745" s="42"/>
      <c r="AC745" s="42"/>
      <c r="AD745" s="42"/>
      <c r="AE745" s="42"/>
      <c r="AF745" s="42"/>
      <c r="AG745" s="42"/>
    </row>
    <row r="746" spans="1:33">
      <c r="A746" s="44">
        <f t="shared" si="436"/>
        <v>723</v>
      </c>
      <c r="B746" s="44"/>
      <c r="C746" s="137">
        <v>39906</v>
      </c>
      <c r="E746" s="138" t="s">
        <v>330</v>
      </c>
      <c r="G746" s="43">
        <v>6.6</v>
      </c>
      <c r="H746" s="136" t="str">
        <f t="shared" si="419"/>
        <v>P, S, T &amp; D Plant - Commodity</v>
      </c>
      <c r="I746" s="42">
        <f>'DepExp. Class.'!L$218</f>
        <v>2518.8338692007746</v>
      </c>
      <c r="J746" s="136">
        <f t="shared" si="420"/>
        <v>807.22942349894117</v>
      </c>
      <c r="K746" s="136">
        <f t="shared" si="421"/>
        <v>525.65947107479292</v>
      </c>
      <c r="L746" s="136">
        <f t="shared" si="422"/>
        <v>24.695994036170514</v>
      </c>
      <c r="M746" s="136">
        <f t="shared" si="423"/>
        <v>557.2188141971227</v>
      </c>
      <c r="N746" s="136">
        <f t="shared" si="424"/>
        <v>604.03016639374721</v>
      </c>
      <c r="O746" s="136">
        <f t="shared" si="425"/>
        <v>0</v>
      </c>
      <c r="P746" s="136">
        <f t="shared" si="426"/>
        <v>0</v>
      </c>
      <c r="Q746" s="136">
        <f t="shared" si="427"/>
        <v>0</v>
      </c>
      <c r="R746" s="136">
        <f t="shared" si="428"/>
        <v>0</v>
      </c>
      <c r="S746" s="136">
        <f t="shared" si="429"/>
        <v>0</v>
      </c>
      <c r="T746" s="136">
        <f t="shared" si="430"/>
        <v>0</v>
      </c>
      <c r="U746" s="136">
        <f t="shared" si="431"/>
        <v>0</v>
      </c>
      <c r="V746" s="136">
        <f t="shared" si="432"/>
        <v>0</v>
      </c>
      <c r="W746" s="136">
        <f t="shared" si="433"/>
        <v>0</v>
      </c>
      <c r="X746" s="136">
        <f t="shared" si="434"/>
        <v>0</v>
      </c>
      <c r="Y746" s="42">
        <f t="shared" si="435"/>
        <v>0</v>
      </c>
      <c r="Z746" s="42"/>
      <c r="AA746" s="42"/>
      <c r="AB746" s="42"/>
      <c r="AC746" s="42"/>
      <c r="AD746" s="42"/>
      <c r="AE746" s="42"/>
      <c r="AF746" s="42"/>
      <c r="AG746" s="42"/>
    </row>
    <row r="747" spans="1:33">
      <c r="A747" s="44">
        <f t="shared" si="436"/>
        <v>724</v>
      </c>
      <c r="B747" s="44"/>
      <c r="C747" s="137">
        <v>39907</v>
      </c>
      <c r="E747" s="138" t="s">
        <v>331</v>
      </c>
      <c r="G747" s="43">
        <v>6.6</v>
      </c>
      <c r="H747" s="136" t="str">
        <f t="shared" si="419"/>
        <v>P, S, T &amp; D Plant - Commodity</v>
      </c>
      <c r="I747" s="42">
        <f>'DepExp. Class.'!L$219</f>
        <v>475.17386075127979</v>
      </c>
      <c r="J747" s="136">
        <f t="shared" si="420"/>
        <v>152.28250118684079</v>
      </c>
      <c r="K747" s="136">
        <f t="shared" si="421"/>
        <v>99.164793424959015</v>
      </c>
      <c r="L747" s="136">
        <f t="shared" si="422"/>
        <v>4.6588585991108662</v>
      </c>
      <c r="M747" s="136">
        <f t="shared" si="423"/>
        <v>105.11841152481809</v>
      </c>
      <c r="N747" s="136">
        <f t="shared" si="424"/>
        <v>113.94929601555101</v>
      </c>
      <c r="O747" s="136">
        <f t="shared" si="425"/>
        <v>0</v>
      </c>
      <c r="P747" s="136">
        <f t="shared" si="426"/>
        <v>0</v>
      </c>
      <c r="Q747" s="136">
        <f t="shared" si="427"/>
        <v>0</v>
      </c>
      <c r="R747" s="136">
        <f t="shared" si="428"/>
        <v>0</v>
      </c>
      <c r="S747" s="136">
        <f t="shared" si="429"/>
        <v>0</v>
      </c>
      <c r="T747" s="136">
        <f t="shared" si="430"/>
        <v>0</v>
      </c>
      <c r="U747" s="136">
        <f t="shared" si="431"/>
        <v>0</v>
      </c>
      <c r="V747" s="136">
        <f t="shared" si="432"/>
        <v>0</v>
      </c>
      <c r="W747" s="136">
        <f t="shared" si="433"/>
        <v>0</v>
      </c>
      <c r="X747" s="136">
        <f t="shared" si="434"/>
        <v>0</v>
      </c>
      <c r="Y747" s="42">
        <f t="shared" si="435"/>
        <v>0</v>
      </c>
      <c r="Z747" s="42"/>
      <c r="AA747" s="42"/>
      <c r="AB747" s="42"/>
      <c r="AC747" s="42"/>
      <c r="AD747" s="42"/>
      <c r="AE747" s="42"/>
      <c r="AF747" s="42"/>
      <c r="AG747" s="42"/>
    </row>
    <row r="748" spans="1:33">
      <c r="A748" s="44">
        <f t="shared" si="436"/>
        <v>725</v>
      </c>
      <c r="B748" s="44"/>
      <c r="C748" s="137">
        <v>39908</v>
      </c>
      <c r="E748" s="138" t="s">
        <v>332</v>
      </c>
      <c r="G748" s="43">
        <v>6.6</v>
      </c>
      <c r="H748" s="136" t="str">
        <f t="shared" si="419"/>
        <v>P, S, T &amp; D Plant - Commodity</v>
      </c>
      <c r="I748" s="42">
        <f>'DepExp. Class.'!L$220</f>
        <v>83736.706177869841</v>
      </c>
      <c r="J748" s="136">
        <f t="shared" si="420"/>
        <v>26835.725007584515</v>
      </c>
      <c r="K748" s="136">
        <f t="shared" si="421"/>
        <v>17475.147216823389</v>
      </c>
      <c r="L748" s="136">
        <f t="shared" si="422"/>
        <v>820.99944012321851</v>
      </c>
      <c r="M748" s="136">
        <f t="shared" si="423"/>
        <v>18524.31344986266</v>
      </c>
      <c r="N748" s="136">
        <f t="shared" si="424"/>
        <v>20080.521063476051</v>
      </c>
      <c r="O748" s="136">
        <f t="shared" si="425"/>
        <v>0</v>
      </c>
      <c r="P748" s="136">
        <f t="shared" si="426"/>
        <v>0</v>
      </c>
      <c r="Q748" s="136">
        <f t="shared" si="427"/>
        <v>0</v>
      </c>
      <c r="R748" s="136">
        <f t="shared" si="428"/>
        <v>0</v>
      </c>
      <c r="S748" s="136">
        <f t="shared" si="429"/>
        <v>0</v>
      </c>
      <c r="T748" s="136">
        <f t="shared" si="430"/>
        <v>0</v>
      </c>
      <c r="U748" s="136">
        <f t="shared" si="431"/>
        <v>0</v>
      </c>
      <c r="V748" s="136">
        <f t="shared" si="432"/>
        <v>0</v>
      </c>
      <c r="W748" s="136">
        <f t="shared" si="433"/>
        <v>0</v>
      </c>
      <c r="X748" s="136">
        <f t="shared" si="434"/>
        <v>0</v>
      </c>
      <c r="Y748" s="42">
        <f t="shared" si="435"/>
        <v>0</v>
      </c>
      <c r="Z748" s="42"/>
      <c r="AA748" s="42"/>
      <c r="AB748" s="42"/>
      <c r="AC748" s="42"/>
      <c r="AD748" s="42"/>
      <c r="AE748" s="42"/>
      <c r="AF748" s="42"/>
      <c r="AG748" s="42"/>
    </row>
    <row r="749" spans="1:33">
      <c r="A749" s="44">
        <f t="shared" si="436"/>
        <v>726</v>
      </c>
      <c r="B749" s="44"/>
      <c r="C749" s="137">
        <v>39909</v>
      </c>
      <c r="E749" s="138" t="s">
        <v>333</v>
      </c>
      <c r="G749" s="43">
        <v>6.6</v>
      </c>
      <c r="H749" s="136" t="str">
        <f t="shared" si="419"/>
        <v>P, S, T &amp; D Plant - Commodity</v>
      </c>
      <c r="I749" s="42">
        <f>'DepExp. Class.'!L$221</f>
        <v>0</v>
      </c>
      <c r="J749" s="136">
        <f t="shared" si="420"/>
        <v>0</v>
      </c>
      <c r="K749" s="136">
        <f t="shared" si="421"/>
        <v>0</v>
      </c>
      <c r="L749" s="136">
        <f t="shared" si="422"/>
        <v>0</v>
      </c>
      <c r="M749" s="136">
        <f t="shared" si="423"/>
        <v>0</v>
      </c>
      <c r="N749" s="136">
        <f t="shared" si="424"/>
        <v>0</v>
      </c>
      <c r="O749" s="136">
        <f t="shared" si="425"/>
        <v>0</v>
      </c>
      <c r="P749" s="136">
        <f t="shared" si="426"/>
        <v>0</v>
      </c>
      <c r="Q749" s="136">
        <f t="shared" si="427"/>
        <v>0</v>
      </c>
      <c r="R749" s="136">
        <f t="shared" si="428"/>
        <v>0</v>
      </c>
      <c r="S749" s="136">
        <f t="shared" si="429"/>
        <v>0</v>
      </c>
      <c r="T749" s="136">
        <f t="shared" si="430"/>
        <v>0</v>
      </c>
      <c r="U749" s="136">
        <f t="shared" si="431"/>
        <v>0</v>
      </c>
      <c r="V749" s="136">
        <f t="shared" si="432"/>
        <v>0</v>
      </c>
      <c r="W749" s="136">
        <f t="shared" si="433"/>
        <v>0</v>
      </c>
      <c r="X749" s="136">
        <f t="shared" si="434"/>
        <v>0</v>
      </c>
      <c r="Y749" s="42">
        <f t="shared" si="435"/>
        <v>0</v>
      </c>
      <c r="Z749" s="42"/>
      <c r="AA749" s="42"/>
      <c r="AB749" s="42"/>
      <c r="AC749" s="42"/>
      <c r="AD749" s="42"/>
      <c r="AE749" s="42"/>
      <c r="AF749" s="42"/>
      <c r="AG749" s="42"/>
    </row>
    <row r="750" spans="1:33">
      <c r="A750" s="44">
        <f t="shared" si="436"/>
        <v>727</v>
      </c>
      <c r="B750" s="44"/>
      <c r="C750" s="137">
        <v>39924</v>
      </c>
      <c r="E750" s="138" t="s">
        <v>334</v>
      </c>
      <c r="G750" s="43">
        <v>6.6</v>
      </c>
      <c r="H750" s="136" t="str">
        <f t="shared" si="419"/>
        <v>P, S, T &amp; D Plant - Commodity</v>
      </c>
      <c r="I750" s="42">
        <f>'DepExp. Class.'!L$222</f>
        <v>0</v>
      </c>
      <c r="J750" s="136">
        <f t="shared" si="420"/>
        <v>0</v>
      </c>
      <c r="K750" s="136">
        <f t="shared" si="421"/>
        <v>0</v>
      </c>
      <c r="L750" s="136">
        <f t="shared" si="422"/>
        <v>0</v>
      </c>
      <c r="M750" s="136">
        <f t="shared" si="423"/>
        <v>0</v>
      </c>
      <c r="N750" s="136">
        <f t="shared" si="424"/>
        <v>0</v>
      </c>
      <c r="O750" s="136">
        <f t="shared" si="425"/>
        <v>0</v>
      </c>
      <c r="P750" s="136">
        <f t="shared" si="426"/>
        <v>0</v>
      </c>
      <c r="Q750" s="136">
        <f t="shared" si="427"/>
        <v>0</v>
      </c>
      <c r="R750" s="136">
        <f t="shared" si="428"/>
        <v>0</v>
      </c>
      <c r="S750" s="136">
        <f t="shared" si="429"/>
        <v>0</v>
      </c>
      <c r="T750" s="136">
        <f t="shared" si="430"/>
        <v>0</v>
      </c>
      <c r="U750" s="136">
        <f t="shared" si="431"/>
        <v>0</v>
      </c>
      <c r="V750" s="136">
        <f t="shared" si="432"/>
        <v>0</v>
      </c>
      <c r="W750" s="136">
        <f t="shared" si="433"/>
        <v>0</v>
      </c>
      <c r="X750" s="136">
        <f t="shared" si="434"/>
        <v>0</v>
      </c>
      <c r="Y750" s="42">
        <f t="shared" si="435"/>
        <v>0</v>
      </c>
      <c r="Z750" s="42"/>
      <c r="AA750" s="42"/>
      <c r="AB750" s="42"/>
      <c r="AC750" s="42"/>
      <c r="AD750" s="42"/>
      <c r="AE750" s="42"/>
      <c r="AF750" s="42"/>
      <c r="AG750" s="42"/>
    </row>
    <row r="751" spans="1:33">
      <c r="A751" s="44">
        <f t="shared" si="436"/>
        <v>728</v>
      </c>
      <c r="B751" s="44"/>
      <c r="C751" s="147"/>
      <c r="E751" s="138"/>
      <c r="G751" s="43"/>
      <c r="H751" s="136"/>
      <c r="I751" s="42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42"/>
      <c r="Z751" s="42"/>
      <c r="AA751" s="42"/>
      <c r="AB751" s="42"/>
      <c r="AC751" s="42"/>
      <c r="AD751" s="42"/>
      <c r="AE751" s="42"/>
      <c r="AF751" s="42"/>
      <c r="AG751" s="42"/>
    </row>
    <row r="752" spans="1:33">
      <c r="A752" s="44">
        <f t="shared" si="436"/>
        <v>729</v>
      </c>
      <c r="B752" s="44"/>
      <c r="C752" s="44"/>
      <c r="D752" s="44"/>
      <c r="E752" s="44"/>
      <c r="G752" s="43"/>
      <c r="H752" s="136"/>
      <c r="I752" s="42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42"/>
      <c r="Z752" s="42"/>
      <c r="AA752" s="42"/>
      <c r="AB752" s="42"/>
      <c r="AC752" s="42"/>
      <c r="AD752" s="42"/>
      <c r="AE752" s="42"/>
      <c r="AF752" s="42"/>
      <c r="AG752" s="42"/>
    </row>
    <row r="753" spans="1:33">
      <c r="A753" s="44">
        <f t="shared" si="436"/>
        <v>730</v>
      </c>
      <c r="B753" s="44"/>
      <c r="C753" s="44"/>
      <c r="D753" s="44" t="s">
        <v>159</v>
      </c>
      <c r="E753" s="44"/>
      <c r="G753" s="43"/>
      <c r="H753" s="136"/>
      <c r="I753" s="42">
        <f>'DepExp. Class.'!L$225</f>
        <v>151473.91907513037</v>
      </c>
      <c r="J753" s="136">
        <f>SUM(J717:J750)</f>
        <v>48543.973409782819</v>
      </c>
      <c r="K753" s="136">
        <f t="shared" ref="K753:X753" si="437">SUM(K717:K750)</f>
        <v>31611.334576791127</v>
      </c>
      <c r="L753" s="136">
        <f t="shared" si="437"/>
        <v>1485.131293435303</v>
      </c>
      <c r="M753" s="136">
        <f t="shared" si="437"/>
        <v>33509.203842656163</v>
      </c>
      <c r="N753" s="136">
        <f t="shared" si="437"/>
        <v>36324.275952464974</v>
      </c>
      <c r="O753" s="136">
        <f t="shared" si="437"/>
        <v>0</v>
      </c>
      <c r="P753" s="136">
        <f t="shared" si="437"/>
        <v>0</v>
      </c>
      <c r="Q753" s="136">
        <f t="shared" si="437"/>
        <v>0</v>
      </c>
      <c r="R753" s="136">
        <f t="shared" si="437"/>
        <v>0</v>
      </c>
      <c r="S753" s="136">
        <f t="shared" si="437"/>
        <v>0</v>
      </c>
      <c r="T753" s="136">
        <f t="shared" si="437"/>
        <v>0</v>
      </c>
      <c r="U753" s="136">
        <f t="shared" si="437"/>
        <v>0</v>
      </c>
      <c r="V753" s="136">
        <f t="shared" si="437"/>
        <v>0</v>
      </c>
      <c r="W753" s="136">
        <f t="shared" si="437"/>
        <v>0</v>
      </c>
      <c r="X753" s="136">
        <f t="shared" si="437"/>
        <v>0</v>
      </c>
      <c r="Y753" s="42">
        <f>SUM(J753:X753)-I753</f>
        <v>0</v>
      </c>
      <c r="Z753" s="42"/>
      <c r="AA753" s="42"/>
      <c r="AB753" s="42"/>
      <c r="AC753" s="42"/>
      <c r="AD753" s="42"/>
      <c r="AE753" s="42"/>
      <c r="AF753" s="42"/>
      <c r="AG753" s="42"/>
    </row>
    <row r="754" spans="1:33">
      <c r="A754" s="44">
        <f t="shared" si="436"/>
        <v>731</v>
      </c>
      <c r="B754" s="44"/>
      <c r="C754" s="44"/>
      <c r="D754" s="44"/>
      <c r="E754" s="44"/>
      <c r="G754" s="43"/>
      <c r="H754" s="136"/>
      <c r="I754" s="42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42"/>
      <c r="Z754" s="42"/>
      <c r="AA754" s="42"/>
      <c r="AB754" s="42"/>
      <c r="AC754" s="42"/>
      <c r="AD754" s="42"/>
      <c r="AE754" s="42"/>
      <c r="AF754" s="42"/>
      <c r="AG754" s="42"/>
    </row>
    <row r="755" spans="1:33">
      <c r="A755" s="44">
        <f t="shared" si="436"/>
        <v>732</v>
      </c>
      <c r="B755" s="44"/>
      <c r="C755" s="44"/>
      <c r="D755" s="44" t="s">
        <v>365</v>
      </c>
      <c r="E755" s="44"/>
      <c r="G755" s="43"/>
      <c r="H755" s="136"/>
      <c r="I755" s="42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42"/>
      <c r="Z755" s="42"/>
      <c r="AA755" s="42"/>
      <c r="AB755" s="42"/>
      <c r="AC755" s="42"/>
      <c r="AD755" s="42"/>
      <c r="AE755" s="42"/>
      <c r="AF755" s="42"/>
      <c r="AG755" s="42"/>
    </row>
    <row r="756" spans="1:33">
      <c r="A756" s="44">
        <f t="shared" si="436"/>
        <v>733</v>
      </c>
      <c r="B756" s="44"/>
      <c r="C756" s="44"/>
      <c r="D756" s="44"/>
      <c r="E756" s="44"/>
      <c r="G756" s="43"/>
      <c r="H756" s="136"/>
      <c r="I756" s="42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42"/>
      <c r="Z756" s="42"/>
      <c r="AA756" s="42"/>
      <c r="AB756" s="42"/>
      <c r="AC756" s="42"/>
      <c r="AD756" s="42"/>
      <c r="AE756" s="42"/>
      <c r="AF756" s="42"/>
      <c r="AG756" s="42"/>
    </row>
    <row r="757" spans="1:33">
      <c r="A757" s="44">
        <f t="shared" si="436"/>
        <v>734</v>
      </c>
      <c r="B757" s="44"/>
      <c r="C757" s="44"/>
      <c r="D757" s="44" t="s">
        <v>158</v>
      </c>
      <c r="E757" s="44"/>
      <c r="G757" s="43"/>
      <c r="H757" s="136"/>
      <c r="I757" s="42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42"/>
      <c r="Z757" s="42"/>
      <c r="AA757" s="42"/>
      <c r="AB757" s="42"/>
      <c r="AC757" s="42"/>
      <c r="AD757" s="42"/>
      <c r="AE757" s="42"/>
      <c r="AF757" s="42"/>
      <c r="AG757" s="42"/>
    </row>
    <row r="758" spans="1:33">
      <c r="A758" s="44">
        <f t="shared" si="436"/>
        <v>735</v>
      </c>
      <c r="B758" s="44"/>
      <c r="C758" s="44"/>
      <c r="D758" s="44"/>
      <c r="E758" s="44"/>
      <c r="G758" s="43"/>
      <c r="H758" s="136"/>
      <c r="I758" s="42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42"/>
      <c r="Z758" s="42"/>
      <c r="AA758" s="42"/>
      <c r="AB758" s="42"/>
      <c r="AC758" s="42"/>
      <c r="AD758" s="42"/>
      <c r="AE758" s="42"/>
      <c r="AF758" s="42"/>
      <c r="AG758" s="42"/>
    </row>
    <row r="759" spans="1:33">
      <c r="A759" s="44">
        <f t="shared" si="436"/>
        <v>736</v>
      </c>
      <c r="B759" s="44"/>
      <c r="C759" s="139">
        <v>37400</v>
      </c>
      <c r="E759" s="138" t="s">
        <v>125</v>
      </c>
      <c r="G759" s="43">
        <v>6.6</v>
      </c>
      <c r="H759" s="136" t="str">
        <f t="shared" ref="H759:H792" si="438">VLOOKUP($G759,alloc,3)</f>
        <v>P, S, T &amp; D Plant - Commodity</v>
      </c>
      <c r="I759" s="42">
        <f>'DepExp. Class.'!L$231</f>
        <v>0</v>
      </c>
      <c r="J759" s="136">
        <f t="shared" ref="J759:J792" si="439">$I759*VLOOKUP($G759,alloc,6)</f>
        <v>0</v>
      </c>
      <c r="K759" s="136">
        <f t="shared" ref="K759:K792" si="440">$I759*VLOOKUP($G759,alloc,7)</f>
        <v>0</v>
      </c>
      <c r="L759" s="136">
        <f t="shared" ref="L759:L792" si="441">$I759*VLOOKUP($G759,alloc,8)</f>
        <v>0</v>
      </c>
      <c r="M759" s="136">
        <f t="shared" ref="M759:M792" si="442">$I759*VLOOKUP($G759,alloc,9)</f>
        <v>0</v>
      </c>
      <c r="N759" s="136">
        <f t="shared" ref="N759:N792" si="443">$I759*VLOOKUP($G759,alloc,10)</f>
        <v>0</v>
      </c>
      <c r="O759" s="136">
        <f t="shared" ref="O759:O792" si="444">$I759*VLOOKUP($G759,alloc,11)</f>
        <v>0</v>
      </c>
      <c r="P759" s="136">
        <f t="shared" ref="P759:P792" si="445">$I759*VLOOKUP($G759,alloc,12)</f>
        <v>0</v>
      </c>
      <c r="Q759" s="136">
        <f t="shared" ref="Q759:Q792" si="446">$I759*VLOOKUP($G759,alloc,13)</f>
        <v>0</v>
      </c>
      <c r="R759" s="136">
        <f t="shared" ref="R759:R792" si="447">$I759*VLOOKUP($G759,alloc,14)</f>
        <v>0</v>
      </c>
      <c r="S759" s="136">
        <f t="shared" ref="S759:S792" si="448">$I759*VLOOKUP($G759,alloc,15)</f>
        <v>0</v>
      </c>
      <c r="T759" s="136">
        <f t="shared" ref="T759:T792" si="449">$I759*VLOOKUP($G759,alloc,16)</f>
        <v>0</v>
      </c>
      <c r="U759" s="136">
        <f t="shared" ref="U759:U792" si="450">$I759*VLOOKUP($G759,alloc,17)</f>
        <v>0</v>
      </c>
      <c r="V759" s="136">
        <f t="shared" ref="V759:V792" si="451">$I759*VLOOKUP($G759,alloc,18)</f>
        <v>0</v>
      </c>
      <c r="W759" s="136">
        <f t="shared" ref="W759:W792" si="452">$I759*VLOOKUP($G759,alloc,19)</f>
        <v>0</v>
      </c>
      <c r="X759" s="136">
        <f t="shared" ref="X759:X792" si="453">$I759*VLOOKUP($G759,alloc,20)</f>
        <v>0</v>
      </c>
      <c r="Y759" s="42">
        <f t="shared" ref="Y759:Y792" si="454">SUM(J759:X759)-I759</f>
        <v>0</v>
      </c>
      <c r="Z759" s="42"/>
      <c r="AA759" s="42"/>
      <c r="AB759" s="42"/>
      <c r="AC759" s="42"/>
      <c r="AD759" s="42"/>
      <c r="AE759" s="42"/>
      <c r="AF759" s="42"/>
      <c r="AG759" s="42"/>
    </row>
    <row r="760" spans="1:33">
      <c r="A760" s="44">
        <f t="shared" si="436"/>
        <v>737</v>
      </c>
      <c r="B760" s="44"/>
      <c r="C760" s="139">
        <v>39001</v>
      </c>
      <c r="E760" s="138" t="s">
        <v>304</v>
      </c>
      <c r="G760" s="43">
        <v>6.6</v>
      </c>
      <c r="H760" s="136" t="str">
        <f t="shared" si="438"/>
        <v>P, S, T &amp; D Plant - Commodity</v>
      </c>
      <c r="I760" s="42">
        <f>'DepExp. Class.'!L$232</f>
        <v>0</v>
      </c>
      <c r="J760" s="136">
        <f t="shared" si="439"/>
        <v>0</v>
      </c>
      <c r="K760" s="136">
        <f t="shared" si="440"/>
        <v>0</v>
      </c>
      <c r="L760" s="136">
        <f t="shared" si="441"/>
        <v>0</v>
      </c>
      <c r="M760" s="136">
        <f t="shared" si="442"/>
        <v>0</v>
      </c>
      <c r="N760" s="136">
        <f t="shared" si="443"/>
        <v>0</v>
      </c>
      <c r="O760" s="136">
        <f t="shared" si="444"/>
        <v>0</v>
      </c>
      <c r="P760" s="136">
        <f t="shared" si="445"/>
        <v>0</v>
      </c>
      <c r="Q760" s="136">
        <f t="shared" si="446"/>
        <v>0</v>
      </c>
      <c r="R760" s="136">
        <f t="shared" si="447"/>
        <v>0</v>
      </c>
      <c r="S760" s="136">
        <f t="shared" si="448"/>
        <v>0</v>
      </c>
      <c r="T760" s="136">
        <f t="shared" si="449"/>
        <v>0</v>
      </c>
      <c r="U760" s="136">
        <f t="shared" si="450"/>
        <v>0</v>
      </c>
      <c r="V760" s="136">
        <f t="shared" si="451"/>
        <v>0</v>
      </c>
      <c r="W760" s="136">
        <f t="shared" si="452"/>
        <v>0</v>
      </c>
      <c r="X760" s="136">
        <f t="shared" si="453"/>
        <v>0</v>
      </c>
      <c r="Y760" s="42">
        <f t="shared" si="454"/>
        <v>0</v>
      </c>
      <c r="Z760" s="42"/>
      <c r="AA760" s="42"/>
      <c r="AB760" s="42"/>
      <c r="AC760" s="42"/>
      <c r="AD760" s="42"/>
      <c r="AE760" s="42"/>
      <c r="AF760" s="42"/>
      <c r="AG760" s="42"/>
    </row>
    <row r="761" spans="1:33">
      <c r="A761" s="44">
        <f t="shared" si="436"/>
        <v>738</v>
      </c>
      <c r="B761" s="44"/>
      <c r="C761" s="139">
        <v>36602</v>
      </c>
      <c r="E761" s="138" t="s">
        <v>149</v>
      </c>
      <c r="G761" s="43">
        <v>6.6</v>
      </c>
      <c r="H761" s="136" t="str">
        <f t="shared" si="438"/>
        <v>P, S, T &amp; D Plant - Commodity</v>
      </c>
      <c r="I761" s="42">
        <f>'DepExp. Class.'!L$233</f>
        <v>5009.50652595477</v>
      </c>
      <c r="J761" s="136">
        <f t="shared" si="439"/>
        <v>1605.4338138004139</v>
      </c>
      <c r="K761" s="136">
        <f t="shared" si="440"/>
        <v>1045.4419336574394</v>
      </c>
      <c r="L761" s="136">
        <f t="shared" si="441"/>
        <v>49.115880488136732</v>
      </c>
      <c r="M761" s="136">
        <f t="shared" si="442"/>
        <v>1108.2077783045584</v>
      </c>
      <c r="N761" s="136">
        <f t="shared" si="443"/>
        <v>1201.3071197042213</v>
      </c>
      <c r="O761" s="136">
        <f t="shared" si="444"/>
        <v>0</v>
      </c>
      <c r="P761" s="136">
        <f t="shared" si="445"/>
        <v>0</v>
      </c>
      <c r="Q761" s="136">
        <f t="shared" si="446"/>
        <v>0</v>
      </c>
      <c r="R761" s="136">
        <f t="shared" si="447"/>
        <v>0</v>
      </c>
      <c r="S761" s="136">
        <f t="shared" si="448"/>
        <v>0</v>
      </c>
      <c r="T761" s="136">
        <f t="shared" si="449"/>
        <v>0</v>
      </c>
      <c r="U761" s="136">
        <f t="shared" si="450"/>
        <v>0</v>
      </c>
      <c r="V761" s="136">
        <f t="shared" si="451"/>
        <v>0</v>
      </c>
      <c r="W761" s="136">
        <f t="shared" si="452"/>
        <v>0</v>
      </c>
      <c r="X761" s="136">
        <f t="shared" si="453"/>
        <v>0</v>
      </c>
      <c r="Y761" s="42">
        <f t="shared" si="454"/>
        <v>0</v>
      </c>
      <c r="Z761" s="42"/>
      <c r="AA761" s="42"/>
      <c r="AB761" s="42"/>
      <c r="AC761" s="42"/>
      <c r="AD761" s="42"/>
      <c r="AE761" s="42"/>
      <c r="AF761" s="42"/>
      <c r="AG761" s="42"/>
    </row>
    <row r="762" spans="1:33">
      <c r="A762" s="44">
        <f t="shared" si="436"/>
        <v>739</v>
      </c>
      <c r="B762" s="44"/>
      <c r="C762" s="139">
        <v>37503</v>
      </c>
      <c r="E762" s="138" t="s">
        <v>291</v>
      </c>
      <c r="G762" s="43">
        <v>6.6</v>
      </c>
      <c r="H762" s="136" t="str">
        <f t="shared" si="438"/>
        <v>P, S, T &amp; D Plant - Commodity</v>
      </c>
      <c r="I762" s="42">
        <f>'DepExp. Class.'!L$234</f>
        <v>0</v>
      </c>
      <c r="J762" s="136">
        <f t="shared" si="439"/>
        <v>0</v>
      </c>
      <c r="K762" s="136">
        <f t="shared" si="440"/>
        <v>0</v>
      </c>
      <c r="L762" s="136">
        <f t="shared" si="441"/>
        <v>0</v>
      </c>
      <c r="M762" s="136">
        <f t="shared" si="442"/>
        <v>0</v>
      </c>
      <c r="N762" s="136">
        <f t="shared" si="443"/>
        <v>0</v>
      </c>
      <c r="O762" s="136">
        <f t="shared" si="444"/>
        <v>0</v>
      </c>
      <c r="P762" s="136">
        <f t="shared" si="445"/>
        <v>0</v>
      </c>
      <c r="Q762" s="136">
        <f t="shared" si="446"/>
        <v>0</v>
      </c>
      <c r="R762" s="136">
        <f t="shared" si="447"/>
        <v>0</v>
      </c>
      <c r="S762" s="136">
        <f t="shared" si="448"/>
        <v>0</v>
      </c>
      <c r="T762" s="136">
        <f t="shared" si="449"/>
        <v>0</v>
      </c>
      <c r="U762" s="136">
        <f t="shared" si="450"/>
        <v>0</v>
      </c>
      <c r="V762" s="136">
        <f t="shared" si="451"/>
        <v>0</v>
      </c>
      <c r="W762" s="136">
        <f t="shared" si="452"/>
        <v>0</v>
      </c>
      <c r="X762" s="136">
        <f t="shared" si="453"/>
        <v>0</v>
      </c>
      <c r="Y762" s="42">
        <f t="shared" si="454"/>
        <v>0</v>
      </c>
      <c r="Z762" s="42"/>
      <c r="AA762" s="42"/>
      <c r="AB762" s="42"/>
      <c r="AC762" s="42"/>
      <c r="AD762" s="42"/>
      <c r="AE762" s="42"/>
      <c r="AF762" s="42"/>
      <c r="AG762" s="42"/>
    </row>
    <row r="763" spans="1:33">
      <c r="A763" s="44">
        <f t="shared" si="436"/>
        <v>740</v>
      </c>
      <c r="B763" s="44"/>
      <c r="C763" s="139">
        <v>39004</v>
      </c>
      <c r="E763" s="138" t="s">
        <v>306</v>
      </c>
      <c r="G763" s="43">
        <v>6.6</v>
      </c>
      <c r="H763" s="136" t="str">
        <f t="shared" si="438"/>
        <v>P, S, T &amp; D Plant - Commodity</v>
      </c>
      <c r="I763" s="42">
        <f>'DepExp. Class.'!L$235</f>
        <v>0</v>
      </c>
      <c r="J763" s="136">
        <f t="shared" si="439"/>
        <v>0</v>
      </c>
      <c r="K763" s="136">
        <f t="shared" si="440"/>
        <v>0</v>
      </c>
      <c r="L763" s="136">
        <f t="shared" si="441"/>
        <v>0</v>
      </c>
      <c r="M763" s="136">
        <f t="shared" si="442"/>
        <v>0</v>
      </c>
      <c r="N763" s="136">
        <f t="shared" si="443"/>
        <v>0</v>
      </c>
      <c r="O763" s="136">
        <f t="shared" si="444"/>
        <v>0</v>
      </c>
      <c r="P763" s="136">
        <f t="shared" si="445"/>
        <v>0</v>
      </c>
      <c r="Q763" s="136">
        <f t="shared" si="446"/>
        <v>0</v>
      </c>
      <c r="R763" s="136">
        <f t="shared" si="447"/>
        <v>0</v>
      </c>
      <c r="S763" s="136">
        <f t="shared" si="448"/>
        <v>0</v>
      </c>
      <c r="T763" s="136">
        <f t="shared" si="449"/>
        <v>0</v>
      </c>
      <c r="U763" s="136">
        <f t="shared" si="450"/>
        <v>0</v>
      </c>
      <c r="V763" s="136">
        <f t="shared" si="451"/>
        <v>0</v>
      </c>
      <c r="W763" s="136">
        <f t="shared" si="452"/>
        <v>0</v>
      </c>
      <c r="X763" s="136">
        <f t="shared" si="453"/>
        <v>0</v>
      </c>
      <c r="Y763" s="42">
        <f t="shared" si="454"/>
        <v>0</v>
      </c>
      <c r="Z763" s="42"/>
      <c r="AA763" s="42"/>
      <c r="AB763" s="42"/>
      <c r="AC763" s="42"/>
      <c r="AD763" s="42"/>
      <c r="AE763" s="42"/>
      <c r="AF763" s="42"/>
      <c r="AG763" s="42"/>
    </row>
    <row r="764" spans="1:33">
      <c r="A764" s="44">
        <f t="shared" si="436"/>
        <v>741</v>
      </c>
      <c r="B764" s="44"/>
      <c r="C764" s="139">
        <v>39009</v>
      </c>
      <c r="E764" s="138" t="s">
        <v>307</v>
      </c>
      <c r="G764" s="43">
        <v>6.6</v>
      </c>
      <c r="H764" s="136" t="str">
        <f t="shared" si="438"/>
        <v>P, S, T &amp; D Plant - Commodity</v>
      </c>
      <c r="I764" s="42">
        <f>'DepExp. Class.'!L$236</f>
        <v>1585.3370926240946</v>
      </c>
      <c r="J764" s="136">
        <f t="shared" si="439"/>
        <v>508.06476877194507</v>
      </c>
      <c r="K764" s="136">
        <f t="shared" si="440"/>
        <v>330.84653488816735</v>
      </c>
      <c r="L764" s="136">
        <f t="shared" si="441"/>
        <v>15.543492511948513</v>
      </c>
      <c r="M764" s="136">
        <f t="shared" si="442"/>
        <v>350.70977314395424</v>
      </c>
      <c r="N764" s="136">
        <f t="shared" si="443"/>
        <v>380.17252330807935</v>
      </c>
      <c r="O764" s="136">
        <f t="shared" si="444"/>
        <v>0</v>
      </c>
      <c r="P764" s="136">
        <f t="shared" si="445"/>
        <v>0</v>
      </c>
      <c r="Q764" s="136">
        <f t="shared" si="446"/>
        <v>0</v>
      </c>
      <c r="R764" s="136">
        <f t="shared" si="447"/>
        <v>0</v>
      </c>
      <c r="S764" s="136">
        <f t="shared" si="448"/>
        <v>0</v>
      </c>
      <c r="T764" s="136">
        <f t="shared" si="449"/>
        <v>0</v>
      </c>
      <c r="U764" s="136">
        <f t="shared" si="450"/>
        <v>0</v>
      </c>
      <c r="V764" s="136">
        <f t="shared" si="451"/>
        <v>0</v>
      </c>
      <c r="W764" s="136">
        <f t="shared" si="452"/>
        <v>0</v>
      </c>
      <c r="X764" s="136">
        <f t="shared" si="453"/>
        <v>0</v>
      </c>
      <c r="Y764" s="42">
        <f t="shared" si="454"/>
        <v>0</v>
      </c>
      <c r="Z764" s="42"/>
      <c r="AA764" s="42"/>
      <c r="AB764" s="42"/>
      <c r="AC764" s="42"/>
      <c r="AD764" s="42"/>
      <c r="AE764" s="42"/>
      <c r="AF764" s="42"/>
      <c r="AG764" s="42"/>
    </row>
    <row r="765" spans="1:33">
      <c r="A765" s="44">
        <f t="shared" si="436"/>
        <v>742</v>
      </c>
      <c r="B765" s="44"/>
      <c r="C765" s="139">
        <v>39100</v>
      </c>
      <c r="E765" s="138" t="s">
        <v>308</v>
      </c>
      <c r="G765" s="43">
        <v>6.6</v>
      </c>
      <c r="H765" s="136" t="str">
        <f t="shared" si="438"/>
        <v>P, S, T &amp; D Plant - Commodity</v>
      </c>
      <c r="I765" s="42">
        <f>'DepExp. Class.'!L$237</f>
        <v>1032.1871841935929</v>
      </c>
      <c r="J765" s="136">
        <f t="shared" si="439"/>
        <v>330.79270365058545</v>
      </c>
      <c r="K765" s="136">
        <f t="shared" si="440"/>
        <v>215.4087952872986</v>
      </c>
      <c r="L765" s="136">
        <f t="shared" si="441"/>
        <v>10.120115048772494</v>
      </c>
      <c r="M765" s="136">
        <f t="shared" si="442"/>
        <v>228.34142649841263</v>
      </c>
      <c r="N765" s="136">
        <f t="shared" si="443"/>
        <v>247.52414370852367</v>
      </c>
      <c r="O765" s="136">
        <f t="shared" si="444"/>
        <v>0</v>
      </c>
      <c r="P765" s="136">
        <f t="shared" si="445"/>
        <v>0</v>
      </c>
      <c r="Q765" s="136">
        <f t="shared" si="446"/>
        <v>0</v>
      </c>
      <c r="R765" s="136">
        <f t="shared" si="447"/>
        <v>0</v>
      </c>
      <c r="S765" s="136">
        <f t="shared" si="448"/>
        <v>0</v>
      </c>
      <c r="T765" s="136">
        <f t="shared" si="449"/>
        <v>0</v>
      </c>
      <c r="U765" s="136">
        <f t="shared" si="450"/>
        <v>0</v>
      </c>
      <c r="V765" s="136">
        <f t="shared" si="451"/>
        <v>0</v>
      </c>
      <c r="W765" s="136">
        <f t="shared" si="452"/>
        <v>0</v>
      </c>
      <c r="X765" s="136">
        <f t="shared" si="453"/>
        <v>0</v>
      </c>
      <c r="Y765" s="42">
        <f t="shared" si="454"/>
        <v>0</v>
      </c>
      <c r="Z765" s="42"/>
      <c r="AA765" s="42"/>
      <c r="AB765" s="42"/>
      <c r="AC765" s="42"/>
      <c r="AD765" s="42"/>
      <c r="AE765" s="42"/>
      <c r="AF765" s="42"/>
      <c r="AG765" s="42"/>
    </row>
    <row r="766" spans="1:33">
      <c r="A766" s="44">
        <f t="shared" si="436"/>
        <v>743</v>
      </c>
      <c r="B766" s="44"/>
      <c r="C766" s="139">
        <v>39102</v>
      </c>
      <c r="E766" s="138" t="s">
        <v>309</v>
      </c>
      <c r="G766" s="43">
        <v>6.6</v>
      </c>
      <c r="H766" s="136" t="str">
        <f t="shared" si="438"/>
        <v>P, S, T &amp; D Plant - Commodity</v>
      </c>
      <c r="I766" s="42">
        <f>'DepExp. Class.'!L$238</f>
        <v>0</v>
      </c>
      <c r="J766" s="136">
        <f t="shared" si="439"/>
        <v>0</v>
      </c>
      <c r="K766" s="136">
        <f t="shared" si="440"/>
        <v>0</v>
      </c>
      <c r="L766" s="136">
        <f t="shared" si="441"/>
        <v>0</v>
      </c>
      <c r="M766" s="136">
        <f t="shared" si="442"/>
        <v>0</v>
      </c>
      <c r="N766" s="136">
        <f t="shared" si="443"/>
        <v>0</v>
      </c>
      <c r="O766" s="136">
        <f t="shared" si="444"/>
        <v>0</v>
      </c>
      <c r="P766" s="136">
        <f t="shared" si="445"/>
        <v>0</v>
      </c>
      <c r="Q766" s="136">
        <f t="shared" si="446"/>
        <v>0</v>
      </c>
      <c r="R766" s="136">
        <f t="shared" si="447"/>
        <v>0</v>
      </c>
      <c r="S766" s="136">
        <f t="shared" si="448"/>
        <v>0</v>
      </c>
      <c r="T766" s="136">
        <f t="shared" si="449"/>
        <v>0</v>
      </c>
      <c r="U766" s="136">
        <f t="shared" si="450"/>
        <v>0</v>
      </c>
      <c r="V766" s="136">
        <f t="shared" si="451"/>
        <v>0</v>
      </c>
      <c r="W766" s="136">
        <f t="shared" si="452"/>
        <v>0</v>
      </c>
      <c r="X766" s="136">
        <f t="shared" si="453"/>
        <v>0</v>
      </c>
      <c r="Y766" s="42">
        <f t="shared" si="454"/>
        <v>0</v>
      </c>
      <c r="Z766" s="42"/>
      <c r="AA766" s="42"/>
      <c r="AB766" s="42"/>
      <c r="AC766" s="42"/>
      <c r="AD766" s="42"/>
      <c r="AE766" s="42"/>
      <c r="AF766" s="42"/>
      <c r="AG766" s="42"/>
    </row>
    <row r="767" spans="1:33">
      <c r="A767" s="44">
        <f t="shared" si="436"/>
        <v>744</v>
      </c>
      <c r="B767" s="44"/>
      <c r="C767" s="146">
        <v>39103</v>
      </c>
      <c r="E767" s="138" t="s">
        <v>310</v>
      </c>
      <c r="G767" s="43">
        <v>6.6</v>
      </c>
      <c r="H767" s="136" t="str">
        <f t="shared" si="438"/>
        <v>P, S, T &amp; D Plant - Commodity</v>
      </c>
      <c r="I767" s="42">
        <f>'DepExp. Class.'!L$239</f>
        <v>0</v>
      </c>
      <c r="J767" s="136">
        <f t="shared" si="439"/>
        <v>0</v>
      </c>
      <c r="K767" s="136">
        <f t="shared" si="440"/>
        <v>0</v>
      </c>
      <c r="L767" s="136">
        <f t="shared" si="441"/>
        <v>0</v>
      </c>
      <c r="M767" s="136">
        <f t="shared" si="442"/>
        <v>0</v>
      </c>
      <c r="N767" s="136">
        <f t="shared" si="443"/>
        <v>0</v>
      </c>
      <c r="O767" s="136">
        <f t="shared" si="444"/>
        <v>0</v>
      </c>
      <c r="P767" s="136">
        <f t="shared" si="445"/>
        <v>0</v>
      </c>
      <c r="Q767" s="136">
        <f t="shared" si="446"/>
        <v>0</v>
      </c>
      <c r="R767" s="136">
        <f t="shared" si="447"/>
        <v>0</v>
      </c>
      <c r="S767" s="136">
        <f t="shared" si="448"/>
        <v>0</v>
      </c>
      <c r="T767" s="136">
        <f t="shared" si="449"/>
        <v>0</v>
      </c>
      <c r="U767" s="136">
        <f t="shared" si="450"/>
        <v>0</v>
      </c>
      <c r="V767" s="136">
        <f t="shared" si="451"/>
        <v>0</v>
      </c>
      <c r="W767" s="136">
        <f t="shared" si="452"/>
        <v>0</v>
      </c>
      <c r="X767" s="136">
        <f t="shared" si="453"/>
        <v>0</v>
      </c>
      <c r="Y767" s="42">
        <f t="shared" si="454"/>
        <v>0</v>
      </c>
      <c r="Z767" s="42"/>
      <c r="AA767" s="42"/>
      <c r="AB767" s="42"/>
      <c r="AC767" s="42"/>
      <c r="AD767" s="42"/>
      <c r="AE767" s="42"/>
      <c r="AF767" s="42"/>
      <c r="AG767" s="42"/>
    </row>
    <row r="768" spans="1:33">
      <c r="A768" s="44">
        <f t="shared" si="436"/>
        <v>745</v>
      </c>
      <c r="B768" s="44"/>
      <c r="C768" s="139">
        <v>39200</v>
      </c>
      <c r="E768" s="138" t="s">
        <v>311</v>
      </c>
      <c r="G768" s="43">
        <v>6.6</v>
      </c>
      <c r="H768" s="136" t="str">
        <f t="shared" si="438"/>
        <v>P, S, T &amp; D Plant - Commodity</v>
      </c>
      <c r="I768" s="42">
        <f>'DepExp. Class.'!L$240</f>
        <v>0</v>
      </c>
      <c r="J768" s="136">
        <f t="shared" si="439"/>
        <v>0</v>
      </c>
      <c r="K768" s="136">
        <f t="shared" si="440"/>
        <v>0</v>
      </c>
      <c r="L768" s="136">
        <f t="shared" si="441"/>
        <v>0</v>
      </c>
      <c r="M768" s="136">
        <f t="shared" si="442"/>
        <v>0</v>
      </c>
      <c r="N768" s="136">
        <f t="shared" si="443"/>
        <v>0</v>
      </c>
      <c r="O768" s="136">
        <f t="shared" si="444"/>
        <v>0</v>
      </c>
      <c r="P768" s="136">
        <f t="shared" si="445"/>
        <v>0</v>
      </c>
      <c r="Q768" s="136">
        <f t="shared" si="446"/>
        <v>0</v>
      </c>
      <c r="R768" s="136">
        <f t="shared" si="447"/>
        <v>0</v>
      </c>
      <c r="S768" s="136">
        <f t="shared" si="448"/>
        <v>0</v>
      </c>
      <c r="T768" s="136">
        <f t="shared" si="449"/>
        <v>0</v>
      </c>
      <c r="U768" s="136">
        <f t="shared" si="450"/>
        <v>0</v>
      </c>
      <c r="V768" s="136">
        <f t="shared" si="451"/>
        <v>0</v>
      </c>
      <c r="W768" s="136">
        <f t="shared" si="452"/>
        <v>0</v>
      </c>
      <c r="X768" s="136">
        <f t="shared" si="453"/>
        <v>0</v>
      </c>
      <c r="Y768" s="42">
        <f t="shared" si="454"/>
        <v>0</v>
      </c>
      <c r="Z768" s="42"/>
      <c r="AA768" s="42"/>
      <c r="AB768" s="42"/>
      <c r="AC768" s="42"/>
      <c r="AD768" s="42"/>
      <c r="AE768" s="42"/>
      <c r="AF768" s="42"/>
      <c r="AG768" s="42"/>
    </row>
    <row r="769" spans="1:33">
      <c r="A769" s="44">
        <f t="shared" si="436"/>
        <v>746</v>
      </c>
      <c r="B769" s="44"/>
      <c r="C769" s="139">
        <v>39201</v>
      </c>
      <c r="E769" s="138" t="s">
        <v>312</v>
      </c>
      <c r="G769" s="43">
        <v>6.6</v>
      </c>
      <c r="H769" s="136" t="str">
        <f t="shared" si="438"/>
        <v>P, S, T &amp; D Plant - Commodity</v>
      </c>
      <c r="I769" s="42">
        <f>'DepExp. Class.'!L$241</f>
        <v>0</v>
      </c>
      <c r="J769" s="136">
        <f t="shared" si="439"/>
        <v>0</v>
      </c>
      <c r="K769" s="136">
        <f t="shared" si="440"/>
        <v>0</v>
      </c>
      <c r="L769" s="136">
        <f t="shared" si="441"/>
        <v>0</v>
      </c>
      <c r="M769" s="136">
        <f t="shared" si="442"/>
        <v>0</v>
      </c>
      <c r="N769" s="136">
        <f t="shared" si="443"/>
        <v>0</v>
      </c>
      <c r="O769" s="136">
        <f t="shared" si="444"/>
        <v>0</v>
      </c>
      <c r="P769" s="136">
        <f t="shared" si="445"/>
        <v>0</v>
      </c>
      <c r="Q769" s="136">
        <f t="shared" si="446"/>
        <v>0</v>
      </c>
      <c r="R769" s="136">
        <f t="shared" si="447"/>
        <v>0</v>
      </c>
      <c r="S769" s="136">
        <f t="shared" si="448"/>
        <v>0</v>
      </c>
      <c r="T769" s="136">
        <f t="shared" si="449"/>
        <v>0</v>
      </c>
      <c r="U769" s="136">
        <f t="shared" si="450"/>
        <v>0</v>
      </c>
      <c r="V769" s="136">
        <f t="shared" si="451"/>
        <v>0</v>
      </c>
      <c r="W769" s="136">
        <f t="shared" si="452"/>
        <v>0</v>
      </c>
      <c r="X769" s="136">
        <f t="shared" si="453"/>
        <v>0</v>
      </c>
      <c r="Y769" s="42">
        <f t="shared" si="454"/>
        <v>0</v>
      </c>
      <c r="Z769" s="42"/>
      <c r="AA769" s="42"/>
      <c r="AB769" s="42"/>
      <c r="AC769" s="42"/>
      <c r="AD769" s="42"/>
      <c r="AE769" s="42"/>
      <c r="AF769" s="42"/>
      <c r="AG769" s="42"/>
    </row>
    <row r="770" spans="1:33">
      <c r="A770" s="44">
        <f t="shared" si="436"/>
        <v>747</v>
      </c>
      <c r="B770" s="44"/>
      <c r="C770" s="139">
        <v>39202</v>
      </c>
      <c r="E770" s="138" t="s">
        <v>313</v>
      </c>
      <c r="G770" s="43">
        <v>6.6</v>
      </c>
      <c r="H770" s="136" t="str">
        <f t="shared" si="438"/>
        <v>P, S, T &amp; D Plant - Commodity</v>
      </c>
      <c r="I770" s="42">
        <f>'DepExp. Class.'!L$242</f>
        <v>0</v>
      </c>
      <c r="J770" s="136">
        <f t="shared" si="439"/>
        <v>0</v>
      </c>
      <c r="K770" s="136">
        <f t="shared" si="440"/>
        <v>0</v>
      </c>
      <c r="L770" s="136">
        <f t="shared" si="441"/>
        <v>0</v>
      </c>
      <c r="M770" s="136">
        <f t="shared" si="442"/>
        <v>0</v>
      </c>
      <c r="N770" s="136">
        <f t="shared" si="443"/>
        <v>0</v>
      </c>
      <c r="O770" s="136">
        <f t="shared" si="444"/>
        <v>0</v>
      </c>
      <c r="P770" s="136">
        <f t="shared" si="445"/>
        <v>0</v>
      </c>
      <c r="Q770" s="136">
        <f t="shared" si="446"/>
        <v>0</v>
      </c>
      <c r="R770" s="136">
        <f t="shared" si="447"/>
        <v>0</v>
      </c>
      <c r="S770" s="136">
        <f t="shared" si="448"/>
        <v>0</v>
      </c>
      <c r="T770" s="136">
        <f t="shared" si="449"/>
        <v>0</v>
      </c>
      <c r="U770" s="136">
        <f t="shared" si="450"/>
        <v>0</v>
      </c>
      <c r="V770" s="136">
        <f t="shared" si="451"/>
        <v>0</v>
      </c>
      <c r="W770" s="136">
        <f t="shared" si="452"/>
        <v>0</v>
      </c>
      <c r="X770" s="136">
        <f t="shared" si="453"/>
        <v>0</v>
      </c>
      <c r="Y770" s="42">
        <f t="shared" si="454"/>
        <v>0</v>
      </c>
      <c r="Z770" s="42"/>
      <c r="AA770" s="42"/>
      <c r="AB770" s="42"/>
      <c r="AC770" s="42"/>
      <c r="AD770" s="42"/>
      <c r="AE770" s="42"/>
      <c r="AF770" s="42"/>
      <c r="AG770" s="42"/>
    </row>
    <row r="771" spans="1:33">
      <c r="A771" s="44">
        <f t="shared" si="436"/>
        <v>748</v>
      </c>
      <c r="B771" s="44"/>
      <c r="C771" s="139">
        <v>39300</v>
      </c>
      <c r="E771" s="138" t="s">
        <v>198</v>
      </c>
      <c r="G771" s="43">
        <v>6.6</v>
      </c>
      <c r="H771" s="136" t="str">
        <f t="shared" si="438"/>
        <v>P, S, T &amp; D Plant - Commodity</v>
      </c>
      <c r="I771" s="42">
        <f>'DepExp. Class.'!L$243</f>
        <v>0</v>
      </c>
      <c r="J771" s="136">
        <f t="shared" si="439"/>
        <v>0</v>
      </c>
      <c r="K771" s="136">
        <f t="shared" si="440"/>
        <v>0</v>
      </c>
      <c r="L771" s="136">
        <f t="shared" si="441"/>
        <v>0</v>
      </c>
      <c r="M771" s="136">
        <f t="shared" si="442"/>
        <v>0</v>
      </c>
      <c r="N771" s="136">
        <f t="shared" si="443"/>
        <v>0</v>
      </c>
      <c r="O771" s="136">
        <f t="shared" si="444"/>
        <v>0</v>
      </c>
      <c r="P771" s="136">
        <f t="shared" si="445"/>
        <v>0</v>
      </c>
      <c r="Q771" s="136">
        <f t="shared" si="446"/>
        <v>0</v>
      </c>
      <c r="R771" s="136">
        <f t="shared" si="447"/>
        <v>0</v>
      </c>
      <c r="S771" s="136">
        <f t="shared" si="448"/>
        <v>0</v>
      </c>
      <c r="T771" s="136">
        <f t="shared" si="449"/>
        <v>0</v>
      </c>
      <c r="U771" s="136">
        <f t="shared" si="450"/>
        <v>0</v>
      </c>
      <c r="V771" s="136">
        <f t="shared" si="451"/>
        <v>0</v>
      </c>
      <c r="W771" s="136">
        <f t="shared" si="452"/>
        <v>0</v>
      </c>
      <c r="X771" s="136">
        <f t="shared" si="453"/>
        <v>0</v>
      </c>
      <c r="Y771" s="42">
        <f t="shared" si="454"/>
        <v>0</v>
      </c>
      <c r="Z771" s="42"/>
      <c r="AA771" s="42"/>
      <c r="AB771" s="42"/>
      <c r="AC771" s="42"/>
      <c r="AD771" s="42"/>
      <c r="AE771" s="42"/>
      <c r="AF771" s="42"/>
      <c r="AG771" s="42"/>
    </row>
    <row r="772" spans="1:33">
      <c r="A772" s="44">
        <f t="shared" si="436"/>
        <v>749</v>
      </c>
      <c r="B772" s="44"/>
      <c r="C772" s="139">
        <v>39400</v>
      </c>
      <c r="E772" s="138" t="s">
        <v>314</v>
      </c>
      <c r="G772" s="43">
        <v>6.6</v>
      </c>
      <c r="H772" s="136" t="str">
        <f t="shared" si="438"/>
        <v>P, S, T &amp; D Plant - Commodity</v>
      </c>
      <c r="I772" s="42">
        <f>'DepExp. Class.'!L$244</f>
        <v>0</v>
      </c>
      <c r="J772" s="136">
        <f t="shared" si="439"/>
        <v>0</v>
      </c>
      <c r="K772" s="136">
        <f t="shared" si="440"/>
        <v>0</v>
      </c>
      <c r="L772" s="136">
        <f t="shared" si="441"/>
        <v>0</v>
      </c>
      <c r="M772" s="136">
        <f t="shared" si="442"/>
        <v>0</v>
      </c>
      <c r="N772" s="136">
        <f t="shared" si="443"/>
        <v>0</v>
      </c>
      <c r="O772" s="136">
        <f t="shared" si="444"/>
        <v>0</v>
      </c>
      <c r="P772" s="136">
        <f t="shared" si="445"/>
        <v>0</v>
      </c>
      <c r="Q772" s="136">
        <f t="shared" si="446"/>
        <v>0</v>
      </c>
      <c r="R772" s="136">
        <f t="shared" si="447"/>
        <v>0</v>
      </c>
      <c r="S772" s="136">
        <f t="shared" si="448"/>
        <v>0</v>
      </c>
      <c r="T772" s="136">
        <f t="shared" si="449"/>
        <v>0</v>
      </c>
      <c r="U772" s="136">
        <f t="shared" si="450"/>
        <v>0</v>
      </c>
      <c r="V772" s="136">
        <f t="shared" si="451"/>
        <v>0</v>
      </c>
      <c r="W772" s="136">
        <f t="shared" si="452"/>
        <v>0</v>
      </c>
      <c r="X772" s="136">
        <f t="shared" si="453"/>
        <v>0</v>
      </c>
      <c r="Y772" s="42">
        <f t="shared" si="454"/>
        <v>0</v>
      </c>
      <c r="Z772" s="42"/>
      <c r="AA772" s="42"/>
      <c r="AB772" s="42"/>
      <c r="AC772" s="42"/>
      <c r="AD772" s="42"/>
      <c r="AE772" s="42"/>
      <c r="AF772" s="42"/>
      <c r="AG772" s="42"/>
    </row>
    <row r="773" spans="1:33">
      <c r="A773" s="44">
        <f t="shared" si="436"/>
        <v>750</v>
      </c>
      <c r="B773" s="44"/>
      <c r="C773" s="139">
        <v>39600</v>
      </c>
      <c r="E773" s="138" t="s">
        <v>315</v>
      </c>
      <c r="G773" s="43">
        <v>6.6</v>
      </c>
      <c r="H773" s="136" t="str">
        <f t="shared" si="438"/>
        <v>P, S, T &amp; D Plant - Commodity</v>
      </c>
      <c r="I773" s="42">
        <f>'DepExp. Class.'!L$245</f>
        <v>0</v>
      </c>
      <c r="J773" s="136">
        <f t="shared" si="439"/>
        <v>0</v>
      </c>
      <c r="K773" s="136">
        <f t="shared" si="440"/>
        <v>0</v>
      </c>
      <c r="L773" s="136">
        <f t="shared" si="441"/>
        <v>0</v>
      </c>
      <c r="M773" s="136">
        <f t="shared" si="442"/>
        <v>0</v>
      </c>
      <c r="N773" s="136">
        <f t="shared" si="443"/>
        <v>0</v>
      </c>
      <c r="O773" s="136">
        <f t="shared" si="444"/>
        <v>0</v>
      </c>
      <c r="P773" s="136">
        <f t="shared" si="445"/>
        <v>0</v>
      </c>
      <c r="Q773" s="136">
        <f t="shared" si="446"/>
        <v>0</v>
      </c>
      <c r="R773" s="136">
        <f t="shared" si="447"/>
        <v>0</v>
      </c>
      <c r="S773" s="136">
        <f t="shared" si="448"/>
        <v>0</v>
      </c>
      <c r="T773" s="136">
        <f t="shared" si="449"/>
        <v>0</v>
      </c>
      <c r="U773" s="136">
        <f t="shared" si="450"/>
        <v>0</v>
      </c>
      <c r="V773" s="136">
        <f t="shared" si="451"/>
        <v>0</v>
      </c>
      <c r="W773" s="136">
        <f t="shared" si="452"/>
        <v>0</v>
      </c>
      <c r="X773" s="136">
        <f t="shared" si="453"/>
        <v>0</v>
      </c>
      <c r="Y773" s="42">
        <f t="shared" si="454"/>
        <v>0</v>
      </c>
      <c r="Z773" s="42"/>
      <c r="AA773" s="42"/>
      <c r="AB773" s="42"/>
      <c r="AC773" s="42"/>
      <c r="AD773" s="42"/>
      <c r="AE773" s="42"/>
      <c r="AF773" s="42"/>
      <c r="AG773" s="42"/>
    </row>
    <row r="774" spans="1:33">
      <c r="A774" s="44">
        <f t="shared" si="436"/>
        <v>751</v>
      </c>
      <c r="B774" s="44"/>
      <c r="C774" s="139">
        <v>39603</v>
      </c>
      <c r="E774" s="138" t="s">
        <v>316</v>
      </c>
      <c r="G774" s="43">
        <v>6.6</v>
      </c>
      <c r="H774" s="136" t="str">
        <f t="shared" si="438"/>
        <v>P, S, T &amp; D Plant - Commodity</v>
      </c>
      <c r="I774" s="42">
        <f>'DepExp. Class.'!L$246</f>
        <v>0</v>
      </c>
      <c r="J774" s="136">
        <f t="shared" si="439"/>
        <v>0</v>
      </c>
      <c r="K774" s="136">
        <f t="shared" si="440"/>
        <v>0</v>
      </c>
      <c r="L774" s="136">
        <f t="shared" si="441"/>
        <v>0</v>
      </c>
      <c r="M774" s="136">
        <f t="shared" si="442"/>
        <v>0</v>
      </c>
      <c r="N774" s="136">
        <f t="shared" si="443"/>
        <v>0</v>
      </c>
      <c r="O774" s="136">
        <f t="shared" si="444"/>
        <v>0</v>
      </c>
      <c r="P774" s="136">
        <f t="shared" si="445"/>
        <v>0</v>
      </c>
      <c r="Q774" s="136">
        <f t="shared" si="446"/>
        <v>0</v>
      </c>
      <c r="R774" s="136">
        <f t="shared" si="447"/>
        <v>0</v>
      </c>
      <c r="S774" s="136">
        <f t="shared" si="448"/>
        <v>0</v>
      </c>
      <c r="T774" s="136">
        <f t="shared" si="449"/>
        <v>0</v>
      </c>
      <c r="U774" s="136">
        <f t="shared" si="450"/>
        <v>0</v>
      </c>
      <c r="V774" s="136">
        <f t="shared" si="451"/>
        <v>0</v>
      </c>
      <c r="W774" s="136">
        <f t="shared" si="452"/>
        <v>0</v>
      </c>
      <c r="X774" s="136">
        <f t="shared" si="453"/>
        <v>0</v>
      </c>
      <c r="Y774" s="42">
        <f t="shared" si="454"/>
        <v>0</v>
      </c>
      <c r="Z774" s="42"/>
      <c r="AA774" s="42"/>
      <c r="AB774" s="42"/>
      <c r="AC774" s="42"/>
      <c r="AD774" s="42"/>
      <c r="AE774" s="42"/>
      <c r="AF774" s="42"/>
      <c r="AG774" s="42"/>
    </row>
    <row r="775" spans="1:33">
      <c r="A775" s="44">
        <f t="shared" si="436"/>
        <v>752</v>
      </c>
      <c r="B775" s="44"/>
      <c r="C775" s="137">
        <v>39604</v>
      </c>
      <c r="E775" s="138" t="s">
        <v>317</v>
      </c>
      <c r="G775" s="43">
        <v>6.6</v>
      </c>
      <c r="H775" s="136" t="str">
        <f t="shared" si="438"/>
        <v>P, S, T &amp; D Plant - Commodity</v>
      </c>
      <c r="I775" s="42">
        <f>'DepExp. Class.'!L$247</f>
        <v>0</v>
      </c>
      <c r="J775" s="136">
        <f t="shared" si="439"/>
        <v>0</v>
      </c>
      <c r="K775" s="136">
        <f t="shared" si="440"/>
        <v>0</v>
      </c>
      <c r="L775" s="136">
        <f t="shared" si="441"/>
        <v>0</v>
      </c>
      <c r="M775" s="136">
        <f t="shared" si="442"/>
        <v>0</v>
      </c>
      <c r="N775" s="136">
        <f t="shared" si="443"/>
        <v>0</v>
      </c>
      <c r="O775" s="136">
        <f t="shared" si="444"/>
        <v>0</v>
      </c>
      <c r="P775" s="136">
        <f t="shared" si="445"/>
        <v>0</v>
      </c>
      <c r="Q775" s="136">
        <f t="shared" si="446"/>
        <v>0</v>
      </c>
      <c r="R775" s="136">
        <f t="shared" si="447"/>
        <v>0</v>
      </c>
      <c r="S775" s="136">
        <f t="shared" si="448"/>
        <v>0</v>
      </c>
      <c r="T775" s="136">
        <f t="shared" si="449"/>
        <v>0</v>
      </c>
      <c r="U775" s="136">
        <f t="shared" si="450"/>
        <v>0</v>
      </c>
      <c r="V775" s="136">
        <f t="shared" si="451"/>
        <v>0</v>
      </c>
      <c r="W775" s="136">
        <f t="shared" si="452"/>
        <v>0</v>
      </c>
      <c r="X775" s="136">
        <f t="shared" si="453"/>
        <v>0</v>
      </c>
      <c r="Y775" s="42">
        <f t="shared" si="454"/>
        <v>0</v>
      </c>
      <c r="Z775" s="42"/>
      <c r="AA775" s="42"/>
      <c r="AB775" s="42"/>
      <c r="AC775" s="42"/>
      <c r="AD775" s="42"/>
      <c r="AE775" s="42"/>
      <c r="AF775" s="42"/>
      <c r="AG775" s="42"/>
    </row>
    <row r="776" spans="1:33">
      <c r="A776" s="44">
        <f t="shared" si="436"/>
        <v>753</v>
      </c>
      <c r="B776" s="44"/>
      <c r="C776" s="137">
        <v>39605</v>
      </c>
      <c r="E776" s="141" t="s">
        <v>318</v>
      </c>
      <c r="G776" s="43">
        <v>6.6</v>
      </c>
      <c r="H776" s="136" t="str">
        <f t="shared" si="438"/>
        <v>P, S, T &amp; D Plant - Commodity</v>
      </c>
      <c r="I776" s="42">
        <f>'DepExp. Class.'!L$248</f>
        <v>0</v>
      </c>
      <c r="J776" s="136">
        <f t="shared" si="439"/>
        <v>0</v>
      </c>
      <c r="K776" s="136">
        <f t="shared" si="440"/>
        <v>0</v>
      </c>
      <c r="L776" s="136">
        <f t="shared" si="441"/>
        <v>0</v>
      </c>
      <c r="M776" s="136">
        <f t="shared" si="442"/>
        <v>0</v>
      </c>
      <c r="N776" s="136">
        <f t="shared" si="443"/>
        <v>0</v>
      </c>
      <c r="O776" s="136">
        <f t="shared" si="444"/>
        <v>0</v>
      </c>
      <c r="P776" s="136">
        <f t="shared" si="445"/>
        <v>0</v>
      </c>
      <c r="Q776" s="136">
        <f t="shared" si="446"/>
        <v>0</v>
      </c>
      <c r="R776" s="136">
        <f t="shared" si="447"/>
        <v>0</v>
      </c>
      <c r="S776" s="136">
        <f t="shared" si="448"/>
        <v>0</v>
      </c>
      <c r="T776" s="136">
        <f t="shared" si="449"/>
        <v>0</v>
      </c>
      <c r="U776" s="136">
        <f t="shared" si="450"/>
        <v>0</v>
      </c>
      <c r="V776" s="136">
        <f t="shared" si="451"/>
        <v>0</v>
      </c>
      <c r="W776" s="136">
        <f t="shared" si="452"/>
        <v>0</v>
      </c>
      <c r="X776" s="136">
        <f t="shared" si="453"/>
        <v>0</v>
      </c>
      <c r="Y776" s="42">
        <f t="shared" si="454"/>
        <v>0</v>
      </c>
      <c r="Z776" s="42"/>
      <c r="AA776" s="42"/>
      <c r="AB776" s="42"/>
      <c r="AC776" s="42"/>
      <c r="AD776" s="42"/>
      <c r="AE776" s="42"/>
      <c r="AF776" s="42"/>
      <c r="AG776" s="42"/>
    </row>
    <row r="777" spans="1:33">
      <c r="A777" s="44">
        <f t="shared" si="436"/>
        <v>754</v>
      </c>
      <c r="B777" s="44"/>
      <c r="C777" s="137">
        <v>39700</v>
      </c>
      <c r="E777" s="138" t="s">
        <v>319</v>
      </c>
      <c r="G777" s="43">
        <v>6.6</v>
      </c>
      <c r="H777" s="136" t="str">
        <f t="shared" si="438"/>
        <v>P, S, T &amp; D Plant - Commodity</v>
      </c>
      <c r="I777" s="42">
        <f>'DepExp. Class.'!L$249</f>
        <v>1337.2538006550724</v>
      </c>
      <c r="J777" s="136">
        <f t="shared" si="439"/>
        <v>428.55967111363236</v>
      </c>
      <c r="K777" s="136">
        <f t="shared" si="440"/>
        <v>279.07363567734808</v>
      </c>
      <c r="L777" s="136">
        <f t="shared" si="441"/>
        <v>13.111151271085133</v>
      </c>
      <c r="M777" s="136">
        <f t="shared" si="442"/>
        <v>295.82855232848232</v>
      </c>
      <c r="N777" s="136">
        <f t="shared" si="443"/>
        <v>320.68079026452443</v>
      </c>
      <c r="O777" s="136">
        <f t="shared" si="444"/>
        <v>0</v>
      </c>
      <c r="P777" s="136">
        <f t="shared" si="445"/>
        <v>0</v>
      </c>
      <c r="Q777" s="136">
        <f t="shared" si="446"/>
        <v>0</v>
      </c>
      <c r="R777" s="136">
        <f t="shared" si="447"/>
        <v>0</v>
      </c>
      <c r="S777" s="136">
        <f t="shared" si="448"/>
        <v>0</v>
      </c>
      <c r="T777" s="136">
        <f t="shared" si="449"/>
        <v>0</v>
      </c>
      <c r="U777" s="136">
        <f t="shared" si="450"/>
        <v>0</v>
      </c>
      <c r="V777" s="136">
        <f t="shared" si="451"/>
        <v>0</v>
      </c>
      <c r="W777" s="136">
        <f t="shared" si="452"/>
        <v>0</v>
      </c>
      <c r="X777" s="136">
        <f t="shared" si="453"/>
        <v>0</v>
      </c>
      <c r="Y777" s="42">
        <f t="shared" si="454"/>
        <v>0</v>
      </c>
      <c r="Z777" s="42"/>
      <c r="AA777" s="42"/>
      <c r="AB777" s="42"/>
      <c r="AC777" s="42"/>
      <c r="AD777" s="42"/>
      <c r="AE777" s="42"/>
      <c r="AF777" s="42"/>
      <c r="AG777" s="42"/>
    </row>
    <row r="778" spans="1:33">
      <c r="A778" s="44">
        <f t="shared" si="436"/>
        <v>755</v>
      </c>
      <c r="B778" s="44"/>
      <c r="C778" s="137">
        <v>39701</v>
      </c>
      <c r="E778" s="138" t="s">
        <v>320</v>
      </c>
      <c r="G778" s="43">
        <v>6.6</v>
      </c>
      <c r="H778" s="136" t="str">
        <f t="shared" si="438"/>
        <v>P, S, T &amp; D Plant - Commodity</v>
      </c>
      <c r="I778" s="42">
        <f>'DepExp. Class.'!L$250</f>
        <v>0</v>
      </c>
      <c r="J778" s="136">
        <f t="shared" si="439"/>
        <v>0</v>
      </c>
      <c r="K778" s="136">
        <f t="shared" si="440"/>
        <v>0</v>
      </c>
      <c r="L778" s="136">
        <f t="shared" si="441"/>
        <v>0</v>
      </c>
      <c r="M778" s="136">
        <f t="shared" si="442"/>
        <v>0</v>
      </c>
      <c r="N778" s="136">
        <f t="shared" si="443"/>
        <v>0</v>
      </c>
      <c r="O778" s="136">
        <f t="shared" si="444"/>
        <v>0</v>
      </c>
      <c r="P778" s="136">
        <f t="shared" si="445"/>
        <v>0</v>
      </c>
      <c r="Q778" s="136">
        <f t="shared" si="446"/>
        <v>0</v>
      </c>
      <c r="R778" s="136">
        <f t="shared" si="447"/>
        <v>0</v>
      </c>
      <c r="S778" s="136">
        <f t="shared" si="448"/>
        <v>0</v>
      </c>
      <c r="T778" s="136">
        <f t="shared" si="449"/>
        <v>0</v>
      </c>
      <c r="U778" s="136">
        <f t="shared" si="450"/>
        <v>0</v>
      </c>
      <c r="V778" s="136">
        <f t="shared" si="451"/>
        <v>0</v>
      </c>
      <c r="W778" s="136">
        <f t="shared" si="452"/>
        <v>0</v>
      </c>
      <c r="X778" s="136">
        <f t="shared" si="453"/>
        <v>0</v>
      </c>
      <c r="Y778" s="42">
        <f t="shared" si="454"/>
        <v>0</v>
      </c>
      <c r="Z778" s="42"/>
      <c r="AA778" s="42"/>
      <c r="AB778" s="42"/>
      <c r="AC778" s="42"/>
      <c r="AD778" s="42"/>
      <c r="AE778" s="42"/>
      <c r="AF778" s="42"/>
      <c r="AG778" s="42"/>
    </row>
    <row r="779" spans="1:33">
      <c r="A779" s="44">
        <f t="shared" si="436"/>
        <v>756</v>
      </c>
      <c r="B779" s="44"/>
      <c r="C779" s="137">
        <v>39702</v>
      </c>
      <c r="E779" s="138" t="s">
        <v>321</v>
      </c>
      <c r="G779" s="43">
        <v>6.6</v>
      </c>
      <c r="H779" s="136" t="str">
        <f t="shared" si="438"/>
        <v>P, S, T &amp; D Plant - Commodity</v>
      </c>
      <c r="I779" s="42">
        <f>'DepExp. Class.'!L$251</f>
        <v>0</v>
      </c>
      <c r="J779" s="136">
        <f t="shared" si="439"/>
        <v>0</v>
      </c>
      <c r="K779" s="136">
        <f t="shared" si="440"/>
        <v>0</v>
      </c>
      <c r="L779" s="136">
        <f t="shared" si="441"/>
        <v>0</v>
      </c>
      <c r="M779" s="136">
        <f t="shared" si="442"/>
        <v>0</v>
      </c>
      <c r="N779" s="136">
        <f t="shared" si="443"/>
        <v>0</v>
      </c>
      <c r="O779" s="136">
        <f t="shared" si="444"/>
        <v>0</v>
      </c>
      <c r="P779" s="136">
        <f t="shared" si="445"/>
        <v>0</v>
      </c>
      <c r="Q779" s="136">
        <f t="shared" si="446"/>
        <v>0</v>
      </c>
      <c r="R779" s="136">
        <f t="shared" si="447"/>
        <v>0</v>
      </c>
      <c r="S779" s="136">
        <f t="shared" si="448"/>
        <v>0</v>
      </c>
      <c r="T779" s="136">
        <f t="shared" si="449"/>
        <v>0</v>
      </c>
      <c r="U779" s="136">
        <f t="shared" si="450"/>
        <v>0</v>
      </c>
      <c r="V779" s="136">
        <f t="shared" si="451"/>
        <v>0</v>
      </c>
      <c r="W779" s="136">
        <f t="shared" si="452"/>
        <v>0</v>
      </c>
      <c r="X779" s="136">
        <f t="shared" si="453"/>
        <v>0</v>
      </c>
      <c r="Y779" s="42">
        <f t="shared" si="454"/>
        <v>0</v>
      </c>
      <c r="Z779" s="44"/>
      <c r="AA779" s="44"/>
      <c r="AB779" s="44"/>
      <c r="AC779" s="44"/>
      <c r="AD779" s="44"/>
      <c r="AE779" s="44"/>
      <c r="AF779" s="44"/>
      <c r="AG779" s="44"/>
    </row>
    <row r="780" spans="1:33">
      <c r="A780" s="44">
        <f t="shared" si="436"/>
        <v>757</v>
      </c>
      <c r="B780" s="44"/>
      <c r="C780" s="137">
        <v>39705</v>
      </c>
      <c r="E780" s="138" t="s">
        <v>322</v>
      </c>
      <c r="G780" s="43">
        <v>6.6</v>
      </c>
      <c r="H780" s="136" t="str">
        <f t="shared" si="438"/>
        <v>P, S, T &amp; D Plant - Commodity</v>
      </c>
      <c r="I780" s="42">
        <f>'DepExp. Class.'!L$252</f>
        <v>0</v>
      </c>
      <c r="J780" s="136">
        <f t="shared" si="439"/>
        <v>0</v>
      </c>
      <c r="K780" s="136">
        <f t="shared" si="440"/>
        <v>0</v>
      </c>
      <c r="L780" s="136">
        <f t="shared" si="441"/>
        <v>0</v>
      </c>
      <c r="M780" s="136">
        <f t="shared" si="442"/>
        <v>0</v>
      </c>
      <c r="N780" s="136">
        <f t="shared" si="443"/>
        <v>0</v>
      </c>
      <c r="O780" s="136">
        <f t="shared" si="444"/>
        <v>0</v>
      </c>
      <c r="P780" s="136">
        <f t="shared" si="445"/>
        <v>0</v>
      </c>
      <c r="Q780" s="136">
        <f t="shared" si="446"/>
        <v>0</v>
      </c>
      <c r="R780" s="136">
        <f t="shared" si="447"/>
        <v>0</v>
      </c>
      <c r="S780" s="136">
        <f t="shared" si="448"/>
        <v>0</v>
      </c>
      <c r="T780" s="136">
        <f t="shared" si="449"/>
        <v>0</v>
      </c>
      <c r="U780" s="136">
        <f t="shared" si="450"/>
        <v>0</v>
      </c>
      <c r="V780" s="136">
        <f t="shared" si="451"/>
        <v>0</v>
      </c>
      <c r="W780" s="136">
        <f t="shared" si="452"/>
        <v>0</v>
      </c>
      <c r="X780" s="136">
        <f t="shared" si="453"/>
        <v>0</v>
      </c>
      <c r="Y780" s="42">
        <f t="shared" si="454"/>
        <v>0</v>
      </c>
      <c r="Z780" s="44"/>
      <c r="AA780" s="44"/>
      <c r="AB780" s="44"/>
      <c r="AC780" s="44"/>
      <c r="AD780" s="44"/>
      <c r="AE780" s="44"/>
      <c r="AF780" s="44"/>
      <c r="AG780" s="44"/>
    </row>
    <row r="781" spans="1:33">
      <c r="A781" s="44">
        <f t="shared" si="436"/>
        <v>758</v>
      </c>
      <c r="B781" s="44"/>
      <c r="C781" s="137">
        <v>39800</v>
      </c>
      <c r="E781" s="138" t="s">
        <v>323</v>
      </c>
      <c r="G781" s="43">
        <v>6.6</v>
      </c>
      <c r="H781" s="136" t="str">
        <f t="shared" si="438"/>
        <v>P, S, T &amp; D Plant - Commodity</v>
      </c>
      <c r="I781" s="42">
        <f>'DepExp. Class.'!L$253</f>
        <v>36.94478494303177</v>
      </c>
      <c r="J781" s="136">
        <f t="shared" si="439"/>
        <v>11.839970001800358</v>
      </c>
      <c r="K781" s="136">
        <f t="shared" si="440"/>
        <v>7.7100662928151493</v>
      </c>
      <c r="L781" s="136">
        <f t="shared" si="441"/>
        <v>0.36222642540145583</v>
      </c>
      <c r="M781" s="136">
        <f t="shared" si="442"/>
        <v>8.1729603164562477</v>
      </c>
      <c r="N781" s="136">
        <f t="shared" si="443"/>
        <v>8.8595619065585591</v>
      </c>
      <c r="O781" s="136">
        <f t="shared" si="444"/>
        <v>0</v>
      </c>
      <c r="P781" s="136">
        <f t="shared" si="445"/>
        <v>0</v>
      </c>
      <c r="Q781" s="136">
        <f t="shared" si="446"/>
        <v>0</v>
      </c>
      <c r="R781" s="136">
        <f t="shared" si="447"/>
        <v>0</v>
      </c>
      <c r="S781" s="136">
        <f t="shared" si="448"/>
        <v>0</v>
      </c>
      <c r="T781" s="136">
        <f t="shared" si="449"/>
        <v>0</v>
      </c>
      <c r="U781" s="136">
        <f t="shared" si="450"/>
        <v>0</v>
      </c>
      <c r="V781" s="136">
        <f t="shared" si="451"/>
        <v>0</v>
      </c>
      <c r="W781" s="136">
        <f t="shared" si="452"/>
        <v>0</v>
      </c>
      <c r="X781" s="136">
        <f t="shared" si="453"/>
        <v>0</v>
      </c>
      <c r="Y781" s="42">
        <f t="shared" si="454"/>
        <v>0</v>
      </c>
      <c r="Z781" s="44"/>
      <c r="AA781" s="44"/>
      <c r="AB781" s="44"/>
      <c r="AC781" s="44"/>
      <c r="AD781" s="44"/>
      <c r="AE781" s="44"/>
      <c r="AF781" s="44"/>
      <c r="AG781" s="44"/>
    </row>
    <row r="782" spans="1:33">
      <c r="A782" s="44">
        <f t="shared" si="436"/>
        <v>759</v>
      </c>
      <c r="B782" s="44"/>
      <c r="C782" s="137">
        <v>39900</v>
      </c>
      <c r="E782" s="138" t="s">
        <v>324</v>
      </c>
      <c r="G782" s="43">
        <v>6.6</v>
      </c>
      <c r="H782" s="136" t="str">
        <f t="shared" si="438"/>
        <v>P, S, T &amp; D Plant - Commodity</v>
      </c>
      <c r="I782" s="42">
        <f>'DepExp. Class.'!L$254</f>
        <v>958.34558246669201</v>
      </c>
      <c r="J782" s="136">
        <f t="shared" si="439"/>
        <v>307.12813635970736</v>
      </c>
      <c r="K782" s="136">
        <f t="shared" si="440"/>
        <v>199.9986732535678</v>
      </c>
      <c r="L782" s="136">
        <f t="shared" si="441"/>
        <v>9.3961325034498646</v>
      </c>
      <c r="M782" s="136">
        <f t="shared" si="442"/>
        <v>212.00611742710197</v>
      </c>
      <c r="N782" s="136">
        <f t="shared" si="443"/>
        <v>229.81652292286498</v>
      </c>
      <c r="O782" s="136">
        <f t="shared" si="444"/>
        <v>0</v>
      </c>
      <c r="P782" s="136">
        <f t="shared" si="445"/>
        <v>0</v>
      </c>
      <c r="Q782" s="136">
        <f t="shared" si="446"/>
        <v>0</v>
      </c>
      <c r="R782" s="136">
        <f t="shared" si="447"/>
        <v>0</v>
      </c>
      <c r="S782" s="136">
        <f t="shared" si="448"/>
        <v>0</v>
      </c>
      <c r="T782" s="136">
        <f t="shared" si="449"/>
        <v>0</v>
      </c>
      <c r="U782" s="136">
        <f t="shared" si="450"/>
        <v>0</v>
      </c>
      <c r="V782" s="136">
        <f t="shared" si="451"/>
        <v>0</v>
      </c>
      <c r="W782" s="136">
        <f t="shared" si="452"/>
        <v>0</v>
      </c>
      <c r="X782" s="136">
        <f t="shared" si="453"/>
        <v>0</v>
      </c>
      <c r="Y782" s="42">
        <f t="shared" si="454"/>
        <v>0</v>
      </c>
      <c r="Z782" s="44"/>
      <c r="AA782" s="44"/>
      <c r="AB782" s="44"/>
      <c r="AC782" s="44"/>
      <c r="AD782" s="44"/>
      <c r="AE782" s="44"/>
      <c r="AF782" s="44"/>
      <c r="AG782" s="44"/>
    </row>
    <row r="783" spans="1:33">
      <c r="A783" s="44">
        <f t="shared" si="436"/>
        <v>760</v>
      </c>
      <c r="B783" s="44"/>
      <c r="C783" s="137">
        <v>39901</v>
      </c>
      <c r="E783" s="138" t="s">
        <v>325</v>
      </c>
      <c r="G783" s="43">
        <v>6.6</v>
      </c>
      <c r="H783" s="136" t="str">
        <f t="shared" si="438"/>
        <v>P, S, T &amp; D Plant - Commodity</v>
      </c>
      <c r="I783" s="42">
        <f>'DepExp. Class.'!L$255</f>
        <v>8837.7795241962904</v>
      </c>
      <c r="J783" s="136">
        <f t="shared" si="439"/>
        <v>2832.3089337334386</v>
      </c>
      <c r="K783" s="136">
        <f t="shared" si="440"/>
        <v>1844.3703520783308</v>
      </c>
      <c r="L783" s="136">
        <f t="shared" si="441"/>
        <v>86.650315882799603</v>
      </c>
      <c r="M783" s="136">
        <f t="shared" si="442"/>
        <v>1955.1019568316492</v>
      </c>
      <c r="N783" s="136">
        <f t="shared" si="443"/>
        <v>2119.3479656700715</v>
      </c>
      <c r="O783" s="136">
        <f t="shared" si="444"/>
        <v>0</v>
      </c>
      <c r="P783" s="136">
        <f t="shared" si="445"/>
        <v>0</v>
      </c>
      <c r="Q783" s="136">
        <f t="shared" si="446"/>
        <v>0</v>
      </c>
      <c r="R783" s="136">
        <f t="shared" si="447"/>
        <v>0</v>
      </c>
      <c r="S783" s="136">
        <f t="shared" si="448"/>
        <v>0</v>
      </c>
      <c r="T783" s="136">
        <f t="shared" si="449"/>
        <v>0</v>
      </c>
      <c r="U783" s="136">
        <f t="shared" si="450"/>
        <v>0</v>
      </c>
      <c r="V783" s="136">
        <f t="shared" si="451"/>
        <v>0</v>
      </c>
      <c r="W783" s="136">
        <f t="shared" si="452"/>
        <v>0</v>
      </c>
      <c r="X783" s="136">
        <f t="shared" si="453"/>
        <v>0</v>
      </c>
      <c r="Y783" s="42">
        <f t="shared" si="454"/>
        <v>0</v>
      </c>
      <c r="Z783" s="44"/>
      <c r="AA783" s="44"/>
      <c r="AB783" s="44"/>
      <c r="AC783" s="44"/>
      <c r="AD783" s="44"/>
      <c r="AE783" s="44"/>
      <c r="AF783" s="44"/>
      <c r="AG783" s="44"/>
    </row>
    <row r="784" spans="1:33">
      <c r="A784" s="44">
        <f t="shared" si="436"/>
        <v>761</v>
      </c>
      <c r="B784" s="44"/>
      <c r="C784" s="137">
        <v>39902</v>
      </c>
      <c r="E784" s="138" t="s">
        <v>326</v>
      </c>
      <c r="G784" s="43">
        <v>6.6</v>
      </c>
      <c r="H784" s="136" t="str">
        <f t="shared" si="438"/>
        <v>P, S, T &amp; D Plant - Commodity</v>
      </c>
      <c r="I784" s="42">
        <f>'DepExp. Class.'!L$256</f>
        <v>1861.4782355209006</v>
      </c>
      <c r="J784" s="136">
        <f t="shared" si="439"/>
        <v>596.56177459299852</v>
      </c>
      <c r="K784" s="136">
        <f t="shared" si="440"/>
        <v>388.47487191032349</v>
      </c>
      <c r="L784" s="136">
        <f t="shared" si="441"/>
        <v>18.250927925418114</v>
      </c>
      <c r="M784" s="136">
        <f t="shared" si="442"/>
        <v>411.79797831598478</v>
      </c>
      <c r="N784" s="136">
        <f t="shared" si="443"/>
        <v>446.39268277617566</v>
      </c>
      <c r="O784" s="136">
        <f t="shared" si="444"/>
        <v>0</v>
      </c>
      <c r="P784" s="136">
        <f t="shared" si="445"/>
        <v>0</v>
      </c>
      <c r="Q784" s="136">
        <f t="shared" si="446"/>
        <v>0</v>
      </c>
      <c r="R784" s="136">
        <f t="shared" si="447"/>
        <v>0</v>
      </c>
      <c r="S784" s="136">
        <f t="shared" si="448"/>
        <v>0</v>
      </c>
      <c r="T784" s="136">
        <f t="shared" si="449"/>
        <v>0</v>
      </c>
      <c r="U784" s="136">
        <f t="shared" si="450"/>
        <v>0</v>
      </c>
      <c r="V784" s="136">
        <f t="shared" si="451"/>
        <v>0</v>
      </c>
      <c r="W784" s="136">
        <f t="shared" si="452"/>
        <v>0</v>
      </c>
      <c r="X784" s="136">
        <f t="shared" si="453"/>
        <v>0</v>
      </c>
      <c r="Y784" s="42">
        <f t="shared" si="454"/>
        <v>0</v>
      </c>
      <c r="Z784" s="44"/>
      <c r="AA784" s="44"/>
      <c r="AB784" s="44"/>
      <c r="AC784" s="44"/>
      <c r="AD784" s="44"/>
      <c r="AE784" s="44"/>
      <c r="AF784" s="44"/>
      <c r="AG784" s="44"/>
    </row>
    <row r="785" spans="1:33">
      <c r="A785" s="44">
        <f t="shared" si="436"/>
        <v>762</v>
      </c>
      <c r="B785" s="44"/>
      <c r="C785" s="137">
        <v>39903</v>
      </c>
      <c r="E785" s="138" t="s">
        <v>327</v>
      </c>
      <c r="G785" s="43">
        <v>6.6</v>
      </c>
      <c r="H785" s="136" t="str">
        <f t="shared" si="438"/>
        <v>P, S, T &amp; D Plant - Commodity</v>
      </c>
      <c r="I785" s="42">
        <f>'DepExp. Class.'!L$257</f>
        <v>503.19822859085764</v>
      </c>
      <c r="J785" s="136">
        <f t="shared" si="439"/>
        <v>161.26367877527883</v>
      </c>
      <c r="K785" s="136">
        <f t="shared" si="440"/>
        <v>105.01324359703493</v>
      </c>
      <c r="L785" s="136">
        <f t="shared" si="441"/>
        <v>4.9336244856174121</v>
      </c>
      <c r="M785" s="136">
        <f t="shared" si="442"/>
        <v>111.31798872089114</v>
      </c>
      <c r="N785" s="136">
        <f t="shared" si="443"/>
        <v>120.66969301203531</v>
      </c>
      <c r="O785" s="136">
        <f t="shared" si="444"/>
        <v>0</v>
      </c>
      <c r="P785" s="136">
        <f t="shared" si="445"/>
        <v>0</v>
      </c>
      <c r="Q785" s="136">
        <f t="shared" si="446"/>
        <v>0</v>
      </c>
      <c r="R785" s="136">
        <f t="shared" si="447"/>
        <v>0</v>
      </c>
      <c r="S785" s="136">
        <f t="shared" si="448"/>
        <v>0</v>
      </c>
      <c r="T785" s="136">
        <f t="shared" si="449"/>
        <v>0</v>
      </c>
      <c r="U785" s="136">
        <f t="shared" si="450"/>
        <v>0</v>
      </c>
      <c r="V785" s="136">
        <f t="shared" si="451"/>
        <v>0</v>
      </c>
      <c r="W785" s="136">
        <f t="shared" si="452"/>
        <v>0</v>
      </c>
      <c r="X785" s="136">
        <f t="shared" si="453"/>
        <v>0</v>
      </c>
      <c r="Y785" s="42">
        <f t="shared" si="454"/>
        <v>0</v>
      </c>
      <c r="Z785" s="44"/>
      <c r="AA785" s="44"/>
      <c r="AB785" s="44"/>
      <c r="AC785" s="44"/>
      <c r="AD785" s="44"/>
      <c r="AE785" s="44"/>
      <c r="AF785" s="44"/>
      <c r="AG785" s="44"/>
    </row>
    <row r="786" spans="1:33">
      <c r="A786" s="44">
        <f t="shared" si="436"/>
        <v>763</v>
      </c>
      <c r="B786" s="44"/>
      <c r="C786" s="137">
        <v>39904</v>
      </c>
      <c r="E786" s="138" t="s">
        <v>328</v>
      </c>
      <c r="G786" s="43">
        <v>6.6</v>
      </c>
      <c r="H786" s="136" t="str">
        <f t="shared" si="438"/>
        <v>P, S, T &amp; D Plant - Commodity</v>
      </c>
      <c r="I786" s="42">
        <f>'DepExp. Class.'!L$258</f>
        <v>0</v>
      </c>
      <c r="J786" s="136">
        <f t="shared" si="439"/>
        <v>0</v>
      </c>
      <c r="K786" s="136">
        <f t="shared" si="440"/>
        <v>0</v>
      </c>
      <c r="L786" s="136">
        <f t="shared" si="441"/>
        <v>0</v>
      </c>
      <c r="M786" s="136">
        <f t="shared" si="442"/>
        <v>0</v>
      </c>
      <c r="N786" s="136">
        <f t="shared" si="443"/>
        <v>0</v>
      </c>
      <c r="O786" s="136">
        <f t="shared" si="444"/>
        <v>0</v>
      </c>
      <c r="P786" s="136">
        <f t="shared" si="445"/>
        <v>0</v>
      </c>
      <c r="Q786" s="136">
        <f t="shared" si="446"/>
        <v>0</v>
      </c>
      <c r="R786" s="136">
        <f t="shared" si="447"/>
        <v>0</v>
      </c>
      <c r="S786" s="136">
        <f t="shared" si="448"/>
        <v>0</v>
      </c>
      <c r="T786" s="136">
        <f t="shared" si="449"/>
        <v>0</v>
      </c>
      <c r="U786" s="136">
        <f t="shared" si="450"/>
        <v>0</v>
      </c>
      <c r="V786" s="136">
        <f t="shared" si="451"/>
        <v>0</v>
      </c>
      <c r="W786" s="136">
        <f t="shared" si="452"/>
        <v>0</v>
      </c>
      <c r="X786" s="136">
        <f t="shared" si="453"/>
        <v>0</v>
      </c>
      <c r="Y786" s="42">
        <f t="shared" si="454"/>
        <v>0</v>
      </c>
      <c r="Z786" s="44"/>
      <c r="AA786" s="44"/>
      <c r="AB786" s="44"/>
      <c r="AC786" s="44"/>
      <c r="AD786" s="44"/>
      <c r="AE786" s="44"/>
      <c r="AF786" s="44"/>
      <c r="AG786" s="44"/>
    </row>
    <row r="787" spans="1:33">
      <c r="A787" s="44">
        <f t="shared" si="436"/>
        <v>764</v>
      </c>
      <c r="B787" s="44"/>
      <c r="C787" s="137">
        <v>39905</v>
      </c>
      <c r="E787" s="138" t="s">
        <v>329</v>
      </c>
      <c r="G787" s="43">
        <v>6.6</v>
      </c>
      <c r="H787" s="136" t="str">
        <f t="shared" si="438"/>
        <v>P, S, T &amp; D Plant - Commodity</v>
      </c>
      <c r="I787" s="42">
        <f>'DepExp. Class.'!L$259</f>
        <v>0</v>
      </c>
      <c r="J787" s="136">
        <f t="shared" si="439"/>
        <v>0</v>
      </c>
      <c r="K787" s="136">
        <f t="shared" si="440"/>
        <v>0</v>
      </c>
      <c r="L787" s="136">
        <f t="shared" si="441"/>
        <v>0</v>
      </c>
      <c r="M787" s="136">
        <f t="shared" si="442"/>
        <v>0</v>
      </c>
      <c r="N787" s="136">
        <f t="shared" si="443"/>
        <v>0</v>
      </c>
      <c r="O787" s="136">
        <f t="shared" si="444"/>
        <v>0</v>
      </c>
      <c r="P787" s="136">
        <f t="shared" si="445"/>
        <v>0</v>
      </c>
      <c r="Q787" s="136">
        <f t="shared" si="446"/>
        <v>0</v>
      </c>
      <c r="R787" s="136">
        <f t="shared" si="447"/>
        <v>0</v>
      </c>
      <c r="S787" s="136">
        <f t="shared" si="448"/>
        <v>0</v>
      </c>
      <c r="T787" s="136">
        <f t="shared" si="449"/>
        <v>0</v>
      </c>
      <c r="U787" s="136">
        <f t="shared" si="450"/>
        <v>0</v>
      </c>
      <c r="V787" s="136">
        <f t="shared" si="451"/>
        <v>0</v>
      </c>
      <c r="W787" s="136">
        <f t="shared" si="452"/>
        <v>0</v>
      </c>
      <c r="X787" s="136">
        <f t="shared" si="453"/>
        <v>0</v>
      </c>
      <c r="Y787" s="42">
        <f t="shared" si="454"/>
        <v>0</v>
      </c>
      <c r="Z787" s="44"/>
      <c r="AA787" s="44"/>
      <c r="AB787" s="44"/>
      <c r="AC787" s="44"/>
      <c r="AD787" s="44"/>
      <c r="AE787" s="44"/>
      <c r="AF787" s="44"/>
      <c r="AG787" s="44"/>
    </row>
    <row r="788" spans="1:33">
      <c r="A788" s="44">
        <f t="shared" si="436"/>
        <v>765</v>
      </c>
      <c r="B788" s="44"/>
      <c r="C788" s="137">
        <v>39906</v>
      </c>
      <c r="E788" s="138" t="s">
        <v>330</v>
      </c>
      <c r="G788" s="43">
        <v>6.6</v>
      </c>
      <c r="H788" s="136" t="str">
        <f t="shared" si="438"/>
        <v>P, S, T &amp; D Plant - Commodity</v>
      </c>
      <c r="I788" s="42">
        <f>'DepExp. Class.'!L$260</f>
        <v>1251.6908744916334</v>
      </c>
      <c r="J788" s="136">
        <f t="shared" si="439"/>
        <v>401.13868380504465</v>
      </c>
      <c r="K788" s="136">
        <f t="shared" si="440"/>
        <v>261.21737168922084</v>
      </c>
      <c r="L788" s="136">
        <f t="shared" si="441"/>
        <v>12.272246593771078</v>
      </c>
      <c r="M788" s="136">
        <f t="shared" si="442"/>
        <v>276.90024076375204</v>
      </c>
      <c r="N788" s="136">
        <f t="shared" si="443"/>
        <v>300.16233163984475</v>
      </c>
      <c r="O788" s="136">
        <f t="shared" si="444"/>
        <v>0</v>
      </c>
      <c r="P788" s="136">
        <f t="shared" si="445"/>
        <v>0</v>
      </c>
      <c r="Q788" s="136">
        <f t="shared" si="446"/>
        <v>0</v>
      </c>
      <c r="R788" s="136">
        <f t="shared" si="447"/>
        <v>0</v>
      </c>
      <c r="S788" s="136">
        <f t="shared" si="448"/>
        <v>0</v>
      </c>
      <c r="T788" s="136">
        <f t="shared" si="449"/>
        <v>0</v>
      </c>
      <c r="U788" s="136">
        <f t="shared" si="450"/>
        <v>0</v>
      </c>
      <c r="V788" s="136">
        <f t="shared" si="451"/>
        <v>0</v>
      </c>
      <c r="W788" s="136">
        <f t="shared" si="452"/>
        <v>0</v>
      </c>
      <c r="X788" s="136">
        <f t="shared" si="453"/>
        <v>0</v>
      </c>
      <c r="Y788" s="42">
        <f t="shared" si="454"/>
        <v>0</v>
      </c>
      <c r="Z788" s="44"/>
      <c r="AB788" s="44"/>
      <c r="AC788" s="44"/>
      <c r="AD788" s="44"/>
      <c r="AE788" s="44"/>
      <c r="AF788" s="44"/>
      <c r="AG788" s="44"/>
    </row>
    <row r="789" spans="1:33">
      <c r="A789" s="44">
        <f t="shared" si="436"/>
        <v>766</v>
      </c>
      <c r="B789" s="44"/>
      <c r="C789" s="137">
        <v>39907</v>
      </c>
      <c r="E789" s="138" t="s">
        <v>331</v>
      </c>
      <c r="G789" s="43">
        <v>6.6</v>
      </c>
      <c r="H789" s="136" t="str">
        <f t="shared" si="438"/>
        <v>P, S, T &amp; D Plant - Commodity</v>
      </c>
      <c r="I789" s="42">
        <f>'DepExp. Class.'!L$261</f>
        <v>154.96352649058312</v>
      </c>
      <c r="J789" s="136">
        <f t="shared" si="439"/>
        <v>49.662313851626777</v>
      </c>
      <c r="K789" s="136">
        <f t="shared" si="440"/>
        <v>32.339586332770409</v>
      </c>
      <c r="L789" s="136">
        <f t="shared" si="441"/>
        <v>1.519345270376919</v>
      </c>
      <c r="M789" s="136">
        <f t="shared" si="442"/>
        <v>34.28117810019981</v>
      </c>
      <c r="N789" s="136">
        <f t="shared" si="443"/>
        <v>37.161102935609193</v>
      </c>
      <c r="O789" s="136">
        <f t="shared" si="444"/>
        <v>0</v>
      </c>
      <c r="P789" s="136">
        <f t="shared" si="445"/>
        <v>0</v>
      </c>
      <c r="Q789" s="136">
        <f t="shared" si="446"/>
        <v>0</v>
      </c>
      <c r="R789" s="136">
        <f t="shared" si="447"/>
        <v>0</v>
      </c>
      <c r="S789" s="136">
        <f t="shared" si="448"/>
        <v>0</v>
      </c>
      <c r="T789" s="136">
        <f t="shared" si="449"/>
        <v>0</v>
      </c>
      <c r="U789" s="136">
        <f t="shared" si="450"/>
        <v>0</v>
      </c>
      <c r="V789" s="136">
        <f t="shared" si="451"/>
        <v>0</v>
      </c>
      <c r="W789" s="136">
        <f t="shared" si="452"/>
        <v>0</v>
      </c>
      <c r="X789" s="136">
        <f t="shared" si="453"/>
        <v>0</v>
      </c>
      <c r="Y789" s="42">
        <f t="shared" si="454"/>
        <v>0</v>
      </c>
      <c r="Z789" s="44"/>
      <c r="AB789" s="44"/>
      <c r="AC789" s="44"/>
      <c r="AD789" s="44"/>
      <c r="AE789" s="44"/>
      <c r="AF789" s="44"/>
      <c r="AG789" s="44"/>
    </row>
    <row r="790" spans="1:33">
      <c r="A790" s="44">
        <f t="shared" si="436"/>
        <v>767</v>
      </c>
      <c r="B790" s="44"/>
      <c r="C790" s="137">
        <v>39908</v>
      </c>
      <c r="E790" s="138" t="s">
        <v>332</v>
      </c>
      <c r="G790" s="43">
        <v>6.6</v>
      </c>
      <c r="H790" s="136" t="str">
        <f t="shared" si="438"/>
        <v>P, S, T &amp; D Plant - Commodity</v>
      </c>
      <c r="I790" s="42">
        <f>'DepExp. Class.'!L$262</f>
        <v>83415.931770463008</v>
      </c>
      <c r="J790" s="136">
        <f t="shared" si="439"/>
        <v>26732.924047532953</v>
      </c>
      <c r="K790" s="136">
        <f t="shared" si="440"/>
        <v>17408.204292403643</v>
      </c>
      <c r="L790" s="136">
        <f t="shared" si="441"/>
        <v>817.85439631975839</v>
      </c>
      <c r="M790" s="136">
        <f t="shared" si="442"/>
        <v>18453.351431642404</v>
      </c>
      <c r="N790" s="136">
        <f t="shared" si="443"/>
        <v>20003.597602564245</v>
      </c>
      <c r="O790" s="136">
        <f t="shared" si="444"/>
        <v>0</v>
      </c>
      <c r="P790" s="136">
        <f t="shared" si="445"/>
        <v>0</v>
      </c>
      <c r="Q790" s="136">
        <f t="shared" si="446"/>
        <v>0</v>
      </c>
      <c r="R790" s="136">
        <f t="shared" si="447"/>
        <v>0</v>
      </c>
      <c r="S790" s="136">
        <f t="shared" si="448"/>
        <v>0</v>
      </c>
      <c r="T790" s="136">
        <f t="shared" si="449"/>
        <v>0</v>
      </c>
      <c r="U790" s="136">
        <f t="shared" si="450"/>
        <v>0</v>
      </c>
      <c r="V790" s="136">
        <f t="shared" si="451"/>
        <v>0</v>
      </c>
      <c r="W790" s="136">
        <f t="shared" si="452"/>
        <v>0</v>
      </c>
      <c r="X790" s="136">
        <f t="shared" si="453"/>
        <v>0</v>
      </c>
      <c r="Y790" s="42">
        <f t="shared" si="454"/>
        <v>0</v>
      </c>
      <c r="Z790" s="44"/>
      <c r="AB790" s="44"/>
      <c r="AC790" s="44"/>
      <c r="AD790" s="44"/>
      <c r="AE790" s="44"/>
      <c r="AF790" s="44"/>
      <c r="AG790" s="44"/>
    </row>
    <row r="791" spans="1:33">
      <c r="A791" s="44">
        <f t="shared" si="436"/>
        <v>768</v>
      </c>
      <c r="B791" s="44"/>
      <c r="C791" s="137">
        <v>39909</v>
      </c>
      <c r="E791" s="138" t="s">
        <v>333</v>
      </c>
      <c r="G791" s="43">
        <v>6.6</v>
      </c>
      <c r="H791" s="136" t="str">
        <f t="shared" si="438"/>
        <v>P, S, T &amp; D Plant - Commodity</v>
      </c>
      <c r="I791" s="42">
        <f>'DepExp. Class.'!L$263</f>
        <v>0</v>
      </c>
      <c r="J791" s="136">
        <f t="shared" si="439"/>
        <v>0</v>
      </c>
      <c r="K791" s="136">
        <f t="shared" si="440"/>
        <v>0</v>
      </c>
      <c r="L791" s="136">
        <f t="shared" si="441"/>
        <v>0</v>
      </c>
      <c r="M791" s="136">
        <f t="shared" si="442"/>
        <v>0</v>
      </c>
      <c r="N791" s="136">
        <f t="shared" si="443"/>
        <v>0</v>
      </c>
      <c r="O791" s="136">
        <f t="shared" si="444"/>
        <v>0</v>
      </c>
      <c r="P791" s="136">
        <f t="shared" si="445"/>
        <v>0</v>
      </c>
      <c r="Q791" s="136">
        <f t="shared" si="446"/>
        <v>0</v>
      </c>
      <c r="R791" s="136">
        <f t="shared" si="447"/>
        <v>0</v>
      </c>
      <c r="S791" s="136">
        <f t="shared" si="448"/>
        <v>0</v>
      </c>
      <c r="T791" s="136">
        <f t="shared" si="449"/>
        <v>0</v>
      </c>
      <c r="U791" s="136">
        <f t="shared" si="450"/>
        <v>0</v>
      </c>
      <c r="V791" s="136">
        <f t="shared" si="451"/>
        <v>0</v>
      </c>
      <c r="W791" s="136">
        <f t="shared" si="452"/>
        <v>0</v>
      </c>
      <c r="X791" s="136">
        <f t="shared" si="453"/>
        <v>0</v>
      </c>
      <c r="Y791" s="42">
        <f t="shared" si="454"/>
        <v>0</v>
      </c>
      <c r="Z791" s="44"/>
      <c r="AB791" s="44"/>
      <c r="AC791" s="44"/>
      <c r="AD791" s="44"/>
      <c r="AE791" s="44"/>
      <c r="AF791" s="44"/>
      <c r="AG791" s="44"/>
    </row>
    <row r="792" spans="1:33">
      <c r="A792" s="44">
        <f t="shared" si="436"/>
        <v>769</v>
      </c>
      <c r="B792" s="44"/>
      <c r="C792" s="137">
        <v>39924</v>
      </c>
      <c r="E792" s="138" t="s">
        <v>334</v>
      </c>
      <c r="G792" s="43">
        <v>6.6</v>
      </c>
      <c r="H792" s="136" t="str">
        <f t="shared" si="438"/>
        <v>P, S, T &amp; D Plant - Commodity</v>
      </c>
      <c r="I792" s="42">
        <f>'DepExp. Class.'!L$264</f>
        <v>0</v>
      </c>
      <c r="J792" s="136">
        <f t="shared" si="439"/>
        <v>0</v>
      </c>
      <c r="K792" s="136">
        <f t="shared" si="440"/>
        <v>0</v>
      </c>
      <c r="L792" s="136">
        <f t="shared" si="441"/>
        <v>0</v>
      </c>
      <c r="M792" s="136">
        <f t="shared" si="442"/>
        <v>0</v>
      </c>
      <c r="N792" s="136">
        <f t="shared" si="443"/>
        <v>0</v>
      </c>
      <c r="O792" s="136">
        <f t="shared" si="444"/>
        <v>0</v>
      </c>
      <c r="P792" s="136">
        <f t="shared" si="445"/>
        <v>0</v>
      </c>
      <c r="Q792" s="136">
        <f t="shared" si="446"/>
        <v>0</v>
      </c>
      <c r="R792" s="136">
        <f t="shared" si="447"/>
        <v>0</v>
      </c>
      <c r="S792" s="136">
        <f t="shared" si="448"/>
        <v>0</v>
      </c>
      <c r="T792" s="136">
        <f t="shared" si="449"/>
        <v>0</v>
      </c>
      <c r="U792" s="136">
        <f t="shared" si="450"/>
        <v>0</v>
      </c>
      <c r="V792" s="136">
        <f t="shared" si="451"/>
        <v>0</v>
      </c>
      <c r="W792" s="136">
        <f t="shared" si="452"/>
        <v>0</v>
      </c>
      <c r="X792" s="136">
        <f t="shared" si="453"/>
        <v>0</v>
      </c>
      <c r="Y792" s="42">
        <f t="shared" si="454"/>
        <v>0</v>
      </c>
      <c r="Z792" s="44"/>
      <c r="AB792" s="44"/>
      <c r="AC792" s="44"/>
      <c r="AD792" s="44"/>
      <c r="AE792" s="44"/>
      <c r="AF792" s="44"/>
      <c r="AG792" s="44"/>
    </row>
    <row r="793" spans="1:33">
      <c r="A793" s="44">
        <f t="shared" si="436"/>
        <v>770</v>
      </c>
      <c r="B793" s="44"/>
      <c r="C793" s="147"/>
      <c r="E793" s="138"/>
      <c r="G793" s="43"/>
      <c r="H793" s="136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  <c r="AC793" s="42"/>
      <c r="AD793" s="42"/>
      <c r="AE793" s="42"/>
      <c r="AF793" s="42"/>
      <c r="AG793" s="42"/>
    </row>
    <row r="794" spans="1:33">
      <c r="A794" s="44">
        <f t="shared" si="436"/>
        <v>771</v>
      </c>
      <c r="B794" s="44"/>
      <c r="C794" s="44"/>
      <c r="D794" s="44"/>
      <c r="E794" s="138"/>
      <c r="G794" s="43"/>
      <c r="H794" s="44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  <c r="AC794" s="42"/>
      <c r="AD794" s="42"/>
      <c r="AE794" s="42"/>
      <c r="AF794" s="42"/>
      <c r="AG794" s="42"/>
    </row>
    <row r="795" spans="1:33">
      <c r="A795" s="44">
        <f t="shared" si="436"/>
        <v>772</v>
      </c>
      <c r="B795" s="44"/>
      <c r="C795" s="44"/>
      <c r="D795" s="44" t="s">
        <v>159</v>
      </c>
      <c r="E795" s="44"/>
      <c r="G795" s="43"/>
      <c r="H795" s="136"/>
      <c r="I795" s="42">
        <f>'DepExp. Class.'!L$267</f>
        <v>105984.61713059053</v>
      </c>
      <c r="J795" s="136">
        <f>SUM(J759:J792)</f>
        <v>33965.678495989428</v>
      </c>
      <c r="K795" s="136">
        <f t="shared" ref="K795:X795" si="455">SUM(K759:K792)</f>
        <v>22118.09935706796</v>
      </c>
      <c r="L795" s="136">
        <f t="shared" si="455"/>
        <v>1039.1298547265358</v>
      </c>
      <c r="M795" s="136">
        <f t="shared" si="455"/>
        <v>23446.017382393846</v>
      </c>
      <c r="N795" s="136">
        <f t="shared" si="455"/>
        <v>25415.692040412752</v>
      </c>
      <c r="O795" s="136">
        <f t="shared" si="455"/>
        <v>0</v>
      </c>
      <c r="P795" s="136">
        <f t="shared" si="455"/>
        <v>0</v>
      </c>
      <c r="Q795" s="136">
        <f t="shared" si="455"/>
        <v>0</v>
      </c>
      <c r="R795" s="136">
        <f t="shared" si="455"/>
        <v>0</v>
      </c>
      <c r="S795" s="136">
        <f t="shared" si="455"/>
        <v>0</v>
      </c>
      <c r="T795" s="136">
        <f t="shared" si="455"/>
        <v>0</v>
      </c>
      <c r="U795" s="136">
        <f t="shared" si="455"/>
        <v>0</v>
      </c>
      <c r="V795" s="136">
        <f t="shared" si="455"/>
        <v>0</v>
      </c>
      <c r="W795" s="136">
        <f t="shared" si="455"/>
        <v>0</v>
      </c>
      <c r="X795" s="136">
        <f t="shared" si="455"/>
        <v>0</v>
      </c>
      <c r="Y795" s="42">
        <f>SUM(J795:X795)-I795</f>
        <v>0</v>
      </c>
      <c r="Z795" s="42"/>
      <c r="AA795" s="42"/>
      <c r="AB795" s="42"/>
      <c r="AC795" s="42"/>
      <c r="AD795" s="42"/>
      <c r="AE795" s="42"/>
      <c r="AF795" s="42"/>
      <c r="AG795" s="42"/>
    </row>
    <row r="796" spans="1:33">
      <c r="A796" s="44">
        <f t="shared" si="436"/>
        <v>773</v>
      </c>
      <c r="B796" s="44"/>
      <c r="C796" s="44"/>
      <c r="D796" s="44"/>
      <c r="E796" s="44"/>
      <c r="G796" s="43"/>
      <c r="H796" s="44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/>
      <c r="AC796" s="42"/>
      <c r="AD796" s="42"/>
      <c r="AE796" s="42"/>
      <c r="AF796" s="42"/>
      <c r="AG796" s="42"/>
    </row>
    <row r="797" spans="1:33">
      <c r="A797" s="44">
        <f>A796+1</f>
        <v>774</v>
      </c>
      <c r="B797" s="44"/>
      <c r="C797" s="44"/>
      <c r="D797" s="44" t="s">
        <v>150</v>
      </c>
      <c r="E797" s="44"/>
      <c r="G797" s="43"/>
      <c r="H797" s="136"/>
      <c r="I797" s="42">
        <f>'DepExp. Class.'!L$269</f>
        <v>2989530.6893658978</v>
      </c>
      <c r="J797" s="42">
        <f>J661+J671+J711+J753+J795</f>
        <v>954463.25496981014</v>
      </c>
      <c r="K797" s="42">
        <f t="shared" ref="K797:X797" si="456">K661+K671+K711+K753+K795</f>
        <v>622498.63978020137</v>
      </c>
      <c r="L797" s="42">
        <f t="shared" si="456"/>
        <v>29431.730467857076</v>
      </c>
      <c r="M797" s="42">
        <f t="shared" si="456"/>
        <v>663215.6242089544</v>
      </c>
      <c r="N797" s="42">
        <f t="shared" si="456"/>
        <v>719921.43993907457</v>
      </c>
      <c r="O797" s="42">
        <f t="shared" si="456"/>
        <v>0</v>
      </c>
      <c r="P797" s="42">
        <f t="shared" si="456"/>
        <v>0</v>
      </c>
      <c r="Q797" s="42">
        <f t="shared" si="456"/>
        <v>0</v>
      </c>
      <c r="R797" s="42">
        <f t="shared" si="456"/>
        <v>0</v>
      </c>
      <c r="S797" s="42">
        <f t="shared" si="456"/>
        <v>0</v>
      </c>
      <c r="T797" s="42">
        <f t="shared" si="456"/>
        <v>0</v>
      </c>
      <c r="U797" s="42">
        <f t="shared" si="456"/>
        <v>0</v>
      </c>
      <c r="V797" s="42">
        <f t="shared" si="456"/>
        <v>0</v>
      </c>
      <c r="W797" s="42">
        <f t="shared" si="456"/>
        <v>0</v>
      </c>
      <c r="X797" s="42">
        <f t="shared" si="456"/>
        <v>0</v>
      </c>
      <c r="Y797" s="42">
        <f>SUM(J797:X797)-I797</f>
        <v>0</v>
      </c>
      <c r="Z797" s="42"/>
      <c r="AA797" s="42"/>
      <c r="AB797" s="42"/>
      <c r="AC797" s="42"/>
      <c r="AD797" s="42"/>
      <c r="AE797" s="42"/>
      <c r="AF797" s="42"/>
      <c r="AG797" s="42"/>
    </row>
    <row r="798" spans="1:33">
      <c r="A798" s="44"/>
      <c r="B798" s="44"/>
      <c r="C798" s="44"/>
      <c r="D798" s="44"/>
      <c r="E798" s="44"/>
      <c r="G798" s="129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</row>
    <row r="799" spans="1:33">
      <c r="A799" s="44"/>
      <c r="B799" s="44"/>
      <c r="C799" s="44"/>
      <c r="D799" s="44"/>
      <c r="E799" s="44"/>
      <c r="F799" s="45" t="s">
        <v>142</v>
      </c>
      <c r="G799" s="129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</row>
    <row r="800" spans="1:33">
      <c r="A800" s="44"/>
      <c r="B800" s="44"/>
      <c r="C800" s="44"/>
      <c r="D800" s="44"/>
      <c r="E800" s="44"/>
      <c r="F800" s="45"/>
      <c r="G800" s="129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</row>
    <row r="801" spans="1:33">
      <c r="A801" s="44"/>
      <c r="B801" s="44"/>
      <c r="C801" s="44"/>
      <c r="D801" s="44"/>
      <c r="E801" s="44"/>
      <c r="F801" s="44"/>
      <c r="G801" s="129"/>
      <c r="H801" s="44"/>
      <c r="I801" s="44"/>
      <c r="J801" s="42"/>
      <c r="K801" s="132"/>
      <c r="L801" s="132"/>
      <c r="M801" s="132"/>
      <c r="N801" s="45"/>
      <c r="O801" s="45"/>
      <c r="P801" s="132"/>
      <c r="Q801" s="132"/>
      <c r="R801" s="132"/>
      <c r="S801" s="132"/>
      <c r="T801" s="132"/>
      <c r="U801" s="132"/>
      <c r="V801" s="132"/>
      <c r="W801" s="132"/>
      <c r="X801" s="132"/>
      <c r="Y801" s="132"/>
      <c r="Z801" s="44"/>
      <c r="AB801" s="44"/>
      <c r="AC801" s="44"/>
      <c r="AD801" s="44"/>
      <c r="AE801" s="44"/>
      <c r="AF801" s="44"/>
      <c r="AG801" s="44"/>
    </row>
    <row r="802" spans="1:33">
      <c r="A802" s="132" t="s">
        <v>303</v>
      </c>
      <c r="B802" s="44"/>
      <c r="C802" s="132" t="s">
        <v>301</v>
      </c>
      <c r="D802" s="44"/>
      <c r="E802" s="44"/>
      <c r="F802" s="44"/>
      <c r="G802" s="131" t="s">
        <v>38</v>
      </c>
      <c r="H802" s="149" t="s">
        <v>38</v>
      </c>
      <c r="I802" s="45" t="s">
        <v>1</v>
      </c>
      <c r="J802" s="3" t="s">
        <v>56</v>
      </c>
      <c r="K802" s="3" t="s">
        <v>518</v>
      </c>
      <c r="L802" s="3" t="s">
        <v>518</v>
      </c>
      <c r="M802" s="69" t="s">
        <v>180</v>
      </c>
      <c r="N802" s="69" t="s">
        <v>180</v>
      </c>
      <c r="O802" s="45"/>
      <c r="P802" s="45"/>
      <c r="Q802" s="45"/>
      <c r="R802" s="45"/>
      <c r="S802" s="45"/>
      <c r="T802" s="132"/>
      <c r="U802" s="132"/>
      <c r="V802" s="132"/>
      <c r="W802" s="45"/>
      <c r="X802" s="45"/>
      <c r="Y802" s="45"/>
      <c r="Z802" s="44"/>
      <c r="AB802" s="44"/>
      <c r="AC802" s="44"/>
      <c r="AD802" s="44"/>
      <c r="AE802" s="44"/>
      <c r="AF802" s="44"/>
      <c r="AG802" s="44"/>
    </row>
    <row r="803" spans="1:33">
      <c r="A803" s="133" t="s">
        <v>302</v>
      </c>
      <c r="B803" s="134"/>
      <c r="C803" s="133" t="s">
        <v>302</v>
      </c>
      <c r="D803" s="44"/>
      <c r="E803" s="44"/>
      <c r="F803" s="44"/>
      <c r="G803" s="131" t="s">
        <v>39</v>
      </c>
      <c r="H803" s="149" t="s">
        <v>21</v>
      </c>
      <c r="I803" s="45" t="s">
        <v>2</v>
      </c>
      <c r="J803" s="3" t="s">
        <v>519</v>
      </c>
      <c r="K803" s="69" t="s">
        <v>420</v>
      </c>
      <c r="L803" s="69" t="s">
        <v>517</v>
      </c>
      <c r="M803" s="69" t="s">
        <v>420</v>
      </c>
      <c r="N803" s="69" t="s">
        <v>517</v>
      </c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4"/>
      <c r="AB803" s="44"/>
      <c r="AC803" s="44"/>
      <c r="AD803" s="44"/>
      <c r="AE803" s="44"/>
      <c r="AF803" s="44"/>
      <c r="AG803" s="44"/>
    </row>
    <row r="804" spans="1:33">
      <c r="A804" s="44">
        <f>+A797+1</f>
        <v>775</v>
      </c>
      <c r="B804" s="44"/>
      <c r="C804" s="44"/>
      <c r="D804" s="44" t="s">
        <v>335</v>
      </c>
      <c r="E804" s="44"/>
      <c r="G804" s="129"/>
      <c r="H804" s="44"/>
      <c r="I804" s="44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4"/>
      <c r="Z804" s="44"/>
      <c r="AB804" s="44"/>
      <c r="AC804" s="44"/>
      <c r="AD804" s="44"/>
      <c r="AE804" s="44"/>
      <c r="AF804" s="44"/>
      <c r="AG804" s="44"/>
    </row>
    <row r="805" spans="1:33">
      <c r="A805" s="44">
        <f t="shared" ref="A805:A868" si="457">A804+1</f>
        <v>776</v>
      </c>
      <c r="B805" s="44"/>
      <c r="C805" s="44"/>
      <c r="D805" s="44"/>
      <c r="E805" s="44"/>
      <c r="G805" s="43"/>
      <c r="H805" s="136"/>
      <c r="I805" s="42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42"/>
      <c r="Z805" s="42"/>
      <c r="AA805" s="42"/>
      <c r="AB805" s="42"/>
      <c r="AC805" s="42"/>
      <c r="AD805" s="42"/>
      <c r="AE805" s="42"/>
      <c r="AF805" s="42"/>
      <c r="AG805" s="42"/>
    </row>
    <row r="806" spans="1:33">
      <c r="A806" s="44">
        <f t="shared" si="457"/>
        <v>777</v>
      </c>
      <c r="B806" s="44"/>
      <c r="C806" s="137">
        <v>30100</v>
      </c>
      <c r="D806" s="44"/>
      <c r="E806" s="138" t="s">
        <v>336</v>
      </c>
      <c r="G806" s="43"/>
      <c r="H806" s="136"/>
      <c r="I806" s="42">
        <f>'DepExp. Class.'!G$14</f>
        <v>0</v>
      </c>
      <c r="J806" s="136">
        <f>+J14+J278+J542</f>
        <v>0</v>
      </c>
      <c r="K806" s="136">
        <f t="shared" ref="K806:X806" si="458">+K14+K278+K542</f>
        <v>0</v>
      </c>
      <c r="L806" s="136">
        <f t="shared" si="458"/>
        <v>0</v>
      </c>
      <c r="M806" s="136">
        <f t="shared" si="458"/>
        <v>0</v>
      </c>
      <c r="N806" s="136">
        <f t="shared" si="458"/>
        <v>0</v>
      </c>
      <c r="O806" s="136">
        <f t="shared" si="458"/>
        <v>0</v>
      </c>
      <c r="P806" s="136">
        <f t="shared" si="458"/>
        <v>0</v>
      </c>
      <c r="Q806" s="136">
        <f t="shared" si="458"/>
        <v>0</v>
      </c>
      <c r="R806" s="136">
        <f t="shared" si="458"/>
        <v>0</v>
      </c>
      <c r="S806" s="136">
        <f t="shared" si="458"/>
        <v>0</v>
      </c>
      <c r="T806" s="136">
        <f t="shared" si="458"/>
        <v>0</v>
      </c>
      <c r="U806" s="136">
        <f t="shared" si="458"/>
        <v>0</v>
      </c>
      <c r="V806" s="136">
        <f t="shared" si="458"/>
        <v>0</v>
      </c>
      <c r="W806" s="136">
        <f t="shared" si="458"/>
        <v>0</v>
      </c>
      <c r="X806" s="136">
        <f t="shared" si="458"/>
        <v>0</v>
      </c>
      <c r="Y806" s="42">
        <f>SUM(J806:X806)-I806</f>
        <v>0</v>
      </c>
      <c r="Z806" s="42"/>
      <c r="AA806" s="42"/>
      <c r="AB806" s="42"/>
      <c r="AC806" s="42"/>
      <c r="AD806" s="42"/>
      <c r="AE806" s="42"/>
      <c r="AF806" s="42"/>
      <c r="AG806" s="42"/>
    </row>
    <row r="807" spans="1:33">
      <c r="A807" s="44">
        <f t="shared" si="457"/>
        <v>778</v>
      </c>
      <c r="B807" s="44"/>
      <c r="C807" s="137">
        <v>30200</v>
      </c>
      <c r="D807" s="44"/>
      <c r="E807" s="138" t="s">
        <v>197</v>
      </c>
      <c r="G807" s="43"/>
      <c r="H807" s="136"/>
      <c r="I807" s="42">
        <f>'DepExp. Class.'!G$15</f>
        <v>0</v>
      </c>
      <c r="J807" s="136">
        <f t="shared" ref="J807:X807" si="459">+J15+J279+J543</f>
        <v>0</v>
      </c>
      <c r="K807" s="136">
        <f t="shared" si="459"/>
        <v>0</v>
      </c>
      <c r="L807" s="136">
        <f t="shared" si="459"/>
        <v>0</v>
      </c>
      <c r="M807" s="136">
        <f t="shared" si="459"/>
        <v>0</v>
      </c>
      <c r="N807" s="136">
        <f t="shared" si="459"/>
        <v>0</v>
      </c>
      <c r="O807" s="136">
        <f t="shared" si="459"/>
        <v>0</v>
      </c>
      <c r="P807" s="136">
        <f t="shared" si="459"/>
        <v>0</v>
      </c>
      <c r="Q807" s="136">
        <f t="shared" si="459"/>
        <v>0</v>
      </c>
      <c r="R807" s="136">
        <f t="shared" si="459"/>
        <v>0</v>
      </c>
      <c r="S807" s="136">
        <f t="shared" si="459"/>
        <v>0</v>
      </c>
      <c r="T807" s="136">
        <f t="shared" si="459"/>
        <v>0</v>
      </c>
      <c r="U807" s="136">
        <f t="shared" si="459"/>
        <v>0</v>
      </c>
      <c r="V807" s="136">
        <f t="shared" si="459"/>
        <v>0</v>
      </c>
      <c r="W807" s="136">
        <f t="shared" si="459"/>
        <v>0</v>
      </c>
      <c r="X807" s="136">
        <f t="shared" si="459"/>
        <v>0</v>
      </c>
      <c r="Y807" s="42">
        <f>SUM(J807:X807)-I807</f>
        <v>0</v>
      </c>
      <c r="Z807" s="42"/>
      <c r="AA807" s="42"/>
      <c r="AB807" s="42"/>
      <c r="AC807" s="42"/>
      <c r="AD807" s="42"/>
      <c r="AE807" s="42"/>
      <c r="AF807" s="42"/>
      <c r="AG807" s="42"/>
    </row>
    <row r="808" spans="1:33">
      <c r="A808" s="44">
        <f t="shared" si="457"/>
        <v>779</v>
      </c>
      <c r="B808" s="44"/>
      <c r="C808" s="139">
        <v>30300</v>
      </c>
      <c r="D808" s="44"/>
      <c r="E808" s="138" t="s">
        <v>337</v>
      </c>
      <c r="G808" s="43"/>
      <c r="H808" s="136"/>
      <c r="I808" s="42">
        <f>'DepExp. Class.'!G$16</f>
        <v>0</v>
      </c>
      <c r="J808" s="136">
        <f t="shared" ref="J808:X808" si="460">+J16+J280+J544</f>
        <v>0</v>
      </c>
      <c r="K808" s="136">
        <f t="shared" si="460"/>
        <v>0</v>
      </c>
      <c r="L808" s="136">
        <f t="shared" si="460"/>
        <v>0</v>
      </c>
      <c r="M808" s="136">
        <f t="shared" si="460"/>
        <v>0</v>
      </c>
      <c r="N808" s="136">
        <f t="shared" si="460"/>
        <v>0</v>
      </c>
      <c r="O808" s="136">
        <f t="shared" si="460"/>
        <v>0</v>
      </c>
      <c r="P808" s="136">
        <f t="shared" si="460"/>
        <v>0</v>
      </c>
      <c r="Q808" s="136">
        <f t="shared" si="460"/>
        <v>0</v>
      </c>
      <c r="R808" s="136">
        <f t="shared" si="460"/>
        <v>0</v>
      </c>
      <c r="S808" s="136">
        <f t="shared" si="460"/>
        <v>0</v>
      </c>
      <c r="T808" s="136">
        <f t="shared" si="460"/>
        <v>0</v>
      </c>
      <c r="U808" s="136">
        <f t="shared" si="460"/>
        <v>0</v>
      </c>
      <c r="V808" s="136">
        <f t="shared" si="460"/>
        <v>0</v>
      </c>
      <c r="W808" s="136">
        <f t="shared" si="460"/>
        <v>0</v>
      </c>
      <c r="X808" s="136">
        <f t="shared" si="460"/>
        <v>0</v>
      </c>
      <c r="Y808" s="42">
        <f>SUM(J808:X808)-I808</f>
        <v>0</v>
      </c>
      <c r="Z808" s="42"/>
      <c r="AA808" s="42"/>
      <c r="AB808" s="42"/>
      <c r="AC808" s="42"/>
      <c r="AD808" s="42"/>
      <c r="AE808" s="42"/>
      <c r="AF808" s="42"/>
      <c r="AG808" s="42"/>
    </row>
    <row r="809" spans="1:33">
      <c r="A809" s="44">
        <f t="shared" si="457"/>
        <v>780</v>
      </c>
      <c r="B809" s="44"/>
      <c r="C809" s="44"/>
      <c r="D809" s="44"/>
      <c r="E809" s="44"/>
      <c r="G809" s="43"/>
      <c r="H809" s="136"/>
      <c r="I809" s="42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42"/>
      <c r="Z809" s="42"/>
      <c r="AA809" s="42"/>
      <c r="AB809" s="42"/>
      <c r="AC809" s="42"/>
      <c r="AD809" s="42"/>
      <c r="AE809" s="42"/>
      <c r="AF809" s="42"/>
      <c r="AG809" s="42"/>
    </row>
    <row r="810" spans="1:33">
      <c r="A810" s="44">
        <f t="shared" si="457"/>
        <v>781</v>
      </c>
      <c r="B810" s="44"/>
      <c r="C810" s="44"/>
      <c r="D810" s="44" t="s">
        <v>338</v>
      </c>
      <c r="E810" s="44"/>
      <c r="G810" s="43"/>
      <c r="H810" s="44"/>
      <c r="I810" s="42">
        <f>'DepExp. Class.'!G$18</f>
        <v>0</v>
      </c>
      <c r="J810" s="136">
        <f>+J18+J282+J546</f>
        <v>0</v>
      </c>
      <c r="K810" s="136">
        <f t="shared" ref="K810:X810" si="461">+K18+K282+K546</f>
        <v>0</v>
      </c>
      <c r="L810" s="136">
        <f t="shared" si="461"/>
        <v>0</v>
      </c>
      <c r="M810" s="136">
        <f t="shared" si="461"/>
        <v>0</v>
      </c>
      <c r="N810" s="136">
        <f t="shared" si="461"/>
        <v>0</v>
      </c>
      <c r="O810" s="136">
        <f t="shared" si="461"/>
        <v>0</v>
      </c>
      <c r="P810" s="136">
        <f t="shared" si="461"/>
        <v>0</v>
      </c>
      <c r="Q810" s="136">
        <f t="shared" si="461"/>
        <v>0</v>
      </c>
      <c r="R810" s="136">
        <f t="shared" si="461"/>
        <v>0</v>
      </c>
      <c r="S810" s="136">
        <f t="shared" si="461"/>
        <v>0</v>
      </c>
      <c r="T810" s="136">
        <f t="shared" si="461"/>
        <v>0</v>
      </c>
      <c r="U810" s="136">
        <f t="shared" si="461"/>
        <v>0</v>
      </c>
      <c r="V810" s="136">
        <f t="shared" si="461"/>
        <v>0</v>
      </c>
      <c r="W810" s="136">
        <f t="shared" si="461"/>
        <v>0</v>
      </c>
      <c r="X810" s="136">
        <f t="shared" si="461"/>
        <v>0</v>
      </c>
      <c r="Y810" s="42">
        <f>SUM(J810:X810)-I810</f>
        <v>0</v>
      </c>
      <c r="Z810" s="42"/>
      <c r="AA810" s="42"/>
      <c r="AB810" s="42"/>
      <c r="AC810" s="42"/>
      <c r="AD810" s="42"/>
      <c r="AE810" s="42"/>
      <c r="AF810" s="42"/>
      <c r="AG810" s="42"/>
    </row>
    <row r="811" spans="1:33">
      <c r="A811" s="44">
        <f t="shared" si="457"/>
        <v>782</v>
      </c>
      <c r="B811" s="44"/>
      <c r="C811" s="44"/>
      <c r="D811" s="44"/>
      <c r="E811" s="44"/>
      <c r="G811" s="43"/>
      <c r="H811" s="136"/>
      <c r="I811" s="42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42"/>
      <c r="Z811" s="42"/>
      <c r="AA811" s="42"/>
      <c r="AB811" s="42"/>
      <c r="AC811" s="42"/>
      <c r="AD811" s="42"/>
      <c r="AE811" s="42"/>
      <c r="AF811" s="42"/>
      <c r="AG811" s="42"/>
    </row>
    <row r="812" spans="1:33">
      <c r="A812" s="44">
        <f t="shared" si="457"/>
        <v>783</v>
      </c>
      <c r="B812" s="44"/>
      <c r="C812" s="44"/>
      <c r="D812" s="44" t="s">
        <v>347</v>
      </c>
      <c r="E812" s="44"/>
      <c r="G812" s="43"/>
      <c r="H812" s="136"/>
      <c r="I812" s="42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42"/>
      <c r="Z812" s="42"/>
      <c r="AA812" s="42"/>
      <c r="AB812" s="42"/>
      <c r="AC812" s="42"/>
      <c r="AD812" s="42"/>
      <c r="AE812" s="42"/>
      <c r="AF812" s="42"/>
      <c r="AG812" s="42"/>
    </row>
    <row r="813" spans="1:33">
      <c r="A813" s="44">
        <f t="shared" si="457"/>
        <v>784</v>
      </c>
      <c r="B813" s="44"/>
      <c r="C813" s="44"/>
      <c r="D813" s="44"/>
      <c r="E813" s="44"/>
      <c r="G813" s="43"/>
      <c r="H813" s="136"/>
      <c r="I813" s="42">
        <f>'DepExp. Class.'!G$21</f>
        <v>0</v>
      </c>
      <c r="J813" s="136">
        <f t="shared" ref="J813:X813" si="462">+J21+J285+J549</f>
        <v>0</v>
      </c>
      <c r="K813" s="136">
        <f t="shared" si="462"/>
        <v>0</v>
      </c>
      <c r="L813" s="136">
        <f t="shared" si="462"/>
        <v>0</v>
      </c>
      <c r="M813" s="136">
        <f t="shared" si="462"/>
        <v>0</v>
      </c>
      <c r="N813" s="136">
        <f t="shared" si="462"/>
        <v>0</v>
      </c>
      <c r="O813" s="136">
        <f t="shared" si="462"/>
        <v>0</v>
      </c>
      <c r="P813" s="136">
        <f t="shared" si="462"/>
        <v>0</v>
      </c>
      <c r="Q813" s="136">
        <f t="shared" si="462"/>
        <v>0</v>
      </c>
      <c r="R813" s="136">
        <f t="shared" si="462"/>
        <v>0</v>
      </c>
      <c r="S813" s="136">
        <f t="shared" si="462"/>
        <v>0</v>
      </c>
      <c r="T813" s="136">
        <f t="shared" si="462"/>
        <v>0</v>
      </c>
      <c r="U813" s="136">
        <f t="shared" si="462"/>
        <v>0</v>
      </c>
      <c r="V813" s="136">
        <f t="shared" si="462"/>
        <v>0</v>
      </c>
      <c r="W813" s="136">
        <f t="shared" si="462"/>
        <v>0</v>
      </c>
      <c r="X813" s="136">
        <f t="shared" si="462"/>
        <v>0</v>
      </c>
      <c r="Y813" s="42">
        <f t="shared" ref="Y813:Y820" si="463">SUM(J813:X813)-I813</f>
        <v>0</v>
      </c>
      <c r="Z813" s="42"/>
      <c r="AA813" s="42"/>
      <c r="AB813" s="42"/>
      <c r="AC813" s="42"/>
      <c r="AD813" s="42"/>
      <c r="AE813" s="42"/>
      <c r="AF813" s="42"/>
      <c r="AG813" s="42"/>
    </row>
    <row r="814" spans="1:33">
      <c r="A814" s="44">
        <f t="shared" si="457"/>
        <v>785</v>
      </c>
      <c r="B814" s="44"/>
      <c r="C814" s="137">
        <v>32520</v>
      </c>
      <c r="D814" s="44"/>
      <c r="E814" s="138" t="s">
        <v>339</v>
      </c>
      <c r="G814" s="43"/>
      <c r="H814" s="136"/>
      <c r="I814" s="42">
        <f>'DepExp. Class.'!G$22</f>
        <v>0</v>
      </c>
      <c r="J814" s="136">
        <f t="shared" ref="J814:X814" si="464">+J22+J286+J550</f>
        <v>0</v>
      </c>
      <c r="K814" s="136">
        <f t="shared" si="464"/>
        <v>0</v>
      </c>
      <c r="L814" s="136">
        <f t="shared" si="464"/>
        <v>0</v>
      </c>
      <c r="M814" s="136">
        <f t="shared" si="464"/>
        <v>0</v>
      </c>
      <c r="N814" s="136">
        <f t="shared" si="464"/>
        <v>0</v>
      </c>
      <c r="O814" s="136">
        <f t="shared" si="464"/>
        <v>0</v>
      </c>
      <c r="P814" s="136">
        <f t="shared" si="464"/>
        <v>0</v>
      </c>
      <c r="Q814" s="136">
        <f t="shared" si="464"/>
        <v>0</v>
      </c>
      <c r="R814" s="136">
        <f t="shared" si="464"/>
        <v>0</v>
      </c>
      <c r="S814" s="136">
        <f t="shared" si="464"/>
        <v>0</v>
      </c>
      <c r="T814" s="136">
        <f t="shared" si="464"/>
        <v>0</v>
      </c>
      <c r="U814" s="136">
        <f t="shared" si="464"/>
        <v>0</v>
      </c>
      <c r="V814" s="136">
        <f t="shared" si="464"/>
        <v>0</v>
      </c>
      <c r="W814" s="136">
        <f t="shared" si="464"/>
        <v>0</v>
      </c>
      <c r="X814" s="136">
        <f t="shared" si="464"/>
        <v>0</v>
      </c>
      <c r="Y814" s="42">
        <f t="shared" si="463"/>
        <v>0</v>
      </c>
      <c r="Z814" s="42"/>
      <c r="AA814" s="42"/>
      <c r="AB814" s="42"/>
      <c r="AC814" s="42"/>
      <c r="AD814" s="42"/>
      <c r="AE814" s="42"/>
      <c r="AF814" s="42"/>
      <c r="AG814" s="42"/>
    </row>
    <row r="815" spans="1:33">
      <c r="A815" s="44">
        <f t="shared" si="457"/>
        <v>786</v>
      </c>
      <c r="B815" s="44"/>
      <c r="C815" s="137">
        <v>32540</v>
      </c>
      <c r="D815" s="44"/>
      <c r="E815" s="138" t="s">
        <v>340</v>
      </c>
      <c r="G815" s="43"/>
      <c r="H815" s="136"/>
      <c r="I815" s="42">
        <f>'DepExp. Class.'!G$23</f>
        <v>0</v>
      </c>
      <c r="J815" s="136">
        <f t="shared" ref="J815:X815" si="465">+J23+J287+J551</f>
        <v>0</v>
      </c>
      <c r="K815" s="136">
        <f t="shared" si="465"/>
        <v>0</v>
      </c>
      <c r="L815" s="136">
        <f t="shared" si="465"/>
        <v>0</v>
      </c>
      <c r="M815" s="136">
        <f t="shared" si="465"/>
        <v>0</v>
      </c>
      <c r="N815" s="136">
        <f t="shared" si="465"/>
        <v>0</v>
      </c>
      <c r="O815" s="136">
        <f t="shared" si="465"/>
        <v>0</v>
      </c>
      <c r="P815" s="136">
        <f t="shared" si="465"/>
        <v>0</v>
      </c>
      <c r="Q815" s="136">
        <f t="shared" si="465"/>
        <v>0</v>
      </c>
      <c r="R815" s="136">
        <f t="shared" si="465"/>
        <v>0</v>
      </c>
      <c r="S815" s="136">
        <f t="shared" si="465"/>
        <v>0</v>
      </c>
      <c r="T815" s="136">
        <f t="shared" si="465"/>
        <v>0</v>
      </c>
      <c r="U815" s="136">
        <f t="shared" si="465"/>
        <v>0</v>
      </c>
      <c r="V815" s="136">
        <f t="shared" si="465"/>
        <v>0</v>
      </c>
      <c r="W815" s="136">
        <f t="shared" si="465"/>
        <v>0</v>
      </c>
      <c r="X815" s="136">
        <f t="shared" si="465"/>
        <v>0</v>
      </c>
      <c r="Y815" s="42">
        <f t="shared" si="463"/>
        <v>0</v>
      </c>
      <c r="Z815" s="42"/>
      <c r="AA815" s="42"/>
      <c r="AB815" s="42"/>
      <c r="AC815" s="42"/>
      <c r="AD815" s="42"/>
      <c r="AE815" s="42"/>
      <c r="AF815" s="42"/>
      <c r="AG815" s="42"/>
    </row>
    <row r="816" spans="1:33">
      <c r="A816" s="44">
        <f t="shared" si="457"/>
        <v>787</v>
      </c>
      <c r="B816" s="44"/>
      <c r="C816" s="137">
        <v>33100</v>
      </c>
      <c r="D816" s="44"/>
      <c r="E816" s="138" t="s">
        <v>341</v>
      </c>
      <c r="G816" s="43"/>
      <c r="H816" s="136"/>
      <c r="I816" s="42">
        <f>'DepExp. Class.'!G$24</f>
        <v>0</v>
      </c>
      <c r="J816" s="136">
        <f t="shared" ref="J816:X816" si="466">+J24+J288+J552</f>
        <v>0</v>
      </c>
      <c r="K816" s="136">
        <f t="shared" si="466"/>
        <v>0</v>
      </c>
      <c r="L816" s="136">
        <f t="shared" si="466"/>
        <v>0</v>
      </c>
      <c r="M816" s="136">
        <f t="shared" si="466"/>
        <v>0</v>
      </c>
      <c r="N816" s="136">
        <f t="shared" si="466"/>
        <v>0</v>
      </c>
      <c r="O816" s="136">
        <f t="shared" si="466"/>
        <v>0</v>
      </c>
      <c r="P816" s="136">
        <f t="shared" si="466"/>
        <v>0</v>
      </c>
      <c r="Q816" s="136">
        <f t="shared" si="466"/>
        <v>0</v>
      </c>
      <c r="R816" s="136">
        <f t="shared" si="466"/>
        <v>0</v>
      </c>
      <c r="S816" s="136">
        <f t="shared" si="466"/>
        <v>0</v>
      </c>
      <c r="T816" s="136">
        <f t="shared" si="466"/>
        <v>0</v>
      </c>
      <c r="U816" s="136">
        <f t="shared" si="466"/>
        <v>0</v>
      </c>
      <c r="V816" s="136">
        <f t="shared" si="466"/>
        <v>0</v>
      </c>
      <c r="W816" s="136">
        <f t="shared" si="466"/>
        <v>0</v>
      </c>
      <c r="X816" s="136">
        <f t="shared" si="466"/>
        <v>0</v>
      </c>
      <c r="Y816" s="42">
        <f t="shared" si="463"/>
        <v>0</v>
      </c>
      <c r="Z816" s="42"/>
      <c r="AA816" s="42"/>
      <c r="AB816" s="42"/>
      <c r="AC816" s="42"/>
      <c r="AD816" s="42"/>
      <c r="AE816" s="42"/>
      <c r="AF816" s="42"/>
      <c r="AG816" s="42"/>
    </row>
    <row r="817" spans="1:33">
      <c r="A817" s="44">
        <f t="shared" si="457"/>
        <v>788</v>
      </c>
      <c r="B817" s="44"/>
      <c r="C817" s="137">
        <v>33201</v>
      </c>
      <c r="D817" s="44"/>
      <c r="E817" s="138" t="s">
        <v>342</v>
      </c>
      <c r="G817" s="43"/>
      <c r="H817" s="136"/>
      <c r="I817" s="42">
        <f>'DepExp. Class.'!G$25</f>
        <v>0</v>
      </c>
      <c r="J817" s="136">
        <f t="shared" ref="J817:X817" si="467">+J25+J289+J553</f>
        <v>0</v>
      </c>
      <c r="K817" s="136">
        <f t="shared" si="467"/>
        <v>0</v>
      </c>
      <c r="L817" s="136">
        <f t="shared" si="467"/>
        <v>0</v>
      </c>
      <c r="M817" s="136">
        <f t="shared" si="467"/>
        <v>0</v>
      </c>
      <c r="N817" s="136">
        <f t="shared" si="467"/>
        <v>0</v>
      </c>
      <c r="O817" s="136">
        <f t="shared" si="467"/>
        <v>0</v>
      </c>
      <c r="P817" s="136">
        <f t="shared" si="467"/>
        <v>0</v>
      </c>
      <c r="Q817" s="136">
        <f t="shared" si="467"/>
        <v>0</v>
      </c>
      <c r="R817" s="136">
        <f t="shared" si="467"/>
        <v>0</v>
      </c>
      <c r="S817" s="136">
        <f t="shared" si="467"/>
        <v>0</v>
      </c>
      <c r="T817" s="136">
        <f t="shared" si="467"/>
        <v>0</v>
      </c>
      <c r="U817" s="136">
        <f t="shared" si="467"/>
        <v>0</v>
      </c>
      <c r="V817" s="136">
        <f t="shared" si="467"/>
        <v>0</v>
      </c>
      <c r="W817" s="136">
        <f t="shared" si="467"/>
        <v>0</v>
      </c>
      <c r="X817" s="136">
        <f t="shared" si="467"/>
        <v>0</v>
      </c>
      <c r="Y817" s="42">
        <f t="shared" si="463"/>
        <v>0</v>
      </c>
      <c r="Z817" s="42"/>
      <c r="AA817" s="42"/>
      <c r="AB817" s="42"/>
      <c r="AC817" s="42"/>
      <c r="AD817" s="42"/>
      <c r="AE817" s="42"/>
      <c r="AF817" s="42"/>
      <c r="AG817" s="42"/>
    </row>
    <row r="818" spans="1:33">
      <c r="A818" s="44">
        <f t="shared" si="457"/>
        <v>789</v>
      </c>
      <c r="B818" s="44"/>
      <c r="C818" s="137">
        <v>33202</v>
      </c>
      <c r="D818" s="44"/>
      <c r="E818" s="138" t="s">
        <v>343</v>
      </c>
      <c r="G818" s="43"/>
      <c r="H818" s="136"/>
      <c r="I818" s="42">
        <f>'DepExp. Class.'!G$26</f>
        <v>0</v>
      </c>
      <c r="J818" s="136">
        <f t="shared" ref="J818:X818" si="468">+J26+J290+J554</f>
        <v>0</v>
      </c>
      <c r="K818" s="136">
        <f t="shared" si="468"/>
        <v>0</v>
      </c>
      <c r="L818" s="136">
        <f t="shared" si="468"/>
        <v>0</v>
      </c>
      <c r="M818" s="136">
        <f t="shared" si="468"/>
        <v>0</v>
      </c>
      <c r="N818" s="136">
        <f t="shared" si="468"/>
        <v>0</v>
      </c>
      <c r="O818" s="136">
        <f t="shared" si="468"/>
        <v>0</v>
      </c>
      <c r="P818" s="136">
        <f t="shared" si="468"/>
        <v>0</v>
      </c>
      <c r="Q818" s="136">
        <f t="shared" si="468"/>
        <v>0</v>
      </c>
      <c r="R818" s="136">
        <f t="shared" si="468"/>
        <v>0</v>
      </c>
      <c r="S818" s="136">
        <f t="shared" si="468"/>
        <v>0</v>
      </c>
      <c r="T818" s="136">
        <f t="shared" si="468"/>
        <v>0</v>
      </c>
      <c r="U818" s="136">
        <f t="shared" si="468"/>
        <v>0</v>
      </c>
      <c r="V818" s="136">
        <f t="shared" si="468"/>
        <v>0</v>
      </c>
      <c r="W818" s="136">
        <f t="shared" si="468"/>
        <v>0</v>
      </c>
      <c r="X818" s="136">
        <f t="shared" si="468"/>
        <v>0</v>
      </c>
      <c r="Y818" s="42">
        <f t="shared" si="463"/>
        <v>0</v>
      </c>
      <c r="Z818" s="42"/>
      <c r="AA818" s="42"/>
      <c r="AB818" s="42"/>
      <c r="AC818" s="42"/>
      <c r="AD818" s="42"/>
      <c r="AE818" s="42"/>
      <c r="AF818" s="42"/>
      <c r="AG818" s="42"/>
    </row>
    <row r="819" spans="1:33">
      <c r="A819" s="44">
        <f t="shared" si="457"/>
        <v>790</v>
      </c>
      <c r="B819" s="44"/>
      <c r="C819" s="137">
        <v>33400</v>
      </c>
      <c r="D819" s="44"/>
      <c r="E819" s="138" t="s">
        <v>344</v>
      </c>
      <c r="G819" s="43"/>
      <c r="H819" s="136"/>
      <c r="I819" s="42">
        <f>'DepExp. Class.'!G$27</f>
        <v>0</v>
      </c>
      <c r="J819" s="136">
        <f t="shared" ref="J819:X819" si="469">+J27+J291+J555</f>
        <v>0</v>
      </c>
      <c r="K819" s="136">
        <f t="shared" si="469"/>
        <v>0</v>
      </c>
      <c r="L819" s="136">
        <f t="shared" si="469"/>
        <v>0</v>
      </c>
      <c r="M819" s="136">
        <f t="shared" si="469"/>
        <v>0</v>
      </c>
      <c r="N819" s="136">
        <f t="shared" si="469"/>
        <v>0</v>
      </c>
      <c r="O819" s="136">
        <f t="shared" si="469"/>
        <v>0</v>
      </c>
      <c r="P819" s="136">
        <f t="shared" si="469"/>
        <v>0</v>
      </c>
      <c r="Q819" s="136">
        <f t="shared" si="469"/>
        <v>0</v>
      </c>
      <c r="R819" s="136">
        <f t="shared" si="469"/>
        <v>0</v>
      </c>
      <c r="S819" s="136">
        <f t="shared" si="469"/>
        <v>0</v>
      </c>
      <c r="T819" s="136">
        <f t="shared" si="469"/>
        <v>0</v>
      </c>
      <c r="U819" s="136">
        <f t="shared" si="469"/>
        <v>0</v>
      </c>
      <c r="V819" s="136">
        <f t="shared" si="469"/>
        <v>0</v>
      </c>
      <c r="W819" s="136">
        <f t="shared" si="469"/>
        <v>0</v>
      </c>
      <c r="X819" s="136">
        <f t="shared" si="469"/>
        <v>0</v>
      </c>
      <c r="Y819" s="42">
        <f t="shared" si="463"/>
        <v>0</v>
      </c>
      <c r="Z819" s="42"/>
      <c r="AA819" s="42"/>
      <c r="AB819" s="42"/>
      <c r="AC819" s="42"/>
      <c r="AD819" s="42"/>
      <c r="AE819" s="42"/>
      <c r="AF819" s="42"/>
      <c r="AG819" s="42"/>
    </row>
    <row r="820" spans="1:33">
      <c r="A820" s="44">
        <f t="shared" si="457"/>
        <v>791</v>
      </c>
      <c r="B820" s="44"/>
      <c r="C820" s="137">
        <v>33600</v>
      </c>
      <c r="D820" s="44"/>
      <c r="E820" s="138" t="s">
        <v>345</v>
      </c>
      <c r="G820" s="43"/>
      <c r="H820" s="136"/>
      <c r="I820" s="42">
        <f>'DepExp. Class.'!G$28</f>
        <v>0</v>
      </c>
      <c r="J820" s="136">
        <f t="shared" ref="J820:X820" si="470">+J28+J292+J556</f>
        <v>0</v>
      </c>
      <c r="K820" s="136">
        <f t="shared" si="470"/>
        <v>0</v>
      </c>
      <c r="L820" s="136">
        <f t="shared" si="470"/>
        <v>0</v>
      </c>
      <c r="M820" s="136">
        <f t="shared" si="470"/>
        <v>0</v>
      </c>
      <c r="N820" s="136">
        <f t="shared" si="470"/>
        <v>0</v>
      </c>
      <c r="O820" s="136">
        <f t="shared" si="470"/>
        <v>0</v>
      </c>
      <c r="P820" s="136">
        <f t="shared" si="470"/>
        <v>0</v>
      </c>
      <c r="Q820" s="136">
        <f t="shared" si="470"/>
        <v>0</v>
      </c>
      <c r="R820" s="136">
        <f t="shared" si="470"/>
        <v>0</v>
      </c>
      <c r="S820" s="136">
        <f t="shared" si="470"/>
        <v>0</v>
      </c>
      <c r="T820" s="136">
        <f t="shared" si="470"/>
        <v>0</v>
      </c>
      <c r="U820" s="136">
        <f t="shared" si="470"/>
        <v>0</v>
      </c>
      <c r="V820" s="136">
        <f t="shared" si="470"/>
        <v>0</v>
      </c>
      <c r="W820" s="136">
        <f t="shared" si="470"/>
        <v>0</v>
      </c>
      <c r="X820" s="136">
        <f t="shared" si="470"/>
        <v>0</v>
      </c>
      <c r="Y820" s="42">
        <f t="shared" si="463"/>
        <v>0</v>
      </c>
      <c r="Z820" s="42"/>
      <c r="AA820" s="42"/>
      <c r="AB820" s="42"/>
      <c r="AC820" s="42"/>
      <c r="AD820" s="42"/>
      <c r="AE820" s="42"/>
      <c r="AF820" s="42"/>
      <c r="AG820" s="42"/>
    </row>
    <row r="821" spans="1:33">
      <c r="A821" s="44">
        <f t="shared" si="457"/>
        <v>792</v>
      </c>
      <c r="B821" s="44"/>
      <c r="C821" s="44"/>
      <c r="D821" s="44"/>
      <c r="E821" s="44"/>
      <c r="G821" s="43"/>
      <c r="H821" s="136"/>
      <c r="I821" s="42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42"/>
      <c r="Z821" s="42"/>
      <c r="AA821" s="42"/>
      <c r="AB821" s="42"/>
      <c r="AC821" s="42"/>
      <c r="AD821" s="42"/>
      <c r="AE821" s="42"/>
      <c r="AF821" s="42"/>
      <c r="AG821" s="42"/>
    </row>
    <row r="822" spans="1:33">
      <c r="A822" s="44">
        <f t="shared" si="457"/>
        <v>793</v>
      </c>
      <c r="B822" s="44"/>
      <c r="C822" s="44"/>
      <c r="D822" s="44" t="s">
        <v>346</v>
      </c>
      <c r="E822" s="44"/>
      <c r="G822" s="43"/>
      <c r="H822" s="136"/>
      <c r="I822" s="42">
        <f>'DepExp. Class.'!G$30</f>
        <v>0</v>
      </c>
      <c r="J822" s="136">
        <f>+J30+J294+J558</f>
        <v>0</v>
      </c>
      <c r="K822" s="136">
        <f t="shared" ref="K822:X822" si="471">+K30+K294+K558</f>
        <v>0</v>
      </c>
      <c r="L822" s="136">
        <f t="shared" si="471"/>
        <v>0</v>
      </c>
      <c r="M822" s="136">
        <f t="shared" si="471"/>
        <v>0</v>
      </c>
      <c r="N822" s="136">
        <f t="shared" si="471"/>
        <v>0</v>
      </c>
      <c r="O822" s="136">
        <f t="shared" si="471"/>
        <v>0</v>
      </c>
      <c r="P822" s="136">
        <f t="shared" si="471"/>
        <v>0</v>
      </c>
      <c r="Q822" s="136">
        <f t="shared" si="471"/>
        <v>0</v>
      </c>
      <c r="R822" s="136">
        <f t="shared" si="471"/>
        <v>0</v>
      </c>
      <c r="S822" s="136">
        <f t="shared" si="471"/>
        <v>0</v>
      </c>
      <c r="T822" s="136">
        <f t="shared" si="471"/>
        <v>0</v>
      </c>
      <c r="U822" s="136">
        <f t="shared" si="471"/>
        <v>0</v>
      </c>
      <c r="V822" s="136">
        <f t="shared" si="471"/>
        <v>0</v>
      </c>
      <c r="W822" s="136">
        <f t="shared" si="471"/>
        <v>0</v>
      </c>
      <c r="X822" s="136">
        <f t="shared" si="471"/>
        <v>0</v>
      </c>
      <c r="Y822" s="42">
        <f>SUM(J822:X822)-I822</f>
        <v>0</v>
      </c>
      <c r="Z822" s="42"/>
      <c r="AA822" s="42"/>
      <c r="AB822" s="42"/>
      <c r="AC822" s="42"/>
      <c r="AD822" s="42"/>
      <c r="AE822" s="42"/>
      <c r="AF822" s="42"/>
      <c r="AG822" s="42"/>
    </row>
    <row r="823" spans="1:33">
      <c r="A823" s="44">
        <f t="shared" si="457"/>
        <v>794</v>
      </c>
      <c r="B823" s="44"/>
      <c r="C823" s="44"/>
      <c r="D823" s="44"/>
      <c r="E823" s="44"/>
      <c r="G823" s="43"/>
      <c r="H823" s="136"/>
      <c r="I823" s="42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42"/>
      <c r="Z823" s="42"/>
      <c r="AA823" s="42"/>
      <c r="AB823" s="42"/>
      <c r="AC823" s="42"/>
      <c r="AD823" s="42"/>
      <c r="AE823" s="42"/>
      <c r="AF823" s="42"/>
      <c r="AG823" s="42"/>
    </row>
    <row r="824" spans="1:33">
      <c r="A824" s="44">
        <f t="shared" si="457"/>
        <v>795</v>
      </c>
      <c r="B824" s="44"/>
      <c r="C824" s="44"/>
      <c r="D824" s="44" t="s">
        <v>359</v>
      </c>
      <c r="E824" s="44"/>
      <c r="G824" s="43"/>
      <c r="H824" s="136"/>
      <c r="I824" s="42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42"/>
      <c r="Z824" s="42"/>
      <c r="AA824" s="42"/>
      <c r="AB824" s="42"/>
      <c r="AC824" s="42"/>
      <c r="AD824" s="42"/>
      <c r="AE824" s="42"/>
      <c r="AF824" s="42"/>
      <c r="AG824" s="42"/>
    </row>
    <row r="825" spans="1:33">
      <c r="A825" s="44">
        <f t="shared" si="457"/>
        <v>796</v>
      </c>
      <c r="B825" s="44"/>
      <c r="C825" s="44"/>
      <c r="D825" s="44"/>
      <c r="E825" s="44"/>
      <c r="G825" s="43"/>
      <c r="H825" s="136"/>
      <c r="I825" s="42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42"/>
      <c r="Z825" s="42"/>
      <c r="AA825" s="42"/>
      <c r="AB825" s="42"/>
      <c r="AC825" s="42"/>
      <c r="AD825" s="42"/>
      <c r="AE825" s="42"/>
      <c r="AF825" s="42"/>
      <c r="AG825" s="42"/>
    </row>
    <row r="826" spans="1:33">
      <c r="A826" s="44">
        <f t="shared" si="457"/>
        <v>797</v>
      </c>
      <c r="B826" s="44"/>
      <c r="C826" s="137">
        <v>35010</v>
      </c>
      <c r="D826" s="44"/>
      <c r="E826" s="138" t="s">
        <v>287</v>
      </c>
      <c r="G826" s="43"/>
      <c r="H826" s="136"/>
      <c r="I826" s="42">
        <f>'DepExp. Class.'!G$34</f>
        <v>0</v>
      </c>
      <c r="J826" s="136">
        <f t="shared" ref="J826:X826" si="472">+J34+J298+J562</f>
        <v>0</v>
      </c>
      <c r="K826" s="136">
        <f t="shared" si="472"/>
        <v>0</v>
      </c>
      <c r="L826" s="136">
        <f t="shared" si="472"/>
        <v>0</v>
      </c>
      <c r="M826" s="136">
        <f t="shared" si="472"/>
        <v>0</v>
      </c>
      <c r="N826" s="136">
        <f t="shared" si="472"/>
        <v>0</v>
      </c>
      <c r="O826" s="136">
        <f t="shared" si="472"/>
        <v>0</v>
      </c>
      <c r="P826" s="136">
        <f t="shared" si="472"/>
        <v>0</v>
      </c>
      <c r="Q826" s="136">
        <f t="shared" si="472"/>
        <v>0</v>
      </c>
      <c r="R826" s="136">
        <f t="shared" si="472"/>
        <v>0</v>
      </c>
      <c r="S826" s="136">
        <f t="shared" si="472"/>
        <v>0</v>
      </c>
      <c r="T826" s="136">
        <f t="shared" si="472"/>
        <v>0</v>
      </c>
      <c r="U826" s="136">
        <f t="shared" si="472"/>
        <v>0</v>
      </c>
      <c r="V826" s="136">
        <f t="shared" si="472"/>
        <v>0</v>
      </c>
      <c r="W826" s="136">
        <f t="shared" si="472"/>
        <v>0</v>
      </c>
      <c r="X826" s="136">
        <f t="shared" si="472"/>
        <v>0</v>
      </c>
      <c r="Y826" s="42">
        <f t="shared" ref="Y826:Y842" si="473">SUM(J826:X826)-I826</f>
        <v>0</v>
      </c>
      <c r="Z826" s="42"/>
      <c r="AA826" s="42"/>
      <c r="AB826" s="42"/>
      <c r="AC826" s="42"/>
      <c r="AD826" s="42"/>
      <c r="AE826" s="42"/>
      <c r="AF826" s="42"/>
      <c r="AG826" s="42"/>
    </row>
    <row r="827" spans="1:33">
      <c r="A827" s="44">
        <f t="shared" si="457"/>
        <v>798</v>
      </c>
      <c r="B827" s="44"/>
      <c r="C827" s="137">
        <v>35020</v>
      </c>
      <c r="D827" s="44"/>
      <c r="E827" s="138" t="s">
        <v>147</v>
      </c>
      <c r="G827" s="43"/>
      <c r="H827" s="136"/>
      <c r="I827" s="42">
        <f>'DepExp. Class.'!G$35</f>
        <v>0</v>
      </c>
      <c r="J827" s="136">
        <f t="shared" ref="J827:X827" si="474">+J35+J299+J563</f>
        <v>0</v>
      </c>
      <c r="K827" s="136">
        <f t="shared" si="474"/>
        <v>0</v>
      </c>
      <c r="L827" s="136">
        <f t="shared" si="474"/>
        <v>0</v>
      </c>
      <c r="M827" s="136">
        <f t="shared" si="474"/>
        <v>0</v>
      </c>
      <c r="N827" s="136">
        <f t="shared" si="474"/>
        <v>0</v>
      </c>
      <c r="O827" s="136">
        <f t="shared" si="474"/>
        <v>0</v>
      </c>
      <c r="P827" s="136">
        <f t="shared" si="474"/>
        <v>0</v>
      </c>
      <c r="Q827" s="136">
        <f t="shared" si="474"/>
        <v>0</v>
      </c>
      <c r="R827" s="136">
        <f t="shared" si="474"/>
        <v>0</v>
      </c>
      <c r="S827" s="136">
        <f t="shared" si="474"/>
        <v>0</v>
      </c>
      <c r="T827" s="136">
        <f t="shared" si="474"/>
        <v>0</v>
      </c>
      <c r="U827" s="136">
        <f t="shared" si="474"/>
        <v>0</v>
      </c>
      <c r="V827" s="136">
        <f t="shared" si="474"/>
        <v>0</v>
      </c>
      <c r="W827" s="136">
        <f t="shared" si="474"/>
        <v>0</v>
      </c>
      <c r="X827" s="136">
        <f t="shared" si="474"/>
        <v>0</v>
      </c>
      <c r="Y827" s="42">
        <f t="shared" si="473"/>
        <v>0</v>
      </c>
      <c r="Z827" s="42"/>
      <c r="AA827" s="42"/>
      <c r="AB827" s="42"/>
      <c r="AC827" s="42"/>
      <c r="AD827" s="42"/>
      <c r="AE827" s="42"/>
      <c r="AF827" s="42"/>
      <c r="AG827" s="42"/>
    </row>
    <row r="828" spans="1:33">
      <c r="A828" s="44">
        <f t="shared" si="457"/>
        <v>799</v>
      </c>
      <c r="B828" s="44"/>
      <c r="C828" s="137">
        <v>35100</v>
      </c>
      <c r="D828" s="44"/>
      <c r="E828" s="138" t="s">
        <v>81</v>
      </c>
      <c r="G828" s="43"/>
      <c r="H828" s="136"/>
      <c r="I828" s="42">
        <f>'DepExp. Class.'!G$36</f>
        <v>299.20037300000001</v>
      </c>
      <c r="J828" s="136">
        <f t="shared" ref="J828:X828" si="475">+J36+J300+J564</f>
        <v>139.36274338798887</v>
      </c>
      <c r="K828" s="136">
        <f t="shared" si="475"/>
        <v>80.393247914249628</v>
      </c>
      <c r="L828" s="136">
        <f t="shared" si="475"/>
        <v>1.1115878820720368</v>
      </c>
      <c r="M828" s="136">
        <f t="shared" si="475"/>
        <v>51.3261827077134</v>
      </c>
      <c r="N828" s="136">
        <f t="shared" si="475"/>
        <v>27.00661110797607</v>
      </c>
      <c r="O828" s="136">
        <f t="shared" si="475"/>
        <v>0</v>
      </c>
      <c r="P828" s="136">
        <f t="shared" si="475"/>
        <v>0</v>
      </c>
      <c r="Q828" s="136">
        <f t="shared" si="475"/>
        <v>0</v>
      </c>
      <c r="R828" s="136">
        <f t="shared" si="475"/>
        <v>0</v>
      </c>
      <c r="S828" s="136">
        <f t="shared" si="475"/>
        <v>0</v>
      </c>
      <c r="T828" s="136">
        <f t="shared" si="475"/>
        <v>0</v>
      </c>
      <c r="U828" s="136">
        <f t="shared" si="475"/>
        <v>0</v>
      </c>
      <c r="V828" s="136">
        <f t="shared" si="475"/>
        <v>0</v>
      </c>
      <c r="W828" s="136">
        <f t="shared" si="475"/>
        <v>0</v>
      </c>
      <c r="X828" s="136">
        <f t="shared" si="475"/>
        <v>0</v>
      </c>
      <c r="Y828" s="42">
        <f t="shared" si="473"/>
        <v>0</v>
      </c>
      <c r="Z828" s="42"/>
      <c r="AA828" s="42"/>
      <c r="AB828" s="42"/>
      <c r="AC828" s="42"/>
      <c r="AD828" s="42"/>
      <c r="AE828" s="42"/>
      <c r="AF828" s="42"/>
      <c r="AG828" s="42"/>
    </row>
    <row r="829" spans="1:33">
      <c r="A829" s="44">
        <f t="shared" si="457"/>
        <v>800</v>
      </c>
      <c r="B829" s="44"/>
      <c r="C829" s="137">
        <v>35102</v>
      </c>
      <c r="D829" s="44"/>
      <c r="E829" s="138" t="s">
        <v>348</v>
      </c>
      <c r="G829" s="43"/>
      <c r="H829" s="136"/>
      <c r="I829" s="42">
        <f>'DepExp. Class.'!G$37</f>
        <v>1931.0923800000003</v>
      </c>
      <c r="J829" s="136">
        <f t="shared" ref="J829:X829" si="476">+J37+J301+J565</f>
        <v>899.47191279885442</v>
      </c>
      <c r="K829" s="136">
        <f t="shared" si="476"/>
        <v>518.87230919547812</v>
      </c>
      <c r="L829" s="136">
        <f t="shared" si="476"/>
        <v>7.1743857377131315</v>
      </c>
      <c r="M829" s="136">
        <f t="shared" si="476"/>
        <v>331.26830467338061</v>
      </c>
      <c r="N829" s="136">
        <f t="shared" si="476"/>
        <v>174.305467594574</v>
      </c>
      <c r="O829" s="136">
        <f t="shared" si="476"/>
        <v>0</v>
      </c>
      <c r="P829" s="136">
        <f t="shared" si="476"/>
        <v>0</v>
      </c>
      <c r="Q829" s="136">
        <f t="shared" si="476"/>
        <v>0</v>
      </c>
      <c r="R829" s="136">
        <f t="shared" si="476"/>
        <v>0</v>
      </c>
      <c r="S829" s="136">
        <f t="shared" si="476"/>
        <v>0</v>
      </c>
      <c r="T829" s="136">
        <f t="shared" si="476"/>
        <v>0</v>
      </c>
      <c r="U829" s="136">
        <f t="shared" si="476"/>
        <v>0</v>
      </c>
      <c r="V829" s="136">
        <f t="shared" si="476"/>
        <v>0</v>
      </c>
      <c r="W829" s="136">
        <f t="shared" si="476"/>
        <v>0</v>
      </c>
      <c r="X829" s="136">
        <f t="shared" si="476"/>
        <v>0</v>
      </c>
      <c r="Y829" s="42">
        <f t="shared" si="473"/>
        <v>0</v>
      </c>
      <c r="Z829" s="42"/>
      <c r="AA829" s="42"/>
      <c r="AB829" s="42"/>
      <c r="AC829" s="42"/>
      <c r="AD829" s="42"/>
      <c r="AE829" s="42"/>
      <c r="AF829" s="42"/>
      <c r="AG829" s="42"/>
    </row>
    <row r="830" spans="1:33">
      <c r="A830" s="44">
        <f t="shared" si="457"/>
        <v>801</v>
      </c>
      <c r="B830" s="44"/>
      <c r="C830" s="137">
        <v>35103</v>
      </c>
      <c r="D830" s="44"/>
      <c r="E830" s="138" t="s">
        <v>349</v>
      </c>
      <c r="G830" s="43"/>
      <c r="H830" s="136"/>
      <c r="I830" s="42">
        <f>'DepExp. Class.'!G$38</f>
        <v>212.87309600000006</v>
      </c>
      <c r="J830" s="136">
        <f t="shared" ref="J830:X830" si="477">+J38+J302+J566</f>
        <v>99.152879906519132</v>
      </c>
      <c r="K830" s="136">
        <f t="shared" si="477"/>
        <v>57.197654566432867</v>
      </c>
      <c r="L830" s="136">
        <f t="shared" si="477"/>
        <v>0.79086517025417424</v>
      </c>
      <c r="M830" s="136">
        <f t="shared" si="477"/>
        <v>36.5172118914859</v>
      </c>
      <c r="N830" s="136">
        <f t="shared" si="477"/>
        <v>19.214484465307997</v>
      </c>
      <c r="O830" s="136">
        <f t="shared" si="477"/>
        <v>0</v>
      </c>
      <c r="P830" s="136">
        <f t="shared" si="477"/>
        <v>0</v>
      </c>
      <c r="Q830" s="136">
        <f t="shared" si="477"/>
        <v>0</v>
      </c>
      <c r="R830" s="136">
        <f t="shared" si="477"/>
        <v>0</v>
      </c>
      <c r="S830" s="136">
        <f t="shared" si="477"/>
        <v>0</v>
      </c>
      <c r="T830" s="136">
        <f t="shared" si="477"/>
        <v>0</v>
      </c>
      <c r="U830" s="136">
        <f t="shared" si="477"/>
        <v>0</v>
      </c>
      <c r="V830" s="136">
        <f t="shared" si="477"/>
        <v>0</v>
      </c>
      <c r="W830" s="136">
        <f t="shared" si="477"/>
        <v>0</v>
      </c>
      <c r="X830" s="136">
        <f t="shared" si="477"/>
        <v>0</v>
      </c>
      <c r="Y830" s="42">
        <f t="shared" si="473"/>
        <v>0</v>
      </c>
      <c r="Z830" s="42"/>
      <c r="AA830" s="42"/>
      <c r="AB830" s="42"/>
      <c r="AC830" s="42"/>
      <c r="AD830" s="42"/>
      <c r="AE830" s="42"/>
      <c r="AF830" s="42"/>
      <c r="AG830" s="42"/>
    </row>
    <row r="831" spans="1:33">
      <c r="A831" s="44">
        <f t="shared" si="457"/>
        <v>802</v>
      </c>
      <c r="B831" s="44"/>
      <c r="C831" s="137">
        <v>35104</v>
      </c>
      <c r="D831" s="44"/>
      <c r="E831" s="138" t="s">
        <v>350</v>
      </c>
      <c r="G831" s="43"/>
      <c r="H831" s="136"/>
      <c r="I831" s="42">
        <f>'DepExp. Class.'!G$39</f>
        <v>1786.7528900000004</v>
      </c>
      <c r="J831" s="136">
        <f t="shared" ref="J831:X831" si="478">+J39+J303+J567</f>
        <v>832.24088930804101</v>
      </c>
      <c r="K831" s="136">
        <f t="shared" si="478"/>
        <v>480.08920111631028</v>
      </c>
      <c r="L831" s="136">
        <f t="shared" si="478"/>
        <v>6.6381363126883253</v>
      </c>
      <c r="M831" s="136">
        <f t="shared" si="478"/>
        <v>306.50765694625306</v>
      </c>
      <c r="N831" s="136">
        <f t="shared" si="478"/>
        <v>161.27700631670788</v>
      </c>
      <c r="O831" s="136">
        <f t="shared" si="478"/>
        <v>0</v>
      </c>
      <c r="P831" s="136">
        <f t="shared" si="478"/>
        <v>0</v>
      </c>
      <c r="Q831" s="136">
        <f t="shared" si="478"/>
        <v>0</v>
      </c>
      <c r="R831" s="136">
        <f t="shared" si="478"/>
        <v>0</v>
      </c>
      <c r="S831" s="136">
        <f t="shared" si="478"/>
        <v>0</v>
      </c>
      <c r="T831" s="136">
        <f t="shared" si="478"/>
        <v>0</v>
      </c>
      <c r="U831" s="136">
        <f t="shared" si="478"/>
        <v>0</v>
      </c>
      <c r="V831" s="136">
        <f t="shared" si="478"/>
        <v>0</v>
      </c>
      <c r="W831" s="136">
        <f t="shared" si="478"/>
        <v>0</v>
      </c>
      <c r="X831" s="136">
        <f t="shared" si="478"/>
        <v>0</v>
      </c>
      <c r="Y831" s="42">
        <f t="shared" si="473"/>
        <v>0</v>
      </c>
      <c r="Z831" s="42"/>
      <c r="AA831" s="42"/>
      <c r="AB831" s="42"/>
      <c r="AC831" s="42"/>
      <c r="AD831" s="42"/>
      <c r="AE831" s="42"/>
      <c r="AF831" s="42"/>
      <c r="AG831" s="42"/>
    </row>
    <row r="832" spans="1:33">
      <c r="A832" s="44">
        <f t="shared" si="457"/>
        <v>803</v>
      </c>
      <c r="B832" s="44"/>
      <c r="C832" s="137">
        <v>35200</v>
      </c>
      <c r="D832" s="44"/>
      <c r="E832" s="138" t="s">
        <v>351</v>
      </c>
      <c r="G832" s="43"/>
      <c r="H832" s="136"/>
      <c r="I832" s="42">
        <f>'DepExp. Class.'!G$40</f>
        <v>176777.59258261847</v>
      </c>
      <c r="J832" s="136">
        <f t="shared" ref="J832:X832" si="479">+J40+J304+J568</f>
        <v>82340.17232270597</v>
      </c>
      <c r="K832" s="136">
        <f t="shared" si="479"/>
        <v>47499.021086376335</v>
      </c>
      <c r="L832" s="136">
        <f t="shared" si="479"/>
        <v>656.76331806145936</v>
      </c>
      <c r="M832" s="136">
        <f t="shared" si="479"/>
        <v>30325.226284143693</v>
      </c>
      <c r="N832" s="136">
        <f t="shared" si="479"/>
        <v>15956.409571331022</v>
      </c>
      <c r="O832" s="136">
        <f t="shared" si="479"/>
        <v>0</v>
      </c>
      <c r="P832" s="136">
        <f t="shared" si="479"/>
        <v>0</v>
      </c>
      <c r="Q832" s="136">
        <f t="shared" si="479"/>
        <v>0</v>
      </c>
      <c r="R832" s="136">
        <f t="shared" si="479"/>
        <v>0</v>
      </c>
      <c r="S832" s="136">
        <f t="shared" si="479"/>
        <v>0</v>
      </c>
      <c r="T832" s="136">
        <f t="shared" si="479"/>
        <v>0</v>
      </c>
      <c r="U832" s="136">
        <f t="shared" si="479"/>
        <v>0</v>
      </c>
      <c r="V832" s="136">
        <f t="shared" si="479"/>
        <v>0</v>
      </c>
      <c r="W832" s="136">
        <f t="shared" si="479"/>
        <v>0</v>
      </c>
      <c r="X832" s="136">
        <f t="shared" si="479"/>
        <v>0</v>
      </c>
      <c r="Y832" s="42">
        <f t="shared" si="473"/>
        <v>0</v>
      </c>
      <c r="Z832" s="42"/>
      <c r="AA832" s="42"/>
      <c r="AB832" s="42"/>
      <c r="AC832" s="42"/>
      <c r="AD832" s="42"/>
      <c r="AE832" s="42"/>
      <c r="AF832" s="42"/>
      <c r="AG832" s="42"/>
    </row>
    <row r="833" spans="1:33">
      <c r="A833" s="44">
        <f t="shared" si="457"/>
        <v>804</v>
      </c>
      <c r="B833" s="44"/>
      <c r="C833" s="137">
        <v>35201</v>
      </c>
      <c r="D833" s="44"/>
      <c r="E833" s="138" t="s">
        <v>352</v>
      </c>
      <c r="G833" s="43"/>
      <c r="H833" s="136"/>
      <c r="I833" s="42">
        <f>'DepExp. Class.'!G$41</f>
        <v>25669.977954000005</v>
      </c>
      <c r="J833" s="136">
        <f t="shared" ref="J833:X833" si="480">+J41+J305+J569</f>
        <v>11956.664741118602</v>
      </c>
      <c r="K833" s="136">
        <f t="shared" si="480"/>
        <v>6897.3607249120805</v>
      </c>
      <c r="L833" s="136">
        <f t="shared" si="480"/>
        <v>95.36898681180034</v>
      </c>
      <c r="M833" s="136">
        <f t="shared" si="480"/>
        <v>4403.5439039040884</v>
      </c>
      <c r="N833" s="136">
        <f t="shared" si="480"/>
        <v>2317.0395972534343</v>
      </c>
      <c r="O833" s="136">
        <f t="shared" si="480"/>
        <v>0</v>
      </c>
      <c r="P833" s="136">
        <f t="shared" si="480"/>
        <v>0</v>
      </c>
      <c r="Q833" s="136">
        <f t="shared" si="480"/>
        <v>0</v>
      </c>
      <c r="R833" s="136">
        <f t="shared" si="480"/>
        <v>0</v>
      </c>
      <c r="S833" s="136">
        <f t="shared" si="480"/>
        <v>0</v>
      </c>
      <c r="T833" s="136">
        <f t="shared" si="480"/>
        <v>0</v>
      </c>
      <c r="U833" s="136">
        <f t="shared" si="480"/>
        <v>0</v>
      </c>
      <c r="V833" s="136">
        <f t="shared" si="480"/>
        <v>0</v>
      </c>
      <c r="W833" s="136">
        <f t="shared" si="480"/>
        <v>0</v>
      </c>
      <c r="X833" s="136">
        <f t="shared" si="480"/>
        <v>0</v>
      </c>
      <c r="Y833" s="42">
        <f t="shared" si="473"/>
        <v>0</v>
      </c>
      <c r="Z833" s="42"/>
      <c r="AA833" s="42"/>
      <c r="AB833" s="42"/>
      <c r="AC833" s="42"/>
      <c r="AD833" s="42"/>
      <c r="AE833" s="42"/>
      <c r="AF833" s="42"/>
      <c r="AG833" s="42"/>
    </row>
    <row r="834" spans="1:33">
      <c r="A834" s="44">
        <f t="shared" si="457"/>
        <v>805</v>
      </c>
      <c r="B834" s="44"/>
      <c r="C834" s="137">
        <v>35202</v>
      </c>
      <c r="D834" s="44"/>
      <c r="E834" s="138" t="s">
        <v>353</v>
      </c>
      <c r="G834" s="43"/>
      <c r="H834" s="136"/>
      <c r="I834" s="42">
        <f>'DepExp. Class.'!G$42</f>
        <v>3867.1153979999995</v>
      </c>
      <c r="J834" s="136">
        <f t="shared" ref="J834:X834" si="481">+J42+J306+J570</f>
        <v>1801.2404378359997</v>
      </c>
      <c r="K834" s="136">
        <f t="shared" si="481"/>
        <v>1039.0694496374376</v>
      </c>
      <c r="L834" s="136">
        <f t="shared" si="481"/>
        <v>14.367089759580551</v>
      </c>
      <c r="M834" s="136">
        <f t="shared" si="481"/>
        <v>663.38243324836958</v>
      </c>
      <c r="N834" s="136">
        <f t="shared" si="481"/>
        <v>349.05598751861208</v>
      </c>
      <c r="O834" s="136">
        <f t="shared" si="481"/>
        <v>0</v>
      </c>
      <c r="P834" s="136">
        <f t="shared" si="481"/>
        <v>0</v>
      </c>
      <c r="Q834" s="136">
        <f t="shared" si="481"/>
        <v>0</v>
      </c>
      <c r="R834" s="136">
        <f t="shared" si="481"/>
        <v>0</v>
      </c>
      <c r="S834" s="136">
        <f t="shared" si="481"/>
        <v>0</v>
      </c>
      <c r="T834" s="136">
        <f t="shared" si="481"/>
        <v>0</v>
      </c>
      <c r="U834" s="136">
        <f t="shared" si="481"/>
        <v>0</v>
      </c>
      <c r="V834" s="136">
        <f t="shared" si="481"/>
        <v>0</v>
      </c>
      <c r="W834" s="136">
        <f t="shared" si="481"/>
        <v>0</v>
      </c>
      <c r="X834" s="136">
        <f t="shared" si="481"/>
        <v>0</v>
      </c>
      <c r="Y834" s="42">
        <f t="shared" si="473"/>
        <v>0</v>
      </c>
      <c r="Z834" s="42"/>
      <c r="AA834" s="42"/>
      <c r="AB834" s="42"/>
      <c r="AC834" s="42"/>
      <c r="AD834" s="42"/>
      <c r="AE834" s="42"/>
      <c r="AF834" s="42"/>
      <c r="AG834" s="42"/>
    </row>
    <row r="835" spans="1:33">
      <c r="A835" s="44">
        <f t="shared" si="457"/>
        <v>806</v>
      </c>
      <c r="B835" s="44"/>
      <c r="C835" s="137">
        <v>35203</v>
      </c>
      <c r="D835" s="44"/>
      <c r="E835" s="138" t="s">
        <v>354</v>
      </c>
      <c r="G835" s="43"/>
      <c r="H835" s="136"/>
      <c r="I835" s="42">
        <f>'DepExp. Class.'!G$43</f>
        <v>30506.993279999999</v>
      </c>
      <c r="J835" s="136">
        <f t="shared" ref="J835:X835" si="482">+J43+J307+J571</f>
        <v>14209.669036808791</v>
      </c>
      <c r="K835" s="136">
        <f t="shared" si="482"/>
        <v>8197.0361510123766</v>
      </c>
      <c r="L835" s="136">
        <f t="shared" si="482"/>
        <v>113.33944442810257</v>
      </c>
      <c r="M835" s="136">
        <f t="shared" si="482"/>
        <v>5233.3073493603733</v>
      </c>
      <c r="N835" s="136">
        <f t="shared" si="482"/>
        <v>2753.6412983903574</v>
      </c>
      <c r="O835" s="136">
        <f t="shared" si="482"/>
        <v>0</v>
      </c>
      <c r="P835" s="136">
        <f t="shared" si="482"/>
        <v>0</v>
      </c>
      <c r="Q835" s="136">
        <f t="shared" si="482"/>
        <v>0</v>
      </c>
      <c r="R835" s="136">
        <f t="shared" si="482"/>
        <v>0</v>
      </c>
      <c r="S835" s="136">
        <f t="shared" si="482"/>
        <v>0</v>
      </c>
      <c r="T835" s="136">
        <f t="shared" si="482"/>
        <v>0</v>
      </c>
      <c r="U835" s="136">
        <f t="shared" si="482"/>
        <v>0</v>
      </c>
      <c r="V835" s="136">
        <f t="shared" si="482"/>
        <v>0</v>
      </c>
      <c r="W835" s="136">
        <f t="shared" si="482"/>
        <v>0</v>
      </c>
      <c r="X835" s="136">
        <f t="shared" si="482"/>
        <v>0</v>
      </c>
      <c r="Y835" s="42">
        <f t="shared" si="473"/>
        <v>0</v>
      </c>
      <c r="Z835" s="42"/>
      <c r="AA835" s="42"/>
      <c r="AB835" s="42"/>
      <c r="AC835" s="42"/>
      <c r="AD835" s="42"/>
      <c r="AE835" s="42"/>
      <c r="AF835" s="42"/>
      <c r="AG835" s="42"/>
    </row>
    <row r="836" spans="1:33">
      <c r="A836" s="44">
        <f t="shared" si="457"/>
        <v>807</v>
      </c>
      <c r="B836" s="44"/>
      <c r="C836" s="137">
        <v>35210</v>
      </c>
      <c r="D836" s="44"/>
      <c r="E836" s="138" t="s">
        <v>355</v>
      </c>
      <c r="G836" s="43"/>
      <c r="H836" s="136"/>
      <c r="I836" s="42">
        <f>'DepExp. Class.'!G$44</f>
        <v>624.85531499999991</v>
      </c>
      <c r="J836" s="136">
        <f t="shared" ref="J836:X836" si="483">+J44+J308+J572</f>
        <v>291.04760146460762</v>
      </c>
      <c r="K836" s="136">
        <f t="shared" si="483"/>
        <v>167.894671205278</v>
      </c>
      <c r="L836" s="136">
        <f t="shared" si="483"/>
        <v>2.3214596600864041</v>
      </c>
      <c r="M836" s="136">
        <f t="shared" si="483"/>
        <v>107.19050160935396</v>
      </c>
      <c r="N836" s="136">
        <f t="shared" si="483"/>
        <v>56.401081060673953</v>
      </c>
      <c r="O836" s="136">
        <f t="shared" si="483"/>
        <v>0</v>
      </c>
      <c r="P836" s="136">
        <f t="shared" si="483"/>
        <v>0</v>
      </c>
      <c r="Q836" s="136">
        <f t="shared" si="483"/>
        <v>0</v>
      </c>
      <c r="R836" s="136">
        <f t="shared" si="483"/>
        <v>0</v>
      </c>
      <c r="S836" s="136">
        <f t="shared" si="483"/>
        <v>0</v>
      </c>
      <c r="T836" s="136">
        <f t="shared" si="483"/>
        <v>0</v>
      </c>
      <c r="U836" s="136">
        <f t="shared" si="483"/>
        <v>0</v>
      </c>
      <c r="V836" s="136">
        <f t="shared" si="483"/>
        <v>0</v>
      </c>
      <c r="W836" s="136">
        <f t="shared" si="483"/>
        <v>0</v>
      </c>
      <c r="X836" s="136">
        <f t="shared" si="483"/>
        <v>0</v>
      </c>
      <c r="Y836" s="42">
        <f t="shared" si="473"/>
        <v>0</v>
      </c>
      <c r="Z836" s="42"/>
      <c r="AA836" s="42"/>
      <c r="AB836" s="42"/>
      <c r="AC836" s="42"/>
      <c r="AD836" s="42"/>
      <c r="AE836" s="42"/>
      <c r="AF836" s="42"/>
      <c r="AG836" s="42"/>
    </row>
    <row r="837" spans="1:33">
      <c r="A837" s="44">
        <f t="shared" si="457"/>
        <v>808</v>
      </c>
      <c r="B837" s="44"/>
      <c r="C837" s="137">
        <v>35211</v>
      </c>
      <c r="D837" s="44"/>
      <c r="E837" s="138" t="s">
        <v>356</v>
      </c>
      <c r="G837" s="43"/>
      <c r="H837" s="136"/>
      <c r="I837" s="42">
        <f>'DepExp. Class.'!G$45</f>
        <v>480.60557599999987</v>
      </c>
      <c r="J837" s="136">
        <f t="shared" ref="J837:X837" si="484">+J45+J309+J573</f>
        <v>223.85838255263329</v>
      </c>
      <c r="K837" s="136">
        <f t="shared" si="484"/>
        <v>129.13567865217445</v>
      </c>
      <c r="L837" s="136">
        <f t="shared" si="484"/>
        <v>1.7855436775737281</v>
      </c>
      <c r="M837" s="136">
        <f t="shared" si="484"/>
        <v>82.445250173942242</v>
      </c>
      <c r="N837" s="136">
        <f t="shared" si="484"/>
        <v>43.380720943676209</v>
      </c>
      <c r="O837" s="136">
        <f t="shared" si="484"/>
        <v>0</v>
      </c>
      <c r="P837" s="136">
        <f t="shared" si="484"/>
        <v>0</v>
      </c>
      <c r="Q837" s="136">
        <f t="shared" si="484"/>
        <v>0</v>
      </c>
      <c r="R837" s="136">
        <f t="shared" si="484"/>
        <v>0</v>
      </c>
      <c r="S837" s="136">
        <f t="shared" si="484"/>
        <v>0</v>
      </c>
      <c r="T837" s="136">
        <f t="shared" si="484"/>
        <v>0</v>
      </c>
      <c r="U837" s="136">
        <f t="shared" si="484"/>
        <v>0</v>
      </c>
      <c r="V837" s="136">
        <f t="shared" si="484"/>
        <v>0</v>
      </c>
      <c r="W837" s="136">
        <f t="shared" si="484"/>
        <v>0</v>
      </c>
      <c r="X837" s="136">
        <f t="shared" si="484"/>
        <v>0</v>
      </c>
      <c r="Y837" s="42">
        <f t="shared" si="473"/>
        <v>0</v>
      </c>
      <c r="Z837" s="42"/>
      <c r="AA837" s="42"/>
      <c r="AB837" s="42"/>
      <c r="AC837" s="42"/>
      <c r="AD837" s="42"/>
      <c r="AE837" s="42"/>
      <c r="AF837" s="42"/>
      <c r="AG837" s="42"/>
    </row>
    <row r="838" spans="1:33">
      <c r="A838" s="44">
        <f t="shared" si="457"/>
        <v>809</v>
      </c>
      <c r="B838" s="44"/>
      <c r="C838" s="137">
        <v>35301</v>
      </c>
      <c r="D838" s="44"/>
      <c r="E838" s="141" t="s">
        <v>342</v>
      </c>
      <c r="G838" s="43"/>
      <c r="H838" s="136"/>
      <c r="I838" s="42">
        <f>'DepExp. Class.'!G$46</f>
        <v>1445.8248900000001</v>
      </c>
      <c r="J838" s="136">
        <f t="shared" ref="J838:X838" si="485">+J46+J310+J574</f>
        <v>673.44208534471727</v>
      </c>
      <c r="K838" s="136">
        <f t="shared" si="485"/>
        <v>388.48400373606057</v>
      </c>
      <c r="L838" s="136">
        <f t="shared" si="485"/>
        <v>5.3715221381830824</v>
      </c>
      <c r="M838" s="136">
        <f t="shared" si="485"/>
        <v>248.02332872592922</v>
      </c>
      <c r="N838" s="136">
        <f t="shared" si="485"/>
        <v>130.50395005510998</v>
      </c>
      <c r="O838" s="136">
        <f t="shared" si="485"/>
        <v>0</v>
      </c>
      <c r="P838" s="136">
        <f t="shared" si="485"/>
        <v>0</v>
      </c>
      <c r="Q838" s="136">
        <f t="shared" si="485"/>
        <v>0</v>
      </c>
      <c r="R838" s="136">
        <f t="shared" si="485"/>
        <v>0</v>
      </c>
      <c r="S838" s="136">
        <f t="shared" si="485"/>
        <v>0</v>
      </c>
      <c r="T838" s="136">
        <f t="shared" si="485"/>
        <v>0</v>
      </c>
      <c r="U838" s="136">
        <f t="shared" si="485"/>
        <v>0</v>
      </c>
      <c r="V838" s="136">
        <f t="shared" si="485"/>
        <v>0</v>
      </c>
      <c r="W838" s="136">
        <f t="shared" si="485"/>
        <v>0</v>
      </c>
      <c r="X838" s="136">
        <f t="shared" si="485"/>
        <v>0</v>
      </c>
      <c r="Y838" s="42">
        <f t="shared" si="473"/>
        <v>0</v>
      </c>
      <c r="Z838" s="42"/>
      <c r="AA838" s="42"/>
      <c r="AB838" s="42"/>
      <c r="AC838" s="42"/>
      <c r="AD838" s="42"/>
      <c r="AE838" s="42"/>
      <c r="AF838" s="42"/>
      <c r="AG838" s="42"/>
    </row>
    <row r="839" spans="1:33">
      <c r="A839" s="44">
        <f t="shared" si="457"/>
        <v>810</v>
      </c>
      <c r="B839" s="44"/>
      <c r="C839" s="137">
        <v>35302</v>
      </c>
      <c r="D839" s="44"/>
      <c r="E839" s="138" t="s">
        <v>343</v>
      </c>
      <c r="G839" s="43"/>
      <c r="H839" s="136"/>
      <c r="I839" s="42">
        <f>'DepExp. Class.'!G$47</f>
        <v>0</v>
      </c>
      <c r="J839" s="136">
        <f t="shared" ref="J839:X839" si="486">+J47+J311+J575</f>
        <v>0</v>
      </c>
      <c r="K839" s="136">
        <f t="shared" si="486"/>
        <v>0</v>
      </c>
      <c r="L839" s="136">
        <f t="shared" si="486"/>
        <v>0</v>
      </c>
      <c r="M839" s="136">
        <f t="shared" si="486"/>
        <v>0</v>
      </c>
      <c r="N839" s="136">
        <f t="shared" si="486"/>
        <v>0</v>
      </c>
      <c r="O839" s="136">
        <f t="shared" si="486"/>
        <v>0</v>
      </c>
      <c r="P839" s="136">
        <f t="shared" si="486"/>
        <v>0</v>
      </c>
      <c r="Q839" s="136">
        <f t="shared" si="486"/>
        <v>0</v>
      </c>
      <c r="R839" s="136">
        <f t="shared" si="486"/>
        <v>0</v>
      </c>
      <c r="S839" s="136">
        <f t="shared" si="486"/>
        <v>0</v>
      </c>
      <c r="T839" s="136">
        <f t="shared" si="486"/>
        <v>0</v>
      </c>
      <c r="U839" s="136">
        <f t="shared" si="486"/>
        <v>0</v>
      </c>
      <c r="V839" s="136">
        <f t="shared" si="486"/>
        <v>0</v>
      </c>
      <c r="W839" s="136">
        <f t="shared" si="486"/>
        <v>0</v>
      </c>
      <c r="X839" s="136">
        <f t="shared" si="486"/>
        <v>0</v>
      </c>
      <c r="Y839" s="42">
        <f t="shared" si="473"/>
        <v>0</v>
      </c>
      <c r="Z839" s="42"/>
      <c r="AA839" s="42"/>
      <c r="AB839" s="42"/>
      <c r="AC839" s="42"/>
      <c r="AD839" s="42"/>
      <c r="AE839" s="42"/>
      <c r="AF839" s="42"/>
      <c r="AG839" s="42"/>
    </row>
    <row r="840" spans="1:33">
      <c r="A840" s="44">
        <f t="shared" si="457"/>
        <v>811</v>
      </c>
      <c r="B840" s="44"/>
      <c r="C840" s="137">
        <v>35400</v>
      </c>
      <c r="D840" s="44"/>
      <c r="E840" s="138" t="s">
        <v>126</v>
      </c>
      <c r="G840" s="43"/>
      <c r="H840" s="136"/>
      <c r="I840" s="42">
        <f>'DepExp. Class.'!G$48</f>
        <v>16622.028900000001</v>
      </c>
      <c r="J840" s="136">
        <f t="shared" ref="J840:X840" si="487">+J48+J312+J576</f>
        <v>7742.2749341907911</v>
      </c>
      <c r="K840" s="136">
        <f t="shared" si="487"/>
        <v>4466.2340384031613</v>
      </c>
      <c r="L840" s="136">
        <f t="shared" si="487"/>
        <v>61.754087120376646</v>
      </c>
      <c r="M840" s="136">
        <f t="shared" si="487"/>
        <v>2851.4178767226754</v>
      </c>
      <c r="N840" s="136">
        <f t="shared" si="487"/>
        <v>1500.3479635629976</v>
      </c>
      <c r="O840" s="136">
        <f t="shared" si="487"/>
        <v>0</v>
      </c>
      <c r="P840" s="136">
        <f t="shared" si="487"/>
        <v>0</v>
      </c>
      <c r="Q840" s="136">
        <f t="shared" si="487"/>
        <v>0</v>
      </c>
      <c r="R840" s="136">
        <f t="shared" si="487"/>
        <v>0</v>
      </c>
      <c r="S840" s="136">
        <f t="shared" si="487"/>
        <v>0</v>
      </c>
      <c r="T840" s="136">
        <f t="shared" si="487"/>
        <v>0</v>
      </c>
      <c r="U840" s="136">
        <f t="shared" si="487"/>
        <v>0</v>
      </c>
      <c r="V840" s="136">
        <f t="shared" si="487"/>
        <v>0</v>
      </c>
      <c r="W840" s="136">
        <f t="shared" si="487"/>
        <v>0</v>
      </c>
      <c r="X840" s="136">
        <f t="shared" si="487"/>
        <v>0</v>
      </c>
      <c r="Y840" s="42">
        <f t="shared" si="473"/>
        <v>0</v>
      </c>
      <c r="Z840" s="42"/>
      <c r="AA840" s="42"/>
      <c r="AB840" s="42"/>
      <c r="AC840" s="42"/>
      <c r="AD840" s="42"/>
      <c r="AE840" s="42"/>
      <c r="AF840" s="42"/>
      <c r="AG840" s="42"/>
    </row>
    <row r="841" spans="1:33">
      <c r="A841" s="44">
        <f t="shared" si="457"/>
        <v>812</v>
      </c>
      <c r="B841" s="44"/>
      <c r="C841" s="137">
        <v>35500</v>
      </c>
      <c r="D841" s="44"/>
      <c r="E841" s="138" t="s">
        <v>357</v>
      </c>
      <c r="G841" s="43"/>
      <c r="H841" s="136"/>
      <c r="I841" s="42">
        <f>'DepExp. Class.'!G$49</f>
        <v>1228.503453</v>
      </c>
      <c r="J841" s="136">
        <f t="shared" ref="J841:X841" si="488">+J49+J313+J577</f>
        <v>572.21723942067831</v>
      </c>
      <c r="K841" s="136">
        <f t="shared" si="488"/>
        <v>330.09110807672931</v>
      </c>
      <c r="L841" s="136">
        <f t="shared" si="488"/>
        <v>4.5641305114230395</v>
      </c>
      <c r="M841" s="136">
        <f t="shared" si="488"/>
        <v>210.7430283375175</v>
      </c>
      <c r="N841" s="136">
        <f t="shared" si="488"/>
        <v>110.88794665365192</v>
      </c>
      <c r="O841" s="136">
        <f t="shared" si="488"/>
        <v>0</v>
      </c>
      <c r="P841" s="136">
        <f t="shared" si="488"/>
        <v>0</v>
      </c>
      <c r="Q841" s="136">
        <f t="shared" si="488"/>
        <v>0</v>
      </c>
      <c r="R841" s="136">
        <f t="shared" si="488"/>
        <v>0</v>
      </c>
      <c r="S841" s="136">
        <f t="shared" si="488"/>
        <v>0</v>
      </c>
      <c r="T841" s="136">
        <f t="shared" si="488"/>
        <v>0</v>
      </c>
      <c r="U841" s="136">
        <f t="shared" si="488"/>
        <v>0</v>
      </c>
      <c r="V841" s="136">
        <f t="shared" si="488"/>
        <v>0</v>
      </c>
      <c r="W841" s="136">
        <f t="shared" si="488"/>
        <v>0</v>
      </c>
      <c r="X841" s="136">
        <f t="shared" si="488"/>
        <v>0</v>
      </c>
      <c r="Y841" s="42">
        <f t="shared" si="473"/>
        <v>0</v>
      </c>
      <c r="Z841" s="42"/>
      <c r="AA841" s="42"/>
      <c r="AB841" s="42"/>
      <c r="AC841" s="42"/>
      <c r="AD841" s="42"/>
      <c r="AE841" s="42"/>
      <c r="AF841" s="42"/>
      <c r="AG841" s="42"/>
    </row>
    <row r="842" spans="1:33">
      <c r="A842" s="44">
        <f t="shared" si="457"/>
        <v>813</v>
      </c>
      <c r="B842" s="44"/>
      <c r="C842" s="137">
        <v>35600</v>
      </c>
      <c r="D842" s="44"/>
      <c r="E842" s="138" t="s">
        <v>345</v>
      </c>
      <c r="G842" s="43"/>
      <c r="H842" s="136"/>
      <c r="I842" s="42">
        <f>'DepExp. Class.'!G$50</f>
        <v>8500.6007250000021</v>
      </c>
      <c r="J842" s="136">
        <f t="shared" ref="J842:X842" si="489">+J50+J314+J578</f>
        <v>3959.4437186143732</v>
      </c>
      <c r="K842" s="136">
        <f t="shared" si="489"/>
        <v>2284.0576522442216</v>
      </c>
      <c r="L842" s="136">
        <f t="shared" si="489"/>
        <v>31.581393637643536</v>
      </c>
      <c r="M842" s="136">
        <f t="shared" si="489"/>
        <v>1458.2314238514373</v>
      </c>
      <c r="N842" s="136">
        <f t="shared" si="489"/>
        <v>767.2865366523273</v>
      </c>
      <c r="O842" s="136">
        <f t="shared" si="489"/>
        <v>0</v>
      </c>
      <c r="P842" s="136">
        <f t="shared" si="489"/>
        <v>0</v>
      </c>
      <c r="Q842" s="136">
        <f t="shared" si="489"/>
        <v>0</v>
      </c>
      <c r="R842" s="136">
        <f t="shared" si="489"/>
        <v>0</v>
      </c>
      <c r="S842" s="136">
        <f t="shared" si="489"/>
        <v>0</v>
      </c>
      <c r="T842" s="136">
        <f t="shared" si="489"/>
        <v>0</v>
      </c>
      <c r="U842" s="136">
        <f t="shared" si="489"/>
        <v>0</v>
      </c>
      <c r="V842" s="136">
        <f t="shared" si="489"/>
        <v>0</v>
      </c>
      <c r="W842" s="136">
        <f t="shared" si="489"/>
        <v>0</v>
      </c>
      <c r="X842" s="136">
        <f t="shared" si="489"/>
        <v>0</v>
      </c>
      <c r="Y842" s="42">
        <f t="shared" si="473"/>
        <v>0</v>
      </c>
      <c r="Z842" s="42"/>
      <c r="AA842" s="42"/>
      <c r="AB842" s="42"/>
      <c r="AC842" s="42"/>
      <c r="AD842" s="42"/>
      <c r="AE842" s="42"/>
      <c r="AF842" s="42"/>
      <c r="AG842" s="42"/>
    </row>
    <row r="843" spans="1:33">
      <c r="A843" s="44">
        <f t="shared" si="457"/>
        <v>814</v>
      </c>
      <c r="B843" s="44"/>
      <c r="C843" s="44"/>
      <c r="D843" s="44"/>
      <c r="E843" s="44"/>
      <c r="G843" s="43"/>
      <c r="H843" s="136"/>
      <c r="I843" s="42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42"/>
      <c r="Z843" s="42"/>
      <c r="AA843" s="42"/>
      <c r="AB843" s="42"/>
      <c r="AC843" s="42"/>
      <c r="AD843" s="42"/>
      <c r="AE843" s="42"/>
      <c r="AF843" s="42"/>
      <c r="AG843" s="42"/>
    </row>
    <row r="844" spans="1:33">
      <c r="A844" s="44">
        <f t="shared" si="457"/>
        <v>815</v>
      </c>
      <c r="B844" s="44"/>
      <c r="C844" s="44"/>
      <c r="D844" s="44" t="s">
        <v>358</v>
      </c>
      <c r="E844" s="44"/>
      <c r="G844" s="43"/>
      <c r="H844" s="136"/>
      <c r="I844" s="42">
        <f>'DepExp. Class.'!G$52</f>
        <v>269954.01681261847</v>
      </c>
      <c r="J844" s="136">
        <f>+J52+J316+J580</f>
        <v>125740.25892545856</v>
      </c>
      <c r="K844" s="136">
        <f t="shared" ref="K844:X844" si="490">+K52+K316+K580</f>
        <v>72534.936977048317</v>
      </c>
      <c r="L844" s="136">
        <f t="shared" si="490"/>
        <v>1002.9319509089569</v>
      </c>
      <c r="M844" s="136">
        <f t="shared" si="490"/>
        <v>46309.130736296211</v>
      </c>
      <c r="N844" s="136">
        <f t="shared" si="490"/>
        <v>24366.758222906428</v>
      </c>
      <c r="O844" s="136">
        <f t="shared" si="490"/>
        <v>0</v>
      </c>
      <c r="P844" s="136">
        <f t="shared" si="490"/>
        <v>0</v>
      </c>
      <c r="Q844" s="136">
        <f t="shared" si="490"/>
        <v>0</v>
      </c>
      <c r="R844" s="136">
        <f t="shared" si="490"/>
        <v>0</v>
      </c>
      <c r="S844" s="136">
        <f t="shared" si="490"/>
        <v>0</v>
      </c>
      <c r="T844" s="136">
        <f t="shared" si="490"/>
        <v>0</v>
      </c>
      <c r="U844" s="136">
        <f t="shared" si="490"/>
        <v>0</v>
      </c>
      <c r="V844" s="136">
        <f t="shared" si="490"/>
        <v>0</v>
      </c>
      <c r="W844" s="136">
        <f t="shared" si="490"/>
        <v>0</v>
      </c>
      <c r="X844" s="136">
        <f t="shared" si="490"/>
        <v>0</v>
      </c>
      <c r="Y844" s="42">
        <f>SUM(J844:X844)-I844</f>
        <v>0</v>
      </c>
      <c r="Z844" s="42"/>
      <c r="AA844" s="42"/>
      <c r="AB844" s="42"/>
      <c r="AC844" s="42"/>
      <c r="AD844" s="42"/>
      <c r="AE844" s="42"/>
      <c r="AF844" s="42"/>
      <c r="AG844" s="42"/>
    </row>
    <row r="845" spans="1:33">
      <c r="A845" s="44">
        <f t="shared" si="457"/>
        <v>816</v>
      </c>
      <c r="B845" s="44"/>
      <c r="C845" s="44"/>
      <c r="D845" s="44"/>
      <c r="E845" s="44"/>
      <c r="G845" s="43"/>
      <c r="H845" s="136"/>
      <c r="I845" s="42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42"/>
      <c r="Z845" s="42"/>
      <c r="AA845" s="42"/>
      <c r="AB845" s="42"/>
      <c r="AC845" s="42"/>
      <c r="AD845" s="42"/>
      <c r="AE845" s="42"/>
      <c r="AF845" s="42"/>
      <c r="AG845" s="42"/>
    </row>
    <row r="846" spans="1:33">
      <c r="A846" s="44">
        <f t="shared" si="457"/>
        <v>817</v>
      </c>
      <c r="B846" s="44"/>
      <c r="C846" s="44"/>
      <c r="D846" s="44" t="s">
        <v>64</v>
      </c>
      <c r="E846" s="44"/>
      <c r="G846" s="43"/>
      <c r="H846" s="136"/>
      <c r="I846" s="42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42"/>
      <c r="Z846" s="42"/>
      <c r="AA846" s="42"/>
      <c r="AB846" s="42"/>
      <c r="AC846" s="42"/>
      <c r="AD846" s="42"/>
      <c r="AE846" s="42"/>
      <c r="AF846" s="42"/>
      <c r="AG846" s="42"/>
    </row>
    <row r="847" spans="1:33">
      <c r="A847" s="44">
        <f t="shared" si="457"/>
        <v>818</v>
      </c>
      <c r="B847" s="44"/>
      <c r="C847" s="44"/>
      <c r="D847" s="44"/>
      <c r="E847" s="44"/>
      <c r="G847" s="43"/>
      <c r="H847" s="136"/>
      <c r="I847" s="42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42"/>
      <c r="Z847" s="42"/>
      <c r="AA847" s="42"/>
      <c r="AB847" s="42"/>
      <c r="AC847" s="42"/>
      <c r="AD847" s="42"/>
      <c r="AE847" s="42"/>
      <c r="AF847" s="42"/>
      <c r="AG847" s="42"/>
    </row>
    <row r="848" spans="1:33">
      <c r="A848" s="44">
        <f t="shared" si="457"/>
        <v>819</v>
      </c>
      <c r="B848" s="44"/>
      <c r="C848" s="137">
        <v>36510</v>
      </c>
      <c r="E848" s="44" t="s">
        <v>125</v>
      </c>
      <c r="G848" s="43"/>
      <c r="H848" s="136"/>
      <c r="I848" s="42">
        <f>'DepExp. Class.'!G$56</f>
        <v>0</v>
      </c>
      <c r="J848" s="136">
        <f t="shared" ref="J848:X848" si="491">+J56+J320+J584</f>
        <v>0</v>
      </c>
      <c r="K848" s="136">
        <f t="shared" si="491"/>
        <v>0</v>
      </c>
      <c r="L848" s="136">
        <f t="shared" si="491"/>
        <v>0</v>
      </c>
      <c r="M848" s="136">
        <f t="shared" si="491"/>
        <v>0</v>
      </c>
      <c r="N848" s="136">
        <f t="shared" si="491"/>
        <v>0</v>
      </c>
      <c r="O848" s="136">
        <f t="shared" si="491"/>
        <v>0</v>
      </c>
      <c r="P848" s="136">
        <f t="shared" si="491"/>
        <v>0</v>
      </c>
      <c r="Q848" s="136">
        <f t="shared" si="491"/>
        <v>0</v>
      </c>
      <c r="R848" s="136">
        <f t="shared" si="491"/>
        <v>0</v>
      </c>
      <c r="S848" s="136">
        <f t="shared" si="491"/>
        <v>0</v>
      </c>
      <c r="T848" s="136">
        <f t="shared" si="491"/>
        <v>0</v>
      </c>
      <c r="U848" s="136">
        <f t="shared" si="491"/>
        <v>0</v>
      </c>
      <c r="V848" s="136">
        <f t="shared" si="491"/>
        <v>0</v>
      </c>
      <c r="W848" s="136">
        <f t="shared" si="491"/>
        <v>0</v>
      </c>
      <c r="X848" s="136">
        <f t="shared" si="491"/>
        <v>0</v>
      </c>
      <c r="Y848" s="42">
        <f t="shared" ref="Y848:Y855" si="492">SUM(J848:X848)-I848</f>
        <v>0</v>
      </c>
      <c r="Z848" s="42"/>
      <c r="AA848" s="42"/>
      <c r="AB848" s="42"/>
      <c r="AC848" s="42"/>
      <c r="AD848" s="42"/>
      <c r="AE848" s="42"/>
      <c r="AF848" s="42"/>
      <c r="AG848" s="42"/>
    </row>
    <row r="849" spans="1:33">
      <c r="A849" s="44">
        <f t="shared" si="457"/>
        <v>820</v>
      </c>
      <c r="B849" s="44"/>
      <c r="C849" s="137">
        <v>36520</v>
      </c>
      <c r="E849" s="44" t="s">
        <v>147</v>
      </c>
      <c r="G849" s="43"/>
      <c r="H849" s="136"/>
      <c r="I849" s="42">
        <f>'DepExp. Class.'!G$57</f>
        <v>11541.367600000003</v>
      </c>
      <c r="J849" s="136">
        <f t="shared" ref="J849:X849" si="493">+J57+J321+J585</f>
        <v>6232.9079523365062</v>
      </c>
      <c r="K849" s="136">
        <f t="shared" si="493"/>
        <v>3477.9410972336746</v>
      </c>
      <c r="L849" s="136">
        <f t="shared" si="493"/>
        <v>0</v>
      </c>
      <c r="M849" s="136">
        <f t="shared" si="493"/>
        <v>1830.5185504298242</v>
      </c>
      <c r="N849" s="136">
        <f t="shared" si="493"/>
        <v>0</v>
      </c>
      <c r="O849" s="136">
        <f t="shared" si="493"/>
        <v>0</v>
      </c>
      <c r="P849" s="136">
        <f t="shared" si="493"/>
        <v>0</v>
      </c>
      <c r="Q849" s="136">
        <f t="shared" si="493"/>
        <v>0</v>
      </c>
      <c r="R849" s="136">
        <f t="shared" si="493"/>
        <v>0</v>
      </c>
      <c r="S849" s="136">
        <f t="shared" si="493"/>
        <v>0</v>
      </c>
      <c r="T849" s="136">
        <f t="shared" si="493"/>
        <v>0</v>
      </c>
      <c r="U849" s="136">
        <f t="shared" si="493"/>
        <v>0</v>
      </c>
      <c r="V849" s="136">
        <f t="shared" si="493"/>
        <v>0</v>
      </c>
      <c r="W849" s="136">
        <f t="shared" si="493"/>
        <v>0</v>
      </c>
      <c r="X849" s="136">
        <f t="shared" si="493"/>
        <v>0</v>
      </c>
      <c r="Y849" s="42">
        <f t="shared" si="492"/>
        <v>0</v>
      </c>
      <c r="Z849" s="42"/>
      <c r="AA849" s="42"/>
      <c r="AB849" s="42"/>
      <c r="AC849" s="42"/>
      <c r="AD849" s="42"/>
      <c r="AE849" s="42"/>
      <c r="AF849" s="42"/>
      <c r="AG849" s="42"/>
    </row>
    <row r="850" spans="1:33">
      <c r="A850" s="44">
        <f t="shared" si="457"/>
        <v>821</v>
      </c>
      <c r="B850" s="44"/>
      <c r="C850" s="137">
        <v>36602</v>
      </c>
      <c r="E850" s="138" t="s">
        <v>149</v>
      </c>
      <c r="G850" s="43"/>
      <c r="H850" s="136"/>
      <c r="I850" s="42">
        <f>'DepExp. Class.'!G$58</f>
        <v>872.23061599999994</v>
      </c>
      <c r="J850" s="136">
        <f t="shared" ref="J850:X850" si="494">+J58+J322+J586</f>
        <v>471.04756829145339</v>
      </c>
      <c r="K850" s="136">
        <f t="shared" si="494"/>
        <v>262.84291522365538</v>
      </c>
      <c r="L850" s="136">
        <f t="shared" si="494"/>
        <v>0</v>
      </c>
      <c r="M850" s="136">
        <f t="shared" si="494"/>
        <v>138.34013248489131</v>
      </c>
      <c r="N850" s="136">
        <f t="shared" si="494"/>
        <v>0</v>
      </c>
      <c r="O850" s="136">
        <f t="shared" si="494"/>
        <v>0</v>
      </c>
      <c r="P850" s="136">
        <f t="shared" si="494"/>
        <v>0</v>
      </c>
      <c r="Q850" s="136">
        <f t="shared" si="494"/>
        <v>0</v>
      </c>
      <c r="R850" s="136">
        <f t="shared" si="494"/>
        <v>0</v>
      </c>
      <c r="S850" s="136">
        <f t="shared" si="494"/>
        <v>0</v>
      </c>
      <c r="T850" s="136">
        <f t="shared" si="494"/>
        <v>0</v>
      </c>
      <c r="U850" s="136">
        <f t="shared" si="494"/>
        <v>0</v>
      </c>
      <c r="V850" s="136">
        <f t="shared" si="494"/>
        <v>0</v>
      </c>
      <c r="W850" s="136">
        <f t="shared" si="494"/>
        <v>0</v>
      </c>
      <c r="X850" s="136">
        <f t="shared" si="494"/>
        <v>0</v>
      </c>
      <c r="Y850" s="42">
        <f t="shared" si="492"/>
        <v>0</v>
      </c>
      <c r="Z850" s="42"/>
      <c r="AA850" s="42"/>
      <c r="AB850" s="42"/>
      <c r="AC850" s="42"/>
      <c r="AD850" s="42"/>
      <c r="AE850" s="42"/>
      <c r="AF850" s="42"/>
      <c r="AG850" s="42"/>
    </row>
    <row r="851" spans="1:33">
      <c r="A851" s="44">
        <f t="shared" si="457"/>
        <v>822</v>
      </c>
      <c r="B851" s="44"/>
      <c r="C851" s="137">
        <v>36603</v>
      </c>
      <c r="E851" s="138" t="s">
        <v>283</v>
      </c>
      <c r="G851" s="43"/>
      <c r="H851" s="136"/>
      <c r="I851" s="42">
        <f>'DepExp. Class.'!G$59</f>
        <v>1082.707962</v>
      </c>
      <c r="J851" s="136">
        <f t="shared" ref="J851:X851" si="495">+J59+J323+J587</f>
        <v>584.71572003372023</v>
      </c>
      <c r="K851" s="136">
        <f t="shared" si="495"/>
        <v>326.26935107256389</v>
      </c>
      <c r="L851" s="136">
        <f t="shared" si="495"/>
        <v>0</v>
      </c>
      <c r="M851" s="136">
        <f t="shared" si="495"/>
        <v>171.72289089371597</v>
      </c>
      <c r="N851" s="136">
        <f t="shared" si="495"/>
        <v>0</v>
      </c>
      <c r="O851" s="136">
        <f t="shared" si="495"/>
        <v>0</v>
      </c>
      <c r="P851" s="136">
        <f t="shared" si="495"/>
        <v>0</v>
      </c>
      <c r="Q851" s="136">
        <f t="shared" si="495"/>
        <v>0</v>
      </c>
      <c r="R851" s="136">
        <f t="shared" si="495"/>
        <v>0</v>
      </c>
      <c r="S851" s="136">
        <f t="shared" si="495"/>
        <v>0</v>
      </c>
      <c r="T851" s="136">
        <f t="shared" si="495"/>
        <v>0</v>
      </c>
      <c r="U851" s="136">
        <f t="shared" si="495"/>
        <v>0</v>
      </c>
      <c r="V851" s="136">
        <f t="shared" si="495"/>
        <v>0</v>
      </c>
      <c r="W851" s="136">
        <f t="shared" si="495"/>
        <v>0</v>
      </c>
      <c r="X851" s="136">
        <f t="shared" si="495"/>
        <v>0</v>
      </c>
      <c r="Y851" s="42">
        <f t="shared" si="492"/>
        <v>0</v>
      </c>
      <c r="Z851" s="42"/>
      <c r="AA851" s="42"/>
      <c r="AB851" s="42"/>
      <c r="AC851" s="42"/>
      <c r="AD851" s="42"/>
      <c r="AE851" s="42"/>
      <c r="AF851" s="42"/>
      <c r="AG851" s="42"/>
    </row>
    <row r="852" spans="1:33">
      <c r="A852" s="44">
        <f t="shared" si="457"/>
        <v>823</v>
      </c>
      <c r="B852" s="44"/>
      <c r="C852" s="137">
        <v>36700</v>
      </c>
      <c r="E852" s="138" t="s">
        <v>284</v>
      </c>
      <c r="G852" s="43"/>
      <c r="H852" s="136"/>
      <c r="I852" s="42">
        <f>'DepExp. Class.'!G$60</f>
        <v>9275.4399999999987</v>
      </c>
      <c r="J852" s="136">
        <f t="shared" ref="J852:X852" si="496">+J60+J324+J588</f>
        <v>5009.1952480068394</v>
      </c>
      <c r="K852" s="136">
        <f t="shared" si="496"/>
        <v>2795.1136372196565</v>
      </c>
      <c r="L852" s="136">
        <f t="shared" si="496"/>
        <v>0</v>
      </c>
      <c r="M852" s="136">
        <f t="shared" si="496"/>
        <v>1471.1311147735041</v>
      </c>
      <c r="N852" s="136">
        <f t="shared" si="496"/>
        <v>0</v>
      </c>
      <c r="O852" s="136">
        <f t="shared" si="496"/>
        <v>0</v>
      </c>
      <c r="P852" s="136">
        <f t="shared" si="496"/>
        <v>0</v>
      </c>
      <c r="Q852" s="136">
        <f t="shared" si="496"/>
        <v>0</v>
      </c>
      <c r="R852" s="136">
        <f t="shared" si="496"/>
        <v>0</v>
      </c>
      <c r="S852" s="136">
        <f t="shared" si="496"/>
        <v>0</v>
      </c>
      <c r="T852" s="136">
        <f t="shared" si="496"/>
        <v>0</v>
      </c>
      <c r="U852" s="136">
        <f t="shared" si="496"/>
        <v>0</v>
      </c>
      <c r="V852" s="136">
        <f t="shared" si="496"/>
        <v>0</v>
      </c>
      <c r="W852" s="136">
        <f t="shared" si="496"/>
        <v>0</v>
      </c>
      <c r="X852" s="136">
        <f t="shared" si="496"/>
        <v>0</v>
      </c>
      <c r="Y852" s="42">
        <f t="shared" si="492"/>
        <v>0</v>
      </c>
      <c r="Z852" s="42"/>
      <c r="AA852" s="42"/>
      <c r="AB852" s="42"/>
      <c r="AC852" s="42"/>
      <c r="AD852" s="42"/>
      <c r="AE852" s="42"/>
      <c r="AF852" s="42"/>
      <c r="AG852" s="42"/>
    </row>
    <row r="853" spans="1:33">
      <c r="A853" s="44">
        <f t="shared" si="457"/>
        <v>824</v>
      </c>
      <c r="B853" s="44"/>
      <c r="C853" s="137">
        <v>36701</v>
      </c>
      <c r="E853" s="138" t="s">
        <v>285</v>
      </c>
      <c r="G853" s="43"/>
      <c r="H853" s="136"/>
      <c r="I853" s="42">
        <f>'DepExp. Class.'!G$61</f>
        <v>524702.12300100015</v>
      </c>
      <c r="J853" s="136">
        <f t="shared" ref="J853:X853" si="497">+J61+J325+J589</f>
        <v>283365.03509868105</v>
      </c>
      <c r="K853" s="136">
        <f t="shared" si="497"/>
        <v>158116.71031004476</v>
      </c>
      <c r="L853" s="136">
        <f t="shared" si="497"/>
        <v>0</v>
      </c>
      <c r="M853" s="136">
        <f t="shared" si="497"/>
        <v>83220.37759227441</v>
      </c>
      <c r="N853" s="136">
        <f t="shared" si="497"/>
        <v>0</v>
      </c>
      <c r="O853" s="136">
        <f t="shared" si="497"/>
        <v>0</v>
      </c>
      <c r="P853" s="136">
        <f t="shared" si="497"/>
        <v>0</v>
      </c>
      <c r="Q853" s="136">
        <f t="shared" si="497"/>
        <v>0</v>
      </c>
      <c r="R853" s="136">
        <f t="shared" si="497"/>
        <v>0</v>
      </c>
      <c r="S853" s="136">
        <f t="shared" si="497"/>
        <v>0</v>
      </c>
      <c r="T853" s="136">
        <f t="shared" si="497"/>
        <v>0</v>
      </c>
      <c r="U853" s="136">
        <f t="shared" si="497"/>
        <v>0</v>
      </c>
      <c r="V853" s="136">
        <f t="shared" si="497"/>
        <v>0</v>
      </c>
      <c r="W853" s="136">
        <f t="shared" si="497"/>
        <v>0</v>
      </c>
      <c r="X853" s="136">
        <f t="shared" si="497"/>
        <v>0</v>
      </c>
      <c r="Y853" s="42">
        <f t="shared" si="492"/>
        <v>0</v>
      </c>
      <c r="Z853" s="42"/>
      <c r="AA853" s="42"/>
      <c r="AB853" s="42"/>
      <c r="AC853" s="42"/>
      <c r="AD853" s="42"/>
      <c r="AE853" s="42"/>
      <c r="AF853" s="42"/>
      <c r="AG853" s="42"/>
    </row>
    <row r="854" spans="1:33">
      <c r="A854" s="44">
        <f t="shared" si="457"/>
        <v>825</v>
      </c>
      <c r="B854" s="44"/>
      <c r="C854" s="137">
        <v>36900</v>
      </c>
      <c r="E854" s="138" t="s">
        <v>286</v>
      </c>
      <c r="G854" s="43"/>
      <c r="H854" s="136"/>
      <c r="I854" s="42">
        <f>'DepExp. Class.'!G$62</f>
        <v>13161.468231999999</v>
      </c>
      <c r="J854" s="136">
        <f t="shared" ref="J854:X854" si="498">+J62+J326+J590</f>
        <v>7107.8422289969403</v>
      </c>
      <c r="K854" s="136">
        <f t="shared" si="498"/>
        <v>3966.1513999439908</v>
      </c>
      <c r="L854" s="136">
        <f t="shared" si="498"/>
        <v>0</v>
      </c>
      <c r="M854" s="136">
        <f t="shared" si="498"/>
        <v>2087.4746030590704</v>
      </c>
      <c r="N854" s="136">
        <f t="shared" si="498"/>
        <v>0</v>
      </c>
      <c r="O854" s="136">
        <f t="shared" si="498"/>
        <v>0</v>
      </c>
      <c r="P854" s="136">
        <f t="shared" si="498"/>
        <v>0</v>
      </c>
      <c r="Q854" s="136">
        <f t="shared" si="498"/>
        <v>0</v>
      </c>
      <c r="R854" s="136">
        <f t="shared" si="498"/>
        <v>0</v>
      </c>
      <c r="S854" s="136">
        <f t="shared" si="498"/>
        <v>0</v>
      </c>
      <c r="T854" s="136">
        <f t="shared" si="498"/>
        <v>0</v>
      </c>
      <c r="U854" s="136">
        <f t="shared" si="498"/>
        <v>0</v>
      </c>
      <c r="V854" s="136">
        <f t="shared" si="498"/>
        <v>0</v>
      </c>
      <c r="W854" s="136">
        <f t="shared" si="498"/>
        <v>0</v>
      </c>
      <c r="X854" s="136">
        <f t="shared" si="498"/>
        <v>0</v>
      </c>
      <c r="Y854" s="42">
        <f t="shared" si="492"/>
        <v>0</v>
      </c>
      <c r="Z854" s="42"/>
      <c r="AA854" s="42"/>
      <c r="AB854" s="42"/>
      <c r="AC854" s="42"/>
      <c r="AD854" s="42"/>
      <c r="AE854" s="42"/>
      <c r="AF854" s="42"/>
      <c r="AG854" s="42"/>
    </row>
    <row r="855" spans="1:33">
      <c r="A855" s="44">
        <f t="shared" si="457"/>
        <v>826</v>
      </c>
      <c r="B855" s="44"/>
      <c r="C855" s="137">
        <v>36901</v>
      </c>
      <c r="E855" s="138" t="s">
        <v>286</v>
      </c>
      <c r="G855" s="43"/>
      <c r="H855" s="136"/>
      <c r="I855" s="42">
        <f>'DepExp. Class.'!G$63</f>
        <v>48575.248174000008</v>
      </c>
      <c r="J855" s="136">
        <f t="shared" ref="J855:X855" si="499">+J63+J327+J591</f>
        <v>26233.030705169109</v>
      </c>
      <c r="K855" s="136">
        <f t="shared" si="499"/>
        <v>14637.940475328036</v>
      </c>
      <c r="L855" s="136">
        <f t="shared" si="499"/>
        <v>0</v>
      </c>
      <c r="M855" s="136">
        <f t="shared" si="499"/>
        <v>7704.27699350287</v>
      </c>
      <c r="N855" s="136">
        <f t="shared" si="499"/>
        <v>0</v>
      </c>
      <c r="O855" s="136">
        <f t="shared" si="499"/>
        <v>0</v>
      </c>
      <c r="P855" s="136">
        <f t="shared" si="499"/>
        <v>0</v>
      </c>
      <c r="Q855" s="136">
        <f t="shared" si="499"/>
        <v>0</v>
      </c>
      <c r="R855" s="136">
        <f t="shared" si="499"/>
        <v>0</v>
      </c>
      <c r="S855" s="136">
        <f t="shared" si="499"/>
        <v>0</v>
      </c>
      <c r="T855" s="136">
        <f t="shared" si="499"/>
        <v>0</v>
      </c>
      <c r="U855" s="136">
        <f t="shared" si="499"/>
        <v>0</v>
      </c>
      <c r="V855" s="136">
        <f t="shared" si="499"/>
        <v>0</v>
      </c>
      <c r="W855" s="136">
        <f t="shared" si="499"/>
        <v>0</v>
      </c>
      <c r="X855" s="136">
        <f t="shared" si="499"/>
        <v>0</v>
      </c>
      <c r="Y855" s="42">
        <f t="shared" si="492"/>
        <v>0</v>
      </c>
      <c r="Z855" s="42"/>
      <c r="AA855" s="42"/>
      <c r="AB855" s="42"/>
      <c r="AC855" s="42"/>
      <c r="AD855" s="42"/>
      <c r="AE855" s="42"/>
      <c r="AF855" s="42"/>
      <c r="AG855" s="42"/>
    </row>
    <row r="856" spans="1:33">
      <c r="A856" s="44">
        <f t="shared" si="457"/>
        <v>827</v>
      </c>
      <c r="B856" s="44"/>
      <c r="C856" s="44"/>
      <c r="D856" s="44"/>
      <c r="E856" s="44"/>
      <c r="G856" s="43"/>
      <c r="H856" s="44"/>
      <c r="I856" s="42"/>
      <c r="J856" s="15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  <c r="AA856" s="42"/>
      <c r="AB856" s="42"/>
      <c r="AC856" s="42"/>
      <c r="AD856" s="42"/>
      <c r="AE856" s="42"/>
      <c r="AF856" s="42"/>
      <c r="AG856" s="42"/>
    </row>
    <row r="857" spans="1:33">
      <c r="A857" s="44">
        <f t="shared" si="457"/>
        <v>828</v>
      </c>
      <c r="B857" s="44"/>
      <c r="C857" s="44"/>
      <c r="D857" s="44" t="s">
        <v>65</v>
      </c>
      <c r="E857" s="44"/>
      <c r="G857" s="43"/>
      <c r="H857" s="136"/>
      <c r="I857" s="42">
        <f>'DepExp. Class.'!G$65</f>
        <v>609210.58558500023</v>
      </c>
      <c r="J857" s="136">
        <f>+J65+J329+J593</f>
        <v>329003.77452151565</v>
      </c>
      <c r="K857" s="136">
        <f t="shared" ref="K857:X857" si="500">+K65+K329+K593</f>
        <v>183582.96918606633</v>
      </c>
      <c r="L857" s="136">
        <f t="shared" si="500"/>
        <v>0</v>
      </c>
      <c r="M857" s="136">
        <f t="shared" si="500"/>
        <v>96623.841877418279</v>
      </c>
      <c r="N857" s="136">
        <f t="shared" si="500"/>
        <v>0</v>
      </c>
      <c r="O857" s="136">
        <f t="shared" si="500"/>
        <v>0</v>
      </c>
      <c r="P857" s="136">
        <f t="shared" si="500"/>
        <v>0</v>
      </c>
      <c r="Q857" s="136">
        <f t="shared" si="500"/>
        <v>0</v>
      </c>
      <c r="R857" s="136">
        <f t="shared" si="500"/>
        <v>0</v>
      </c>
      <c r="S857" s="136">
        <f t="shared" si="500"/>
        <v>0</v>
      </c>
      <c r="T857" s="136">
        <f t="shared" si="500"/>
        <v>0</v>
      </c>
      <c r="U857" s="136">
        <f t="shared" si="500"/>
        <v>0</v>
      </c>
      <c r="V857" s="136">
        <f t="shared" si="500"/>
        <v>0</v>
      </c>
      <c r="W857" s="136">
        <f t="shared" si="500"/>
        <v>0</v>
      </c>
      <c r="X857" s="136">
        <f t="shared" si="500"/>
        <v>0</v>
      </c>
      <c r="Y857" s="42">
        <f>SUM(J857:X857)-I857</f>
        <v>0</v>
      </c>
      <c r="Z857" s="42"/>
      <c r="AA857" s="42"/>
      <c r="AB857" s="42"/>
      <c r="AC857" s="42"/>
      <c r="AD857" s="42"/>
      <c r="AE857" s="42"/>
      <c r="AF857" s="42"/>
      <c r="AG857" s="42"/>
    </row>
    <row r="858" spans="1:33">
      <c r="A858" s="44">
        <f t="shared" si="457"/>
        <v>829</v>
      </c>
      <c r="B858" s="44"/>
      <c r="C858" s="44"/>
      <c r="D858" s="44"/>
      <c r="E858" s="44"/>
      <c r="G858" s="43"/>
      <c r="H858" s="44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  <c r="AA858" s="42"/>
      <c r="AB858" s="42"/>
      <c r="AC858" s="42"/>
      <c r="AD858" s="42"/>
      <c r="AE858" s="42"/>
      <c r="AF858" s="42"/>
      <c r="AG858" s="42"/>
    </row>
    <row r="859" spans="1:33">
      <c r="A859" s="44">
        <f t="shared" si="457"/>
        <v>830</v>
      </c>
      <c r="B859" s="44"/>
      <c r="C859" s="44"/>
      <c r="D859" s="44" t="s">
        <v>24</v>
      </c>
      <c r="E859" s="44"/>
      <c r="G859" s="43"/>
      <c r="H859" s="44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</row>
    <row r="860" spans="1:33">
      <c r="A860" s="44">
        <f t="shared" si="457"/>
        <v>831</v>
      </c>
      <c r="B860" s="44"/>
      <c r="C860" s="44"/>
      <c r="D860" s="44"/>
      <c r="E860" s="44"/>
      <c r="G860" s="43"/>
      <c r="H860" s="44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  <c r="AA860" s="42"/>
      <c r="AB860" s="42"/>
      <c r="AC860" s="42"/>
      <c r="AD860" s="42"/>
      <c r="AE860" s="42"/>
      <c r="AF860" s="42"/>
      <c r="AG860" s="42"/>
    </row>
    <row r="861" spans="1:33">
      <c r="A861" s="44">
        <f t="shared" si="457"/>
        <v>832</v>
      </c>
      <c r="B861" s="44"/>
      <c r="C861" s="137">
        <v>37400</v>
      </c>
      <c r="E861" s="138" t="s">
        <v>125</v>
      </c>
      <c r="G861" s="43"/>
      <c r="H861" s="136"/>
      <c r="I861" s="42">
        <f>'DepExp. Class.'!G$69</f>
        <v>0</v>
      </c>
      <c r="J861" s="136">
        <f t="shared" ref="J861:X861" si="501">+J69+J333+J597</f>
        <v>0</v>
      </c>
      <c r="K861" s="136">
        <f t="shared" si="501"/>
        <v>0</v>
      </c>
      <c r="L861" s="136">
        <f t="shared" si="501"/>
        <v>0</v>
      </c>
      <c r="M861" s="136">
        <f t="shared" si="501"/>
        <v>0</v>
      </c>
      <c r="N861" s="136">
        <f t="shared" si="501"/>
        <v>0</v>
      </c>
      <c r="O861" s="136">
        <f t="shared" si="501"/>
        <v>0</v>
      </c>
      <c r="P861" s="136">
        <f t="shared" si="501"/>
        <v>0</v>
      </c>
      <c r="Q861" s="136">
        <f t="shared" si="501"/>
        <v>0</v>
      </c>
      <c r="R861" s="136">
        <f t="shared" si="501"/>
        <v>0</v>
      </c>
      <c r="S861" s="136">
        <f t="shared" si="501"/>
        <v>0</v>
      </c>
      <c r="T861" s="136">
        <f t="shared" si="501"/>
        <v>0</v>
      </c>
      <c r="U861" s="136">
        <f t="shared" si="501"/>
        <v>0</v>
      </c>
      <c r="V861" s="136">
        <f t="shared" si="501"/>
        <v>0</v>
      </c>
      <c r="W861" s="136">
        <f t="shared" si="501"/>
        <v>0</v>
      </c>
      <c r="X861" s="136">
        <f t="shared" si="501"/>
        <v>0</v>
      </c>
      <c r="Y861" s="42">
        <f t="shared" ref="Y861:Y881" si="502">SUM(J861:X861)-I861</f>
        <v>0</v>
      </c>
      <c r="Z861" s="42"/>
      <c r="AA861" s="42"/>
      <c r="AB861" s="42"/>
      <c r="AC861" s="42"/>
      <c r="AD861" s="42"/>
      <c r="AE861" s="42"/>
      <c r="AF861" s="42"/>
      <c r="AG861" s="42"/>
    </row>
    <row r="862" spans="1:33">
      <c r="A862" s="44">
        <f t="shared" si="457"/>
        <v>833</v>
      </c>
      <c r="B862" s="44"/>
      <c r="C862" s="137">
        <v>37401</v>
      </c>
      <c r="E862" s="138" t="s">
        <v>287</v>
      </c>
      <c r="G862" s="43"/>
      <c r="H862" s="136"/>
      <c r="I862" s="42">
        <f>'DepExp. Class.'!G$70</f>
        <v>0</v>
      </c>
      <c r="J862" s="136">
        <f t="shared" ref="J862:X862" si="503">+J70+J334+J598</f>
        <v>0</v>
      </c>
      <c r="K862" s="136">
        <f t="shared" si="503"/>
        <v>0</v>
      </c>
      <c r="L862" s="136">
        <f t="shared" si="503"/>
        <v>0</v>
      </c>
      <c r="M862" s="136">
        <f t="shared" si="503"/>
        <v>0</v>
      </c>
      <c r="N862" s="136">
        <f t="shared" si="503"/>
        <v>0</v>
      </c>
      <c r="O862" s="136">
        <f t="shared" si="503"/>
        <v>0</v>
      </c>
      <c r="P862" s="136">
        <f t="shared" si="503"/>
        <v>0</v>
      </c>
      <c r="Q862" s="136">
        <f t="shared" si="503"/>
        <v>0</v>
      </c>
      <c r="R862" s="136">
        <f t="shared" si="503"/>
        <v>0</v>
      </c>
      <c r="S862" s="136">
        <f t="shared" si="503"/>
        <v>0</v>
      </c>
      <c r="T862" s="136">
        <f t="shared" si="503"/>
        <v>0</v>
      </c>
      <c r="U862" s="136">
        <f t="shared" si="503"/>
        <v>0</v>
      </c>
      <c r="V862" s="136">
        <f t="shared" si="503"/>
        <v>0</v>
      </c>
      <c r="W862" s="136">
        <f t="shared" si="503"/>
        <v>0</v>
      </c>
      <c r="X862" s="136">
        <f t="shared" si="503"/>
        <v>0</v>
      </c>
      <c r="Y862" s="42">
        <f t="shared" si="502"/>
        <v>0</v>
      </c>
      <c r="Z862" s="42"/>
      <c r="AA862" s="42"/>
      <c r="AB862" s="42"/>
      <c r="AC862" s="42"/>
      <c r="AD862" s="42"/>
      <c r="AE862" s="42"/>
      <c r="AF862" s="42"/>
      <c r="AG862" s="42"/>
    </row>
    <row r="863" spans="1:33">
      <c r="A863" s="44">
        <f t="shared" si="457"/>
        <v>834</v>
      </c>
      <c r="B863" s="44"/>
      <c r="C863" s="137">
        <v>37402</v>
      </c>
      <c r="E863" s="138" t="s">
        <v>288</v>
      </c>
      <c r="G863" s="43"/>
      <c r="H863" s="136"/>
      <c r="I863" s="42">
        <f>'DepExp. Class.'!G$71</f>
        <v>22037.011447200493</v>
      </c>
      <c r="J863" s="136">
        <f t="shared" ref="J863:X863" si="504">+J71+J335+J599</f>
        <v>9997.2605430549775</v>
      </c>
      <c r="K863" s="136">
        <f t="shared" si="504"/>
        <v>5839.2571429082545</v>
      </c>
      <c r="L863" s="136">
        <f t="shared" si="504"/>
        <v>84.445176108593714</v>
      </c>
      <c r="M863" s="136">
        <f t="shared" si="504"/>
        <v>4049.7762410353489</v>
      </c>
      <c r="N863" s="136">
        <f t="shared" si="504"/>
        <v>2066.272344093321</v>
      </c>
      <c r="O863" s="136">
        <f t="shared" si="504"/>
        <v>0</v>
      </c>
      <c r="P863" s="136">
        <f t="shared" si="504"/>
        <v>0</v>
      </c>
      <c r="Q863" s="136">
        <f t="shared" si="504"/>
        <v>0</v>
      </c>
      <c r="R863" s="136">
        <f t="shared" si="504"/>
        <v>0</v>
      </c>
      <c r="S863" s="136">
        <f t="shared" si="504"/>
        <v>0</v>
      </c>
      <c r="T863" s="136">
        <f t="shared" si="504"/>
        <v>0</v>
      </c>
      <c r="U863" s="136">
        <f t="shared" si="504"/>
        <v>0</v>
      </c>
      <c r="V863" s="136">
        <f t="shared" si="504"/>
        <v>0</v>
      </c>
      <c r="W863" s="136">
        <f t="shared" si="504"/>
        <v>0</v>
      </c>
      <c r="X863" s="136">
        <f t="shared" si="504"/>
        <v>0</v>
      </c>
      <c r="Y863" s="42">
        <f t="shared" si="502"/>
        <v>0</v>
      </c>
      <c r="Z863" s="42"/>
      <c r="AA863" s="42"/>
      <c r="AB863" s="42"/>
      <c r="AC863" s="42"/>
      <c r="AD863" s="42"/>
      <c r="AE863" s="42"/>
      <c r="AF863" s="42"/>
      <c r="AG863" s="42"/>
    </row>
    <row r="864" spans="1:33">
      <c r="A864" s="44">
        <f t="shared" si="457"/>
        <v>835</v>
      </c>
      <c r="B864" s="44"/>
      <c r="C864" s="137">
        <v>37403</v>
      </c>
      <c r="E864" s="138" t="s">
        <v>289</v>
      </c>
      <c r="G864" s="43"/>
      <c r="H864" s="136"/>
      <c r="I864" s="42">
        <f>'DepExp. Class.'!G$72</f>
        <v>0</v>
      </c>
      <c r="J864" s="136">
        <f t="shared" ref="J864:X864" si="505">+J72+J336+J600</f>
        <v>0</v>
      </c>
      <c r="K864" s="136">
        <f t="shared" si="505"/>
        <v>0</v>
      </c>
      <c r="L864" s="136">
        <f t="shared" si="505"/>
        <v>0</v>
      </c>
      <c r="M864" s="136">
        <f t="shared" si="505"/>
        <v>0</v>
      </c>
      <c r="N864" s="136">
        <f t="shared" si="505"/>
        <v>0</v>
      </c>
      <c r="O864" s="136">
        <f t="shared" si="505"/>
        <v>0</v>
      </c>
      <c r="P864" s="136">
        <f t="shared" si="505"/>
        <v>0</v>
      </c>
      <c r="Q864" s="136">
        <f t="shared" si="505"/>
        <v>0</v>
      </c>
      <c r="R864" s="136">
        <f t="shared" si="505"/>
        <v>0</v>
      </c>
      <c r="S864" s="136">
        <f t="shared" si="505"/>
        <v>0</v>
      </c>
      <c r="T864" s="136">
        <f t="shared" si="505"/>
        <v>0</v>
      </c>
      <c r="U864" s="136">
        <f t="shared" si="505"/>
        <v>0</v>
      </c>
      <c r="V864" s="136">
        <f t="shared" si="505"/>
        <v>0</v>
      </c>
      <c r="W864" s="136">
        <f t="shared" si="505"/>
        <v>0</v>
      </c>
      <c r="X864" s="136">
        <f t="shared" si="505"/>
        <v>0</v>
      </c>
      <c r="Y864" s="42">
        <f t="shared" si="502"/>
        <v>0</v>
      </c>
      <c r="Z864" s="42"/>
      <c r="AA864" s="42"/>
      <c r="AB864" s="42"/>
      <c r="AC864" s="42"/>
      <c r="AD864" s="42"/>
      <c r="AE864" s="42"/>
      <c r="AF864" s="42"/>
      <c r="AG864" s="42"/>
    </row>
    <row r="865" spans="1:33">
      <c r="A865" s="44">
        <f t="shared" si="457"/>
        <v>836</v>
      </c>
      <c r="B865" s="44"/>
      <c r="C865" s="137">
        <v>37500</v>
      </c>
      <c r="E865" s="138" t="s">
        <v>149</v>
      </c>
      <c r="G865" s="43"/>
      <c r="H865" s="136"/>
      <c r="I865" s="42">
        <f>'DepExp. Class.'!G$73</f>
        <v>6925.0513239999991</v>
      </c>
      <c r="J865" s="136">
        <f t="shared" ref="J865:X865" si="506">+J73+J337+J601</f>
        <v>3141.6030493032558</v>
      </c>
      <c r="K865" s="136">
        <f t="shared" si="506"/>
        <v>1834.9654854769453</v>
      </c>
      <c r="L865" s="136">
        <f t="shared" si="506"/>
        <v>26.536591861257996</v>
      </c>
      <c r="M865" s="136">
        <f t="shared" si="506"/>
        <v>1272.6275696266571</v>
      </c>
      <c r="N865" s="136">
        <f t="shared" si="506"/>
        <v>649.31862773188357</v>
      </c>
      <c r="O865" s="136">
        <f t="shared" si="506"/>
        <v>0</v>
      </c>
      <c r="P865" s="136">
        <f t="shared" si="506"/>
        <v>0</v>
      </c>
      <c r="Q865" s="136">
        <f t="shared" si="506"/>
        <v>0</v>
      </c>
      <c r="R865" s="136">
        <f t="shared" si="506"/>
        <v>0</v>
      </c>
      <c r="S865" s="136">
        <f t="shared" si="506"/>
        <v>0</v>
      </c>
      <c r="T865" s="136">
        <f t="shared" si="506"/>
        <v>0</v>
      </c>
      <c r="U865" s="136">
        <f t="shared" si="506"/>
        <v>0</v>
      </c>
      <c r="V865" s="136">
        <f t="shared" si="506"/>
        <v>0</v>
      </c>
      <c r="W865" s="136">
        <f t="shared" si="506"/>
        <v>0</v>
      </c>
      <c r="X865" s="136">
        <f t="shared" si="506"/>
        <v>0</v>
      </c>
      <c r="Y865" s="42">
        <f t="shared" si="502"/>
        <v>0</v>
      </c>
      <c r="Z865" s="42"/>
      <c r="AA865" s="42"/>
      <c r="AB865" s="42"/>
      <c r="AC865" s="42"/>
      <c r="AD865" s="42"/>
      <c r="AE865" s="42"/>
      <c r="AF865" s="42"/>
      <c r="AG865" s="42"/>
    </row>
    <row r="866" spans="1:33">
      <c r="A866" s="44">
        <f t="shared" si="457"/>
        <v>837</v>
      </c>
      <c r="B866" s="44"/>
      <c r="C866" s="137">
        <v>37501</v>
      </c>
      <c r="E866" s="138" t="s">
        <v>290</v>
      </c>
      <c r="G866" s="43"/>
      <c r="H866" s="136"/>
      <c r="I866" s="42">
        <f>'DepExp. Class.'!G$74</f>
        <v>2056.2534780000001</v>
      </c>
      <c r="J866" s="136">
        <f t="shared" ref="J866:X866" si="507">+J74+J338+J602</f>
        <v>932.83528083570729</v>
      </c>
      <c r="K866" s="136">
        <f t="shared" si="507"/>
        <v>544.85576856959733</v>
      </c>
      <c r="L866" s="136">
        <f t="shared" si="507"/>
        <v>7.8795025128362886</v>
      </c>
      <c r="M866" s="136">
        <f t="shared" si="507"/>
        <v>377.88093456785782</v>
      </c>
      <c r="N866" s="136">
        <f t="shared" si="507"/>
        <v>192.80199151400154</v>
      </c>
      <c r="O866" s="136">
        <f t="shared" si="507"/>
        <v>0</v>
      </c>
      <c r="P866" s="136">
        <f t="shared" si="507"/>
        <v>0</v>
      </c>
      <c r="Q866" s="136">
        <f t="shared" si="507"/>
        <v>0</v>
      </c>
      <c r="R866" s="136">
        <f t="shared" si="507"/>
        <v>0</v>
      </c>
      <c r="S866" s="136">
        <f t="shared" si="507"/>
        <v>0</v>
      </c>
      <c r="T866" s="136">
        <f t="shared" si="507"/>
        <v>0</v>
      </c>
      <c r="U866" s="136">
        <f t="shared" si="507"/>
        <v>0</v>
      </c>
      <c r="V866" s="136">
        <f t="shared" si="507"/>
        <v>0</v>
      </c>
      <c r="W866" s="136">
        <f t="shared" si="507"/>
        <v>0</v>
      </c>
      <c r="X866" s="136">
        <f t="shared" si="507"/>
        <v>0</v>
      </c>
      <c r="Y866" s="42">
        <f t="shared" si="502"/>
        <v>0</v>
      </c>
      <c r="Z866" s="42"/>
      <c r="AA866" s="42"/>
      <c r="AB866" s="42"/>
      <c r="AC866" s="42"/>
      <c r="AD866" s="42"/>
      <c r="AE866" s="42"/>
      <c r="AF866" s="42"/>
      <c r="AG866" s="42"/>
    </row>
    <row r="867" spans="1:33">
      <c r="A867" s="44">
        <f t="shared" si="457"/>
        <v>838</v>
      </c>
      <c r="B867" s="44"/>
      <c r="C867" s="137">
        <v>37502</v>
      </c>
      <c r="E867" s="138" t="s">
        <v>288</v>
      </c>
      <c r="G867" s="43"/>
      <c r="H867" s="136"/>
      <c r="I867" s="42">
        <f>'DepExp. Class.'!G$75</f>
        <v>953.04231399999992</v>
      </c>
      <c r="J867" s="136">
        <f t="shared" ref="J867:X867" si="508">+J75+J339+J603</f>
        <v>432.35501077095427</v>
      </c>
      <c r="K867" s="136">
        <f t="shared" si="508"/>
        <v>252.5323886522406</v>
      </c>
      <c r="L867" s="136">
        <f t="shared" si="508"/>
        <v>3.652029960482484</v>
      </c>
      <c r="M867" s="136">
        <f t="shared" si="508"/>
        <v>175.14208445124086</v>
      </c>
      <c r="N867" s="136">
        <f t="shared" si="508"/>
        <v>89.36080016508177</v>
      </c>
      <c r="O867" s="136">
        <f t="shared" si="508"/>
        <v>0</v>
      </c>
      <c r="P867" s="136">
        <f t="shared" si="508"/>
        <v>0</v>
      </c>
      <c r="Q867" s="136">
        <f t="shared" si="508"/>
        <v>0</v>
      </c>
      <c r="R867" s="136">
        <f t="shared" si="508"/>
        <v>0</v>
      </c>
      <c r="S867" s="136">
        <f t="shared" si="508"/>
        <v>0</v>
      </c>
      <c r="T867" s="136">
        <f t="shared" si="508"/>
        <v>0</v>
      </c>
      <c r="U867" s="136">
        <f t="shared" si="508"/>
        <v>0</v>
      </c>
      <c r="V867" s="136">
        <f t="shared" si="508"/>
        <v>0</v>
      </c>
      <c r="W867" s="136">
        <f t="shared" si="508"/>
        <v>0</v>
      </c>
      <c r="X867" s="136">
        <f t="shared" si="508"/>
        <v>0</v>
      </c>
      <c r="Y867" s="42">
        <f t="shared" si="502"/>
        <v>0</v>
      </c>
      <c r="Z867" s="42"/>
      <c r="AA867" s="42"/>
      <c r="AB867" s="42"/>
      <c r="AC867" s="42"/>
      <c r="AD867" s="42"/>
      <c r="AE867" s="42"/>
      <c r="AF867" s="42"/>
      <c r="AG867" s="42"/>
    </row>
    <row r="868" spans="1:33">
      <c r="A868" s="44">
        <f t="shared" si="457"/>
        <v>839</v>
      </c>
      <c r="B868" s="44"/>
      <c r="C868" s="137">
        <v>37503</v>
      </c>
      <c r="E868" s="138" t="s">
        <v>291</v>
      </c>
      <c r="G868" s="43"/>
      <c r="H868" s="136"/>
      <c r="I868" s="42">
        <f>'DepExp. Class.'!G$76</f>
        <v>82.504648000000017</v>
      </c>
      <c r="J868" s="136">
        <f t="shared" ref="J868:X868" si="509">+J76+J340+J604</f>
        <v>37.428871153661916</v>
      </c>
      <c r="K868" s="136">
        <f t="shared" si="509"/>
        <v>21.861669233662496</v>
      </c>
      <c r="L868" s="136">
        <f t="shared" si="509"/>
        <v>0.31615537101436747</v>
      </c>
      <c r="M868" s="136">
        <f t="shared" si="509"/>
        <v>15.162008879739945</v>
      </c>
      <c r="N868" s="136">
        <f t="shared" si="509"/>
        <v>7.7359433619213007</v>
      </c>
      <c r="O868" s="136">
        <f t="shared" si="509"/>
        <v>0</v>
      </c>
      <c r="P868" s="136">
        <f t="shared" si="509"/>
        <v>0</v>
      </c>
      <c r="Q868" s="136">
        <f t="shared" si="509"/>
        <v>0</v>
      </c>
      <c r="R868" s="136">
        <f t="shared" si="509"/>
        <v>0</v>
      </c>
      <c r="S868" s="136">
        <f t="shared" si="509"/>
        <v>0</v>
      </c>
      <c r="T868" s="136">
        <f t="shared" si="509"/>
        <v>0</v>
      </c>
      <c r="U868" s="136">
        <f t="shared" si="509"/>
        <v>0</v>
      </c>
      <c r="V868" s="136">
        <f t="shared" si="509"/>
        <v>0</v>
      </c>
      <c r="W868" s="136">
        <f t="shared" si="509"/>
        <v>0</v>
      </c>
      <c r="X868" s="136">
        <f t="shared" si="509"/>
        <v>0</v>
      </c>
      <c r="Y868" s="42">
        <f t="shared" si="502"/>
        <v>0</v>
      </c>
      <c r="Z868" s="42"/>
      <c r="AA868" s="42"/>
      <c r="AB868" s="42"/>
      <c r="AC868" s="42"/>
      <c r="AD868" s="42"/>
      <c r="AE868" s="42"/>
      <c r="AF868" s="42"/>
      <c r="AG868" s="42"/>
    </row>
    <row r="869" spans="1:33">
      <c r="A869" s="44">
        <f t="shared" ref="A869:A932" si="510">A868+1</f>
        <v>840</v>
      </c>
      <c r="B869" s="44"/>
      <c r="C869" s="137">
        <v>37600</v>
      </c>
      <c r="E869" s="138" t="s">
        <v>284</v>
      </c>
      <c r="G869" s="43"/>
      <c r="H869" s="136"/>
      <c r="I869" s="42">
        <f>'DepExp. Class.'!G$77</f>
        <v>999517.9413844964</v>
      </c>
      <c r="J869" s="136">
        <f t="shared" ref="J869:X869" si="511">+J77+J341+J605</f>
        <v>453439.03829337843</v>
      </c>
      <c r="K869" s="136">
        <f t="shared" si="511"/>
        <v>264847.26809160033</v>
      </c>
      <c r="L869" s="136">
        <f t="shared" si="511"/>
        <v>3830.1231900769058</v>
      </c>
      <c r="M869" s="136">
        <f t="shared" si="511"/>
        <v>183682.98356634553</v>
      </c>
      <c r="N869" s="136">
        <f t="shared" si="511"/>
        <v>93718.528243095294</v>
      </c>
      <c r="O869" s="136">
        <f t="shared" si="511"/>
        <v>0</v>
      </c>
      <c r="P869" s="136">
        <f t="shared" si="511"/>
        <v>0</v>
      </c>
      <c r="Q869" s="136">
        <f t="shared" si="511"/>
        <v>0</v>
      </c>
      <c r="R869" s="136">
        <f t="shared" si="511"/>
        <v>0</v>
      </c>
      <c r="S869" s="136">
        <f t="shared" si="511"/>
        <v>0</v>
      </c>
      <c r="T869" s="136">
        <f t="shared" si="511"/>
        <v>0</v>
      </c>
      <c r="U869" s="136">
        <f t="shared" si="511"/>
        <v>0</v>
      </c>
      <c r="V869" s="136">
        <f t="shared" si="511"/>
        <v>0</v>
      </c>
      <c r="W869" s="136">
        <f t="shared" si="511"/>
        <v>0</v>
      </c>
      <c r="X869" s="136">
        <f t="shared" si="511"/>
        <v>0</v>
      </c>
      <c r="Y869" s="42">
        <f t="shared" si="502"/>
        <v>0</v>
      </c>
      <c r="Z869" s="42"/>
      <c r="AA869" s="42"/>
      <c r="AB869" s="42"/>
      <c r="AC869" s="42"/>
      <c r="AD869" s="42"/>
      <c r="AE869" s="42"/>
      <c r="AF869" s="42"/>
      <c r="AG869" s="42"/>
    </row>
    <row r="870" spans="1:33">
      <c r="A870" s="44">
        <f t="shared" si="510"/>
        <v>841</v>
      </c>
      <c r="B870" s="44"/>
      <c r="C870" s="137">
        <v>37601</v>
      </c>
      <c r="E870" s="138" t="s">
        <v>285</v>
      </c>
      <c r="G870" s="43"/>
      <c r="H870" s="136"/>
      <c r="I870" s="42">
        <f>'DepExp. Class.'!G$78</f>
        <v>2355110.6991566564</v>
      </c>
      <c r="J870" s="136">
        <f t="shared" ref="J870:X870" si="512">+J78+J342+J606</f>
        <v>1068414.1687550149</v>
      </c>
      <c r="K870" s="136">
        <f t="shared" si="512"/>
        <v>624045.46121598431</v>
      </c>
      <c r="L870" s="136">
        <f t="shared" si="512"/>
        <v>9024.714545437233</v>
      </c>
      <c r="M870" s="136">
        <f t="shared" si="512"/>
        <v>432802.39597390644</v>
      </c>
      <c r="N870" s="136">
        <f t="shared" si="512"/>
        <v>220823.95866631376</v>
      </c>
      <c r="O870" s="136">
        <f t="shared" si="512"/>
        <v>0</v>
      </c>
      <c r="P870" s="136">
        <f t="shared" si="512"/>
        <v>0</v>
      </c>
      <c r="Q870" s="136">
        <f t="shared" si="512"/>
        <v>0</v>
      </c>
      <c r="R870" s="136">
        <f t="shared" si="512"/>
        <v>0</v>
      </c>
      <c r="S870" s="136">
        <f t="shared" si="512"/>
        <v>0</v>
      </c>
      <c r="T870" s="136">
        <f t="shared" si="512"/>
        <v>0</v>
      </c>
      <c r="U870" s="136">
        <f t="shared" si="512"/>
        <v>0</v>
      </c>
      <c r="V870" s="136">
        <f t="shared" si="512"/>
        <v>0</v>
      </c>
      <c r="W870" s="136">
        <f t="shared" si="512"/>
        <v>0</v>
      </c>
      <c r="X870" s="136">
        <f t="shared" si="512"/>
        <v>0</v>
      </c>
      <c r="Y870" s="42">
        <f t="shared" si="502"/>
        <v>0</v>
      </c>
      <c r="Z870" s="42"/>
      <c r="AA870" s="42"/>
      <c r="AB870" s="42"/>
      <c r="AC870" s="42"/>
      <c r="AD870" s="42"/>
      <c r="AE870" s="42"/>
      <c r="AF870" s="42"/>
      <c r="AG870" s="42"/>
    </row>
    <row r="871" spans="1:33">
      <c r="A871" s="44">
        <f t="shared" si="510"/>
        <v>842</v>
      </c>
      <c r="B871" s="44"/>
      <c r="C871" s="137">
        <v>37602</v>
      </c>
      <c r="E871" s="138" t="s">
        <v>292</v>
      </c>
      <c r="G871" s="43"/>
      <c r="H871" s="136"/>
      <c r="I871" s="42">
        <f>'DepExp. Class.'!G$79</f>
        <v>2044395.2352702357</v>
      </c>
      <c r="J871" s="136">
        <f t="shared" ref="J871:X871" si="513">+J79+J343+J607</f>
        <v>927455.69738192181</v>
      </c>
      <c r="K871" s="136">
        <f t="shared" si="513"/>
        <v>541713.63068361324</v>
      </c>
      <c r="L871" s="136">
        <f t="shared" si="513"/>
        <v>7834.0620774100671</v>
      </c>
      <c r="M871" s="136">
        <f t="shared" si="513"/>
        <v>375701.72665745264</v>
      </c>
      <c r="N871" s="136">
        <f t="shared" si="513"/>
        <v>191690.11846983834</v>
      </c>
      <c r="O871" s="136">
        <f t="shared" si="513"/>
        <v>0</v>
      </c>
      <c r="P871" s="136">
        <f t="shared" si="513"/>
        <v>0</v>
      </c>
      <c r="Q871" s="136">
        <f t="shared" si="513"/>
        <v>0</v>
      </c>
      <c r="R871" s="136">
        <f t="shared" si="513"/>
        <v>0</v>
      </c>
      <c r="S871" s="136">
        <f t="shared" si="513"/>
        <v>0</v>
      </c>
      <c r="T871" s="136">
        <f t="shared" si="513"/>
        <v>0</v>
      </c>
      <c r="U871" s="136">
        <f t="shared" si="513"/>
        <v>0</v>
      </c>
      <c r="V871" s="136">
        <f t="shared" si="513"/>
        <v>0</v>
      </c>
      <c r="W871" s="136">
        <f t="shared" si="513"/>
        <v>0</v>
      </c>
      <c r="X871" s="136">
        <f t="shared" si="513"/>
        <v>0</v>
      </c>
      <c r="Y871" s="42">
        <f t="shared" si="502"/>
        <v>0</v>
      </c>
      <c r="Z871" s="42"/>
      <c r="AA871" s="42"/>
      <c r="AB871" s="42"/>
      <c r="AC871" s="42"/>
      <c r="AD871" s="42"/>
      <c r="AE871" s="42"/>
      <c r="AF871" s="42"/>
      <c r="AG871" s="42"/>
    </row>
    <row r="872" spans="1:33">
      <c r="A872" s="44">
        <f t="shared" si="510"/>
        <v>843</v>
      </c>
      <c r="B872" s="44"/>
      <c r="C872" s="137">
        <v>37800</v>
      </c>
      <c r="E872" s="138" t="s">
        <v>293</v>
      </c>
      <c r="G872" s="43"/>
      <c r="H872" s="136"/>
      <c r="I872" s="42">
        <f>'DepExp. Class.'!G$80</f>
        <v>216376.41859987559</v>
      </c>
      <c r="J872" s="136">
        <f t="shared" ref="J872:X872" si="514">+J80+J344+J608</f>
        <v>98160.834435237601</v>
      </c>
      <c r="K872" s="136">
        <f t="shared" si="514"/>
        <v>57334.341859078981</v>
      </c>
      <c r="L872" s="136">
        <f t="shared" si="514"/>
        <v>829.14803661975179</v>
      </c>
      <c r="M872" s="136">
        <f t="shared" si="514"/>
        <v>39763.834640899746</v>
      </c>
      <c r="N872" s="136">
        <f t="shared" si="514"/>
        <v>20288.259628039523</v>
      </c>
      <c r="O872" s="136">
        <f t="shared" si="514"/>
        <v>0</v>
      </c>
      <c r="P872" s="136">
        <f t="shared" si="514"/>
        <v>0</v>
      </c>
      <c r="Q872" s="136">
        <f t="shared" si="514"/>
        <v>0</v>
      </c>
      <c r="R872" s="136">
        <f t="shared" si="514"/>
        <v>0</v>
      </c>
      <c r="S872" s="136">
        <f t="shared" si="514"/>
        <v>0</v>
      </c>
      <c r="T872" s="136">
        <f t="shared" si="514"/>
        <v>0</v>
      </c>
      <c r="U872" s="136">
        <f t="shared" si="514"/>
        <v>0</v>
      </c>
      <c r="V872" s="136">
        <f t="shared" si="514"/>
        <v>0</v>
      </c>
      <c r="W872" s="136">
        <f t="shared" si="514"/>
        <v>0</v>
      </c>
      <c r="X872" s="136">
        <f t="shared" si="514"/>
        <v>0</v>
      </c>
      <c r="Y872" s="42">
        <f t="shared" si="502"/>
        <v>0</v>
      </c>
      <c r="Z872" s="42"/>
      <c r="AA872" s="42"/>
      <c r="AB872" s="42"/>
      <c r="AC872" s="42"/>
      <c r="AD872" s="42"/>
      <c r="AE872" s="42"/>
      <c r="AF872" s="42"/>
      <c r="AG872" s="42"/>
    </row>
    <row r="873" spans="1:33">
      <c r="A873" s="44">
        <f t="shared" si="510"/>
        <v>844</v>
      </c>
      <c r="B873" s="44"/>
      <c r="C873" s="137">
        <v>37900</v>
      </c>
      <c r="E873" s="138" t="s">
        <v>294</v>
      </c>
      <c r="G873" s="43"/>
      <c r="H873" s="136"/>
      <c r="I873" s="42">
        <f>'DepExp. Class.'!G$81</f>
        <v>90385.566468409423</v>
      </c>
      <c r="J873" s="136">
        <f t="shared" ref="J873:X873" si="515">+J81+J345+J609</f>
        <v>41004.110719881384</v>
      </c>
      <c r="K873" s="136">
        <f t="shared" si="515"/>
        <v>23949.915617233863</v>
      </c>
      <c r="L873" s="136">
        <f t="shared" si="515"/>
        <v>346.35481750269082</v>
      </c>
      <c r="M873" s="136">
        <f t="shared" si="515"/>
        <v>16610.297657343479</v>
      </c>
      <c r="N873" s="136">
        <f t="shared" si="515"/>
        <v>8474.8876564480124</v>
      </c>
      <c r="O873" s="136">
        <f t="shared" si="515"/>
        <v>0</v>
      </c>
      <c r="P873" s="136">
        <f t="shared" si="515"/>
        <v>0</v>
      </c>
      <c r="Q873" s="136">
        <f t="shared" si="515"/>
        <v>0</v>
      </c>
      <c r="R873" s="136">
        <f t="shared" si="515"/>
        <v>0</v>
      </c>
      <c r="S873" s="136">
        <f t="shared" si="515"/>
        <v>0</v>
      </c>
      <c r="T873" s="136">
        <f t="shared" si="515"/>
        <v>0</v>
      </c>
      <c r="U873" s="136">
        <f t="shared" si="515"/>
        <v>0</v>
      </c>
      <c r="V873" s="136">
        <f t="shared" si="515"/>
        <v>0</v>
      </c>
      <c r="W873" s="136">
        <f t="shared" si="515"/>
        <v>0</v>
      </c>
      <c r="X873" s="136">
        <f t="shared" si="515"/>
        <v>0</v>
      </c>
      <c r="Y873" s="42">
        <f t="shared" si="502"/>
        <v>0</v>
      </c>
      <c r="Z873" s="42"/>
      <c r="AA873" s="42"/>
      <c r="AB873" s="42"/>
      <c r="AC873" s="42"/>
      <c r="AD873" s="42"/>
      <c r="AE873" s="42"/>
      <c r="AF873" s="42"/>
      <c r="AG873" s="42"/>
    </row>
    <row r="874" spans="1:33">
      <c r="A874" s="44">
        <f t="shared" si="510"/>
        <v>845</v>
      </c>
      <c r="B874" s="44"/>
      <c r="C874" s="137">
        <v>37905</v>
      </c>
      <c r="E874" s="138" t="s">
        <v>295</v>
      </c>
      <c r="G874" s="43"/>
      <c r="H874" s="136"/>
      <c r="I874" s="42">
        <f>'DepExp. Class.'!G$82</f>
        <v>39863.269445999998</v>
      </c>
      <c r="J874" s="136">
        <f t="shared" ref="J874:X874" si="516">+J82+J346+J610</f>
        <v>18084.280243920821</v>
      </c>
      <c r="K874" s="136">
        <f t="shared" si="516"/>
        <v>10562.769884198722</v>
      </c>
      <c r="L874" s="136">
        <f t="shared" si="516"/>
        <v>152.75486953832984</v>
      </c>
      <c r="M874" s="136">
        <f t="shared" si="516"/>
        <v>7325.7357005597787</v>
      </c>
      <c r="N874" s="136">
        <f t="shared" si="516"/>
        <v>3737.7287477823529</v>
      </c>
      <c r="O874" s="136">
        <f t="shared" si="516"/>
        <v>0</v>
      </c>
      <c r="P874" s="136">
        <f t="shared" si="516"/>
        <v>0</v>
      </c>
      <c r="Q874" s="136">
        <f t="shared" si="516"/>
        <v>0</v>
      </c>
      <c r="R874" s="136">
        <f t="shared" si="516"/>
        <v>0</v>
      </c>
      <c r="S874" s="136">
        <f t="shared" si="516"/>
        <v>0</v>
      </c>
      <c r="T874" s="136">
        <f t="shared" si="516"/>
        <v>0</v>
      </c>
      <c r="U874" s="136">
        <f t="shared" si="516"/>
        <v>0</v>
      </c>
      <c r="V874" s="136">
        <f t="shared" si="516"/>
        <v>0</v>
      </c>
      <c r="W874" s="136">
        <f t="shared" si="516"/>
        <v>0</v>
      </c>
      <c r="X874" s="136">
        <f t="shared" si="516"/>
        <v>0</v>
      </c>
      <c r="Y874" s="42">
        <f t="shared" si="502"/>
        <v>0</v>
      </c>
      <c r="Z874" s="42"/>
      <c r="AA874" s="42"/>
      <c r="AB874" s="42"/>
      <c r="AC874" s="42"/>
      <c r="AD874" s="42"/>
      <c r="AE874" s="42"/>
      <c r="AF874" s="42"/>
      <c r="AG874" s="42"/>
    </row>
    <row r="875" spans="1:33">
      <c r="A875" s="44">
        <f t="shared" si="510"/>
        <v>846</v>
      </c>
      <c r="B875" s="44"/>
      <c r="C875" s="137">
        <v>38000</v>
      </c>
      <c r="E875" s="138" t="s">
        <v>52</v>
      </c>
      <c r="G875" s="43"/>
      <c r="H875" s="136"/>
      <c r="I875" s="42">
        <f>'DepExp. Class.'!G$83</f>
        <v>4112168.3225069912</v>
      </c>
      <c r="J875" s="136">
        <f t="shared" ref="J875:X875" si="517">+J83+J347+J611</f>
        <v>3660331.403161739</v>
      </c>
      <c r="K875" s="136">
        <f t="shared" si="517"/>
        <v>447022.33088793023</v>
      </c>
      <c r="L875" s="136">
        <f t="shared" si="517"/>
        <v>267.58564651239988</v>
      </c>
      <c r="M875" s="136">
        <f t="shared" si="517"/>
        <v>2882.8935346883372</v>
      </c>
      <c r="N875" s="136">
        <f t="shared" si="517"/>
        <v>1664.1092761209102</v>
      </c>
      <c r="O875" s="136">
        <f t="shared" si="517"/>
        <v>0</v>
      </c>
      <c r="P875" s="136">
        <f t="shared" si="517"/>
        <v>0</v>
      </c>
      <c r="Q875" s="136">
        <f t="shared" si="517"/>
        <v>0</v>
      </c>
      <c r="R875" s="136">
        <f t="shared" si="517"/>
        <v>0</v>
      </c>
      <c r="S875" s="136">
        <f t="shared" si="517"/>
        <v>0</v>
      </c>
      <c r="T875" s="136">
        <f t="shared" si="517"/>
        <v>0</v>
      </c>
      <c r="U875" s="136">
        <f t="shared" si="517"/>
        <v>0</v>
      </c>
      <c r="V875" s="136">
        <f t="shared" si="517"/>
        <v>0</v>
      </c>
      <c r="W875" s="136">
        <f t="shared" si="517"/>
        <v>0</v>
      </c>
      <c r="X875" s="136">
        <f t="shared" si="517"/>
        <v>0</v>
      </c>
      <c r="Y875" s="42">
        <f t="shared" si="502"/>
        <v>0</v>
      </c>
      <c r="Z875" s="44"/>
      <c r="AA875" s="44"/>
      <c r="AB875" s="44"/>
      <c r="AC875" s="44"/>
      <c r="AD875" s="44"/>
      <c r="AE875" s="44"/>
      <c r="AF875" s="44"/>
      <c r="AG875" s="44"/>
    </row>
    <row r="876" spans="1:33">
      <c r="A876" s="44">
        <f t="shared" si="510"/>
        <v>847</v>
      </c>
      <c r="B876" s="44"/>
      <c r="C876" s="137">
        <v>38100</v>
      </c>
      <c r="E876" s="138" t="s">
        <v>51</v>
      </c>
      <c r="G876" s="43"/>
      <c r="H876" s="136"/>
      <c r="I876" s="42">
        <f>'DepExp. Class.'!G$84</f>
        <v>2897270.4089805009</v>
      </c>
      <c r="J876" s="136">
        <f t="shared" ref="J876:X876" si="518">+J84+J348+J612</f>
        <v>1731384.0169116941</v>
      </c>
      <c r="K876" s="136">
        <f t="shared" si="518"/>
        <v>1078894.1887141354</v>
      </c>
      <c r="L876" s="136">
        <f t="shared" si="518"/>
        <v>4784.5711845069181</v>
      </c>
      <c r="M876" s="136">
        <f t="shared" si="518"/>
        <v>52195.322012802746</v>
      </c>
      <c r="N876" s="136">
        <f t="shared" si="518"/>
        <v>30012.310157361575</v>
      </c>
      <c r="O876" s="136">
        <f t="shared" si="518"/>
        <v>0</v>
      </c>
      <c r="P876" s="136">
        <f t="shared" si="518"/>
        <v>0</v>
      </c>
      <c r="Q876" s="136">
        <f t="shared" si="518"/>
        <v>0</v>
      </c>
      <c r="R876" s="136">
        <f t="shared" si="518"/>
        <v>0</v>
      </c>
      <c r="S876" s="136">
        <f t="shared" si="518"/>
        <v>0</v>
      </c>
      <c r="T876" s="136">
        <f t="shared" si="518"/>
        <v>0</v>
      </c>
      <c r="U876" s="136">
        <f t="shared" si="518"/>
        <v>0</v>
      </c>
      <c r="V876" s="136">
        <f t="shared" si="518"/>
        <v>0</v>
      </c>
      <c r="W876" s="136">
        <f t="shared" si="518"/>
        <v>0</v>
      </c>
      <c r="X876" s="136">
        <f t="shared" si="518"/>
        <v>0</v>
      </c>
      <c r="Y876" s="42">
        <f t="shared" si="502"/>
        <v>0</v>
      </c>
      <c r="Z876" s="44"/>
      <c r="AA876" s="44"/>
      <c r="AB876" s="44"/>
      <c r="AC876" s="44"/>
      <c r="AD876" s="44"/>
      <c r="AE876" s="44"/>
      <c r="AF876" s="44"/>
      <c r="AG876" s="44"/>
    </row>
    <row r="877" spans="1:33">
      <c r="A877" s="44">
        <f t="shared" si="510"/>
        <v>848</v>
      </c>
      <c r="B877" s="44"/>
      <c r="C877" s="137">
        <v>38200</v>
      </c>
      <c r="E877" s="138" t="s">
        <v>296</v>
      </c>
      <c r="G877" s="43"/>
      <c r="H877" s="136"/>
      <c r="I877" s="42">
        <f>'DepExp. Class.'!G$85</f>
        <v>2133687.8687735833</v>
      </c>
      <c r="J877" s="136">
        <f t="shared" ref="J877:X877" si="519">+J85+J349+J613</f>
        <v>1275073.6215791798</v>
      </c>
      <c r="K877" s="136">
        <f t="shared" si="519"/>
        <v>794549.04692852264</v>
      </c>
      <c r="L877" s="136">
        <f t="shared" si="519"/>
        <v>3523.5860146234531</v>
      </c>
      <c r="M877" s="136">
        <f t="shared" si="519"/>
        <v>38439.120159528582</v>
      </c>
      <c r="N877" s="136">
        <f t="shared" si="519"/>
        <v>22102.494091728931</v>
      </c>
      <c r="O877" s="136">
        <f t="shared" si="519"/>
        <v>0</v>
      </c>
      <c r="P877" s="136">
        <f t="shared" si="519"/>
        <v>0</v>
      </c>
      <c r="Q877" s="136">
        <f t="shared" si="519"/>
        <v>0</v>
      </c>
      <c r="R877" s="136">
        <f t="shared" si="519"/>
        <v>0</v>
      </c>
      <c r="S877" s="136">
        <f t="shared" si="519"/>
        <v>0</v>
      </c>
      <c r="T877" s="136">
        <f t="shared" si="519"/>
        <v>0</v>
      </c>
      <c r="U877" s="136">
        <f t="shared" si="519"/>
        <v>0</v>
      </c>
      <c r="V877" s="136">
        <f t="shared" si="519"/>
        <v>0</v>
      </c>
      <c r="W877" s="136">
        <f t="shared" si="519"/>
        <v>0</v>
      </c>
      <c r="X877" s="136">
        <f t="shared" si="519"/>
        <v>0</v>
      </c>
      <c r="Y877" s="42">
        <f t="shared" si="502"/>
        <v>0</v>
      </c>
      <c r="Z877" s="44"/>
      <c r="AA877" s="44"/>
      <c r="AB877" s="44"/>
      <c r="AC877" s="44"/>
      <c r="AD877" s="44"/>
      <c r="AE877" s="44"/>
      <c r="AF877" s="44"/>
      <c r="AG877" s="44"/>
    </row>
    <row r="878" spans="1:33">
      <c r="A878" s="44">
        <f t="shared" si="510"/>
        <v>849</v>
      </c>
      <c r="B878" s="44"/>
      <c r="C878" s="137">
        <v>38300</v>
      </c>
      <c r="E878" s="138" t="s">
        <v>297</v>
      </c>
      <c r="G878" s="43"/>
      <c r="H878" s="136"/>
      <c r="I878" s="42">
        <f>'DepExp. Class.'!G$86</f>
        <v>264821.54151127051</v>
      </c>
      <c r="J878" s="136">
        <f t="shared" ref="J878:X878" si="520">+J86+J350+J614</f>
        <v>158255.08826698418</v>
      </c>
      <c r="K878" s="136">
        <f t="shared" si="520"/>
        <v>98615.03479178765</v>
      </c>
      <c r="L878" s="136">
        <f t="shared" si="520"/>
        <v>437.32801488742746</v>
      </c>
      <c r="M878" s="136">
        <f t="shared" si="520"/>
        <v>4770.851071499209</v>
      </c>
      <c r="N878" s="136">
        <f t="shared" si="520"/>
        <v>2743.239366112045</v>
      </c>
      <c r="O878" s="136">
        <f t="shared" si="520"/>
        <v>0</v>
      </c>
      <c r="P878" s="136">
        <f t="shared" si="520"/>
        <v>0</v>
      </c>
      <c r="Q878" s="136">
        <f t="shared" si="520"/>
        <v>0</v>
      </c>
      <c r="R878" s="136">
        <f t="shared" si="520"/>
        <v>0</v>
      </c>
      <c r="S878" s="136">
        <f t="shared" si="520"/>
        <v>0</v>
      </c>
      <c r="T878" s="136">
        <f t="shared" si="520"/>
        <v>0</v>
      </c>
      <c r="U878" s="136">
        <f t="shared" si="520"/>
        <v>0</v>
      </c>
      <c r="V878" s="136">
        <f t="shared" si="520"/>
        <v>0</v>
      </c>
      <c r="W878" s="136">
        <f t="shared" si="520"/>
        <v>0</v>
      </c>
      <c r="X878" s="136">
        <f t="shared" si="520"/>
        <v>0</v>
      </c>
      <c r="Y878" s="42">
        <f t="shared" si="502"/>
        <v>0</v>
      </c>
      <c r="Z878" s="44"/>
      <c r="AA878" s="44"/>
      <c r="AB878" s="44"/>
      <c r="AC878" s="44"/>
      <c r="AD878" s="44"/>
      <c r="AE878" s="44"/>
      <c r="AF878" s="44"/>
      <c r="AG878" s="44"/>
    </row>
    <row r="879" spans="1:33">
      <c r="A879" s="44">
        <f t="shared" si="510"/>
        <v>850</v>
      </c>
      <c r="B879" s="44"/>
      <c r="C879" s="137">
        <v>38400</v>
      </c>
      <c r="E879" s="138" t="s">
        <v>298</v>
      </c>
      <c r="G879" s="43"/>
      <c r="H879" s="136"/>
      <c r="I879" s="42">
        <f>'DepExp. Class.'!G$87</f>
        <v>3625.4944600000003</v>
      </c>
      <c r="J879" s="136">
        <f t="shared" ref="J879:X879" si="521">+J87+J351+J615</f>
        <v>2166.5644815164851</v>
      </c>
      <c r="K879" s="136">
        <f t="shared" si="521"/>
        <v>1350.0724309284235</v>
      </c>
      <c r="L879" s="136">
        <f t="shared" si="521"/>
        <v>5.9871651155300274</v>
      </c>
      <c r="M879" s="136">
        <f t="shared" si="521"/>
        <v>65.314528533054855</v>
      </c>
      <c r="N879" s="136">
        <f t="shared" si="521"/>
        <v>37.555853906506535</v>
      </c>
      <c r="O879" s="136">
        <f t="shared" si="521"/>
        <v>0</v>
      </c>
      <c r="P879" s="136">
        <f t="shared" si="521"/>
        <v>0</v>
      </c>
      <c r="Q879" s="136">
        <f t="shared" si="521"/>
        <v>0</v>
      </c>
      <c r="R879" s="136">
        <f t="shared" si="521"/>
        <v>0</v>
      </c>
      <c r="S879" s="136">
        <f t="shared" si="521"/>
        <v>0</v>
      </c>
      <c r="T879" s="136">
        <f t="shared" si="521"/>
        <v>0</v>
      </c>
      <c r="U879" s="136">
        <f t="shared" si="521"/>
        <v>0</v>
      </c>
      <c r="V879" s="136">
        <f t="shared" si="521"/>
        <v>0</v>
      </c>
      <c r="W879" s="136">
        <f t="shared" si="521"/>
        <v>0</v>
      </c>
      <c r="X879" s="136">
        <f t="shared" si="521"/>
        <v>0</v>
      </c>
      <c r="Y879" s="42">
        <f t="shared" si="502"/>
        <v>0</v>
      </c>
      <c r="Z879" s="44"/>
      <c r="AA879" s="44"/>
      <c r="AB879" s="44"/>
      <c r="AC879" s="44"/>
      <c r="AD879" s="44"/>
      <c r="AE879" s="44"/>
      <c r="AF879" s="44"/>
      <c r="AG879" s="44"/>
    </row>
    <row r="880" spans="1:33">
      <c r="A880" s="44">
        <f t="shared" si="510"/>
        <v>851</v>
      </c>
      <c r="B880" s="44"/>
      <c r="C880" s="137">
        <v>38500</v>
      </c>
      <c r="E880" s="138" t="s">
        <v>299</v>
      </c>
      <c r="G880" s="43"/>
      <c r="H880" s="136"/>
      <c r="I880" s="42">
        <f>'DepExp. Class.'!G$88</f>
        <v>147373.97049414355</v>
      </c>
      <c r="J880" s="136">
        <f t="shared" ref="J880:X880" si="522">+J88+J352+J616</f>
        <v>0</v>
      </c>
      <c r="K880" s="136">
        <f t="shared" si="522"/>
        <v>145803.61405164888</v>
      </c>
      <c r="L880" s="136">
        <f t="shared" si="522"/>
        <v>87.277416885099754</v>
      </c>
      <c r="M880" s="136">
        <f t="shared" si="522"/>
        <v>940.30268118545428</v>
      </c>
      <c r="N880" s="136">
        <f t="shared" si="522"/>
        <v>542.77634442412398</v>
      </c>
      <c r="O880" s="136">
        <f t="shared" si="522"/>
        <v>0</v>
      </c>
      <c r="P880" s="136">
        <f t="shared" si="522"/>
        <v>0</v>
      </c>
      <c r="Q880" s="136">
        <f t="shared" si="522"/>
        <v>0</v>
      </c>
      <c r="R880" s="136">
        <f t="shared" si="522"/>
        <v>0</v>
      </c>
      <c r="S880" s="136">
        <f t="shared" si="522"/>
        <v>0</v>
      </c>
      <c r="T880" s="136">
        <f t="shared" si="522"/>
        <v>0</v>
      </c>
      <c r="U880" s="136">
        <f t="shared" si="522"/>
        <v>0</v>
      </c>
      <c r="V880" s="136">
        <f t="shared" si="522"/>
        <v>0</v>
      </c>
      <c r="W880" s="136">
        <f t="shared" si="522"/>
        <v>0</v>
      </c>
      <c r="X880" s="136">
        <f t="shared" si="522"/>
        <v>0</v>
      </c>
      <c r="Y880" s="42">
        <f t="shared" si="502"/>
        <v>0</v>
      </c>
      <c r="Z880" s="42"/>
      <c r="AA880" s="42"/>
      <c r="AB880" s="42"/>
      <c r="AC880" s="42"/>
      <c r="AD880" s="42"/>
      <c r="AE880" s="42"/>
      <c r="AF880" s="42"/>
      <c r="AG880" s="42"/>
    </row>
    <row r="881" spans="1:33">
      <c r="A881" s="44">
        <f t="shared" si="510"/>
        <v>852</v>
      </c>
      <c r="B881" s="44"/>
      <c r="C881" s="137">
        <v>38600</v>
      </c>
      <c r="E881" s="138" t="s">
        <v>300</v>
      </c>
      <c r="G881" s="43"/>
      <c r="H881" s="136"/>
      <c r="I881" s="42">
        <f>'DepExp. Class.'!G$89</f>
        <v>0</v>
      </c>
      <c r="J881" s="136">
        <f t="shared" ref="J881:X881" si="523">+J89+J353+J617</f>
        <v>0</v>
      </c>
      <c r="K881" s="136">
        <f t="shared" si="523"/>
        <v>0</v>
      </c>
      <c r="L881" s="136">
        <f t="shared" si="523"/>
        <v>0</v>
      </c>
      <c r="M881" s="136">
        <f t="shared" si="523"/>
        <v>0</v>
      </c>
      <c r="N881" s="136">
        <f t="shared" si="523"/>
        <v>0</v>
      </c>
      <c r="O881" s="136">
        <f t="shared" si="523"/>
        <v>0</v>
      </c>
      <c r="P881" s="136">
        <f t="shared" si="523"/>
        <v>0</v>
      </c>
      <c r="Q881" s="136">
        <f t="shared" si="523"/>
        <v>0</v>
      </c>
      <c r="R881" s="136">
        <f t="shared" si="523"/>
        <v>0</v>
      </c>
      <c r="S881" s="136">
        <f t="shared" si="523"/>
        <v>0</v>
      </c>
      <c r="T881" s="136">
        <f t="shared" si="523"/>
        <v>0</v>
      </c>
      <c r="U881" s="136">
        <f t="shared" si="523"/>
        <v>0</v>
      </c>
      <c r="V881" s="136">
        <f t="shared" si="523"/>
        <v>0</v>
      </c>
      <c r="W881" s="136">
        <f t="shared" si="523"/>
        <v>0</v>
      </c>
      <c r="X881" s="136">
        <f t="shared" si="523"/>
        <v>0</v>
      </c>
      <c r="Y881" s="42">
        <f t="shared" si="502"/>
        <v>0</v>
      </c>
      <c r="Z881" s="42"/>
      <c r="AA881" s="42"/>
      <c r="AB881" s="42"/>
      <c r="AC881" s="42"/>
      <c r="AD881" s="42"/>
      <c r="AE881" s="42"/>
      <c r="AF881" s="42"/>
      <c r="AG881" s="42"/>
    </row>
    <row r="882" spans="1:33">
      <c r="A882" s="44">
        <f t="shared" si="510"/>
        <v>853</v>
      </c>
      <c r="B882" s="44"/>
      <c r="C882" s="44"/>
      <c r="D882" s="44"/>
      <c r="E882" s="44"/>
      <c r="G882" s="43"/>
      <c r="H882" s="136"/>
      <c r="I882" s="42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42"/>
      <c r="Z882" s="42"/>
      <c r="AA882" s="42"/>
      <c r="AB882" s="42"/>
      <c r="AC882" s="42"/>
      <c r="AD882" s="42"/>
      <c r="AE882" s="42"/>
      <c r="AF882" s="42"/>
      <c r="AG882" s="42"/>
    </row>
    <row r="883" spans="1:33">
      <c r="A883" s="44">
        <f t="shared" si="510"/>
        <v>854</v>
      </c>
      <c r="B883" s="44"/>
      <c r="C883" s="44"/>
      <c r="D883" s="44" t="s">
        <v>66</v>
      </c>
      <c r="E883" s="44"/>
      <c r="G883" s="129"/>
      <c r="H883" s="44"/>
      <c r="I883" s="42">
        <f>'DepExp. Class.'!G$91</f>
        <v>15336650.600263363</v>
      </c>
      <c r="J883" s="136">
        <f>+J91+J355+J619</f>
        <v>9448310.3069855869</v>
      </c>
      <c r="K883" s="136">
        <f t="shared" ref="K883:X883" si="524">+K91+K355+K619</f>
        <v>4097181.1476115026</v>
      </c>
      <c r="L883" s="136">
        <f t="shared" si="524"/>
        <v>31246.322434929993</v>
      </c>
      <c r="M883" s="136">
        <f t="shared" si="524"/>
        <v>1161071.367023306</v>
      </c>
      <c r="N883" s="136">
        <f t="shared" si="524"/>
        <v>598841.45620803756</v>
      </c>
      <c r="O883" s="136">
        <f t="shared" si="524"/>
        <v>0</v>
      </c>
      <c r="P883" s="136">
        <f t="shared" si="524"/>
        <v>0</v>
      </c>
      <c r="Q883" s="136">
        <f t="shared" si="524"/>
        <v>0</v>
      </c>
      <c r="R883" s="136">
        <f t="shared" si="524"/>
        <v>0</v>
      </c>
      <c r="S883" s="136">
        <f t="shared" si="524"/>
        <v>0</v>
      </c>
      <c r="T883" s="136">
        <f t="shared" si="524"/>
        <v>0</v>
      </c>
      <c r="U883" s="136">
        <f t="shared" si="524"/>
        <v>0</v>
      </c>
      <c r="V883" s="136">
        <f t="shared" si="524"/>
        <v>0</v>
      </c>
      <c r="W883" s="136">
        <f t="shared" si="524"/>
        <v>0</v>
      </c>
      <c r="X883" s="136">
        <f t="shared" si="524"/>
        <v>0</v>
      </c>
      <c r="Y883" s="42">
        <f>SUM(J883:X883)-I883</f>
        <v>0</v>
      </c>
      <c r="Z883" s="44"/>
      <c r="AA883" s="44"/>
      <c r="AB883" s="44"/>
      <c r="AC883" s="44"/>
      <c r="AD883" s="44"/>
      <c r="AE883" s="44"/>
      <c r="AF883" s="44"/>
      <c r="AG883" s="44"/>
    </row>
    <row r="884" spans="1:33">
      <c r="A884" s="44">
        <f t="shared" si="510"/>
        <v>855</v>
      </c>
      <c r="B884" s="44"/>
      <c r="C884" s="44"/>
      <c r="D884" s="44"/>
      <c r="E884" s="44"/>
      <c r="G884" s="129"/>
      <c r="H884" s="44"/>
      <c r="I884" s="44"/>
      <c r="J884" s="44"/>
      <c r="K884" s="44"/>
      <c r="L884" s="44"/>
      <c r="M884" s="44"/>
      <c r="N884" s="132"/>
      <c r="O884" s="132"/>
      <c r="P884" s="44"/>
      <c r="Q884" s="45"/>
      <c r="R884" s="45"/>
      <c r="S884" s="45"/>
      <c r="T884" s="45"/>
      <c r="U884" s="45"/>
      <c r="V884" s="45"/>
      <c r="W884" s="44"/>
      <c r="X884" s="44"/>
      <c r="Y884" s="44"/>
      <c r="Z884" s="44"/>
      <c r="AB884" s="44"/>
      <c r="AC884" s="44"/>
      <c r="AD884" s="44"/>
      <c r="AE884" s="44"/>
      <c r="AF884" s="44"/>
      <c r="AG884" s="44"/>
    </row>
    <row r="885" spans="1:33">
      <c r="A885" s="44">
        <f t="shared" si="510"/>
        <v>856</v>
      </c>
      <c r="B885" s="44"/>
      <c r="C885" s="44"/>
      <c r="D885" s="44" t="s">
        <v>158</v>
      </c>
      <c r="E885" s="44"/>
      <c r="G885" s="129"/>
      <c r="H885" s="44"/>
      <c r="I885" s="44"/>
      <c r="J885" s="42"/>
      <c r="K885" s="132"/>
      <c r="L885" s="132"/>
      <c r="M885" s="132"/>
      <c r="N885" s="45"/>
      <c r="O885" s="45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  <c r="Z885" s="44"/>
      <c r="AB885" s="44"/>
      <c r="AC885" s="44"/>
      <c r="AD885" s="44"/>
      <c r="AE885" s="44"/>
      <c r="AF885" s="44"/>
      <c r="AG885" s="44"/>
    </row>
    <row r="886" spans="1:33">
      <c r="A886" s="44">
        <f t="shared" si="510"/>
        <v>857</v>
      </c>
      <c r="B886" s="44"/>
      <c r="C886" s="44"/>
      <c r="D886" s="44"/>
      <c r="E886" s="44"/>
      <c r="G886" s="131"/>
      <c r="H886" s="149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132"/>
      <c r="U886" s="132"/>
      <c r="V886" s="132"/>
      <c r="W886" s="45"/>
      <c r="X886" s="45"/>
      <c r="Y886" s="45"/>
      <c r="Z886" s="44"/>
      <c r="AB886" s="44"/>
      <c r="AC886" s="44"/>
      <c r="AD886" s="44"/>
      <c r="AE886" s="44"/>
      <c r="AF886" s="44"/>
      <c r="AG886" s="44"/>
    </row>
    <row r="887" spans="1:33">
      <c r="A887" s="44">
        <f t="shared" si="510"/>
        <v>858</v>
      </c>
      <c r="B887" s="44"/>
      <c r="C887" s="139">
        <v>38900</v>
      </c>
      <c r="E887" s="138" t="s">
        <v>125</v>
      </c>
      <c r="G887" s="43"/>
      <c r="H887" s="136"/>
      <c r="I887" s="42">
        <f>'DepExp. Class.'!G$95</f>
        <v>0</v>
      </c>
      <c r="J887" s="136">
        <f t="shared" ref="J887:X887" si="525">+J95+J359+J623</f>
        <v>0</v>
      </c>
      <c r="K887" s="136">
        <f t="shared" si="525"/>
        <v>0</v>
      </c>
      <c r="L887" s="136">
        <f t="shared" si="525"/>
        <v>0</v>
      </c>
      <c r="M887" s="136">
        <f t="shared" si="525"/>
        <v>0</v>
      </c>
      <c r="N887" s="136">
        <f t="shared" si="525"/>
        <v>0</v>
      </c>
      <c r="O887" s="136">
        <f t="shared" si="525"/>
        <v>0</v>
      </c>
      <c r="P887" s="136">
        <f t="shared" si="525"/>
        <v>0</v>
      </c>
      <c r="Q887" s="136">
        <f t="shared" si="525"/>
        <v>0</v>
      </c>
      <c r="R887" s="136">
        <f t="shared" si="525"/>
        <v>0</v>
      </c>
      <c r="S887" s="136">
        <f t="shared" si="525"/>
        <v>0</v>
      </c>
      <c r="T887" s="136">
        <f t="shared" si="525"/>
        <v>0</v>
      </c>
      <c r="U887" s="136">
        <f t="shared" si="525"/>
        <v>0</v>
      </c>
      <c r="V887" s="136">
        <f t="shared" si="525"/>
        <v>0</v>
      </c>
      <c r="W887" s="136">
        <f t="shared" si="525"/>
        <v>0</v>
      </c>
      <c r="X887" s="136">
        <f t="shared" si="525"/>
        <v>0</v>
      </c>
      <c r="Y887" s="42">
        <f t="shared" ref="Y887:Y920" si="526">SUM(J887:X887)-I887</f>
        <v>0</v>
      </c>
      <c r="Z887" s="44"/>
      <c r="AB887" s="44"/>
      <c r="AC887" s="44"/>
      <c r="AD887" s="44"/>
      <c r="AE887" s="44"/>
      <c r="AF887" s="44"/>
      <c r="AG887" s="44"/>
    </row>
    <row r="888" spans="1:33">
      <c r="A888" s="44">
        <f t="shared" si="510"/>
        <v>859</v>
      </c>
      <c r="B888" s="44"/>
      <c r="C888" s="139">
        <v>39000</v>
      </c>
      <c r="E888" s="138" t="s">
        <v>304</v>
      </c>
      <c r="G888" s="43"/>
      <c r="H888" s="136"/>
      <c r="I888" s="42">
        <f>'DepExp. Class.'!G$96</f>
        <v>197482.42415229388</v>
      </c>
      <c r="J888" s="136">
        <f t="shared" ref="J888:X888" si="527">+J96+J360+J624</f>
        <v>115030.89260778621</v>
      </c>
      <c r="K888" s="136">
        <f t="shared" si="527"/>
        <v>51118.109352556319</v>
      </c>
      <c r="L888" s="136">
        <f t="shared" si="527"/>
        <v>449.54635723589411</v>
      </c>
      <c r="M888" s="136">
        <f t="shared" si="527"/>
        <v>21068.849133402626</v>
      </c>
      <c r="N888" s="136">
        <f t="shared" si="527"/>
        <v>9815.0267013128396</v>
      </c>
      <c r="O888" s="136">
        <f t="shared" si="527"/>
        <v>0</v>
      </c>
      <c r="P888" s="136">
        <f t="shared" si="527"/>
        <v>0</v>
      </c>
      <c r="Q888" s="136">
        <f t="shared" si="527"/>
        <v>0</v>
      </c>
      <c r="R888" s="136">
        <f t="shared" si="527"/>
        <v>0</v>
      </c>
      <c r="S888" s="136">
        <f t="shared" si="527"/>
        <v>0</v>
      </c>
      <c r="T888" s="136">
        <f t="shared" si="527"/>
        <v>0</v>
      </c>
      <c r="U888" s="136">
        <f t="shared" si="527"/>
        <v>0</v>
      </c>
      <c r="V888" s="136">
        <f t="shared" si="527"/>
        <v>0</v>
      </c>
      <c r="W888" s="136">
        <f t="shared" si="527"/>
        <v>0</v>
      </c>
      <c r="X888" s="136">
        <f t="shared" si="527"/>
        <v>0</v>
      </c>
      <c r="Y888" s="42">
        <f t="shared" si="526"/>
        <v>0</v>
      </c>
      <c r="Z888" s="44"/>
      <c r="AB888" s="44"/>
      <c r="AC888" s="44"/>
      <c r="AD888" s="44"/>
      <c r="AE888" s="44"/>
      <c r="AF888" s="44"/>
      <c r="AG888" s="44"/>
    </row>
    <row r="889" spans="1:33">
      <c r="A889" s="44">
        <f t="shared" si="510"/>
        <v>860</v>
      </c>
      <c r="B889" s="44"/>
      <c r="C889" s="139">
        <v>39001</v>
      </c>
      <c r="E889" s="138" t="s">
        <v>149</v>
      </c>
      <c r="G889" s="43"/>
      <c r="H889" s="136"/>
      <c r="I889" s="42">
        <f>'DepExp. Class.'!G$97</f>
        <v>0</v>
      </c>
      <c r="J889" s="136">
        <f t="shared" ref="J889:X889" si="528">+J97+J361+J625</f>
        <v>0</v>
      </c>
      <c r="K889" s="136">
        <f t="shared" si="528"/>
        <v>0</v>
      </c>
      <c r="L889" s="136">
        <f t="shared" si="528"/>
        <v>0</v>
      </c>
      <c r="M889" s="136">
        <f t="shared" si="528"/>
        <v>0</v>
      </c>
      <c r="N889" s="136">
        <f t="shared" si="528"/>
        <v>0</v>
      </c>
      <c r="O889" s="136">
        <f t="shared" si="528"/>
        <v>0</v>
      </c>
      <c r="P889" s="136">
        <f t="shared" si="528"/>
        <v>0</v>
      </c>
      <c r="Q889" s="136">
        <f t="shared" si="528"/>
        <v>0</v>
      </c>
      <c r="R889" s="136">
        <f t="shared" si="528"/>
        <v>0</v>
      </c>
      <c r="S889" s="136">
        <f t="shared" si="528"/>
        <v>0</v>
      </c>
      <c r="T889" s="136">
        <f t="shared" si="528"/>
        <v>0</v>
      </c>
      <c r="U889" s="136">
        <f t="shared" si="528"/>
        <v>0</v>
      </c>
      <c r="V889" s="136">
        <f t="shared" si="528"/>
        <v>0</v>
      </c>
      <c r="W889" s="136">
        <f t="shared" si="528"/>
        <v>0</v>
      </c>
      <c r="X889" s="136">
        <f t="shared" si="528"/>
        <v>0</v>
      </c>
      <c r="Y889" s="42">
        <f t="shared" si="526"/>
        <v>0</v>
      </c>
      <c r="Z889" s="42"/>
      <c r="AA889" s="42"/>
      <c r="AB889" s="42"/>
      <c r="AC889" s="42"/>
      <c r="AD889" s="42"/>
      <c r="AE889" s="42"/>
      <c r="AF889" s="42"/>
      <c r="AG889" s="42"/>
    </row>
    <row r="890" spans="1:33">
      <c r="A890" s="44">
        <f t="shared" si="510"/>
        <v>861</v>
      </c>
      <c r="B890" s="44"/>
      <c r="C890" s="139">
        <v>39002</v>
      </c>
      <c r="E890" s="138" t="s">
        <v>291</v>
      </c>
      <c r="G890" s="43"/>
      <c r="H890" s="136"/>
      <c r="I890" s="42">
        <f>'DepExp. Class.'!G$98</f>
        <v>6509.1183599999995</v>
      </c>
      <c r="J890" s="136">
        <f t="shared" ref="J890:X890" si="529">+J98+J362+J626</f>
        <v>3791.475105972524</v>
      </c>
      <c r="K890" s="136">
        <f t="shared" si="529"/>
        <v>1684.8781634289408</v>
      </c>
      <c r="L890" s="136">
        <f t="shared" si="529"/>
        <v>14.817270246281247</v>
      </c>
      <c r="M890" s="136">
        <f t="shared" si="529"/>
        <v>694.43968650365673</v>
      </c>
      <c r="N890" s="136">
        <f t="shared" si="529"/>
        <v>323.50813384859674</v>
      </c>
      <c r="O890" s="136">
        <f t="shared" si="529"/>
        <v>0</v>
      </c>
      <c r="P890" s="136">
        <f t="shared" si="529"/>
        <v>0</v>
      </c>
      <c r="Q890" s="136">
        <f t="shared" si="529"/>
        <v>0</v>
      </c>
      <c r="R890" s="136">
        <f t="shared" si="529"/>
        <v>0</v>
      </c>
      <c r="S890" s="136">
        <f t="shared" si="529"/>
        <v>0</v>
      </c>
      <c r="T890" s="136">
        <f t="shared" si="529"/>
        <v>0</v>
      </c>
      <c r="U890" s="136">
        <f t="shared" si="529"/>
        <v>0</v>
      </c>
      <c r="V890" s="136">
        <f t="shared" si="529"/>
        <v>0</v>
      </c>
      <c r="W890" s="136">
        <f t="shared" si="529"/>
        <v>0</v>
      </c>
      <c r="X890" s="136">
        <f t="shared" si="529"/>
        <v>0</v>
      </c>
      <c r="Y890" s="42">
        <f t="shared" si="526"/>
        <v>0</v>
      </c>
      <c r="Z890" s="42"/>
      <c r="AA890" s="42"/>
      <c r="AB890" s="42"/>
      <c r="AC890" s="42"/>
      <c r="AD890" s="42"/>
      <c r="AE890" s="42"/>
      <c r="AF890" s="42"/>
      <c r="AG890" s="42"/>
    </row>
    <row r="891" spans="1:33">
      <c r="A891" s="44">
        <f t="shared" si="510"/>
        <v>862</v>
      </c>
      <c r="B891" s="44"/>
      <c r="C891" s="139">
        <v>39003</v>
      </c>
      <c r="E891" s="138" t="s">
        <v>306</v>
      </c>
      <c r="G891" s="43"/>
      <c r="H891" s="136"/>
      <c r="I891" s="42">
        <f>'DepExp. Class.'!G$99</f>
        <v>26665.889167999998</v>
      </c>
      <c r="J891" s="136">
        <f t="shared" ref="J891:X891" si="530">+J99+J363+J627</f>
        <v>15532.52673670761</v>
      </c>
      <c r="K891" s="136">
        <f t="shared" si="530"/>
        <v>6902.4362260297748</v>
      </c>
      <c r="L891" s="136">
        <f t="shared" si="530"/>
        <v>60.701874556117261</v>
      </c>
      <c r="M891" s="136">
        <f t="shared" si="530"/>
        <v>2844.9093548465098</v>
      </c>
      <c r="N891" s="136">
        <f t="shared" si="530"/>
        <v>1325.3149758599855</v>
      </c>
      <c r="O891" s="136">
        <f t="shared" si="530"/>
        <v>0</v>
      </c>
      <c r="P891" s="136">
        <f t="shared" si="530"/>
        <v>0</v>
      </c>
      <c r="Q891" s="136">
        <f t="shared" si="530"/>
        <v>0</v>
      </c>
      <c r="R891" s="136">
        <f t="shared" si="530"/>
        <v>0</v>
      </c>
      <c r="S891" s="136">
        <f t="shared" si="530"/>
        <v>0</v>
      </c>
      <c r="T891" s="136">
        <f t="shared" si="530"/>
        <v>0</v>
      </c>
      <c r="U891" s="136">
        <f t="shared" si="530"/>
        <v>0</v>
      </c>
      <c r="V891" s="136">
        <f t="shared" si="530"/>
        <v>0</v>
      </c>
      <c r="W891" s="136">
        <f t="shared" si="530"/>
        <v>0</v>
      </c>
      <c r="X891" s="136">
        <f t="shared" si="530"/>
        <v>0</v>
      </c>
      <c r="Y891" s="42">
        <f t="shared" si="526"/>
        <v>0</v>
      </c>
      <c r="Z891" s="42"/>
      <c r="AA891" s="42"/>
      <c r="AB891" s="42"/>
      <c r="AC891" s="42"/>
      <c r="AD891" s="42"/>
      <c r="AE891" s="42"/>
      <c r="AF891" s="42"/>
      <c r="AG891" s="42"/>
    </row>
    <row r="892" spans="1:33">
      <c r="A892" s="44">
        <f t="shared" si="510"/>
        <v>863</v>
      </c>
      <c r="B892" s="44"/>
      <c r="C892" s="139">
        <v>39004</v>
      </c>
      <c r="E892" s="138" t="s">
        <v>307</v>
      </c>
      <c r="G892" s="43"/>
      <c r="H892" s="136"/>
      <c r="I892" s="42">
        <f>'DepExp. Class.'!G$100</f>
        <v>280.55202400000002</v>
      </c>
      <c r="J892" s="136">
        <f t="shared" ref="J892:X892" si="531">+J100+J364+J628</f>
        <v>163.41783266116647</v>
      </c>
      <c r="K892" s="136">
        <f t="shared" si="531"/>
        <v>72.620584355665656</v>
      </c>
      <c r="L892" s="136">
        <f t="shared" si="531"/>
        <v>0.6386448867322766</v>
      </c>
      <c r="M892" s="136">
        <f t="shared" si="531"/>
        <v>29.931313093302911</v>
      </c>
      <c r="N892" s="136">
        <f t="shared" si="531"/>
        <v>13.943649003132697</v>
      </c>
      <c r="O892" s="136">
        <f t="shared" si="531"/>
        <v>0</v>
      </c>
      <c r="P892" s="136">
        <f t="shared" si="531"/>
        <v>0</v>
      </c>
      <c r="Q892" s="136">
        <f t="shared" si="531"/>
        <v>0</v>
      </c>
      <c r="R892" s="136">
        <f t="shared" si="531"/>
        <v>0</v>
      </c>
      <c r="S892" s="136">
        <f t="shared" si="531"/>
        <v>0</v>
      </c>
      <c r="T892" s="136">
        <f t="shared" si="531"/>
        <v>0</v>
      </c>
      <c r="U892" s="136">
        <f t="shared" si="531"/>
        <v>0</v>
      </c>
      <c r="V892" s="136">
        <f t="shared" si="531"/>
        <v>0</v>
      </c>
      <c r="W892" s="136">
        <f t="shared" si="531"/>
        <v>0</v>
      </c>
      <c r="X892" s="136">
        <f t="shared" si="531"/>
        <v>0</v>
      </c>
      <c r="Y892" s="42">
        <f t="shared" si="526"/>
        <v>0</v>
      </c>
      <c r="Z892" s="42"/>
      <c r="AA892" s="42"/>
      <c r="AB892" s="42"/>
      <c r="AC892" s="42"/>
      <c r="AD892" s="42"/>
      <c r="AE892" s="42"/>
      <c r="AF892" s="42"/>
      <c r="AG892" s="42"/>
    </row>
    <row r="893" spans="1:33">
      <c r="A893" s="44">
        <f t="shared" si="510"/>
        <v>864</v>
      </c>
      <c r="B893" s="44"/>
      <c r="C893" s="139">
        <v>39009</v>
      </c>
      <c r="E893" s="138" t="s">
        <v>308</v>
      </c>
      <c r="G893" s="43"/>
      <c r="H893" s="136"/>
      <c r="I893" s="42">
        <f>'DepExp. Class.'!G$101</f>
        <v>233162.93107800002</v>
      </c>
      <c r="J893" s="136">
        <f t="shared" ref="J893:X893" si="532">+J101+J365+J629</f>
        <v>135814.31461600043</v>
      </c>
      <c r="K893" s="136">
        <f t="shared" si="532"/>
        <v>60353.969518908758</v>
      </c>
      <c r="L893" s="136">
        <f t="shared" si="532"/>
        <v>530.76898746050381</v>
      </c>
      <c r="M893" s="136">
        <f t="shared" si="532"/>
        <v>24875.502918659484</v>
      </c>
      <c r="N893" s="136">
        <f t="shared" si="532"/>
        <v>11588.37503697087</v>
      </c>
      <c r="O893" s="136">
        <f t="shared" si="532"/>
        <v>0</v>
      </c>
      <c r="P893" s="136">
        <f t="shared" si="532"/>
        <v>0</v>
      </c>
      <c r="Q893" s="136">
        <f t="shared" si="532"/>
        <v>0</v>
      </c>
      <c r="R893" s="136">
        <f t="shared" si="532"/>
        <v>0</v>
      </c>
      <c r="S893" s="136">
        <f t="shared" si="532"/>
        <v>0</v>
      </c>
      <c r="T893" s="136">
        <f t="shared" si="532"/>
        <v>0</v>
      </c>
      <c r="U893" s="136">
        <f t="shared" si="532"/>
        <v>0</v>
      </c>
      <c r="V893" s="136">
        <f t="shared" si="532"/>
        <v>0</v>
      </c>
      <c r="W893" s="136">
        <f t="shared" si="532"/>
        <v>0</v>
      </c>
      <c r="X893" s="136">
        <f t="shared" si="532"/>
        <v>0</v>
      </c>
      <c r="Y893" s="42">
        <f t="shared" si="526"/>
        <v>0</v>
      </c>
      <c r="Z893" s="42"/>
      <c r="AA893" s="42"/>
      <c r="AB893" s="42"/>
      <c r="AC893" s="42"/>
      <c r="AD893" s="42"/>
      <c r="AE893" s="42"/>
      <c r="AF893" s="42"/>
      <c r="AG893" s="42"/>
    </row>
    <row r="894" spans="1:33">
      <c r="A894" s="44">
        <f t="shared" si="510"/>
        <v>865</v>
      </c>
      <c r="B894" s="44"/>
      <c r="C894" s="139">
        <v>39100</v>
      </c>
      <c r="E894" s="138" t="s">
        <v>309</v>
      </c>
      <c r="G894" s="43"/>
      <c r="H894" s="136"/>
      <c r="I894" s="42">
        <f>'DepExp. Class.'!G$102</f>
        <v>130055.39517449915</v>
      </c>
      <c r="J894" s="136">
        <f t="shared" ref="J894:X894" si="533">+J102+J366+J630</f>
        <v>75755.542598787943</v>
      </c>
      <c r="K894" s="136">
        <f t="shared" si="533"/>
        <v>33664.696698745429</v>
      </c>
      <c r="L894" s="136">
        <f t="shared" si="533"/>
        <v>296.0563674997386</v>
      </c>
      <c r="M894" s="136">
        <f t="shared" si="533"/>
        <v>13875.247438746585</v>
      </c>
      <c r="N894" s="136">
        <f t="shared" si="533"/>
        <v>6463.8520707194539</v>
      </c>
      <c r="O894" s="136">
        <f t="shared" si="533"/>
        <v>0</v>
      </c>
      <c r="P894" s="136">
        <f t="shared" si="533"/>
        <v>0</v>
      </c>
      <c r="Q894" s="136">
        <f t="shared" si="533"/>
        <v>0</v>
      </c>
      <c r="R894" s="136">
        <f t="shared" si="533"/>
        <v>0</v>
      </c>
      <c r="S894" s="136">
        <f t="shared" si="533"/>
        <v>0</v>
      </c>
      <c r="T894" s="136">
        <f t="shared" si="533"/>
        <v>0</v>
      </c>
      <c r="U894" s="136">
        <f t="shared" si="533"/>
        <v>0</v>
      </c>
      <c r="V894" s="136">
        <f t="shared" si="533"/>
        <v>0</v>
      </c>
      <c r="W894" s="136">
        <f t="shared" si="533"/>
        <v>0</v>
      </c>
      <c r="X894" s="136">
        <f t="shared" si="533"/>
        <v>0</v>
      </c>
      <c r="Y894" s="42">
        <f t="shared" si="526"/>
        <v>0</v>
      </c>
      <c r="Z894" s="42"/>
      <c r="AA894" s="42"/>
      <c r="AB894" s="42"/>
      <c r="AC894" s="42"/>
      <c r="AD894" s="42"/>
      <c r="AE894" s="42"/>
      <c r="AF894" s="42"/>
      <c r="AG894" s="42"/>
    </row>
    <row r="895" spans="1:33">
      <c r="A895" s="44">
        <f t="shared" si="510"/>
        <v>866</v>
      </c>
      <c r="B895" s="44"/>
      <c r="C895" s="146">
        <v>39102</v>
      </c>
      <c r="E895" s="138" t="s">
        <v>310</v>
      </c>
      <c r="G895" s="43"/>
      <c r="H895" s="136"/>
      <c r="I895" s="42">
        <f>'DepExp. Class.'!G$103</f>
        <v>0</v>
      </c>
      <c r="J895" s="136">
        <f t="shared" ref="J895:X895" si="534">+J103+J367+J631</f>
        <v>0</v>
      </c>
      <c r="K895" s="136">
        <f t="shared" si="534"/>
        <v>0</v>
      </c>
      <c r="L895" s="136">
        <f t="shared" si="534"/>
        <v>0</v>
      </c>
      <c r="M895" s="136">
        <f t="shared" si="534"/>
        <v>0</v>
      </c>
      <c r="N895" s="136">
        <f t="shared" si="534"/>
        <v>0</v>
      </c>
      <c r="O895" s="136">
        <f t="shared" si="534"/>
        <v>0</v>
      </c>
      <c r="P895" s="136">
        <f t="shared" si="534"/>
        <v>0</v>
      </c>
      <c r="Q895" s="136">
        <f t="shared" si="534"/>
        <v>0</v>
      </c>
      <c r="R895" s="136">
        <f t="shared" si="534"/>
        <v>0</v>
      </c>
      <c r="S895" s="136">
        <f t="shared" si="534"/>
        <v>0</v>
      </c>
      <c r="T895" s="136">
        <f t="shared" si="534"/>
        <v>0</v>
      </c>
      <c r="U895" s="136">
        <f t="shared" si="534"/>
        <v>0</v>
      </c>
      <c r="V895" s="136">
        <f t="shared" si="534"/>
        <v>0</v>
      </c>
      <c r="W895" s="136">
        <f t="shared" si="534"/>
        <v>0</v>
      </c>
      <c r="X895" s="136">
        <f t="shared" si="534"/>
        <v>0</v>
      </c>
      <c r="Y895" s="42">
        <f t="shared" si="526"/>
        <v>0</v>
      </c>
      <c r="Z895" s="42"/>
      <c r="AA895" s="42"/>
      <c r="AB895" s="42"/>
      <c r="AC895" s="42"/>
      <c r="AD895" s="42"/>
      <c r="AE895" s="42"/>
      <c r="AF895" s="42"/>
      <c r="AG895" s="42"/>
    </row>
    <row r="896" spans="1:33">
      <c r="A896" s="44">
        <f t="shared" si="510"/>
        <v>867</v>
      </c>
      <c r="B896" s="44"/>
      <c r="C896" s="139">
        <v>39103</v>
      </c>
      <c r="E896" s="138" t="s">
        <v>311</v>
      </c>
      <c r="G896" s="43"/>
      <c r="H896" s="136"/>
      <c r="I896" s="42">
        <f>'DepExp. Class.'!G$104</f>
        <v>0</v>
      </c>
      <c r="J896" s="136">
        <f t="shared" ref="J896:X896" si="535">+J104+J368+J632</f>
        <v>0</v>
      </c>
      <c r="K896" s="136">
        <f t="shared" si="535"/>
        <v>0</v>
      </c>
      <c r="L896" s="136">
        <f t="shared" si="535"/>
        <v>0</v>
      </c>
      <c r="M896" s="136">
        <f t="shared" si="535"/>
        <v>0</v>
      </c>
      <c r="N896" s="136">
        <f t="shared" si="535"/>
        <v>0</v>
      </c>
      <c r="O896" s="136">
        <f t="shared" si="535"/>
        <v>0</v>
      </c>
      <c r="P896" s="136">
        <f t="shared" si="535"/>
        <v>0</v>
      </c>
      <c r="Q896" s="136">
        <f t="shared" si="535"/>
        <v>0</v>
      </c>
      <c r="R896" s="136">
        <f t="shared" si="535"/>
        <v>0</v>
      </c>
      <c r="S896" s="136">
        <f t="shared" si="535"/>
        <v>0</v>
      </c>
      <c r="T896" s="136">
        <f t="shared" si="535"/>
        <v>0</v>
      </c>
      <c r="U896" s="136">
        <f t="shared" si="535"/>
        <v>0</v>
      </c>
      <c r="V896" s="136">
        <f t="shared" si="535"/>
        <v>0</v>
      </c>
      <c r="W896" s="136">
        <f t="shared" si="535"/>
        <v>0</v>
      </c>
      <c r="X896" s="136">
        <f t="shared" si="535"/>
        <v>0</v>
      </c>
      <c r="Y896" s="42">
        <f t="shared" si="526"/>
        <v>0</v>
      </c>
      <c r="Z896" s="42"/>
      <c r="AA896" s="42"/>
      <c r="AB896" s="42"/>
      <c r="AC896" s="42"/>
      <c r="AD896" s="42"/>
      <c r="AE896" s="42"/>
      <c r="AF896" s="42"/>
      <c r="AG896" s="42"/>
    </row>
    <row r="897" spans="1:33">
      <c r="A897" s="44">
        <f t="shared" si="510"/>
        <v>868</v>
      </c>
      <c r="B897" s="44"/>
      <c r="C897" s="139">
        <v>39200</v>
      </c>
      <c r="E897" s="138" t="s">
        <v>312</v>
      </c>
      <c r="G897" s="43"/>
      <c r="H897" s="136"/>
      <c r="I897" s="42">
        <f>'DepExp. Class.'!G$105</f>
        <v>23883.840573681522</v>
      </c>
      <c r="J897" s="136">
        <f t="shared" ref="J897:X897" si="536">+J105+J369+J633</f>
        <v>13912.020332371101</v>
      </c>
      <c r="K897" s="136">
        <f t="shared" si="536"/>
        <v>6182.305992268688</v>
      </c>
      <c r="L897" s="136">
        <f t="shared" si="536"/>
        <v>54.368856230068005</v>
      </c>
      <c r="M897" s="136">
        <f t="shared" si="536"/>
        <v>2548.100348338221</v>
      </c>
      <c r="N897" s="136">
        <f t="shared" si="536"/>
        <v>1187.0450444734433</v>
      </c>
      <c r="O897" s="136">
        <f t="shared" si="536"/>
        <v>0</v>
      </c>
      <c r="P897" s="136">
        <f t="shared" si="536"/>
        <v>0</v>
      </c>
      <c r="Q897" s="136">
        <f t="shared" si="536"/>
        <v>0</v>
      </c>
      <c r="R897" s="136">
        <f t="shared" si="536"/>
        <v>0</v>
      </c>
      <c r="S897" s="136">
        <f t="shared" si="536"/>
        <v>0</v>
      </c>
      <c r="T897" s="136">
        <f t="shared" si="536"/>
        <v>0</v>
      </c>
      <c r="U897" s="136">
        <f t="shared" si="536"/>
        <v>0</v>
      </c>
      <c r="V897" s="136">
        <f t="shared" si="536"/>
        <v>0</v>
      </c>
      <c r="W897" s="136">
        <f t="shared" si="536"/>
        <v>0</v>
      </c>
      <c r="X897" s="136">
        <f t="shared" si="536"/>
        <v>0</v>
      </c>
      <c r="Y897" s="42">
        <f t="shared" si="526"/>
        <v>0</v>
      </c>
      <c r="Z897" s="42"/>
      <c r="AA897" s="42"/>
      <c r="AB897" s="42"/>
      <c r="AC897" s="42"/>
      <c r="AD897" s="42"/>
      <c r="AE897" s="42"/>
      <c r="AF897" s="42"/>
      <c r="AG897" s="42"/>
    </row>
    <row r="898" spans="1:33">
      <c r="A898" s="44">
        <f t="shared" si="510"/>
        <v>869</v>
      </c>
      <c r="B898" s="44"/>
      <c r="C898" s="139">
        <v>39201</v>
      </c>
      <c r="E898" s="138" t="s">
        <v>313</v>
      </c>
      <c r="G898" s="43"/>
      <c r="H898" s="136"/>
      <c r="I898" s="42">
        <f>'DepExp. Class.'!G$106</f>
        <v>1435.6182619608987</v>
      </c>
      <c r="J898" s="136">
        <f t="shared" ref="J898:X898" si="537">+J106+J370+J634</f>
        <v>836.22859515866776</v>
      </c>
      <c r="K898" s="136">
        <f t="shared" si="537"/>
        <v>371.60821586254383</v>
      </c>
      <c r="L898" s="136">
        <f t="shared" si="537"/>
        <v>3.2680222699117154</v>
      </c>
      <c r="M898" s="136">
        <f t="shared" si="537"/>
        <v>153.16210900412187</v>
      </c>
      <c r="N898" s="136">
        <f t="shared" si="537"/>
        <v>71.351319665653818</v>
      </c>
      <c r="O898" s="136">
        <f t="shared" si="537"/>
        <v>0</v>
      </c>
      <c r="P898" s="136">
        <f t="shared" si="537"/>
        <v>0</v>
      </c>
      <c r="Q898" s="136">
        <f t="shared" si="537"/>
        <v>0</v>
      </c>
      <c r="R898" s="136">
        <f t="shared" si="537"/>
        <v>0</v>
      </c>
      <c r="S898" s="136">
        <f t="shared" si="537"/>
        <v>0</v>
      </c>
      <c r="T898" s="136">
        <f t="shared" si="537"/>
        <v>0</v>
      </c>
      <c r="U898" s="136">
        <f t="shared" si="537"/>
        <v>0</v>
      </c>
      <c r="V898" s="136">
        <f t="shared" si="537"/>
        <v>0</v>
      </c>
      <c r="W898" s="136">
        <f t="shared" si="537"/>
        <v>0</v>
      </c>
      <c r="X898" s="136">
        <f t="shared" si="537"/>
        <v>0</v>
      </c>
      <c r="Y898" s="42">
        <f t="shared" si="526"/>
        <v>0</v>
      </c>
      <c r="Z898" s="42"/>
      <c r="AA898" s="42"/>
      <c r="AB898" s="42"/>
      <c r="AC898" s="42"/>
      <c r="AD898" s="42"/>
      <c r="AE898" s="42"/>
      <c r="AF898" s="42"/>
      <c r="AG898" s="42"/>
    </row>
    <row r="899" spans="1:33">
      <c r="A899" s="44">
        <f t="shared" si="510"/>
        <v>870</v>
      </c>
      <c r="B899" s="44"/>
      <c r="C899" s="139">
        <v>39202</v>
      </c>
      <c r="E899" s="138" t="s">
        <v>198</v>
      </c>
      <c r="G899" s="43"/>
      <c r="H899" s="136"/>
      <c r="I899" s="42">
        <f>'DepExp. Class.'!G$107</f>
        <v>0</v>
      </c>
      <c r="J899" s="136">
        <f t="shared" ref="J899:X899" si="538">+J107+J371+J635</f>
        <v>0</v>
      </c>
      <c r="K899" s="136">
        <f t="shared" si="538"/>
        <v>0</v>
      </c>
      <c r="L899" s="136">
        <f t="shared" si="538"/>
        <v>0</v>
      </c>
      <c r="M899" s="136">
        <f t="shared" si="538"/>
        <v>0</v>
      </c>
      <c r="N899" s="136">
        <f t="shared" si="538"/>
        <v>0</v>
      </c>
      <c r="O899" s="136">
        <f t="shared" si="538"/>
        <v>0</v>
      </c>
      <c r="P899" s="136">
        <f t="shared" si="538"/>
        <v>0</v>
      </c>
      <c r="Q899" s="136">
        <f t="shared" si="538"/>
        <v>0</v>
      </c>
      <c r="R899" s="136">
        <f t="shared" si="538"/>
        <v>0</v>
      </c>
      <c r="S899" s="136">
        <f t="shared" si="538"/>
        <v>0</v>
      </c>
      <c r="T899" s="136">
        <f t="shared" si="538"/>
        <v>0</v>
      </c>
      <c r="U899" s="136">
        <f t="shared" si="538"/>
        <v>0</v>
      </c>
      <c r="V899" s="136">
        <f t="shared" si="538"/>
        <v>0</v>
      </c>
      <c r="W899" s="136">
        <f t="shared" si="538"/>
        <v>0</v>
      </c>
      <c r="X899" s="136">
        <f t="shared" si="538"/>
        <v>0</v>
      </c>
      <c r="Y899" s="42">
        <f t="shared" si="526"/>
        <v>0</v>
      </c>
      <c r="Z899" s="42"/>
      <c r="AA899" s="42"/>
      <c r="AB899" s="42"/>
      <c r="AC899" s="42"/>
      <c r="AD899" s="42"/>
      <c r="AE899" s="42"/>
      <c r="AF899" s="42"/>
      <c r="AG899" s="42"/>
    </row>
    <row r="900" spans="1:33">
      <c r="A900" s="44">
        <f t="shared" si="510"/>
        <v>871</v>
      </c>
      <c r="B900" s="44"/>
      <c r="C900" s="139">
        <v>39300</v>
      </c>
      <c r="E900" s="138" t="s">
        <v>314</v>
      </c>
      <c r="G900" s="43"/>
      <c r="H900" s="136"/>
      <c r="I900" s="42">
        <f>'DepExp. Class.'!G$108</f>
        <v>0</v>
      </c>
      <c r="J900" s="136">
        <f t="shared" ref="J900:X900" si="539">+J108+J372+J636</f>
        <v>0</v>
      </c>
      <c r="K900" s="136">
        <f t="shared" si="539"/>
        <v>0</v>
      </c>
      <c r="L900" s="136">
        <f t="shared" si="539"/>
        <v>0</v>
      </c>
      <c r="M900" s="136">
        <f t="shared" si="539"/>
        <v>0</v>
      </c>
      <c r="N900" s="136">
        <f t="shared" si="539"/>
        <v>0</v>
      </c>
      <c r="O900" s="136">
        <f t="shared" si="539"/>
        <v>0</v>
      </c>
      <c r="P900" s="136">
        <f t="shared" si="539"/>
        <v>0</v>
      </c>
      <c r="Q900" s="136">
        <f t="shared" si="539"/>
        <v>0</v>
      </c>
      <c r="R900" s="136">
        <f t="shared" si="539"/>
        <v>0</v>
      </c>
      <c r="S900" s="136">
        <f t="shared" si="539"/>
        <v>0</v>
      </c>
      <c r="T900" s="136">
        <f t="shared" si="539"/>
        <v>0</v>
      </c>
      <c r="U900" s="136">
        <f t="shared" si="539"/>
        <v>0</v>
      </c>
      <c r="V900" s="136">
        <f t="shared" si="539"/>
        <v>0</v>
      </c>
      <c r="W900" s="136">
        <f t="shared" si="539"/>
        <v>0</v>
      </c>
      <c r="X900" s="136">
        <f t="shared" si="539"/>
        <v>0</v>
      </c>
      <c r="Y900" s="42">
        <f t="shared" si="526"/>
        <v>0</v>
      </c>
      <c r="Z900" s="42"/>
      <c r="AA900" s="42"/>
      <c r="AB900" s="42"/>
      <c r="AC900" s="42"/>
      <c r="AD900" s="42"/>
      <c r="AE900" s="42"/>
      <c r="AF900" s="42"/>
      <c r="AG900" s="42"/>
    </row>
    <row r="901" spans="1:33">
      <c r="A901" s="44">
        <f t="shared" si="510"/>
        <v>872</v>
      </c>
      <c r="B901" s="44"/>
      <c r="C901" s="139">
        <v>39400</v>
      </c>
      <c r="E901" s="138" t="s">
        <v>315</v>
      </c>
      <c r="G901" s="43"/>
      <c r="H901" s="136"/>
      <c r="I901" s="42">
        <f>'DepExp. Class.'!G$109</f>
        <v>72746.073684406438</v>
      </c>
      <c r="J901" s="136">
        <f t="shared" ref="J901:X901" si="540">+J109+J373+J637</f>
        <v>42373.622997334773</v>
      </c>
      <c r="K901" s="136">
        <f t="shared" si="540"/>
        <v>18830.241554564251</v>
      </c>
      <c r="L901" s="136">
        <f t="shared" si="540"/>
        <v>165.59819218554489</v>
      </c>
      <c r="M901" s="136">
        <f t="shared" si="540"/>
        <v>7761.0757417185941</v>
      </c>
      <c r="N901" s="136">
        <f t="shared" si="540"/>
        <v>3615.5351986032774</v>
      </c>
      <c r="O901" s="136">
        <f t="shared" si="540"/>
        <v>0</v>
      </c>
      <c r="P901" s="136">
        <f t="shared" si="540"/>
        <v>0</v>
      </c>
      <c r="Q901" s="136">
        <f t="shared" si="540"/>
        <v>0</v>
      </c>
      <c r="R901" s="136">
        <f t="shared" si="540"/>
        <v>0</v>
      </c>
      <c r="S901" s="136">
        <f t="shared" si="540"/>
        <v>0</v>
      </c>
      <c r="T901" s="136">
        <f t="shared" si="540"/>
        <v>0</v>
      </c>
      <c r="U901" s="136">
        <f t="shared" si="540"/>
        <v>0</v>
      </c>
      <c r="V901" s="136">
        <f t="shared" si="540"/>
        <v>0</v>
      </c>
      <c r="W901" s="136">
        <f t="shared" si="540"/>
        <v>0</v>
      </c>
      <c r="X901" s="136">
        <f t="shared" si="540"/>
        <v>0</v>
      </c>
      <c r="Y901" s="42">
        <f t="shared" si="526"/>
        <v>0</v>
      </c>
      <c r="Z901" s="42"/>
      <c r="AA901" s="42"/>
      <c r="AB901" s="42"/>
      <c r="AC901" s="42"/>
      <c r="AD901" s="42"/>
      <c r="AE901" s="42"/>
      <c r="AF901" s="42"/>
      <c r="AG901" s="42"/>
    </row>
    <row r="902" spans="1:33">
      <c r="A902" s="44">
        <f t="shared" si="510"/>
        <v>873</v>
      </c>
      <c r="B902" s="44"/>
      <c r="C902" s="139">
        <v>39600</v>
      </c>
      <c r="E902" s="138" t="s">
        <v>316</v>
      </c>
      <c r="G902" s="43"/>
      <c r="H902" s="136"/>
      <c r="I902" s="42">
        <f>'DepExp. Class.'!G$110</f>
        <v>0</v>
      </c>
      <c r="J902" s="136">
        <f t="shared" ref="J902:X902" si="541">+J110+J374+J638</f>
        <v>0</v>
      </c>
      <c r="K902" s="136">
        <f t="shared" si="541"/>
        <v>0</v>
      </c>
      <c r="L902" s="136">
        <f t="shared" si="541"/>
        <v>0</v>
      </c>
      <c r="M902" s="136">
        <f t="shared" si="541"/>
        <v>0</v>
      </c>
      <c r="N902" s="136">
        <f t="shared" si="541"/>
        <v>0</v>
      </c>
      <c r="O902" s="136">
        <f t="shared" si="541"/>
        <v>0</v>
      </c>
      <c r="P902" s="136">
        <f t="shared" si="541"/>
        <v>0</v>
      </c>
      <c r="Q902" s="136">
        <f t="shared" si="541"/>
        <v>0</v>
      </c>
      <c r="R902" s="136">
        <f t="shared" si="541"/>
        <v>0</v>
      </c>
      <c r="S902" s="136">
        <f t="shared" si="541"/>
        <v>0</v>
      </c>
      <c r="T902" s="136">
        <f t="shared" si="541"/>
        <v>0</v>
      </c>
      <c r="U902" s="136">
        <f t="shared" si="541"/>
        <v>0</v>
      </c>
      <c r="V902" s="136">
        <f t="shared" si="541"/>
        <v>0</v>
      </c>
      <c r="W902" s="136">
        <f t="shared" si="541"/>
        <v>0</v>
      </c>
      <c r="X902" s="136">
        <f t="shared" si="541"/>
        <v>0</v>
      </c>
      <c r="Y902" s="42">
        <f t="shared" si="526"/>
        <v>0</v>
      </c>
      <c r="Z902" s="42"/>
      <c r="AA902" s="42"/>
      <c r="AB902" s="42"/>
      <c r="AC902" s="42"/>
      <c r="AD902" s="42"/>
      <c r="AE902" s="42"/>
      <c r="AF902" s="42"/>
      <c r="AG902" s="42"/>
    </row>
    <row r="903" spans="1:33">
      <c r="A903" s="44">
        <f t="shared" si="510"/>
        <v>874</v>
      </c>
      <c r="B903" s="44"/>
      <c r="C903" s="137">
        <v>39603</v>
      </c>
      <c r="E903" s="138" t="s">
        <v>317</v>
      </c>
      <c r="G903" s="43"/>
      <c r="H903" s="136"/>
      <c r="I903" s="42">
        <f>'DepExp. Class.'!G$111</f>
        <v>184.20884036117943</v>
      </c>
      <c r="J903" s="136">
        <f t="shared" ref="J903:X903" si="542">+J111+J375+J639</f>
        <v>107.29920611391043</v>
      </c>
      <c r="K903" s="136">
        <f t="shared" si="542"/>
        <v>47.682256715811036</v>
      </c>
      <c r="L903" s="136">
        <f t="shared" si="542"/>
        <v>0.41933054807528125</v>
      </c>
      <c r="M903" s="136">
        <f t="shared" si="542"/>
        <v>19.652727493438846</v>
      </c>
      <c r="N903" s="136">
        <f t="shared" si="542"/>
        <v>9.1553194899438299</v>
      </c>
      <c r="O903" s="136">
        <f t="shared" si="542"/>
        <v>0</v>
      </c>
      <c r="P903" s="136">
        <f t="shared" si="542"/>
        <v>0</v>
      </c>
      <c r="Q903" s="136">
        <f t="shared" si="542"/>
        <v>0</v>
      </c>
      <c r="R903" s="136">
        <f t="shared" si="542"/>
        <v>0</v>
      </c>
      <c r="S903" s="136">
        <f t="shared" si="542"/>
        <v>0</v>
      </c>
      <c r="T903" s="136">
        <f t="shared" si="542"/>
        <v>0</v>
      </c>
      <c r="U903" s="136">
        <f t="shared" si="542"/>
        <v>0</v>
      </c>
      <c r="V903" s="136">
        <f t="shared" si="542"/>
        <v>0</v>
      </c>
      <c r="W903" s="136">
        <f t="shared" si="542"/>
        <v>0</v>
      </c>
      <c r="X903" s="136">
        <f t="shared" si="542"/>
        <v>0</v>
      </c>
      <c r="Y903" s="42">
        <f t="shared" si="526"/>
        <v>0</v>
      </c>
      <c r="Z903" s="42"/>
      <c r="AA903" s="42"/>
      <c r="AB903" s="42"/>
      <c r="AC903" s="42"/>
      <c r="AD903" s="42"/>
      <c r="AE903" s="42"/>
      <c r="AF903" s="42"/>
      <c r="AG903" s="42"/>
    </row>
    <row r="904" spans="1:33">
      <c r="A904" s="44">
        <f t="shared" si="510"/>
        <v>875</v>
      </c>
      <c r="B904" s="44"/>
      <c r="C904" s="137">
        <v>39604</v>
      </c>
      <c r="E904" s="141" t="s">
        <v>318</v>
      </c>
      <c r="G904" s="43"/>
      <c r="H904" s="136"/>
      <c r="I904" s="42">
        <f>'DepExp. Class.'!G$112</f>
        <v>244.35269012143493</v>
      </c>
      <c r="J904" s="136">
        <f t="shared" ref="J904:X904" si="543">+J112+J376+J640</f>
        <v>142.33220083477465</v>
      </c>
      <c r="K904" s="136">
        <f t="shared" si="543"/>
        <v>63.250426400407989</v>
      </c>
      <c r="L904" s="136">
        <f t="shared" si="543"/>
        <v>0.55624120574988578</v>
      </c>
      <c r="M904" s="136">
        <f t="shared" si="543"/>
        <v>26.069307107246157</v>
      </c>
      <c r="N904" s="136">
        <f t="shared" si="543"/>
        <v>12.144514573256256</v>
      </c>
      <c r="O904" s="136">
        <f t="shared" si="543"/>
        <v>0</v>
      </c>
      <c r="P904" s="136">
        <f t="shared" si="543"/>
        <v>0</v>
      </c>
      <c r="Q904" s="136">
        <f t="shared" si="543"/>
        <v>0</v>
      </c>
      <c r="R904" s="136">
        <f t="shared" si="543"/>
        <v>0</v>
      </c>
      <c r="S904" s="136">
        <f t="shared" si="543"/>
        <v>0</v>
      </c>
      <c r="T904" s="136">
        <f t="shared" si="543"/>
        <v>0</v>
      </c>
      <c r="U904" s="136">
        <f t="shared" si="543"/>
        <v>0</v>
      </c>
      <c r="V904" s="136">
        <f t="shared" si="543"/>
        <v>0</v>
      </c>
      <c r="W904" s="136">
        <f t="shared" si="543"/>
        <v>0</v>
      </c>
      <c r="X904" s="136">
        <f t="shared" si="543"/>
        <v>0</v>
      </c>
      <c r="Y904" s="42">
        <f t="shared" si="526"/>
        <v>0</v>
      </c>
      <c r="Z904" s="42"/>
      <c r="AA904" s="42"/>
      <c r="AB904" s="42"/>
      <c r="AC904" s="42"/>
      <c r="AD904" s="42"/>
      <c r="AE904" s="42"/>
      <c r="AF904" s="42"/>
      <c r="AG904" s="42"/>
    </row>
    <row r="905" spans="1:33">
      <c r="A905" s="44">
        <f t="shared" si="510"/>
        <v>876</v>
      </c>
      <c r="B905" s="44"/>
      <c r="C905" s="137">
        <v>39605</v>
      </c>
      <c r="E905" s="138" t="s">
        <v>319</v>
      </c>
      <c r="G905" s="43"/>
      <c r="H905" s="136"/>
      <c r="I905" s="42">
        <f>'DepExp. Class.'!G$113</f>
        <v>6471.0375180000001</v>
      </c>
      <c r="J905" s="136">
        <f t="shared" ref="J905:X905" si="544">+J113+J377+J641</f>
        <v>3769.2935206222355</v>
      </c>
      <c r="K905" s="136">
        <f t="shared" si="544"/>
        <v>1675.0209791557102</v>
      </c>
      <c r="L905" s="136">
        <f t="shared" si="544"/>
        <v>14.730583525298048</v>
      </c>
      <c r="M905" s="136">
        <f t="shared" si="544"/>
        <v>690.37694766289678</v>
      </c>
      <c r="N905" s="136">
        <f t="shared" si="544"/>
        <v>321.61548703385927</v>
      </c>
      <c r="O905" s="136">
        <f t="shared" si="544"/>
        <v>0</v>
      </c>
      <c r="P905" s="136">
        <f t="shared" si="544"/>
        <v>0</v>
      </c>
      <c r="Q905" s="136">
        <f t="shared" si="544"/>
        <v>0</v>
      </c>
      <c r="R905" s="136">
        <f t="shared" si="544"/>
        <v>0</v>
      </c>
      <c r="S905" s="136">
        <f t="shared" si="544"/>
        <v>0</v>
      </c>
      <c r="T905" s="136">
        <f t="shared" si="544"/>
        <v>0</v>
      </c>
      <c r="U905" s="136">
        <f t="shared" si="544"/>
        <v>0</v>
      </c>
      <c r="V905" s="136">
        <f t="shared" si="544"/>
        <v>0</v>
      </c>
      <c r="W905" s="136">
        <f t="shared" si="544"/>
        <v>0</v>
      </c>
      <c r="X905" s="136">
        <f t="shared" si="544"/>
        <v>0</v>
      </c>
      <c r="Y905" s="42">
        <f t="shared" si="526"/>
        <v>0</v>
      </c>
      <c r="Z905" s="42"/>
      <c r="AA905" s="42"/>
      <c r="AB905" s="42"/>
      <c r="AC905" s="42"/>
      <c r="AD905" s="42"/>
      <c r="AE905" s="42"/>
      <c r="AF905" s="42"/>
      <c r="AG905" s="42"/>
    </row>
    <row r="906" spans="1:33">
      <c r="A906" s="44">
        <f t="shared" si="510"/>
        <v>877</v>
      </c>
      <c r="B906" s="44"/>
      <c r="C906" s="137">
        <v>39700</v>
      </c>
      <c r="E906" s="138" t="s">
        <v>320</v>
      </c>
      <c r="G906" s="43"/>
      <c r="H906" s="136"/>
      <c r="I906" s="42">
        <f>'DepExp. Class.'!G$114</f>
        <v>26972.933665380504</v>
      </c>
      <c r="J906" s="136">
        <f t="shared" ref="J906:X906" si="545">+J114+J378+J642</f>
        <v>15711.376083709505</v>
      </c>
      <c r="K906" s="136">
        <f t="shared" si="545"/>
        <v>6981.9143581246772</v>
      </c>
      <c r="L906" s="136">
        <f t="shared" si="545"/>
        <v>61.400826556019226</v>
      </c>
      <c r="M906" s="136">
        <f t="shared" si="545"/>
        <v>2877.6670760478792</v>
      </c>
      <c r="N906" s="136">
        <f t="shared" si="545"/>
        <v>1340.5753209424261</v>
      </c>
      <c r="O906" s="136">
        <f t="shared" si="545"/>
        <v>0</v>
      </c>
      <c r="P906" s="136">
        <f t="shared" si="545"/>
        <v>0</v>
      </c>
      <c r="Q906" s="136">
        <f t="shared" si="545"/>
        <v>0</v>
      </c>
      <c r="R906" s="136">
        <f t="shared" si="545"/>
        <v>0</v>
      </c>
      <c r="S906" s="136">
        <f t="shared" si="545"/>
        <v>0</v>
      </c>
      <c r="T906" s="136">
        <f t="shared" si="545"/>
        <v>0</v>
      </c>
      <c r="U906" s="136">
        <f t="shared" si="545"/>
        <v>0</v>
      </c>
      <c r="V906" s="136">
        <f t="shared" si="545"/>
        <v>0</v>
      </c>
      <c r="W906" s="136">
        <f t="shared" si="545"/>
        <v>0</v>
      </c>
      <c r="X906" s="136">
        <f t="shared" si="545"/>
        <v>0</v>
      </c>
      <c r="Y906" s="42">
        <f t="shared" si="526"/>
        <v>0</v>
      </c>
      <c r="Z906" s="42"/>
      <c r="AA906" s="42"/>
      <c r="AB906" s="42"/>
      <c r="AC906" s="42"/>
      <c r="AD906" s="42"/>
      <c r="AE906" s="42"/>
      <c r="AF906" s="42"/>
      <c r="AG906" s="42"/>
    </row>
    <row r="907" spans="1:33">
      <c r="A907" s="44">
        <f t="shared" si="510"/>
        <v>878</v>
      </c>
      <c r="B907" s="44"/>
      <c r="C907" s="137">
        <v>39701</v>
      </c>
      <c r="E907" s="138" t="s">
        <v>321</v>
      </c>
      <c r="G907" s="43"/>
      <c r="H907" s="136"/>
      <c r="I907" s="42">
        <f>'DepExp. Class.'!G$115</f>
        <v>0</v>
      </c>
      <c r="J907" s="136">
        <f t="shared" ref="J907:X907" si="546">+J115+J379+J643</f>
        <v>0</v>
      </c>
      <c r="K907" s="136">
        <f t="shared" si="546"/>
        <v>0</v>
      </c>
      <c r="L907" s="136">
        <f t="shared" si="546"/>
        <v>0</v>
      </c>
      <c r="M907" s="136">
        <f t="shared" si="546"/>
        <v>0</v>
      </c>
      <c r="N907" s="136">
        <f t="shared" si="546"/>
        <v>0</v>
      </c>
      <c r="O907" s="136">
        <f t="shared" si="546"/>
        <v>0</v>
      </c>
      <c r="P907" s="136">
        <f t="shared" si="546"/>
        <v>0</v>
      </c>
      <c r="Q907" s="136">
        <f t="shared" si="546"/>
        <v>0</v>
      </c>
      <c r="R907" s="136">
        <f t="shared" si="546"/>
        <v>0</v>
      </c>
      <c r="S907" s="136">
        <f t="shared" si="546"/>
        <v>0</v>
      </c>
      <c r="T907" s="136">
        <f t="shared" si="546"/>
        <v>0</v>
      </c>
      <c r="U907" s="136">
        <f t="shared" si="546"/>
        <v>0</v>
      </c>
      <c r="V907" s="136">
        <f t="shared" si="546"/>
        <v>0</v>
      </c>
      <c r="W907" s="136">
        <f t="shared" si="546"/>
        <v>0</v>
      </c>
      <c r="X907" s="136">
        <f t="shared" si="546"/>
        <v>0</v>
      </c>
      <c r="Y907" s="42">
        <f t="shared" si="526"/>
        <v>0</v>
      </c>
      <c r="Z907" s="42"/>
      <c r="AA907" s="42"/>
      <c r="AB907" s="42"/>
      <c r="AC907" s="42"/>
      <c r="AD907" s="42"/>
      <c r="AE907" s="42"/>
      <c r="AF907" s="42"/>
      <c r="AG907" s="42"/>
    </row>
    <row r="908" spans="1:33">
      <c r="A908" s="44">
        <f t="shared" si="510"/>
        <v>879</v>
      </c>
      <c r="B908" s="44"/>
      <c r="C908" s="137">
        <v>39702</v>
      </c>
      <c r="E908" s="138" t="s">
        <v>322</v>
      </c>
      <c r="G908" s="43"/>
      <c r="H908" s="136"/>
      <c r="I908" s="42">
        <f>'DepExp. Class.'!G$116</f>
        <v>0</v>
      </c>
      <c r="J908" s="136">
        <f t="shared" ref="J908:X908" si="547">+J116+J380+J644</f>
        <v>0</v>
      </c>
      <c r="K908" s="136">
        <f t="shared" si="547"/>
        <v>0</v>
      </c>
      <c r="L908" s="136">
        <f t="shared" si="547"/>
        <v>0</v>
      </c>
      <c r="M908" s="136">
        <f t="shared" si="547"/>
        <v>0</v>
      </c>
      <c r="N908" s="136">
        <f t="shared" si="547"/>
        <v>0</v>
      </c>
      <c r="O908" s="136">
        <f t="shared" si="547"/>
        <v>0</v>
      </c>
      <c r="P908" s="136">
        <f t="shared" si="547"/>
        <v>0</v>
      </c>
      <c r="Q908" s="136">
        <f t="shared" si="547"/>
        <v>0</v>
      </c>
      <c r="R908" s="136">
        <f t="shared" si="547"/>
        <v>0</v>
      </c>
      <c r="S908" s="136">
        <f t="shared" si="547"/>
        <v>0</v>
      </c>
      <c r="T908" s="136">
        <f t="shared" si="547"/>
        <v>0</v>
      </c>
      <c r="U908" s="136">
        <f t="shared" si="547"/>
        <v>0</v>
      </c>
      <c r="V908" s="136">
        <f t="shared" si="547"/>
        <v>0</v>
      </c>
      <c r="W908" s="136">
        <f t="shared" si="547"/>
        <v>0</v>
      </c>
      <c r="X908" s="136">
        <f t="shared" si="547"/>
        <v>0</v>
      </c>
      <c r="Y908" s="42">
        <f t="shared" si="526"/>
        <v>0</v>
      </c>
      <c r="Z908" s="42"/>
      <c r="AA908" s="42"/>
      <c r="AB908" s="42"/>
      <c r="AC908" s="42"/>
      <c r="AD908" s="42"/>
      <c r="AE908" s="42"/>
      <c r="AF908" s="42"/>
      <c r="AG908" s="42"/>
    </row>
    <row r="909" spans="1:33">
      <c r="A909" s="44">
        <f t="shared" si="510"/>
        <v>880</v>
      </c>
      <c r="B909" s="44"/>
      <c r="C909" s="137">
        <v>39705</v>
      </c>
      <c r="E909" s="138" t="s">
        <v>323</v>
      </c>
      <c r="G909" s="43"/>
      <c r="H909" s="136"/>
      <c r="I909" s="42">
        <f>'DepExp. Class.'!G$117</f>
        <v>0</v>
      </c>
      <c r="J909" s="136">
        <f t="shared" ref="J909:X909" si="548">+J117+J381+J645</f>
        <v>0</v>
      </c>
      <c r="K909" s="136">
        <f t="shared" si="548"/>
        <v>0</v>
      </c>
      <c r="L909" s="136">
        <f t="shared" si="548"/>
        <v>0</v>
      </c>
      <c r="M909" s="136">
        <f t="shared" si="548"/>
        <v>0</v>
      </c>
      <c r="N909" s="136">
        <f t="shared" si="548"/>
        <v>0</v>
      </c>
      <c r="O909" s="136">
        <f t="shared" si="548"/>
        <v>0</v>
      </c>
      <c r="P909" s="136">
        <f t="shared" si="548"/>
        <v>0</v>
      </c>
      <c r="Q909" s="136">
        <f t="shared" si="548"/>
        <v>0</v>
      </c>
      <c r="R909" s="136">
        <f t="shared" si="548"/>
        <v>0</v>
      </c>
      <c r="S909" s="136">
        <f t="shared" si="548"/>
        <v>0</v>
      </c>
      <c r="T909" s="136">
        <f t="shared" si="548"/>
        <v>0</v>
      </c>
      <c r="U909" s="136">
        <f t="shared" si="548"/>
        <v>0</v>
      </c>
      <c r="V909" s="136">
        <f t="shared" si="548"/>
        <v>0</v>
      </c>
      <c r="W909" s="136">
        <f t="shared" si="548"/>
        <v>0</v>
      </c>
      <c r="X909" s="136">
        <f t="shared" si="548"/>
        <v>0</v>
      </c>
      <c r="Y909" s="42">
        <f t="shared" si="526"/>
        <v>0</v>
      </c>
      <c r="Z909" s="42"/>
      <c r="AA909" s="42"/>
      <c r="AB909" s="42"/>
      <c r="AC909" s="42"/>
      <c r="AD909" s="42"/>
      <c r="AE909" s="42"/>
      <c r="AF909" s="42"/>
      <c r="AG909" s="42"/>
    </row>
    <row r="910" spans="1:33">
      <c r="A910" s="44">
        <f t="shared" si="510"/>
        <v>881</v>
      </c>
      <c r="B910" s="44"/>
      <c r="C910" s="137">
        <v>39800</v>
      </c>
      <c r="E910" s="138" t="s">
        <v>324</v>
      </c>
      <c r="G910" s="43"/>
      <c r="H910" s="136"/>
      <c r="I910" s="42">
        <f>'DepExp. Class.'!G$118</f>
        <v>215120.501438924</v>
      </c>
      <c r="J910" s="136">
        <f t="shared" ref="J910:X910" si="549">+J118+J382+J646</f>
        <v>125304.83867096358</v>
      </c>
      <c r="K910" s="136">
        <f t="shared" si="549"/>
        <v>55683.70635379367</v>
      </c>
      <c r="L910" s="136">
        <f t="shared" si="549"/>
        <v>489.69744119633287</v>
      </c>
      <c r="M910" s="136">
        <f t="shared" si="549"/>
        <v>22950.606413578229</v>
      </c>
      <c r="N910" s="136">
        <f t="shared" si="549"/>
        <v>10691.652559392185</v>
      </c>
      <c r="O910" s="136">
        <f t="shared" si="549"/>
        <v>0</v>
      </c>
      <c r="P910" s="136">
        <f t="shared" si="549"/>
        <v>0</v>
      </c>
      <c r="Q910" s="136">
        <f t="shared" si="549"/>
        <v>0</v>
      </c>
      <c r="R910" s="136">
        <f t="shared" si="549"/>
        <v>0</v>
      </c>
      <c r="S910" s="136">
        <f t="shared" si="549"/>
        <v>0</v>
      </c>
      <c r="T910" s="136">
        <f t="shared" si="549"/>
        <v>0</v>
      </c>
      <c r="U910" s="136">
        <f t="shared" si="549"/>
        <v>0</v>
      </c>
      <c r="V910" s="136">
        <f t="shared" si="549"/>
        <v>0</v>
      </c>
      <c r="W910" s="136">
        <f t="shared" si="549"/>
        <v>0</v>
      </c>
      <c r="X910" s="136">
        <f t="shared" si="549"/>
        <v>0</v>
      </c>
      <c r="Y910" s="42">
        <f t="shared" si="526"/>
        <v>0</v>
      </c>
      <c r="Z910" s="42"/>
      <c r="AA910" s="42"/>
      <c r="AB910" s="42"/>
      <c r="AC910" s="42"/>
      <c r="AD910" s="42"/>
      <c r="AE910" s="42"/>
      <c r="AF910" s="42"/>
      <c r="AG910" s="42"/>
    </row>
    <row r="911" spans="1:33">
      <c r="A911" s="44">
        <f t="shared" si="510"/>
        <v>882</v>
      </c>
      <c r="B911" s="44"/>
      <c r="C911" s="137">
        <v>39900</v>
      </c>
      <c r="E911" s="138" t="s">
        <v>325</v>
      </c>
      <c r="G911" s="43"/>
      <c r="H911" s="136"/>
      <c r="I911" s="42">
        <f>'DepExp. Class.'!G$119</f>
        <v>0</v>
      </c>
      <c r="J911" s="136">
        <f t="shared" ref="J911:X911" si="550">+J119+J383+J647</f>
        <v>0</v>
      </c>
      <c r="K911" s="136">
        <f t="shared" si="550"/>
        <v>0</v>
      </c>
      <c r="L911" s="136">
        <f t="shared" si="550"/>
        <v>0</v>
      </c>
      <c r="M911" s="136">
        <f t="shared" si="550"/>
        <v>0</v>
      </c>
      <c r="N911" s="136">
        <f t="shared" si="550"/>
        <v>0</v>
      </c>
      <c r="O911" s="136">
        <f t="shared" si="550"/>
        <v>0</v>
      </c>
      <c r="P911" s="136">
        <f t="shared" si="550"/>
        <v>0</v>
      </c>
      <c r="Q911" s="136">
        <f t="shared" si="550"/>
        <v>0</v>
      </c>
      <c r="R911" s="136">
        <f t="shared" si="550"/>
        <v>0</v>
      </c>
      <c r="S911" s="136">
        <f t="shared" si="550"/>
        <v>0</v>
      </c>
      <c r="T911" s="136">
        <f t="shared" si="550"/>
        <v>0</v>
      </c>
      <c r="U911" s="136">
        <f t="shared" si="550"/>
        <v>0</v>
      </c>
      <c r="V911" s="136">
        <f t="shared" si="550"/>
        <v>0</v>
      </c>
      <c r="W911" s="136">
        <f t="shared" si="550"/>
        <v>0</v>
      </c>
      <c r="X911" s="136">
        <f t="shared" si="550"/>
        <v>0</v>
      </c>
      <c r="Y911" s="42">
        <f t="shared" si="526"/>
        <v>0</v>
      </c>
      <c r="Z911" s="42"/>
      <c r="AA911" s="42"/>
      <c r="AB911" s="42"/>
      <c r="AC911" s="42"/>
      <c r="AD911" s="42"/>
      <c r="AE911" s="42"/>
      <c r="AF911" s="42"/>
      <c r="AG911" s="42"/>
    </row>
    <row r="912" spans="1:33">
      <c r="A912" s="44">
        <f t="shared" si="510"/>
        <v>883</v>
      </c>
      <c r="B912" s="44"/>
      <c r="C912" s="137">
        <v>39901</v>
      </c>
      <c r="E912" s="138" t="s">
        <v>326</v>
      </c>
      <c r="G912" s="43"/>
      <c r="H912" s="136"/>
      <c r="I912" s="42">
        <f>'DepExp. Class.'!G$120</f>
        <v>0</v>
      </c>
      <c r="J912" s="136">
        <f t="shared" ref="J912:X912" si="551">+J120+J384+J648</f>
        <v>0</v>
      </c>
      <c r="K912" s="136">
        <f t="shared" si="551"/>
        <v>0</v>
      </c>
      <c r="L912" s="136">
        <f t="shared" si="551"/>
        <v>0</v>
      </c>
      <c r="M912" s="136">
        <f t="shared" si="551"/>
        <v>0</v>
      </c>
      <c r="N912" s="136">
        <f t="shared" si="551"/>
        <v>0</v>
      </c>
      <c r="O912" s="136">
        <f t="shared" si="551"/>
        <v>0</v>
      </c>
      <c r="P912" s="136">
        <f t="shared" si="551"/>
        <v>0</v>
      </c>
      <c r="Q912" s="136">
        <f t="shared" si="551"/>
        <v>0</v>
      </c>
      <c r="R912" s="136">
        <f t="shared" si="551"/>
        <v>0</v>
      </c>
      <c r="S912" s="136">
        <f t="shared" si="551"/>
        <v>0</v>
      </c>
      <c r="T912" s="136">
        <f t="shared" si="551"/>
        <v>0</v>
      </c>
      <c r="U912" s="136">
        <f t="shared" si="551"/>
        <v>0</v>
      </c>
      <c r="V912" s="136">
        <f t="shared" si="551"/>
        <v>0</v>
      </c>
      <c r="W912" s="136">
        <f t="shared" si="551"/>
        <v>0</v>
      </c>
      <c r="X912" s="136">
        <f t="shared" si="551"/>
        <v>0</v>
      </c>
      <c r="Y912" s="42">
        <f t="shared" si="526"/>
        <v>0</v>
      </c>
      <c r="Z912" s="42"/>
      <c r="AA912" s="42"/>
      <c r="AB912" s="42"/>
      <c r="AC912" s="42"/>
      <c r="AD912" s="42"/>
      <c r="AE912" s="42"/>
      <c r="AF912" s="42"/>
      <c r="AG912" s="42"/>
    </row>
    <row r="913" spans="1:33">
      <c r="A913" s="44">
        <f t="shared" si="510"/>
        <v>884</v>
      </c>
      <c r="B913" s="44"/>
      <c r="C913" s="137">
        <v>39902</v>
      </c>
      <c r="E913" s="138" t="s">
        <v>327</v>
      </c>
      <c r="G913" s="43"/>
      <c r="H913" s="136"/>
      <c r="I913" s="42">
        <f>'DepExp. Class.'!G$121</f>
        <v>0</v>
      </c>
      <c r="J913" s="136">
        <f t="shared" ref="J913:X913" si="552">+J121+J385+J649</f>
        <v>0</v>
      </c>
      <c r="K913" s="136">
        <f t="shared" si="552"/>
        <v>0</v>
      </c>
      <c r="L913" s="136">
        <f t="shared" si="552"/>
        <v>0</v>
      </c>
      <c r="M913" s="136">
        <f t="shared" si="552"/>
        <v>0</v>
      </c>
      <c r="N913" s="136">
        <f t="shared" si="552"/>
        <v>0</v>
      </c>
      <c r="O913" s="136">
        <f t="shared" si="552"/>
        <v>0</v>
      </c>
      <c r="P913" s="136">
        <f t="shared" si="552"/>
        <v>0</v>
      </c>
      <c r="Q913" s="136">
        <f t="shared" si="552"/>
        <v>0</v>
      </c>
      <c r="R913" s="136">
        <f t="shared" si="552"/>
        <v>0</v>
      </c>
      <c r="S913" s="136">
        <f t="shared" si="552"/>
        <v>0</v>
      </c>
      <c r="T913" s="136">
        <f t="shared" si="552"/>
        <v>0</v>
      </c>
      <c r="U913" s="136">
        <f t="shared" si="552"/>
        <v>0</v>
      </c>
      <c r="V913" s="136">
        <f t="shared" si="552"/>
        <v>0</v>
      </c>
      <c r="W913" s="136">
        <f t="shared" si="552"/>
        <v>0</v>
      </c>
      <c r="X913" s="136">
        <f t="shared" si="552"/>
        <v>0</v>
      </c>
      <c r="Y913" s="42">
        <f t="shared" si="526"/>
        <v>0</v>
      </c>
      <c r="Z913" s="42"/>
      <c r="AA913" s="42"/>
      <c r="AB913" s="42"/>
      <c r="AC913" s="42"/>
      <c r="AD913" s="42"/>
      <c r="AE913" s="42"/>
      <c r="AF913" s="42"/>
      <c r="AG913" s="42"/>
    </row>
    <row r="914" spans="1:33">
      <c r="A914" s="44">
        <f t="shared" si="510"/>
        <v>885</v>
      </c>
      <c r="B914" s="44"/>
      <c r="C914" s="137">
        <v>39903</v>
      </c>
      <c r="E914" s="138" t="s">
        <v>328</v>
      </c>
      <c r="G914" s="43"/>
      <c r="H914" s="136"/>
      <c r="I914" s="42">
        <f>'DepExp. Class.'!G$122</f>
        <v>9471.1241712566043</v>
      </c>
      <c r="J914" s="136">
        <f t="shared" ref="J914:X914" si="553">+J122+J386+J650</f>
        <v>5516.8042021737137</v>
      </c>
      <c r="K914" s="136">
        <f t="shared" si="553"/>
        <v>2451.5901258360705</v>
      </c>
      <c r="L914" s="136">
        <f t="shared" si="553"/>
        <v>21.559940781533985</v>
      </c>
      <c r="M914" s="136">
        <f t="shared" si="553"/>
        <v>1010.4478266584542</v>
      </c>
      <c r="N914" s="136">
        <f t="shared" si="553"/>
        <v>470.72207580683192</v>
      </c>
      <c r="O914" s="136">
        <f t="shared" si="553"/>
        <v>0</v>
      </c>
      <c r="P914" s="136">
        <f t="shared" si="553"/>
        <v>0</v>
      </c>
      <c r="Q914" s="136">
        <f t="shared" si="553"/>
        <v>0</v>
      </c>
      <c r="R914" s="136">
        <f t="shared" si="553"/>
        <v>0</v>
      </c>
      <c r="S914" s="136">
        <f t="shared" si="553"/>
        <v>0</v>
      </c>
      <c r="T914" s="136">
        <f t="shared" si="553"/>
        <v>0</v>
      </c>
      <c r="U914" s="136">
        <f t="shared" si="553"/>
        <v>0</v>
      </c>
      <c r="V914" s="136">
        <f t="shared" si="553"/>
        <v>0</v>
      </c>
      <c r="W914" s="136">
        <f t="shared" si="553"/>
        <v>0</v>
      </c>
      <c r="X914" s="136">
        <f t="shared" si="553"/>
        <v>0</v>
      </c>
      <c r="Y914" s="42">
        <f t="shared" si="526"/>
        <v>0</v>
      </c>
      <c r="Z914" s="42"/>
      <c r="AA914" s="42"/>
      <c r="AB914" s="42"/>
      <c r="AC914" s="42"/>
      <c r="AD914" s="42"/>
      <c r="AE914" s="42"/>
      <c r="AF914" s="42"/>
      <c r="AG914" s="42"/>
    </row>
    <row r="915" spans="1:33">
      <c r="A915" s="44">
        <f t="shared" si="510"/>
        <v>886</v>
      </c>
      <c r="B915" s="44"/>
      <c r="C915" s="137">
        <v>39904</v>
      </c>
      <c r="E915" s="138" t="s">
        <v>329</v>
      </c>
      <c r="G915" s="43"/>
      <c r="H915" s="136"/>
      <c r="I915" s="42">
        <f>'DepExp. Class.'!G$123</f>
        <v>0</v>
      </c>
      <c r="J915" s="136">
        <f t="shared" ref="J915:X915" si="554">+J123+J387+J651</f>
        <v>0</v>
      </c>
      <c r="K915" s="136">
        <f t="shared" si="554"/>
        <v>0</v>
      </c>
      <c r="L915" s="136">
        <f t="shared" si="554"/>
        <v>0</v>
      </c>
      <c r="M915" s="136">
        <f t="shared" si="554"/>
        <v>0</v>
      </c>
      <c r="N915" s="136">
        <f t="shared" si="554"/>
        <v>0</v>
      </c>
      <c r="O915" s="136">
        <f t="shared" si="554"/>
        <v>0</v>
      </c>
      <c r="P915" s="136">
        <f t="shared" si="554"/>
        <v>0</v>
      </c>
      <c r="Q915" s="136">
        <f t="shared" si="554"/>
        <v>0</v>
      </c>
      <c r="R915" s="136">
        <f t="shared" si="554"/>
        <v>0</v>
      </c>
      <c r="S915" s="136">
        <f t="shared" si="554"/>
        <v>0</v>
      </c>
      <c r="T915" s="136">
        <f t="shared" si="554"/>
        <v>0</v>
      </c>
      <c r="U915" s="136">
        <f t="shared" si="554"/>
        <v>0</v>
      </c>
      <c r="V915" s="136">
        <f t="shared" si="554"/>
        <v>0</v>
      </c>
      <c r="W915" s="136">
        <f t="shared" si="554"/>
        <v>0</v>
      </c>
      <c r="X915" s="136">
        <f t="shared" si="554"/>
        <v>0</v>
      </c>
      <c r="Y915" s="42">
        <f t="shared" si="526"/>
        <v>0</v>
      </c>
      <c r="Z915" s="42"/>
      <c r="AA915" s="42"/>
      <c r="AB915" s="42"/>
      <c r="AC915" s="42"/>
      <c r="AD915" s="42"/>
      <c r="AE915" s="42"/>
      <c r="AF915" s="42"/>
      <c r="AG915" s="42"/>
    </row>
    <row r="916" spans="1:33">
      <c r="A916" s="44">
        <f t="shared" si="510"/>
        <v>887</v>
      </c>
      <c r="B916" s="44"/>
      <c r="C916" s="137">
        <v>39905</v>
      </c>
      <c r="E916" s="138" t="s">
        <v>330</v>
      </c>
      <c r="G916" s="43"/>
      <c r="H916" s="136"/>
      <c r="I916" s="42">
        <f>'DepExp. Class.'!G$124</f>
        <v>0</v>
      </c>
      <c r="J916" s="136">
        <f t="shared" ref="J916:X916" si="555">+J124+J388+J652</f>
        <v>0</v>
      </c>
      <c r="K916" s="136">
        <f t="shared" si="555"/>
        <v>0</v>
      </c>
      <c r="L916" s="136">
        <f t="shared" si="555"/>
        <v>0</v>
      </c>
      <c r="M916" s="136">
        <f t="shared" si="555"/>
        <v>0</v>
      </c>
      <c r="N916" s="136">
        <f t="shared" si="555"/>
        <v>0</v>
      </c>
      <c r="O916" s="136">
        <f t="shared" si="555"/>
        <v>0</v>
      </c>
      <c r="P916" s="136">
        <f t="shared" si="555"/>
        <v>0</v>
      </c>
      <c r="Q916" s="136">
        <f t="shared" si="555"/>
        <v>0</v>
      </c>
      <c r="R916" s="136">
        <f t="shared" si="555"/>
        <v>0</v>
      </c>
      <c r="S916" s="136">
        <f t="shared" si="555"/>
        <v>0</v>
      </c>
      <c r="T916" s="136">
        <f t="shared" si="555"/>
        <v>0</v>
      </c>
      <c r="U916" s="136">
        <f t="shared" si="555"/>
        <v>0</v>
      </c>
      <c r="V916" s="136">
        <f t="shared" si="555"/>
        <v>0</v>
      </c>
      <c r="W916" s="136">
        <f t="shared" si="555"/>
        <v>0</v>
      </c>
      <c r="X916" s="136">
        <f t="shared" si="555"/>
        <v>0</v>
      </c>
      <c r="Y916" s="42">
        <f t="shared" si="526"/>
        <v>0</v>
      </c>
      <c r="Z916" s="42"/>
      <c r="AA916" s="42"/>
      <c r="AB916" s="42"/>
      <c r="AC916" s="42"/>
      <c r="AD916" s="42"/>
      <c r="AE916" s="42"/>
      <c r="AF916" s="42"/>
      <c r="AG916" s="42"/>
    </row>
    <row r="917" spans="1:33">
      <c r="A917" s="44">
        <f t="shared" si="510"/>
        <v>888</v>
      </c>
      <c r="B917" s="44"/>
      <c r="C917" s="137">
        <v>39906</v>
      </c>
      <c r="E917" s="138" t="s">
        <v>331</v>
      </c>
      <c r="G917" s="43"/>
      <c r="H917" s="136"/>
      <c r="I917" s="42">
        <f>'DepExp. Class.'!G$125</f>
        <v>332087.59537104081</v>
      </c>
      <c r="J917" s="136">
        <f t="shared" ref="J917:X917" si="556">+J125+J389+J653</f>
        <v>193436.6194028738</v>
      </c>
      <c r="K917" s="136">
        <f t="shared" si="556"/>
        <v>85960.510600746318</v>
      </c>
      <c r="L917" s="136">
        <f t="shared" si="556"/>
        <v>755.9597742589533</v>
      </c>
      <c r="M917" s="136">
        <f t="shared" si="556"/>
        <v>35429.499490806425</v>
      </c>
      <c r="N917" s="136">
        <f t="shared" si="556"/>
        <v>16505.006102355357</v>
      </c>
      <c r="O917" s="136">
        <f t="shared" si="556"/>
        <v>0</v>
      </c>
      <c r="P917" s="136">
        <f t="shared" si="556"/>
        <v>0</v>
      </c>
      <c r="Q917" s="136">
        <f t="shared" si="556"/>
        <v>0</v>
      </c>
      <c r="R917" s="136">
        <f t="shared" si="556"/>
        <v>0</v>
      </c>
      <c r="S917" s="136">
        <f t="shared" si="556"/>
        <v>0</v>
      </c>
      <c r="T917" s="136">
        <f t="shared" si="556"/>
        <v>0</v>
      </c>
      <c r="U917" s="136">
        <f t="shared" si="556"/>
        <v>0</v>
      </c>
      <c r="V917" s="136">
        <f t="shared" si="556"/>
        <v>0</v>
      </c>
      <c r="W917" s="136">
        <f t="shared" si="556"/>
        <v>0</v>
      </c>
      <c r="X917" s="136">
        <f t="shared" si="556"/>
        <v>0</v>
      </c>
      <c r="Y917" s="42">
        <f t="shared" si="526"/>
        <v>0</v>
      </c>
      <c r="Z917" s="42"/>
      <c r="AA917" s="42"/>
      <c r="AB917" s="42"/>
      <c r="AC917" s="42"/>
      <c r="AD917" s="42"/>
      <c r="AE917" s="42"/>
      <c r="AF917" s="42"/>
      <c r="AG917" s="42"/>
    </row>
    <row r="918" spans="1:33">
      <c r="A918" s="44">
        <f t="shared" si="510"/>
        <v>889</v>
      </c>
      <c r="B918" s="44"/>
      <c r="C918" s="137">
        <v>39907</v>
      </c>
      <c r="E918" s="138" t="s">
        <v>332</v>
      </c>
      <c r="G918" s="43"/>
      <c r="H918" s="136"/>
      <c r="I918" s="42">
        <f>'DepExp. Class.'!G$126</f>
        <v>0</v>
      </c>
      <c r="J918" s="136">
        <f t="shared" ref="J918:X918" si="557">+J126+J390+J654</f>
        <v>0</v>
      </c>
      <c r="K918" s="136">
        <f t="shared" si="557"/>
        <v>0</v>
      </c>
      <c r="L918" s="136">
        <f t="shared" si="557"/>
        <v>0</v>
      </c>
      <c r="M918" s="136">
        <f t="shared" si="557"/>
        <v>0</v>
      </c>
      <c r="N918" s="136">
        <f t="shared" si="557"/>
        <v>0</v>
      </c>
      <c r="O918" s="136">
        <f t="shared" si="557"/>
        <v>0</v>
      </c>
      <c r="P918" s="136">
        <f t="shared" si="557"/>
        <v>0</v>
      </c>
      <c r="Q918" s="136">
        <f t="shared" si="557"/>
        <v>0</v>
      </c>
      <c r="R918" s="136">
        <f t="shared" si="557"/>
        <v>0</v>
      </c>
      <c r="S918" s="136">
        <f t="shared" si="557"/>
        <v>0</v>
      </c>
      <c r="T918" s="136">
        <f t="shared" si="557"/>
        <v>0</v>
      </c>
      <c r="U918" s="136">
        <f t="shared" si="557"/>
        <v>0</v>
      </c>
      <c r="V918" s="136">
        <f t="shared" si="557"/>
        <v>0</v>
      </c>
      <c r="W918" s="136">
        <f t="shared" si="557"/>
        <v>0</v>
      </c>
      <c r="X918" s="136">
        <f t="shared" si="557"/>
        <v>0</v>
      </c>
      <c r="Y918" s="42">
        <f t="shared" si="526"/>
        <v>0</v>
      </c>
      <c r="Z918" s="42"/>
      <c r="AA918" s="42"/>
      <c r="AB918" s="42"/>
      <c r="AC918" s="42"/>
      <c r="AD918" s="42"/>
      <c r="AE918" s="42"/>
      <c r="AF918" s="42"/>
      <c r="AG918" s="42"/>
    </row>
    <row r="919" spans="1:33">
      <c r="A919" s="44">
        <f t="shared" si="510"/>
        <v>890</v>
      </c>
      <c r="B919" s="44"/>
      <c r="C919" s="137">
        <v>39908</v>
      </c>
      <c r="E919" s="138" t="s">
        <v>333</v>
      </c>
      <c r="G919" s="43"/>
      <c r="H919" s="136"/>
      <c r="I919" s="42">
        <f>'DepExp. Class.'!G$127</f>
        <v>0</v>
      </c>
      <c r="J919" s="136">
        <f t="shared" ref="J919:X919" si="558">+J127+J391+J655</f>
        <v>0</v>
      </c>
      <c r="K919" s="136">
        <f t="shared" si="558"/>
        <v>0</v>
      </c>
      <c r="L919" s="136">
        <f t="shared" si="558"/>
        <v>0</v>
      </c>
      <c r="M919" s="136">
        <f t="shared" si="558"/>
        <v>0</v>
      </c>
      <c r="N919" s="136">
        <f t="shared" si="558"/>
        <v>0</v>
      </c>
      <c r="O919" s="136">
        <f t="shared" si="558"/>
        <v>0</v>
      </c>
      <c r="P919" s="136">
        <f t="shared" si="558"/>
        <v>0</v>
      </c>
      <c r="Q919" s="136">
        <f t="shared" si="558"/>
        <v>0</v>
      </c>
      <c r="R919" s="136">
        <f t="shared" si="558"/>
        <v>0</v>
      </c>
      <c r="S919" s="136">
        <f t="shared" si="558"/>
        <v>0</v>
      </c>
      <c r="T919" s="136">
        <f t="shared" si="558"/>
        <v>0</v>
      </c>
      <c r="U919" s="136">
        <f t="shared" si="558"/>
        <v>0</v>
      </c>
      <c r="V919" s="136">
        <f t="shared" si="558"/>
        <v>0</v>
      </c>
      <c r="W919" s="136">
        <f t="shared" si="558"/>
        <v>0</v>
      </c>
      <c r="X919" s="136">
        <f t="shared" si="558"/>
        <v>0</v>
      </c>
      <c r="Y919" s="42">
        <f t="shared" si="526"/>
        <v>0</v>
      </c>
      <c r="Z919" s="42"/>
      <c r="AA919" s="42"/>
      <c r="AB919" s="42"/>
      <c r="AC919" s="42"/>
      <c r="AD919" s="42"/>
      <c r="AE919" s="42"/>
      <c r="AF919" s="42"/>
      <c r="AG919" s="42"/>
    </row>
    <row r="920" spans="1:33">
      <c r="A920" s="44">
        <f t="shared" si="510"/>
        <v>891</v>
      </c>
      <c r="B920" s="44"/>
      <c r="C920" s="137">
        <v>39909</v>
      </c>
      <c r="E920" s="138" t="s">
        <v>334</v>
      </c>
      <c r="G920" s="43"/>
      <c r="H920" s="136"/>
      <c r="I920" s="42">
        <f>'DepExp. Class.'!G$128</f>
        <v>609648</v>
      </c>
      <c r="J920" s="136">
        <f t="shared" ref="J920:X920" si="559">+J128+J392+J656</f>
        <v>355111.8734620671</v>
      </c>
      <c r="K920" s="136">
        <f t="shared" si="559"/>
        <v>157806.71755646594</v>
      </c>
      <c r="L920" s="136">
        <f t="shared" si="559"/>
        <v>1387.7945785433328</v>
      </c>
      <c r="M920" s="136">
        <f t="shared" si="559"/>
        <v>65041.645055841524</v>
      </c>
      <c r="N920" s="136">
        <f t="shared" si="559"/>
        <v>30299.9693470821</v>
      </c>
      <c r="O920" s="136">
        <f t="shared" si="559"/>
        <v>0</v>
      </c>
      <c r="P920" s="136">
        <f t="shared" si="559"/>
        <v>0</v>
      </c>
      <c r="Q920" s="136">
        <f t="shared" si="559"/>
        <v>0</v>
      </c>
      <c r="R920" s="136">
        <f t="shared" si="559"/>
        <v>0</v>
      </c>
      <c r="S920" s="136">
        <f t="shared" si="559"/>
        <v>0</v>
      </c>
      <c r="T920" s="136">
        <f t="shared" si="559"/>
        <v>0</v>
      </c>
      <c r="U920" s="136">
        <f t="shared" si="559"/>
        <v>0</v>
      </c>
      <c r="V920" s="136">
        <f t="shared" si="559"/>
        <v>0</v>
      </c>
      <c r="W920" s="136">
        <f t="shared" si="559"/>
        <v>0</v>
      </c>
      <c r="X920" s="136">
        <f t="shared" si="559"/>
        <v>0</v>
      </c>
      <c r="Y920" s="42">
        <f t="shared" si="526"/>
        <v>0</v>
      </c>
      <c r="Z920" s="42"/>
      <c r="AA920" s="42"/>
      <c r="AB920" s="42"/>
      <c r="AC920" s="42"/>
      <c r="AD920" s="42"/>
      <c r="AE920" s="42"/>
      <c r="AF920" s="42"/>
      <c r="AG920" s="42"/>
    </row>
    <row r="921" spans="1:33">
      <c r="A921" s="44">
        <f t="shared" si="510"/>
        <v>892</v>
      </c>
      <c r="B921" s="44"/>
      <c r="C921" s="147"/>
      <c r="E921" s="138"/>
      <c r="G921" s="43"/>
      <c r="H921" s="136"/>
      <c r="I921" s="42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42"/>
      <c r="Z921" s="42"/>
      <c r="AA921" s="42"/>
      <c r="AB921" s="42"/>
      <c r="AC921" s="42"/>
      <c r="AD921" s="42"/>
      <c r="AE921" s="42"/>
      <c r="AF921" s="42"/>
      <c r="AG921" s="42"/>
    </row>
    <row r="922" spans="1:33">
      <c r="A922" s="44">
        <f t="shared" si="510"/>
        <v>893</v>
      </c>
      <c r="B922" s="44"/>
      <c r="C922" s="44"/>
      <c r="D922" s="44"/>
      <c r="E922" s="44"/>
      <c r="G922" s="43"/>
      <c r="H922" s="44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  <c r="AA922" s="42"/>
      <c r="AB922" s="42"/>
      <c r="AC922" s="42"/>
      <c r="AD922" s="42"/>
      <c r="AE922" s="42"/>
      <c r="AF922" s="42"/>
      <c r="AG922" s="42"/>
    </row>
    <row r="923" spans="1:33">
      <c r="A923" s="44">
        <f t="shared" si="510"/>
        <v>894</v>
      </c>
      <c r="B923" s="44"/>
      <c r="C923" s="44"/>
      <c r="D923" s="44" t="s">
        <v>159</v>
      </c>
      <c r="E923" s="44"/>
      <c r="G923" s="43"/>
      <c r="H923" s="136"/>
      <c r="I923" s="42">
        <f>'DepExp. Class.'!G$131</f>
        <v>1892421.5961719265</v>
      </c>
      <c r="J923" s="136">
        <f>+J131+J395+J659</f>
        <v>1102310.478172139</v>
      </c>
      <c r="K923" s="136">
        <f t="shared" ref="K923:X923" si="560">+K131+K395+K659</f>
        <v>489851.258963959</v>
      </c>
      <c r="L923" s="136">
        <f t="shared" si="560"/>
        <v>4307.8832891860875</v>
      </c>
      <c r="M923" s="136">
        <f t="shared" si="560"/>
        <v>201897.18288950922</v>
      </c>
      <c r="N923" s="136">
        <f t="shared" si="560"/>
        <v>94054.792857133216</v>
      </c>
      <c r="O923" s="136">
        <f t="shared" si="560"/>
        <v>0</v>
      </c>
      <c r="P923" s="136">
        <f t="shared" si="560"/>
        <v>0</v>
      </c>
      <c r="Q923" s="136">
        <f t="shared" si="560"/>
        <v>0</v>
      </c>
      <c r="R923" s="136">
        <f t="shared" si="560"/>
        <v>0</v>
      </c>
      <c r="S923" s="136">
        <f t="shared" si="560"/>
        <v>0</v>
      </c>
      <c r="T923" s="136">
        <f t="shared" si="560"/>
        <v>0</v>
      </c>
      <c r="U923" s="136">
        <f t="shared" si="560"/>
        <v>0</v>
      </c>
      <c r="V923" s="136">
        <f t="shared" si="560"/>
        <v>0</v>
      </c>
      <c r="W923" s="136">
        <f t="shared" si="560"/>
        <v>0</v>
      </c>
      <c r="X923" s="136">
        <f t="shared" si="560"/>
        <v>0</v>
      </c>
      <c r="Y923" s="42">
        <f>SUM(J923:X923)-I923</f>
        <v>0</v>
      </c>
      <c r="Z923" s="42"/>
      <c r="AA923" s="42"/>
      <c r="AB923" s="42"/>
      <c r="AC923" s="42"/>
      <c r="AD923" s="42"/>
      <c r="AE923" s="42"/>
      <c r="AF923" s="42"/>
      <c r="AG923" s="42"/>
    </row>
    <row r="924" spans="1:33">
      <c r="A924" s="44">
        <f t="shared" si="510"/>
        <v>895</v>
      </c>
      <c r="B924" s="44"/>
      <c r="C924" s="44"/>
      <c r="D924" s="44"/>
      <c r="E924" s="44"/>
      <c r="G924" s="43"/>
      <c r="H924" s="44"/>
      <c r="I924" s="42"/>
      <c r="J924" s="15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  <c r="AA924" s="42"/>
      <c r="AB924" s="42"/>
      <c r="AC924" s="42"/>
      <c r="AD924" s="42"/>
      <c r="AE924" s="42"/>
      <c r="AF924" s="42"/>
      <c r="AG924" s="42"/>
    </row>
    <row r="925" spans="1:33">
      <c r="A925" s="44">
        <f t="shared" si="510"/>
        <v>896</v>
      </c>
      <c r="B925" s="44"/>
      <c r="C925" s="44"/>
      <c r="D925" s="44" t="s">
        <v>369</v>
      </c>
      <c r="E925" s="44"/>
      <c r="G925" s="43"/>
      <c r="H925" s="44"/>
      <c r="I925" s="42">
        <f>'DepExp. Class.'!G$133</f>
        <v>18108236.798832908</v>
      </c>
      <c r="J925" s="136">
        <f>+J133+J397+J661</f>
        <v>11005364.8186047</v>
      </c>
      <c r="K925" s="136">
        <f t="shared" ref="K925:X925" si="561">+K133+K397+K661</f>
        <v>4843150.3127385769</v>
      </c>
      <c r="L925" s="136">
        <f t="shared" si="561"/>
        <v>36557.137675025035</v>
      </c>
      <c r="M925" s="136">
        <f t="shared" si="561"/>
        <v>1505901.5225265296</v>
      </c>
      <c r="N925" s="136">
        <f t="shared" si="561"/>
        <v>717263.00728807715</v>
      </c>
      <c r="O925" s="136">
        <f t="shared" si="561"/>
        <v>0</v>
      </c>
      <c r="P925" s="136">
        <f t="shared" si="561"/>
        <v>0</v>
      </c>
      <c r="Q925" s="136">
        <f t="shared" si="561"/>
        <v>0</v>
      </c>
      <c r="R925" s="136">
        <f t="shared" si="561"/>
        <v>0</v>
      </c>
      <c r="S925" s="136">
        <f t="shared" si="561"/>
        <v>0</v>
      </c>
      <c r="T925" s="136">
        <f t="shared" si="561"/>
        <v>0</v>
      </c>
      <c r="U925" s="136">
        <f t="shared" si="561"/>
        <v>0</v>
      </c>
      <c r="V925" s="136">
        <f t="shared" si="561"/>
        <v>0</v>
      </c>
      <c r="W925" s="136">
        <f t="shared" si="561"/>
        <v>0</v>
      </c>
      <c r="X925" s="136">
        <f t="shared" si="561"/>
        <v>0</v>
      </c>
      <c r="Y925" s="42">
        <f>SUM(J925:X925)-I925</f>
        <v>0</v>
      </c>
      <c r="Z925" s="42"/>
      <c r="AA925" s="42"/>
      <c r="AB925" s="42"/>
      <c r="AC925" s="42"/>
      <c r="AD925" s="42"/>
      <c r="AE925" s="42"/>
      <c r="AF925" s="42"/>
      <c r="AG925" s="42"/>
    </row>
    <row r="926" spans="1:33">
      <c r="A926" s="44">
        <f t="shared" si="510"/>
        <v>897</v>
      </c>
      <c r="B926" s="44"/>
      <c r="C926" s="44"/>
      <c r="D926" s="44"/>
      <c r="E926" s="44"/>
      <c r="G926" s="43"/>
      <c r="H926" s="44"/>
      <c r="I926" s="42"/>
      <c r="J926" s="15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</row>
    <row r="927" spans="1:33">
      <c r="A927" s="44">
        <f t="shared" si="510"/>
        <v>898</v>
      </c>
      <c r="B927" s="44"/>
      <c r="C927" s="44"/>
      <c r="D927" s="44" t="s">
        <v>360</v>
      </c>
      <c r="E927" s="44"/>
      <c r="G927" s="43"/>
      <c r="H927" s="136"/>
      <c r="I927" s="42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42"/>
      <c r="Z927" s="42"/>
      <c r="AA927" s="42"/>
      <c r="AB927" s="42"/>
      <c r="AC927" s="42"/>
      <c r="AD927" s="42"/>
      <c r="AE927" s="42"/>
      <c r="AF927" s="42"/>
      <c r="AG927" s="42"/>
    </row>
    <row r="928" spans="1:33">
      <c r="A928" s="44">
        <f t="shared" si="510"/>
        <v>899</v>
      </c>
      <c r="B928" s="44"/>
      <c r="C928" s="44"/>
      <c r="D928" s="44"/>
      <c r="E928" s="44"/>
      <c r="G928" s="43"/>
      <c r="H928" s="136"/>
      <c r="I928" s="42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42"/>
      <c r="Z928" s="42"/>
      <c r="AA928" s="42"/>
      <c r="AB928" s="42"/>
      <c r="AC928" s="42"/>
      <c r="AD928" s="42"/>
      <c r="AE928" s="42"/>
      <c r="AF928" s="42"/>
      <c r="AG928" s="42"/>
    </row>
    <row r="929" spans="1:33">
      <c r="A929" s="44">
        <f t="shared" si="510"/>
        <v>900</v>
      </c>
      <c r="B929" s="44"/>
      <c r="C929" s="44"/>
      <c r="D929" s="44" t="s">
        <v>335</v>
      </c>
      <c r="E929" s="44"/>
      <c r="G929" s="43"/>
      <c r="H929" s="136"/>
      <c r="I929" s="42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42"/>
      <c r="Z929" s="42"/>
      <c r="AA929" s="42"/>
      <c r="AB929" s="42"/>
      <c r="AC929" s="42"/>
      <c r="AD929" s="42"/>
      <c r="AE929" s="42"/>
      <c r="AF929" s="42"/>
      <c r="AG929" s="42"/>
    </row>
    <row r="930" spans="1:33">
      <c r="A930" s="44">
        <f t="shared" si="510"/>
        <v>901</v>
      </c>
      <c r="B930" s="44"/>
      <c r="C930" s="44"/>
      <c r="D930" s="44"/>
      <c r="E930" s="44"/>
      <c r="G930" s="43"/>
      <c r="H930" s="136"/>
      <c r="I930" s="42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42"/>
      <c r="Z930" s="42"/>
      <c r="AA930" s="42"/>
      <c r="AB930" s="42"/>
      <c r="AC930" s="42"/>
      <c r="AD930" s="42"/>
      <c r="AE930" s="42"/>
      <c r="AF930" s="42"/>
      <c r="AG930" s="42"/>
    </row>
    <row r="931" spans="1:33">
      <c r="A931" s="44">
        <f t="shared" si="510"/>
        <v>902</v>
      </c>
      <c r="B931" s="44"/>
      <c r="C931" s="137">
        <v>30100</v>
      </c>
      <c r="D931" s="44"/>
      <c r="E931" s="138" t="s">
        <v>336</v>
      </c>
      <c r="G931" s="43"/>
      <c r="H931" s="136"/>
      <c r="I931" s="42">
        <f>'DepExp. Class.'!G$139</f>
        <v>0</v>
      </c>
      <c r="J931" s="136">
        <f t="shared" ref="J931:X931" si="562">+J139+J403+J667</f>
        <v>0</v>
      </c>
      <c r="K931" s="136">
        <f t="shared" si="562"/>
        <v>0</v>
      </c>
      <c r="L931" s="136">
        <f t="shared" si="562"/>
        <v>0</v>
      </c>
      <c r="M931" s="136">
        <f t="shared" si="562"/>
        <v>0</v>
      </c>
      <c r="N931" s="136">
        <f t="shared" si="562"/>
        <v>0</v>
      </c>
      <c r="O931" s="136">
        <f t="shared" si="562"/>
        <v>0</v>
      </c>
      <c r="P931" s="136">
        <f t="shared" si="562"/>
        <v>0</v>
      </c>
      <c r="Q931" s="136">
        <f t="shared" si="562"/>
        <v>0</v>
      </c>
      <c r="R931" s="136">
        <f t="shared" si="562"/>
        <v>0</v>
      </c>
      <c r="S931" s="136">
        <f t="shared" si="562"/>
        <v>0</v>
      </c>
      <c r="T931" s="136">
        <f t="shared" si="562"/>
        <v>0</v>
      </c>
      <c r="U931" s="136">
        <f t="shared" si="562"/>
        <v>0</v>
      </c>
      <c r="V931" s="136">
        <f t="shared" si="562"/>
        <v>0</v>
      </c>
      <c r="W931" s="136">
        <f t="shared" si="562"/>
        <v>0</v>
      </c>
      <c r="X931" s="136">
        <f t="shared" si="562"/>
        <v>0</v>
      </c>
      <c r="Y931" s="42">
        <f>SUM(J931:X931)-I931</f>
        <v>0</v>
      </c>
      <c r="Z931" s="42"/>
      <c r="AA931" s="42"/>
      <c r="AB931" s="42"/>
      <c r="AC931" s="42"/>
      <c r="AD931" s="42"/>
      <c r="AE931" s="42"/>
      <c r="AF931" s="42"/>
      <c r="AG931" s="42"/>
    </row>
    <row r="932" spans="1:33">
      <c r="A932" s="44">
        <f t="shared" si="510"/>
        <v>903</v>
      </c>
      <c r="B932" s="44"/>
      <c r="C932" s="137">
        <v>30200</v>
      </c>
      <c r="D932" s="44"/>
      <c r="E932" s="138" t="s">
        <v>197</v>
      </c>
      <c r="G932" s="43"/>
      <c r="H932" s="136"/>
      <c r="I932" s="42">
        <f>'DepExp. Class.'!G$140</f>
        <v>0</v>
      </c>
      <c r="J932" s="136">
        <f t="shared" ref="J932:X932" si="563">+J140+J404+J668</f>
        <v>0</v>
      </c>
      <c r="K932" s="136">
        <f t="shared" si="563"/>
        <v>0</v>
      </c>
      <c r="L932" s="136">
        <f t="shared" si="563"/>
        <v>0</v>
      </c>
      <c r="M932" s="136">
        <f t="shared" si="563"/>
        <v>0</v>
      </c>
      <c r="N932" s="136">
        <f t="shared" si="563"/>
        <v>0</v>
      </c>
      <c r="O932" s="136">
        <f t="shared" si="563"/>
        <v>0</v>
      </c>
      <c r="P932" s="136">
        <f t="shared" si="563"/>
        <v>0</v>
      </c>
      <c r="Q932" s="136">
        <f t="shared" si="563"/>
        <v>0</v>
      </c>
      <c r="R932" s="136">
        <f t="shared" si="563"/>
        <v>0</v>
      </c>
      <c r="S932" s="136">
        <f t="shared" si="563"/>
        <v>0</v>
      </c>
      <c r="T932" s="136">
        <f t="shared" si="563"/>
        <v>0</v>
      </c>
      <c r="U932" s="136">
        <f t="shared" si="563"/>
        <v>0</v>
      </c>
      <c r="V932" s="136">
        <f t="shared" si="563"/>
        <v>0</v>
      </c>
      <c r="W932" s="136">
        <f t="shared" si="563"/>
        <v>0</v>
      </c>
      <c r="X932" s="136">
        <f t="shared" si="563"/>
        <v>0</v>
      </c>
      <c r="Y932" s="42">
        <f>SUM(J932:X932)-I932</f>
        <v>0</v>
      </c>
      <c r="Z932" s="42"/>
      <c r="AA932" s="42"/>
      <c r="AB932" s="42"/>
      <c r="AC932" s="42"/>
      <c r="AD932" s="42"/>
      <c r="AE932" s="42"/>
      <c r="AF932" s="42"/>
      <c r="AG932" s="42"/>
    </row>
    <row r="933" spans="1:33">
      <c r="A933" s="44">
        <f t="shared" ref="A933:A996" si="564">A932+1</f>
        <v>904</v>
      </c>
      <c r="B933" s="44"/>
      <c r="C933" s="139">
        <v>30300</v>
      </c>
      <c r="D933" s="44"/>
      <c r="E933" s="138" t="s">
        <v>337</v>
      </c>
      <c r="G933" s="43"/>
      <c r="H933" s="136"/>
      <c r="I933" s="42">
        <f>'DepExp. Class.'!G$141</f>
        <v>0</v>
      </c>
      <c r="J933" s="136">
        <f t="shared" ref="J933:X933" si="565">+J141+J405+J669</f>
        <v>0</v>
      </c>
      <c r="K933" s="136">
        <f t="shared" si="565"/>
        <v>0</v>
      </c>
      <c r="L933" s="136">
        <f t="shared" si="565"/>
        <v>0</v>
      </c>
      <c r="M933" s="136">
        <f t="shared" si="565"/>
        <v>0</v>
      </c>
      <c r="N933" s="136">
        <f t="shared" si="565"/>
        <v>0</v>
      </c>
      <c r="O933" s="136">
        <f t="shared" si="565"/>
        <v>0</v>
      </c>
      <c r="P933" s="136">
        <f t="shared" si="565"/>
        <v>0</v>
      </c>
      <c r="Q933" s="136">
        <f t="shared" si="565"/>
        <v>0</v>
      </c>
      <c r="R933" s="136">
        <f t="shared" si="565"/>
        <v>0</v>
      </c>
      <c r="S933" s="136">
        <f t="shared" si="565"/>
        <v>0</v>
      </c>
      <c r="T933" s="136">
        <f t="shared" si="565"/>
        <v>0</v>
      </c>
      <c r="U933" s="136">
        <f t="shared" si="565"/>
        <v>0</v>
      </c>
      <c r="V933" s="136">
        <f t="shared" si="565"/>
        <v>0</v>
      </c>
      <c r="W933" s="136">
        <f t="shared" si="565"/>
        <v>0</v>
      </c>
      <c r="X933" s="136">
        <f t="shared" si="565"/>
        <v>0</v>
      </c>
      <c r="Y933" s="42">
        <f>SUM(J933:X933)-I933</f>
        <v>0</v>
      </c>
      <c r="Z933" s="42"/>
      <c r="AA933" s="42"/>
      <c r="AB933" s="42"/>
      <c r="AC933" s="42"/>
      <c r="AD933" s="42"/>
      <c r="AE933" s="42"/>
      <c r="AF933" s="42"/>
      <c r="AG933" s="42"/>
    </row>
    <row r="934" spans="1:33">
      <c r="A934" s="44">
        <f t="shared" si="564"/>
        <v>905</v>
      </c>
      <c r="B934" s="44"/>
      <c r="C934" s="44"/>
      <c r="D934" s="44"/>
      <c r="E934" s="44"/>
      <c r="G934" s="43"/>
      <c r="H934" s="136"/>
      <c r="I934" s="42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42"/>
      <c r="Z934" s="42"/>
      <c r="AA934" s="42"/>
      <c r="AB934" s="42"/>
      <c r="AC934" s="42"/>
      <c r="AD934" s="42"/>
      <c r="AE934" s="42"/>
      <c r="AF934" s="42"/>
      <c r="AG934" s="42"/>
    </row>
    <row r="935" spans="1:33">
      <c r="A935" s="44">
        <f t="shared" si="564"/>
        <v>906</v>
      </c>
      <c r="B935" s="44"/>
      <c r="C935" s="44"/>
      <c r="D935" s="44" t="s">
        <v>338</v>
      </c>
      <c r="E935" s="44"/>
      <c r="G935" s="43"/>
      <c r="H935" s="136"/>
      <c r="I935" s="42">
        <f>'DepExp. Class.'!G$143</f>
        <v>0</v>
      </c>
      <c r="J935" s="136">
        <f>+J143+J407+J671</f>
        <v>0</v>
      </c>
      <c r="K935" s="136">
        <f t="shared" ref="K935:X935" si="566">+K143+K407+K671</f>
        <v>0</v>
      </c>
      <c r="L935" s="136">
        <f t="shared" si="566"/>
        <v>0</v>
      </c>
      <c r="M935" s="136">
        <f t="shared" si="566"/>
        <v>0</v>
      </c>
      <c r="N935" s="136">
        <f t="shared" si="566"/>
        <v>0</v>
      </c>
      <c r="O935" s="136">
        <f t="shared" si="566"/>
        <v>0</v>
      </c>
      <c r="P935" s="136">
        <f t="shared" si="566"/>
        <v>0</v>
      </c>
      <c r="Q935" s="136">
        <f t="shared" si="566"/>
        <v>0</v>
      </c>
      <c r="R935" s="136">
        <f t="shared" si="566"/>
        <v>0</v>
      </c>
      <c r="S935" s="136">
        <f t="shared" si="566"/>
        <v>0</v>
      </c>
      <c r="T935" s="136">
        <f t="shared" si="566"/>
        <v>0</v>
      </c>
      <c r="U935" s="136">
        <f t="shared" si="566"/>
        <v>0</v>
      </c>
      <c r="V935" s="136">
        <f t="shared" si="566"/>
        <v>0</v>
      </c>
      <c r="W935" s="136">
        <f t="shared" si="566"/>
        <v>0</v>
      </c>
      <c r="X935" s="136">
        <f t="shared" si="566"/>
        <v>0</v>
      </c>
      <c r="Y935" s="42">
        <f>SUM(J935:X935)-I935</f>
        <v>0</v>
      </c>
      <c r="Z935" s="42"/>
      <c r="AA935" s="42"/>
      <c r="AB935" s="42"/>
      <c r="AC935" s="42"/>
      <c r="AD935" s="42"/>
      <c r="AE935" s="42"/>
      <c r="AF935" s="42"/>
      <c r="AG935" s="42"/>
    </row>
    <row r="936" spans="1:33">
      <c r="A936" s="44">
        <f t="shared" si="564"/>
        <v>907</v>
      </c>
      <c r="B936" s="44"/>
      <c r="C936" s="44"/>
      <c r="D936" s="44"/>
      <c r="E936" s="44"/>
      <c r="G936" s="43"/>
      <c r="H936" s="136"/>
      <c r="I936" s="42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42"/>
      <c r="Z936" s="42"/>
      <c r="AA936" s="42"/>
      <c r="AB936" s="42"/>
      <c r="AC936" s="42"/>
      <c r="AD936" s="42"/>
      <c r="AE936" s="42"/>
      <c r="AF936" s="42"/>
      <c r="AG936" s="42"/>
    </row>
    <row r="937" spans="1:33">
      <c r="A937" s="44">
        <f t="shared" si="564"/>
        <v>908</v>
      </c>
      <c r="B937" s="44"/>
      <c r="C937" s="44"/>
      <c r="D937" s="44" t="s">
        <v>158</v>
      </c>
      <c r="E937" s="44"/>
      <c r="G937" s="43"/>
      <c r="H937" s="136"/>
      <c r="I937" s="42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42"/>
      <c r="Z937" s="42"/>
      <c r="AA937" s="42"/>
      <c r="AB937" s="42"/>
      <c r="AC937" s="42"/>
      <c r="AD937" s="42"/>
      <c r="AE937" s="42"/>
      <c r="AF937" s="42"/>
      <c r="AG937" s="42"/>
    </row>
    <row r="938" spans="1:33">
      <c r="A938" s="44">
        <f t="shared" si="564"/>
        <v>909</v>
      </c>
      <c r="B938" s="44"/>
      <c r="C938" s="44"/>
      <c r="D938" s="44"/>
      <c r="E938" s="44"/>
      <c r="G938" s="43"/>
      <c r="H938" s="136"/>
      <c r="I938" s="42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42"/>
      <c r="Z938" s="42"/>
      <c r="AA938" s="42"/>
      <c r="AB938" s="42"/>
      <c r="AC938" s="42"/>
      <c r="AD938" s="42"/>
      <c r="AE938" s="42"/>
      <c r="AF938" s="42"/>
      <c r="AG938" s="42"/>
    </row>
    <row r="939" spans="1:33">
      <c r="A939" s="44">
        <f t="shared" si="564"/>
        <v>910</v>
      </c>
      <c r="B939" s="44"/>
      <c r="C939" s="142">
        <v>37400</v>
      </c>
      <c r="E939" s="138" t="s">
        <v>125</v>
      </c>
      <c r="G939" s="43"/>
      <c r="H939" s="136"/>
      <c r="I939" s="42">
        <f>'DepExp. Class.'!G$147</f>
        <v>0</v>
      </c>
      <c r="J939" s="136">
        <f t="shared" ref="J939:X939" si="567">+J147+J411+J675</f>
        <v>0</v>
      </c>
      <c r="K939" s="136">
        <f t="shared" si="567"/>
        <v>0</v>
      </c>
      <c r="L939" s="136">
        <f t="shared" si="567"/>
        <v>0</v>
      </c>
      <c r="M939" s="136">
        <f t="shared" si="567"/>
        <v>0</v>
      </c>
      <c r="N939" s="136">
        <f t="shared" si="567"/>
        <v>0</v>
      </c>
      <c r="O939" s="136">
        <f t="shared" si="567"/>
        <v>0</v>
      </c>
      <c r="P939" s="136">
        <f t="shared" si="567"/>
        <v>0</v>
      </c>
      <c r="Q939" s="136">
        <f t="shared" si="567"/>
        <v>0</v>
      </c>
      <c r="R939" s="136">
        <f t="shared" si="567"/>
        <v>0</v>
      </c>
      <c r="S939" s="136">
        <f t="shared" si="567"/>
        <v>0</v>
      </c>
      <c r="T939" s="136">
        <f t="shared" si="567"/>
        <v>0</v>
      </c>
      <c r="U939" s="136">
        <f t="shared" si="567"/>
        <v>0</v>
      </c>
      <c r="V939" s="136">
        <f t="shared" si="567"/>
        <v>0</v>
      </c>
      <c r="W939" s="136">
        <f t="shared" si="567"/>
        <v>0</v>
      </c>
      <c r="X939" s="136">
        <f t="shared" si="567"/>
        <v>0</v>
      </c>
      <c r="Y939" s="42">
        <f t="shared" ref="Y939:Y972" si="568">SUM(J939:X939)-I939</f>
        <v>0</v>
      </c>
      <c r="Z939" s="42"/>
      <c r="AA939" s="42"/>
      <c r="AB939" s="42"/>
      <c r="AC939" s="42"/>
      <c r="AD939" s="42"/>
      <c r="AE939" s="42"/>
      <c r="AF939" s="42"/>
      <c r="AG939" s="42"/>
    </row>
    <row r="940" spans="1:33">
      <c r="A940" s="44">
        <f t="shared" si="564"/>
        <v>911</v>
      </c>
      <c r="B940" s="44"/>
      <c r="C940" s="142">
        <v>39001</v>
      </c>
      <c r="E940" s="138" t="s">
        <v>304</v>
      </c>
      <c r="G940" s="43"/>
      <c r="H940" s="136"/>
      <c r="I940" s="42">
        <f>'DepExp. Class.'!G$148</f>
        <v>2359.4210664947659</v>
      </c>
      <c r="J940" s="136">
        <f t="shared" ref="J940:X940" si="569">+J148+J412+J676</f>
        <v>1374.3314752264009</v>
      </c>
      <c r="K940" s="136">
        <f t="shared" si="569"/>
        <v>610.73356073851664</v>
      </c>
      <c r="L940" s="136">
        <f t="shared" si="569"/>
        <v>5.3709546567566271</v>
      </c>
      <c r="M940" s="136">
        <f t="shared" si="569"/>
        <v>251.72005410372481</v>
      </c>
      <c r="N940" s="136">
        <f t="shared" si="569"/>
        <v>117.26502176936719</v>
      </c>
      <c r="O940" s="136">
        <f t="shared" si="569"/>
        <v>0</v>
      </c>
      <c r="P940" s="136">
        <f t="shared" si="569"/>
        <v>0</v>
      </c>
      <c r="Q940" s="136">
        <f t="shared" si="569"/>
        <v>0</v>
      </c>
      <c r="R940" s="136">
        <f t="shared" si="569"/>
        <v>0</v>
      </c>
      <c r="S940" s="136">
        <f t="shared" si="569"/>
        <v>0</v>
      </c>
      <c r="T940" s="136">
        <f t="shared" si="569"/>
        <v>0</v>
      </c>
      <c r="U940" s="136">
        <f t="shared" si="569"/>
        <v>0</v>
      </c>
      <c r="V940" s="136">
        <f t="shared" si="569"/>
        <v>0</v>
      </c>
      <c r="W940" s="136">
        <f t="shared" si="569"/>
        <v>0</v>
      </c>
      <c r="X940" s="136">
        <f t="shared" si="569"/>
        <v>0</v>
      </c>
      <c r="Y940" s="42">
        <f t="shared" si="568"/>
        <v>0</v>
      </c>
      <c r="Z940" s="42"/>
      <c r="AA940" s="42"/>
      <c r="AB940" s="42"/>
      <c r="AC940" s="42"/>
      <c r="AD940" s="42"/>
      <c r="AE940" s="42"/>
      <c r="AF940" s="42"/>
      <c r="AG940" s="42"/>
    </row>
    <row r="941" spans="1:33">
      <c r="A941" s="44">
        <f t="shared" si="564"/>
        <v>912</v>
      </c>
      <c r="B941" s="44"/>
      <c r="C941" s="142">
        <v>36602</v>
      </c>
      <c r="E941" s="138" t="s">
        <v>149</v>
      </c>
      <c r="G941" s="43"/>
      <c r="H941" s="136"/>
      <c r="I941" s="42">
        <f>'DepExp. Class.'!G$149</f>
        <v>0</v>
      </c>
      <c r="J941" s="136">
        <f t="shared" ref="J941:X941" si="570">+J149+J413+J677</f>
        <v>0</v>
      </c>
      <c r="K941" s="136">
        <f t="shared" si="570"/>
        <v>0</v>
      </c>
      <c r="L941" s="136">
        <f t="shared" si="570"/>
        <v>0</v>
      </c>
      <c r="M941" s="136">
        <f t="shared" si="570"/>
        <v>0</v>
      </c>
      <c r="N941" s="136">
        <f t="shared" si="570"/>
        <v>0</v>
      </c>
      <c r="O941" s="136">
        <f t="shared" si="570"/>
        <v>0</v>
      </c>
      <c r="P941" s="136">
        <f t="shared" si="570"/>
        <v>0</v>
      </c>
      <c r="Q941" s="136">
        <f t="shared" si="570"/>
        <v>0</v>
      </c>
      <c r="R941" s="136">
        <f t="shared" si="570"/>
        <v>0</v>
      </c>
      <c r="S941" s="136">
        <f t="shared" si="570"/>
        <v>0</v>
      </c>
      <c r="T941" s="136">
        <f t="shared" si="570"/>
        <v>0</v>
      </c>
      <c r="U941" s="136">
        <f t="shared" si="570"/>
        <v>0</v>
      </c>
      <c r="V941" s="136">
        <f t="shared" si="570"/>
        <v>0</v>
      </c>
      <c r="W941" s="136">
        <f t="shared" si="570"/>
        <v>0</v>
      </c>
      <c r="X941" s="136">
        <f t="shared" si="570"/>
        <v>0</v>
      </c>
      <c r="Y941" s="42">
        <f t="shared" si="568"/>
        <v>0</v>
      </c>
      <c r="Z941" s="42"/>
      <c r="AA941" s="42"/>
      <c r="AB941" s="42"/>
      <c r="AC941" s="42"/>
      <c r="AD941" s="42"/>
      <c r="AE941" s="42"/>
      <c r="AF941" s="42"/>
      <c r="AG941" s="42"/>
    </row>
    <row r="942" spans="1:33">
      <c r="A942" s="44">
        <f t="shared" si="564"/>
        <v>913</v>
      </c>
      <c r="B942" s="44"/>
      <c r="C942" s="142">
        <v>38900</v>
      </c>
      <c r="E942" s="138" t="s">
        <v>125</v>
      </c>
      <c r="G942" s="43"/>
      <c r="H942" s="136"/>
      <c r="I942" s="42">
        <f>'DepExp. Class.'!G$150</f>
        <v>0</v>
      </c>
      <c r="J942" s="136">
        <f t="shared" ref="J942:X942" si="571">+J150+J414+J678</f>
        <v>0</v>
      </c>
      <c r="K942" s="136">
        <f t="shared" si="571"/>
        <v>0</v>
      </c>
      <c r="L942" s="136">
        <f t="shared" si="571"/>
        <v>0</v>
      </c>
      <c r="M942" s="136">
        <f t="shared" si="571"/>
        <v>0</v>
      </c>
      <c r="N942" s="136">
        <f t="shared" si="571"/>
        <v>0</v>
      </c>
      <c r="O942" s="136">
        <f t="shared" si="571"/>
        <v>0</v>
      </c>
      <c r="P942" s="136">
        <f t="shared" si="571"/>
        <v>0</v>
      </c>
      <c r="Q942" s="136">
        <f t="shared" si="571"/>
        <v>0</v>
      </c>
      <c r="R942" s="136">
        <f t="shared" si="571"/>
        <v>0</v>
      </c>
      <c r="S942" s="136">
        <f t="shared" si="571"/>
        <v>0</v>
      </c>
      <c r="T942" s="136">
        <f t="shared" si="571"/>
        <v>0</v>
      </c>
      <c r="U942" s="136">
        <f t="shared" si="571"/>
        <v>0</v>
      </c>
      <c r="V942" s="136">
        <f t="shared" si="571"/>
        <v>0</v>
      </c>
      <c r="W942" s="136">
        <f t="shared" si="571"/>
        <v>0</v>
      </c>
      <c r="X942" s="136">
        <f t="shared" si="571"/>
        <v>0</v>
      </c>
      <c r="Y942" s="42">
        <f t="shared" si="568"/>
        <v>0</v>
      </c>
      <c r="Z942" s="42"/>
      <c r="AA942" s="42"/>
      <c r="AB942" s="42"/>
      <c r="AC942" s="42"/>
      <c r="AD942" s="42"/>
      <c r="AE942" s="42"/>
      <c r="AF942" s="42"/>
      <c r="AG942" s="42"/>
    </row>
    <row r="943" spans="1:33">
      <c r="A943" s="44">
        <f t="shared" si="564"/>
        <v>914</v>
      </c>
      <c r="B943" s="44"/>
      <c r="C943" s="142">
        <v>39004</v>
      </c>
      <c r="E943" s="138" t="s">
        <v>306</v>
      </c>
      <c r="G943" s="43"/>
      <c r="H943" s="136"/>
      <c r="I943" s="42">
        <f>'DepExp. Class.'!G$151</f>
        <v>0</v>
      </c>
      <c r="J943" s="136">
        <f t="shared" ref="J943:X943" si="572">+J151+J415+J679</f>
        <v>0</v>
      </c>
      <c r="K943" s="136">
        <f t="shared" si="572"/>
        <v>0</v>
      </c>
      <c r="L943" s="136">
        <f t="shared" si="572"/>
        <v>0</v>
      </c>
      <c r="M943" s="136">
        <f t="shared" si="572"/>
        <v>0</v>
      </c>
      <c r="N943" s="136">
        <f t="shared" si="572"/>
        <v>0</v>
      </c>
      <c r="O943" s="136">
        <f t="shared" si="572"/>
        <v>0</v>
      </c>
      <c r="P943" s="136">
        <f t="shared" si="572"/>
        <v>0</v>
      </c>
      <c r="Q943" s="136">
        <f t="shared" si="572"/>
        <v>0</v>
      </c>
      <c r="R943" s="136">
        <f t="shared" si="572"/>
        <v>0</v>
      </c>
      <c r="S943" s="136">
        <f t="shared" si="572"/>
        <v>0</v>
      </c>
      <c r="T943" s="136">
        <f t="shared" si="572"/>
        <v>0</v>
      </c>
      <c r="U943" s="136">
        <f t="shared" si="572"/>
        <v>0</v>
      </c>
      <c r="V943" s="136">
        <f t="shared" si="572"/>
        <v>0</v>
      </c>
      <c r="W943" s="136">
        <f t="shared" si="572"/>
        <v>0</v>
      </c>
      <c r="X943" s="136">
        <f t="shared" si="572"/>
        <v>0</v>
      </c>
      <c r="Y943" s="42">
        <f t="shared" si="568"/>
        <v>0</v>
      </c>
      <c r="Z943" s="42"/>
      <c r="AA943" s="42"/>
      <c r="AB943" s="42"/>
      <c r="AC943" s="42"/>
      <c r="AD943" s="42"/>
      <c r="AE943" s="42"/>
      <c r="AF943" s="42"/>
      <c r="AG943" s="42"/>
    </row>
    <row r="944" spans="1:33">
      <c r="A944" s="44">
        <f t="shared" si="564"/>
        <v>915</v>
      </c>
      <c r="B944" s="44"/>
      <c r="C944" s="142">
        <v>39009</v>
      </c>
      <c r="E944" s="138" t="s">
        <v>307</v>
      </c>
      <c r="G944" s="43"/>
      <c r="H944" s="136"/>
      <c r="I944" s="42">
        <f>'DepExp. Class.'!G$152</f>
        <v>3760.206299321796</v>
      </c>
      <c r="J944" s="136">
        <f t="shared" ref="J944:X944" si="573">+J152+J416+J680</f>
        <v>2190.2702929494221</v>
      </c>
      <c r="K944" s="136">
        <f t="shared" si="573"/>
        <v>973.32528513358307</v>
      </c>
      <c r="L944" s="136">
        <f t="shared" si="573"/>
        <v>8.5596834835893461</v>
      </c>
      <c r="M944" s="136">
        <f t="shared" si="573"/>
        <v>401.16592436492476</v>
      </c>
      <c r="N944" s="136">
        <f t="shared" si="573"/>
        <v>186.88511339027676</v>
      </c>
      <c r="O944" s="136">
        <f t="shared" si="573"/>
        <v>0</v>
      </c>
      <c r="P944" s="136">
        <f t="shared" si="573"/>
        <v>0</v>
      </c>
      <c r="Q944" s="136">
        <f t="shared" si="573"/>
        <v>0</v>
      </c>
      <c r="R944" s="136">
        <f t="shared" si="573"/>
        <v>0</v>
      </c>
      <c r="S944" s="136">
        <f t="shared" si="573"/>
        <v>0</v>
      </c>
      <c r="T944" s="136">
        <f t="shared" si="573"/>
        <v>0</v>
      </c>
      <c r="U944" s="136">
        <f t="shared" si="573"/>
        <v>0</v>
      </c>
      <c r="V944" s="136">
        <f t="shared" si="573"/>
        <v>0</v>
      </c>
      <c r="W944" s="136">
        <f t="shared" si="573"/>
        <v>0</v>
      </c>
      <c r="X944" s="136">
        <f t="shared" si="573"/>
        <v>0</v>
      </c>
      <c r="Y944" s="42">
        <f t="shared" si="568"/>
        <v>0</v>
      </c>
      <c r="Z944" s="42"/>
      <c r="AA944" s="42"/>
      <c r="AB944" s="42"/>
      <c r="AC944" s="42"/>
      <c r="AD944" s="42"/>
      <c r="AE944" s="42"/>
      <c r="AF944" s="42"/>
      <c r="AG944" s="42"/>
    </row>
    <row r="945" spans="1:33">
      <c r="A945" s="44">
        <f t="shared" si="564"/>
        <v>916</v>
      </c>
      <c r="B945" s="44"/>
      <c r="C945" s="142">
        <v>39100</v>
      </c>
      <c r="E945" s="138" t="s">
        <v>308</v>
      </c>
      <c r="G945" s="43"/>
      <c r="H945" s="136"/>
      <c r="I945" s="42">
        <f>'DepExp. Class.'!G$153</f>
        <v>610.70521075256545</v>
      </c>
      <c r="J945" s="136">
        <f t="shared" ref="J945:X945" si="574">+J153+J417+J681</f>
        <v>355.72768470230375</v>
      </c>
      <c r="K945" s="136">
        <f t="shared" si="574"/>
        <v>158.08037540267844</v>
      </c>
      <c r="L945" s="136">
        <f t="shared" si="574"/>
        <v>1.3902011990043004</v>
      </c>
      <c r="M945" s="136">
        <f t="shared" si="574"/>
        <v>65.154435922895274</v>
      </c>
      <c r="N945" s="136">
        <f t="shared" si="574"/>
        <v>30.352513525683751</v>
      </c>
      <c r="O945" s="136">
        <f t="shared" si="574"/>
        <v>0</v>
      </c>
      <c r="P945" s="136">
        <f t="shared" si="574"/>
        <v>0</v>
      </c>
      <c r="Q945" s="136">
        <f t="shared" si="574"/>
        <v>0</v>
      </c>
      <c r="R945" s="136">
        <f t="shared" si="574"/>
        <v>0</v>
      </c>
      <c r="S945" s="136">
        <f t="shared" si="574"/>
        <v>0</v>
      </c>
      <c r="T945" s="136">
        <f t="shared" si="574"/>
        <v>0</v>
      </c>
      <c r="U945" s="136">
        <f t="shared" si="574"/>
        <v>0</v>
      </c>
      <c r="V945" s="136">
        <f t="shared" si="574"/>
        <v>0</v>
      </c>
      <c r="W945" s="136">
        <f t="shared" si="574"/>
        <v>0</v>
      </c>
      <c r="X945" s="136">
        <f t="shared" si="574"/>
        <v>0</v>
      </c>
      <c r="Y945" s="42">
        <f t="shared" si="568"/>
        <v>0</v>
      </c>
      <c r="Z945" s="42"/>
      <c r="AA945" s="42"/>
      <c r="AB945" s="42"/>
      <c r="AC945" s="42"/>
      <c r="AD945" s="42"/>
      <c r="AE945" s="42"/>
      <c r="AF945" s="42"/>
      <c r="AG945" s="42"/>
    </row>
    <row r="946" spans="1:33">
      <c r="A946" s="44">
        <f t="shared" si="564"/>
        <v>917</v>
      </c>
      <c r="B946" s="44"/>
      <c r="C946" s="142">
        <v>39102</v>
      </c>
      <c r="E946" s="138" t="s">
        <v>309</v>
      </c>
      <c r="G946" s="43"/>
      <c r="H946" s="136"/>
      <c r="I946" s="42">
        <f>'DepExp. Class.'!G$154</f>
        <v>0</v>
      </c>
      <c r="J946" s="136">
        <f t="shared" ref="J946:X946" si="575">+J154+J418+J682</f>
        <v>0</v>
      </c>
      <c r="K946" s="136">
        <f t="shared" si="575"/>
        <v>0</v>
      </c>
      <c r="L946" s="136">
        <f t="shared" si="575"/>
        <v>0</v>
      </c>
      <c r="M946" s="136">
        <f t="shared" si="575"/>
        <v>0</v>
      </c>
      <c r="N946" s="136">
        <f t="shared" si="575"/>
        <v>0</v>
      </c>
      <c r="O946" s="136">
        <f t="shared" si="575"/>
        <v>0</v>
      </c>
      <c r="P946" s="136">
        <f t="shared" si="575"/>
        <v>0</v>
      </c>
      <c r="Q946" s="136">
        <f t="shared" si="575"/>
        <v>0</v>
      </c>
      <c r="R946" s="136">
        <f t="shared" si="575"/>
        <v>0</v>
      </c>
      <c r="S946" s="136">
        <f t="shared" si="575"/>
        <v>0</v>
      </c>
      <c r="T946" s="136">
        <f t="shared" si="575"/>
        <v>0</v>
      </c>
      <c r="U946" s="136">
        <f t="shared" si="575"/>
        <v>0</v>
      </c>
      <c r="V946" s="136">
        <f t="shared" si="575"/>
        <v>0</v>
      </c>
      <c r="W946" s="136">
        <f t="shared" si="575"/>
        <v>0</v>
      </c>
      <c r="X946" s="136">
        <f t="shared" si="575"/>
        <v>0</v>
      </c>
      <c r="Y946" s="42">
        <f t="shared" si="568"/>
        <v>0</v>
      </c>
      <c r="Z946" s="42"/>
      <c r="AA946" s="42"/>
      <c r="AB946" s="42"/>
      <c r="AC946" s="42"/>
      <c r="AD946" s="42"/>
      <c r="AE946" s="42"/>
      <c r="AF946" s="42"/>
      <c r="AG946" s="42"/>
    </row>
    <row r="947" spans="1:33">
      <c r="A947" s="44">
        <f t="shared" si="564"/>
        <v>918</v>
      </c>
      <c r="B947" s="44"/>
      <c r="C947" s="142">
        <v>39103</v>
      </c>
      <c r="E947" s="138" t="s">
        <v>310</v>
      </c>
      <c r="G947" s="43"/>
      <c r="H947" s="136"/>
      <c r="I947" s="42">
        <f>'DepExp. Class.'!G$155</f>
        <v>0</v>
      </c>
      <c r="J947" s="136">
        <f t="shared" ref="J947:X947" si="576">+J155+J419+J683</f>
        <v>0</v>
      </c>
      <c r="K947" s="136">
        <f t="shared" si="576"/>
        <v>0</v>
      </c>
      <c r="L947" s="136">
        <f t="shared" si="576"/>
        <v>0</v>
      </c>
      <c r="M947" s="136">
        <f t="shared" si="576"/>
        <v>0</v>
      </c>
      <c r="N947" s="136">
        <f t="shared" si="576"/>
        <v>0</v>
      </c>
      <c r="O947" s="136">
        <f t="shared" si="576"/>
        <v>0</v>
      </c>
      <c r="P947" s="136">
        <f t="shared" si="576"/>
        <v>0</v>
      </c>
      <c r="Q947" s="136">
        <f t="shared" si="576"/>
        <v>0</v>
      </c>
      <c r="R947" s="136">
        <f t="shared" si="576"/>
        <v>0</v>
      </c>
      <c r="S947" s="136">
        <f t="shared" si="576"/>
        <v>0</v>
      </c>
      <c r="T947" s="136">
        <f t="shared" si="576"/>
        <v>0</v>
      </c>
      <c r="U947" s="136">
        <f t="shared" si="576"/>
        <v>0</v>
      </c>
      <c r="V947" s="136">
        <f t="shared" si="576"/>
        <v>0</v>
      </c>
      <c r="W947" s="136">
        <f t="shared" si="576"/>
        <v>0</v>
      </c>
      <c r="X947" s="136">
        <f t="shared" si="576"/>
        <v>0</v>
      </c>
      <c r="Y947" s="42">
        <f t="shared" si="568"/>
        <v>0</v>
      </c>
      <c r="Z947" s="42"/>
      <c r="AA947" s="42"/>
      <c r="AB947" s="42"/>
      <c r="AC947" s="42"/>
      <c r="AD947" s="42"/>
      <c r="AE947" s="42"/>
      <c r="AF947" s="42"/>
      <c r="AG947" s="42"/>
    </row>
    <row r="948" spans="1:33">
      <c r="A948" s="44">
        <f t="shared" si="564"/>
        <v>919</v>
      </c>
      <c r="B948" s="44"/>
      <c r="C948" s="142">
        <v>39200</v>
      </c>
      <c r="E948" s="138" t="s">
        <v>311</v>
      </c>
      <c r="G948" s="43"/>
      <c r="H948" s="136"/>
      <c r="I948" s="42">
        <f>'DepExp. Class.'!G$156</f>
        <v>0</v>
      </c>
      <c r="J948" s="136">
        <f t="shared" ref="J948:X948" si="577">+J156+J420+J684</f>
        <v>0</v>
      </c>
      <c r="K948" s="136">
        <f t="shared" si="577"/>
        <v>0</v>
      </c>
      <c r="L948" s="136">
        <f t="shared" si="577"/>
        <v>0</v>
      </c>
      <c r="M948" s="136">
        <f t="shared" si="577"/>
        <v>0</v>
      </c>
      <c r="N948" s="136">
        <f t="shared" si="577"/>
        <v>0</v>
      </c>
      <c r="O948" s="136">
        <f t="shared" si="577"/>
        <v>0</v>
      </c>
      <c r="P948" s="136">
        <f t="shared" si="577"/>
        <v>0</v>
      </c>
      <c r="Q948" s="136">
        <f t="shared" si="577"/>
        <v>0</v>
      </c>
      <c r="R948" s="136">
        <f t="shared" si="577"/>
        <v>0</v>
      </c>
      <c r="S948" s="136">
        <f t="shared" si="577"/>
        <v>0</v>
      </c>
      <c r="T948" s="136">
        <f t="shared" si="577"/>
        <v>0</v>
      </c>
      <c r="U948" s="136">
        <f t="shared" si="577"/>
        <v>0</v>
      </c>
      <c r="V948" s="136">
        <f t="shared" si="577"/>
        <v>0</v>
      </c>
      <c r="W948" s="136">
        <f t="shared" si="577"/>
        <v>0</v>
      </c>
      <c r="X948" s="136">
        <f t="shared" si="577"/>
        <v>0</v>
      </c>
      <c r="Y948" s="42">
        <f t="shared" si="568"/>
        <v>0</v>
      </c>
      <c r="Z948" s="42"/>
      <c r="AA948" s="42"/>
      <c r="AB948" s="42"/>
      <c r="AC948" s="42"/>
      <c r="AD948" s="42"/>
      <c r="AE948" s="42"/>
      <c r="AF948" s="42"/>
      <c r="AG948" s="42"/>
    </row>
    <row r="949" spans="1:33">
      <c r="A949" s="44">
        <f t="shared" si="564"/>
        <v>920</v>
      </c>
      <c r="B949" s="44"/>
      <c r="C949" s="142">
        <v>39201</v>
      </c>
      <c r="E949" s="138" t="s">
        <v>312</v>
      </c>
      <c r="G949" s="43"/>
      <c r="H949" s="136"/>
      <c r="I949" s="42">
        <f>'DepExp. Class.'!G$157</f>
        <v>0</v>
      </c>
      <c r="J949" s="136">
        <f t="shared" ref="J949:X949" si="578">+J157+J421+J685</f>
        <v>0</v>
      </c>
      <c r="K949" s="136">
        <f t="shared" si="578"/>
        <v>0</v>
      </c>
      <c r="L949" s="136">
        <f t="shared" si="578"/>
        <v>0</v>
      </c>
      <c r="M949" s="136">
        <f t="shared" si="578"/>
        <v>0</v>
      </c>
      <c r="N949" s="136">
        <f t="shared" si="578"/>
        <v>0</v>
      </c>
      <c r="O949" s="136">
        <f t="shared" si="578"/>
        <v>0</v>
      </c>
      <c r="P949" s="136">
        <f t="shared" si="578"/>
        <v>0</v>
      </c>
      <c r="Q949" s="136">
        <f t="shared" si="578"/>
        <v>0</v>
      </c>
      <c r="R949" s="136">
        <f t="shared" si="578"/>
        <v>0</v>
      </c>
      <c r="S949" s="136">
        <f t="shared" si="578"/>
        <v>0</v>
      </c>
      <c r="T949" s="136">
        <f t="shared" si="578"/>
        <v>0</v>
      </c>
      <c r="U949" s="136">
        <f t="shared" si="578"/>
        <v>0</v>
      </c>
      <c r="V949" s="136">
        <f t="shared" si="578"/>
        <v>0</v>
      </c>
      <c r="W949" s="136">
        <f t="shared" si="578"/>
        <v>0</v>
      </c>
      <c r="X949" s="136">
        <f t="shared" si="578"/>
        <v>0</v>
      </c>
      <c r="Y949" s="42">
        <f t="shared" si="568"/>
        <v>0</v>
      </c>
      <c r="Z949" s="42"/>
      <c r="AA949" s="42"/>
      <c r="AB949" s="42"/>
      <c r="AC949" s="42"/>
      <c r="AD949" s="42"/>
      <c r="AE949" s="42"/>
      <c r="AF949" s="42"/>
      <c r="AG949" s="42"/>
    </row>
    <row r="950" spans="1:33">
      <c r="A950" s="44">
        <f t="shared" si="564"/>
        <v>921</v>
      </c>
      <c r="B950" s="44"/>
      <c r="C950" s="142">
        <v>39202</v>
      </c>
      <c r="E950" s="138" t="s">
        <v>313</v>
      </c>
      <c r="G950" s="43"/>
      <c r="H950" s="136"/>
      <c r="I950" s="42">
        <f>'DepExp. Class.'!G$158</f>
        <v>0</v>
      </c>
      <c r="J950" s="136">
        <f t="shared" ref="J950:X950" si="579">+J158+J422+J686</f>
        <v>0</v>
      </c>
      <c r="K950" s="136">
        <f t="shared" si="579"/>
        <v>0</v>
      </c>
      <c r="L950" s="136">
        <f t="shared" si="579"/>
        <v>0</v>
      </c>
      <c r="M950" s="136">
        <f t="shared" si="579"/>
        <v>0</v>
      </c>
      <c r="N950" s="136">
        <f t="shared" si="579"/>
        <v>0</v>
      </c>
      <c r="O950" s="136">
        <f t="shared" si="579"/>
        <v>0</v>
      </c>
      <c r="P950" s="136">
        <f t="shared" si="579"/>
        <v>0</v>
      </c>
      <c r="Q950" s="136">
        <f t="shared" si="579"/>
        <v>0</v>
      </c>
      <c r="R950" s="136">
        <f t="shared" si="579"/>
        <v>0</v>
      </c>
      <c r="S950" s="136">
        <f t="shared" si="579"/>
        <v>0</v>
      </c>
      <c r="T950" s="136">
        <f t="shared" si="579"/>
        <v>0</v>
      </c>
      <c r="U950" s="136">
        <f t="shared" si="579"/>
        <v>0</v>
      </c>
      <c r="V950" s="136">
        <f t="shared" si="579"/>
        <v>0</v>
      </c>
      <c r="W950" s="136">
        <f t="shared" si="579"/>
        <v>0</v>
      </c>
      <c r="X950" s="136">
        <f t="shared" si="579"/>
        <v>0</v>
      </c>
      <c r="Y950" s="42">
        <f t="shared" si="568"/>
        <v>0</v>
      </c>
      <c r="Z950" s="42"/>
      <c r="AA950" s="42"/>
      <c r="AB950" s="42"/>
      <c r="AC950" s="42"/>
      <c r="AD950" s="42"/>
      <c r="AE950" s="42"/>
      <c r="AF950" s="42"/>
      <c r="AG950" s="42"/>
    </row>
    <row r="951" spans="1:33">
      <c r="A951" s="44">
        <f t="shared" si="564"/>
        <v>922</v>
      </c>
      <c r="B951" s="44"/>
      <c r="C951" s="142">
        <v>39300</v>
      </c>
      <c r="E951" s="138" t="s">
        <v>198</v>
      </c>
      <c r="G951" s="43"/>
      <c r="H951" s="136"/>
      <c r="I951" s="42">
        <f>'DepExp. Class.'!G$159</f>
        <v>0</v>
      </c>
      <c r="J951" s="136">
        <f t="shared" ref="J951:X951" si="580">+J159+J423+J687</f>
        <v>0</v>
      </c>
      <c r="K951" s="136">
        <f t="shared" si="580"/>
        <v>0</v>
      </c>
      <c r="L951" s="136">
        <f t="shared" si="580"/>
        <v>0</v>
      </c>
      <c r="M951" s="136">
        <f t="shared" si="580"/>
        <v>0</v>
      </c>
      <c r="N951" s="136">
        <f t="shared" si="580"/>
        <v>0</v>
      </c>
      <c r="O951" s="136">
        <f t="shared" si="580"/>
        <v>0</v>
      </c>
      <c r="P951" s="136">
        <f t="shared" si="580"/>
        <v>0</v>
      </c>
      <c r="Q951" s="136">
        <f t="shared" si="580"/>
        <v>0</v>
      </c>
      <c r="R951" s="136">
        <f t="shared" si="580"/>
        <v>0</v>
      </c>
      <c r="S951" s="136">
        <f t="shared" si="580"/>
        <v>0</v>
      </c>
      <c r="T951" s="136">
        <f t="shared" si="580"/>
        <v>0</v>
      </c>
      <c r="U951" s="136">
        <f t="shared" si="580"/>
        <v>0</v>
      </c>
      <c r="V951" s="136">
        <f t="shared" si="580"/>
        <v>0</v>
      </c>
      <c r="W951" s="136">
        <f t="shared" si="580"/>
        <v>0</v>
      </c>
      <c r="X951" s="136">
        <f t="shared" si="580"/>
        <v>0</v>
      </c>
      <c r="Y951" s="42">
        <f t="shared" si="568"/>
        <v>0</v>
      </c>
      <c r="Z951" s="42"/>
      <c r="AA951" s="42"/>
      <c r="AB951" s="42"/>
      <c r="AC951" s="42"/>
      <c r="AD951" s="42"/>
      <c r="AE951" s="42"/>
      <c r="AF951" s="42"/>
      <c r="AG951" s="42"/>
    </row>
    <row r="952" spans="1:33">
      <c r="A952" s="44">
        <f t="shared" si="564"/>
        <v>923</v>
      </c>
      <c r="B952" s="44"/>
      <c r="C952" s="142">
        <v>39400</v>
      </c>
      <c r="E952" s="138" t="s">
        <v>314</v>
      </c>
      <c r="G952" s="43"/>
      <c r="H952" s="136"/>
      <c r="I952" s="42">
        <f>'DepExp. Class.'!G$160</f>
        <v>1191.5006115532935</v>
      </c>
      <c r="J952" s="136">
        <f t="shared" ref="J952:X952" si="581">+J160+J424+J688</f>
        <v>694.03330183956768</v>
      </c>
      <c r="K952" s="136">
        <f t="shared" si="581"/>
        <v>308.41862923481591</v>
      </c>
      <c r="L952" s="136">
        <f t="shared" si="581"/>
        <v>2.7123161054325218</v>
      </c>
      <c r="M952" s="136">
        <f t="shared" si="581"/>
        <v>127.11787762851256</v>
      </c>
      <c r="N952" s="136">
        <f t="shared" si="581"/>
        <v>59.218486744964913</v>
      </c>
      <c r="O952" s="136">
        <f t="shared" si="581"/>
        <v>0</v>
      </c>
      <c r="P952" s="136">
        <f t="shared" si="581"/>
        <v>0</v>
      </c>
      <c r="Q952" s="136">
        <f t="shared" si="581"/>
        <v>0</v>
      </c>
      <c r="R952" s="136">
        <f t="shared" si="581"/>
        <v>0</v>
      </c>
      <c r="S952" s="136">
        <f t="shared" si="581"/>
        <v>0</v>
      </c>
      <c r="T952" s="136">
        <f t="shared" si="581"/>
        <v>0</v>
      </c>
      <c r="U952" s="136">
        <f t="shared" si="581"/>
        <v>0</v>
      </c>
      <c r="V952" s="136">
        <f t="shared" si="581"/>
        <v>0</v>
      </c>
      <c r="W952" s="136">
        <f t="shared" si="581"/>
        <v>0</v>
      </c>
      <c r="X952" s="136">
        <f t="shared" si="581"/>
        <v>0</v>
      </c>
      <c r="Y952" s="42">
        <f t="shared" si="568"/>
        <v>0</v>
      </c>
      <c r="Z952" s="42"/>
      <c r="AA952" s="42"/>
      <c r="AB952" s="42"/>
      <c r="AC952" s="42"/>
      <c r="AD952" s="42"/>
      <c r="AE952" s="42"/>
      <c r="AF952" s="42"/>
      <c r="AG952" s="42"/>
    </row>
    <row r="953" spans="1:33">
      <c r="A953" s="44">
        <f t="shared" si="564"/>
        <v>924</v>
      </c>
      <c r="B953" s="44"/>
      <c r="C953" s="142">
        <v>39600</v>
      </c>
      <c r="E953" s="138" t="s">
        <v>315</v>
      </c>
      <c r="G953" s="43"/>
      <c r="H953" s="136"/>
      <c r="I953" s="42">
        <f>'DepExp. Class.'!G$161</f>
        <v>4.7248707605381943</v>
      </c>
      <c r="J953" s="136">
        <f t="shared" ref="J953:X953" si="582">+J161+J425+J689</f>
        <v>2.7521745460345315</v>
      </c>
      <c r="K953" s="136">
        <f t="shared" si="582"/>
        <v>1.223027625119832</v>
      </c>
      <c r="L953" s="136">
        <f t="shared" si="582"/>
        <v>1.0755632800883165E-2</v>
      </c>
      <c r="M953" s="136">
        <f t="shared" si="582"/>
        <v>0.50408328566918814</v>
      </c>
      <c r="N953" s="136">
        <f t="shared" si="582"/>
        <v>0.2348296709137597</v>
      </c>
      <c r="O953" s="136">
        <f t="shared" si="582"/>
        <v>0</v>
      </c>
      <c r="P953" s="136">
        <f t="shared" si="582"/>
        <v>0</v>
      </c>
      <c r="Q953" s="136">
        <f t="shared" si="582"/>
        <v>0</v>
      </c>
      <c r="R953" s="136">
        <f t="shared" si="582"/>
        <v>0</v>
      </c>
      <c r="S953" s="136">
        <f t="shared" si="582"/>
        <v>0</v>
      </c>
      <c r="T953" s="136">
        <f t="shared" si="582"/>
        <v>0</v>
      </c>
      <c r="U953" s="136">
        <f t="shared" si="582"/>
        <v>0</v>
      </c>
      <c r="V953" s="136">
        <f t="shared" si="582"/>
        <v>0</v>
      </c>
      <c r="W953" s="136">
        <f t="shared" si="582"/>
        <v>0</v>
      </c>
      <c r="X953" s="136">
        <f t="shared" si="582"/>
        <v>0</v>
      </c>
      <c r="Y953" s="42">
        <f t="shared" si="568"/>
        <v>0</v>
      </c>
      <c r="Z953" s="42"/>
      <c r="AA953" s="42"/>
      <c r="AB953" s="42"/>
      <c r="AC953" s="42"/>
      <c r="AD953" s="42"/>
      <c r="AE953" s="42"/>
      <c r="AF953" s="42"/>
      <c r="AG953" s="42"/>
    </row>
    <row r="954" spans="1:33">
      <c r="A954" s="44">
        <f t="shared" si="564"/>
        <v>925</v>
      </c>
      <c r="B954" s="44"/>
      <c r="C954" s="142">
        <v>39603</v>
      </c>
      <c r="E954" s="138" t="s">
        <v>316</v>
      </c>
      <c r="G954" s="43"/>
      <c r="H954" s="136"/>
      <c r="I954" s="42">
        <f>'DepExp. Class.'!G$162</f>
        <v>0</v>
      </c>
      <c r="J954" s="136">
        <f t="shared" ref="J954:X954" si="583">+J162+J426+J690</f>
        <v>0</v>
      </c>
      <c r="K954" s="136">
        <f t="shared" si="583"/>
        <v>0</v>
      </c>
      <c r="L954" s="136">
        <f t="shared" si="583"/>
        <v>0</v>
      </c>
      <c r="M954" s="136">
        <f t="shared" si="583"/>
        <v>0</v>
      </c>
      <c r="N954" s="136">
        <f t="shared" si="583"/>
        <v>0</v>
      </c>
      <c r="O954" s="136">
        <f t="shared" si="583"/>
        <v>0</v>
      </c>
      <c r="P954" s="136">
        <f t="shared" si="583"/>
        <v>0</v>
      </c>
      <c r="Q954" s="136">
        <f t="shared" si="583"/>
        <v>0</v>
      </c>
      <c r="R954" s="136">
        <f t="shared" si="583"/>
        <v>0</v>
      </c>
      <c r="S954" s="136">
        <f t="shared" si="583"/>
        <v>0</v>
      </c>
      <c r="T954" s="136">
        <f t="shared" si="583"/>
        <v>0</v>
      </c>
      <c r="U954" s="136">
        <f t="shared" si="583"/>
        <v>0</v>
      </c>
      <c r="V954" s="136">
        <f t="shared" si="583"/>
        <v>0</v>
      </c>
      <c r="W954" s="136">
        <f t="shared" si="583"/>
        <v>0</v>
      </c>
      <c r="X954" s="136">
        <f t="shared" si="583"/>
        <v>0</v>
      </c>
      <c r="Y954" s="42">
        <f t="shared" si="568"/>
        <v>0</v>
      </c>
      <c r="Z954" s="42"/>
      <c r="AA954" s="42"/>
      <c r="AB954" s="42"/>
      <c r="AC954" s="42"/>
      <c r="AD954" s="42"/>
      <c r="AE954" s="42"/>
      <c r="AF954" s="42"/>
      <c r="AG954" s="42"/>
    </row>
    <row r="955" spans="1:33">
      <c r="A955" s="44">
        <f t="shared" si="564"/>
        <v>926</v>
      </c>
      <c r="B955" s="44"/>
      <c r="C955" s="142">
        <v>39604</v>
      </c>
      <c r="E955" s="138" t="s">
        <v>317</v>
      </c>
      <c r="G955" s="43"/>
      <c r="H955" s="136"/>
      <c r="I955" s="42">
        <f>'DepExp. Class.'!G$163</f>
        <v>0</v>
      </c>
      <c r="J955" s="136">
        <f t="shared" ref="J955:X955" si="584">+J163+J427+J691</f>
        <v>0</v>
      </c>
      <c r="K955" s="136">
        <f t="shared" si="584"/>
        <v>0</v>
      </c>
      <c r="L955" s="136">
        <f t="shared" si="584"/>
        <v>0</v>
      </c>
      <c r="M955" s="136">
        <f t="shared" si="584"/>
        <v>0</v>
      </c>
      <c r="N955" s="136">
        <f t="shared" si="584"/>
        <v>0</v>
      </c>
      <c r="O955" s="136">
        <f t="shared" si="584"/>
        <v>0</v>
      </c>
      <c r="P955" s="136">
        <f t="shared" si="584"/>
        <v>0</v>
      </c>
      <c r="Q955" s="136">
        <f t="shared" si="584"/>
        <v>0</v>
      </c>
      <c r="R955" s="136">
        <f t="shared" si="584"/>
        <v>0</v>
      </c>
      <c r="S955" s="136">
        <f t="shared" si="584"/>
        <v>0</v>
      </c>
      <c r="T955" s="136">
        <f t="shared" si="584"/>
        <v>0</v>
      </c>
      <c r="U955" s="136">
        <f t="shared" si="584"/>
        <v>0</v>
      </c>
      <c r="V955" s="136">
        <f t="shared" si="584"/>
        <v>0</v>
      </c>
      <c r="W955" s="136">
        <f t="shared" si="584"/>
        <v>0</v>
      </c>
      <c r="X955" s="136">
        <f t="shared" si="584"/>
        <v>0</v>
      </c>
      <c r="Y955" s="42">
        <f t="shared" si="568"/>
        <v>0</v>
      </c>
      <c r="Z955" s="42"/>
      <c r="AA955" s="42"/>
      <c r="AB955" s="42"/>
      <c r="AC955" s="42"/>
      <c r="AD955" s="42"/>
      <c r="AE955" s="42"/>
      <c r="AF955" s="42"/>
      <c r="AG955" s="42"/>
    </row>
    <row r="956" spans="1:33">
      <c r="A956" s="44">
        <f t="shared" si="564"/>
        <v>927</v>
      </c>
      <c r="B956" s="44"/>
      <c r="C956" s="142">
        <v>39605</v>
      </c>
      <c r="E956" s="141" t="s">
        <v>318</v>
      </c>
      <c r="G956" s="43"/>
      <c r="H956" s="136"/>
      <c r="I956" s="42">
        <f>'DepExp. Class.'!G$164</f>
        <v>0</v>
      </c>
      <c r="J956" s="136">
        <f t="shared" ref="J956:X956" si="585">+J164+J428+J692</f>
        <v>0</v>
      </c>
      <c r="K956" s="136">
        <f t="shared" si="585"/>
        <v>0</v>
      </c>
      <c r="L956" s="136">
        <f t="shared" si="585"/>
        <v>0</v>
      </c>
      <c r="M956" s="136">
        <f t="shared" si="585"/>
        <v>0</v>
      </c>
      <c r="N956" s="136">
        <f t="shared" si="585"/>
        <v>0</v>
      </c>
      <c r="O956" s="136">
        <f t="shared" si="585"/>
        <v>0</v>
      </c>
      <c r="P956" s="136">
        <f t="shared" si="585"/>
        <v>0</v>
      </c>
      <c r="Q956" s="136">
        <f t="shared" si="585"/>
        <v>0</v>
      </c>
      <c r="R956" s="136">
        <f t="shared" si="585"/>
        <v>0</v>
      </c>
      <c r="S956" s="136">
        <f t="shared" si="585"/>
        <v>0</v>
      </c>
      <c r="T956" s="136">
        <f t="shared" si="585"/>
        <v>0</v>
      </c>
      <c r="U956" s="136">
        <f t="shared" si="585"/>
        <v>0</v>
      </c>
      <c r="V956" s="136">
        <f t="shared" si="585"/>
        <v>0</v>
      </c>
      <c r="W956" s="136">
        <f t="shared" si="585"/>
        <v>0</v>
      </c>
      <c r="X956" s="136">
        <f t="shared" si="585"/>
        <v>0</v>
      </c>
      <c r="Y956" s="42">
        <f t="shared" si="568"/>
        <v>0</v>
      </c>
      <c r="Z956" s="42"/>
      <c r="AA956" s="42"/>
      <c r="AB956" s="42"/>
      <c r="AC956" s="42"/>
      <c r="AD956" s="42"/>
      <c r="AE956" s="42"/>
      <c r="AF956" s="42"/>
      <c r="AG956" s="42"/>
    </row>
    <row r="957" spans="1:33">
      <c r="A957" s="44">
        <f t="shared" si="564"/>
        <v>928</v>
      </c>
      <c r="B957" s="44"/>
      <c r="C957" s="142">
        <v>39700</v>
      </c>
      <c r="E957" s="138" t="s">
        <v>319</v>
      </c>
      <c r="G957" s="43"/>
      <c r="H957" s="136"/>
      <c r="I957" s="42">
        <f>'DepExp. Class.'!G$165</f>
        <v>2599.967475570681</v>
      </c>
      <c r="J957" s="136">
        <f t="shared" ref="J957:X957" si="586">+J165+J429+J693</f>
        <v>1514.4465678397135</v>
      </c>
      <c r="K957" s="136">
        <f t="shared" si="586"/>
        <v>672.99873545616526</v>
      </c>
      <c r="L957" s="136">
        <f t="shared" si="586"/>
        <v>5.9185312950850104</v>
      </c>
      <c r="M957" s="136">
        <f t="shared" si="586"/>
        <v>277.3832797004182</v>
      </c>
      <c r="N957" s="136">
        <f t="shared" si="586"/>
        <v>129.220361279299</v>
      </c>
      <c r="O957" s="136">
        <f t="shared" si="586"/>
        <v>0</v>
      </c>
      <c r="P957" s="136">
        <f t="shared" si="586"/>
        <v>0</v>
      </c>
      <c r="Q957" s="136">
        <f t="shared" si="586"/>
        <v>0</v>
      </c>
      <c r="R957" s="136">
        <f t="shared" si="586"/>
        <v>0</v>
      </c>
      <c r="S957" s="136">
        <f t="shared" si="586"/>
        <v>0</v>
      </c>
      <c r="T957" s="136">
        <f t="shared" si="586"/>
        <v>0</v>
      </c>
      <c r="U957" s="136">
        <f t="shared" si="586"/>
        <v>0</v>
      </c>
      <c r="V957" s="136">
        <f t="shared" si="586"/>
        <v>0</v>
      </c>
      <c r="W957" s="136">
        <f t="shared" si="586"/>
        <v>0</v>
      </c>
      <c r="X957" s="136">
        <f t="shared" si="586"/>
        <v>0</v>
      </c>
      <c r="Y957" s="42">
        <f t="shared" si="568"/>
        <v>0</v>
      </c>
      <c r="Z957" s="42"/>
      <c r="AA957" s="42"/>
      <c r="AB957" s="42"/>
      <c r="AC957" s="42"/>
      <c r="AD957" s="42"/>
      <c r="AE957" s="42"/>
      <c r="AF957" s="42"/>
      <c r="AG957" s="42"/>
    </row>
    <row r="958" spans="1:33">
      <c r="A958" s="44">
        <f t="shared" si="564"/>
        <v>929</v>
      </c>
      <c r="B958" s="44"/>
      <c r="C958" s="142">
        <v>39701</v>
      </c>
      <c r="E958" s="138" t="s">
        <v>320</v>
      </c>
      <c r="G958" s="43"/>
      <c r="H958" s="136"/>
      <c r="I958" s="42">
        <f>'DepExp. Class.'!G$166</f>
        <v>0</v>
      </c>
      <c r="J958" s="136">
        <f t="shared" ref="J958:X958" si="587">+J166+J430+J694</f>
        <v>0</v>
      </c>
      <c r="K958" s="136">
        <f t="shared" si="587"/>
        <v>0</v>
      </c>
      <c r="L958" s="136">
        <f t="shared" si="587"/>
        <v>0</v>
      </c>
      <c r="M958" s="136">
        <f t="shared" si="587"/>
        <v>0</v>
      </c>
      <c r="N958" s="136">
        <f t="shared" si="587"/>
        <v>0</v>
      </c>
      <c r="O958" s="136">
        <f t="shared" si="587"/>
        <v>0</v>
      </c>
      <c r="P958" s="136">
        <f t="shared" si="587"/>
        <v>0</v>
      </c>
      <c r="Q958" s="136">
        <f t="shared" si="587"/>
        <v>0</v>
      </c>
      <c r="R958" s="136">
        <f t="shared" si="587"/>
        <v>0</v>
      </c>
      <c r="S958" s="136">
        <f t="shared" si="587"/>
        <v>0</v>
      </c>
      <c r="T958" s="136">
        <f t="shared" si="587"/>
        <v>0</v>
      </c>
      <c r="U958" s="136">
        <f t="shared" si="587"/>
        <v>0</v>
      </c>
      <c r="V958" s="136">
        <f t="shared" si="587"/>
        <v>0</v>
      </c>
      <c r="W958" s="136">
        <f t="shared" si="587"/>
        <v>0</v>
      </c>
      <c r="X958" s="136">
        <f t="shared" si="587"/>
        <v>0</v>
      </c>
      <c r="Y958" s="42">
        <f t="shared" si="568"/>
        <v>0</v>
      </c>
      <c r="Z958" s="42"/>
      <c r="AA958" s="42"/>
      <c r="AB958" s="42"/>
      <c r="AC958" s="42"/>
      <c r="AD958" s="42"/>
      <c r="AE958" s="42"/>
      <c r="AF958" s="42"/>
      <c r="AG958" s="42"/>
    </row>
    <row r="959" spans="1:33">
      <c r="A959" s="44">
        <f t="shared" si="564"/>
        <v>930</v>
      </c>
      <c r="B959" s="44"/>
      <c r="C959" s="142">
        <v>39702</v>
      </c>
      <c r="E959" s="138" t="s">
        <v>321</v>
      </c>
      <c r="G959" s="43"/>
      <c r="H959" s="136"/>
      <c r="I959" s="42">
        <f>'DepExp. Class.'!G$167</f>
        <v>0</v>
      </c>
      <c r="J959" s="136">
        <f t="shared" ref="J959:X959" si="588">+J167+J431+J695</f>
        <v>0</v>
      </c>
      <c r="K959" s="136">
        <f t="shared" si="588"/>
        <v>0</v>
      </c>
      <c r="L959" s="136">
        <f t="shared" si="588"/>
        <v>0</v>
      </c>
      <c r="M959" s="136">
        <f t="shared" si="588"/>
        <v>0</v>
      </c>
      <c r="N959" s="136">
        <f t="shared" si="588"/>
        <v>0</v>
      </c>
      <c r="O959" s="136">
        <f t="shared" si="588"/>
        <v>0</v>
      </c>
      <c r="P959" s="136">
        <f t="shared" si="588"/>
        <v>0</v>
      </c>
      <c r="Q959" s="136">
        <f t="shared" si="588"/>
        <v>0</v>
      </c>
      <c r="R959" s="136">
        <f t="shared" si="588"/>
        <v>0</v>
      </c>
      <c r="S959" s="136">
        <f t="shared" si="588"/>
        <v>0</v>
      </c>
      <c r="T959" s="136">
        <f t="shared" si="588"/>
        <v>0</v>
      </c>
      <c r="U959" s="136">
        <f t="shared" si="588"/>
        <v>0</v>
      </c>
      <c r="V959" s="136">
        <f t="shared" si="588"/>
        <v>0</v>
      </c>
      <c r="W959" s="136">
        <f t="shared" si="588"/>
        <v>0</v>
      </c>
      <c r="X959" s="136">
        <f t="shared" si="588"/>
        <v>0</v>
      </c>
      <c r="Y959" s="42">
        <f t="shared" si="568"/>
        <v>0</v>
      </c>
      <c r="Z959" s="44"/>
      <c r="AA959" s="44"/>
      <c r="AB959" s="44"/>
      <c r="AC959" s="44"/>
      <c r="AD959" s="44"/>
      <c r="AE959" s="44"/>
      <c r="AF959" s="44"/>
      <c r="AG959" s="44"/>
    </row>
    <row r="960" spans="1:33">
      <c r="A960" s="44">
        <f t="shared" si="564"/>
        <v>931</v>
      </c>
      <c r="B960" s="44"/>
      <c r="C960" s="142">
        <v>39705</v>
      </c>
      <c r="E960" s="138" t="s">
        <v>322</v>
      </c>
      <c r="G960" s="43"/>
      <c r="H960" s="136"/>
      <c r="I960" s="42">
        <f>'DepExp. Class.'!G$168</f>
        <v>0</v>
      </c>
      <c r="J960" s="136">
        <f t="shared" ref="J960:X960" si="589">+J168+J432+J696</f>
        <v>0</v>
      </c>
      <c r="K960" s="136">
        <f t="shared" si="589"/>
        <v>0</v>
      </c>
      <c r="L960" s="136">
        <f t="shared" si="589"/>
        <v>0</v>
      </c>
      <c r="M960" s="136">
        <f t="shared" si="589"/>
        <v>0</v>
      </c>
      <c r="N960" s="136">
        <f t="shared" si="589"/>
        <v>0</v>
      </c>
      <c r="O960" s="136">
        <f t="shared" si="589"/>
        <v>0</v>
      </c>
      <c r="P960" s="136">
        <f t="shared" si="589"/>
        <v>0</v>
      </c>
      <c r="Q960" s="136">
        <f t="shared" si="589"/>
        <v>0</v>
      </c>
      <c r="R960" s="136">
        <f t="shared" si="589"/>
        <v>0</v>
      </c>
      <c r="S960" s="136">
        <f t="shared" si="589"/>
        <v>0</v>
      </c>
      <c r="T960" s="136">
        <f t="shared" si="589"/>
        <v>0</v>
      </c>
      <c r="U960" s="136">
        <f t="shared" si="589"/>
        <v>0</v>
      </c>
      <c r="V960" s="136">
        <f t="shared" si="589"/>
        <v>0</v>
      </c>
      <c r="W960" s="136">
        <f t="shared" si="589"/>
        <v>0</v>
      </c>
      <c r="X960" s="136">
        <f t="shared" si="589"/>
        <v>0</v>
      </c>
      <c r="Y960" s="42">
        <f t="shared" si="568"/>
        <v>0</v>
      </c>
      <c r="Z960" s="44"/>
      <c r="AA960" s="44"/>
      <c r="AB960" s="44"/>
      <c r="AC960" s="44"/>
      <c r="AD960" s="44"/>
      <c r="AE960" s="44"/>
      <c r="AF960" s="44"/>
      <c r="AG960" s="44"/>
    </row>
    <row r="961" spans="1:33">
      <c r="A961" s="44">
        <f t="shared" si="564"/>
        <v>932</v>
      </c>
      <c r="B961" s="44"/>
      <c r="C961" s="142">
        <v>39800</v>
      </c>
      <c r="E961" s="138" t="s">
        <v>323</v>
      </c>
      <c r="G961" s="43"/>
      <c r="H961" s="136"/>
      <c r="I961" s="42">
        <f>'DepExp. Class.'!G$169</f>
        <v>15028.217710456554</v>
      </c>
      <c r="J961" s="136">
        <f t="shared" ref="J961:X961" si="590">+J169+J433+J697</f>
        <v>8753.7374779480015</v>
      </c>
      <c r="K961" s="136">
        <f t="shared" si="590"/>
        <v>3890.0377063667838</v>
      </c>
      <c r="L961" s="136">
        <f t="shared" si="590"/>
        <v>34.210034419436305</v>
      </c>
      <c r="M961" s="136">
        <f t="shared" si="590"/>
        <v>1603.318639846972</v>
      </c>
      <c r="N961" s="136">
        <f t="shared" si="590"/>
        <v>746.91385187536082</v>
      </c>
      <c r="O961" s="136">
        <f t="shared" si="590"/>
        <v>0</v>
      </c>
      <c r="P961" s="136">
        <f t="shared" si="590"/>
        <v>0</v>
      </c>
      <c r="Q961" s="136">
        <f t="shared" si="590"/>
        <v>0</v>
      </c>
      <c r="R961" s="136">
        <f t="shared" si="590"/>
        <v>0</v>
      </c>
      <c r="S961" s="136">
        <f t="shared" si="590"/>
        <v>0</v>
      </c>
      <c r="T961" s="136">
        <f t="shared" si="590"/>
        <v>0</v>
      </c>
      <c r="U961" s="136">
        <f t="shared" si="590"/>
        <v>0</v>
      </c>
      <c r="V961" s="136">
        <f t="shared" si="590"/>
        <v>0</v>
      </c>
      <c r="W961" s="136">
        <f t="shared" si="590"/>
        <v>0</v>
      </c>
      <c r="X961" s="136">
        <f t="shared" si="590"/>
        <v>0</v>
      </c>
      <c r="Y961" s="42">
        <f t="shared" si="568"/>
        <v>0</v>
      </c>
      <c r="Z961" s="44"/>
      <c r="AA961" s="44"/>
      <c r="AB961" s="44"/>
      <c r="AC961" s="44"/>
      <c r="AD961" s="44"/>
      <c r="AE961" s="44"/>
      <c r="AF961" s="44"/>
      <c r="AG961" s="44"/>
    </row>
    <row r="962" spans="1:33">
      <c r="A962" s="44">
        <f t="shared" si="564"/>
        <v>933</v>
      </c>
      <c r="B962" s="44"/>
      <c r="C962" s="142">
        <v>39900</v>
      </c>
      <c r="E962" s="138" t="s">
        <v>324</v>
      </c>
      <c r="G962" s="43"/>
      <c r="H962" s="136"/>
      <c r="I962" s="42">
        <f>'DepExp. Class.'!G$170</f>
        <v>0</v>
      </c>
      <c r="J962" s="136">
        <f t="shared" ref="J962:X962" si="591">+J170+J434+J698</f>
        <v>0</v>
      </c>
      <c r="K962" s="136">
        <f t="shared" si="591"/>
        <v>0</v>
      </c>
      <c r="L962" s="136">
        <f t="shared" si="591"/>
        <v>0</v>
      </c>
      <c r="M962" s="136">
        <f t="shared" si="591"/>
        <v>0</v>
      </c>
      <c r="N962" s="136">
        <f t="shared" si="591"/>
        <v>0</v>
      </c>
      <c r="O962" s="136">
        <f t="shared" si="591"/>
        <v>0</v>
      </c>
      <c r="P962" s="136">
        <f t="shared" si="591"/>
        <v>0</v>
      </c>
      <c r="Q962" s="136">
        <f t="shared" si="591"/>
        <v>0</v>
      </c>
      <c r="R962" s="136">
        <f t="shared" si="591"/>
        <v>0</v>
      </c>
      <c r="S962" s="136">
        <f t="shared" si="591"/>
        <v>0</v>
      </c>
      <c r="T962" s="136">
        <f t="shared" si="591"/>
        <v>0</v>
      </c>
      <c r="U962" s="136">
        <f t="shared" si="591"/>
        <v>0</v>
      </c>
      <c r="V962" s="136">
        <f t="shared" si="591"/>
        <v>0</v>
      </c>
      <c r="W962" s="136">
        <f t="shared" si="591"/>
        <v>0</v>
      </c>
      <c r="X962" s="136">
        <f t="shared" si="591"/>
        <v>0</v>
      </c>
      <c r="Y962" s="42">
        <f t="shared" si="568"/>
        <v>0</v>
      </c>
      <c r="Z962" s="44"/>
      <c r="AA962" s="44"/>
      <c r="AB962" s="44"/>
      <c r="AC962" s="44"/>
      <c r="AD962" s="44"/>
      <c r="AE962" s="44"/>
      <c r="AF962" s="44"/>
      <c r="AG962" s="44"/>
    </row>
    <row r="963" spans="1:33">
      <c r="A963" s="44">
        <f t="shared" si="564"/>
        <v>934</v>
      </c>
      <c r="B963" s="44"/>
      <c r="C963" s="142">
        <v>39901</v>
      </c>
      <c r="E963" s="138" t="s">
        <v>325</v>
      </c>
      <c r="G963" s="43"/>
      <c r="H963" s="136"/>
      <c r="I963" s="42">
        <f>'DepExp. Class.'!G$171</f>
        <v>10644.869504815915</v>
      </c>
      <c r="J963" s="136">
        <f t="shared" ref="J963:X963" si="592">+J171+J435+J699</f>
        <v>6200.4952900926537</v>
      </c>
      <c r="K963" s="136">
        <f t="shared" si="592"/>
        <v>2755.4128207948238</v>
      </c>
      <c r="L963" s="136">
        <f t="shared" si="592"/>
        <v>24.231839008878531</v>
      </c>
      <c r="M963" s="136">
        <f t="shared" si="592"/>
        <v>1135.6714431901496</v>
      </c>
      <c r="N963" s="136">
        <f t="shared" si="592"/>
        <v>529.0581117294098</v>
      </c>
      <c r="O963" s="136">
        <f t="shared" si="592"/>
        <v>0</v>
      </c>
      <c r="P963" s="136">
        <f t="shared" si="592"/>
        <v>0</v>
      </c>
      <c r="Q963" s="136">
        <f t="shared" si="592"/>
        <v>0</v>
      </c>
      <c r="R963" s="136">
        <f t="shared" si="592"/>
        <v>0</v>
      </c>
      <c r="S963" s="136">
        <f t="shared" si="592"/>
        <v>0</v>
      </c>
      <c r="T963" s="136">
        <f t="shared" si="592"/>
        <v>0</v>
      </c>
      <c r="U963" s="136">
        <f t="shared" si="592"/>
        <v>0</v>
      </c>
      <c r="V963" s="136">
        <f t="shared" si="592"/>
        <v>0</v>
      </c>
      <c r="W963" s="136">
        <f t="shared" si="592"/>
        <v>0</v>
      </c>
      <c r="X963" s="136">
        <f t="shared" si="592"/>
        <v>0</v>
      </c>
      <c r="Y963" s="42">
        <f t="shared" si="568"/>
        <v>0</v>
      </c>
      <c r="Z963" s="44"/>
      <c r="AA963" s="44"/>
      <c r="AB963" s="44"/>
      <c r="AC963" s="44"/>
      <c r="AD963" s="44"/>
      <c r="AE963" s="44"/>
      <c r="AF963" s="44"/>
      <c r="AG963" s="44"/>
    </row>
    <row r="964" spans="1:33">
      <c r="A964" s="44">
        <f t="shared" si="564"/>
        <v>935</v>
      </c>
      <c r="B964" s="44"/>
      <c r="C964" s="142">
        <v>39902</v>
      </c>
      <c r="E964" s="138" t="s">
        <v>326</v>
      </c>
      <c r="G964" s="43"/>
      <c r="H964" s="136"/>
      <c r="I964" s="42">
        <f>'DepExp. Class.'!G$172</f>
        <v>0</v>
      </c>
      <c r="J964" s="136">
        <f t="shared" ref="J964:X964" si="593">+J172+J436+J700</f>
        <v>0</v>
      </c>
      <c r="K964" s="136">
        <f t="shared" si="593"/>
        <v>0</v>
      </c>
      <c r="L964" s="136">
        <f t="shared" si="593"/>
        <v>0</v>
      </c>
      <c r="M964" s="136">
        <f t="shared" si="593"/>
        <v>0</v>
      </c>
      <c r="N964" s="136">
        <f t="shared" si="593"/>
        <v>0</v>
      </c>
      <c r="O964" s="136">
        <f t="shared" si="593"/>
        <v>0</v>
      </c>
      <c r="P964" s="136">
        <f t="shared" si="593"/>
        <v>0</v>
      </c>
      <c r="Q964" s="136">
        <f t="shared" si="593"/>
        <v>0</v>
      </c>
      <c r="R964" s="136">
        <f t="shared" si="593"/>
        <v>0</v>
      </c>
      <c r="S964" s="136">
        <f t="shared" si="593"/>
        <v>0</v>
      </c>
      <c r="T964" s="136">
        <f t="shared" si="593"/>
        <v>0</v>
      </c>
      <c r="U964" s="136">
        <f t="shared" si="593"/>
        <v>0</v>
      </c>
      <c r="V964" s="136">
        <f t="shared" si="593"/>
        <v>0</v>
      </c>
      <c r="W964" s="136">
        <f t="shared" si="593"/>
        <v>0</v>
      </c>
      <c r="X964" s="136">
        <f t="shared" si="593"/>
        <v>0</v>
      </c>
      <c r="Y964" s="42">
        <f t="shared" si="568"/>
        <v>0</v>
      </c>
      <c r="Z964" s="42"/>
      <c r="AA964" s="42"/>
      <c r="AB964" s="42"/>
      <c r="AC964" s="42"/>
      <c r="AD964" s="42"/>
      <c r="AE964" s="42"/>
      <c r="AF964" s="42"/>
      <c r="AG964" s="42"/>
    </row>
    <row r="965" spans="1:33">
      <c r="A965" s="44">
        <f t="shared" si="564"/>
        <v>936</v>
      </c>
      <c r="B965" s="44"/>
      <c r="C965" s="142">
        <v>39903</v>
      </c>
      <c r="E965" s="138" t="s">
        <v>327</v>
      </c>
      <c r="G965" s="43"/>
      <c r="H965" s="136"/>
      <c r="I965" s="42">
        <f>'DepExp. Class.'!G$173</f>
        <v>0</v>
      </c>
      <c r="J965" s="136">
        <f t="shared" ref="J965:X965" si="594">+J173+J437+J701</f>
        <v>0</v>
      </c>
      <c r="K965" s="136">
        <f t="shared" si="594"/>
        <v>0</v>
      </c>
      <c r="L965" s="136">
        <f t="shared" si="594"/>
        <v>0</v>
      </c>
      <c r="M965" s="136">
        <f t="shared" si="594"/>
        <v>0</v>
      </c>
      <c r="N965" s="136">
        <f t="shared" si="594"/>
        <v>0</v>
      </c>
      <c r="O965" s="136">
        <f t="shared" si="594"/>
        <v>0</v>
      </c>
      <c r="P965" s="136">
        <f t="shared" si="594"/>
        <v>0</v>
      </c>
      <c r="Q965" s="136">
        <f t="shared" si="594"/>
        <v>0</v>
      </c>
      <c r="R965" s="136">
        <f t="shared" si="594"/>
        <v>0</v>
      </c>
      <c r="S965" s="136">
        <f t="shared" si="594"/>
        <v>0</v>
      </c>
      <c r="T965" s="136">
        <f t="shared" si="594"/>
        <v>0</v>
      </c>
      <c r="U965" s="136">
        <f t="shared" si="594"/>
        <v>0</v>
      </c>
      <c r="V965" s="136">
        <f t="shared" si="594"/>
        <v>0</v>
      </c>
      <c r="W965" s="136">
        <f t="shared" si="594"/>
        <v>0</v>
      </c>
      <c r="X965" s="136">
        <f t="shared" si="594"/>
        <v>0</v>
      </c>
      <c r="Y965" s="42">
        <f t="shared" si="568"/>
        <v>0</v>
      </c>
      <c r="Z965" s="42"/>
      <c r="AA965" s="42"/>
      <c r="AB965" s="42"/>
      <c r="AC965" s="42"/>
      <c r="AD965" s="42"/>
      <c r="AE965" s="42"/>
      <c r="AF965" s="42"/>
      <c r="AG965" s="42"/>
    </row>
    <row r="966" spans="1:33">
      <c r="A966" s="44">
        <f t="shared" si="564"/>
        <v>937</v>
      </c>
      <c r="B966" s="44"/>
      <c r="C966" s="142">
        <v>39904</v>
      </c>
      <c r="E966" s="138" t="s">
        <v>328</v>
      </c>
      <c r="G966" s="43"/>
      <c r="H966" s="136"/>
      <c r="I966" s="42">
        <f>'DepExp. Class.'!G$174</f>
        <v>0</v>
      </c>
      <c r="J966" s="136">
        <f t="shared" ref="J966:X966" si="595">+J174+J438+J702</f>
        <v>0</v>
      </c>
      <c r="K966" s="136">
        <f t="shared" si="595"/>
        <v>0</v>
      </c>
      <c r="L966" s="136">
        <f t="shared" si="595"/>
        <v>0</v>
      </c>
      <c r="M966" s="136">
        <f t="shared" si="595"/>
        <v>0</v>
      </c>
      <c r="N966" s="136">
        <f t="shared" si="595"/>
        <v>0</v>
      </c>
      <c r="O966" s="136">
        <f t="shared" si="595"/>
        <v>0</v>
      </c>
      <c r="P966" s="136">
        <f t="shared" si="595"/>
        <v>0</v>
      </c>
      <c r="Q966" s="136">
        <f t="shared" si="595"/>
        <v>0</v>
      </c>
      <c r="R966" s="136">
        <f t="shared" si="595"/>
        <v>0</v>
      </c>
      <c r="S966" s="136">
        <f t="shared" si="595"/>
        <v>0</v>
      </c>
      <c r="T966" s="136">
        <f t="shared" si="595"/>
        <v>0</v>
      </c>
      <c r="U966" s="136">
        <f t="shared" si="595"/>
        <v>0</v>
      </c>
      <c r="V966" s="136">
        <f t="shared" si="595"/>
        <v>0</v>
      </c>
      <c r="W966" s="136">
        <f t="shared" si="595"/>
        <v>0</v>
      </c>
      <c r="X966" s="136">
        <f t="shared" si="595"/>
        <v>0</v>
      </c>
      <c r="Y966" s="42">
        <f t="shared" si="568"/>
        <v>0</v>
      </c>
      <c r="Z966" s="42"/>
      <c r="AA966" s="42"/>
      <c r="AB966" s="42"/>
      <c r="AC966" s="42"/>
      <c r="AD966" s="42"/>
      <c r="AE966" s="42"/>
      <c r="AF966" s="42"/>
      <c r="AG966" s="42"/>
    </row>
    <row r="967" spans="1:33">
      <c r="A967" s="44">
        <f t="shared" si="564"/>
        <v>938</v>
      </c>
      <c r="B967" s="44"/>
      <c r="C967" s="142">
        <v>39905</v>
      </c>
      <c r="E967" s="138" t="s">
        <v>329</v>
      </c>
      <c r="G967" s="43"/>
      <c r="H967" s="136"/>
      <c r="I967" s="42">
        <f>'DepExp. Class.'!G$175</f>
        <v>0</v>
      </c>
      <c r="J967" s="136">
        <f t="shared" ref="J967:X967" si="596">+J175+J439+J703</f>
        <v>0</v>
      </c>
      <c r="K967" s="136">
        <f t="shared" si="596"/>
        <v>0</v>
      </c>
      <c r="L967" s="136">
        <f t="shared" si="596"/>
        <v>0</v>
      </c>
      <c r="M967" s="136">
        <f t="shared" si="596"/>
        <v>0</v>
      </c>
      <c r="N967" s="136">
        <f t="shared" si="596"/>
        <v>0</v>
      </c>
      <c r="O967" s="136">
        <f t="shared" si="596"/>
        <v>0</v>
      </c>
      <c r="P967" s="136">
        <f t="shared" si="596"/>
        <v>0</v>
      </c>
      <c r="Q967" s="136">
        <f t="shared" si="596"/>
        <v>0</v>
      </c>
      <c r="R967" s="136">
        <f t="shared" si="596"/>
        <v>0</v>
      </c>
      <c r="S967" s="136">
        <f t="shared" si="596"/>
        <v>0</v>
      </c>
      <c r="T967" s="136">
        <f t="shared" si="596"/>
        <v>0</v>
      </c>
      <c r="U967" s="136">
        <f t="shared" si="596"/>
        <v>0</v>
      </c>
      <c r="V967" s="136">
        <f t="shared" si="596"/>
        <v>0</v>
      </c>
      <c r="W967" s="136">
        <f t="shared" si="596"/>
        <v>0</v>
      </c>
      <c r="X967" s="136">
        <f t="shared" si="596"/>
        <v>0</v>
      </c>
      <c r="Y967" s="42">
        <f t="shared" si="568"/>
        <v>0</v>
      </c>
      <c r="Z967" s="44"/>
      <c r="AA967" s="44"/>
      <c r="AB967" s="44"/>
      <c r="AC967" s="44"/>
      <c r="AD967" s="44"/>
      <c r="AE967" s="44"/>
      <c r="AF967" s="44"/>
      <c r="AG967" s="44"/>
    </row>
    <row r="968" spans="1:33">
      <c r="A968" s="44">
        <f t="shared" si="564"/>
        <v>939</v>
      </c>
      <c r="B968" s="44"/>
      <c r="C968" s="142">
        <v>39906</v>
      </c>
      <c r="E968" s="138" t="s">
        <v>330</v>
      </c>
      <c r="G968" s="43"/>
      <c r="H968" s="136"/>
      <c r="I968" s="42">
        <f>'DepExp. Class.'!G$176</f>
        <v>0</v>
      </c>
      <c r="J968" s="136">
        <f t="shared" ref="J968:X968" si="597">+J176+J440+J704</f>
        <v>0</v>
      </c>
      <c r="K968" s="136">
        <f t="shared" si="597"/>
        <v>0</v>
      </c>
      <c r="L968" s="136">
        <f t="shared" si="597"/>
        <v>0</v>
      </c>
      <c r="M968" s="136">
        <f t="shared" si="597"/>
        <v>0</v>
      </c>
      <c r="N968" s="136">
        <f t="shared" si="597"/>
        <v>0</v>
      </c>
      <c r="O968" s="136">
        <f t="shared" si="597"/>
        <v>0</v>
      </c>
      <c r="P968" s="136">
        <f t="shared" si="597"/>
        <v>0</v>
      </c>
      <c r="Q968" s="136">
        <f t="shared" si="597"/>
        <v>0</v>
      </c>
      <c r="R968" s="136">
        <f t="shared" si="597"/>
        <v>0</v>
      </c>
      <c r="S968" s="136">
        <f t="shared" si="597"/>
        <v>0</v>
      </c>
      <c r="T968" s="136">
        <f t="shared" si="597"/>
        <v>0</v>
      </c>
      <c r="U968" s="136">
        <f t="shared" si="597"/>
        <v>0</v>
      </c>
      <c r="V968" s="136">
        <f t="shared" si="597"/>
        <v>0</v>
      </c>
      <c r="W968" s="136">
        <f t="shared" si="597"/>
        <v>0</v>
      </c>
      <c r="X968" s="136">
        <f t="shared" si="597"/>
        <v>0</v>
      </c>
      <c r="Y968" s="42">
        <f t="shared" si="568"/>
        <v>0</v>
      </c>
      <c r="Z968" s="44"/>
      <c r="AB968" s="44"/>
      <c r="AC968" s="44"/>
      <c r="AD968" s="44"/>
      <c r="AE968" s="44"/>
      <c r="AF968" s="44"/>
      <c r="AG968" s="44"/>
    </row>
    <row r="969" spans="1:33">
      <c r="A969" s="44">
        <f t="shared" si="564"/>
        <v>940</v>
      </c>
      <c r="B969" s="44"/>
      <c r="C969" s="142">
        <v>39907</v>
      </c>
      <c r="E969" s="138" t="s">
        <v>331</v>
      </c>
      <c r="G969" s="43"/>
      <c r="H969" s="136"/>
      <c r="I969" s="42">
        <f>'DepExp. Class.'!G$177</f>
        <v>4083.921428485356</v>
      </c>
      <c r="J969" s="136">
        <f t="shared" ref="J969:X969" si="598">+J177+J441+J705</f>
        <v>2378.8300618411213</v>
      </c>
      <c r="K969" s="136">
        <f t="shared" si="598"/>
        <v>1057.118592019965</v>
      </c>
      <c r="L969" s="136">
        <f t="shared" si="598"/>
        <v>9.2965842874067004</v>
      </c>
      <c r="M969" s="136">
        <f t="shared" si="598"/>
        <v>435.70218878351091</v>
      </c>
      <c r="N969" s="136">
        <f t="shared" si="598"/>
        <v>202.97400155335217</v>
      </c>
      <c r="O969" s="136">
        <f t="shared" si="598"/>
        <v>0</v>
      </c>
      <c r="P969" s="136">
        <f t="shared" si="598"/>
        <v>0</v>
      </c>
      <c r="Q969" s="136">
        <f t="shared" si="598"/>
        <v>0</v>
      </c>
      <c r="R969" s="136">
        <f t="shared" si="598"/>
        <v>0</v>
      </c>
      <c r="S969" s="136">
        <f t="shared" si="598"/>
        <v>0</v>
      </c>
      <c r="T969" s="136">
        <f t="shared" si="598"/>
        <v>0</v>
      </c>
      <c r="U969" s="136">
        <f t="shared" si="598"/>
        <v>0</v>
      </c>
      <c r="V969" s="136">
        <f t="shared" si="598"/>
        <v>0</v>
      </c>
      <c r="W969" s="136">
        <f t="shared" si="598"/>
        <v>0</v>
      </c>
      <c r="X969" s="136">
        <f t="shared" si="598"/>
        <v>0</v>
      </c>
      <c r="Y969" s="42">
        <f t="shared" si="568"/>
        <v>0</v>
      </c>
      <c r="Z969" s="44"/>
      <c r="AB969" s="44"/>
      <c r="AC969" s="44"/>
      <c r="AD969" s="44"/>
      <c r="AE969" s="44"/>
      <c r="AF969" s="44"/>
      <c r="AG969" s="44"/>
    </row>
    <row r="970" spans="1:33">
      <c r="A970" s="44">
        <f t="shared" si="564"/>
        <v>941</v>
      </c>
      <c r="B970" s="44"/>
      <c r="C970" s="142">
        <v>39908</v>
      </c>
      <c r="E970" s="138" t="s">
        <v>332</v>
      </c>
      <c r="G970" s="43"/>
      <c r="H970" s="136"/>
      <c r="I970" s="42">
        <f>'DepExp. Class.'!G$178</f>
        <v>0</v>
      </c>
      <c r="J970" s="136">
        <f t="shared" ref="J970:X970" si="599">+J178+J442+J706</f>
        <v>0</v>
      </c>
      <c r="K970" s="136">
        <f t="shared" si="599"/>
        <v>0</v>
      </c>
      <c r="L970" s="136">
        <f t="shared" si="599"/>
        <v>0</v>
      </c>
      <c r="M970" s="136">
        <f t="shared" si="599"/>
        <v>0</v>
      </c>
      <c r="N970" s="136">
        <f t="shared" si="599"/>
        <v>0</v>
      </c>
      <c r="O970" s="136">
        <f t="shared" si="599"/>
        <v>0</v>
      </c>
      <c r="P970" s="136">
        <f t="shared" si="599"/>
        <v>0</v>
      </c>
      <c r="Q970" s="136">
        <f t="shared" si="599"/>
        <v>0</v>
      </c>
      <c r="R970" s="136">
        <f t="shared" si="599"/>
        <v>0</v>
      </c>
      <c r="S970" s="136">
        <f t="shared" si="599"/>
        <v>0</v>
      </c>
      <c r="T970" s="136">
        <f t="shared" si="599"/>
        <v>0</v>
      </c>
      <c r="U970" s="136">
        <f t="shared" si="599"/>
        <v>0</v>
      </c>
      <c r="V970" s="136">
        <f t="shared" si="599"/>
        <v>0</v>
      </c>
      <c r="W970" s="136">
        <f t="shared" si="599"/>
        <v>0</v>
      </c>
      <c r="X970" s="136">
        <f t="shared" si="599"/>
        <v>0</v>
      </c>
      <c r="Y970" s="42">
        <f t="shared" si="568"/>
        <v>0</v>
      </c>
      <c r="Z970" s="44"/>
      <c r="AB970" s="44"/>
      <c r="AC970" s="44"/>
      <c r="AD970" s="44"/>
      <c r="AE970" s="44"/>
      <c r="AF970" s="44"/>
      <c r="AG970" s="44"/>
    </row>
    <row r="971" spans="1:33">
      <c r="A971" s="44">
        <f t="shared" si="564"/>
        <v>942</v>
      </c>
      <c r="B971" s="44"/>
      <c r="C971" s="142">
        <v>39909</v>
      </c>
      <c r="E971" s="138" t="s">
        <v>333</v>
      </c>
      <c r="G971" s="43"/>
      <c r="H971" s="136"/>
      <c r="I971" s="42">
        <f>'DepExp. Class.'!G$179</f>
        <v>0</v>
      </c>
      <c r="J971" s="136">
        <f t="shared" ref="J971:X971" si="600">+J179+J443+J707</f>
        <v>0</v>
      </c>
      <c r="K971" s="136">
        <f t="shared" si="600"/>
        <v>0</v>
      </c>
      <c r="L971" s="136">
        <f t="shared" si="600"/>
        <v>0</v>
      </c>
      <c r="M971" s="136">
        <f t="shared" si="600"/>
        <v>0</v>
      </c>
      <c r="N971" s="136">
        <f t="shared" si="600"/>
        <v>0</v>
      </c>
      <c r="O971" s="136">
        <f t="shared" si="600"/>
        <v>0</v>
      </c>
      <c r="P971" s="136">
        <f t="shared" si="600"/>
        <v>0</v>
      </c>
      <c r="Q971" s="136">
        <f t="shared" si="600"/>
        <v>0</v>
      </c>
      <c r="R971" s="136">
        <f t="shared" si="600"/>
        <v>0</v>
      </c>
      <c r="S971" s="136">
        <f t="shared" si="600"/>
        <v>0</v>
      </c>
      <c r="T971" s="136">
        <f t="shared" si="600"/>
        <v>0</v>
      </c>
      <c r="U971" s="136">
        <f t="shared" si="600"/>
        <v>0</v>
      </c>
      <c r="V971" s="136">
        <f t="shared" si="600"/>
        <v>0</v>
      </c>
      <c r="W971" s="136">
        <f t="shared" si="600"/>
        <v>0</v>
      </c>
      <c r="X971" s="136">
        <f t="shared" si="600"/>
        <v>0</v>
      </c>
      <c r="Y971" s="42">
        <f t="shared" si="568"/>
        <v>0</v>
      </c>
      <c r="Z971" s="44"/>
      <c r="AB971" s="44"/>
      <c r="AC971" s="44"/>
      <c r="AD971" s="44"/>
      <c r="AE971" s="44"/>
      <c r="AF971" s="44"/>
      <c r="AG971" s="44"/>
    </row>
    <row r="972" spans="1:33">
      <c r="A972" s="44">
        <f t="shared" si="564"/>
        <v>943</v>
      </c>
      <c r="B972" s="44"/>
      <c r="C972" s="142">
        <v>39924</v>
      </c>
      <c r="E972" s="138" t="s">
        <v>334</v>
      </c>
      <c r="G972" s="43"/>
      <c r="H972" s="136"/>
      <c r="I972" s="42">
        <f>'DepExp. Class.'!G$180</f>
        <v>0</v>
      </c>
      <c r="J972" s="136">
        <f t="shared" ref="J972:X972" si="601">+J180+J444+J708</f>
        <v>0</v>
      </c>
      <c r="K972" s="136">
        <f t="shared" si="601"/>
        <v>0</v>
      </c>
      <c r="L972" s="136">
        <f t="shared" si="601"/>
        <v>0</v>
      </c>
      <c r="M972" s="136">
        <f t="shared" si="601"/>
        <v>0</v>
      </c>
      <c r="N972" s="136">
        <f t="shared" si="601"/>
        <v>0</v>
      </c>
      <c r="O972" s="136">
        <f t="shared" si="601"/>
        <v>0</v>
      </c>
      <c r="P972" s="136">
        <f t="shared" si="601"/>
        <v>0</v>
      </c>
      <c r="Q972" s="136">
        <f t="shared" si="601"/>
        <v>0</v>
      </c>
      <c r="R972" s="136">
        <f t="shared" si="601"/>
        <v>0</v>
      </c>
      <c r="S972" s="136">
        <f t="shared" si="601"/>
        <v>0</v>
      </c>
      <c r="T972" s="136">
        <f t="shared" si="601"/>
        <v>0</v>
      </c>
      <c r="U972" s="136">
        <f t="shared" si="601"/>
        <v>0</v>
      </c>
      <c r="V972" s="136">
        <f t="shared" si="601"/>
        <v>0</v>
      </c>
      <c r="W972" s="136">
        <f t="shared" si="601"/>
        <v>0</v>
      </c>
      <c r="X972" s="136">
        <f t="shared" si="601"/>
        <v>0</v>
      </c>
      <c r="Y972" s="42">
        <f t="shared" si="568"/>
        <v>0</v>
      </c>
      <c r="Z972" s="44"/>
      <c r="AB972" s="44"/>
      <c r="AC972" s="44"/>
      <c r="AD972" s="44"/>
      <c r="AE972" s="44"/>
      <c r="AF972" s="44"/>
      <c r="AG972" s="44"/>
    </row>
    <row r="973" spans="1:33">
      <c r="A973" s="44">
        <f t="shared" si="564"/>
        <v>944</v>
      </c>
      <c r="B973" s="44"/>
      <c r="C973" s="44"/>
      <c r="D973" s="44"/>
      <c r="E973" s="138"/>
      <c r="G973" s="43"/>
      <c r="H973" s="136"/>
      <c r="I973" s="42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42"/>
      <c r="Z973" s="42"/>
      <c r="AA973" s="42"/>
      <c r="AB973" s="42"/>
      <c r="AC973" s="42"/>
      <c r="AD973" s="42"/>
      <c r="AE973" s="42"/>
      <c r="AF973" s="42"/>
      <c r="AG973" s="42"/>
    </row>
    <row r="974" spans="1:33">
      <c r="A974" s="44">
        <f t="shared" si="564"/>
        <v>945</v>
      </c>
      <c r="B974" s="44"/>
      <c r="C974" s="44"/>
      <c r="D974" s="44"/>
      <c r="E974" s="44"/>
      <c r="G974" s="43"/>
      <c r="H974" s="44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  <c r="AA974" s="42"/>
      <c r="AB974" s="42"/>
      <c r="AC974" s="42"/>
      <c r="AD974" s="42"/>
      <c r="AE974" s="42"/>
      <c r="AF974" s="42"/>
      <c r="AG974" s="42"/>
    </row>
    <row r="975" spans="1:33">
      <c r="A975" s="44">
        <f t="shared" si="564"/>
        <v>946</v>
      </c>
      <c r="B975" s="44"/>
      <c r="C975" s="44"/>
      <c r="D975" s="44" t="s">
        <v>159</v>
      </c>
      <c r="E975" s="44"/>
      <c r="G975" s="43"/>
      <c r="H975" s="136"/>
      <c r="I975" s="42">
        <f>'DepExp. Class.'!G$183</f>
        <v>40283.53417821147</v>
      </c>
      <c r="J975" s="136">
        <f>+J183+J447+J711</f>
        <v>23464.62432698522</v>
      </c>
      <c r="K975" s="136">
        <f t="shared" ref="K975:X975" si="602">+K183+K447+K711</f>
        <v>10427.348732772451</v>
      </c>
      <c r="L975" s="136">
        <f t="shared" si="602"/>
        <v>91.700900088390227</v>
      </c>
      <c r="M975" s="136">
        <f t="shared" si="602"/>
        <v>4297.7379268267769</v>
      </c>
      <c r="N975" s="136">
        <f t="shared" si="602"/>
        <v>2002.1222915386281</v>
      </c>
      <c r="O975" s="136">
        <f t="shared" si="602"/>
        <v>0</v>
      </c>
      <c r="P975" s="136">
        <f t="shared" si="602"/>
        <v>0</v>
      </c>
      <c r="Q975" s="136">
        <f t="shared" si="602"/>
        <v>0</v>
      </c>
      <c r="R975" s="136">
        <f t="shared" si="602"/>
        <v>0</v>
      </c>
      <c r="S975" s="136">
        <f t="shared" si="602"/>
        <v>0</v>
      </c>
      <c r="T975" s="136">
        <f t="shared" si="602"/>
        <v>0</v>
      </c>
      <c r="U975" s="136">
        <f t="shared" si="602"/>
        <v>0</v>
      </c>
      <c r="V975" s="136">
        <f t="shared" si="602"/>
        <v>0</v>
      </c>
      <c r="W975" s="136">
        <f t="shared" si="602"/>
        <v>0</v>
      </c>
      <c r="X975" s="136">
        <f t="shared" si="602"/>
        <v>0</v>
      </c>
      <c r="Y975" s="42">
        <f>SUM(J975:X975)-I975</f>
        <v>0</v>
      </c>
      <c r="Z975" s="42"/>
      <c r="AA975" s="42"/>
      <c r="AB975" s="42"/>
      <c r="AC975" s="42"/>
      <c r="AD975" s="42"/>
      <c r="AE975" s="42"/>
      <c r="AF975" s="42"/>
      <c r="AG975" s="42"/>
    </row>
    <row r="976" spans="1:33">
      <c r="A976" s="44">
        <f t="shared" si="564"/>
        <v>947</v>
      </c>
      <c r="B976" s="44"/>
      <c r="C976" s="44"/>
      <c r="D976" s="44"/>
      <c r="E976" s="44"/>
      <c r="G976" s="43"/>
      <c r="H976" s="44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  <c r="AA976" s="42"/>
      <c r="AB976" s="42"/>
      <c r="AC976" s="42"/>
      <c r="AD976" s="42"/>
      <c r="AE976" s="42"/>
      <c r="AF976" s="42"/>
      <c r="AG976" s="42"/>
    </row>
    <row r="977" spans="1:33">
      <c r="A977" s="44">
        <f t="shared" si="564"/>
        <v>948</v>
      </c>
      <c r="B977" s="44"/>
      <c r="C977" s="44"/>
      <c r="D977" s="44" t="s">
        <v>363</v>
      </c>
      <c r="E977" s="44"/>
      <c r="G977" s="43"/>
      <c r="H977" s="136"/>
      <c r="I977" s="42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42"/>
      <c r="Z977" s="42"/>
      <c r="AA977" s="42"/>
      <c r="AB977" s="42"/>
      <c r="AC977" s="42"/>
      <c r="AD977" s="42"/>
      <c r="AE977" s="42"/>
      <c r="AF977" s="42"/>
      <c r="AG977" s="42"/>
    </row>
    <row r="978" spans="1:33">
      <c r="A978" s="44">
        <f t="shared" si="564"/>
        <v>949</v>
      </c>
      <c r="B978" s="44"/>
      <c r="C978" s="44"/>
      <c r="D978" s="44"/>
      <c r="E978" s="44"/>
      <c r="G978" s="43"/>
      <c r="H978" s="44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</row>
    <row r="979" spans="1:33">
      <c r="A979" s="44">
        <f t="shared" si="564"/>
        <v>950</v>
      </c>
      <c r="B979" s="44"/>
      <c r="C979" s="44"/>
      <c r="D979" s="44" t="s">
        <v>158</v>
      </c>
      <c r="E979" s="44"/>
      <c r="G979" s="43"/>
      <c r="H979" s="136"/>
      <c r="I979" s="42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42"/>
      <c r="Z979" s="42"/>
      <c r="AA979" s="42"/>
      <c r="AB979" s="42"/>
      <c r="AC979" s="42"/>
      <c r="AD979" s="42"/>
      <c r="AE979" s="42"/>
      <c r="AF979" s="42"/>
      <c r="AG979" s="42"/>
    </row>
    <row r="980" spans="1:33">
      <c r="A980" s="44">
        <f t="shared" si="564"/>
        <v>951</v>
      </c>
      <c r="B980" s="44"/>
      <c r="C980" s="44"/>
      <c r="D980" s="44"/>
      <c r="E980" s="44"/>
      <c r="G980" s="43"/>
      <c r="H980" s="136"/>
      <c r="I980" s="42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42"/>
      <c r="Z980" s="42"/>
      <c r="AA980" s="42"/>
      <c r="AB980" s="42"/>
      <c r="AC980" s="42"/>
      <c r="AD980" s="42"/>
      <c r="AE980" s="42"/>
      <c r="AF980" s="42"/>
      <c r="AG980" s="42"/>
    </row>
    <row r="981" spans="1:33">
      <c r="A981" s="44">
        <f t="shared" si="564"/>
        <v>952</v>
      </c>
      <c r="B981" s="44"/>
      <c r="C981" s="139">
        <v>37400</v>
      </c>
      <c r="E981" s="138" t="s">
        <v>125</v>
      </c>
      <c r="G981" s="43"/>
      <c r="H981" s="136"/>
      <c r="I981" s="42">
        <f>'DepExp. Class.'!G$189</f>
        <v>0</v>
      </c>
      <c r="J981" s="136">
        <f t="shared" ref="J981:X981" si="603">+J189+J453+J717</f>
        <v>0</v>
      </c>
      <c r="K981" s="136">
        <f t="shared" si="603"/>
        <v>0</v>
      </c>
      <c r="L981" s="136">
        <f t="shared" si="603"/>
        <v>0</v>
      </c>
      <c r="M981" s="136">
        <f t="shared" si="603"/>
        <v>0</v>
      </c>
      <c r="N981" s="136">
        <f t="shared" si="603"/>
        <v>0</v>
      </c>
      <c r="O981" s="136">
        <f t="shared" si="603"/>
        <v>0</v>
      </c>
      <c r="P981" s="136">
        <f t="shared" si="603"/>
        <v>0</v>
      </c>
      <c r="Q981" s="136">
        <f t="shared" si="603"/>
        <v>0</v>
      </c>
      <c r="R981" s="136">
        <f t="shared" si="603"/>
        <v>0</v>
      </c>
      <c r="S981" s="136">
        <f t="shared" si="603"/>
        <v>0</v>
      </c>
      <c r="T981" s="136">
        <f t="shared" si="603"/>
        <v>0</v>
      </c>
      <c r="U981" s="136">
        <f t="shared" si="603"/>
        <v>0</v>
      </c>
      <c r="V981" s="136">
        <f t="shared" si="603"/>
        <v>0</v>
      </c>
      <c r="W981" s="136">
        <f t="shared" si="603"/>
        <v>0</v>
      </c>
      <c r="X981" s="136">
        <f t="shared" si="603"/>
        <v>0</v>
      </c>
      <c r="Y981" s="42">
        <f t="shared" ref="Y981:Y1014" si="604">SUM(J981:X981)-I981</f>
        <v>0</v>
      </c>
      <c r="Z981" s="42"/>
      <c r="AA981" s="42"/>
      <c r="AB981" s="42"/>
      <c r="AC981" s="42"/>
      <c r="AD981" s="42"/>
      <c r="AE981" s="42"/>
      <c r="AF981" s="42"/>
      <c r="AG981" s="42"/>
    </row>
    <row r="982" spans="1:33">
      <c r="A982" s="44">
        <f t="shared" si="564"/>
        <v>953</v>
      </c>
      <c r="B982" s="44"/>
      <c r="C982" s="139">
        <v>39000</v>
      </c>
      <c r="E982" s="138" t="s">
        <v>149</v>
      </c>
      <c r="G982" s="43"/>
      <c r="H982" s="136"/>
      <c r="I982" s="42">
        <f>'DepExp. Class.'!G$190</f>
        <v>7963.11655307613</v>
      </c>
      <c r="J982" s="136">
        <f t="shared" ref="J982:X982" si="605">+J190+J454+J718</f>
        <v>4638.4097672093776</v>
      </c>
      <c r="K982" s="136">
        <f t="shared" si="605"/>
        <v>2061.2440043443157</v>
      </c>
      <c r="L982" s="136">
        <f t="shared" si="605"/>
        <v>18.127132346317424</v>
      </c>
      <c r="M982" s="136">
        <f t="shared" si="605"/>
        <v>849.56269910419428</v>
      </c>
      <c r="N982" s="136">
        <f t="shared" si="605"/>
        <v>395.77295007192481</v>
      </c>
      <c r="O982" s="136">
        <f t="shared" si="605"/>
        <v>0</v>
      </c>
      <c r="P982" s="136">
        <f t="shared" si="605"/>
        <v>0</v>
      </c>
      <c r="Q982" s="136">
        <f t="shared" si="605"/>
        <v>0</v>
      </c>
      <c r="R982" s="136">
        <f t="shared" si="605"/>
        <v>0</v>
      </c>
      <c r="S982" s="136">
        <f t="shared" si="605"/>
        <v>0</v>
      </c>
      <c r="T982" s="136">
        <f t="shared" si="605"/>
        <v>0</v>
      </c>
      <c r="U982" s="136">
        <f t="shared" si="605"/>
        <v>0</v>
      </c>
      <c r="V982" s="136">
        <f t="shared" si="605"/>
        <v>0</v>
      </c>
      <c r="W982" s="136">
        <f t="shared" si="605"/>
        <v>0</v>
      </c>
      <c r="X982" s="136">
        <f t="shared" si="605"/>
        <v>0</v>
      </c>
      <c r="Y982" s="42">
        <f t="shared" si="604"/>
        <v>0</v>
      </c>
      <c r="Z982" s="42"/>
      <c r="AA982" s="42"/>
      <c r="AB982" s="42"/>
      <c r="AC982" s="42"/>
      <c r="AD982" s="42"/>
      <c r="AE982" s="42"/>
      <c r="AF982" s="42"/>
      <c r="AG982" s="42"/>
    </row>
    <row r="983" spans="1:33">
      <c r="A983" s="44">
        <f t="shared" si="564"/>
        <v>954</v>
      </c>
      <c r="B983" s="44"/>
      <c r="C983" s="139">
        <v>36602</v>
      </c>
      <c r="E983" s="138" t="s">
        <v>149</v>
      </c>
      <c r="G983" s="43"/>
      <c r="H983" s="136"/>
      <c r="I983" s="42">
        <f>'DepExp. Class.'!G$191</f>
        <v>0</v>
      </c>
      <c r="J983" s="136">
        <f t="shared" ref="J983:X983" si="606">+J191+J455+J719</f>
        <v>0</v>
      </c>
      <c r="K983" s="136">
        <f t="shared" si="606"/>
        <v>0</v>
      </c>
      <c r="L983" s="136">
        <f t="shared" si="606"/>
        <v>0</v>
      </c>
      <c r="M983" s="136">
        <f t="shared" si="606"/>
        <v>0</v>
      </c>
      <c r="N983" s="136">
        <f t="shared" si="606"/>
        <v>0</v>
      </c>
      <c r="O983" s="136">
        <f t="shared" si="606"/>
        <v>0</v>
      </c>
      <c r="P983" s="136">
        <f t="shared" si="606"/>
        <v>0</v>
      </c>
      <c r="Q983" s="136">
        <f t="shared" si="606"/>
        <v>0</v>
      </c>
      <c r="R983" s="136">
        <f t="shared" si="606"/>
        <v>0</v>
      </c>
      <c r="S983" s="136">
        <f t="shared" si="606"/>
        <v>0</v>
      </c>
      <c r="T983" s="136">
        <f t="shared" si="606"/>
        <v>0</v>
      </c>
      <c r="U983" s="136">
        <f t="shared" si="606"/>
        <v>0</v>
      </c>
      <c r="V983" s="136">
        <f t="shared" si="606"/>
        <v>0</v>
      </c>
      <c r="W983" s="136">
        <f t="shared" si="606"/>
        <v>0</v>
      </c>
      <c r="X983" s="136">
        <f t="shared" si="606"/>
        <v>0</v>
      </c>
      <c r="Y983" s="42">
        <f t="shared" si="604"/>
        <v>0</v>
      </c>
      <c r="Z983" s="42"/>
      <c r="AA983" s="42"/>
      <c r="AB983" s="42"/>
      <c r="AC983" s="42"/>
      <c r="AD983" s="42"/>
      <c r="AE983" s="42"/>
      <c r="AF983" s="42"/>
      <c r="AG983" s="42"/>
    </row>
    <row r="984" spans="1:33">
      <c r="A984" s="44">
        <f t="shared" si="564"/>
        <v>955</v>
      </c>
      <c r="B984" s="44"/>
      <c r="C984" s="139">
        <v>37503</v>
      </c>
      <c r="E984" s="138" t="s">
        <v>291</v>
      </c>
      <c r="G984" s="43"/>
      <c r="H984" s="136"/>
      <c r="I984" s="42">
        <f>'DepExp. Class.'!G$192</f>
        <v>0</v>
      </c>
      <c r="J984" s="136">
        <f t="shared" ref="J984:X984" si="607">+J192+J456+J720</f>
        <v>0</v>
      </c>
      <c r="K984" s="136">
        <f t="shared" si="607"/>
        <v>0</v>
      </c>
      <c r="L984" s="136">
        <f t="shared" si="607"/>
        <v>0</v>
      </c>
      <c r="M984" s="136">
        <f t="shared" si="607"/>
        <v>0</v>
      </c>
      <c r="N984" s="136">
        <f t="shared" si="607"/>
        <v>0</v>
      </c>
      <c r="O984" s="136">
        <f t="shared" si="607"/>
        <v>0</v>
      </c>
      <c r="P984" s="136">
        <f t="shared" si="607"/>
        <v>0</v>
      </c>
      <c r="Q984" s="136">
        <f t="shared" si="607"/>
        <v>0</v>
      </c>
      <c r="R984" s="136">
        <f t="shared" si="607"/>
        <v>0</v>
      </c>
      <c r="S984" s="136">
        <f t="shared" si="607"/>
        <v>0</v>
      </c>
      <c r="T984" s="136">
        <f t="shared" si="607"/>
        <v>0</v>
      </c>
      <c r="U984" s="136">
        <f t="shared" si="607"/>
        <v>0</v>
      </c>
      <c r="V984" s="136">
        <f t="shared" si="607"/>
        <v>0</v>
      </c>
      <c r="W984" s="136">
        <f t="shared" si="607"/>
        <v>0</v>
      </c>
      <c r="X984" s="136">
        <f t="shared" si="607"/>
        <v>0</v>
      </c>
      <c r="Y984" s="42">
        <f t="shared" si="604"/>
        <v>0</v>
      </c>
      <c r="Z984" s="42"/>
      <c r="AA984" s="42"/>
      <c r="AB984" s="42"/>
      <c r="AC984" s="42"/>
      <c r="AD984" s="42"/>
      <c r="AE984" s="42"/>
      <c r="AF984" s="42"/>
      <c r="AG984" s="42"/>
    </row>
    <row r="985" spans="1:33">
      <c r="A985" s="44">
        <f t="shared" si="564"/>
        <v>956</v>
      </c>
      <c r="B985" s="44"/>
      <c r="C985" s="139">
        <v>39004</v>
      </c>
      <c r="E985" s="138" t="s">
        <v>306</v>
      </c>
      <c r="G985" s="43"/>
      <c r="H985" s="136"/>
      <c r="I985" s="42">
        <f>'DepExp. Class.'!G$193</f>
        <v>0</v>
      </c>
      <c r="J985" s="136">
        <f t="shared" ref="J985:X985" si="608">+J193+J457+J721</f>
        <v>0</v>
      </c>
      <c r="K985" s="136">
        <f t="shared" si="608"/>
        <v>0</v>
      </c>
      <c r="L985" s="136">
        <f t="shared" si="608"/>
        <v>0</v>
      </c>
      <c r="M985" s="136">
        <f t="shared" si="608"/>
        <v>0</v>
      </c>
      <c r="N985" s="136">
        <f t="shared" si="608"/>
        <v>0</v>
      </c>
      <c r="O985" s="136">
        <f t="shared" si="608"/>
        <v>0</v>
      </c>
      <c r="P985" s="136">
        <f t="shared" si="608"/>
        <v>0</v>
      </c>
      <c r="Q985" s="136">
        <f t="shared" si="608"/>
        <v>0</v>
      </c>
      <c r="R985" s="136">
        <f t="shared" si="608"/>
        <v>0</v>
      </c>
      <c r="S985" s="136">
        <f t="shared" si="608"/>
        <v>0</v>
      </c>
      <c r="T985" s="136">
        <f t="shared" si="608"/>
        <v>0</v>
      </c>
      <c r="U985" s="136">
        <f t="shared" si="608"/>
        <v>0</v>
      </c>
      <c r="V985" s="136">
        <f t="shared" si="608"/>
        <v>0</v>
      </c>
      <c r="W985" s="136">
        <f t="shared" si="608"/>
        <v>0</v>
      </c>
      <c r="X985" s="136">
        <f t="shared" si="608"/>
        <v>0</v>
      </c>
      <c r="Y985" s="42">
        <f t="shared" si="604"/>
        <v>0</v>
      </c>
      <c r="Z985" s="42"/>
      <c r="AA985" s="42"/>
      <c r="AB985" s="42"/>
      <c r="AC985" s="42"/>
      <c r="AD985" s="42"/>
      <c r="AE985" s="42"/>
      <c r="AF985" s="42"/>
      <c r="AG985" s="42"/>
    </row>
    <row r="986" spans="1:33">
      <c r="A986" s="44">
        <f t="shared" si="564"/>
        <v>957</v>
      </c>
      <c r="B986" s="44"/>
      <c r="C986" s="139">
        <v>39009</v>
      </c>
      <c r="E986" s="138" t="s">
        <v>307</v>
      </c>
      <c r="G986" s="43"/>
      <c r="H986" s="136"/>
      <c r="I986" s="42">
        <f>'DepExp. Class.'!G$194</f>
        <v>16531.850978631803</v>
      </c>
      <c r="J986" s="136">
        <f t="shared" ref="J986:X986" si="609">+J194+J458+J722</f>
        <v>9629.5839120568708</v>
      </c>
      <c r="K986" s="136">
        <f t="shared" si="609"/>
        <v>4279.2515321472947</v>
      </c>
      <c r="L986" s="136">
        <f t="shared" si="609"/>
        <v>37.63288514262576</v>
      </c>
      <c r="M986" s="136">
        <f t="shared" si="609"/>
        <v>1763.7370801974846</v>
      </c>
      <c r="N986" s="136">
        <f t="shared" si="609"/>
        <v>821.64556908752741</v>
      </c>
      <c r="O986" s="136">
        <f t="shared" si="609"/>
        <v>0</v>
      </c>
      <c r="P986" s="136">
        <f t="shared" si="609"/>
        <v>0</v>
      </c>
      <c r="Q986" s="136">
        <f t="shared" si="609"/>
        <v>0</v>
      </c>
      <c r="R986" s="136">
        <f t="shared" si="609"/>
        <v>0</v>
      </c>
      <c r="S986" s="136">
        <f t="shared" si="609"/>
        <v>0</v>
      </c>
      <c r="T986" s="136">
        <f t="shared" si="609"/>
        <v>0</v>
      </c>
      <c r="U986" s="136">
        <f t="shared" si="609"/>
        <v>0</v>
      </c>
      <c r="V986" s="136">
        <f t="shared" si="609"/>
        <v>0</v>
      </c>
      <c r="W986" s="136">
        <f t="shared" si="609"/>
        <v>0</v>
      </c>
      <c r="X986" s="136">
        <f t="shared" si="609"/>
        <v>0</v>
      </c>
      <c r="Y986" s="42">
        <f t="shared" si="604"/>
        <v>0</v>
      </c>
      <c r="Z986" s="42"/>
      <c r="AA986" s="42"/>
      <c r="AB986" s="42"/>
      <c r="AC986" s="42"/>
      <c r="AD986" s="42"/>
      <c r="AE986" s="42"/>
      <c r="AF986" s="42"/>
      <c r="AG986" s="42"/>
    </row>
    <row r="987" spans="1:33">
      <c r="A987" s="44">
        <f t="shared" si="564"/>
        <v>958</v>
      </c>
      <c r="B987" s="44"/>
      <c r="C987" s="139">
        <v>39100</v>
      </c>
      <c r="E987" s="138" t="s">
        <v>308</v>
      </c>
      <c r="G987" s="43"/>
      <c r="H987" s="136"/>
      <c r="I987" s="42">
        <f>'DepExp. Class.'!G$195</f>
        <v>23438.861838976401</v>
      </c>
      <c r="J987" s="136">
        <f t="shared" ref="J987:X987" si="610">+J195+J459+J723</f>
        <v>13652.826121725097</v>
      </c>
      <c r="K987" s="136">
        <f t="shared" si="610"/>
        <v>6067.123733807668</v>
      </c>
      <c r="L987" s="136">
        <f t="shared" si="610"/>
        <v>53.355912571447227</v>
      </c>
      <c r="M987" s="136">
        <f t="shared" si="610"/>
        <v>2500.6268080000459</v>
      </c>
      <c r="N987" s="136">
        <f t="shared" si="610"/>
        <v>1164.9292628721446</v>
      </c>
      <c r="O987" s="136">
        <f t="shared" si="610"/>
        <v>0</v>
      </c>
      <c r="P987" s="136">
        <f t="shared" si="610"/>
        <v>0</v>
      </c>
      <c r="Q987" s="136">
        <f t="shared" si="610"/>
        <v>0</v>
      </c>
      <c r="R987" s="136">
        <f t="shared" si="610"/>
        <v>0</v>
      </c>
      <c r="S987" s="136">
        <f t="shared" si="610"/>
        <v>0</v>
      </c>
      <c r="T987" s="136">
        <f t="shared" si="610"/>
        <v>0</v>
      </c>
      <c r="U987" s="136">
        <f t="shared" si="610"/>
        <v>0</v>
      </c>
      <c r="V987" s="136">
        <f t="shared" si="610"/>
        <v>0</v>
      </c>
      <c r="W987" s="136">
        <f t="shared" si="610"/>
        <v>0</v>
      </c>
      <c r="X987" s="136">
        <f t="shared" si="610"/>
        <v>0</v>
      </c>
      <c r="Y987" s="42">
        <f t="shared" si="604"/>
        <v>0</v>
      </c>
      <c r="Z987" s="42"/>
      <c r="AA987" s="42"/>
      <c r="AB987" s="42"/>
      <c r="AC987" s="42"/>
      <c r="AD987" s="42"/>
      <c r="AE987" s="42"/>
      <c r="AF987" s="42"/>
      <c r="AG987" s="42"/>
    </row>
    <row r="988" spans="1:33">
      <c r="A988" s="44">
        <f t="shared" si="564"/>
        <v>959</v>
      </c>
      <c r="B988" s="44"/>
      <c r="C988" s="139">
        <v>39102</v>
      </c>
      <c r="E988" s="138" t="s">
        <v>309</v>
      </c>
      <c r="G988" s="43"/>
      <c r="H988" s="136"/>
      <c r="I988" s="42">
        <f>'DepExp. Class.'!G$196</f>
        <v>0</v>
      </c>
      <c r="J988" s="136">
        <f t="shared" ref="J988:X988" si="611">+J196+J460+J724</f>
        <v>0</v>
      </c>
      <c r="K988" s="136">
        <f t="shared" si="611"/>
        <v>0</v>
      </c>
      <c r="L988" s="136">
        <f t="shared" si="611"/>
        <v>0</v>
      </c>
      <c r="M988" s="136">
        <f t="shared" si="611"/>
        <v>0</v>
      </c>
      <c r="N988" s="136">
        <f t="shared" si="611"/>
        <v>0</v>
      </c>
      <c r="O988" s="136">
        <f t="shared" si="611"/>
        <v>0</v>
      </c>
      <c r="P988" s="136">
        <f t="shared" si="611"/>
        <v>0</v>
      </c>
      <c r="Q988" s="136">
        <f t="shared" si="611"/>
        <v>0</v>
      </c>
      <c r="R988" s="136">
        <f t="shared" si="611"/>
        <v>0</v>
      </c>
      <c r="S988" s="136">
        <f t="shared" si="611"/>
        <v>0</v>
      </c>
      <c r="T988" s="136">
        <f t="shared" si="611"/>
        <v>0</v>
      </c>
      <c r="U988" s="136">
        <f t="shared" si="611"/>
        <v>0</v>
      </c>
      <c r="V988" s="136">
        <f t="shared" si="611"/>
        <v>0</v>
      </c>
      <c r="W988" s="136">
        <f t="shared" si="611"/>
        <v>0</v>
      </c>
      <c r="X988" s="136">
        <f t="shared" si="611"/>
        <v>0</v>
      </c>
      <c r="Y988" s="42">
        <f t="shared" si="604"/>
        <v>0</v>
      </c>
      <c r="Z988" s="42"/>
      <c r="AA988" s="42"/>
      <c r="AB988" s="42"/>
      <c r="AC988" s="42"/>
      <c r="AD988" s="42"/>
      <c r="AE988" s="42"/>
      <c r="AF988" s="42"/>
      <c r="AG988" s="42"/>
    </row>
    <row r="989" spans="1:33">
      <c r="A989" s="44">
        <f t="shared" si="564"/>
        <v>960</v>
      </c>
      <c r="B989" s="44"/>
      <c r="C989" s="146">
        <v>39103</v>
      </c>
      <c r="E989" s="138" t="s">
        <v>310</v>
      </c>
      <c r="G989" s="43"/>
      <c r="H989" s="136"/>
      <c r="I989" s="42">
        <f>'DepExp. Class.'!G$197</f>
        <v>0</v>
      </c>
      <c r="J989" s="136">
        <f t="shared" ref="J989:X989" si="612">+J197+J461+J725</f>
        <v>0</v>
      </c>
      <c r="K989" s="136">
        <f t="shared" si="612"/>
        <v>0</v>
      </c>
      <c r="L989" s="136">
        <f t="shared" si="612"/>
        <v>0</v>
      </c>
      <c r="M989" s="136">
        <f t="shared" si="612"/>
        <v>0</v>
      </c>
      <c r="N989" s="136">
        <f t="shared" si="612"/>
        <v>0</v>
      </c>
      <c r="O989" s="136">
        <f t="shared" si="612"/>
        <v>0</v>
      </c>
      <c r="P989" s="136">
        <f t="shared" si="612"/>
        <v>0</v>
      </c>
      <c r="Q989" s="136">
        <f t="shared" si="612"/>
        <v>0</v>
      </c>
      <c r="R989" s="136">
        <f t="shared" si="612"/>
        <v>0</v>
      </c>
      <c r="S989" s="136">
        <f t="shared" si="612"/>
        <v>0</v>
      </c>
      <c r="T989" s="136">
        <f t="shared" si="612"/>
        <v>0</v>
      </c>
      <c r="U989" s="136">
        <f t="shared" si="612"/>
        <v>0</v>
      </c>
      <c r="V989" s="136">
        <f t="shared" si="612"/>
        <v>0</v>
      </c>
      <c r="W989" s="136">
        <f t="shared" si="612"/>
        <v>0</v>
      </c>
      <c r="X989" s="136">
        <f t="shared" si="612"/>
        <v>0</v>
      </c>
      <c r="Y989" s="42">
        <f t="shared" si="604"/>
        <v>0</v>
      </c>
      <c r="Z989" s="42"/>
      <c r="AA989" s="42"/>
      <c r="AB989" s="42"/>
      <c r="AC989" s="42"/>
      <c r="AD989" s="42"/>
      <c r="AE989" s="42"/>
      <c r="AF989" s="42"/>
      <c r="AG989" s="42"/>
    </row>
    <row r="990" spans="1:33">
      <c r="A990" s="44">
        <f t="shared" si="564"/>
        <v>961</v>
      </c>
      <c r="B990" s="44"/>
      <c r="C990" s="139">
        <v>39200</v>
      </c>
      <c r="E990" s="138" t="s">
        <v>311</v>
      </c>
      <c r="G990" s="43"/>
      <c r="H990" s="136"/>
      <c r="I990" s="42">
        <f>'DepExp. Class.'!G$198</f>
        <v>37.7883156795153</v>
      </c>
      <c r="J990" s="136">
        <f t="shared" ref="J990:X990" si="613">+J198+J462+J726</f>
        <v>22.011192648755813</v>
      </c>
      <c r="K990" s="136">
        <f t="shared" si="613"/>
        <v>9.7814641553352821</v>
      </c>
      <c r="L990" s="136">
        <f t="shared" si="613"/>
        <v>8.602081796760648E-2</v>
      </c>
      <c r="M990" s="136">
        <f t="shared" si="613"/>
        <v>4.0315300233661473</v>
      </c>
      <c r="N990" s="136">
        <f t="shared" si="613"/>
        <v>1.8781080340904515</v>
      </c>
      <c r="O990" s="136">
        <f t="shared" si="613"/>
        <v>0</v>
      </c>
      <c r="P990" s="136">
        <f t="shared" si="613"/>
        <v>0</v>
      </c>
      <c r="Q990" s="136">
        <f t="shared" si="613"/>
        <v>0</v>
      </c>
      <c r="R990" s="136">
        <f t="shared" si="613"/>
        <v>0</v>
      </c>
      <c r="S990" s="136">
        <f t="shared" si="613"/>
        <v>0</v>
      </c>
      <c r="T990" s="136">
        <f t="shared" si="613"/>
        <v>0</v>
      </c>
      <c r="U990" s="136">
        <f t="shared" si="613"/>
        <v>0</v>
      </c>
      <c r="V990" s="136">
        <f t="shared" si="613"/>
        <v>0</v>
      </c>
      <c r="W990" s="136">
        <f t="shared" si="613"/>
        <v>0</v>
      </c>
      <c r="X990" s="136">
        <f t="shared" si="613"/>
        <v>0</v>
      </c>
      <c r="Y990" s="42">
        <f t="shared" si="604"/>
        <v>0</v>
      </c>
      <c r="Z990" s="42"/>
      <c r="AA990" s="42"/>
      <c r="AB990" s="42"/>
      <c r="AC990" s="42"/>
      <c r="AD990" s="42"/>
      <c r="AE990" s="42"/>
      <c r="AF990" s="42"/>
      <c r="AG990" s="42"/>
    </row>
    <row r="991" spans="1:33">
      <c r="A991" s="44">
        <f t="shared" si="564"/>
        <v>962</v>
      </c>
      <c r="B991" s="44"/>
      <c r="C991" s="139">
        <v>39201</v>
      </c>
      <c r="E991" s="138" t="s">
        <v>312</v>
      </c>
      <c r="G991" s="43"/>
      <c r="H991" s="136"/>
      <c r="I991" s="42">
        <f>'DepExp. Class.'!G$199</f>
        <v>0</v>
      </c>
      <c r="J991" s="136">
        <f t="shared" ref="J991:X991" si="614">+J199+J463+J727</f>
        <v>0</v>
      </c>
      <c r="K991" s="136">
        <f t="shared" si="614"/>
        <v>0</v>
      </c>
      <c r="L991" s="136">
        <f t="shared" si="614"/>
        <v>0</v>
      </c>
      <c r="M991" s="136">
        <f t="shared" si="614"/>
        <v>0</v>
      </c>
      <c r="N991" s="136">
        <f t="shared" si="614"/>
        <v>0</v>
      </c>
      <c r="O991" s="136">
        <f t="shared" si="614"/>
        <v>0</v>
      </c>
      <c r="P991" s="136">
        <f t="shared" si="614"/>
        <v>0</v>
      </c>
      <c r="Q991" s="136">
        <f t="shared" si="614"/>
        <v>0</v>
      </c>
      <c r="R991" s="136">
        <f t="shared" si="614"/>
        <v>0</v>
      </c>
      <c r="S991" s="136">
        <f t="shared" si="614"/>
        <v>0</v>
      </c>
      <c r="T991" s="136">
        <f t="shared" si="614"/>
        <v>0</v>
      </c>
      <c r="U991" s="136">
        <f t="shared" si="614"/>
        <v>0</v>
      </c>
      <c r="V991" s="136">
        <f t="shared" si="614"/>
        <v>0</v>
      </c>
      <c r="W991" s="136">
        <f t="shared" si="614"/>
        <v>0</v>
      </c>
      <c r="X991" s="136">
        <f t="shared" si="614"/>
        <v>0</v>
      </c>
      <c r="Y991" s="42">
        <f t="shared" si="604"/>
        <v>0</v>
      </c>
      <c r="Z991" s="42"/>
      <c r="AA991" s="42"/>
      <c r="AB991" s="42"/>
      <c r="AC991" s="42"/>
      <c r="AD991" s="42"/>
      <c r="AE991" s="42"/>
      <c r="AF991" s="42"/>
      <c r="AG991" s="42"/>
    </row>
    <row r="992" spans="1:33">
      <c r="A992" s="44">
        <f t="shared" si="564"/>
        <v>963</v>
      </c>
      <c r="B992" s="44"/>
      <c r="C992" s="139">
        <v>39202</v>
      </c>
      <c r="E992" s="138" t="s">
        <v>313</v>
      </c>
      <c r="G992" s="43"/>
      <c r="H992" s="136"/>
      <c r="I992" s="42">
        <f>'DepExp. Class.'!G$200</f>
        <v>0</v>
      </c>
      <c r="J992" s="136">
        <f t="shared" ref="J992:X992" si="615">+J200+J464+J728</f>
        <v>0</v>
      </c>
      <c r="K992" s="136">
        <f t="shared" si="615"/>
        <v>0</v>
      </c>
      <c r="L992" s="136">
        <f t="shared" si="615"/>
        <v>0</v>
      </c>
      <c r="M992" s="136">
        <f t="shared" si="615"/>
        <v>0</v>
      </c>
      <c r="N992" s="136">
        <f t="shared" si="615"/>
        <v>0</v>
      </c>
      <c r="O992" s="136">
        <f t="shared" si="615"/>
        <v>0</v>
      </c>
      <c r="P992" s="136">
        <f t="shared" si="615"/>
        <v>0</v>
      </c>
      <c r="Q992" s="136">
        <f t="shared" si="615"/>
        <v>0</v>
      </c>
      <c r="R992" s="136">
        <f t="shared" si="615"/>
        <v>0</v>
      </c>
      <c r="S992" s="136">
        <f t="shared" si="615"/>
        <v>0</v>
      </c>
      <c r="T992" s="136">
        <f t="shared" si="615"/>
        <v>0</v>
      </c>
      <c r="U992" s="136">
        <f t="shared" si="615"/>
        <v>0</v>
      </c>
      <c r="V992" s="136">
        <f t="shared" si="615"/>
        <v>0</v>
      </c>
      <c r="W992" s="136">
        <f t="shared" si="615"/>
        <v>0</v>
      </c>
      <c r="X992" s="136">
        <f t="shared" si="615"/>
        <v>0</v>
      </c>
      <c r="Y992" s="42">
        <f t="shared" si="604"/>
        <v>0</v>
      </c>
      <c r="Z992" s="42"/>
      <c r="AA992" s="42"/>
      <c r="AB992" s="42"/>
      <c r="AC992" s="42"/>
      <c r="AD992" s="42"/>
      <c r="AE992" s="42"/>
      <c r="AF992" s="42"/>
      <c r="AG992" s="42"/>
    </row>
    <row r="993" spans="1:33">
      <c r="A993" s="44">
        <f t="shared" si="564"/>
        <v>964</v>
      </c>
      <c r="B993" s="44"/>
      <c r="C993" s="139">
        <v>39300</v>
      </c>
      <c r="E993" s="138" t="s">
        <v>198</v>
      </c>
      <c r="G993" s="43"/>
      <c r="H993" s="136"/>
      <c r="I993" s="42">
        <f>'DepExp. Class.'!G$201</f>
        <v>0</v>
      </c>
      <c r="J993" s="136">
        <f t="shared" ref="J993:X993" si="616">+J201+J465+J729</f>
        <v>0</v>
      </c>
      <c r="K993" s="136">
        <f t="shared" si="616"/>
        <v>0</v>
      </c>
      <c r="L993" s="136">
        <f t="shared" si="616"/>
        <v>0</v>
      </c>
      <c r="M993" s="136">
        <f t="shared" si="616"/>
        <v>0</v>
      </c>
      <c r="N993" s="136">
        <f t="shared" si="616"/>
        <v>0</v>
      </c>
      <c r="O993" s="136">
        <f t="shared" si="616"/>
        <v>0</v>
      </c>
      <c r="P993" s="136">
        <f t="shared" si="616"/>
        <v>0</v>
      </c>
      <c r="Q993" s="136">
        <f t="shared" si="616"/>
        <v>0</v>
      </c>
      <c r="R993" s="136">
        <f t="shared" si="616"/>
        <v>0</v>
      </c>
      <c r="S993" s="136">
        <f t="shared" si="616"/>
        <v>0</v>
      </c>
      <c r="T993" s="136">
        <f t="shared" si="616"/>
        <v>0</v>
      </c>
      <c r="U993" s="136">
        <f t="shared" si="616"/>
        <v>0</v>
      </c>
      <c r="V993" s="136">
        <f t="shared" si="616"/>
        <v>0</v>
      </c>
      <c r="W993" s="136">
        <f t="shared" si="616"/>
        <v>0</v>
      </c>
      <c r="X993" s="136">
        <f t="shared" si="616"/>
        <v>0</v>
      </c>
      <c r="Y993" s="42">
        <f t="shared" si="604"/>
        <v>0</v>
      </c>
      <c r="Z993" s="42"/>
      <c r="AA993" s="42"/>
      <c r="AB993" s="42"/>
      <c r="AC993" s="42"/>
      <c r="AD993" s="42"/>
      <c r="AE993" s="42"/>
      <c r="AF993" s="42"/>
      <c r="AG993" s="42"/>
    </row>
    <row r="994" spans="1:33">
      <c r="A994" s="44">
        <f t="shared" si="564"/>
        <v>965</v>
      </c>
      <c r="B994" s="44"/>
      <c r="C994" s="139">
        <v>39400</v>
      </c>
      <c r="E994" s="138" t="s">
        <v>314</v>
      </c>
      <c r="G994" s="43"/>
      <c r="H994" s="136"/>
      <c r="I994" s="42">
        <f>'DepExp. Class.'!G$202</f>
        <v>7192.9345464334301</v>
      </c>
      <c r="J994" s="136">
        <f t="shared" ref="J994:X994" si="617">+J202+J466+J730</f>
        <v>4189.78896424494</v>
      </c>
      <c r="K994" s="136">
        <f t="shared" si="617"/>
        <v>1861.883234868591</v>
      </c>
      <c r="L994" s="136">
        <f t="shared" si="617"/>
        <v>16.37390029551046</v>
      </c>
      <c r="M994" s="136">
        <f t="shared" si="617"/>
        <v>767.3941285447072</v>
      </c>
      <c r="N994" s="136">
        <f t="shared" si="617"/>
        <v>357.49431847968145</v>
      </c>
      <c r="O994" s="136">
        <f t="shared" si="617"/>
        <v>0</v>
      </c>
      <c r="P994" s="136">
        <f t="shared" si="617"/>
        <v>0</v>
      </c>
      <c r="Q994" s="136">
        <f t="shared" si="617"/>
        <v>0</v>
      </c>
      <c r="R994" s="136">
        <f t="shared" si="617"/>
        <v>0</v>
      </c>
      <c r="S994" s="136">
        <f t="shared" si="617"/>
        <v>0</v>
      </c>
      <c r="T994" s="136">
        <f t="shared" si="617"/>
        <v>0</v>
      </c>
      <c r="U994" s="136">
        <f t="shared" si="617"/>
        <v>0</v>
      </c>
      <c r="V994" s="136">
        <f t="shared" si="617"/>
        <v>0</v>
      </c>
      <c r="W994" s="136">
        <f t="shared" si="617"/>
        <v>0</v>
      </c>
      <c r="X994" s="136">
        <f t="shared" si="617"/>
        <v>0</v>
      </c>
      <c r="Y994" s="42">
        <f t="shared" si="604"/>
        <v>0</v>
      </c>
      <c r="Z994" s="42"/>
      <c r="AA994" s="42"/>
      <c r="AB994" s="42"/>
      <c r="AC994" s="42"/>
      <c r="AD994" s="42"/>
      <c r="AE994" s="42"/>
      <c r="AF994" s="42"/>
      <c r="AG994" s="42"/>
    </row>
    <row r="995" spans="1:33">
      <c r="A995" s="44">
        <f t="shared" si="564"/>
        <v>966</v>
      </c>
      <c r="B995" s="44"/>
      <c r="C995" s="139">
        <v>39600</v>
      </c>
      <c r="E995" s="138" t="s">
        <v>315</v>
      </c>
      <c r="G995" s="43"/>
      <c r="H995" s="136"/>
      <c r="I995" s="42">
        <f>'DepExp. Class.'!G$203</f>
        <v>124.86892541173678</v>
      </c>
      <c r="J995" s="136">
        <f t="shared" ref="J995:X995" si="618">+J203+J467+J731</f>
        <v>72.734492756733346</v>
      </c>
      <c r="K995" s="136">
        <f t="shared" si="618"/>
        <v>32.322184677107714</v>
      </c>
      <c r="L995" s="136">
        <f t="shared" si="618"/>
        <v>0.28424995688485832</v>
      </c>
      <c r="M995" s="136">
        <f t="shared" si="618"/>
        <v>13.321917442744885</v>
      </c>
      <c r="N995" s="136">
        <f t="shared" si="618"/>
        <v>6.2060805782659925</v>
      </c>
      <c r="O995" s="136">
        <f t="shared" si="618"/>
        <v>0</v>
      </c>
      <c r="P995" s="136">
        <f t="shared" si="618"/>
        <v>0</v>
      </c>
      <c r="Q995" s="136">
        <f t="shared" si="618"/>
        <v>0</v>
      </c>
      <c r="R995" s="136">
        <f t="shared" si="618"/>
        <v>0</v>
      </c>
      <c r="S995" s="136">
        <f t="shared" si="618"/>
        <v>0</v>
      </c>
      <c r="T995" s="136">
        <f t="shared" si="618"/>
        <v>0</v>
      </c>
      <c r="U995" s="136">
        <f t="shared" si="618"/>
        <v>0</v>
      </c>
      <c r="V995" s="136">
        <f t="shared" si="618"/>
        <v>0</v>
      </c>
      <c r="W995" s="136">
        <f t="shared" si="618"/>
        <v>0</v>
      </c>
      <c r="X995" s="136">
        <f t="shared" si="618"/>
        <v>0</v>
      </c>
      <c r="Y995" s="42">
        <f t="shared" si="604"/>
        <v>0</v>
      </c>
      <c r="Z995" s="42"/>
      <c r="AA995" s="42"/>
      <c r="AB995" s="42"/>
      <c r="AC995" s="42"/>
      <c r="AD995" s="42"/>
      <c r="AE995" s="42"/>
      <c r="AF995" s="42"/>
      <c r="AG995" s="42"/>
    </row>
    <row r="996" spans="1:33">
      <c r="A996" s="44">
        <f t="shared" si="564"/>
        <v>967</v>
      </c>
      <c r="B996" s="44"/>
      <c r="C996" s="139">
        <v>39603</v>
      </c>
      <c r="E996" s="138" t="s">
        <v>316</v>
      </c>
      <c r="G996" s="43"/>
      <c r="H996" s="136"/>
      <c r="I996" s="42">
        <f>'DepExp. Class.'!G$204</f>
        <v>0</v>
      </c>
      <c r="J996" s="136">
        <f t="shared" ref="J996:X996" si="619">+J204+J468+J732</f>
        <v>0</v>
      </c>
      <c r="K996" s="136">
        <f t="shared" si="619"/>
        <v>0</v>
      </c>
      <c r="L996" s="136">
        <f t="shared" si="619"/>
        <v>0</v>
      </c>
      <c r="M996" s="136">
        <f t="shared" si="619"/>
        <v>0</v>
      </c>
      <c r="N996" s="136">
        <f t="shared" si="619"/>
        <v>0</v>
      </c>
      <c r="O996" s="136">
        <f t="shared" si="619"/>
        <v>0</v>
      </c>
      <c r="P996" s="136">
        <f t="shared" si="619"/>
        <v>0</v>
      </c>
      <c r="Q996" s="136">
        <f t="shared" si="619"/>
        <v>0</v>
      </c>
      <c r="R996" s="136">
        <f t="shared" si="619"/>
        <v>0</v>
      </c>
      <c r="S996" s="136">
        <f t="shared" si="619"/>
        <v>0</v>
      </c>
      <c r="T996" s="136">
        <f t="shared" si="619"/>
        <v>0</v>
      </c>
      <c r="U996" s="136">
        <f t="shared" si="619"/>
        <v>0</v>
      </c>
      <c r="V996" s="136">
        <f t="shared" si="619"/>
        <v>0</v>
      </c>
      <c r="W996" s="136">
        <f t="shared" si="619"/>
        <v>0</v>
      </c>
      <c r="X996" s="136">
        <f t="shared" si="619"/>
        <v>0</v>
      </c>
      <c r="Y996" s="42">
        <f t="shared" si="604"/>
        <v>0</v>
      </c>
      <c r="Z996" s="42"/>
      <c r="AA996" s="42"/>
      <c r="AB996" s="42"/>
      <c r="AC996" s="42"/>
      <c r="AD996" s="42"/>
      <c r="AE996" s="42"/>
      <c r="AF996" s="42"/>
      <c r="AG996" s="42"/>
    </row>
    <row r="997" spans="1:33">
      <c r="A997" s="44">
        <f t="shared" ref="A997:A1060" si="620">A996+1</f>
        <v>968</v>
      </c>
      <c r="B997" s="44"/>
      <c r="C997" s="137">
        <v>39604</v>
      </c>
      <c r="E997" s="138" t="s">
        <v>317</v>
      </c>
      <c r="G997" s="43"/>
      <c r="H997" s="136"/>
      <c r="I997" s="42">
        <f>'DepExp. Class.'!G$205</f>
        <v>0</v>
      </c>
      <c r="J997" s="136">
        <f t="shared" ref="J997:X997" si="621">+J205+J469+J733</f>
        <v>0</v>
      </c>
      <c r="K997" s="136">
        <f t="shared" si="621"/>
        <v>0</v>
      </c>
      <c r="L997" s="136">
        <f t="shared" si="621"/>
        <v>0</v>
      </c>
      <c r="M997" s="136">
        <f t="shared" si="621"/>
        <v>0</v>
      </c>
      <c r="N997" s="136">
        <f t="shared" si="621"/>
        <v>0</v>
      </c>
      <c r="O997" s="136">
        <f t="shared" si="621"/>
        <v>0</v>
      </c>
      <c r="P997" s="136">
        <f t="shared" si="621"/>
        <v>0</v>
      </c>
      <c r="Q997" s="136">
        <f t="shared" si="621"/>
        <v>0</v>
      </c>
      <c r="R997" s="136">
        <f t="shared" si="621"/>
        <v>0</v>
      </c>
      <c r="S997" s="136">
        <f t="shared" si="621"/>
        <v>0</v>
      </c>
      <c r="T997" s="136">
        <f t="shared" si="621"/>
        <v>0</v>
      </c>
      <c r="U997" s="136">
        <f t="shared" si="621"/>
        <v>0</v>
      </c>
      <c r="V997" s="136">
        <f t="shared" si="621"/>
        <v>0</v>
      </c>
      <c r="W997" s="136">
        <f t="shared" si="621"/>
        <v>0</v>
      </c>
      <c r="X997" s="136">
        <f t="shared" si="621"/>
        <v>0</v>
      </c>
      <c r="Y997" s="42">
        <f t="shared" si="604"/>
        <v>0</v>
      </c>
      <c r="Z997" s="42"/>
      <c r="AA997" s="42"/>
      <c r="AB997" s="42"/>
      <c r="AC997" s="42"/>
      <c r="AD997" s="42"/>
      <c r="AE997" s="42"/>
      <c r="AF997" s="42"/>
      <c r="AG997" s="42"/>
    </row>
    <row r="998" spans="1:33">
      <c r="A998" s="44">
        <f t="shared" si="620"/>
        <v>969</v>
      </c>
      <c r="B998" s="44"/>
      <c r="C998" s="137">
        <v>39605</v>
      </c>
      <c r="E998" s="141" t="s">
        <v>318</v>
      </c>
      <c r="G998" s="43"/>
      <c r="H998" s="136"/>
      <c r="I998" s="42">
        <f>'DepExp. Class.'!G$206</f>
        <v>0</v>
      </c>
      <c r="J998" s="136">
        <f t="shared" ref="J998:X998" si="622">+J206+J470+J734</f>
        <v>0</v>
      </c>
      <c r="K998" s="136">
        <f t="shared" si="622"/>
        <v>0</v>
      </c>
      <c r="L998" s="136">
        <f t="shared" si="622"/>
        <v>0</v>
      </c>
      <c r="M998" s="136">
        <f t="shared" si="622"/>
        <v>0</v>
      </c>
      <c r="N998" s="136">
        <f t="shared" si="622"/>
        <v>0</v>
      </c>
      <c r="O998" s="136">
        <f t="shared" si="622"/>
        <v>0</v>
      </c>
      <c r="P998" s="136">
        <f t="shared" si="622"/>
        <v>0</v>
      </c>
      <c r="Q998" s="136">
        <f t="shared" si="622"/>
        <v>0</v>
      </c>
      <c r="R998" s="136">
        <f t="shared" si="622"/>
        <v>0</v>
      </c>
      <c r="S998" s="136">
        <f t="shared" si="622"/>
        <v>0</v>
      </c>
      <c r="T998" s="136">
        <f t="shared" si="622"/>
        <v>0</v>
      </c>
      <c r="U998" s="136">
        <f t="shared" si="622"/>
        <v>0</v>
      </c>
      <c r="V998" s="136">
        <f t="shared" si="622"/>
        <v>0</v>
      </c>
      <c r="W998" s="136">
        <f t="shared" si="622"/>
        <v>0</v>
      </c>
      <c r="X998" s="136">
        <f t="shared" si="622"/>
        <v>0</v>
      </c>
      <c r="Y998" s="42">
        <f t="shared" si="604"/>
        <v>0</v>
      </c>
      <c r="Z998" s="42"/>
      <c r="AA998" s="42"/>
      <c r="AB998" s="42"/>
      <c r="AC998" s="42"/>
      <c r="AD998" s="42"/>
      <c r="AE998" s="42"/>
      <c r="AF998" s="42"/>
      <c r="AG998" s="42"/>
    </row>
    <row r="999" spans="1:33">
      <c r="A999" s="44">
        <f t="shared" si="620"/>
        <v>970</v>
      </c>
      <c r="B999" s="44"/>
      <c r="C999" s="137">
        <v>39700</v>
      </c>
      <c r="E999" s="138" t="s">
        <v>319</v>
      </c>
      <c r="G999" s="43"/>
      <c r="H999" s="136"/>
      <c r="I999" s="42">
        <f>'DepExp. Class.'!G$207</f>
        <v>7841.7449163942601</v>
      </c>
      <c r="J999" s="136">
        <f t="shared" ref="J999:X999" si="623">+J207+J471+J735</f>
        <v>4567.7123987487976</v>
      </c>
      <c r="K999" s="136">
        <f t="shared" si="623"/>
        <v>2029.8270890272449</v>
      </c>
      <c r="L999" s="136">
        <f t="shared" si="623"/>
        <v>17.850843570866623</v>
      </c>
      <c r="M999" s="136">
        <f t="shared" si="623"/>
        <v>836.6138976435011</v>
      </c>
      <c r="N999" s="136">
        <f t="shared" si="623"/>
        <v>389.74068740385104</v>
      </c>
      <c r="O999" s="136">
        <f t="shared" si="623"/>
        <v>0</v>
      </c>
      <c r="P999" s="136">
        <f t="shared" si="623"/>
        <v>0</v>
      </c>
      <c r="Q999" s="136">
        <f t="shared" si="623"/>
        <v>0</v>
      </c>
      <c r="R999" s="136">
        <f t="shared" si="623"/>
        <v>0</v>
      </c>
      <c r="S999" s="136">
        <f t="shared" si="623"/>
        <v>0</v>
      </c>
      <c r="T999" s="136">
        <f t="shared" si="623"/>
        <v>0</v>
      </c>
      <c r="U999" s="136">
        <f t="shared" si="623"/>
        <v>0</v>
      </c>
      <c r="V999" s="136">
        <f t="shared" si="623"/>
        <v>0</v>
      </c>
      <c r="W999" s="136">
        <f t="shared" si="623"/>
        <v>0</v>
      </c>
      <c r="X999" s="136">
        <f t="shared" si="623"/>
        <v>0</v>
      </c>
      <c r="Y999" s="42">
        <f t="shared" si="604"/>
        <v>0</v>
      </c>
      <c r="Z999" s="42"/>
      <c r="AA999" s="42"/>
      <c r="AB999" s="42"/>
      <c r="AC999" s="42"/>
      <c r="AD999" s="42"/>
      <c r="AE999" s="42"/>
      <c r="AF999" s="42"/>
      <c r="AG999" s="42"/>
    </row>
    <row r="1000" spans="1:33">
      <c r="A1000" s="44">
        <f t="shared" si="620"/>
        <v>971</v>
      </c>
      <c r="B1000" s="44"/>
      <c r="C1000" s="137">
        <v>39701</v>
      </c>
      <c r="E1000" s="138" t="s">
        <v>320</v>
      </c>
      <c r="G1000" s="43"/>
      <c r="H1000" s="136"/>
      <c r="I1000" s="42">
        <f>'DepExp. Class.'!G$208</f>
        <v>0</v>
      </c>
      <c r="J1000" s="136">
        <f t="shared" ref="J1000:X1000" si="624">+J208+J472+J736</f>
        <v>0</v>
      </c>
      <c r="K1000" s="136">
        <f t="shared" si="624"/>
        <v>0</v>
      </c>
      <c r="L1000" s="136">
        <f t="shared" si="624"/>
        <v>0</v>
      </c>
      <c r="M1000" s="136">
        <f t="shared" si="624"/>
        <v>0</v>
      </c>
      <c r="N1000" s="136">
        <f t="shared" si="624"/>
        <v>0</v>
      </c>
      <c r="O1000" s="136">
        <f t="shared" si="624"/>
        <v>0</v>
      </c>
      <c r="P1000" s="136">
        <f t="shared" si="624"/>
        <v>0</v>
      </c>
      <c r="Q1000" s="136">
        <f t="shared" si="624"/>
        <v>0</v>
      </c>
      <c r="R1000" s="136">
        <f t="shared" si="624"/>
        <v>0</v>
      </c>
      <c r="S1000" s="136">
        <f t="shared" si="624"/>
        <v>0</v>
      </c>
      <c r="T1000" s="136">
        <f t="shared" si="624"/>
        <v>0</v>
      </c>
      <c r="U1000" s="136">
        <f t="shared" si="624"/>
        <v>0</v>
      </c>
      <c r="V1000" s="136">
        <f t="shared" si="624"/>
        <v>0</v>
      </c>
      <c r="W1000" s="136">
        <f t="shared" si="624"/>
        <v>0</v>
      </c>
      <c r="X1000" s="136">
        <f t="shared" si="624"/>
        <v>0</v>
      </c>
      <c r="Y1000" s="42">
        <f t="shared" si="604"/>
        <v>0</v>
      </c>
      <c r="Z1000" s="42"/>
      <c r="AA1000" s="42"/>
      <c r="AB1000" s="42"/>
      <c r="AC1000" s="42"/>
      <c r="AD1000" s="42"/>
      <c r="AE1000" s="42"/>
      <c r="AF1000" s="42"/>
      <c r="AG1000" s="42"/>
    </row>
    <row r="1001" spans="1:33">
      <c r="A1001" s="44">
        <f t="shared" si="620"/>
        <v>972</v>
      </c>
      <c r="B1001" s="44"/>
      <c r="C1001" s="137">
        <v>39702</v>
      </c>
      <c r="E1001" s="138" t="s">
        <v>321</v>
      </c>
      <c r="G1001" s="43"/>
      <c r="H1001" s="136"/>
      <c r="I1001" s="42">
        <f>'DepExp. Class.'!G$209</f>
        <v>0</v>
      </c>
      <c r="J1001" s="136">
        <f t="shared" ref="J1001:X1001" si="625">+J209+J473+J737</f>
        <v>0</v>
      </c>
      <c r="K1001" s="136">
        <f t="shared" si="625"/>
        <v>0</v>
      </c>
      <c r="L1001" s="136">
        <f t="shared" si="625"/>
        <v>0</v>
      </c>
      <c r="M1001" s="136">
        <f t="shared" si="625"/>
        <v>0</v>
      </c>
      <c r="N1001" s="136">
        <f t="shared" si="625"/>
        <v>0</v>
      </c>
      <c r="O1001" s="136">
        <f t="shared" si="625"/>
        <v>0</v>
      </c>
      <c r="P1001" s="136">
        <f t="shared" si="625"/>
        <v>0</v>
      </c>
      <c r="Q1001" s="136">
        <f t="shared" si="625"/>
        <v>0</v>
      </c>
      <c r="R1001" s="136">
        <f t="shared" si="625"/>
        <v>0</v>
      </c>
      <c r="S1001" s="136">
        <f t="shared" si="625"/>
        <v>0</v>
      </c>
      <c r="T1001" s="136">
        <f t="shared" si="625"/>
        <v>0</v>
      </c>
      <c r="U1001" s="136">
        <f t="shared" si="625"/>
        <v>0</v>
      </c>
      <c r="V1001" s="136">
        <f t="shared" si="625"/>
        <v>0</v>
      </c>
      <c r="W1001" s="136">
        <f t="shared" si="625"/>
        <v>0</v>
      </c>
      <c r="X1001" s="136">
        <f t="shared" si="625"/>
        <v>0</v>
      </c>
      <c r="Y1001" s="42">
        <f t="shared" si="604"/>
        <v>0</v>
      </c>
      <c r="Z1001" s="42"/>
      <c r="AA1001" s="42"/>
      <c r="AB1001" s="42"/>
      <c r="AC1001" s="42"/>
      <c r="AD1001" s="42"/>
      <c r="AE1001" s="42"/>
      <c r="AF1001" s="42"/>
      <c r="AG1001" s="42"/>
    </row>
    <row r="1002" spans="1:33">
      <c r="A1002" s="44">
        <f t="shared" si="620"/>
        <v>973</v>
      </c>
      <c r="B1002" s="44"/>
      <c r="C1002" s="137">
        <v>39705</v>
      </c>
      <c r="E1002" s="138" t="s">
        <v>322</v>
      </c>
      <c r="G1002" s="43"/>
      <c r="H1002" s="136"/>
      <c r="I1002" s="42">
        <f>'DepExp. Class.'!G$210</f>
        <v>0</v>
      </c>
      <c r="J1002" s="136">
        <f t="shared" ref="J1002:X1002" si="626">+J210+J474+J738</f>
        <v>0</v>
      </c>
      <c r="K1002" s="136">
        <f t="shared" si="626"/>
        <v>0</v>
      </c>
      <c r="L1002" s="136">
        <f t="shared" si="626"/>
        <v>0</v>
      </c>
      <c r="M1002" s="136">
        <f t="shared" si="626"/>
        <v>0</v>
      </c>
      <c r="N1002" s="136">
        <f t="shared" si="626"/>
        <v>0</v>
      </c>
      <c r="O1002" s="136">
        <f t="shared" si="626"/>
        <v>0</v>
      </c>
      <c r="P1002" s="136">
        <f t="shared" si="626"/>
        <v>0</v>
      </c>
      <c r="Q1002" s="136">
        <f t="shared" si="626"/>
        <v>0</v>
      </c>
      <c r="R1002" s="136">
        <f t="shared" si="626"/>
        <v>0</v>
      </c>
      <c r="S1002" s="136">
        <f t="shared" si="626"/>
        <v>0</v>
      </c>
      <c r="T1002" s="136">
        <f t="shared" si="626"/>
        <v>0</v>
      </c>
      <c r="U1002" s="136">
        <f t="shared" si="626"/>
        <v>0</v>
      </c>
      <c r="V1002" s="136">
        <f t="shared" si="626"/>
        <v>0</v>
      </c>
      <c r="W1002" s="136">
        <f t="shared" si="626"/>
        <v>0</v>
      </c>
      <c r="X1002" s="136">
        <f t="shared" si="626"/>
        <v>0</v>
      </c>
      <c r="Y1002" s="42">
        <f t="shared" si="604"/>
        <v>0</v>
      </c>
      <c r="Z1002" s="42"/>
      <c r="AA1002" s="42"/>
      <c r="AB1002" s="42"/>
      <c r="AC1002" s="42"/>
      <c r="AD1002" s="42"/>
      <c r="AE1002" s="42"/>
      <c r="AF1002" s="42"/>
      <c r="AG1002" s="42"/>
    </row>
    <row r="1003" spans="1:33">
      <c r="A1003" s="44">
        <f t="shared" si="620"/>
        <v>974</v>
      </c>
      <c r="B1003" s="44"/>
      <c r="C1003" s="137">
        <v>39800</v>
      </c>
      <c r="E1003" s="138" t="s">
        <v>323</v>
      </c>
      <c r="G1003" s="43"/>
      <c r="H1003" s="136"/>
      <c r="I1003" s="42">
        <f>'DepExp. Class.'!G$211</f>
        <v>1534.3442186355935</v>
      </c>
      <c r="J1003" s="136">
        <f t="shared" ref="J1003:X1003" si="627">+J211+J475+J739</f>
        <v>893.73515539356663</v>
      </c>
      <c r="K1003" s="136">
        <f t="shared" si="627"/>
        <v>397.16332169485264</v>
      </c>
      <c r="L1003" s="136">
        <f t="shared" si="627"/>
        <v>3.4927607213372025</v>
      </c>
      <c r="M1003" s="136">
        <f t="shared" si="627"/>
        <v>163.69490601458347</v>
      </c>
      <c r="N1003" s="136">
        <f t="shared" si="627"/>
        <v>76.258074811253564</v>
      </c>
      <c r="O1003" s="136">
        <f t="shared" si="627"/>
        <v>0</v>
      </c>
      <c r="P1003" s="136">
        <f t="shared" si="627"/>
        <v>0</v>
      </c>
      <c r="Q1003" s="136">
        <f t="shared" si="627"/>
        <v>0</v>
      </c>
      <c r="R1003" s="136">
        <f t="shared" si="627"/>
        <v>0</v>
      </c>
      <c r="S1003" s="136">
        <f t="shared" si="627"/>
        <v>0</v>
      </c>
      <c r="T1003" s="136">
        <f t="shared" si="627"/>
        <v>0</v>
      </c>
      <c r="U1003" s="136">
        <f t="shared" si="627"/>
        <v>0</v>
      </c>
      <c r="V1003" s="136">
        <f t="shared" si="627"/>
        <v>0</v>
      </c>
      <c r="W1003" s="136">
        <f t="shared" si="627"/>
        <v>0</v>
      </c>
      <c r="X1003" s="136">
        <f t="shared" si="627"/>
        <v>0</v>
      </c>
      <c r="Y1003" s="42">
        <f t="shared" si="604"/>
        <v>0</v>
      </c>
      <c r="Z1003" s="42"/>
      <c r="AA1003" s="42"/>
      <c r="AB1003" s="42"/>
      <c r="AC1003" s="42"/>
      <c r="AD1003" s="42"/>
      <c r="AE1003" s="42"/>
      <c r="AF1003" s="42"/>
      <c r="AG1003" s="42"/>
    </row>
    <row r="1004" spans="1:33">
      <c r="A1004" s="44">
        <f t="shared" si="620"/>
        <v>975</v>
      </c>
      <c r="B1004" s="44"/>
      <c r="C1004" s="137">
        <v>39900</v>
      </c>
      <c r="E1004" s="138" t="s">
        <v>324</v>
      </c>
      <c r="G1004" s="43"/>
      <c r="H1004" s="136"/>
      <c r="I1004" s="42">
        <f>'DepExp. Class.'!G$212</f>
        <v>1154.2661618223783</v>
      </c>
      <c r="J1004" s="136">
        <f t="shared" ref="J1004:X1004" si="628">+J212+J476+J740</f>
        <v>672.34472875924189</v>
      </c>
      <c r="K1004" s="136">
        <f t="shared" si="628"/>
        <v>298.78053267408421</v>
      </c>
      <c r="L1004" s="136">
        <f t="shared" si="628"/>
        <v>2.6275561005254144</v>
      </c>
      <c r="M1004" s="136">
        <f t="shared" si="628"/>
        <v>123.1454380186922</v>
      </c>
      <c r="N1004" s="136">
        <f t="shared" si="628"/>
        <v>57.367906269834684</v>
      </c>
      <c r="O1004" s="136">
        <f t="shared" si="628"/>
        <v>0</v>
      </c>
      <c r="P1004" s="136">
        <f t="shared" si="628"/>
        <v>0</v>
      </c>
      <c r="Q1004" s="136">
        <f t="shared" si="628"/>
        <v>0</v>
      </c>
      <c r="R1004" s="136">
        <f t="shared" si="628"/>
        <v>0</v>
      </c>
      <c r="S1004" s="136">
        <f t="shared" si="628"/>
        <v>0</v>
      </c>
      <c r="T1004" s="136">
        <f t="shared" si="628"/>
        <v>0</v>
      </c>
      <c r="U1004" s="136">
        <f t="shared" si="628"/>
        <v>0</v>
      </c>
      <c r="V1004" s="136">
        <f t="shared" si="628"/>
        <v>0</v>
      </c>
      <c r="W1004" s="136">
        <f t="shared" si="628"/>
        <v>0</v>
      </c>
      <c r="X1004" s="136">
        <f t="shared" si="628"/>
        <v>0</v>
      </c>
      <c r="Y1004" s="42">
        <f t="shared" si="604"/>
        <v>0</v>
      </c>
      <c r="Z1004" s="42"/>
      <c r="AA1004" s="42"/>
      <c r="AB1004" s="42"/>
      <c r="AC1004" s="42"/>
      <c r="AD1004" s="42"/>
      <c r="AE1004" s="42"/>
      <c r="AF1004" s="42"/>
      <c r="AG1004" s="42"/>
    </row>
    <row r="1005" spans="1:33">
      <c r="A1005" s="44">
        <f t="shared" si="620"/>
        <v>976</v>
      </c>
      <c r="B1005" s="44"/>
      <c r="C1005" s="137">
        <v>39901</v>
      </c>
      <c r="E1005" s="138" t="s">
        <v>325</v>
      </c>
      <c r="G1005" s="43"/>
      <c r="H1005" s="136"/>
      <c r="I1005" s="42">
        <f>'DepExp. Class.'!G$213</f>
        <v>156799.49780596897</v>
      </c>
      <c r="J1005" s="136">
        <f t="shared" ref="J1005:X1005" si="629">+J213+J477+J741</f>
        <v>91333.62764052194</v>
      </c>
      <c r="K1005" s="136">
        <f t="shared" si="629"/>
        <v>40587.378394191808</v>
      </c>
      <c r="L1005" s="136">
        <f t="shared" si="629"/>
        <v>356.93628614125026</v>
      </c>
      <c r="M1005" s="136">
        <f t="shared" si="629"/>
        <v>16728.501169904659</v>
      </c>
      <c r="N1005" s="136">
        <f t="shared" si="629"/>
        <v>7793.0543152093123</v>
      </c>
      <c r="O1005" s="136">
        <f t="shared" si="629"/>
        <v>0</v>
      </c>
      <c r="P1005" s="136">
        <f t="shared" si="629"/>
        <v>0</v>
      </c>
      <c r="Q1005" s="136">
        <f t="shared" si="629"/>
        <v>0</v>
      </c>
      <c r="R1005" s="136">
        <f t="shared" si="629"/>
        <v>0</v>
      </c>
      <c r="S1005" s="136">
        <f t="shared" si="629"/>
        <v>0</v>
      </c>
      <c r="T1005" s="136">
        <f t="shared" si="629"/>
        <v>0</v>
      </c>
      <c r="U1005" s="136">
        <f t="shared" si="629"/>
        <v>0</v>
      </c>
      <c r="V1005" s="136">
        <f t="shared" si="629"/>
        <v>0</v>
      </c>
      <c r="W1005" s="136">
        <f t="shared" si="629"/>
        <v>0</v>
      </c>
      <c r="X1005" s="136">
        <f t="shared" si="629"/>
        <v>0</v>
      </c>
      <c r="Y1005" s="42">
        <f t="shared" si="604"/>
        <v>0</v>
      </c>
      <c r="Z1005" s="42"/>
      <c r="AA1005" s="42"/>
      <c r="AB1005" s="42"/>
      <c r="AC1005" s="42"/>
      <c r="AD1005" s="42"/>
      <c r="AE1005" s="42"/>
      <c r="AF1005" s="42"/>
      <c r="AG1005" s="42"/>
    </row>
    <row r="1006" spans="1:33">
      <c r="A1006" s="44">
        <f t="shared" si="620"/>
        <v>977</v>
      </c>
      <c r="B1006" s="44"/>
      <c r="C1006" s="137">
        <v>39902</v>
      </c>
      <c r="E1006" s="138" t="s">
        <v>326</v>
      </c>
      <c r="G1006" s="43"/>
      <c r="H1006" s="136"/>
      <c r="I1006" s="42">
        <f>'DepExp. Class.'!G$214</f>
        <v>90772.283897059548</v>
      </c>
      <c r="J1006" s="136">
        <f t="shared" ref="J1006:X1006" si="630">+J214+J478+J742</f>
        <v>52873.651341619166</v>
      </c>
      <c r="K1006" s="136">
        <f t="shared" si="630"/>
        <v>23496.306338901493</v>
      </c>
      <c r="L1006" s="136">
        <f t="shared" si="630"/>
        <v>206.63281676366609</v>
      </c>
      <c r="M1006" s="136">
        <f t="shared" si="630"/>
        <v>9684.2418414242748</v>
      </c>
      <c r="N1006" s="136">
        <f t="shared" si="630"/>
        <v>4511.4515583509474</v>
      </c>
      <c r="O1006" s="136">
        <f t="shared" si="630"/>
        <v>0</v>
      </c>
      <c r="P1006" s="136">
        <f t="shared" si="630"/>
        <v>0</v>
      </c>
      <c r="Q1006" s="136">
        <f t="shared" si="630"/>
        <v>0</v>
      </c>
      <c r="R1006" s="136">
        <f t="shared" si="630"/>
        <v>0</v>
      </c>
      <c r="S1006" s="136">
        <f t="shared" si="630"/>
        <v>0</v>
      </c>
      <c r="T1006" s="136">
        <f t="shared" si="630"/>
        <v>0</v>
      </c>
      <c r="U1006" s="136">
        <f t="shared" si="630"/>
        <v>0</v>
      </c>
      <c r="V1006" s="136">
        <f t="shared" si="630"/>
        <v>0</v>
      </c>
      <c r="W1006" s="136">
        <f t="shared" si="630"/>
        <v>0</v>
      </c>
      <c r="X1006" s="136">
        <f t="shared" si="630"/>
        <v>0</v>
      </c>
      <c r="Y1006" s="42">
        <f t="shared" si="604"/>
        <v>0</v>
      </c>
      <c r="Z1006" s="42"/>
      <c r="AA1006" s="42"/>
      <c r="AB1006" s="42"/>
      <c r="AC1006" s="42"/>
      <c r="AD1006" s="42"/>
      <c r="AE1006" s="42"/>
      <c r="AF1006" s="42"/>
      <c r="AG1006" s="42"/>
    </row>
    <row r="1007" spans="1:33">
      <c r="A1007" s="44">
        <f t="shared" si="620"/>
        <v>978</v>
      </c>
      <c r="B1007" s="44"/>
      <c r="C1007" s="137">
        <v>39903</v>
      </c>
      <c r="E1007" s="138" t="s">
        <v>327</v>
      </c>
      <c r="G1007" s="43"/>
      <c r="H1007" s="136"/>
      <c r="I1007" s="42">
        <f>'DepExp. Class.'!G$215</f>
        <v>12500.41914989906</v>
      </c>
      <c r="J1007" s="136">
        <f t="shared" ref="J1007:X1007" si="631">+J215+J479+J743</f>
        <v>7281.3283458352298</v>
      </c>
      <c r="K1007" s="136">
        <f t="shared" si="631"/>
        <v>3235.7198155748224</v>
      </c>
      <c r="L1007" s="136">
        <f t="shared" si="631"/>
        <v>28.455787480233141</v>
      </c>
      <c r="M1007" s="136">
        <f t="shared" si="631"/>
        <v>1333.6348604391042</v>
      </c>
      <c r="N1007" s="136">
        <f t="shared" si="631"/>
        <v>621.28034056967238</v>
      </c>
      <c r="O1007" s="136">
        <f t="shared" si="631"/>
        <v>0</v>
      </c>
      <c r="P1007" s="136">
        <f t="shared" si="631"/>
        <v>0</v>
      </c>
      <c r="Q1007" s="136">
        <f t="shared" si="631"/>
        <v>0</v>
      </c>
      <c r="R1007" s="136">
        <f t="shared" si="631"/>
        <v>0</v>
      </c>
      <c r="S1007" s="136">
        <f t="shared" si="631"/>
        <v>0</v>
      </c>
      <c r="T1007" s="136">
        <f t="shared" si="631"/>
        <v>0</v>
      </c>
      <c r="U1007" s="136">
        <f t="shared" si="631"/>
        <v>0</v>
      </c>
      <c r="V1007" s="136">
        <f t="shared" si="631"/>
        <v>0</v>
      </c>
      <c r="W1007" s="136">
        <f t="shared" si="631"/>
        <v>0</v>
      </c>
      <c r="X1007" s="136">
        <f t="shared" si="631"/>
        <v>0</v>
      </c>
      <c r="Y1007" s="42">
        <f t="shared" si="604"/>
        <v>0</v>
      </c>
      <c r="Z1007" s="42"/>
      <c r="AA1007" s="42"/>
      <c r="AB1007" s="42"/>
      <c r="AC1007" s="42"/>
      <c r="AD1007" s="42"/>
      <c r="AE1007" s="42"/>
      <c r="AF1007" s="42"/>
      <c r="AG1007" s="42"/>
    </row>
    <row r="1008" spans="1:33">
      <c r="A1008" s="44">
        <f t="shared" si="620"/>
        <v>979</v>
      </c>
      <c r="B1008" s="44"/>
      <c r="C1008" s="137">
        <v>39904</v>
      </c>
      <c r="E1008" s="138" t="s">
        <v>328</v>
      </c>
      <c r="G1008" s="43"/>
      <c r="H1008" s="136"/>
      <c r="I1008" s="42">
        <f>'DepExp. Class.'!G$216</f>
        <v>0</v>
      </c>
      <c r="J1008" s="136">
        <f t="shared" ref="J1008:X1008" si="632">+J216+J480+J744</f>
        <v>0</v>
      </c>
      <c r="K1008" s="136">
        <f t="shared" si="632"/>
        <v>0</v>
      </c>
      <c r="L1008" s="136">
        <f t="shared" si="632"/>
        <v>0</v>
      </c>
      <c r="M1008" s="136">
        <f t="shared" si="632"/>
        <v>0</v>
      </c>
      <c r="N1008" s="136">
        <f t="shared" si="632"/>
        <v>0</v>
      </c>
      <c r="O1008" s="136">
        <f t="shared" si="632"/>
        <v>0</v>
      </c>
      <c r="P1008" s="136">
        <f t="shared" si="632"/>
        <v>0</v>
      </c>
      <c r="Q1008" s="136">
        <f t="shared" si="632"/>
        <v>0</v>
      </c>
      <c r="R1008" s="136">
        <f t="shared" si="632"/>
        <v>0</v>
      </c>
      <c r="S1008" s="136">
        <f t="shared" si="632"/>
        <v>0</v>
      </c>
      <c r="T1008" s="136">
        <f t="shared" si="632"/>
        <v>0</v>
      </c>
      <c r="U1008" s="136">
        <f t="shared" si="632"/>
        <v>0</v>
      </c>
      <c r="V1008" s="136">
        <f t="shared" si="632"/>
        <v>0</v>
      </c>
      <c r="W1008" s="136">
        <f t="shared" si="632"/>
        <v>0</v>
      </c>
      <c r="X1008" s="136">
        <f t="shared" si="632"/>
        <v>0</v>
      </c>
      <c r="Y1008" s="42">
        <f t="shared" si="604"/>
        <v>0</v>
      </c>
      <c r="Z1008" s="42"/>
      <c r="AA1008" s="42"/>
      <c r="AB1008" s="42"/>
      <c r="AC1008" s="42"/>
      <c r="AD1008" s="42"/>
      <c r="AE1008" s="42"/>
      <c r="AF1008" s="42"/>
      <c r="AG1008" s="42"/>
    </row>
    <row r="1009" spans="1:33">
      <c r="A1009" s="44">
        <f t="shared" si="620"/>
        <v>980</v>
      </c>
      <c r="B1009" s="44"/>
      <c r="C1009" s="137">
        <v>39905</v>
      </c>
      <c r="E1009" s="138" t="s">
        <v>329</v>
      </c>
      <c r="G1009" s="43"/>
      <c r="H1009" s="136"/>
      <c r="I1009" s="42">
        <f>'DepExp. Class.'!G$217</f>
        <v>0</v>
      </c>
      <c r="J1009" s="136">
        <f t="shared" ref="J1009:X1009" si="633">+J217+J481+J745</f>
        <v>0</v>
      </c>
      <c r="K1009" s="136">
        <f t="shared" si="633"/>
        <v>0</v>
      </c>
      <c r="L1009" s="136">
        <f t="shared" si="633"/>
        <v>0</v>
      </c>
      <c r="M1009" s="136">
        <f t="shared" si="633"/>
        <v>0</v>
      </c>
      <c r="N1009" s="136">
        <f t="shared" si="633"/>
        <v>0</v>
      </c>
      <c r="O1009" s="136">
        <f t="shared" si="633"/>
        <v>0</v>
      </c>
      <c r="P1009" s="136">
        <f t="shared" si="633"/>
        <v>0</v>
      </c>
      <c r="Q1009" s="136">
        <f t="shared" si="633"/>
        <v>0</v>
      </c>
      <c r="R1009" s="136">
        <f t="shared" si="633"/>
        <v>0</v>
      </c>
      <c r="S1009" s="136">
        <f t="shared" si="633"/>
        <v>0</v>
      </c>
      <c r="T1009" s="136">
        <f t="shared" si="633"/>
        <v>0</v>
      </c>
      <c r="U1009" s="136">
        <f t="shared" si="633"/>
        <v>0</v>
      </c>
      <c r="V1009" s="136">
        <f t="shared" si="633"/>
        <v>0</v>
      </c>
      <c r="W1009" s="136">
        <f t="shared" si="633"/>
        <v>0</v>
      </c>
      <c r="X1009" s="136">
        <f t="shared" si="633"/>
        <v>0</v>
      </c>
      <c r="Y1009" s="42">
        <f t="shared" si="604"/>
        <v>0</v>
      </c>
      <c r="Z1009" s="42"/>
      <c r="AA1009" s="42"/>
      <c r="AB1009" s="42"/>
      <c r="AC1009" s="42"/>
      <c r="AD1009" s="42"/>
      <c r="AE1009" s="42"/>
      <c r="AF1009" s="42"/>
      <c r="AG1009" s="42"/>
    </row>
    <row r="1010" spans="1:33">
      <c r="A1010" s="44">
        <f t="shared" si="620"/>
        <v>981</v>
      </c>
      <c r="B1010" s="44"/>
      <c r="C1010" s="137">
        <v>39906</v>
      </c>
      <c r="E1010" s="138" t="s">
        <v>330</v>
      </c>
      <c r="G1010" s="43"/>
      <c r="H1010" s="136"/>
      <c r="I1010" s="42">
        <f>'DepExp. Class.'!G$218</f>
        <v>12678.824720260567</v>
      </c>
      <c r="J1010" s="136">
        <f t="shared" ref="J1010:X1010" si="634">+J218+J482+J746</f>
        <v>7385.247224150492</v>
      </c>
      <c r="K1010" s="136">
        <f t="shared" si="634"/>
        <v>3281.8999022027429</v>
      </c>
      <c r="L1010" s="136">
        <f t="shared" si="634"/>
        <v>28.861907541858258</v>
      </c>
      <c r="M1010" s="136">
        <f t="shared" si="634"/>
        <v>1352.6684532392742</v>
      </c>
      <c r="N1010" s="136">
        <f t="shared" si="634"/>
        <v>630.14723312620072</v>
      </c>
      <c r="O1010" s="136">
        <f t="shared" si="634"/>
        <v>0</v>
      </c>
      <c r="P1010" s="136">
        <f t="shared" si="634"/>
        <v>0</v>
      </c>
      <c r="Q1010" s="136">
        <f t="shared" si="634"/>
        <v>0</v>
      </c>
      <c r="R1010" s="136">
        <f t="shared" si="634"/>
        <v>0</v>
      </c>
      <c r="S1010" s="136">
        <f t="shared" si="634"/>
        <v>0</v>
      </c>
      <c r="T1010" s="136">
        <f t="shared" si="634"/>
        <v>0</v>
      </c>
      <c r="U1010" s="136">
        <f t="shared" si="634"/>
        <v>0</v>
      </c>
      <c r="V1010" s="136">
        <f t="shared" si="634"/>
        <v>0</v>
      </c>
      <c r="W1010" s="136">
        <f t="shared" si="634"/>
        <v>0</v>
      </c>
      <c r="X1010" s="136">
        <f t="shared" si="634"/>
        <v>0</v>
      </c>
      <c r="Y1010" s="42">
        <f t="shared" si="604"/>
        <v>0</v>
      </c>
      <c r="Z1010" s="42"/>
      <c r="AA1010" s="42"/>
      <c r="AB1010" s="42"/>
      <c r="AC1010" s="42"/>
      <c r="AD1010" s="42"/>
      <c r="AE1010" s="42"/>
      <c r="AF1010" s="42"/>
      <c r="AG1010" s="42"/>
    </row>
    <row r="1011" spans="1:33">
      <c r="A1011" s="44">
        <f t="shared" si="620"/>
        <v>982</v>
      </c>
      <c r="B1011" s="44"/>
      <c r="C1011" s="137">
        <v>39907</v>
      </c>
      <c r="E1011" s="138" t="s">
        <v>331</v>
      </c>
      <c r="G1011" s="43"/>
      <c r="H1011" s="136"/>
      <c r="I1011" s="42">
        <f>'DepExp. Class.'!G$219</f>
        <v>2391.8394006773451</v>
      </c>
      <c r="J1011" s="136">
        <f t="shared" ref="J1011:X1011" si="635">+J219+J483+J747</f>
        <v>1393.2147248820957</v>
      </c>
      <c r="K1011" s="136">
        <f t="shared" si="635"/>
        <v>619.12501106067214</v>
      </c>
      <c r="L1011" s="136">
        <f t="shared" si="635"/>
        <v>5.4447513204445084</v>
      </c>
      <c r="M1011" s="136">
        <f t="shared" si="635"/>
        <v>255.17867577591102</v>
      </c>
      <c r="N1011" s="136">
        <f t="shared" si="635"/>
        <v>118.87623763822201</v>
      </c>
      <c r="O1011" s="136">
        <f t="shared" si="635"/>
        <v>0</v>
      </c>
      <c r="P1011" s="136">
        <f t="shared" si="635"/>
        <v>0</v>
      </c>
      <c r="Q1011" s="136">
        <f t="shared" si="635"/>
        <v>0</v>
      </c>
      <c r="R1011" s="136">
        <f t="shared" si="635"/>
        <v>0</v>
      </c>
      <c r="S1011" s="136">
        <f t="shared" si="635"/>
        <v>0</v>
      </c>
      <c r="T1011" s="136">
        <f t="shared" si="635"/>
        <v>0</v>
      </c>
      <c r="U1011" s="136">
        <f t="shared" si="635"/>
        <v>0</v>
      </c>
      <c r="V1011" s="136">
        <f t="shared" si="635"/>
        <v>0</v>
      </c>
      <c r="W1011" s="136">
        <f t="shared" si="635"/>
        <v>0</v>
      </c>
      <c r="X1011" s="136">
        <f t="shared" si="635"/>
        <v>0</v>
      </c>
      <c r="Y1011" s="42">
        <f t="shared" si="604"/>
        <v>0</v>
      </c>
      <c r="Z1011" s="42"/>
      <c r="AA1011" s="42"/>
      <c r="AB1011" s="42"/>
      <c r="AC1011" s="42"/>
      <c r="AD1011" s="42"/>
      <c r="AE1011" s="42"/>
      <c r="AF1011" s="42"/>
      <c r="AG1011" s="42"/>
    </row>
    <row r="1012" spans="1:33">
      <c r="A1012" s="44">
        <f t="shared" si="620"/>
        <v>983</v>
      </c>
      <c r="B1012" s="44"/>
      <c r="C1012" s="137">
        <v>39908</v>
      </c>
      <c r="E1012" s="138" t="s">
        <v>332</v>
      </c>
      <c r="G1012" s="43"/>
      <c r="H1012" s="136"/>
      <c r="I1012" s="42">
        <f>'DepExp. Class.'!G$220</f>
        <v>421497.83408226271</v>
      </c>
      <c r="J1012" s="136">
        <f t="shared" ref="J1012:X1012" si="636">+J220+J484+J748</f>
        <v>245516.89749028266</v>
      </c>
      <c r="K1012" s="136">
        <f t="shared" si="636"/>
        <v>109104.25303401599</v>
      </c>
      <c r="L1012" s="136">
        <f t="shared" si="636"/>
        <v>959.49204952221839</v>
      </c>
      <c r="M1012" s="136">
        <f t="shared" si="636"/>
        <v>44968.428529552322</v>
      </c>
      <c r="N1012" s="136">
        <f t="shared" si="636"/>
        <v>20948.76297888955</v>
      </c>
      <c r="O1012" s="136">
        <f t="shared" si="636"/>
        <v>0</v>
      </c>
      <c r="P1012" s="136">
        <f t="shared" si="636"/>
        <v>0</v>
      </c>
      <c r="Q1012" s="136">
        <f t="shared" si="636"/>
        <v>0</v>
      </c>
      <c r="R1012" s="136">
        <f t="shared" si="636"/>
        <v>0</v>
      </c>
      <c r="S1012" s="136">
        <f t="shared" si="636"/>
        <v>0</v>
      </c>
      <c r="T1012" s="136">
        <f t="shared" si="636"/>
        <v>0</v>
      </c>
      <c r="U1012" s="136">
        <f t="shared" si="636"/>
        <v>0</v>
      </c>
      <c r="V1012" s="136">
        <f t="shared" si="636"/>
        <v>0</v>
      </c>
      <c r="W1012" s="136">
        <f t="shared" si="636"/>
        <v>0</v>
      </c>
      <c r="X1012" s="136">
        <f t="shared" si="636"/>
        <v>0</v>
      </c>
      <c r="Y1012" s="42">
        <f t="shared" si="604"/>
        <v>0</v>
      </c>
      <c r="Z1012" s="42"/>
      <c r="AA1012" s="42"/>
      <c r="AB1012" s="42"/>
      <c r="AC1012" s="42"/>
      <c r="AD1012" s="42"/>
      <c r="AE1012" s="42"/>
      <c r="AF1012" s="42"/>
      <c r="AG1012" s="42"/>
    </row>
    <row r="1013" spans="1:33">
      <c r="A1013" s="44">
        <f t="shared" si="620"/>
        <v>984</v>
      </c>
      <c r="B1013" s="44"/>
      <c r="C1013" s="137">
        <v>39909</v>
      </c>
      <c r="E1013" s="138" t="s">
        <v>333</v>
      </c>
      <c r="G1013" s="43"/>
      <c r="H1013" s="136"/>
      <c r="I1013" s="42">
        <f>'DepExp. Class.'!G$221</f>
        <v>0</v>
      </c>
      <c r="J1013" s="136">
        <f t="shared" ref="J1013:X1013" si="637">+J221+J485+J749</f>
        <v>0</v>
      </c>
      <c r="K1013" s="136">
        <f t="shared" si="637"/>
        <v>0</v>
      </c>
      <c r="L1013" s="136">
        <f t="shared" si="637"/>
        <v>0</v>
      </c>
      <c r="M1013" s="136">
        <f t="shared" si="637"/>
        <v>0</v>
      </c>
      <c r="N1013" s="136">
        <f t="shared" si="637"/>
        <v>0</v>
      </c>
      <c r="O1013" s="136">
        <f t="shared" si="637"/>
        <v>0</v>
      </c>
      <c r="P1013" s="136">
        <f t="shared" si="637"/>
        <v>0</v>
      </c>
      <c r="Q1013" s="136">
        <f t="shared" si="637"/>
        <v>0</v>
      </c>
      <c r="R1013" s="136">
        <f t="shared" si="637"/>
        <v>0</v>
      </c>
      <c r="S1013" s="136">
        <f t="shared" si="637"/>
        <v>0</v>
      </c>
      <c r="T1013" s="136">
        <f t="shared" si="637"/>
        <v>0</v>
      </c>
      <c r="U1013" s="136">
        <f t="shared" si="637"/>
        <v>0</v>
      </c>
      <c r="V1013" s="136">
        <f t="shared" si="637"/>
        <v>0</v>
      </c>
      <c r="W1013" s="136">
        <f t="shared" si="637"/>
        <v>0</v>
      </c>
      <c r="X1013" s="136">
        <f t="shared" si="637"/>
        <v>0</v>
      </c>
      <c r="Y1013" s="42">
        <f t="shared" si="604"/>
        <v>0</v>
      </c>
      <c r="Z1013" s="42"/>
      <c r="AA1013" s="42"/>
      <c r="AB1013" s="42"/>
      <c r="AC1013" s="42"/>
      <c r="AD1013" s="42"/>
      <c r="AE1013" s="42"/>
      <c r="AF1013" s="42"/>
      <c r="AG1013" s="42"/>
    </row>
    <row r="1014" spans="1:33">
      <c r="A1014" s="44">
        <f t="shared" si="620"/>
        <v>985</v>
      </c>
      <c r="B1014" s="44"/>
      <c r="C1014" s="137">
        <v>39924</v>
      </c>
      <c r="E1014" s="138" t="s">
        <v>334</v>
      </c>
      <c r="G1014" s="43"/>
      <c r="H1014" s="136"/>
      <c r="I1014" s="42">
        <f>'DepExp. Class.'!G$222</f>
        <v>0</v>
      </c>
      <c r="J1014" s="136">
        <f t="shared" ref="J1014:X1014" si="638">+J222+J486+J750</f>
        <v>0</v>
      </c>
      <c r="K1014" s="136">
        <f t="shared" si="638"/>
        <v>0</v>
      </c>
      <c r="L1014" s="136">
        <f t="shared" si="638"/>
        <v>0</v>
      </c>
      <c r="M1014" s="136">
        <f t="shared" si="638"/>
        <v>0</v>
      </c>
      <c r="N1014" s="136">
        <f t="shared" si="638"/>
        <v>0</v>
      </c>
      <c r="O1014" s="136">
        <f t="shared" si="638"/>
        <v>0</v>
      </c>
      <c r="P1014" s="136">
        <f t="shared" si="638"/>
        <v>0</v>
      </c>
      <c r="Q1014" s="136">
        <f t="shared" si="638"/>
        <v>0</v>
      </c>
      <c r="R1014" s="136">
        <f t="shared" si="638"/>
        <v>0</v>
      </c>
      <c r="S1014" s="136">
        <f t="shared" si="638"/>
        <v>0</v>
      </c>
      <c r="T1014" s="136">
        <f t="shared" si="638"/>
        <v>0</v>
      </c>
      <c r="U1014" s="136">
        <f t="shared" si="638"/>
        <v>0</v>
      </c>
      <c r="V1014" s="136">
        <f t="shared" si="638"/>
        <v>0</v>
      </c>
      <c r="W1014" s="136">
        <f t="shared" si="638"/>
        <v>0</v>
      </c>
      <c r="X1014" s="136">
        <f t="shared" si="638"/>
        <v>0</v>
      </c>
      <c r="Y1014" s="42">
        <f t="shared" si="604"/>
        <v>0</v>
      </c>
      <c r="Z1014" s="42"/>
      <c r="AA1014" s="42"/>
      <c r="AB1014" s="42"/>
      <c r="AC1014" s="42"/>
      <c r="AD1014" s="42"/>
      <c r="AE1014" s="42"/>
      <c r="AF1014" s="42"/>
      <c r="AG1014" s="42"/>
    </row>
    <row r="1015" spans="1:33">
      <c r="A1015" s="44">
        <f t="shared" si="620"/>
        <v>986</v>
      </c>
      <c r="B1015" s="44"/>
      <c r="C1015" s="147"/>
      <c r="E1015" s="138"/>
      <c r="G1015" s="43"/>
      <c r="H1015" s="136"/>
      <c r="I1015" s="42"/>
      <c r="J1015" s="136"/>
      <c r="K1015" s="136"/>
      <c r="L1015" s="136"/>
      <c r="M1015" s="136"/>
      <c r="N1015" s="136"/>
      <c r="O1015" s="136"/>
      <c r="P1015" s="136"/>
      <c r="Q1015" s="136"/>
      <c r="R1015" s="136"/>
      <c r="S1015" s="136"/>
      <c r="T1015" s="136"/>
      <c r="U1015" s="136"/>
      <c r="V1015" s="136"/>
      <c r="W1015" s="136"/>
      <c r="X1015" s="136"/>
      <c r="Y1015" s="42"/>
      <c r="Z1015" s="42"/>
      <c r="AA1015" s="42"/>
      <c r="AB1015" s="42"/>
      <c r="AC1015" s="42"/>
      <c r="AD1015" s="42"/>
      <c r="AE1015" s="42"/>
      <c r="AF1015" s="42"/>
      <c r="AG1015" s="42"/>
    </row>
    <row r="1016" spans="1:33">
      <c r="A1016" s="44">
        <f t="shared" si="620"/>
        <v>987</v>
      </c>
      <c r="B1016" s="44"/>
      <c r="C1016" s="44"/>
      <c r="D1016" s="44"/>
      <c r="E1016" s="44"/>
      <c r="G1016" s="43"/>
      <c r="H1016" s="136"/>
      <c r="I1016" s="42"/>
      <c r="J1016" s="136"/>
      <c r="K1016" s="136"/>
      <c r="L1016" s="136"/>
      <c r="M1016" s="136"/>
      <c r="N1016" s="136"/>
      <c r="O1016" s="136"/>
      <c r="P1016" s="136"/>
      <c r="Q1016" s="136"/>
      <c r="R1016" s="136"/>
      <c r="S1016" s="136"/>
      <c r="T1016" s="136"/>
      <c r="U1016" s="136"/>
      <c r="V1016" s="136"/>
      <c r="W1016" s="136"/>
      <c r="X1016" s="136"/>
      <c r="Y1016" s="42"/>
      <c r="Z1016" s="42"/>
      <c r="AA1016" s="42"/>
      <c r="AB1016" s="42"/>
      <c r="AC1016" s="42"/>
      <c r="AD1016" s="42"/>
      <c r="AE1016" s="42"/>
      <c r="AF1016" s="42"/>
      <c r="AG1016" s="42"/>
    </row>
    <row r="1017" spans="1:33">
      <c r="A1017" s="44">
        <f t="shared" si="620"/>
        <v>988</v>
      </c>
      <c r="B1017" s="44"/>
      <c r="C1017" s="44"/>
      <c r="D1017" s="44" t="s">
        <v>159</v>
      </c>
      <c r="E1017" s="44"/>
      <c r="G1017" s="43"/>
      <c r="H1017" s="136"/>
      <c r="I1017" s="42">
        <f>'DepExp. Class.'!G$225</f>
        <v>762460.47551118943</v>
      </c>
      <c r="J1017" s="136">
        <f>+J225+J489+J753</f>
        <v>444123.11350083497</v>
      </c>
      <c r="K1017" s="136">
        <f t="shared" ref="K1017:X1017" si="639">+K225+K489+K753</f>
        <v>197362.05959334402</v>
      </c>
      <c r="L1017" s="136">
        <f t="shared" si="639"/>
        <v>1735.6548602931532</v>
      </c>
      <c r="M1017" s="136">
        <f t="shared" si="639"/>
        <v>81344.781935324863</v>
      </c>
      <c r="N1017" s="136">
        <f t="shared" si="639"/>
        <v>37894.865621392484</v>
      </c>
      <c r="O1017" s="136">
        <f t="shared" si="639"/>
        <v>0</v>
      </c>
      <c r="P1017" s="136">
        <f t="shared" si="639"/>
        <v>0</v>
      </c>
      <c r="Q1017" s="136">
        <f t="shared" si="639"/>
        <v>0</v>
      </c>
      <c r="R1017" s="136">
        <f t="shared" si="639"/>
        <v>0</v>
      </c>
      <c r="S1017" s="136">
        <f t="shared" si="639"/>
        <v>0</v>
      </c>
      <c r="T1017" s="136">
        <f t="shared" si="639"/>
        <v>0</v>
      </c>
      <c r="U1017" s="136">
        <f t="shared" si="639"/>
        <v>0</v>
      </c>
      <c r="V1017" s="136">
        <f t="shared" si="639"/>
        <v>0</v>
      </c>
      <c r="W1017" s="136">
        <f t="shared" si="639"/>
        <v>0</v>
      </c>
      <c r="X1017" s="136">
        <f t="shared" si="639"/>
        <v>0</v>
      </c>
      <c r="Y1017" s="42">
        <f>SUM(J1017:X1017)-I1017</f>
        <v>0</v>
      </c>
      <c r="Z1017" s="42"/>
      <c r="AA1017" s="42"/>
      <c r="AB1017" s="42"/>
      <c r="AC1017" s="42"/>
      <c r="AD1017" s="42"/>
      <c r="AE1017" s="42"/>
      <c r="AF1017" s="42"/>
      <c r="AG1017" s="42"/>
    </row>
    <row r="1018" spans="1:33">
      <c r="A1018" s="44">
        <f t="shared" si="620"/>
        <v>989</v>
      </c>
      <c r="B1018" s="44"/>
      <c r="C1018" s="44"/>
      <c r="D1018" s="44"/>
      <c r="E1018" s="44"/>
      <c r="G1018" s="43"/>
      <c r="H1018" s="136"/>
      <c r="I1018" s="42"/>
      <c r="J1018" s="136"/>
      <c r="K1018" s="136"/>
      <c r="L1018" s="136"/>
      <c r="M1018" s="136"/>
      <c r="N1018" s="136"/>
      <c r="O1018" s="136"/>
      <c r="P1018" s="136"/>
      <c r="Q1018" s="136"/>
      <c r="R1018" s="136"/>
      <c r="S1018" s="136"/>
      <c r="T1018" s="136"/>
      <c r="U1018" s="136"/>
      <c r="V1018" s="136"/>
      <c r="W1018" s="136"/>
      <c r="X1018" s="136"/>
      <c r="Y1018" s="42"/>
      <c r="Z1018" s="42"/>
      <c r="AA1018" s="42"/>
      <c r="AB1018" s="42"/>
      <c r="AC1018" s="42"/>
      <c r="AD1018" s="42"/>
      <c r="AE1018" s="42"/>
      <c r="AF1018" s="42"/>
      <c r="AG1018" s="42"/>
    </row>
    <row r="1019" spans="1:33">
      <c r="A1019" s="44">
        <f t="shared" si="620"/>
        <v>990</v>
      </c>
      <c r="B1019" s="44"/>
      <c r="C1019" s="44"/>
      <c r="D1019" s="44" t="s">
        <v>365</v>
      </c>
      <c r="E1019" s="44"/>
      <c r="G1019" s="43"/>
      <c r="H1019" s="136"/>
      <c r="I1019" s="42"/>
      <c r="J1019" s="136"/>
      <c r="K1019" s="136"/>
      <c r="L1019" s="136"/>
      <c r="M1019" s="136"/>
      <c r="N1019" s="136"/>
      <c r="O1019" s="136"/>
      <c r="P1019" s="136"/>
      <c r="Q1019" s="136"/>
      <c r="R1019" s="136"/>
      <c r="S1019" s="136"/>
      <c r="T1019" s="136"/>
      <c r="U1019" s="136"/>
      <c r="V1019" s="136"/>
      <c r="W1019" s="136"/>
      <c r="X1019" s="136"/>
      <c r="Y1019" s="42"/>
      <c r="Z1019" s="42"/>
      <c r="AA1019" s="42"/>
      <c r="AB1019" s="42"/>
      <c r="AC1019" s="42"/>
      <c r="AD1019" s="42"/>
      <c r="AE1019" s="42"/>
      <c r="AF1019" s="42"/>
      <c r="AG1019" s="42"/>
    </row>
    <row r="1020" spans="1:33">
      <c r="A1020" s="44">
        <f t="shared" si="620"/>
        <v>991</v>
      </c>
      <c r="B1020" s="44"/>
      <c r="C1020" s="44"/>
      <c r="D1020" s="44"/>
      <c r="E1020" s="44"/>
      <c r="G1020" s="43"/>
      <c r="H1020" s="136"/>
      <c r="I1020" s="42"/>
      <c r="J1020" s="136"/>
      <c r="K1020" s="136"/>
      <c r="L1020" s="136"/>
      <c r="M1020" s="136"/>
      <c r="N1020" s="136"/>
      <c r="O1020" s="136"/>
      <c r="P1020" s="136"/>
      <c r="Q1020" s="136"/>
      <c r="R1020" s="136"/>
      <c r="S1020" s="136"/>
      <c r="T1020" s="136"/>
      <c r="U1020" s="136"/>
      <c r="V1020" s="136"/>
      <c r="W1020" s="136"/>
      <c r="X1020" s="136"/>
      <c r="Y1020" s="42"/>
      <c r="Z1020" s="42"/>
      <c r="AA1020" s="42"/>
      <c r="AB1020" s="42"/>
      <c r="AC1020" s="42"/>
      <c r="AD1020" s="42"/>
      <c r="AE1020" s="42"/>
      <c r="AF1020" s="42"/>
      <c r="AG1020" s="42"/>
    </row>
    <row r="1021" spans="1:33">
      <c r="A1021" s="44">
        <f t="shared" si="620"/>
        <v>992</v>
      </c>
      <c r="B1021" s="44"/>
      <c r="C1021" s="44"/>
      <c r="D1021" s="44" t="s">
        <v>158</v>
      </c>
      <c r="E1021" s="44"/>
      <c r="G1021" s="43"/>
      <c r="H1021" s="136"/>
      <c r="I1021" s="42"/>
      <c r="J1021" s="136"/>
      <c r="K1021" s="136"/>
      <c r="L1021" s="136"/>
      <c r="M1021" s="136"/>
      <c r="N1021" s="136"/>
      <c r="O1021" s="136"/>
      <c r="P1021" s="136"/>
      <c r="Q1021" s="136"/>
      <c r="R1021" s="136"/>
      <c r="S1021" s="136"/>
      <c r="T1021" s="136"/>
      <c r="U1021" s="136"/>
      <c r="V1021" s="136"/>
      <c r="W1021" s="136"/>
      <c r="X1021" s="136"/>
      <c r="Y1021" s="42"/>
      <c r="Z1021" s="42"/>
      <c r="AA1021" s="42"/>
      <c r="AB1021" s="42"/>
      <c r="AC1021" s="42"/>
      <c r="AD1021" s="42"/>
      <c r="AE1021" s="42"/>
      <c r="AF1021" s="42"/>
      <c r="AG1021" s="42"/>
    </row>
    <row r="1022" spans="1:33">
      <c r="A1022" s="44">
        <f t="shared" si="620"/>
        <v>993</v>
      </c>
      <c r="B1022" s="44"/>
      <c r="C1022" s="44"/>
      <c r="D1022" s="44"/>
      <c r="E1022" s="44"/>
      <c r="G1022" s="43"/>
      <c r="H1022" s="136"/>
      <c r="I1022" s="42"/>
      <c r="J1022" s="136"/>
      <c r="K1022" s="136"/>
      <c r="L1022" s="136"/>
      <c r="M1022" s="136"/>
      <c r="N1022" s="136"/>
      <c r="O1022" s="136"/>
      <c r="P1022" s="136"/>
      <c r="Q1022" s="136"/>
      <c r="R1022" s="136"/>
      <c r="S1022" s="136"/>
      <c r="T1022" s="136"/>
      <c r="U1022" s="136"/>
      <c r="V1022" s="136"/>
      <c r="W1022" s="136"/>
      <c r="X1022" s="136"/>
      <c r="Y1022" s="42"/>
      <c r="Z1022" s="42"/>
      <c r="AA1022" s="42"/>
      <c r="AB1022" s="42"/>
      <c r="AC1022" s="42"/>
      <c r="AD1022" s="42"/>
      <c r="AE1022" s="42"/>
      <c r="AF1022" s="42"/>
      <c r="AG1022" s="42"/>
    </row>
    <row r="1023" spans="1:33">
      <c r="A1023" s="44">
        <f t="shared" si="620"/>
        <v>994</v>
      </c>
      <c r="B1023" s="44"/>
      <c r="C1023" s="139">
        <v>37400</v>
      </c>
      <c r="E1023" s="138" t="s">
        <v>125</v>
      </c>
      <c r="G1023" s="43"/>
      <c r="H1023" s="136"/>
      <c r="I1023" s="42">
        <f>'DepExp. Class.'!G$231</f>
        <v>0</v>
      </c>
      <c r="J1023" s="136">
        <f t="shared" ref="J1023:X1023" si="640">+J231+J495+J759</f>
        <v>0</v>
      </c>
      <c r="K1023" s="136">
        <f t="shared" si="640"/>
        <v>0</v>
      </c>
      <c r="L1023" s="136">
        <f t="shared" si="640"/>
        <v>0</v>
      </c>
      <c r="M1023" s="136">
        <f t="shared" si="640"/>
        <v>0</v>
      </c>
      <c r="N1023" s="136">
        <f t="shared" si="640"/>
        <v>0</v>
      </c>
      <c r="O1023" s="136">
        <f t="shared" si="640"/>
        <v>0</v>
      </c>
      <c r="P1023" s="136">
        <f t="shared" si="640"/>
        <v>0</v>
      </c>
      <c r="Q1023" s="136">
        <f t="shared" si="640"/>
        <v>0</v>
      </c>
      <c r="R1023" s="136">
        <f t="shared" si="640"/>
        <v>0</v>
      </c>
      <c r="S1023" s="136">
        <f t="shared" si="640"/>
        <v>0</v>
      </c>
      <c r="T1023" s="136">
        <f t="shared" si="640"/>
        <v>0</v>
      </c>
      <c r="U1023" s="136">
        <f t="shared" si="640"/>
        <v>0</v>
      </c>
      <c r="V1023" s="136">
        <f t="shared" si="640"/>
        <v>0</v>
      </c>
      <c r="W1023" s="136">
        <f t="shared" si="640"/>
        <v>0</v>
      </c>
      <c r="X1023" s="136">
        <f t="shared" si="640"/>
        <v>0</v>
      </c>
      <c r="Y1023" s="42">
        <f t="shared" ref="Y1023:Y1056" si="641">SUM(J1023:X1023)-I1023</f>
        <v>0</v>
      </c>
      <c r="Z1023" s="42"/>
      <c r="AA1023" s="42"/>
      <c r="AB1023" s="42"/>
      <c r="AC1023" s="42"/>
      <c r="AD1023" s="42"/>
      <c r="AE1023" s="42"/>
      <c r="AF1023" s="42"/>
      <c r="AG1023" s="42"/>
    </row>
    <row r="1024" spans="1:33">
      <c r="A1024" s="44">
        <f t="shared" si="620"/>
        <v>995</v>
      </c>
      <c r="B1024" s="44"/>
      <c r="C1024" s="139">
        <v>39001</v>
      </c>
      <c r="E1024" s="138" t="s">
        <v>304</v>
      </c>
      <c r="G1024" s="43"/>
      <c r="H1024" s="136"/>
      <c r="I1024" s="42">
        <f>'DepExp. Class.'!G$232</f>
        <v>0</v>
      </c>
      <c r="J1024" s="136">
        <f t="shared" ref="J1024:X1024" si="642">+J232+J496+J760</f>
        <v>0</v>
      </c>
      <c r="K1024" s="136">
        <f t="shared" si="642"/>
        <v>0</v>
      </c>
      <c r="L1024" s="136">
        <f t="shared" si="642"/>
        <v>0</v>
      </c>
      <c r="M1024" s="136">
        <f t="shared" si="642"/>
        <v>0</v>
      </c>
      <c r="N1024" s="136">
        <f t="shared" si="642"/>
        <v>0</v>
      </c>
      <c r="O1024" s="136">
        <f t="shared" si="642"/>
        <v>0</v>
      </c>
      <c r="P1024" s="136">
        <f t="shared" si="642"/>
        <v>0</v>
      </c>
      <c r="Q1024" s="136">
        <f t="shared" si="642"/>
        <v>0</v>
      </c>
      <c r="R1024" s="136">
        <f t="shared" si="642"/>
        <v>0</v>
      </c>
      <c r="S1024" s="136">
        <f t="shared" si="642"/>
        <v>0</v>
      </c>
      <c r="T1024" s="136">
        <f t="shared" si="642"/>
        <v>0</v>
      </c>
      <c r="U1024" s="136">
        <f t="shared" si="642"/>
        <v>0</v>
      </c>
      <c r="V1024" s="136">
        <f t="shared" si="642"/>
        <v>0</v>
      </c>
      <c r="W1024" s="136">
        <f t="shared" si="642"/>
        <v>0</v>
      </c>
      <c r="X1024" s="136">
        <f t="shared" si="642"/>
        <v>0</v>
      </c>
      <c r="Y1024" s="42">
        <f t="shared" si="641"/>
        <v>0</v>
      </c>
      <c r="Z1024" s="42"/>
      <c r="AA1024" s="42"/>
      <c r="AB1024" s="42"/>
      <c r="AC1024" s="42"/>
      <c r="AD1024" s="42"/>
      <c r="AE1024" s="42"/>
      <c r="AF1024" s="42"/>
      <c r="AG1024" s="42"/>
    </row>
    <row r="1025" spans="1:33">
      <c r="A1025" s="44">
        <f t="shared" si="620"/>
        <v>996</v>
      </c>
      <c r="B1025" s="44"/>
      <c r="C1025" s="139">
        <v>36602</v>
      </c>
      <c r="E1025" s="138" t="s">
        <v>149</v>
      </c>
      <c r="G1025" s="43"/>
      <c r="H1025" s="136"/>
      <c r="I1025" s="42">
        <f>'DepExp. Class.'!G$233</f>
        <v>25215.896909364314</v>
      </c>
      <c r="J1025" s="136">
        <f t="shared" ref="J1025:X1025" si="643">+J233+J497+J761</f>
        <v>14687.925479146506</v>
      </c>
      <c r="K1025" s="136">
        <f t="shared" si="643"/>
        <v>6527.1073168599205</v>
      </c>
      <c r="L1025" s="136">
        <f t="shared" si="643"/>
        <v>57.401131511828758</v>
      </c>
      <c r="M1025" s="136">
        <f t="shared" si="643"/>
        <v>2690.2137242204767</v>
      </c>
      <c r="N1025" s="136">
        <f t="shared" si="643"/>
        <v>1253.2492576255822</v>
      </c>
      <c r="O1025" s="136">
        <f t="shared" si="643"/>
        <v>0</v>
      </c>
      <c r="P1025" s="136">
        <f t="shared" si="643"/>
        <v>0</v>
      </c>
      <c r="Q1025" s="136">
        <f t="shared" si="643"/>
        <v>0</v>
      </c>
      <c r="R1025" s="136">
        <f t="shared" si="643"/>
        <v>0</v>
      </c>
      <c r="S1025" s="136">
        <f t="shared" si="643"/>
        <v>0</v>
      </c>
      <c r="T1025" s="136">
        <f t="shared" si="643"/>
        <v>0</v>
      </c>
      <c r="U1025" s="136">
        <f t="shared" si="643"/>
        <v>0</v>
      </c>
      <c r="V1025" s="136">
        <f t="shared" si="643"/>
        <v>0</v>
      </c>
      <c r="W1025" s="136">
        <f t="shared" si="643"/>
        <v>0</v>
      </c>
      <c r="X1025" s="136">
        <f t="shared" si="643"/>
        <v>0</v>
      </c>
      <c r="Y1025" s="42">
        <f t="shared" si="641"/>
        <v>0</v>
      </c>
      <c r="Z1025" s="42"/>
      <c r="AA1025" s="42"/>
      <c r="AB1025" s="42"/>
      <c r="AC1025" s="42"/>
      <c r="AD1025" s="42"/>
      <c r="AE1025" s="42"/>
      <c r="AF1025" s="42"/>
      <c r="AG1025" s="42"/>
    </row>
    <row r="1026" spans="1:33">
      <c r="A1026" s="44">
        <f t="shared" si="620"/>
        <v>997</v>
      </c>
      <c r="B1026" s="44"/>
      <c r="C1026" s="139">
        <v>37503</v>
      </c>
      <c r="E1026" s="138" t="s">
        <v>291</v>
      </c>
      <c r="G1026" s="43"/>
      <c r="H1026" s="136"/>
      <c r="I1026" s="42">
        <f>'DepExp. Class.'!G$234</f>
        <v>0</v>
      </c>
      <c r="J1026" s="136">
        <f t="shared" ref="J1026:X1026" si="644">+J234+J498+J762</f>
        <v>0</v>
      </c>
      <c r="K1026" s="136">
        <f t="shared" si="644"/>
        <v>0</v>
      </c>
      <c r="L1026" s="136">
        <f t="shared" si="644"/>
        <v>0</v>
      </c>
      <c r="M1026" s="136">
        <f t="shared" si="644"/>
        <v>0</v>
      </c>
      <c r="N1026" s="136">
        <f t="shared" si="644"/>
        <v>0</v>
      </c>
      <c r="O1026" s="136">
        <f t="shared" si="644"/>
        <v>0</v>
      </c>
      <c r="P1026" s="136">
        <f t="shared" si="644"/>
        <v>0</v>
      </c>
      <c r="Q1026" s="136">
        <f t="shared" si="644"/>
        <v>0</v>
      </c>
      <c r="R1026" s="136">
        <f t="shared" si="644"/>
        <v>0</v>
      </c>
      <c r="S1026" s="136">
        <f t="shared" si="644"/>
        <v>0</v>
      </c>
      <c r="T1026" s="136">
        <f t="shared" si="644"/>
        <v>0</v>
      </c>
      <c r="U1026" s="136">
        <f t="shared" si="644"/>
        <v>0</v>
      </c>
      <c r="V1026" s="136">
        <f t="shared" si="644"/>
        <v>0</v>
      </c>
      <c r="W1026" s="136">
        <f t="shared" si="644"/>
        <v>0</v>
      </c>
      <c r="X1026" s="136">
        <f t="shared" si="644"/>
        <v>0</v>
      </c>
      <c r="Y1026" s="42">
        <f t="shared" si="641"/>
        <v>0</v>
      </c>
      <c r="Z1026" s="42"/>
      <c r="AA1026" s="42"/>
      <c r="AB1026" s="42"/>
      <c r="AC1026" s="42"/>
      <c r="AD1026" s="42"/>
      <c r="AE1026" s="42"/>
      <c r="AF1026" s="42"/>
      <c r="AG1026" s="42"/>
    </row>
    <row r="1027" spans="1:33">
      <c r="A1027" s="44">
        <f t="shared" si="620"/>
        <v>998</v>
      </c>
      <c r="B1027" s="44"/>
      <c r="C1027" s="139">
        <v>39004</v>
      </c>
      <c r="E1027" s="138" t="s">
        <v>306</v>
      </c>
      <c r="G1027" s="43"/>
      <c r="H1027" s="136"/>
      <c r="I1027" s="42">
        <f>'DepExp. Class.'!G$235</f>
        <v>0</v>
      </c>
      <c r="J1027" s="136">
        <f t="shared" ref="J1027:X1027" si="645">+J235+J499+J763</f>
        <v>0</v>
      </c>
      <c r="K1027" s="136">
        <f t="shared" si="645"/>
        <v>0</v>
      </c>
      <c r="L1027" s="136">
        <f t="shared" si="645"/>
        <v>0</v>
      </c>
      <c r="M1027" s="136">
        <f t="shared" si="645"/>
        <v>0</v>
      </c>
      <c r="N1027" s="136">
        <f t="shared" si="645"/>
        <v>0</v>
      </c>
      <c r="O1027" s="136">
        <f t="shared" si="645"/>
        <v>0</v>
      </c>
      <c r="P1027" s="136">
        <f t="shared" si="645"/>
        <v>0</v>
      </c>
      <c r="Q1027" s="136">
        <f t="shared" si="645"/>
        <v>0</v>
      </c>
      <c r="R1027" s="136">
        <f t="shared" si="645"/>
        <v>0</v>
      </c>
      <c r="S1027" s="136">
        <f t="shared" si="645"/>
        <v>0</v>
      </c>
      <c r="T1027" s="136">
        <f t="shared" si="645"/>
        <v>0</v>
      </c>
      <c r="U1027" s="136">
        <f t="shared" si="645"/>
        <v>0</v>
      </c>
      <c r="V1027" s="136">
        <f t="shared" si="645"/>
        <v>0</v>
      </c>
      <c r="W1027" s="136">
        <f t="shared" si="645"/>
        <v>0</v>
      </c>
      <c r="X1027" s="136">
        <f t="shared" si="645"/>
        <v>0</v>
      </c>
      <c r="Y1027" s="42">
        <f t="shared" si="641"/>
        <v>0</v>
      </c>
      <c r="Z1027" s="42"/>
      <c r="AA1027" s="42"/>
      <c r="AB1027" s="42"/>
      <c r="AC1027" s="42"/>
      <c r="AD1027" s="42"/>
      <c r="AE1027" s="42"/>
      <c r="AF1027" s="42"/>
      <c r="AG1027" s="42"/>
    </row>
    <row r="1028" spans="1:33">
      <c r="A1028" s="44">
        <f t="shared" si="620"/>
        <v>999</v>
      </c>
      <c r="B1028" s="44"/>
      <c r="C1028" s="139">
        <v>39009</v>
      </c>
      <c r="E1028" s="138" t="s">
        <v>307</v>
      </c>
      <c r="G1028" s="43"/>
      <c r="H1028" s="136"/>
      <c r="I1028" s="42">
        <f>'DepExp. Class.'!G$236</f>
        <v>7979.9669861856264</v>
      </c>
      <c r="J1028" s="136">
        <f t="shared" ref="J1028:X1028" si="646">+J236+J500+J764</f>
        <v>4648.2249209869024</v>
      </c>
      <c r="K1028" s="136">
        <f t="shared" si="646"/>
        <v>2065.6057205123579</v>
      </c>
      <c r="L1028" s="136">
        <f t="shared" si="646"/>
        <v>18.165490447574982</v>
      </c>
      <c r="M1028" s="136">
        <f t="shared" si="646"/>
        <v>851.36042482353582</v>
      </c>
      <c r="N1028" s="136">
        <f t="shared" si="646"/>
        <v>396.6104294152554</v>
      </c>
      <c r="O1028" s="136">
        <f t="shared" si="646"/>
        <v>0</v>
      </c>
      <c r="P1028" s="136">
        <f t="shared" si="646"/>
        <v>0</v>
      </c>
      <c r="Q1028" s="136">
        <f t="shared" si="646"/>
        <v>0</v>
      </c>
      <c r="R1028" s="136">
        <f t="shared" si="646"/>
        <v>0</v>
      </c>
      <c r="S1028" s="136">
        <f t="shared" si="646"/>
        <v>0</v>
      </c>
      <c r="T1028" s="136">
        <f t="shared" si="646"/>
        <v>0</v>
      </c>
      <c r="U1028" s="136">
        <f t="shared" si="646"/>
        <v>0</v>
      </c>
      <c r="V1028" s="136">
        <f t="shared" si="646"/>
        <v>0</v>
      </c>
      <c r="W1028" s="136">
        <f t="shared" si="646"/>
        <v>0</v>
      </c>
      <c r="X1028" s="136">
        <f t="shared" si="646"/>
        <v>0</v>
      </c>
      <c r="Y1028" s="42">
        <f t="shared" si="641"/>
        <v>0</v>
      </c>
      <c r="Z1028" s="42"/>
      <c r="AA1028" s="42"/>
      <c r="AB1028" s="42"/>
      <c r="AC1028" s="42"/>
      <c r="AD1028" s="42"/>
      <c r="AE1028" s="42"/>
      <c r="AF1028" s="42"/>
      <c r="AG1028" s="42"/>
    </row>
    <row r="1029" spans="1:33">
      <c r="A1029" s="44">
        <f t="shared" si="620"/>
        <v>1000</v>
      </c>
      <c r="B1029" s="44"/>
      <c r="C1029" s="139">
        <v>39100</v>
      </c>
      <c r="E1029" s="138" t="s">
        <v>308</v>
      </c>
      <c r="G1029" s="43"/>
      <c r="H1029" s="136"/>
      <c r="I1029" s="42">
        <f>'DepExp. Class.'!G$237</f>
        <v>5195.6266536317262</v>
      </c>
      <c r="J1029" s="136">
        <f t="shared" ref="J1029:X1029" si="647">+J237+J501+J765</f>
        <v>3026.3836095265015</v>
      </c>
      <c r="K1029" s="136">
        <f t="shared" si="647"/>
        <v>1344.8822728172784</v>
      </c>
      <c r="L1029" s="136">
        <f t="shared" si="647"/>
        <v>11.827255239163168</v>
      </c>
      <c r="M1029" s="136">
        <f t="shared" si="647"/>
        <v>554.30691915365003</v>
      </c>
      <c r="N1029" s="136">
        <f t="shared" si="647"/>
        <v>258.22659689513301</v>
      </c>
      <c r="O1029" s="136">
        <f t="shared" si="647"/>
        <v>0</v>
      </c>
      <c r="P1029" s="136">
        <f t="shared" si="647"/>
        <v>0</v>
      </c>
      <c r="Q1029" s="136">
        <f t="shared" si="647"/>
        <v>0</v>
      </c>
      <c r="R1029" s="136">
        <f t="shared" si="647"/>
        <v>0</v>
      </c>
      <c r="S1029" s="136">
        <f t="shared" si="647"/>
        <v>0</v>
      </c>
      <c r="T1029" s="136">
        <f t="shared" si="647"/>
        <v>0</v>
      </c>
      <c r="U1029" s="136">
        <f t="shared" si="647"/>
        <v>0</v>
      </c>
      <c r="V1029" s="136">
        <f t="shared" si="647"/>
        <v>0</v>
      </c>
      <c r="W1029" s="136">
        <f t="shared" si="647"/>
        <v>0</v>
      </c>
      <c r="X1029" s="136">
        <f t="shared" si="647"/>
        <v>0</v>
      </c>
      <c r="Y1029" s="42">
        <f t="shared" si="641"/>
        <v>0</v>
      </c>
      <c r="Z1029" s="42"/>
      <c r="AA1029" s="42"/>
      <c r="AB1029" s="42"/>
      <c r="AC1029" s="42"/>
      <c r="AD1029" s="42"/>
      <c r="AE1029" s="42"/>
      <c r="AF1029" s="42"/>
      <c r="AG1029" s="42"/>
    </row>
    <row r="1030" spans="1:33">
      <c r="A1030" s="44">
        <f t="shared" si="620"/>
        <v>1001</v>
      </c>
      <c r="B1030" s="44"/>
      <c r="C1030" s="139">
        <v>39102</v>
      </c>
      <c r="E1030" s="138" t="s">
        <v>309</v>
      </c>
      <c r="G1030" s="43"/>
      <c r="H1030" s="136"/>
      <c r="I1030" s="42">
        <f>'DepExp. Class.'!G$238</f>
        <v>0</v>
      </c>
      <c r="J1030" s="136">
        <f t="shared" ref="J1030:X1030" si="648">+J238+J502+J766</f>
        <v>0</v>
      </c>
      <c r="K1030" s="136">
        <f t="shared" si="648"/>
        <v>0</v>
      </c>
      <c r="L1030" s="136">
        <f t="shared" si="648"/>
        <v>0</v>
      </c>
      <c r="M1030" s="136">
        <f t="shared" si="648"/>
        <v>0</v>
      </c>
      <c r="N1030" s="136">
        <f t="shared" si="648"/>
        <v>0</v>
      </c>
      <c r="O1030" s="136">
        <f t="shared" si="648"/>
        <v>0</v>
      </c>
      <c r="P1030" s="136">
        <f t="shared" si="648"/>
        <v>0</v>
      </c>
      <c r="Q1030" s="136">
        <f t="shared" si="648"/>
        <v>0</v>
      </c>
      <c r="R1030" s="136">
        <f t="shared" si="648"/>
        <v>0</v>
      </c>
      <c r="S1030" s="136">
        <f t="shared" si="648"/>
        <v>0</v>
      </c>
      <c r="T1030" s="136">
        <f t="shared" si="648"/>
        <v>0</v>
      </c>
      <c r="U1030" s="136">
        <f t="shared" si="648"/>
        <v>0</v>
      </c>
      <c r="V1030" s="136">
        <f t="shared" si="648"/>
        <v>0</v>
      </c>
      <c r="W1030" s="136">
        <f t="shared" si="648"/>
        <v>0</v>
      </c>
      <c r="X1030" s="136">
        <f t="shared" si="648"/>
        <v>0</v>
      </c>
      <c r="Y1030" s="42">
        <f t="shared" si="641"/>
        <v>0</v>
      </c>
      <c r="Z1030" s="42"/>
      <c r="AA1030" s="42"/>
      <c r="AB1030" s="42"/>
      <c r="AC1030" s="42"/>
      <c r="AD1030" s="42"/>
      <c r="AE1030" s="42"/>
      <c r="AF1030" s="42"/>
      <c r="AG1030" s="42"/>
    </row>
    <row r="1031" spans="1:33">
      <c r="A1031" s="44">
        <f t="shared" si="620"/>
        <v>1002</v>
      </c>
      <c r="B1031" s="44"/>
      <c r="C1031" s="146">
        <v>39103</v>
      </c>
      <c r="E1031" s="138" t="s">
        <v>310</v>
      </c>
      <c r="G1031" s="43"/>
      <c r="H1031" s="136"/>
      <c r="I1031" s="42">
        <f>'DepExp. Class.'!G$239</f>
        <v>0</v>
      </c>
      <c r="J1031" s="136">
        <f t="shared" ref="J1031:X1031" si="649">+J239+J503+J767</f>
        <v>0</v>
      </c>
      <c r="K1031" s="136">
        <f t="shared" si="649"/>
        <v>0</v>
      </c>
      <c r="L1031" s="136">
        <f t="shared" si="649"/>
        <v>0</v>
      </c>
      <c r="M1031" s="136">
        <f t="shared" si="649"/>
        <v>0</v>
      </c>
      <c r="N1031" s="136">
        <f t="shared" si="649"/>
        <v>0</v>
      </c>
      <c r="O1031" s="136">
        <f t="shared" si="649"/>
        <v>0</v>
      </c>
      <c r="P1031" s="136">
        <f t="shared" si="649"/>
        <v>0</v>
      </c>
      <c r="Q1031" s="136">
        <f t="shared" si="649"/>
        <v>0</v>
      </c>
      <c r="R1031" s="136">
        <f t="shared" si="649"/>
        <v>0</v>
      </c>
      <c r="S1031" s="136">
        <f t="shared" si="649"/>
        <v>0</v>
      </c>
      <c r="T1031" s="136">
        <f t="shared" si="649"/>
        <v>0</v>
      </c>
      <c r="U1031" s="136">
        <f t="shared" si="649"/>
        <v>0</v>
      </c>
      <c r="V1031" s="136">
        <f t="shared" si="649"/>
        <v>0</v>
      </c>
      <c r="W1031" s="136">
        <f t="shared" si="649"/>
        <v>0</v>
      </c>
      <c r="X1031" s="136">
        <f t="shared" si="649"/>
        <v>0</v>
      </c>
      <c r="Y1031" s="42">
        <f t="shared" si="641"/>
        <v>0</v>
      </c>
      <c r="Z1031" s="42"/>
      <c r="AA1031" s="42"/>
      <c r="AB1031" s="42"/>
      <c r="AC1031" s="42"/>
      <c r="AD1031" s="42"/>
      <c r="AE1031" s="42"/>
      <c r="AF1031" s="42"/>
      <c r="AG1031" s="42"/>
    </row>
    <row r="1032" spans="1:33">
      <c r="A1032" s="44">
        <f t="shared" si="620"/>
        <v>1003</v>
      </c>
      <c r="B1032" s="44"/>
      <c r="C1032" s="139">
        <v>39200</v>
      </c>
      <c r="E1032" s="138" t="s">
        <v>311</v>
      </c>
      <c r="G1032" s="43"/>
      <c r="H1032" s="136"/>
      <c r="I1032" s="42">
        <f>'DepExp. Class.'!G$240</f>
        <v>0</v>
      </c>
      <c r="J1032" s="136">
        <f t="shared" ref="J1032:X1032" si="650">+J240+J504+J768</f>
        <v>0</v>
      </c>
      <c r="K1032" s="136">
        <f t="shared" si="650"/>
        <v>0</v>
      </c>
      <c r="L1032" s="136">
        <f t="shared" si="650"/>
        <v>0</v>
      </c>
      <c r="M1032" s="136">
        <f t="shared" si="650"/>
        <v>0</v>
      </c>
      <c r="N1032" s="136">
        <f t="shared" si="650"/>
        <v>0</v>
      </c>
      <c r="O1032" s="136">
        <f t="shared" si="650"/>
        <v>0</v>
      </c>
      <c r="P1032" s="136">
        <f t="shared" si="650"/>
        <v>0</v>
      </c>
      <c r="Q1032" s="136">
        <f t="shared" si="650"/>
        <v>0</v>
      </c>
      <c r="R1032" s="136">
        <f t="shared" si="650"/>
        <v>0</v>
      </c>
      <c r="S1032" s="136">
        <f t="shared" si="650"/>
        <v>0</v>
      </c>
      <c r="T1032" s="136">
        <f t="shared" si="650"/>
        <v>0</v>
      </c>
      <c r="U1032" s="136">
        <f t="shared" si="650"/>
        <v>0</v>
      </c>
      <c r="V1032" s="136">
        <f t="shared" si="650"/>
        <v>0</v>
      </c>
      <c r="W1032" s="136">
        <f t="shared" si="650"/>
        <v>0</v>
      </c>
      <c r="X1032" s="136">
        <f t="shared" si="650"/>
        <v>0</v>
      </c>
      <c r="Y1032" s="42">
        <f t="shared" si="641"/>
        <v>0</v>
      </c>
      <c r="Z1032" s="42"/>
      <c r="AA1032" s="42"/>
      <c r="AB1032" s="42"/>
      <c r="AC1032" s="42"/>
      <c r="AD1032" s="42"/>
      <c r="AE1032" s="42"/>
      <c r="AF1032" s="42"/>
      <c r="AG1032" s="42"/>
    </row>
    <row r="1033" spans="1:33">
      <c r="A1033" s="44">
        <f t="shared" si="620"/>
        <v>1004</v>
      </c>
      <c r="B1033" s="44"/>
      <c r="C1033" s="139">
        <v>39201</v>
      </c>
      <c r="E1033" s="138" t="s">
        <v>312</v>
      </c>
      <c r="G1033" s="43"/>
      <c r="H1033" s="136"/>
      <c r="I1033" s="42">
        <f>'DepExp. Class.'!G$241</f>
        <v>0</v>
      </c>
      <c r="J1033" s="136">
        <f t="shared" ref="J1033:X1033" si="651">+J241+J505+J769</f>
        <v>0</v>
      </c>
      <c r="K1033" s="136">
        <f t="shared" si="651"/>
        <v>0</v>
      </c>
      <c r="L1033" s="136">
        <f t="shared" si="651"/>
        <v>0</v>
      </c>
      <c r="M1033" s="136">
        <f t="shared" si="651"/>
        <v>0</v>
      </c>
      <c r="N1033" s="136">
        <f t="shared" si="651"/>
        <v>0</v>
      </c>
      <c r="O1033" s="136">
        <f t="shared" si="651"/>
        <v>0</v>
      </c>
      <c r="P1033" s="136">
        <f t="shared" si="651"/>
        <v>0</v>
      </c>
      <c r="Q1033" s="136">
        <f t="shared" si="651"/>
        <v>0</v>
      </c>
      <c r="R1033" s="136">
        <f t="shared" si="651"/>
        <v>0</v>
      </c>
      <c r="S1033" s="136">
        <f t="shared" si="651"/>
        <v>0</v>
      </c>
      <c r="T1033" s="136">
        <f t="shared" si="651"/>
        <v>0</v>
      </c>
      <c r="U1033" s="136">
        <f t="shared" si="651"/>
        <v>0</v>
      </c>
      <c r="V1033" s="136">
        <f t="shared" si="651"/>
        <v>0</v>
      </c>
      <c r="W1033" s="136">
        <f t="shared" si="651"/>
        <v>0</v>
      </c>
      <c r="X1033" s="136">
        <f t="shared" si="651"/>
        <v>0</v>
      </c>
      <c r="Y1033" s="42">
        <f t="shared" si="641"/>
        <v>0</v>
      </c>
      <c r="Z1033" s="42"/>
      <c r="AA1033" s="42"/>
      <c r="AB1033" s="42"/>
      <c r="AC1033" s="42"/>
      <c r="AD1033" s="42"/>
      <c r="AE1033" s="42"/>
      <c r="AF1033" s="42"/>
      <c r="AG1033" s="42"/>
    </row>
    <row r="1034" spans="1:33">
      <c r="A1034" s="44">
        <f t="shared" si="620"/>
        <v>1005</v>
      </c>
      <c r="B1034" s="44"/>
      <c r="C1034" s="139">
        <v>39202</v>
      </c>
      <c r="E1034" s="138" t="s">
        <v>313</v>
      </c>
      <c r="G1034" s="43"/>
      <c r="H1034" s="136"/>
      <c r="I1034" s="42">
        <f>'DepExp. Class.'!G$242</f>
        <v>0</v>
      </c>
      <c r="J1034" s="136">
        <f t="shared" ref="J1034:X1034" si="652">+J242+J506+J770</f>
        <v>0</v>
      </c>
      <c r="K1034" s="136">
        <f t="shared" si="652"/>
        <v>0</v>
      </c>
      <c r="L1034" s="136">
        <f t="shared" si="652"/>
        <v>0</v>
      </c>
      <c r="M1034" s="136">
        <f t="shared" si="652"/>
        <v>0</v>
      </c>
      <c r="N1034" s="136">
        <f t="shared" si="652"/>
        <v>0</v>
      </c>
      <c r="O1034" s="136">
        <f t="shared" si="652"/>
        <v>0</v>
      </c>
      <c r="P1034" s="136">
        <f t="shared" si="652"/>
        <v>0</v>
      </c>
      <c r="Q1034" s="136">
        <f t="shared" si="652"/>
        <v>0</v>
      </c>
      <c r="R1034" s="136">
        <f t="shared" si="652"/>
        <v>0</v>
      </c>
      <c r="S1034" s="136">
        <f t="shared" si="652"/>
        <v>0</v>
      </c>
      <c r="T1034" s="136">
        <f t="shared" si="652"/>
        <v>0</v>
      </c>
      <c r="U1034" s="136">
        <f t="shared" si="652"/>
        <v>0</v>
      </c>
      <c r="V1034" s="136">
        <f t="shared" si="652"/>
        <v>0</v>
      </c>
      <c r="W1034" s="136">
        <f t="shared" si="652"/>
        <v>0</v>
      </c>
      <c r="X1034" s="136">
        <f t="shared" si="652"/>
        <v>0</v>
      </c>
      <c r="Y1034" s="42">
        <f t="shared" si="641"/>
        <v>0</v>
      </c>
      <c r="Z1034" s="42"/>
      <c r="AA1034" s="42"/>
      <c r="AB1034" s="42"/>
      <c r="AC1034" s="42"/>
      <c r="AD1034" s="42"/>
      <c r="AE1034" s="42"/>
      <c r="AF1034" s="42"/>
      <c r="AG1034" s="42"/>
    </row>
    <row r="1035" spans="1:33">
      <c r="A1035" s="44">
        <f t="shared" si="620"/>
        <v>1006</v>
      </c>
      <c r="B1035" s="44"/>
      <c r="C1035" s="139">
        <v>39300</v>
      </c>
      <c r="E1035" s="138" t="s">
        <v>198</v>
      </c>
      <c r="G1035" s="43"/>
      <c r="H1035" s="136"/>
      <c r="I1035" s="42">
        <f>'DepExp. Class.'!G$243</f>
        <v>0</v>
      </c>
      <c r="J1035" s="136">
        <f t="shared" ref="J1035:X1035" si="653">+J243+J507+J771</f>
        <v>0</v>
      </c>
      <c r="K1035" s="136">
        <f t="shared" si="653"/>
        <v>0</v>
      </c>
      <c r="L1035" s="136">
        <f t="shared" si="653"/>
        <v>0</v>
      </c>
      <c r="M1035" s="136">
        <f t="shared" si="653"/>
        <v>0</v>
      </c>
      <c r="N1035" s="136">
        <f t="shared" si="653"/>
        <v>0</v>
      </c>
      <c r="O1035" s="136">
        <f t="shared" si="653"/>
        <v>0</v>
      </c>
      <c r="P1035" s="136">
        <f t="shared" si="653"/>
        <v>0</v>
      </c>
      <c r="Q1035" s="136">
        <f t="shared" si="653"/>
        <v>0</v>
      </c>
      <c r="R1035" s="136">
        <f t="shared" si="653"/>
        <v>0</v>
      </c>
      <c r="S1035" s="136">
        <f t="shared" si="653"/>
        <v>0</v>
      </c>
      <c r="T1035" s="136">
        <f t="shared" si="653"/>
        <v>0</v>
      </c>
      <c r="U1035" s="136">
        <f t="shared" si="653"/>
        <v>0</v>
      </c>
      <c r="V1035" s="136">
        <f t="shared" si="653"/>
        <v>0</v>
      </c>
      <c r="W1035" s="136">
        <f t="shared" si="653"/>
        <v>0</v>
      </c>
      <c r="X1035" s="136">
        <f t="shared" si="653"/>
        <v>0</v>
      </c>
      <c r="Y1035" s="42">
        <f t="shared" si="641"/>
        <v>0</v>
      </c>
      <c r="Z1035" s="42"/>
      <c r="AA1035" s="42"/>
      <c r="AB1035" s="42"/>
      <c r="AC1035" s="42"/>
      <c r="AD1035" s="42"/>
      <c r="AE1035" s="42"/>
      <c r="AF1035" s="42"/>
      <c r="AG1035" s="42"/>
    </row>
    <row r="1036" spans="1:33">
      <c r="A1036" s="44">
        <f t="shared" si="620"/>
        <v>1007</v>
      </c>
      <c r="B1036" s="44"/>
      <c r="C1036" s="139">
        <v>39400</v>
      </c>
      <c r="E1036" s="138" t="s">
        <v>314</v>
      </c>
      <c r="G1036" s="43"/>
      <c r="H1036" s="136"/>
      <c r="I1036" s="42">
        <f>'DepExp. Class.'!G$244</f>
        <v>0</v>
      </c>
      <c r="J1036" s="136">
        <f t="shared" ref="J1036:X1036" si="654">+J244+J508+J772</f>
        <v>0</v>
      </c>
      <c r="K1036" s="136">
        <f t="shared" si="654"/>
        <v>0</v>
      </c>
      <c r="L1036" s="136">
        <f t="shared" si="654"/>
        <v>0</v>
      </c>
      <c r="M1036" s="136">
        <f t="shared" si="654"/>
        <v>0</v>
      </c>
      <c r="N1036" s="136">
        <f t="shared" si="654"/>
        <v>0</v>
      </c>
      <c r="O1036" s="136">
        <f t="shared" si="654"/>
        <v>0</v>
      </c>
      <c r="P1036" s="136">
        <f t="shared" si="654"/>
        <v>0</v>
      </c>
      <c r="Q1036" s="136">
        <f t="shared" si="654"/>
        <v>0</v>
      </c>
      <c r="R1036" s="136">
        <f t="shared" si="654"/>
        <v>0</v>
      </c>
      <c r="S1036" s="136">
        <f t="shared" si="654"/>
        <v>0</v>
      </c>
      <c r="T1036" s="136">
        <f t="shared" si="654"/>
        <v>0</v>
      </c>
      <c r="U1036" s="136">
        <f t="shared" si="654"/>
        <v>0</v>
      </c>
      <c r="V1036" s="136">
        <f t="shared" si="654"/>
        <v>0</v>
      </c>
      <c r="W1036" s="136">
        <f t="shared" si="654"/>
        <v>0</v>
      </c>
      <c r="X1036" s="136">
        <f t="shared" si="654"/>
        <v>0</v>
      </c>
      <c r="Y1036" s="42">
        <f t="shared" si="641"/>
        <v>0</v>
      </c>
      <c r="Z1036" s="42"/>
      <c r="AA1036" s="42"/>
      <c r="AB1036" s="42"/>
      <c r="AC1036" s="42"/>
      <c r="AD1036" s="42"/>
      <c r="AE1036" s="42"/>
      <c r="AF1036" s="42"/>
      <c r="AG1036" s="42"/>
    </row>
    <row r="1037" spans="1:33">
      <c r="A1037" s="44">
        <f t="shared" si="620"/>
        <v>1008</v>
      </c>
      <c r="B1037" s="44"/>
      <c r="C1037" s="139">
        <v>39600</v>
      </c>
      <c r="E1037" s="138" t="s">
        <v>315</v>
      </c>
      <c r="G1037" s="43"/>
      <c r="H1037" s="136"/>
      <c r="I1037" s="42">
        <f>'DepExp. Class.'!G$245</f>
        <v>0</v>
      </c>
      <c r="J1037" s="136">
        <f t="shared" ref="J1037:X1037" si="655">+J245+J509+J773</f>
        <v>0</v>
      </c>
      <c r="K1037" s="136">
        <f t="shared" si="655"/>
        <v>0</v>
      </c>
      <c r="L1037" s="136">
        <f t="shared" si="655"/>
        <v>0</v>
      </c>
      <c r="M1037" s="136">
        <f t="shared" si="655"/>
        <v>0</v>
      </c>
      <c r="N1037" s="136">
        <f t="shared" si="655"/>
        <v>0</v>
      </c>
      <c r="O1037" s="136">
        <f t="shared" si="655"/>
        <v>0</v>
      </c>
      <c r="P1037" s="136">
        <f t="shared" si="655"/>
        <v>0</v>
      </c>
      <c r="Q1037" s="136">
        <f t="shared" si="655"/>
        <v>0</v>
      </c>
      <c r="R1037" s="136">
        <f t="shared" si="655"/>
        <v>0</v>
      </c>
      <c r="S1037" s="136">
        <f t="shared" si="655"/>
        <v>0</v>
      </c>
      <c r="T1037" s="136">
        <f t="shared" si="655"/>
        <v>0</v>
      </c>
      <c r="U1037" s="136">
        <f t="shared" si="655"/>
        <v>0</v>
      </c>
      <c r="V1037" s="136">
        <f t="shared" si="655"/>
        <v>0</v>
      </c>
      <c r="W1037" s="136">
        <f t="shared" si="655"/>
        <v>0</v>
      </c>
      <c r="X1037" s="136">
        <f t="shared" si="655"/>
        <v>0</v>
      </c>
      <c r="Y1037" s="42">
        <f t="shared" si="641"/>
        <v>0</v>
      </c>
      <c r="Z1037" s="42"/>
      <c r="AA1037" s="42"/>
      <c r="AB1037" s="42"/>
      <c r="AC1037" s="42"/>
      <c r="AD1037" s="42"/>
      <c r="AE1037" s="42"/>
      <c r="AF1037" s="42"/>
      <c r="AG1037" s="42"/>
    </row>
    <row r="1038" spans="1:33">
      <c r="A1038" s="44">
        <f t="shared" si="620"/>
        <v>1009</v>
      </c>
      <c r="B1038" s="44"/>
      <c r="C1038" s="139">
        <v>39603</v>
      </c>
      <c r="E1038" s="138" t="s">
        <v>316</v>
      </c>
      <c r="G1038" s="43"/>
      <c r="H1038" s="136"/>
      <c r="I1038" s="42">
        <f>'DepExp. Class.'!G$246</f>
        <v>0</v>
      </c>
      <c r="J1038" s="136">
        <f t="shared" ref="J1038:X1038" si="656">+J246+J510+J774</f>
        <v>0</v>
      </c>
      <c r="K1038" s="136">
        <f t="shared" si="656"/>
        <v>0</v>
      </c>
      <c r="L1038" s="136">
        <f t="shared" si="656"/>
        <v>0</v>
      </c>
      <c r="M1038" s="136">
        <f t="shared" si="656"/>
        <v>0</v>
      </c>
      <c r="N1038" s="136">
        <f t="shared" si="656"/>
        <v>0</v>
      </c>
      <c r="O1038" s="136">
        <f t="shared" si="656"/>
        <v>0</v>
      </c>
      <c r="P1038" s="136">
        <f t="shared" si="656"/>
        <v>0</v>
      </c>
      <c r="Q1038" s="136">
        <f t="shared" si="656"/>
        <v>0</v>
      </c>
      <c r="R1038" s="136">
        <f t="shared" si="656"/>
        <v>0</v>
      </c>
      <c r="S1038" s="136">
        <f t="shared" si="656"/>
        <v>0</v>
      </c>
      <c r="T1038" s="136">
        <f t="shared" si="656"/>
        <v>0</v>
      </c>
      <c r="U1038" s="136">
        <f t="shared" si="656"/>
        <v>0</v>
      </c>
      <c r="V1038" s="136">
        <f t="shared" si="656"/>
        <v>0</v>
      </c>
      <c r="W1038" s="136">
        <f t="shared" si="656"/>
        <v>0</v>
      </c>
      <c r="X1038" s="136">
        <f t="shared" si="656"/>
        <v>0</v>
      </c>
      <c r="Y1038" s="42">
        <f t="shared" si="641"/>
        <v>0</v>
      </c>
      <c r="Z1038" s="42"/>
      <c r="AA1038" s="42"/>
      <c r="AB1038" s="42"/>
      <c r="AC1038" s="42"/>
      <c r="AD1038" s="42"/>
      <c r="AE1038" s="42"/>
      <c r="AF1038" s="42"/>
      <c r="AG1038" s="42"/>
    </row>
    <row r="1039" spans="1:33">
      <c r="A1039" s="44">
        <f t="shared" si="620"/>
        <v>1010</v>
      </c>
      <c r="B1039" s="44"/>
      <c r="C1039" s="137">
        <v>39604</v>
      </c>
      <c r="E1039" s="138" t="s">
        <v>317</v>
      </c>
      <c r="G1039" s="43"/>
      <c r="H1039" s="136"/>
      <c r="I1039" s="42">
        <f>'DepExp. Class.'!G$247</f>
        <v>0</v>
      </c>
      <c r="J1039" s="136">
        <f t="shared" ref="J1039:X1039" si="657">+J247+J511+J775</f>
        <v>0</v>
      </c>
      <c r="K1039" s="136">
        <f t="shared" si="657"/>
        <v>0</v>
      </c>
      <c r="L1039" s="136">
        <f t="shared" si="657"/>
        <v>0</v>
      </c>
      <c r="M1039" s="136">
        <f t="shared" si="657"/>
        <v>0</v>
      </c>
      <c r="N1039" s="136">
        <f t="shared" si="657"/>
        <v>0</v>
      </c>
      <c r="O1039" s="136">
        <f t="shared" si="657"/>
        <v>0</v>
      </c>
      <c r="P1039" s="136">
        <f t="shared" si="657"/>
        <v>0</v>
      </c>
      <c r="Q1039" s="136">
        <f t="shared" si="657"/>
        <v>0</v>
      </c>
      <c r="R1039" s="136">
        <f t="shared" si="657"/>
        <v>0</v>
      </c>
      <c r="S1039" s="136">
        <f t="shared" si="657"/>
        <v>0</v>
      </c>
      <c r="T1039" s="136">
        <f t="shared" si="657"/>
        <v>0</v>
      </c>
      <c r="U1039" s="136">
        <f t="shared" si="657"/>
        <v>0</v>
      </c>
      <c r="V1039" s="136">
        <f t="shared" si="657"/>
        <v>0</v>
      </c>
      <c r="W1039" s="136">
        <f t="shared" si="657"/>
        <v>0</v>
      </c>
      <c r="X1039" s="136">
        <f t="shared" si="657"/>
        <v>0</v>
      </c>
      <c r="Y1039" s="42">
        <f t="shared" si="641"/>
        <v>0</v>
      </c>
      <c r="Z1039" s="42"/>
      <c r="AA1039" s="42"/>
      <c r="AB1039" s="42"/>
      <c r="AC1039" s="42"/>
      <c r="AD1039" s="42"/>
      <c r="AE1039" s="42"/>
      <c r="AF1039" s="42"/>
      <c r="AG1039" s="42"/>
    </row>
    <row r="1040" spans="1:33">
      <c r="A1040" s="44">
        <f t="shared" si="620"/>
        <v>1011</v>
      </c>
      <c r="B1040" s="44"/>
      <c r="C1040" s="137">
        <v>39605</v>
      </c>
      <c r="E1040" s="141" t="s">
        <v>318</v>
      </c>
      <c r="G1040" s="43"/>
      <c r="H1040" s="136"/>
      <c r="I1040" s="42">
        <f>'DepExp. Class.'!G$248</f>
        <v>0</v>
      </c>
      <c r="J1040" s="136">
        <f t="shared" ref="J1040:X1040" si="658">+J248+J512+J776</f>
        <v>0</v>
      </c>
      <c r="K1040" s="136">
        <f t="shared" si="658"/>
        <v>0</v>
      </c>
      <c r="L1040" s="136">
        <f t="shared" si="658"/>
        <v>0</v>
      </c>
      <c r="M1040" s="136">
        <f t="shared" si="658"/>
        <v>0</v>
      </c>
      <c r="N1040" s="136">
        <f t="shared" si="658"/>
        <v>0</v>
      </c>
      <c r="O1040" s="136">
        <f t="shared" si="658"/>
        <v>0</v>
      </c>
      <c r="P1040" s="136">
        <f t="shared" si="658"/>
        <v>0</v>
      </c>
      <c r="Q1040" s="136">
        <f t="shared" si="658"/>
        <v>0</v>
      </c>
      <c r="R1040" s="136">
        <f t="shared" si="658"/>
        <v>0</v>
      </c>
      <c r="S1040" s="136">
        <f t="shared" si="658"/>
        <v>0</v>
      </c>
      <c r="T1040" s="136">
        <f t="shared" si="658"/>
        <v>0</v>
      </c>
      <c r="U1040" s="136">
        <f t="shared" si="658"/>
        <v>0</v>
      </c>
      <c r="V1040" s="136">
        <f t="shared" si="658"/>
        <v>0</v>
      </c>
      <c r="W1040" s="136">
        <f t="shared" si="658"/>
        <v>0</v>
      </c>
      <c r="X1040" s="136">
        <f t="shared" si="658"/>
        <v>0</v>
      </c>
      <c r="Y1040" s="42">
        <f t="shared" si="641"/>
        <v>0</v>
      </c>
      <c r="Z1040" s="42"/>
      <c r="AA1040" s="42"/>
      <c r="AB1040" s="42"/>
      <c r="AC1040" s="42"/>
      <c r="AD1040" s="42"/>
      <c r="AE1040" s="42"/>
      <c r="AF1040" s="42"/>
      <c r="AG1040" s="42"/>
    </row>
    <row r="1041" spans="1:33">
      <c r="A1041" s="44">
        <f t="shared" si="620"/>
        <v>1012</v>
      </c>
      <c r="B1041" s="44"/>
      <c r="C1041" s="137">
        <v>39700</v>
      </c>
      <c r="E1041" s="138" t="s">
        <v>319</v>
      </c>
      <c r="G1041" s="43"/>
      <c r="H1041" s="136"/>
      <c r="I1041" s="42">
        <f>'DepExp. Class.'!G$249</f>
        <v>6731.2127061351939</v>
      </c>
      <c r="J1041" s="136">
        <f t="shared" ref="J1041:X1041" si="659">+J249+J513+J777</f>
        <v>3920.8421166760804</v>
      </c>
      <c r="K1041" s="136">
        <f t="shared" si="659"/>
        <v>1742.3670418496763</v>
      </c>
      <c r="L1041" s="136">
        <f t="shared" si="659"/>
        <v>15.322842854559383</v>
      </c>
      <c r="M1041" s="136">
        <f t="shared" si="659"/>
        <v>718.13431296061958</v>
      </c>
      <c r="N1041" s="136">
        <f t="shared" si="659"/>
        <v>334.54639179425823</v>
      </c>
      <c r="O1041" s="136">
        <f t="shared" si="659"/>
        <v>0</v>
      </c>
      <c r="P1041" s="136">
        <f t="shared" si="659"/>
        <v>0</v>
      </c>
      <c r="Q1041" s="136">
        <f t="shared" si="659"/>
        <v>0</v>
      </c>
      <c r="R1041" s="136">
        <f t="shared" si="659"/>
        <v>0</v>
      </c>
      <c r="S1041" s="136">
        <f t="shared" si="659"/>
        <v>0</v>
      </c>
      <c r="T1041" s="136">
        <f t="shared" si="659"/>
        <v>0</v>
      </c>
      <c r="U1041" s="136">
        <f t="shared" si="659"/>
        <v>0</v>
      </c>
      <c r="V1041" s="136">
        <f t="shared" si="659"/>
        <v>0</v>
      </c>
      <c r="W1041" s="136">
        <f t="shared" si="659"/>
        <v>0</v>
      </c>
      <c r="X1041" s="136">
        <f t="shared" si="659"/>
        <v>0</v>
      </c>
      <c r="Y1041" s="42">
        <f t="shared" si="641"/>
        <v>0</v>
      </c>
      <c r="Z1041" s="42"/>
      <c r="AA1041" s="42"/>
      <c r="AB1041" s="42"/>
      <c r="AC1041" s="42"/>
      <c r="AD1041" s="42"/>
      <c r="AE1041" s="42"/>
      <c r="AF1041" s="42"/>
      <c r="AG1041" s="42"/>
    </row>
    <row r="1042" spans="1:33">
      <c r="A1042" s="44">
        <f t="shared" si="620"/>
        <v>1013</v>
      </c>
      <c r="B1042" s="44"/>
      <c r="C1042" s="137">
        <v>39701</v>
      </c>
      <c r="E1042" s="138" t="s">
        <v>320</v>
      </c>
      <c r="G1042" s="43"/>
      <c r="H1042" s="136"/>
      <c r="I1042" s="42">
        <f>'DepExp. Class.'!G$250</f>
        <v>0</v>
      </c>
      <c r="J1042" s="136">
        <f t="shared" ref="J1042:X1042" si="660">+J250+J514+J778</f>
        <v>0</v>
      </c>
      <c r="K1042" s="136">
        <f t="shared" si="660"/>
        <v>0</v>
      </c>
      <c r="L1042" s="136">
        <f t="shared" si="660"/>
        <v>0</v>
      </c>
      <c r="M1042" s="136">
        <f t="shared" si="660"/>
        <v>0</v>
      </c>
      <c r="N1042" s="136">
        <f t="shared" si="660"/>
        <v>0</v>
      </c>
      <c r="O1042" s="136">
        <f t="shared" si="660"/>
        <v>0</v>
      </c>
      <c r="P1042" s="136">
        <f t="shared" si="660"/>
        <v>0</v>
      </c>
      <c r="Q1042" s="136">
        <f t="shared" si="660"/>
        <v>0</v>
      </c>
      <c r="R1042" s="136">
        <f t="shared" si="660"/>
        <v>0</v>
      </c>
      <c r="S1042" s="136">
        <f t="shared" si="660"/>
        <v>0</v>
      </c>
      <c r="T1042" s="136">
        <f t="shared" si="660"/>
        <v>0</v>
      </c>
      <c r="U1042" s="136">
        <f t="shared" si="660"/>
        <v>0</v>
      </c>
      <c r="V1042" s="136">
        <f t="shared" si="660"/>
        <v>0</v>
      </c>
      <c r="W1042" s="136">
        <f t="shared" si="660"/>
        <v>0</v>
      </c>
      <c r="X1042" s="136">
        <f t="shared" si="660"/>
        <v>0</v>
      </c>
      <c r="Y1042" s="42">
        <f t="shared" si="641"/>
        <v>0</v>
      </c>
      <c r="Z1042" s="42"/>
      <c r="AA1042" s="42"/>
      <c r="AB1042" s="42"/>
      <c r="AC1042" s="42"/>
      <c r="AD1042" s="42"/>
      <c r="AE1042" s="42"/>
      <c r="AF1042" s="42"/>
      <c r="AG1042" s="42"/>
    </row>
    <row r="1043" spans="1:33">
      <c r="A1043" s="44">
        <f t="shared" si="620"/>
        <v>1014</v>
      </c>
      <c r="B1043" s="44"/>
      <c r="C1043" s="137">
        <v>39702</v>
      </c>
      <c r="E1043" s="138" t="s">
        <v>321</v>
      </c>
      <c r="G1043" s="43"/>
      <c r="H1043" s="136"/>
      <c r="I1043" s="42">
        <f>'DepExp. Class.'!G$251</f>
        <v>0</v>
      </c>
      <c r="J1043" s="136">
        <f t="shared" ref="J1043:X1043" si="661">+J251+J515+J779</f>
        <v>0</v>
      </c>
      <c r="K1043" s="136">
        <f t="shared" si="661"/>
        <v>0</v>
      </c>
      <c r="L1043" s="136">
        <f t="shared" si="661"/>
        <v>0</v>
      </c>
      <c r="M1043" s="136">
        <f t="shared" si="661"/>
        <v>0</v>
      </c>
      <c r="N1043" s="136">
        <f t="shared" si="661"/>
        <v>0</v>
      </c>
      <c r="O1043" s="136">
        <f t="shared" si="661"/>
        <v>0</v>
      </c>
      <c r="P1043" s="136">
        <f t="shared" si="661"/>
        <v>0</v>
      </c>
      <c r="Q1043" s="136">
        <f t="shared" si="661"/>
        <v>0</v>
      </c>
      <c r="R1043" s="136">
        <f t="shared" si="661"/>
        <v>0</v>
      </c>
      <c r="S1043" s="136">
        <f t="shared" si="661"/>
        <v>0</v>
      </c>
      <c r="T1043" s="136">
        <f t="shared" si="661"/>
        <v>0</v>
      </c>
      <c r="U1043" s="136">
        <f t="shared" si="661"/>
        <v>0</v>
      </c>
      <c r="V1043" s="136">
        <f t="shared" si="661"/>
        <v>0</v>
      </c>
      <c r="W1043" s="136">
        <f t="shared" si="661"/>
        <v>0</v>
      </c>
      <c r="X1043" s="136">
        <f t="shared" si="661"/>
        <v>0</v>
      </c>
      <c r="Y1043" s="42">
        <f t="shared" si="641"/>
        <v>0</v>
      </c>
      <c r="Z1043" s="44"/>
      <c r="AA1043" s="44"/>
      <c r="AB1043" s="44"/>
      <c r="AC1043" s="44"/>
      <c r="AD1043" s="44"/>
      <c r="AE1043" s="44"/>
      <c r="AF1043" s="44"/>
      <c r="AG1043" s="44"/>
    </row>
    <row r="1044" spans="1:33">
      <c r="A1044" s="44">
        <f t="shared" si="620"/>
        <v>1015</v>
      </c>
      <c r="B1044" s="44"/>
      <c r="C1044" s="137">
        <v>39705</v>
      </c>
      <c r="E1044" s="138" t="s">
        <v>322</v>
      </c>
      <c r="G1044" s="43"/>
      <c r="H1044" s="136"/>
      <c r="I1044" s="42">
        <f>'DepExp. Class.'!G$252</f>
        <v>0</v>
      </c>
      <c r="J1044" s="136">
        <f t="shared" ref="J1044:X1044" si="662">+J252+J516+J780</f>
        <v>0</v>
      </c>
      <c r="K1044" s="136">
        <f t="shared" si="662"/>
        <v>0</v>
      </c>
      <c r="L1044" s="136">
        <f t="shared" si="662"/>
        <v>0</v>
      </c>
      <c r="M1044" s="136">
        <f t="shared" si="662"/>
        <v>0</v>
      </c>
      <c r="N1044" s="136">
        <f t="shared" si="662"/>
        <v>0</v>
      </c>
      <c r="O1044" s="136">
        <f t="shared" si="662"/>
        <v>0</v>
      </c>
      <c r="P1044" s="136">
        <f t="shared" si="662"/>
        <v>0</v>
      </c>
      <c r="Q1044" s="136">
        <f t="shared" si="662"/>
        <v>0</v>
      </c>
      <c r="R1044" s="136">
        <f t="shared" si="662"/>
        <v>0</v>
      </c>
      <c r="S1044" s="136">
        <f t="shared" si="662"/>
        <v>0</v>
      </c>
      <c r="T1044" s="136">
        <f t="shared" si="662"/>
        <v>0</v>
      </c>
      <c r="U1044" s="136">
        <f t="shared" si="662"/>
        <v>0</v>
      </c>
      <c r="V1044" s="136">
        <f t="shared" si="662"/>
        <v>0</v>
      </c>
      <c r="W1044" s="136">
        <f t="shared" si="662"/>
        <v>0</v>
      </c>
      <c r="X1044" s="136">
        <f t="shared" si="662"/>
        <v>0</v>
      </c>
      <c r="Y1044" s="42">
        <f t="shared" si="641"/>
        <v>0</v>
      </c>
      <c r="Z1044" s="44"/>
      <c r="AA1044" s="44"/>
      <c r="AB1044" s="44"/>
      <c r="AC1044" s="44"/>
      <c r="AD1044" s="44"/>
      <c r="AE1044" s="44"/>
      <c r="AF1044" s="44"/>
      <c r="AG1044" s="44"/>
    </row>
    <row r="1045" spans="1:33">
      <c r="A1045" s="44">
        <f t="shared" si="620"/>
        <v>1016</v>
      </c>
      <c r="B1045" s="44"/>
      <c r="C1045" s="137">
        <v>39800</v>
      </c>
      <c r="E1045" s="138" t="s">
        <v>323</v>
      </c>
      <c r="G1045" s="43"/>
      <c r="H1045" s="136"/>
      <c r="I1045" s="42">
        <f>'DepExp. Class.'!G$253</f>
        <v>185.96560033117629</v>
      </c>
      <c r="J1045" s="136">
        <f t="shared" ref="J1045:X1045" si="663">+J253+J517+J781</f>
        <v>108.32249549428853</v>
      </c>
      <c r="K1045" s="136">
        <f t="shared" si="663"/>
        <v>48.136992111317625</v>
      </c>
      <c r="L1045" s="136">
        <f t="shared" si="663"/>
        <v>0.4233296130474678</v>
      </c>
      <c r="M1045" s="136">
        <f t="shared" si="663"/>
        <v>19.840151315737693</v>
      </c>
      <c r="N1045" s="136">
        <f t="shared" si="663"/>
        <v>9.242631796784968</v>
      </c>
      <c r="O1045" s="136">
        <f t="shared" si="663"/>
        <v>0</v>
      </c>
      <c r="P1045" s="136">
        <f t="shared" si="663"/>
        <v>0</v>
      </c>
      <c r="Q1045" s="136">
        <f t="shared" si="663"/>
        <v>0</v>
      </c>
      <c r="R1045" s="136">
        <f t="shared" si="663"/>
        <v>0</v>
      </c>
      <c r="S1045" s="136">
        <f t="shared" si="663"/>
        <v>0</v>
      </c>
      <c r="T1045" s="136">
        <f t="shared" si="663"/>
        <v>0</v>
      </c>
      <c r="U1045" s="136">
        <f t="shared" si="663"/>
        <v>0</v>
      </c>
      <c r="V1045" s="136">
        <f t="shared" si="663"/>
        <v>0</v>
      </c>
      <c r="W1045" s="136">
        <f t="shared" si="663"/>
        <v>0</v>
      </c>
      <c r="X1045" s="136">
        <f t="shared" si="663"/>
        <v>0</v>
      </c>
      <c r="Y1045" s="42">
        <f t="shared" si="641"/>
        <v>0</v>
      </c>
      <c r="Z1045" s="44"/>
      <c r="AA1045" s="44"/>
      <c r="AB1045" s="44"/>
      <c r="AC1045" s="44"/>
      <c r="AD1045" s="44"/>
      <c r="AE1045" s="44"/>
      <c r="AF1045" s="44"/>
      <c r="AG1045" s="44"/>
    </row>
    <row r="1046" spans="1:33">
      <c r="A1046" s="44">
        <f t="shared" si="620"/>
        <v>1017</v>
      </c>
      <c r="B1046" s="44"/>
      <c r="C1046" s="137">
        <v>39900</v>
      </c>
      <c r="E1046" s="138" t="s">
        <v>324</v>
      </c>
      <c r="G1046" s="43"/>
      <c r="H1046" s="136"/>
      <c r="I1046" s="42">
        <f>'DepExp. Class.'!G$254</f>
        <v>4823.9369059248911</v>
      </c>
      <c r="J1046" s="136">
        <f t="shared" ref="J1046:X1046" si="664">+J254+J518+J782</f>
        <v>2809.8792616818155</v>
      </c>
      <c r="K1046" s="136">
        <f t="shared" si="664"/>
        <v>1248.6707884279151</v>
      </c>
      <c r="L1046" s="136">
        <f t="shared" si="664"/>
        <v>10.981145653356794</v>
      </c>
      <c r="M1046" s="136">
        <f t="shared" si="664"/>
        <v>514.65237646468313</v>
      </c>
      <c r="N1046" s="136">
        <f t="shared" si="664"/>
        <v>239.75333369712075</v>
      </c>
      <c r="O1046" s="136">
        <f t="shared" si="664"/>
        <v>0</v>
      </c>
      <c r="P1046" s="136">
        <f t="shared" si="664"/>
        <v>0</v>
      </c>
      <c r="Q1046" s="136">
        <f t="shared" si="664"/>
        <v>0</v>
      </c>
      <c r="R1046" s="136">
        <f t="shared" si="664"/>
        <v>0</v>
      </c>
      <c r="S1046" s="136">
        <f t="shared" si="664"/>
        <v>0</v>
      </c>
      <c r="T1046" s="136">
        <f t="shared" si="664"/>
        <v>0</v>
      </c>
      <c r="U1046" s="136">
        <f t="shared" si="664"/>
        <v>0</v>
      </c>
      <c r="V1046" s="136">
        <f t="shared" si="664"/>
        <v>0</v>
      </c>
      <c r="W1046" s="136">
        <f t="shared" si="664"/>
        <v>0</v>
      </c>
      <c r="X1046" s="136">
        <f t="shared" si="664"/>
        <v>0</v>
      </c>
      <c r="Y1046" s="42">
        <f t="shared" si="641"/>
        <v>0</v>
      </c>
      <c r="Z1046" s="44"/>
      <c r="AA1046" s="44"/>
      <c r="AB1046" s="44"/>
      <c r="AC1046" s="44"/>
      <c r="AD1046" s="44"/>
      <c r="AE1046" s="44"/>
      <c r="AF1046" s="44"/>
      <c r="AG1046" s="44"/>
    </row>
    <row r="1047" spans="1:33">
      <c r="A1047" s="44">
        <f t="shared" si="620"/>
        <v>1018</v>
      </c>
      <c r="B1047" s="44"/>
      <c r="C1047" s="137">
        <v>39901</v>
      </c>
      <c r="E1047" s="138" t="s">
        <v>325</v>
      </c>
      <c r="G1047" s="43"/>
      <c r="H1047" s="136"/>
      <c r="I1047" s="42">
        <f>'DepExp. Class.'!G$255</f>
        <v>44485.92615564078</v>
      </c>
      <c r="J1047" s="136">
        <f t="shared" ref="J1047:X1047" si="665">+J255+J519+J783</f>
        <v>25912.461912160412</v>
      </c>
      <c r="K1047" s="136">
        <f t="shared" si="665"/>
        <v>11515.133296723692</v>
      </c>
      <c r="L1047" s="136">
        <f t="shared" si="665"/>
        <v>101.26716915380239</v>
      </c>
      <c r="M1047" s="136">
        <f t="shared" si="665"/>
        <v>4746.0794081101958</v>
      </c>
      <c r="N1047" s="136">
        <f t="shared" si="665"/>
        <v>2210.9843694926799</v>
      </c>
      <c r="O1047" s="136">
        <f t="shared" si="665"/>
        <v>0</v>
      </c>
      <c r="P1047" s="136">
        <f t="shared" si="665"/>
        <v>0</v>
      </c>
      <c r="Q1047" s="136">
        <f t="shared" si="665"/>
        <v>0</v>
      </c>
      <c r="R1047" s="136">
        <f t="shared" si="665"/>
        <v>0</v>
      </c>
      <c r="S1047" s="136">
        <f t="shared" si="665"/>
        <v>0</v>
      </c>
      <c r="T1047" s="136">
        <f t="shared" si="665"/>
        <v>0</v>
      </c>
      <c r="U1047" s="136">
        <f t="shared" si="665"/>
        <v>0</v>
      </c>
      <c r="V1047" s="136">
        <f t="shared" si="665"/>
        <v>0</v>
      </c>
      <c r="W1047" s="136">
        <f t="shared" si="665"/>
        <v>0</v>
      </c>
      <c r="X1047" s="136">
        <f t="shared" si="665"/>
        <v>0</v>
      </c>
      <c r="Y1047" s="42">
        <f t="shared" si="641"/>
        <v>0</v>
      </c>
      <c r="Z1047" s="44"/>
      <c r="AA1047" s="44"/>
      <c r="AB1047" s="44"/>
      <c r="AC1047" s="44"/>
      <c r="AD1047" s="44"/>
      <c r="AE1047" s="44"/>
      <c r="AF1047" s="44"/>
      <c r="AG1047" s="44"/>
    </row>
    <row r="1048" spans="1:33">
      <c r="A1048" s="44">
        <f t="shared" si="620"/>
        <v>1019</v>
      </c>
      <c r="B1048" s="44"/>
      <c r="C1048" s="137">
        <v>39902</v>
      </c>
      <c r="E1048" s="138" t="s">
        <v>326</v>
      </c>
      <c r="G1048" s="43"/>
      <c r="H1048" s="136"/>
      <c r="I1048" s="42">
        <f>'DepExp. Class.'!G$256</f>
        <v>9369.9535159252573</v>
      </c>
      <c r="J1048" s="136">
        <f t="shared" ref="J1048:X1048" si="666">+J256+J520+J784</f>
        <v>5457.8736373984675</v>
      </c>
      <c r="K1048" s="136">
        <f t="shared" si="666"/>
        <v>2425.4022124321446</v>
      </c>
      <c r="L1048" s="136">
        <f t="shared" si="666"/>
        <v>21.329637250682545</v>
      </c>
      <c r="M1048" s="136">
        <f t="shared" si="666"/>
        <v>999.65421156560001</v>
      </c>
      <c r="N1048" s="136">
        <f t="shared" si="666"/>
        <v>465.69381727836299</v>
      </c>
      <c r="O1048" s="136">
        <f t="shared" si="666"/>
        <v>0</v>
      </c>
      <c r="P1048" s="136">
        <f t="shared" si="666"/>
        <v>0</v>
      </c>
      <c r="Q1048" s="136">
        <f t="shared" si="666"/>
        <v>0</v>
      </c>
      <c r="R1048" s="136">
        <f t="shared" si="666"/>
        <v>0</v>
      </c>
      <c r="S1048" s="136">
        <f t="shared" si="666"/>
        <v>0</v>
      </c>
      <c r="T1048" s="136">
        <f t="shared" si="666"/>
        <v>0</v>
      </c>
      <c r="U1048" s="136">
        <f t="shared" si="666"/>
        <v>0</v>
      </c>
      <c r="V1048" s="136">
        <f t="shared" si="666"/>
        <v>0</v>
      </c>
      <c r="W1048" s="136">
        <f t="shared" si="666"/>
        <v>0</v>
      </c>
      <c r="X1048" s="136">
        <f t="shared" si="666"/>
        <v>0</v>
      </c>
      <c r="Y1048" s="42">
        <f t="shared" si="641"/>
        <v>0</v>
      </c>
      <c r="Z1048" s="44"/>
      <c r="AA1048" s="44"/>
      <c r="AB1048" s="44"/>
      <c r="AC1048" s="44"/>
      <c r="AD1048" s="44"/>
      <c r="AE1048" s="44"/>
      <c r="AF1048" s="44"/>
      <c r="AG1048" s="44"/>
    </row>
    <row r="1049" spans="1:33">
      <c r="A1049" s="44">
        <f t="shared" si="620"/>
        <v>1020</v>
      </c>
      <c r="B1049" s="44"/>
      <c r="C1049" s="137">
        <v>39903</v>
      </c>
      <c r="E1049" s="138" t="s">
        <v>327</v>
      </c>
      <c r="G1049" s="43"/>
      <c r="H1049" s="136"/>
      <c r="I1049" s="42">
        <f>'DepExp. Class.'!G$257</f>
        <v>2532.9031095939067</v>
      </c>
      <c r="J1049" s="136">
        <f t="shared" ref="J1049:X1049" si="667">+J257+J521+J785</f>
        <v>1475.3824642183483</v>
      </c>
      <c r="K1049" s="136">
        <f t="shared" si="667"/>
        <v>655.63919772324357</v>
      </c>
      <c r="L1049" s="136">
        <f t="shared" si="667"/>
        <v>5.765866866568861</v>
      </c>
      <c r="M1049" s="136">
        <f t="shared" si="667"/>
        <v>270.22836951001915</v>
      </c>
      <c r="N1049" s="136">
        <f t="shared" si="667"/>
        <v>125.88721127572683</v>
      </c>
      <c r="O1049" s="136">
        <f t="shared" si="667"/>
        <v>0</v>
      </c>
      <c r="P1049" s="136">
        <f t="shared" si="667"/>
        <v>0</v>
      </c>
      <c r="Q1049" s="136">
        <f t="shared" si="667"/>
        <v>0</v>
      </c>
      <c r="R1049" s="136">
        <f t="shared" si="667"/>
        <v>0</v>
      </c>
      <c r="S1049" s="136">
        <f t="shared" si="667"/>
        <v>0</v>
      </c>
      <c r="T1049" s="136">
        <f t="shared" si="667"/>
        <v>0</v>
      </c>
      <c r="U1049" s="136">
        <f t="shared" si="667"/>
        <v>0</v>
      </c>
      <c r="V1049" s="136">
        <f t="shared" si="667"/>
        <v>0</v>
      </c>
      <c r="W1049" s="136">
        <f t="shared" si="667"/>
        <v>0</v>
      </c>
      <c r="X1049" s="136">
        <f t="shared" si="667"/>
        <v>0</v>
      </c>
      <c r="Y1049" s="42">
        <f t="shared" si="641"/>
        <v>0</v>
      </c>
      <c r="Z1049" s="44"/>
      <c r="AA1049" s="44"/>
      <c r="AB1049" s="44"/>
      <c r="AC1049" s="44"/>
      <c r="AD1049" s="44"/>
      <c r="AE1049" s="44"/>
      <c r="AF1049" s="44"/>
      <c r="AG1049" s="44"/>
    </row>
    <row r="1050" spans="1:33">
      <c r="A1050" s="44">
        <f t="shared" si="620"/>
        <v>1021</v>
      </c>
      <c r="B1050" s="44"/>
      <c r="C1050" s="137">
        <v>39904</v>
      </c>
      <c r="E1050" s="138" t="s">
        <v>328</v>
      </c>
      <c r="G1050" s="43"/>
      <c r="H1050" s="136"/>
      <c r="I1050" s="42">
        <f>'DepExp. Class.'!G$258</f>
        <v>0</v>
      </c>
      <c r="J1050" s="136">
        <f t="shared" ref="J1050:X1050" si="668">+J258+J522+J786</f>
        <v>0</v>
      </c>
      <c r="K1050" s="136">
        <f t="shared" si="668"/>
        <v>0</v>
      </c>
      <c r="L1050" s="136">
        <f t="shared" si="668"/>
        <v>0</v>
      </c>
      <c r="M1050" s="136">
        <f t="shared" si="668"/>
        <v>0</v>
      </c>
      <c r="N1050" s="136">
        <f t="shared" si="668"/>
        <v>0</v>
      </c>
      <c r="O1050" s="136">
        <f t="shared" si="668"/>
        <v>0</v>
      </c>
      <c r="P1050" s="136">
        <f t="shared" si="668"/>
        <v>0</v>
      </c>
      <c r="Q1050" s="136">
        <f t="shared" si="668"/>
        <v>0</v>
      </c>
      <c r="R1050" s="136">
        <f t="shared" si="668"/>
        <v>0</v>
      </c>
      <c r="S1050" s="136">
        <f t="shared" si="668"/>
        <v>0</v>
      </c>
      <c r="T1050" s="136">
        <f t="shared" si="668"/>
        <v>0</v>
      </c>
      <c r="U1050" s="136">
        <f t="shared" si="668"/>
        <v>0</v>
      </c>
      <c r="V1050" s="136">
        <f t="shared" si="668"/>
        <v>0</v>
      </c>
      <c r="W1050" s="136">
        <f t="shared" si="668"/>
        <v>0</v>
      </c>
      <c r="X1050" s="136">
        <f t="shared" si="668"/>
        <v>0</v>
      </c>
      <c r="Y1050" s="42">
        <f t="shared" si="641"/>
        <v>0</v>
      </c>
      <c r="Z1050" s="44"/>
      <c r="AA1050" s="44"/>
      <c r="AB1050" s="44"/>
      <c r="AC1050" s="44"/>
      <c r="AD1050" s="44"/>
      <c r="AE1050" s="44"/>
      <c r="AF1050" s="44"/>
      <c r="AG1050" s="44"/>
    </row>
    <row r="1051" spans="1:33">
      <c r="A1051" s="44">
        <f t="shared" si="620"/>
        <v>1022</v>
      </c>
      <c r="B1051" s="44"/>
      <c r="C1051" s="137">
        <v>39905</v>
      </c>
      <c r="E1051" s="138" t="s">
        <v>329</v>
      </c>
      <c r="G1051" s="43"/>
      <c r="H1051" s="136"/>
      <c r="I1051" s="42">
        <f>'DepExp. Class.'!G$259</f>
        <v>0</v>
      </c>
      <c r="J1051" s="136">
        <f t="shared" ref="J1051:X1051" si="669">+J259+J523+J787</f>
        <v>0</v>
      </c>
      <c r="K1051" s="136">
        <f t="shared" si="669"/>
        <v>0</v>
      </c>
      <c r="L1051" s="136">
        <f t="shared" si="669"/>
        <v>0</v>
      </c>
      <c r="M1051" s="136">
        <f t="shared" si="669"/>
        <v>0</v>
      </c>
      <c r="N1051" s="136">
        <f t="shared" si="669"/>
        <v>0</v>
      </c>
      <c r="O1051" s="136">
        <f t="shared" si="669"/>
        <v>0</v>
      </c>
      <c r="P1051" s="136">
        <f t="shared" si="669"/>
        <v>0</v>
      </c>
      <c r="Q1051" s="136">
        <f t="shared" si="669"/>
        <v>0</v>
      </c>
      <c r="R1051" s="136">
        <f t="shared" si="669"/>
        <v>0</v>
      </c>
      <c r="S1051" s="136">
        <f t="shared" si="669"/>
        <v>0</v>
      </c>
      <c r="T1051" s="136">
        <f t="shared" si="669"/>
        <v>0</v>
      </c>
      <c r="U1051" s="136">
        <f t="shared" si="669"/>
        <v>0</v>
      </c>
      <c r="V1051" s="136">
        <f t="shared" si="669"/>
        <v>0</v>
      </c>
      <c r="W1051" s="136">
        <f t="shared" si="669"/>
        <v>0</v>
      </c>
      <c r="X1051" s="136">
        <f t="shared" si="669"/>
        <v>0</v>
      </c>
      <c r="Y1051" s="42">
        <f t="shared" si="641"/>
        <v>0</v>
      </c>
      <c r="Z1051" s="44"/>
      <c r="AA1051" s="44"/>
      <c r="AB1051" s="44"/>
      <c r="AC1051" s="44"/>
      <c r="AD1051" s="44"/>
      <c r="AE1051" s="44"/>
      <c r="AF1051" s="44"/>
      <c r="AG1051" s="44"/>
    </row>
    <row r="1052" spans="1:33">
      <c r="A1052" s="44">
        <f t="shared" si="620"/>
        <v>1023</v>
      </c>
      <c r="B1052" s="44"/>
      <c r="C1052" s="137">
        <v>39906</v>
      </c>
      <c r="E1052" s="138" t="s">
        <v>330</v>
      </c>
      <c r="G1052" s="43"/>
      <c r="H1052" s="136"/>
      <c r="I1052" s="42">
        <f>'DepExp. Class.'!G$260</f>
        <v>6300.5223947797022</v>
      </c>
      <c r="J1052" s="136">
        <f t="shared" ref="J1052:X1052" si="670">+J260+J524+J788</f>
        <v>3669.9707231056768</v>
      </c>
      <c r="K1052" s="136">
        <f t="shared" si="670"/>
        <v>1630.8833261344071</v>
      </c>
      <c r="L1052" s="136">
        <f t="shared" si="670"/>
        <v>14.342425172338999</v>
      </c>
      <c r="M1052" s="136">
        <f t="shared" si="670"/>
        <v>672.18516466492474</v>
      </c>
      <c r="N1052" s="136">
        <f t="shared" si="670"/>
        <v>313.14075570235497</v>
      </c>
      <c r="O1052" s="136">
        <f t="shared" si="670"/>
        <v>0</v>
      </c>
      <c r="P1052" s="136">
        <f t="shared" si="670"/>
        <v>0</v>
      </c>
      <c r="Q1052" s="136">
        <f t="shared" si="670"/>
        <v>0</v>
      </c>
      <c r="R1052" s="136">
        <f t="shared" si="670"/>
        <v>0</v>
      </c>
      <c r="S1052" s="136">
        <f t="shared" si="670"/>
        <v>0</v>
      </c>
      <c r="T1052" s="136">
        <f t="shared" si="670"/>
        <v>0</v>
      </c>
      <c r="U1052" s="136">
        <f t="shared" si="670"/>
        <v>0</v>
      </c>
      <c r="V1052" s="136">
        <f t="shared" si="670"/>
        <v>0</v>
      </c>
      <c r="W1052" s="136">
        <f t="shared" si="670"/>
        <v>0</v>
      </c>
      <c r="X1052" s="136">
        <f t="shared" si="670"/>
        <v>0</v>
      </c>
      <c r="Y1052" s="42">
        <f t="shared" si="641"/>
        <v>0</v>
      </c>
      <c r="Z1052" s="44"/>
      <c r="AB1052" s="44"/>
      <c r="AC1052" s="44"/>
      <c r="AD1052" s="44"/>
      <c r="AE1052" s="44"/>
      <c r="AF1052" s="44"/>
      <c r="AG1052" s="44"/>
    </row>
    <row r="1053" spans="1:33">
      <c r="A1053" s="44">
        <f t="shared" si="620"/>
        <v>1024</v>
      </c>
      <c r="B1053" s="44"/>
      <c r="C1053" s="137">
        <v>39907</v>
      </c>
      <c r="E1053" s="138" t="s">
        <v>331</v>
      </c>
      <c r="G1053" s="43"/>
      <c r="H1053" s="136"/>
      <c r="I1053" s="42">
        <f>'DepExp. Class.'!G$261</f>
        <v>780.02579464717735</v>
      </c>
      <c r="J1053" s="136">
        <f t="shared" ref="J1053:X1053" si="671">+J261+J525+J789</f>
        <v>454.3546789063472</v>
      </c>
      <c r="K1053" s="136">
        <f t="shared" si="671"/>
        <v>201.90882322691951</v>
      </c>
      <c r="L1053" s="136">
        <f t="shared" si="671"/>
        <v>1.7756403185695806</v>
      </c>
      <c r="M1053" s="136">
        <f t="shared" si="671"/>
        <v>83.218776851301797</v>
      </c>
      <c r="N1053" s="136">
        <f t="shared" si="671"/>
        <v>38.767875344039233</v>
      </c>
      <c r="O1053" s="136">
        <f t="shared" si="671"/>
        <v>0</v>
      </c>
      <c r="P1053" s="136">
        <f t="shared" si="671"/>
        <v>0</v>
      </c>
      <c r="Q1053" s="136">
        <f t="shared" si="671"/>
        <v>0</v>
      </c>
      <c r="R1053" s="136">
        <f t="shared" si="671"/>
        <v>0</v>
      </c>
      <c r="S1053" s="136">
        <f t="shared" si="671"/>
        <v>0</v>
      </c>
      <c r="T1053" s="136">
        <f t="shared" si="671"/>
        <v>0</v>
      </c>
      <c r="U1053" s="136">
        <f t="shared" si="671"/>
        <v>0</v>
      </c>
      <c r="V1053" s="136">
        <f t="shared" si="671"/>
        <v>0</v>
      </c>
      <c r="W1053" s="136">
        <f t="shared" si="671"/>
        <v>0</v>
      </c>
      <c r="X1053" s="136">
        <f t="shared" si="671"/>
        <v>0</v>
      </c>
      <c r="Y1053" s="42">
        <f t="shared" si="641"/>
        <v>0</v>
      </c>
      <c r="Z1053" s="44"/>
      <c r="AB1053" s="44"/>
      <c r="AC1053" s="44"/>
      <c r="AD1053" s="44"/>
      <c r="AE1053" s="44"/>
      <c r="AF1053" s="44"/>
      <c r="AG1053" s="44"/>
    </row>
    <row r="1054" spans="1:33">
      <c r="A1054" s="44">
        <f t="shared" si="620"/>
        <v>1025</v>
      </c>
      <c r="B1054" s="44"/>
      <c r="C1054" s="137">
        <v>39908</v>
      </c>
      <c r="E1054" s="138" t="s">
        <v>332</v>
      </c>
      <c r="G1054" s="43"/>
      <c r="H1054" s="136"/>
      <c r="I1054" s="42">
        <f>'DepExp. Class.'!G$262</f>
        <v>419883.18115259288</v>
      </c>
      <c r="J1054" s="136">
        <f t="shared" ref="J1054:X1054" si="672">+J262+J526+J790</f>
        <v>244576.38357594836</v>
      </c>
      <c r="K1054" s="136">
        <f t="shared" si="672"/>
        <v>108686.30189036569</v>
      </c>
      <c r="L1054" s="136">
        <f t="shared" si="672"/>
        <v>955.81647512186782</v>
      </c>
      <c r="M1054" s="136">
        <f t="shared" si="672"/>
        <v>44796.165711106332</v>
      </c>
      <c r="N1054" s="136">
        <f t="shared" si="672"/>
        <v>20868.51350005066</v>
      </c>
      <c r="O1054" s="136">
        <f t="shared" si="672"/>
        <v>0</v>
      </c>
      <c r="P1054" s="136">
        <f t="shared" si="672"/>
        <v>0</v>
      </c>
      <c r="Q1054" s="136">
        <f t="shared" si="672"/>
        <v>0</v>
      </c>
      <c r="R1054" s="136">
        <f t="shared" si="672"/>
        <v>0</v>
      </c>
      <c r="S1054" s="136">
        <f t="shared" si="672"/>
        <v>0</v>
      </c>
      <c r="T1054" s="136">
        <f t="shared" si="672"/>
        <v>0</v>
      </c>
      <c r="U1054" s="136">
        <f t="shared" si="672"/>
        <v>0</v>
      </c>
      <c r="V1054" s="136">
        <f t="shared" si="672"/>
        <v>0</v>
      </c>
      <c r="W1054" s="136">
        <f t="shared" si="672"/>
        <v>0</v>
      </c>
      <c r="X1054" s="136">
        <f t="shared" si="672"/>
        <v>0</v>
      </c>
      <c r="Y1054" s="42">
        <f t="shared" si="641"/>
        <v>0</v>
      </c>
      <c r="Z1054" s="44"/>
      <c r="AB1054" s="44"/>
      <c r="AC1054" s="44"/>
      <c r="AD1054" s="44"/>
      <c r="AE1054" s="44"/>
      <c r="AF1054" s="44"/>
      <c r="AG1054" s="44"/>
    </row>
    <row r="1055" spans="1:33">
      <c r="A1055" s="44">
        <f t="shared" si="620"/>
        <v>1026</v>
      </c>
      <c r="B1055" s="44"/>
      <c r="C1055" s="137">
        <v>39909</v>
      </c>
      <c r="E1055" s="138" t="s">
        <v>333</v>
      </c>
      <c r="G1055" s="43"/>
      <c r="H1055" s="136"/>
      <c r="I1055" s="42">
        <f>'DepExp. Class.'!G$263</f>
        <v>0</v>
      </c>
      <c r="J1055" s="136">
        <f t="shared" ref="J1055:X1055" si="673">+J263+J527+J791</f>
        <v>0</v>
      </c>
      <c r="K1055" s="136">
        <f t="shared" si="673"/>
        <v>0</v>
      </c>
      <c r="L1055" s="136">
        <f t="shared" si="673"/>
        <v>0</v>
      </c>
      <c r="M1055" s="136">
        <f t="shared" si="673"/>
        <v>0</v>
      </c>
      <c r="N1055" s="136">
        <f t="shared" si="673"/>
        <v>0</v>
      </c>
      <c r="O1055" s="136">
        <f t="shared" si="673"/>
        <v>0</v>
      </c>
      <c r="P1055" s="136">
        <f t="shared" si="673"/>
        <v>0</v>
      </c>
      <c r="Q1055" s="136">
        <f t="shared" si="673"/>
        <v>0</v>
      </c>
      <c r="R1055" s="136">
        <f t="shared" si="673"/>
        <v>0</v>
      </c>
      <c r="S1055" s="136">
        <f t="shared" si="673"/>
        <v>0</v>
      </c>
      <c r="T1055" s="136">
        <f t="shared" si="673"/>
        <v>0</v>
      </c>
      <c r="U1055" s="136">
        <f t="shared" si="673"/>
        <v>0</v>
      </c>
      <c r="V1055" s="136">
        <f t="shared" si="673"/>
        <v>0</v>
      </c>
      <c r="W1055" s="136">
        <f t="shared" si="673"/>
        <v>0</v>
      </c>
      <c r="X1055" s="136">
        <f t="shared" si="673"/>
        <v>0</v>
      </c>
      <c r="Y1055" s="42">
        <f t="shared" si="641"/>
        <v>0</v>
      </c>
      <c r="Z1055" s="44"/>
      <c r="AB1055" s="44"/>
      <c r="AC1055" s="44"/>
      <c r="AD1055" s="44"/>
      <c r="AE1055" s="44"/>
      <c r="AF1055" s="44"/>
      <c r="AG1055" s="44"/>
    </row>
    <row r="1056" spans="1:33">
      <c r="A1056" s="44">
        <f t="shared" si="620"/>
        <v>1027</v>
      </c>
      <c r="B1056" s="44"/>
      <c r="C1056" s="137">
        <v>39924</v>
      </c>
      <c r="E1056" s="138" t="s">
        <v>334</v>
      </c>
      <c r="G1056" s="43"/>
      <c r="H1056" s="136"/>
      <c r="I1056" s="42">
        <f>'DepExp. Class.'!G$264</f>
        <v>0</v>
      </c>
      <c r="J1056" s="136">
        <f t="shared" ref="J1056:X1056" si="674">+J264+J528+J792</f>
        <v>0</v>
      </c>
      <c r="K1056" s="136">
        <f t="shared" si="674"/>
        <v>0</v>
      </c>
      <c r="L1056" s="136">
        <f t="shared" si="674"/>
        <v>0</v>
      </c>
      <c r="M1056" s="136">
        <f t="shared" si="674"/>
        <v>0</v>
      </c>
      <c r="N1056" s="136">
        <f t="shared" si="674"/>
        <v>0</v>
      </c>
      <c r="O1056" s="136">
        <f t="shared" si="674"/>
        <v>0</v>
      </c>
      <c r="P1056" s="136">
        <f t="shared" si="674"/>
        <v>0</v>
      </c>
      <c r="Q1056" s="136">
        <f t="shared" si="674"/>
        <v>0</v>
      </c>
      <c r="R1056" s="136">
        <f t="shared" si="674"/>
        <v>0</v>
      </c>
      <c r="S1056" s="136">
        <f t="shared" si="674"/>
        <v>0</v>
      </c>
      <c r="T1056" s="136">
        <f t="shared" si="674"/>
        <v>0</v>
      </c>
      <c r="U1056" s="136">
        <f t="shared" si="674"/>
        <v>0</v>
      </c>
      <c r="V1056" s="136">
        <f t="shared" si="674"/>
        <v>0</v>
      </c>
      <c r="W1056" s="136">
        <f t="shared" si="674"/>
        <v>0</v>
      </c>
      <c r="X1056" s="136">
        <f t="shared" si="674"/>
        <v>0</v>
      </c>
      <c r="Y1056" s="42">
        <f t="shared" si="641"/>
        <v>0</v>
      </c>
      <c r="Z1056" s="44"/>
      <c r="AB1056" s="44"/>
      <c r="AC1056" s="44"/>
      <c r="AD1056" s="44"/>
      <c r="AE1056" s="44"/>
      <c r="AF1056" s="44"/>
      <c r="AG1056" s="44"/>
    </row>
    <row r="1057" spans="1:33">
      <c r="A1057" s="44">
        <f t="shared" si="620"/>
        <v>1028</v>
      </c>
      <c r="B1057" s="44"/>
      <c r="C1057" s="147"/>
      <c r="E1057" s="138"/>
      <c r="G1057" s="43"/>
      <c r="H1057" s="136"/>
      <c r="I1057" s="42"/>
      <c r="J1057" s="42"/>
      <c r="K1057" s="42"/>
      <c r="L1057" s="42"/>
      <c r="M1057" s="42"/>
      <c r="N1057" s="42"/>
      <c r="O1057" s="42"/>
      <c r="P1057" s="42"/>
      <c r="Q1057" s="42"/>
      <c r="R1057" s="42"/>
      <c r="S1057" s="42"/>
      <c r="T1057" s="42"/>
      <c r="U1057" s="42"/>
      <c r="V1057" s="42"/>
      <c r="W1057" s="42"/>
      <c r="X1057" s="42"/>
      <c r="Y1057" s="42"/>
      <c r="Z1057" s="42"/>
      <c r="AA1057" s="42"/>
      <c r="AB1057" s="42"/>
      <c r="AC1057" s="42"/>
      <c r="AD1057" s="42"/>
      <c r="AE1057" s="42"/>
      <c r="AF1057" s="42"/>
      <c r="AG1057" s="42"/>
    </row>
    <row r="1058" spans="1:33">
      <c r="A1058" s="44">
        <f t="shared" si="620"/>
        <v>1029</v>
      </c>
      <c r="B1058" s="44"/>
      <c r="C1058" s="44"/>
      <c r="D1058" s="44"/>
      <c r="E1058" s="138"/>
      <c r="G1058" s="43"/>
      <c r="H1058" s="44"/>
      <c r="I1058" s="42"/>
      <c r="J1058" s="42"/>
      <c r="K1058" s="42"/>
      <c r="L1058" s="42"/>
      <c r="M1058" s="42"/>
      <c r="N1058" s="42"/>
      <c r="O1058" s="42"/>
      <c r="P1058" s="42"/>
      <c r="Q1058" s="42"/>
      <c r="R1058" s="42"/>
      <c r="S1058" s="42"/>
      <c r="T1058" s="42"/>
      <c r="U1058" s="42"/>
      <c r="V1058" s="42"/>
      <c r="W1058" s="42"/>
      <c r="X1058" s="42"/>
      <c r="Y1058" s="42"/>
      <c r="Z1058" s="42"/>
      <c r="AA1058" s="42"/>
      <c r="AB1058" s="42"/>
      <c r="AC1058" s="42"/>
      <c r="AD1058" s="42"/>
      <c r="AE1058" s="42"/>
      <c r="AF1058" s="42"/>
      <c r="AG1058" s="42"/>
    </row>
    <row r="1059" spans="1:33">
      <c r="A1059" s="44">
        <f t="shared" si="620"/>
        <v>1030</v>
      </c>
      <c r="B1059" s="44"/>
      <c r="C1059" s="44"/>
      <c r="D1059" s="44" t="s">
        <v>159</v>
      </c>
      <c r="E1059" s="44"/>
      <c r="G1059" s="43"/>
      <c r="H1059" s="136"/>
      <c r="I1059" s="42">
        <f>'DepExp. Class.'!G$267</f>
        <v>533485.11788475269</v>
      </c>
      <c r="J1059" s="136">
        <f>+J267+J531+J795</f>
        <v>310748.0048752497</v>
      </c>
      <c r="K1059" s="136">
        <f t="shared" ref="K1059:X1059" si="675">+K267+K531+K795</f>
        <v>138092.03887918455</v>
      </c>
      <c r="L1059" s="136">
        <f t="shared" si="675"/>
        <v>1214.4184092033606</v>
      </c>
      <c r="M1059" s="136">
        <f t="shared" si="675"/>
        <v>56916.039550747075</v>
      </c>
      <c r="N1059" s="136">
        <f t="shared" si="675"/>
        <v>26514.616170367957</v>
      </c>
      <c r="O1059" s="136">
        <f t="shared" si="675"/>
        <v>0</v>
      </c>
      <c r="P1059" s="136">
        <f t="shared" si="675"/>
        <v>0</v>
      </c>
      <c r="Q1059" s="136">
        <f t="shared" si="675"/>
        <v>0</v>
      </c>
      <c r="R1059" s="136">
        <f t="shared" si="675"/>
        <v>0</v>
      </c>
      <c r="S1059" s="136">
        <f t="shared" si="675"/>
        <v>0</v>
      </c>
      <c r="T1059" s="136">
        <f t="shared" si="675"/>
        <v>0</v>
      </c>
      <c r="U1059" s="136">
        <f t="shared" si="675"/>
        <v>0</v>
      </c>
      <c r="V1059" s="136">
        <f t="shared" si="675"/>
        <v>0</v>
      </c>
      <c r="W1059" s="136">
        <f t="shared" si="675"/>
        <v>0</v>
      </c>
      <c r="X1059" s="136">
        <f t="shared" si="675"/>
        <v>0</v>
      </c>
      <c r="Y1059" s="42">
        <f>SUM(J1059:X1059)-I1059</f>
        <v>0</v>
      </c>
      <c r="Z1059" s="42"/>
      <c r="AA1059" s="42"/>
      <c r="AB1059" s="42"/>
      <c r="AC1059" s="42"/>
      <c r="AD1059" s="42"/>
      <c r="AE1059" s="42"/>
      <c r="AF1059" s="42"/>
      <c r="AG1059" s="42"/>
    </row>
    <row r="1060" spans="1:33">
      <c r="A1060" s="44">
        <f t="shared" si="620"/>
        <v>1031</v>
      </c>
      <c r="B1060" s="44"/>
      <c r="C1060" s="44"/>
      <c r="D1060" s="44"/>
      <c r="E1060" s="44"/>
      <c r="G1060" s="43"/>
      <c r="H1060" s="44"/>
      <c r="I1060" s="42"/>
      <c r="J1060" s="42"/>
      <c r="K1060" s="42"/>
      <c r="L1060" s="42"/>
      <c r="M1060" s="42"/>
      <c r="N1060" s="42"/>
      <c r="O1060" s="42"/>
      <c r="P1060" s="42"/>
      <c r="Q1060" s="42"/>
      <c r="R1060" s="42"/>
      <c r="S1060" s="42"/>
      <c r="T1060" s="42"/>
      <c r="U1060" s="42"/>
      <c r="V1060" s="42"/>
      <c r="W1060" s="42"/>
      <c r="X1060" s="42"/>
      <c r="Y1060" s="42"/>
      <c r="Z1060" s="42"/>
      <c r="AA1060" s="42"/>
      <c r="AB1060" s="42"/>
      <c r="AC1060" s="42"/>
      <c r="AD1060" s="42"/>
      <c r="AE1060" s="42"/>
      <c r="AF1060" s="42"/>
      <c r="AG1060" s="42"/>
    </row>
    <row r="1061" spans="1:33">
      <c r="A1061" s="44">
        <f>A1060+1</f>
        <v>1032</v>
      </c>
      <c r="B1061" s="44"/>
      <c r="C1061" s="44"/>
      <c r="D1061" s="44" t="s">
        <v>148</v>
      </c>
      <c r="E1061" s="44"/>
      <c r="G1061" s="43"/>
      <c r="H1061" s="136"/>
      <c r="I1061" s="42">
        <f>'DepExp. Class.'!G$269</f>
        <v>19444465.926407062</v>
      </c>
      <c r="J1061" s="136">
        <f>+J269+J533+J797</f>
        <v>11783700.561307769</v>
      </c>
      <c r="K1061" s="136">
        <f t="shared" ref="K1061:X1061" si="676">+K269+K533+K797</f>
        <v>5189031.7599438773</v>
      </c>
      <c r="L1061" s="136">
        <f t="shared" si="676"/>
        <v>39598.911844609946</v>
      </c>
      <c r="M1061" s="136">
        <f t="shared" si="676"/>
        <v>1648460.0819394283</v>
      </c>
      <c r="N1061" s="136">
        <f t="shared" si="676"/>
        <v>783674.61137137632</v>
      </c>
      <c r="O1061" s="136">
        <f t="shared" si="676"/>
        <v>0</v>
      </c>
      <c r="P1061" s="136">
        <f t="shared" si="676"/>
        <v>0</v>
      </c>
      <c r="Q1061" s="136">
        <f t="shared" si="676"/>
        <v>0</v>
      </c>
      <c r="R1061" s="136">
        <f t="shared" si="676"/>
        <v>0</v>
      </c>
      <c r="S1061" s="136">
        <f t="shared" si="676"/>
        <v>0</v>
      </c>
      <c r="T1061" s="136">
        <f t="shared" si="676"/>
        <v>0</v>
      </c>
      <c r="U1061" s="136">
        <f t="shared" si="676"/>
        <v>0</v>
      </c>
      <c r="V1061" s="136">
        <f t="shared" si="676"/>
        <v>0</v>
      </c>
      <c r="W1061" s="136">
        <f t="shared" si="676"/>
        <v>0</v>
      </c>
      <c r="X1061" s="136">
        <f t="shared" si="676"/>
        <v>0</v>
      </c>
      <c r="Y1061" s="42">
        <f>SUM(J1061:X1061)-I1061</f>
        <v>0</v>
      </c>
      <c r="Z1061" s="42"/>
      <c r="AA1061" s="42"/>
      <c r="AB1061" s="42"/>
      <c r="AC1061" s="42"/>
      <c r="AD1061" s="42"/>
      <c r="AE1061" s="42"/>
      <c r="AF1061" s="42"/>
      <c r="AG1061" s="42"/>
    </row>
    <row r="1064" spans="1:33">
      <c r="I1064" s="131">
        <f>COUNTIFS(I6:I1061,"&gt;0",G6:G1061,"&lt;99")</f>
        <v>222</v>
      </c>
    </row>
  </sheetData>
  <phoneticPr fontId="0" type="noConversion"/>
  <printOptions horizontalCentered="1" gridLines="1"/>
  <pageMargins left="1" right="1" top="1" bottom="1" header="0.5" footer="0.5"/>
  <pageSetup scale="35" fitToHeight="0" orientation="portrait" horizontalDpi="300" verticalDpi="300" r:id="rId1"/>
  <headerFooter>
    <oddHeader>&amp;RExhibit PHR-4
Page &amp;P of &amp;N</oddHeader>
  </headerFooter>
  <rowBreaks count="11" manualBreakCount="11">
    <brk id="91" max="13" man="1"/>
    <brk id="183" max="13" man="1"/>
    <brk id="269" max="13" man="1"/>
    <brk id="355" max="13" man="1"/>
    <brk id="447" max="13" man="1"/>
    <brk id="533" max="13" man="1"/>
    <brk id="619" max="13" man="1"/>
    <brk id="713" max="13" man="1"/>
    <brk id="797" max="13" man="1"/>
    <brk id="883" max="13" man="1"/>
    <brk id="977" max="1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BH335"/>
  <sheetViews>
    <sheetView defaultGridColor="0" view="pageBreakPreview" colorId="22" zoomScale="60" zoomScaleNormal="57" workbookViewId="0">
      <pane ySplit="5" topLeftCell="A6" activePane="bottomLeft" state="frozen"/>
      <selection activeCell="J62" sqref="J62:K62"/>
      <selection pane="bottomLeft" activeCell="A6" sqref="A6"/>
    </sheetView>
  </sheetViews>
  <sheetFormatPr defaultColWidth="11.44140625" defaultRowHeight="15"/>
  <cols>
    <col min="1" max="1" width="4.77734375" style="130" customWidth="1"/>
    <col min="2" max="4" width="1.77734375" style="130" customWidth="1"/>
    <col min="5" max="5" width="41.21875" style="130" bestFit="1" customWidth="1"/>
    <col min="6" max="6" width="11.6640625" style="145" customWidth="1"/>
    <col min="7" max="7" width="33.21875" style="130" bestFit="1" customWidth="1"/>
    <col min="8" max="8" width="21.44140625" style="130" bestFit="1" customWidth="1"/>
    <col min="9" max="22" width="14.77734375" style="130" customWidth="1"/>
    <col min="23" max="40" width="12.77734375" style="130" customWidth="1"/>
    <col min="41" max="16384" width="11.44140625" style="130"/>
  </cols>
  <sheetData>
    <row r="1" spans="1:60">
      <c r="A1" s="44" t="str">
        <f>Summary!A1</f>
        <v>Atmos Energy Corporation, Kentucky/Mid-States Division</v>
      </c>
      <c r="B1" s="44"/>
      <c r="C1" s="44"/>
      <c r="D1" s="44"/>
      <c r="E1" s="44"/>
      <c r="F1" s="129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</row>
    <row r="2" spans="1:60">
      <c r="A2" s="44" t="str">
        <f>Summary!A2</f>
        <v>Class Cost of Service - Demand/Commodity Study</v>
      </c>
      <c r="B2" s="44"/>
      <c r="C2" s="44"/>
      <c r="D2" s="44"/>
      <c r="E2" s="44"/>
      <c r="F2" s="129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</row>
    <row r="3" spans="1:60">
      <c r="A3" s="44" t="str">
        <f>Summary!A3</f>
        <v>Forecasted Test Period: Twelve Months Ended May 31, 2017</v>
      </c>
      <c r="B3" s="44"/>
      <c r="C3" s="44"/>
      <c r="D3" s="44"/>
      <c r="E3" s="44"/>
      <c r="F3" s="129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</row>
    <row r="4" spans="1:60">
      <c r="A4" s="44"/>
      <c r="B4" s="44"/>
      <c r="C4" s="44"/>
      <c r="D4" s="44"/>
      <c r="E4" s="44"/>
      <c r="F4" s="129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</row>
    <row r="5" spans="1:60">
      <c r="A5" s="44" t="s">
        <v>47</v>
      </c>
      <c r="B5" s="44"/>
      <c r="C5" s="44"/>
      <c r="D5" s="44"/>
      <c r="E5" s="44"/>
      <c r="F5" s="129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</row>
    <row r="6" spans="1:60">
      <c r="A6" s="44"/>
      <c r="B6" s="44"/>
      <c r="C6" s="44"/>
      <c r="D6" s="44"/>
      <c r="E6" s="42"/>
      <c r="F6" s="129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</row>
    <row r="7" spans="1:60">
      <c r="A7" s="44"/>
      <c r="B7" s="44"/>
      <c r="C7" s="44"/>
      <c r="D7" s="44"/>
      <c r="E7" s="132" t="s">
        <v>20</v>
      </c>
      <c r="F7" s="129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</row>
    <row r="8" spans="1:60">
      <c r="A8" s="44"/>
      <c r="B8" s="44"/>
      <c r="C8" s="44"/>
      <c r="D8" s="44"/>
      <c r="E8" s="42"/>
      <c r="F8" s="129"/>
      <c r="G8" s="42"/>
      <c r="H8" s="44"/>
      <c r="I8" s="42"/>
      <c r="J8" s="132"/>
      <c r="K8" s="132"/>
      <c r="L8" s="132"/>
      <c r="M8" s="45"/>
      <c r="N8" s="45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44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</row>
    <row r="9" spans="1:60">
      <c r="A9" s="132" t="s">
        <v>303</v>
      </c>
      <c r="B9" s="44"/>
      <c r="C9" s="44"/>
      <c r="D9" s="44"/>
      <c r="E9" s="42"/>
      <c r="F9" s="131" t="s">
        <v>38</v>
      </c>
      <c r="G9" s="149" t="s">
        <v>38</v>
      </c>
      <c r="H9" s="45" t="s">
        <v>1</v>
      </c>
      <c r="I9" s="3" t="s">
        <v>56</v>
      </c>
      <c r="J9" s="3" t="s">
        <v>518</v>
      </c>
      <c r="K9" s="3" t="s">
        <v>518</v>
      </c>
      <c r="L9" s="69" t="s">
        <v>180</v>
      </c>
      <c r="M9" s="69" t="s">
        <v>180</v>
      </c>
      <c r="N9" s="45"/>
      <c r="O9" s="45"/>
      <c r="P9" s="45"/>
      <c r="Q9" s="45"/>
      <c r="R9" s="45"/>
      <c r="S9" s="132"/>
      <c r="T9" s="132"/>
      <c r="U9" s="132"/>
      <c r="V9" s="45"/>
      <c r="W9" s="45"/>
      <c r="X9" s="45"/>
      <c r="Y9" s="44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</row>
    <row r="10" spans="1:60">
      <c r="A10" s="133" t="s">
        <v>302</v>
      </c>
      <c r="B10" s="44"/>
      <c r="C10" s="44"/>
      <c r="D10" s="44"/>
      <c r="E10" s="42"/>
      <c r="F10" s="131" t="s">
        <v>39</v>
      </c>
      <c r="G10" s="149" t="s">
        <v>21</v>
      </c>
      <c r="H10" s="45" t="s">
        <v>2</v>
      </c>
      <c r="I10" s="3" t="s">
        <v>519</v>
      </c>
      <c r="J10" s="69" t="s">
        <v>420</v>
      </c>
      <c r="K10" s="69" t="s">
        <v>517</v>
      </c>
      <c r="L10" s="69" t="s">
        <v>420</v>
      </c>
      <c r="M10" s="69" t="s">
        <v>517</v>
      </c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4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</row>
    <row r="11" spans="1:60">
      <c r="A11" s="44">
        <v>1</v>
      </c>
      <c r="B11" s="44"/>
      <c r="C11" s="44" t="s">
        <v>127</v>
      </c>
      <c r="D11" s="44"/>
      <c r="F11" s="43"/>
      <c r="G11" s="136"/>
      <c r="H11" s="42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</row>
    <row r="12" spans="1:60">
      <c r="A12" s="44">
        <f t="shared" ref="A12:A55" si="0">A11+1</f>
        <v>2</v>
      </c>
      <c r="B12" s="44"/>
      <c r="C12" s="44"/>
      <c r="D12" s="44"/>
      <c r="F12" s="129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</row>
    <row r="13" spans="1:60">
      <c r="A13" s="44">
        <f t="shared" si="0"/>
        <v>3</v>
      </c>
      <c r="B13" s="44"/>
      <c r="C13" s="44"/>
      <c r="D13" s="44" t="s">
        <v>233</v>
      </c>
      <c r="F13" s="43"/>
      <c r="G13" s="136"/>
      <c r="H13" s="42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</row>
    <row r="14" spans="1:60">
      <c r="A14" s="44">
        <f t="shared" si="0"/>
        <v>4</v>
      </c>
      <c r="B14" s="44"/>
      <c r="C14" s="44"/>
      <c r="E14" s="44" t="s">
        <v>452</v>
      </c>
      <c r="F14" s="43">
        <v>7.2</v>
      </c>
      <c r="G14" s="136" t="str">
        <f>VLOOKUP($F14,alloc,3)</f>
        <v>Allocated O&amp;M Expenses - Cust</v>
      </c>
      <c r="H14" s="42">
        <f>'Taxes Class.'!I$15</f>
        <v>93731.978244776838</v>
      </c>
      <c r="I14" s="136">
        <f>$H14*VLOOKUP($F14,alloc,6)</f>
        <v>75138.679235118005</v>
      </c>
      <c r="J14" s="136">
        <f>$H14*VLOOKUP($F14,alloc,7)</f>
        <v>17749.334915083258</v>
      </c>
      <c r="K14" s="136">
        <f>$H14*VLOOKUP($F14,alloc,8)</f>
        <v>46.470357244223202</v>
      </c>
      <c r="L14" s="136">
        <f>$H14*VLOOKUP($F14,alloc,9)</f>
        <v>506.26828402414571</v>
      </c>
      <c r="M14" s="136">
        <f>$H14*VLOOKUP($F14,alloc,10)</f>
        <v>291.22545330719714</v>
      </c>
      <c r="N14" s="136">
        <f>$H14*VLOOKUP($F14,alloc,11)</f>
        <v>0</v>
      </c>
      <c r="O14" s="136">
        <f>$H14*VLOOKUP($F14,alloc,12)</f>
        <v>0</v>
      </c>
      <c r="P14" s="136">
        <f>$H14*VLOOKUP($F14,alloc,13)</f>
        <v>0</v>
      </c>
      <c r="Q14" s="136">
        <f>$H14*VLOOKUP($F14,alloc,14)</f>
        <v>0</v>
      </c>
      <c r="R14" s="136">
        <f>$H14*VLOOKUP($F14,alloc,15)</f>
        <v>0</v>
      </c>
      <c r="S14" s="136">
        <f>$H14*VLOOKUP($F14,alloc,16)</f>
        <v>0</v>
      </c>
      <c r="T14" s="136">
        <f>$H14*VLOOKUP($F14,alloc,17)</f>
        <v>0</v>
      </c>
      <c r="U14" s="136">
        <f>$H14*VLOOKUP($F14,alloc,18)</f>
        <v>0</v>
      </c>
      <c r="V14" s="136">
        <f>$H14*VLOOKUP($F14,alloc,19)</f>
        <v>0</v>
      </c>
      <c r="W14" s="136">
        <f>$H14*VLOOKUP($F14,alloc,20)</f>
        <v>0</v>
      </c>
      <c r="X14" s="42">
        <f>SUM(I14:W14)-H14</f>
        <v>0</v>
      </c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</row>
    <row r="15" spans="1:60">
      <c r="A15" s="44">
        <f t="shared" si="0"/>
        <v>5</v>
      </c>
      <c r="B15" s="44"/>
      <c r="C15" s="44"/>
      <c r="E15" s="44" t="s">
        <v>453</v>
      </c>
      <c r="F15" s="43">
        <v>6.2</v>
      </c>
      <c r="G15" s="136" t="str">
        <f>VLOOKUP($F15,alloc,3)</f>
        <v>P, S, T &amp; D Plant - Customer</v>
      </c>
      <c r="H15" s="42">
        <f>'Taxes Class.'!I$16</f>
        <v>2134636.0902406881</v>
      </c>
      <c r="I15" s="136">
        <f>$H15*VLOOKUP($F15,alloc,6)</f>
        <v>1581669.6119529426</v>
      </c>
      <c r="J15" s="136">
        <f>$H15*VLOOKUP($F15,alloc,7)</f>
        <v>523215.80976123194</v>
      </c>
      <c r="K15" s="136">
        <f>$H15*VLOOKUP($F15,alloc,8)</f>
        <v>1637.3951797929351</v>
      </c>
      <c r="L15" s="136">
        <f>$H15*VLOOKUP($F15,alloc,9)</f>
        <v>17848.06761941412</v>
      </c>
      <c r="M15" s="136">
        <f>$H15*VLOOKUP($F15,alloc,10)</f>
        <v>10265.205727306597</v>
      </c>
      <c r="N15" s="136">
        <f>$H15*VLOOKUP($F15,alloc,11)</f>
        <v>0</v>
      </c>
      <c r="O15" s="136">
        <f>$H15*VLOOKUP($F15,alloc,12)</f>
        <v>0</v>
      </c>
      <c r="P15" s="136">
        <f>$H15*VLOOKUP($F15,alloc,13)</f>
        <v>0</v>
      </c>
      <c r="Q15" s="136">
        <f>$H15*VLOOKUP($F15,alloc,14)</f>
        <v>0</v>
      </c>
      <c r="R15" s="136">
        <f>$H15*VLOOKUP($F15,alloc,15)</f>
        <v>0</v>
      </c>
      <c r="S15" s="136">
        <f>$H15*VLOOKUP($F15,alloc,16)</f>
        <v>0</v>
      </c>
      <c r="T15" s="136">
        <f>$H15*VLOOKUP($F15,alloc,17)</f>
        <v>0</v>
      </c>
      <c r="U15" s="136">
        <f>$H15*VLOOKUP($F15,alloc,18)</f>
        <v>0</v>
      </c>
      <c r="V15" s="136">
        <f>$H15*VLOOKUP($F15,alloc,19)</f>
        <v>0</v>
      </c>
      <c r="W15" s="136">
        <f>$H15*VLOOKUP($F15,alloc,20)</f>
        <v>0</v>
      </c>
      <c r="X15" s="42">
        <f>SUM(I15:W15)-H15</f>
        <v>0</v>
      </c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</row>
    <row r="16" spans="1:60">
      <c r="A16" s="44">
        <f t="shared" si="0"/>
        <v>6</v>
      </c>
      <c r="B16" s="44"/>
      <c r="C16" s="44"/>
      <c r="E16" s="44" t="s">
        <v>454</v>
      </c>
      <c r="F16" s="43">
        <v>7.2</v>
      </c>
      <c r="G16" s="136" t="str">
        <f>VLOOKUP($F16,alloc,3)</f>
        <v>Allocated O&amp;M Expenses - Cust</v>
      </c>
      <c r="H16" s="42">
        <f>'Taxes Class.'!I$17</f>
        <v>8135.1955611817302</v>
      </c>
      <c r="I16" s="136">
        <f>$H16*VLOOKUP($F16,alloc,6)</f>
        <v>6521.4440283154099</v>
      </c>
      <c r="J16" s="136">
        <f>$H16*VLOOKUP($F16,alloc,7)</f>
        <v>1540.5021137827048</v>
      </c>
      <c r="K16" s="136">
        <f>$H16*VLOOKUP($F16,alloc,8)</f>
        <v>4.033260057655939</v>
      </c>
      <c r="L16" s="136">
        <f>$H16*VLOOKUP($F16,alloc,9)</f>
        <v>43.940089327943184</v>
      </c>
      <c r="M16" s="136">
        <f>$H16*VLOOKUP($F16,alloc,10)</f>
        <v>25.276069698015451</v>
      </c>
      <c r="N16" s="136">
        <f>$H16*VLOOKUP($F16,alloc,11)</f>
        <v>0</v>
      </c>
      <c r="O16" s="136">
        <f>$H16*VLOOKUP($F16,alloc,12)</f>
        <v>0</v>
      </c>
      <c r="P16" s="136">
        <f>$H16*VLOOKUP($F16,alloc,13)</f>
        <v>0</v>
      </c>
      <c r="Q16" s="136">
        <f>$H16*VLOOKUP($F16,alloc,14)</f>
        <v>0</v>
      </c>
      <c r="R16" s="136">
        <f>$H16*VLOOKUP($F16,alloc,15)</f>
        <v>0</v>
      </c>
      <c r="S16" s="136">
        <f>$H16*VLOOKUP($F16,alloc,16)</f>
        <v>0</v>
      </c>
      <c r="T16" s="136">
        <f>$H16*VLOOKUP($F16,alloc,17)</f>
        <v>0</v>
      </c>
      <c r="U16" s="136">
        <f>$H16*VLOOKUP($F16,alloc,18)</f>
        <v>0</v>
      </c>
      <c r="V16" s="136">
        <f>$H16*VLOOKUP($F16,alloc,19)</f>
        <v>0</v>
      </c>
      <c r="W16" s="136">
        <f>$H16*VLOOKUP($F16,alloc,20)</f>
        <v>0</v>
      </c>
      <c r="X16" s="42">
        <f>SUM(I16:W16)-H16</f>
        <v>0</v>
      </c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</row>
    <row r="17" spans="1:60">
      <c r="A17" s="44">
        <f t="shared" si="0"/>
        <v>7</v>
      </c>
      <c r="B17" s="44"/>
      <c r="C17" s="44"/>
      <c r="E17" s="44" t="s">
        <v>455</v>
      </c>
      <c r="F17" s="43">
        <v>7.2</v>
      </c>
      <c r="G17" s="136" t="str">
        <f>VLOOKUP($F17,alloc,3)</f>
        <v>Allocated O&amp;M Expenses - Cust</v>
      </c>
      <c r="H17" s="42">
        <f>'Taxes Class.'!I$18</f>
        <v>0</v>
      </c>
      <c r="I17" s="136">
        <f>$H17*VLOOKUP($F17,alloc,6)</f>
        <v>0</v>
      </c>
      <c r="J17" s="136">
        <f>$H17*VLOOKUP($F17,alloc,7)</f>
        <v>0</v>
      </c>
      <c r="K17" s="136">
        <f>$H17*VLOOKUP($F17,alloc,8)</f>
        <v>0</v>
      </c>
      <c r="L17" s="136">
        <f>$H17*VLOOKUP($F17,alloc,9)</f>
        <v>0</v>
      </c>
      <c r="M17" s="136">
        <f>$H17*VLOOKUP($F17,alloc,10)</f>
        <v>0</v>
      </c>
      <c r="N17" s="136">
        <f>$H17*VLOOKUP($F17,alloc,11)</f>
        <v>0</v>
      </c>
      <c r="O17" s="136">
        <f>$H17*VLOOKUP($F17,alloc,12)</f>
        <v>0</v>
      </c>
      <c r="P17" s="136">
        <f>$H17*VLOOKUP($F17,alloc,13)</f>
        <v>0</v>
      </c>
      <c r="Q17" s="136">
        <f>$H17*VLOOKUP($F17,alloc,14)</f>
        <v>0</v>
      </c>
      <c r="R17" s="136">
        <f>$H17*VLOOKUP($F17,alloc,15)</f>
        <v>0</v>
      </c>
      <c r="S17" s="136">
        <f>$H17*VLOOKUP($F17,alloc,16)</f>
        <v>0</v>
      </c>
      <c r="T17" s="136">
        <f>$H17*VLOOKUP($F17,alloc,17)</f>
        <v>0</v>
      </c>
      <c r="U17" s="136">
        <f>$H17*VLOOKUP($F17,alloc,18)</f>
        <v>0</v>
      </c>
      <c r="V17" s="136">
        <f>$H17*VLOOKUP($F17,alloc,19)</f>
        <v>0</v>
      </c>
      <c r="W17" s="136">
        <f>$H17*VLOOKUP($F17,alloc,20)</f>
        <v>0</v>
      </c>
      <c r="X17" s="42">
        <f>SUM(I17:W17)-H17</f>
        <v>0</v>
      </c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</row>
    <row r="18" spans="1:60">
      <c r="A18" s="44">
        <f t="shared" si="0"/>
        <v>8</v>
      </c>
      <c r="B18" s="44"/>
      <c r="C18" s="44"/>
      <c r="D18" s="130" t="s">
        <v>234</v>
      </c>
      <c r="E18" s="44"/>
      <c r="F18" s="129"/>
      <c r="G18" s="42"/>
      <c r="H18" s="42">
        <f>'Taxes Class.'!I$19</f>
        <v>2236503.2640466467</v>
      </c>
      <c r="I18" s="42">
        <f>+SUM(I14:I17)</f>
        <v>1663329.7352163759</v>
      </c>
      <c r="J18" s="42">
        <f t="shared" ref="J18:W18" si="1">+SUM(J14:J17)</f>
        <v>542505.64679009793</v>
      </c>
      <c r="K18" s="42">
        <f t="shared" si="1"/>
        <v>1687.8987970948142</v>
      </c>
      <c r="L18" s="42">
        <f t="shared" si="1"/>
        <v>18398.275992766208</v>
      </c>
      <c r="M18" s="42">
        <f t="shared" si="1"/>
        <v>10581.707250311809</v>
      </c>
      <c r="N18" s="42">
        <f t="shared" si="1"/>
        <v>0</v>
      </c>
      <c r="O18" s="42">
        <f t="shared" si="1"/>
        <v>0</v>
      </c>
      <c r="P18" s="42">
        <f t="shared" si="1"/>
        <v>0</v>
      </c>
      <c r="Q18" s="42">
        <f t="shared" si="1"/>
        <v>0</v>
      </c>
      <c r="R18" s="42">
        <f t="shared" si="1"/>
        <v>0</v>
      </c>
      <c r="S18" s="42">
        <f t="shared" si="1"/>
        <v>0</v>
      </c>
      <c r="T18" s="42">
        <f t="shared" si="1"/>
        <v>0</v>
      </c>
      <c r="U18" s="42">
        <f t="shared" si="1"/>
        <v>0</v>
      </c>
      <c r="V18" s="42">
        <f t="shared" si="1"/>
        <v>0</v>
      </c>
      <c r="W18" s="42">
        <f t="shared" si="1"/>
        <v>0</v>
      </c>
      <c r="X18" s="42">
        <f>SUM(I18:W18)-H18</f>
        <v>0</v>
      </c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</row>
    <row r="19" spans="1:60">
      <c r="A19" s="44">
        <f t="shared" si="0"/>
        <v>9</v>
      </c>
      <c r="B19" s="44"/>
      <c r="C19" s="44"/>
      <c r="E19" s="44"/>
      <c r="F19" s="129"/>
      <c r="G19" s="136"/>
      <c r="H19" s="42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</row>
    <row r="20" spans="1:60">
      <c r="A20" s="44">
        <f t="shared" si="0"/>
        <v>10</v>
      </c>
      <c r="B20" s="44"/>
      <c r="C20" s="44"/>
      <c r="D20" s="44" t="s">
        <v>232</v>
      </c>
      <c r="F20" s="129"/>
      <c r="G20" s="136"/>
      <c r="H20" s="42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</row>
    <row r="21" spans="1:60">
      <c r="A21" s="44">
        <f t="shared" si="0"/>
        <v>11</v>
      </c>
      <c r="B21" s="44"/>
      <c r="C21" s="44"/>
      <c r="E21" s="44" t="s">
        <v>238</v>
      </c>
      <c r="F21" s="43">
        <v>99</v>
      </c>
      <c r="G21" s="136" t="str">
        <f>VLOOKUP($F21,alloc,3)</f>
        <v>-</v>
      </c>
      <c r="H21" s="42">
        <f>'Taxes Class.'!I$22</f>
        <v>0</v>
      </c>
      <c r="I21" s="136">
        <f>$H21*VLOOKUP($F21,alloc,6)</f>
        <v>0</v>
      </c>
      <c r="J21" s="136">
        <f>$H21*VLOOKUP($F21,alloc,7)</f>
        <v>0</v>
      </c>
      <c r="K21" s="136">
        <f>$H21*VLOOKUP($F21,alloc,8)</f>
        <v>0</v>
      </c>
      <c r="L21" s="136">
        <f>$H21*VLOOKUP($F21,alloc,9)</f>
        <v>0</v>
      </c>
      <c r="M21" s="136">
        <f>$H21*VLOOKUP($F21,alloc,10)</f>
        <v>0</v>
      </c>
      <c r="N21" s="136">
        <f>$H21*VLOOKUP($F21,alloc,11)</f>
        <v>0</v>
      </c>
      <c r="O21" s="136">
        <f>$H21*VLOOKUP($F21,alloc,12)</f>
        <v>0</v>
      </c>
      <c r="P21" s="136">
        <f>$H21*VLOOKUP($F21,alloc,13)</f>
        <v>0</v>
      </c>
      <c r="Q21" s="136">
        <f>$H21*VLOOKUP($F21,alloc,14)</f>
        <v>0</v>
      </c>
      <c r="R21" s="136">
        <f>$H21*VLOOKUP($F21,alloc,15)</f>
        <v>0</v>
      </c>
      <c r="S21" s="136">
        <f>$H21*VLOOKUP($F21,alloc,16)</f>
        <v>0</v>
      </c>
      <c r="T21" s="136">
        <f>$H21*VLOOKUP($F21,alloc,17)</f>
        <v>0</v>
      </c>
      <c r="U21" s="136">
        <f>$H21*VLOOKUP($F21,alloc,18)</f>
        <v>0</v>
      </c>
      <c r="V21" s="136">
        <f>$H21*VLOOKUP($F21,alloc,19)</f>
        <v>0</v>
      </c>
      <c r="W21" s="136">
        <f>$H21*VLOOKUP($F21,alloc,20)</f>
        <v>0</v>
      </c>
      <c r="X21" s="42">
        <f t="shared" ref="X21:X26" si="2">SUM(I21:W21)-H21</f>
        <v>0</v>
      </c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</row>
    <row r="22" spans="1:60">
      <c r="A22" s="44">
        <f t="shared" si="0"/>
        <v>12</v>
      </c>
      <c r="B22" s="44"/>
      <c r="C22" s="44"/>
      <c r="E22" s="44" t="s">
        <v>237</v>
      </c>
      <c r="F22" s="43">
        <v>99</v>
      </c>
      <c r="G22" s="136" t="str">
        <f>VLOOKUP($F22,alloc,3)</f>
        <v>-</v>
      </c>
      <c r="H22" s="42">
        <f>'Taxes Class.'!I$23</f>
        <v>0</v>
      </c>
      <c r="I22" s="136">
        <f>$H22*VLOOKUP($F22,alloc,6)</f>
        <v>0</v>
      </c>
      <c r="J22" s="136">
        <f>$H22*VLOOKUP($F22,alloc,7)</f>
        <v>0</v>
      </c>
      <c r="K22" s="136">
        <f>$H22*VLOOKUP($F22,alloc,8)</f>
        <v>0</v>
      </c>
      <c r="L22" s="136">
        <f>$H22*VLOOKUP($F22,alloc,9)</f>
        <v>0</v>
      </c>
      <c r="M22" s="136">
        <f>$H22*VLOOKUP($F22,alloc,10)</f>
        <v>0</v>
      </c>
      <c r="N22" s="136">
        <f>$H22*VLOOKUP($F22,alloc,11)</f>
        <v>0</v>
      </c>
      <c r="O22" s="136">
        <f>$H22*VLOOKUP($F22,alloc,12)</f>
        <v>0</v>
      </c>
      <c r="P22" s="136">
        <f>$H22*VLOOKUP($F22,alloc,13)</f>
        <v>0</v>
      </c>
      <c r="Q22" s="136">
        <f>$H22*VLOOKUP($F22,alloc,14)</f>
        <v>0</v>
      </c>
      <c r="R22" s="136">
        <f>$H22*VLOOKUP($F22,alloc,15)</f>
        <v>0</v>
      </c>
      <c r="S22" s="136">
        <f>$H22*VLOOKUP($F22,alloc,16)</f>
        <v>0</v>
      </c>
      <c r="T22" s="136">
        <f>$H22*VLOOKUP($F22,alloc,17)</f>
        <v>0</v>
      </c>
      <c r="U22" s="136">
        <f>$H22*VLOOKUP($F22,alloc,18)</f>
        <v>0</v>
      </c>
      <c r="V22" s="136">
        <f>$H22*VLOOKUP($F22,alloc,19)</f>
        <v>0</v>
      </c>
      <c r="W22" s="136">
        <f>$H22*VLOOKUP($F22,alloc,20)</f>
        <v>0</v>
      </c>
      <c r="X22" s="42">
        <f t="shared" si="2"/>
        <v>0</v>
      </c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</row>
    <row r="23" spans="1:60">
      <c r="A23" s="44">
        <f t="shared" si="0"/>
        <v>13</v>
      </c>
      <c r="B23" s="44"/>
      <c r="C23" s="44"/>
      <c r="E23" s="141" t="s">
        <v>456</v>
      </c>
      <c r="F23" s="43">
        <v>99</v>
      </c>
      <c r="G23" s="136" t="str">
        <f>VLOOKUP($F23,alloc,3)</f>
        <v>-</v>
      </c>
      <c r="H23" s="42">
        <f>'Taxes Class.'!I$24</f>
        <v>0</v>
      </c>
      <c r="I23" s="136">
        <f>$H23*VLOOKUP($F23,alloc,6)</f>
        <v>0</v>
      </c>
      <c r="J23" s="136">
        <f>$H23*VLOOKUP($F23,alloc,7)</f>
        <v>0</v>
      </c>
      <c r="K23" s="136">
        <f>$H23*VLOOKUP($F23,alloc,8)</f>
        <v>0</v>
      </c>
      <c r="L23" s="136">
        <f>$H23*VLOOKUP($F23,alloc,9)</f>
        <v>0</v>
      </c>
      <c r="M23" s="136">
        <f>$H23*VLOOKUP($F23,alloc,10)</f>
        <v>0</v>
      </c>
      <c r="N23" s="136">
        <f>$H23*VLOOKUP($F23,alloc,11)</f>
        <v>0</v>
      </c>
      <c r="O23" s="136">
        <f>$H23*VLOOKUP($F23,alloc,12)</f>
        <v>0</v>
      </c>
      <c r="P23" s="136">
        <f>$H23*VLOOKUP($F23,alloc,13)</f>
        <v>0</v>
      </c>
      <c r="Q23" s="136">
        <f>$H23*VLOOKUP($F23,alloc,14)</f>
        <v>0</v>
      </c>
      <c r="R23" s="136">
        <f>$H23*VLOOKUP($F23,alloc,15)</f>
        <v>0</v>
      </c>
      <c r="S23" s="136">
        <f>$H23*VLOOKUP($F23,alloc,16)</f>
        <v>0</v>
      </c>
      <c r="T23" s="136">
        <f>$H23*VLOOKUP($F23,alloc,17)</f>
        <v>0</v>
      </c>
      <c r="U23" s="136">
        <f>$H23*VLOOKUP($F23,alloc,18)</f>
        <v>0</v>
      </c>
      <c r="V23" s="136">
        <f>$H23*VLOOKUP($F23,alloc,19)</f>
        <v>0</v>
      </c>
      <c r="W23" s="136">
        <f>$H23*VLOOKUP($F23,alloc,20)</f>
        <v>0</v>
      </c>
      <c r="X23" s="42">
        <f t="shared" si="2"/>
        <v>0</v>
      </c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</row>
    <row r="24" spans="1:60">
      <c r="A24" s="44">
        <f t="shared" si="0"/>
        <v>14</v>
      </c>
      <c r="B24" s="44"/>
      <c r="C24" s="44"/>
      <c r="D24" s="130" t="s">
        <v>236</v>
      </c>
      <c r="E24" s="44"/>
      <c r="F24" s="129"/>
      <c r="G24" s="136"/>
      <c r="H24" s="42">
        <f>'Taxes Class.'!I$25</f>
        <v>0</v>
      </c>
      <c r="I24" s="136">
        <f>SUM(I21:I23)</f>
        <v>0</v>
      </c>
      <c r="J24" s="136">
        <f t="shared" ref="J24:W24" si="3">SUM(J21:J23)</f>
        <v>0</v>
      </c>
      <c r="K24" s="136">
        <f t="shared" si="3"/>
        <v>0</v>
      </c>
      <c r="L24" s="136">
        <f t="shared" si="3"/>
        <v>0</v>
      </c>
      <c r="M24" s="136">
        <f t="shared" si="3"/>
        <v>0</v>
      </c>
      <c r="N24" s="136">
        <f t="shared" si="3"/>
        <v>0</v>
      </c>
      <c r="O24" s="136">
        <f t="shared" si="3"/>
        <v>0</v>
      </c>
      <c r="P24" s="136">
        <f t="shared" si="3"/>
        <v>0</v>
      </c>
      <c r="Q24" s="136">
        <f t="shared" si="3"/>
        <v>0</v>
      </c>
      <c r="R24" s="136">
        <f t="shared" si="3"/>
        <v>0</v>
      </c>
      <c r="S24" s="136">
        <f t="shared" si="3"/>
        <v>0</v>
      </c>
      <c r="T24" s="136">
        <f t="shared" si="3"/>
        <v>0</v>
      </c>
      <c r="U24" s="136">
        <f t="shared" si="3"/>
        <v>0</v>
      </c>
      <c r="V24" s="136">
        <f t="shared" si="3"/>
        <v>0</v>
      </c>
      <c r="W24" s="136">
        <f t="shared" si="3"/>
        <v>0</v>
      </c>
      <c r="X24" s="42">
        <f t="shared" si="2"/>
        <v>0</v>
      </c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</row>
    <row r="25" spans="1:60">
      <c r="A25" s="44">
        <f t="shared" si="0"/>
        <v>15</v>
      </c>
      <c r="B25" s="44"/>
      <c r="C25" s="44"/>
      <c r="E25" s="44"/>
      <c r="F25" s="129"/>
      <c r="G25" s="136"/>
      <c r="H25" s="42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</row>
    <row r="26" spans="1:60">
      <c r="A26" s="44">
        <f t="shared" si="0"/>
        <v>16</v>
      </c>
      <c r="B26" s="44"/>
      <c r="C26" s="44" t="s">
        <v>235</v>
      </c>
      <c r="D26" s="44"/>
      <c r="F26" s="129"/>
      <c r="G26" s="136"/>
      <c r="H26" s="42">
        <f>'Taxes Class.'!I$27</f>
        <v>2236503.2640466467</v>
      </c>
      <c r="I26" s="136">
        <f>I18+I24</f>
        <v>1663329.7352163759</v>
      </c>
      <c r="J26" s="136">
        <f t="shared" ref="J26:W26" si="4">J18+J24</f>
        <v>542505.64679009793</v>
      </c>
      <c r="K26" s="136">
        <f t="shared" si="4"/>
        <v>1687.8987970948142</v>
      </c>
      <c r="L26" s="136">
        <f t="shared" si="4"/>
        <v>18398.275992766208</v>
      </c>
      <c r="M26" s="136">
        <f t="shared" si="4"/>
        <v>10581.707250311809</v>
      </c>
      <c r="N26" s="136">
        <f t="shared" si="4"/>
        <v>0</v>
      </c>
      <c r="O26" s="136">
        <f t="shared" si="4"/>
        <v>0</v>
      </c>
      <c r="P26" s="136">
        <f t="shared" si="4"/>
        <v>0</v>
      </c>
      <c r="Q26" s="136">
        <f t="shared" si="4"/>
        <v>0</v>
      </c>
      <c r="R26" s="136">
        <f t="shared" si="4"/>
        <v>0</v>
      </c>
      <c r="S26" s="136">
        <f t="shared" si="4"/>
        <v>0</v>
      </c>
      <c r="T26" s="136">
        <f t="shared" si="4"/>
        <v>0</v>
      </c>
      <c r="U26" s="136">
        <f t="shared" si="4"/>
        <v>0</v>
      </c>
      <c r="V26" s="136">
        <f t="shared" si="4"/>
        <v>0</v>
      </c>
      <c r="W26" s="136">
        <f t="shared" si="4"/>
        <v>0</v>
      </c>
      <c r="X26" s="42">
        <f t="shared" si="2"/>
        <v>0</v>
      </c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</row>
    <row r="27" spans="1:60">
      <c r="A27" s="44">
        <f t="shared" si="0"/>
        <v>17</v>
      </c>
      <c r="B27" s="44"/>
      <c r="C27" s="44"/>
      <c r="D27" s="44"/>
      <c r="E27" s="44"/>
      <c r="F27" s="129"/>
      <c r="G27" s="136"/>
      <c r="H27" s="42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</row>
    <row r="28" spans="1:60">
      <c r="A28" s="44">
        <f t="shared" si="0"/>
        <v>18</v>
      </c>
      <c r="B28" s="44"/>
      <c r="C28" s="44"/>
      <c r="D28" s="44"/>
      <c r="E28" s="44"/>
      <c r="F28" s="129"/>
      <c r="G28" s="136"/>
      <c r="H28" s="42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</row>
    <row r="29" spans="1:60">
      <c r="A29" s="44">
        <f t="shared" si="0"/>
        <v>19</v>
      </c>
      <c r="B29" s="44"/>
      <c r="C29" s="44" t="s">
        <v>457</v>
      </c>
      <c r="F29" s="43">
        <v>19.2</v>
      </c>
      <c r="G29" s="136" t="str">
        <f>VLOOKUP($F29,alloc,3)</f>
        <v>Rate Base - Cust</v>
      </c>
      <c r="H29" s="42">
        <f>'Taxes Class.'!I$30</f>
        <v>2912508.8986163177</v>
      </c>
      <c r="I29" s="136">
        <f>$H29*VLOOKUP($F29,alloc,6)</f>
        <v>2194179.9423982124</v>
      </c>
      <c r="J29" s="136">
        <f>$H29*VLOOKUP($F29,alloc,7)</f>
        <v>680419.20933567116</v>
      </c>
      <c r="K29" s="136">
        <f>$H29*VLOOKUP($F29,alloc,8)</f>
        <v>2086.5470077219684</v>
      </c>
      <c r="L29" s="136">
        <f>$H29*VLOOKUP($F29,alloc,9)</f>
        <v>22742.667225906505</v>
      </c>
      <c r="M29" s="136">
        <f>$H29*VLOOKUP($F29,alloc,10)</f>
        <v>13080.532648805522</v>
      </c>
      <c r="N29" s="136">
        <f>$H29*VLOOKUP($F29,alloc,11)</f>
        <v>0</v>
      </c>
      <c r="O29" s="136">
        <f>$H29*VLOOKUP($F29,alloc,12)</f>
        <v>0</v>
      </c>
      <c r="P29" s="136">
        <f>$H29*VLOOKUP($F29,alloc,13)</f>
        <v>0</v>
      </c>
      <c r="Q29" s="136">
        <f>$H29*VLOOKUP($F29,alloc,14)</f>
        <v>0</v>
      </c>
      <c r="R29" s="136">
        <f>$H29*VLOOKUP($F29,alloc,15)</f>
        <v>0</v>
      </c>
      <c r="S29" s="136">
        <f>$H29*VLOOKUP($F29,alloc,16)</f>
        <v>0</v>
      </c>
      <c r="T29" s="136">
        <f>$H29*VLOOKUP($F29,alloc,17)</f>
        <v>0</v>
      </c>
      <c r="U29" s="136">
        <f>$H29*VLOOKUP($F29,alloc,18)</f>
        <v>0</v>
      </c>
      <c r="V29" s="136">
        <f>$H29*VLOOKUP($F29,alloc,19)</f>
        <v>0</v>
      </c>
      <c r="W29" s="136">
        <f>$H29*VLOOKUP($F29,alloc,20)</f>
        <v>0</v>
      </c>
      <c r="X29" s="42">
        <f>SUM(I29:W29)-H29</f>
        <v>0</v>
      </c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</row>
    <row r="30" spans="1:60">
      <c r="A30" s="44"/>
      <c r="B30" s="44"/>
      <c r="C30" s="44"/>
      <c r="D30" s="44"/>
      <c r="E30" s="42"/>
      <c r="F30" s="129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</row>
    <row r="31" spans="1:60">
      <c r="A31" s="44"/>
      <c r="B31" s="44"/>
      <c r="C31" s="44"/>
      <c r="D31" s="44"/>
      <c r="E31" s="132" t="s">
        <v>19</v>
      </c>
      <c r="F31" s="129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</row>
    <row r="32" spans="1:60">
      <c r="A32" s="44"/>
      <c r="B32" s="44"/>
      <c r="C32" s="44"/>
      <c r="D32" s="44"/>
      <c r="E32" s="132"/>
      <c r="F32" s="129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</row>
    <row r="33" spans="1:60">
      <c r="A33" s="44"/>
      <c r="B33" s="44"/>
      <c r="C33" s="44"/>
      <c r="D33" s="44"/>
      <c r="E33" s="132"/>
      <c r="F33" s="129"/>
      <c r="G33" s="42"/>
      <c r="H33" s="44"/>
      <c r="I33" s="44"/>
      <c r="J33" s="44"/>
      <c r="K33" s="44"/>
      <c r="L33" s="44"/>
      <c r="M33" s="132"/>
      <c r="N33" s="132"/>
      <c r="O33" s="44"/>
      <c r="P33" s="45"/>
      <c r="Q33" s="45"/>
      <c r="R33" s="45"/>
      <c r="S33" s="45"/>
      <c r="T33" s="45"/>
      <c r="U33" s="45"/>
      <c r="V33" s="44"/>
      <c r="W33" s="44"/>
      <c r="X33" s="44"/>
      <c r="Y33" s="44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</row>
    <row r="34" spans="1:60">
      <c r="A34" s="44"/>
      <c r="B34" s="44"/>
      <c r="C34" s="44"/>
      <c r="D34" s="44"/>
      <c r="E34" s="42"/>
      <c r="F34" s="129"/>
      <c r="G34" s="42"/>
      <c r="H34" s="44"/>
      <c r="I34" s="42"/>
      <c r="J34" s="132"/>
      <c r="K34" s="132"/>
      <c r="L34" s="132"/>
      <c r="M34" s="45"/>
      <c r="N34" s="45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44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</row>
    <row r="35" spans="1:60">
      <c r="A35" s="132" t="s">
        <v>303</v>
      </c>
      <c r="B35" s="44"/>
      <c r="C35" s="44"/>
      <c r="D35" s="44"/>
      <c r="E35" s="42"/>
      <c r="F35" s="131" t="s">
        <v>38</v>
      </c>
      <c r="G35" s="149" t="s">
        <v>38</v>
      </c>
      <c r="H35" s="45" t="s">
        <v>1</v>
      </c>
      <c r="I35" s="3" t="s">
        <v>56</v>
      </c>
      <c r="J35" s="3" t="s">
        <v>518</v>
      </c>
      <c r="K35" s="3" t="s">
        <v>518</v>
      </c>
      <c r="L35" s="69" t="s">
        <v>180</v>
      </c>
      <c r="M35" s="69" t="s">
        <v>180</v>
      </c>
      <c r="N35" s="45"/>
      <c r="O35" s="45"/>
      <c r="P35" s="45"/>
      <c r="Q35" s="45"/>
      <c r="R35" s="45"/>
      <c r="S35" s="132"/>
      <c r="T35" s="132"/>
      <c r="U35" s="132"/>
      <c r="V35" s="45"/>
      <c r="W35" s="45"/>
      <c r="X35" s="45"/>
      <c r="Y35" s="44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</row>
    <row r="36" spans="1:60">
      <c r="A36" s="133" t="s">
        <v>302</v>
      </c>
      <c r="B36" s="44"/>
      <c r="C36" s="44"/>
      <c r="D36" s="44"/>
      <c r="E36" s="42"/>
      <c r="F36" s="131" t="s">
        <v>39</v>
      </c>
      <c r="G36" s="149" t="s">
        <v>21</v>
      </c>
      <c r="H36" s="45" t="s">
        <v>2</v>
      </c>
      <c r="I36" s="3" t="s">
        <v>519</v>
      </c>
      <c r="J36" s="69" t="s">
        <v>420</v>
      </c>
      <c r="K36" s="69" t="s">
        <v>517</v>
      </c>
      <c r="L36" s="69" t="s">
        <v>420</v>
      </c>
      <c r="M36" s="69" t="s">
        <v>517</v>
      </c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4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</row>
    <row r="37" spans="1:60">
      <c r="A37" s="44">
        <v>20</v>
      </c>
      <c r="B37" s="44"/>
      <c r="C37" s="44" t="s">
        <v>127</v>
      </c>
      <c r="D37" s="44"/>
      <c r="F37" s="43"/>
      <c r="G37" s="136"/>
      <c r="H37" s="42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</row>
    <row r="38" spans="1:60">
      <c r="A38" s="44">
        <f t="shared" si="0"/>
        <v>21</v>
      </c>
      <c r="B38" s="44"/>
      <c r="C38" s="44"/>
      <c r="D38" s="44"/>
      <c r="F38" s="129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</row>
    <row r="39" spans="1:60">
      <c r="A39" s="44">
        <f t="shared" si="0"/>
        <v>22</v>
      </c>
      <c r="B39" s="44"/>
      <c r="C39" s="44"/>
      <c r="D39" s="44" t="s">
        <v>233</v>
      </c>
      <c r="F39" s="43"/>
      <c r="G39" s="136"/>
      <c r="H39" s="42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</row>
    <row r="40" spans="1:60">
      <c r="A40" s="44">
        <f t="shared" si="0"/>
        <v>23</v>
      </c>
      <c r="B40" s="44"/>
      <c r="C40" s="44"/>
      <c r="E40" s="44" t="s">
        <v>452</v>
      </c>
      <c r="F40" s="43">
        <v>7.4</v>
      </c>
      <c r="G40" s="136" t="str">
        <f>VLOOKUP($F40,alloc,3)</f>
        <v>Allocated O&amp;M Expenses - Demand</v>
      </c>
      <c r="H40" s="42">
        <f>'Taxes Class.'!J$15</f>
        <v>52958.059286312848</v>
      </c>
      <c r="I40" s="136">
        <f>$H40*VLOOKUP($F40,alloc,6)</f>
        <v>28599.964952677474</v>
      </c>
      <c r="J40" s="136">
        <f>$H40*VLOOKUP($F40,alloc,7)</f>
        <v>15958.681605601472</v>
      </c>
      <c r="K40" s="136">
        <f>$H40*VLOOKUP($F40,alloc,8)</f>
        <v>0</v>
      </c>
      <c r="L40" s="136">
        <f>$H40*VLOOKUP($F40,alloc,9)</f>
        <v>8399.4127280338998</v>
      </c>
      <c r="M40" s="136">
        <f>$H40*VLOOKUP($F40,alloc,10)</f>
        <v>0</v>
      </c>
      <c r="N40" s="136">
        <f>$H40*VLOOKUP($F40,alloc,11)</f>
        <v>0</v>
      </c>
      <c r="O40" s="136">
        <f>$H40*VLOOKUP($F40,alloc,12)</f>
        <v>0</v>
      </c>
      <c r="P40" s="136">
        <f>$H40*VLOOKUP($F40,alloc,13)</f>
        <v>0</v>
      </c>
      <c r="Q40" s="136">
        <f>$H40*VLOOKUP($F40,alloc,14)</f>
        <v>0</v>
      </c>
      <c r="R40" s="136">
        <f>$H40*VLOOKUP($F40,alloc,15)</f>
        <v>0</v>
      </c>
      <c r="S40" s="136">
        <f>$H40*VLOOKUP($F40,alloc,16)</f>
        <v>0</v>
      </c>
      <c r="T40" s="136">
        <f>$H40*VLOOKUP($F40,alloc,17)</f>
        <v>0</v>
      </c>
      <c r="U40" s="136">
        <f>$H40*VLOOKUP($F40,alloc,18)</f>
        <v>0</v>
      </c>
      <c r="V40" s="136">
        <f>$H40*VLOOKUP($F40,alloc,19)</f>
        <v>0</v>
      </c>
      <c r="W40" s="136">
        <f>$H40*VLOOKUP($F40,alloc,20)</f>
        <v>0</v>
      </c>
      <c r="X40" s="42">
        <f>SUM(I40:W40)-H40</f>
        <v>0</v>
      </c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</row>
    <row r="41" spans="1:60">
      <c r="A41" s="44">
        <f t="shared" si="0"/>
        <v>24</v>
      </c>
      <c r="B41" s="44"/>
      <c r="C41" s="44"/>
      <c r="E41" s="44" t="s">
        <v>453</v>
      </c>
      <c r="F41" s="43">
        <v>6.4</v>
      </c>
      <c r="G41" s="136" t="str">
        <f>VLOOKUP($F41,alloc,3)</f>
        <v>P, S, T &amp; D Plant - Demand</v>
      </c>
      <c r="H41" s="42">
        <f>'Taxes Class.'!J$16</f>
        <v>1858706.5520279312</v>
      </c>
      <c r="I41" s="136">
        <f>$H41*VLOOKUP($F41,alloc,6)</f>
        <v>1003793.2462349483</v>
      </c>
      <c r="J41" s="136">
        <f>$H41*VLOOKUP($F41,alloc,7)</f>
        <v>560113.16241200396</v>
      </c>
      <c r="K41" s="136">
        <f>$H41*VLOOKUP($F41,alloc,8)</f>
        <v>0</v>
      </c>
      <c r="L41" s="136">
        <f>$H41*VLOOKUP($F41,alloc,9)</f>
        <v>294800.14338097884</v>
      </c>
      <c r="M41" s="136">
        <f>$H41*VLOOKUP($F41,alloc,10)</f>
        <v>0</v>
      </c>
      <c r="N41" s="136">
        <f>$H41*VLOOKUP($F41,alloc,11)</f>
        <v>0</v>
      </c>
      <c r="O41" s="136">
        <f>$H41*VLOOKUP($F41,alloc,12)</f>
        <v>0</v>
      </c>
      <c r="P41" s="136">
        <f>$H41*VLOOKUP($F41,alloc,13)</f>
        <v>0</v>
      </c>
      <c r="Q41" s="136">
        <f>$H41*VLOOKUP($F41,alloc,14)</f>
        <v>0</v>
      </c>
      <c r="R41" s="136">
        <f>$H41*VLOOKUP($F41,alloc,15)</f>
        <v>0</v>
      </c>
      <c r="S41" s="136">
        <f>$H41*VLOOKUP($F41,alloc,16)</f>
        <v>0</v>
      </c>
      <c r="T41" s="136">
        <f>$H41*VLOOKUP($F41,alloc,17)</f>
        <v>0</v>
      </c>
      <c r="U41" s="136">
        <f>$H41*VLOOKUP($F41,alloc,18)</f>
        <v>0</v>
      </c>
      <c r="V41" s="136">
        <f>$H41*VLOOKUP($F41,alloc,19)</f>
        <v>0</v>
      </c>
      <c r="W41" s="136">
        <f>$H41*VLOOKUP($F41,alloc,20)</f>
        <v>0</v>
      </c>
      <c r="X41" s="42">
        <f>SUM(I41:W41)-H41</f>
        <v>0</v>
      </c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</row>
    <row r="42" spans="1:60">
      <c r="A42" s="44">
        <f t="shared" si="0"/>
        <v>25</v>
      </c>
      <c r="B42" s="44"/>
      <c r="C42" s="44"/>
      <c r="E42" s="44" t="s">
        <v>454</v>
      </c>
      <c r="F42" s="43">
        <v>7.4</v>
      </c>
      <c r="G42" s="136" t="str">
        <f>VLOOKUP($F42,alloc,3)</f>
        <v>Allocated O&amp;M Expenses - Demand</v>
      </c>
      <c r="H42" s="42">
        <f>'Taxes Class.'!J$17</f>
        <v>4596.3413650540188</v>
      </c>
      <c r="I42" s="136">
        <f>$H42*VLOOKUP($F42,alloc,6)</f>
        <v>2482.251119520568</v>
      </c>
      <c r="J42" s="136">
        <f>$H42*VLOOKUP($F42,alloc,7)</f>
        <v>1385.0875463351927</v>
      </c>
      <c r="K42" s="136">
        <f>$H42*VLOOKUP($F42,alloc,8)</f>
        <v>0</v>
      </c>
      <c r="L42" s="136">
        <f>$H42*VLOOKUP($F42,alloc,9)</f>
        <v>729.00269919825791</v>
      </c>
      <c r="M42" s="136">
        <f>$H42*VLOOKUP($F42,alloc,10)</f>
        <v>0</v>
      </c>
      <c r="N42" s="136">
        <f>$H42*VLOOKUP($F42,alloc,11)</f>
        <v>0</v>
      </c>
      <c r="O42" s="136">
        <f>$H42*VLOOKUP($F42,alloc,12)</f>
        <v>0</v>
      </c>
      <c r="P42" s="136">
        <f>$H42*VLOOKUP($F42,alloc,13)</f>
        <v>0</v>
      </c>
      <c r="Q42" s="136">
        <f>$H42*VLOOKUP($F42,alloc,14)</f>
        <v>0</v>
      </c>
      <c r="R42" s="136">
        <f>$H42*VLOOKUP($F42,alloc,15)</f>
        <v>0</v>
      </c>
      <c r="S42" s="136">
        <f>$H42*VLOOKUP($F42,alloc,16)</f>
        <v>0</v>
      </c>
      <c r="T42" s="136">
        <f>$H42*VLOOKUP($F42,alloc,17)</f>
        <v>0</v>
      </c>
      <c r="U42" s="136">
        <f>$H42*VLOOKUP($F42,alloc,18)</f>
        <v>0</v>
      </c>
      <c r="V42" s="136">
        <f>$H42*VLOOKUP($F42,alloc,19)</f>
        <v>0</v>
      </c>
      <c r="W42" s="136">
        <f>$H42*VLOOKUP($F42,alloc,20)</f>
        <v>0</v>
      </c>
      <c r="X42" s="42">
        <f>SUM(I42:W42)-H42</f>
        <v>0</v>
      </c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</row>
    <row r="43" spans="1:60">
      <c r="A43" s="44">
        <f t="shared" si="0"/>
        <v>26</v>
      </c>
      <c r="B43" s="44"/>
      <c r="C43" s="44"/>
      <c r="E43" s="44" t="s">
        <v>455</v>
      </c>
      <c r="F43" s="43">
        <v>7.4</v>
      </c>
      <c r="G43" s="136" t="str">
        <f>VLOOKUP($F43,alloc,3)</f>
        <v>Allocated O&amp;M Expenses - Demand</v>
      </c>
      <c r="H43" s="42">
        <f>'Taxes Class.'!J$18</f>
        <v>0</v>
      </c>
      <c r="I43" s="136">
        <f>$H43*VLOOKUP($F43,alloc,6)</f>
        <v>0</v>
      </c>
      <c r="J43" s="136">
        <f>$H43*VLOOKUP($F43,alloc,7)</f>
        <v>0</v>
      </c>
      <c r="K43" s="136">
        <f>$H43*VLOOKUP($F43,alloc,8)</f>
        <v>0</v>
      </c>
      <c r="L43" s="136">
        <f>$H43*VLOOKUP($F43,alloc,9)</f>
        <v>0</v>
      </c>
      <c r="M43" s="136">
        <f>$H43*VLOOKUP($F43,alloc,10)</f>
        <v>0</v>
      </c>
      <c r="N43" s="136">
        <f>$H43*VLOOKUP($F43,alloc,11)</f>
        <v>0</v>
      </c>
      <c r="O43" s="136">
        <f>$H43*VLOOKUP($F43,alloc,12)</f>
        <v>0</v>
      </c>
      <c r="P43" s="136">
        <f>$H43*VLOOKUP($F43,alloc,13)</f>
        <v>0</v>
      </c>
      <c r="Q43" s="136">
        <f>$H43*VLOOKUP($F43,alloc,14)</f>
        <v>0</v>
      </c>
      <c r="R43" s="136">
        <f>$H43*VLOOKUP($F43,alloc,15)</f>
        <v>0</v>
      </c>
      <c r="S43" s="136">
        <f>$H43*VLOOKUP($F43,alloc,16)</f>
        <v>0</v>
      </c>
      <c r="T43" s="136">
        <f>$H43*VLOOKUP($F43,alloc,17)</f>
        <v>0</v>
      </c>
      <c r="U43" s="136">
        <f>$H43*VLOOKUP($F43,alloc,18)</f>
        <v>0</v>
      </c>
      <c r="V43" s="136">
        <f>$H43*VLOOKUP($F43,alloc,19)</f>
        <v>0</v>
      </c>
      <c r="W43" s="136">
        <f>$H43*VLOOKUP($F43,alloc,20)</f>
        <v>0</v>
      </c>
      <c r="X43" s="42">
        <f>SUM(I43:W43)-H43</f>
        <v>0</v>
      </c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</row>
    <row r="44" spans="1:60">
      <c r="A44" s="44">
        <f t="shared" si="0"/>
        <v>27</v>
      </c>
      <c r="B44" s="44"/>
      <c r="C44" s="44"/>
      <c r="D44" s="130" t="s">
        <v>234</v>
      </c>
      <c r="E44" s="44"/>
      <c r="F44" s="129"/>
      <c r="G44" s="42"/>
      <c r="H44" s="42">
        <f>'Taxes Class.'!J$19</f>
        <v>1916260.9526792981</v>
      </c>
      <c r="I44" s="42">
        <f t="shared" ref="I44:W44" si="5">+SUM(I40:I43)</f>
        <v>1034875.4623071463</v>
      </c>
      <c r="J44" s="42">
        <f t="shared" si="5"/>
        <v>577456.9315639406</v>
      </c>
      <c r="K44" s="42">
        <f t="shared" si="5"/>
        <v>0</v>
      </c>
      <c r="L44" s="42">
        <f t="shared" si="5"/>
        <v>303928.558808211</v>
      </c>
      <c r="M44" s="42">
        <f t="shared" si="5"/>
        <v>0</v>
      </c>
      <c r="N44" s="42">
        <f t="shared" si="5"/>
        <v>0</v>
      </c>
      <c r="O44" s="42">
        <f t="shared" si="5"/>
        <v>0</v>
      </c>
      <c r="P44" s="42">
        <f t="shared" si="5"/>
        <v>0</v>
      </c>
      <c r="Q44" s="42">
        <f t="shared" si="5"/>
        <v>0</v>
      </c>
      <c r="R44" s="42">
        <f t="shared" si="5"/>
        <v>0</v>
      </c>
      <c r="S44" s="42">
        <f t="shared" si="5"/>
        <v>0</v>
      </c>
      <c r="T44" s="42">
        <f t="shared" si="5"/>
        <v>0</v>
      </c>
      <c r="U44" s="42">
        <f t="shared" si="5"/>
        <v>0</v>
      </c>
      <c r="V44" s="42">
        <f t="shared" si="5"/>
        <v>0</v>
      </c>
      <c r="W44" s="42">
        <f t="shared" si="5"/>
        <v>0</v>
      </c>
      <c r="X44" s="42">
        <f>SUM(I44:W44)-H44</f>
        <v>0</v>
      </c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</row>
    <row r="45" spans="1:60">
      <c r="A45" s="44">
        <f t="shared" si="0"/>
        <v>28</v>
      </c>
      <c r="B45" s="44"/>
      <c r="C45" s="44"/>
      <c r="E45" s="44"/>
      <c r="F45" s="129"/>
      <c r="G45" s="136"/>
      <c r="H45" s="42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</row>
    <row r="46" spans="1:60">
      <c r="A46" s="44">
        <f t="shared" si="0"/>
        <v>29</v>
      </c>
      <c r="B46" s="44"/>
      <c r="C46" s="44"/>
      <c r="D46" s="44" t="s">
        <v>232</v>
      </c>
      <c r="F46" s="129"/>
      <c r="G46" s="136"/>
      <c r="H46" s="42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</row>
    <row r="47" spans="1:60">
      <c r="A47" s="44">
        <f t="shared" si="0"/>
        <v>30</v>
      </c>
      <c r="B47" s="44"/>
      <c r="C47" s="44"/>
      <c r="E47" s="44" t="s">
        <v>238</v>
      </c>
      <c r="F47" s="43">
        <v>99</v>
      </c>
      <c r="G47" s="136" t="str">
        <f>VLOOKUP($F47,alloc,3)</f>
        <v>-</v>
      </c>
      <c r="H47" s="42">
        <f>'Taxes Class.'!J$22</f>
        <v>0</v>
      </c>
      <c r="I47" s="136">
        <f>$H47*VLOOKUP($F47,alloc,6)</f>
        <v>0</v>
      </c>
      <c r="J47" s="136">
        <f>$H47*VLOOKUP($F47,alloc,7)</f>
        <v>0</v>
      </c>
      <c r="K47" s="136">
        <f>$H47*VLOOKUP($F47,alloc,8)</f>
        <v>0</v>
      </c>
      <c r="L47" s="136">
        <f>$H47*VLOOKUP($F47,alloc,9)</f>
        <v>0</v>
      </c>
      <c r="M47" s="136">
        <f>$H47*VLOOKUP($F47,alloc,10)</f>
        <v>0</v>
      </c>
      <c r="N47" s="136">
        <f>$H47*VLOOKUP($F47,alloc,11)</f>
        <v>0</v>
      </c>
      <c r="O47" s="136">
        <f>$H47*VLOOKUP($F47,alloc,12)</f>
        <v>0</v>
      </c>
      <c r="P47" s="136">
        <f>$H47*VLOOKUP($F47,alloc,13)</f>
        <v>0</v>
      </c>
      <c r="Q47" s="136">
        <f>$H47*VLOOKUP($F47,alloc,14)</f>
        <v>0</v>
      </c>
      <c r="R47" s="136">
        <f>$H47*VLOOKUP($F47,alloc,15)</f>
        <v>0</v>
      </c>
      <c r="S47" s="136">
        <f>$H47*VLOOKUP($F47,alloc,16)</f>
        <v>0</v>
      </c>
      <c r="T47" s="136">
        <f>$H47*VLOOKUP($F47,alloc,17)</f>
        <v>0</v>
      </c>
      <c r="U47" s="136">
        <f>$H47*VLOOKUP($F47,alloc,18)</f>
        <v>0</v>
      </c>
      <c r="V47" s="136">
        <f>$H47*VLOOKUP($F47,alloc,19)</f>
        <v>0</v>
      </c>
      <c r="W47" s="136">
        <f>$H47*VLOOKUP($F47,alloc,20)</f>
        <v>0</v>
      </c>
      <c r="X47" s="42">
        <f>SUM(I47:W47)-H47</f>
        <v>0</v>
      </c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</row>
    <row r="48" spans="1:60">
      <c r="A48" s="44">
        <f t="shared" si="0"/>
        <v>31</v>
      </c>
      <c r="B48" s="44"/>
      <c r="C48" s="44"/>
      <c r="E48" s="44" t="s">
        <v>237</v>
      </c>
      <c r="F48" s="43">
        <v>99</v>
      </c>
      <c r="G48" s="136" t="str">
        <f>VLOOKUP($F48,alloc,3)</f>
        <v>-</v>
      </c>
      <c r="H48" s="42">
        <f>'Taxes Class.'!J$23</f>
        <v>0</v>
      </c>
      <c r="I48" s="136">
        <f>$H48*VLOOKUP($F48,alloc,6)</f>
        <v>0</v>
      </c>
      <c r="J48" s="136">
        <f>$H48*VLOOKUP($F48,alloc,7)</f>
        <v>0</v>
      </c>
      <c r="K48" s="136">
        <f>$H48*VLOOKUP($F48,alloc,8)</f>
        <v>0</v>
      </c>
      <c r="L48" s="136">
        <f>$H48*VLOOKUP($F48,alloc,9)</f>
        <v>0</v>
      </c>
      <c r="M48" s="136">
        <f>$H48*VLOOKUP($F48,alloc,10)</f>
        <v>0</v>
      </c>
      <c r="N48" s="136">
        <f>$H48*VLOOKUP($F48,alloc,11)</f>
        <v>0</v>
      </c>
      <c r="O48" s="136">
        <f>$H48*VLOOKUP($F48,alloc,12)</f>
        <v>0</v>
      </c>
      <c r="P48" s="136">
        <f>$H48*VLOOKUP($F48,alloc,13)</f>
        <v>0</v>
      </c>
      <c r="Q48" s="136">
        <f>$H48*VLOOKUP($F48,alloc,14)</f>
        <v>0</v>
      </c>
      <c r="R48" s="136">
        <f>$H48*VLOOKUP($F48,alloc,15)</f>
        <v>0</v>
      </c>
      <c r="S48" s="136">
        <f>$H48*VLOOKUP($F48,alloc,16)</f>
        <v>0</v>
      </c>
      <c r="T48" s="136">
        <f>$H48*VLOOKUP($F48,alloc,17)</f>
        <v>0</v>
      </c>
      <c r="U48" s="136">
        <f>$H48*VLOOKUP($F48,alloc,18)</f>
        <v>0</v>
      </c>
      <c r="V48" s="136">
        <f>$H48*VLOOKUP($F48,alloc,19)</f>
        <v>0</v>
      </c>
      <c r="W48" s="136">
        <f>$H48*VLOOKUP($F48,alloc,20)</f>
        <v>0</v>
      </c>
      <c r="X48" s="42">
        <f>SUM(I48:W48)-H48</f>
        <v>0</v>
      </c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</row>
    <row r="49" spans="1:60">
      <c r="A49" s="44">
        <f t="shared" si="0"/>
        <v>32</v>
      </c>
      <c r="B49" s="44"/>
      <c r="C49" s="44"/>
      <c r="E49" s="141" t="s">
        <v>456</v>
      </c>
      <c r="F49" s="43">
        <v>99</v>
      </c>
      <c r="G49" s="136" t="str">
        <f>VLOOKUP($F49,alloc,3)</f>
        <v>-</v>
      </c>
      <c r="H49" s="42">
        <f>'Taxes Class.'!J$24</f>
        <v>0</v>
      </c>
      <c r="I49" s="136">
        <f>$H49*VLOOKUP($F49,alloc,6)</f>
        <v>0</v>
      </c>
      <c r="J49" s="136">
        <f>$H49*VLOOKUP($F49,alloc,7)</f>
        <v>0</v>
      </c>
      <c r="K49" s="136">
        <f>$H49*VLOOKUP($F49,alloc,8)</f>
        <v>0</v>
      </c>
      <c r="L49" s="136">
        <f>$H49*VLOOKUP($F49,alloc,9)</f>
        <v>0</v>
      </c>
      <c r="M49" s="136">
        <f>$H49*VLOOKUP($F49,alloc,10)</f>
        <v>0</v>
      </c>
      <c r="N49" s="136">
        <f>$H49*VLOOKUP($F49,alloc,11)</f>
        <v>0</v>
      </c>
      <c r="O49" s="136">
        <f>$H49*VLOOKUP($F49,alloc,12)</f>
        <v>0</v>
      </c>
      <c r="P49" s="136">
        <f>$H49*VLOOKUP($F49,alloc,13)</f>
        <v>0</v>
      </c>
      <c r="Q49" s="136">
        <f>$H49*VLOOKUP($F49,alloc,14)</f>
        <v>0</v>
      </c>
      <c r="R49" s="136">
        <f>$H49*VLOOKUP($F49,alloc,15)</f>
        <v>0</v>
      </c>
      <c r="S49" s="136">
        <f>$H49*VLOOKUP($F49,alloc,16)</f>
        <v>0</v>
      </c>
      <c r="T49" s="136">
        <f>$H49*VLOOKUP($F49,alloc,17)</f>
        <v>0</v>
      </c>
      <c r="U49" s="136">
        <f>$H49*VLOOKUP($F49,alloc,18)</f>
        <v>0</v>
      </c>
      <c r="V49" s="136">
        <f>$H49*VLOOKUP($F49,alloc,19)</f>
        <v>0</v>
      </c>
      <c r="W49" s="136">
        <f>$H49*VLOOKUP($F49,alloc,20)</f>
        <v>0</v>
      </c>
      <c r="X49" s="42">
        <f>SUM(I49:W49)-H49</f>
        <v>0</v>
      </c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</row>
    <row r="50" spans="1:60">
      <c r="A50" s="44">
        <f t="shared" si="0"/>
        <v>33</v>
      </c>
      <c r="B50" s="44"/>
      <c r="C50" s="44"/>
      <c r="D50" s="130" t="s">
        <v>236</v>
      </c>
      <c r="E50" s="44"/>
      <c r="F50" s="129"/>
      <c r="G50" s="136"/>
      <c r="H50" s="42">
        <f>'Taxes Class.'!J$25</f>
        <v>0</v>
      </c>
      <c r="I50" s="136">
        <f t="shared" ref="I50:W50" si="6">SUM(I47:I49)</f>
        <v>0</v>
      </c>
      <c r="J50" s="136">
        <f t="shared" si="6"/>
        <v>0</v>
      </c>
      <c r="K50" s="136">
        <f t="shared" si="6"/>
        <v>0</v>
      </c>
      <c r="L50" s="136">
        <f t="shared" si="6"/>
        <v>0</v>
      </c>
      <c r="M50" s="136">
        <f t="shared" si="6"/>
        <v>0</v>
      </c>
      <c r="N50" s="136">
        <f t="shared" si="6"/>
        <v>0</v>
      </c>
      <c r="O50" s="136">
        <f t="shared" si="6"/>
        <v>0</v>
      </c>
      <c r="P50" s="136">
        <f t="shared" si="6"/>
        <v>0</v>
      </c>
      <c r="Q50" s="136">
        <f t="shared" si="6"/>
        <v>0</v>
      </c>
      <c r="R50" s="136">
        <f t="shared" si="6"/>
        <v>0</v>
      </c>
      <c r="S50" s="136">
        <f t="shared" si="6"/>
        <v>0</v>
      </c>
      <c r="T50" s="136">
        <f t="shared" si="6"/>
        <v>0</v>
      </c>
      <c r="U50" s="136">
        <f t="shared" si="6"/>
        <v>0</v>
      </c>
      <c r="V50" s="136">
        <f t="shared" si="6"/>
        <v>0</v>
      </c>
      <c r="W50" s="136">
        <f t="shared" si="6"/>
        <v>0</v>
      </c>
      <c r="X50" s="42">
        <f>SUM(I50:W50)-H50</f>
        <v>0</v>
      </c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</row>
    <row r="51" spans="1:60">
      <c r="A51" s="44">
        <f t="shared" si="0"/>
        <v>34</v>
      </c>
      <c r="B51" s="44"/>
      <c r="C51" s="44"/>
      <c r="E51" s="44"/>
      <c r="F51" s="129"/>
      <c r="G51" s="136"/>
      <c r="H51" s="42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</row>
    <row r="52" spans="1:60">
      <c r="A52" s="44">
        <f t="shared" si="0"/>
        <v>35</v>
      </c>
      <c r="B52" s="44"/>
      <c r="C52" s="44" t="s">
        <v>235</v>
      </c>
      <c r="D52" s="44"/>
      <c r="F52" s="129"/>
      <c r="G52" s="136"/>
      <c r="H52" s="42">
        <f>'Taxes Class.'!J$27</f>
        <v>1916260.9526792981</v>
      </c>
      <c r="I52" s="136">
        <f>I44+I50</f>
        <v>1034875.4623071463</v>
      </c>
      <c r="J52" s="136">
        <f t="shared" ref="J52:W52" si="7">J44+J50</f>
        <v>577456.9315639406</v>
      </c>
      <c r="K52" s="136">
        <f t="shared" si="7"/>
        <v>0</v>
      </c>
      <c r="L52" s="136">
        <f t="shared" si="7"/>
        <v>303928.558808211</v>
      </c>
      <c r="M52" s="136">
        <f t="shared" si="7"/>
        <v>0</v>
      </c>
      <c r="N52" s="136">
        <f t="shared" si="7"/>
        <v>0</v>
      </c>
      <c r="O52" s="136">
        <f t="shared" si="7"/>
        <v>0</v>
      </c>
      <c r="P52" s="136">
        <f t="shared" si="7"/>
        <v>0</v>
      </c>
      <c r="Q52" s="136">
        <f t="shared" si="7"/>
        <v>0</v>
      </c>
      <c r="R52" s="136">
        <f t="shared" si="7"/>
        <v>0</v>
      </c>
      <c r="S52" s="136">
        <f t="shared" si="7"/>
        <v>0</v>
      </c>
      <c r="T52" s="136">
        <f t="shared" si="7"/>
        <v>0</v>
      </c>
      <c r="U52" s="136">
        <f t="shared" si="7"/>
        <v>0</v>
      </c>
      <c r="V52" s="136">
        <f t="shared" si="7"/>
        <v>0</v>
      </c>
      <c r="W52" s="136">
        <f t="shared" si="7"/>
        <v>0</v>
      </c>
      <c r="X52" s="42">
        <f>SUM(I52:W52)-H52</f>
        <v>0</v>
      </c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</row>
    <row r="53" spans="1:60">
      <c r="A53" s="44">
        <f t="shared" si="0"/>
        <v>36</v>
      </c>
      <c r="B53" s="44"/>
      <c r="C53" s="44"/>
      <c r="D53" s="44"/>
      <c r="E53" s="44"/>
      <c r="F53" s="129"/>
      <c r="G53" s="136"/>
      <c r="H53" s="42"/>
      <c r="I53" s="136"/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</row>
    <row r="54" spans="1:60">
      <c r="A54" s="44">
        <f t="shared" si="0"/>
        <v>37</v>
      </c>
      <c r="B54" s="44"/>
      <c r="C54" s="44"/>
      <c r="D54" s="44"/>
      <c r="E54" s="44"/>
      <c r="F54" s="129"/>
      <c r="G54" s="136"/>
      <c r="H54" s="42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</row>
    <row r="55" spans="1:60">
      <c r="A55" s="44">
        <f t="shared" si="0"/>
        <v>38</v>
      </c>
      <c r="B55" s="44"/>
      <c r="C55" s="44" t="s">
        <v>457</v>
      </c>
      <c r="F55" s="43">
        <v>19.399999999999999</v>
      </c>
      <c r="G55" s="136" t="str">
        <f>VLOOKUP($F55,alloc,3)</f>
        <v>Rate Base - Demand</v>
      </c>
      <c r="H55" s="42">
        <f>'Taxes Class.'!J$30</f>
        <v>2917588.0667515909</v>
      </c>
      <c r="I55" s="136">
        <f>$H55*VLOOKUP($F55,alloc,6)</f>
        <v>1575641.5091481945</v>
      </c>
      <c r="J55" s="136">
        <f>$H55*VLOOKUP($F55,alloc,7)</f>
        <v>879202.51687970688</v>
      </c>
      <c r="K55" s="136">
        <f>$H55*VLOOKUP($F55,alloc,8)</f>
        <v>0</v>
      </c>
      <c r="L55" s="136">
        <f>$H55*VLOOKUP($F55,alloc,9)</f>
        <v>462744.04072368966</v>
      </c>
      <c r="M55" s="136">
        <f>$H55*VLOOKUP($F55,alloc,10)</f>
        <v>0</v>
      </c>
      <c r="N55" s="136">
        <f>$H55*VLOOKUP($F55,alloc,11)</f>
        <v>0</v>
      </c>
      <c r="O55" s="136">
        <f>$H55*VLOOKUP($F55,alloc,12)</f>
        <v>0</v>
      </c>
      <c r="P55" s="136">
        <f>$H55*VLOOKUP($F55,alloc,13)</f>
        <v>0</v>
      </c>
      <c r="Q55" s="136">
        <f>$H55*VLOOKUP($F55,alloc,14)</f>
        <v>0</v>
      </c>
      <c r="R55" s="136">
        <f>$H55*VLOOKUP($F55,alloc,15)</f>
        <v>0</v>
      </c>
      <c r="S55" s="136">
        <f>$H55*VLOOKUP($F55,alloc,16)</f>
        <v>0</v>
      </c>
      <c r="T55" s="136">
        <f>$H55*VLOOKUP($F55,alloc,17)</f>
        <v>0</v>
      </c>
      <c r="U55" s="136">
        <f>$H55*VLOOKUP($F55,alloc,18)</f>
        <v>0</v>
      </c>
      <c r="V55" s="136">
        <f>$H55*VLOOKUP($F55,alloc,19)</f>
        <v>0</v>
      </c>
      <c r="W55" s="136">
        <f>$H55*VLOOKUP($F55,alloc,20)</f>
        <v>0</v>
      </c>
      <c r="X55" s="42">
        <f>SUM(I55:W55)-H55</f>
        <v>0</v>
      </c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</row>
    <row r="56" spans="1:60">
      <c r="A56" s="44"/>
      <c r="B56" s="44"/>
      <c r="C56" s="44"/>
      <c r="D56" s="44"/>
      <c r="E56" s="42"/>
      <c r="F56" s="129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</row>
    <row r="57" spans="1:60">
      <c r="A57" s="44"/>
      <c r="B57" s="44"/>
      <c r="C57" s="44"/>
      <c r="D57" s="44"/>
      <c r="E57" s="132" t="s">
        <v>61</v>
      </c>
      <c r="F57" s="129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</row>
    <row r="58" spans="1:60">
      <c r="A58" s="44"/>
      <c r="B58" s="44"/>
      <c r="C58" s="44"/>
      <c r="D58" s="44"/>
      <c r="E58" s="132"/>
      <c r="F58" s="129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</row>
    <row r="59" spans="1:60">
      <c r="A59" s="44"/>
      <c r="B59" s="44"/>
      <c r="C59" s="44"/>
      <c r="D59" s="44"/>
      <c r="E59" s="132"/>
      <c r="F59" s="129"/>
      <c r="G59" s="42"/>
      <c r="H59" s="44"/>
      <c r="I59" s="44"/>
      <c r="J59" s="44"/>
      <c r="K59" s="44"/>
      <c r="L59" s="44"/>
      <c r="M59" s="132"/>
      <c r="N59" s="132"/>
      <c r="O59" s="44"/>
      <c r="P59" s="45"/>
      <c r="Q59" s="45"/>
      <c r="R59" s="45"/>
      <c r="S59" s="45"/>
      <c r="T59" s="45"/>
      <c r="U59" s="45"/>
      <c r="V59" s="44"/>
      <c r="W59" s="44"/>
      <c r="X59" s="44"/>
      <c r="Y59" s="44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</row>
    <row r="60" spans="1:60">
      <c r="A60" s="44"/>
      <c r="B60" s="44"/>
      <c r="C60" s="44"/>
      <c r="D60" s="44"/>
      <c r="E60" s="42"/>
      <c r="F60" s="129"/>
      <c r="G60" s="42"/>
      <c r="H60" s="44"/>
      <c r="I60" s="42"/>
      <c r="J60" s="132"/>
      <c r="K60" s="132"/>
      <c r="L60" s="132"/>
      <c r="M60" s="45"/>
      <c r="N60" s="45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44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</row>
    <row r="61" spans="1:60">
      <c r="A61" s="132" t="s">
        <v>303</v>
      </c>
      <c r="B61" s="44"/>
      <c r="C61" s="44"/>
      <c r="D61" s="44"/>
      <c r="E61" s="42"/>
      <c r="F61" s="131" t="s">
        <v>38</v>
      </c>
      <c r="G61" s="149" t="s">
        <v>38</v>
      </c>
      <c r="H61" s="45" t="s">
        <v>1</v>
      </c>
      <c r="I61" s="3" t="s">
        <v>56</v>
      </c>
      <c r="J61" s="3" t="s">
        <v>518</v>
      </c>
      <c r="K61" s="3" t="s">
        <v>518</v>
      </c>
      <c r="L61" s="69" t="s">
        <v>180</v>
      </c>
      <c r="M61" s="69" t="s">
        <v>180</v>
      </c>
      <c r="N61" s="45"/>
      <c r="O61" s="45"/>
      <c r="P61" s="45"/>
      <c r="Q61" s="45"/>
      <c r="R61" s="45"/>
      <c r="S61" s="132"/>
      <c r="T61" s="132"/>
      <c r="U61" s="132"/>
      <c r="V61" s="45"/>
      <c r="W61" s="45"/>
      <c r="X61" s="45"/>
      <c r="Y61" s="44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</row>
    <row r="62" spans="1:60">
      <c r="A62" s="133" t="s">
        <v>302</v>
      </c>
      <c r="B62" s="44"/>
      <c r="C62" s="44"/>
      <c r="D62" s="44"/>
      <c r="E62" s="42"/>
      <c r="F62" s="131" t="s">
        <v>39</v>
      </c>
      <c r="G62" s="149" t="s">
        <v>21</v>
      </c>
      <c r="H62" s="45" t="s">
        <v>2</v>
      </c>
      <c r="I62" s="3" t="s">
        <v>519</v>
      </c>
      <c r="J62" s="69" t="s">
        <v>420</v>
      </c>
      <c r="K62" s="69" t="s">
        <v>517</v>
      </c>
      <c r="L62" s="69" t="s">
        <v>420</v>
      </c>
      <c r="M62" s="69" t="s">
        <v>517</v>
      </c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4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</row>
    <row r="63" spans="1:60">
      <c r="A63" s="44">
        <v>39</v>
      </c>
      <c r="B63" s="44"/>
      <c r="C63" s="44" t="s">
        <v>127</v>
      </c>
      <c r="D63" s="44"/>
      <c r="F63" s="43"/>
      <c r="G63" s="136"/>
      <c r="H63" s="42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</row>
    <row r="64" spans="1:60">
      <c r="A64" s="44">
        <f t="shared" ref="A64:A107" si="8">A63+1</f>
        <v>40</v>
      </c>
      <c r="B64" s="44"/>
      <c r="C64" s="44"/>
      <c r="D64" s="44"/>
      <c r="F64" s="129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</row>
    <row r="65" spans="1:60">
      <c r="A65" s="44">
        <f t="shared" si="8"/>
        <v>41</v>
      </c>
      <c r="B65" s="44"/>
      <c r="C65" s="44"/>
      <c r="D65" s="44" t="s">
        <v>233</v>
      </c>
      <c r="F65" s="43"/>
      <c r="G65" s="136"/>
      <c r="H65" s="42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</row>
    <row r="66" spans="1:60">
      <c r="A66" s="44">
        <f t="shared" si="8"/>
        <v>42</v>
      </c>
      <c r="B66" s="44"/>
      <c r="C66" s="44"/>
      <c r="E66" s="44" t="s">
        <v>452</v>
      </c>
      <c r="F66" s="43">
        <v>7.6</v>
      </c>
      <c r="G66" s="136" t="str">
        <f>VLOOKUP($F66,alloc,3)</f>
        <v>Allocated O&amp;M Expenses - Comm</v>
      </c>
      <c r="H66" s="42">
        <f>'Taxes Class.'!K$15</f>
        <v>589204.67399414012</v>
      </c>
      <c r="I66" s="136">
        <f>$H66*VLOOKUP($F66,alloc,6)</f>
        <v>341800.02156981907</v>
      </c>
      <c r="J66" s="136">
        <f>$H66*VLOOKUP($F66,alloc,7)</f>
        <v>224475.34559911897</v>
      </c>
      <c r="K66" s="136">
        <f>$H66*VLOOKUP($F66,alloc,8)</f>
        <v>8000.8382831388371</v>
      </c>
      <c r="L66" s="136">
        <f>$H66*VLOOKUP($F66,alloc,9)</f>
        <v>7150.7083993580036</v>
      </c>
      <c r="M66" s="136">
        <f>$H66*VLOOKUP($F66,alloc,10)</f>
        <v>7777.7601427052487</v>
      </c>
      <c r="N66" s="136">
        <f>$H66*VLOOKUP($F66,alloc,11)</f>
        <v>0</v>
      </c>
      <c r="O66" s="136">
        <f>$H66*VLOOKUP($F66,alloc,12)</f>
        <v>0</v>
      </c>
      <c r="P66" s="136">
        <f>$H66*VLOOKUP($F66,alloc,13)</f>
        <v>0</v>
      </c>
      <c r="Q66" s="136">
        <f>$H66*VLOOKUP($F66,alloc,14)</f>
        <v>0</v>
      </c>
      <c r="R66" s="136">
        <f>$H66*VLOOKUP($F66,alloc,15)</f>
        <v>0</v>
      </c>
      <c r="S66" s="136">
        <f>$H66*VLOOKUP($F66,alloc,16)</f>
        <v>0</v>
      </c>
      <c r="T66" s="136">
        <f>$H66*VLOOKUP($F66,alloc,17)</f>
        <v>0</v>
      </c>
      <c r="U66" s="136">
        <f>$H66*VLOOKUP($F66,alloc,18)</f>
        <v>0</v>
      </c>
      <c r="V66" s="136">
        <f>$H66*VLOOKUP($F66,alloc,19)</f>
        <v>0</v>
      </c>
      <c r="W66" s="136">
        <f>$H66*VLOOKUP($F66,alloc,20)</f>
        <v>0</v>
      </c>
      <c r="X66" s="42">
        <f>SUM(I66:W66)-H66</f>
        <v>0</v>
      </c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</row>
    <row r="67" spans="1:60">
      <c r="A67" s="44">
        <f t="shared" si="8"/>
        <v>43</v>
      </c>
      <c r="B67" s="44"/>
      <c r="C67" s="44"/>
      <c r="E67" s="44" t="s">
        <v>453</v>
      </c>
      <c r="F67" s="43">
        <v>6.6</v>
      </c>
      <c r="G67" s="136" t="str">
        <f>VLOOKUP($F67,alloc,3)</f>
        <v>P, S, T &amp; D Plant - Commodity</v>
      </c>
      <c r="H67" s="42">
        <f>'Taxes Class.'!K$16</f>
        <v>990017.29884635645</v>
      </c>
      <c r="I67" s="136">
        <f>$H67*VLOOKUP($F67,alloc,6)</f>
        <v>317278.20686137589</v>
      </c>
      <c r="J67" s="136">
        <f>$H67*VLOOKUP($F67,alloc,7)</f>
        <v>206608.29442935731</v>
      </c>
      <c r="K67" s="136">
        <f>$H67*VLOOKUP($F67,alloc,8)</f>
        <v>9706.6589452257394</v>
      </c>
      <c r="L67" s="136">
        <f>$H67*VLOOKUP($F67,alloc,9)</f>
        <v>219012.56452171085</v>
      </c>
      <c r="M67" s="136">
        <f>$H67*VLOOKUP($F67,alloc,10)</f>
        <v>237411.57408868658</v>
      </c>
      <c r="N67" s="136">
        <f>$H67*VLOOKUP($F67,alloc,11)</f>
        <v>0</v>
      </c>
      <c r="O67" s="136">
        <f>$H67*VLOOKUP($F67,alloc,12)</f>
        <v>0</v>
      </c>
      <c r="P67" s="136">
        <f>$H67*VLOOKUP($F67,alloc,13)</f>
        <v>0</v>
      </c>
      <c r="Q67" s="136">
        <f>$H67*VLOOKUP($F67,alloc,14)</f>
        <v>0</v>
      </c>
      <c r="R67" s="136">
        <f>$H67*VLOOKUP($F67,alloc,15)</f>
        <v>0</v>
      </c>
      <c r="S67" s="136">
        <f>$H67*VLOOKUP($F67,alloc,16)</f>
        <v>0</v>
      </c>
      <c r="T67" s="136">
        <f>$H67*VLOOKUP($F67,alloc,17)</f>
        <v>0</v>
      </c>
      <c r="U67" s="136">
        <f>$H67*VLOOKUP($F67,alloc,18)</f>
        <v>0</v>
      </c>
      <c r="V67" s="136">
        <f>$H67*VLOOKUP($F67,alloc,19)</f>
        <v>0</v>
      </c>
      <c r="W67" s="136">
        <f>$H67*VLOOKUP($F67,alloc,20)</f>
        <v>0</v>
      </c>
      <c r="X67" s="42">
        <f>SUM(I67:W67)-H67</f>
        <v>0</v>
      </c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</row>
    <row r="68" spans="1:60">
      <c r="A68" s="44">
        <f t="shared" si="8"/>
        <v>44</v>
      </c>
      <c r="B68" s="44"/>
      <c r="C68" s="44"/>
      <c r="E68" s="44" t="s">
        <v>454</v>
      </c>
      <c r="F68" s="43">
        <v>7.6</v>
      </c>
      <c r="G68" s="136" t="str">
        <f>VLOOKUP($F68,alloc,3)</f>
        <v>Allocated O&amp;M Expenses - Comm</v>
      </c>
      <c r="H68" s="42">
        <f>'Taxes Class.'!K$17</f>
        <v>51138.31307376425</v>
      </c>
      <c r="I68" s="136">
        <f>$H68*VLOOKUP($F68,alloc,6)</f>
        <v>29665.542863345683</v>
      </c>
      <c r="J68" s="136">
        <f>$H68*VLOOKUP($F68,alloc,7)</f>
        <v>19482.687438259087</v>
      </c>
      <c r="K68" s="136">
        <f>$H68*VLOOKUP($F68,alloc,8)</f>
        <v>694.40958470703083</v>
      </c>
      <c r="L68" s="136">
        <f>$H68*VLOOKUP($F68,alloc,9)</f>
        <v>620.62502380828369</v>
      </c>
      <c r="M68" s="136">
        <f>$H68*VLOOKUP($F68,alloc,10)</f>
        <v>675.04816364417036</v>
      </c>
      <c r="N68" s="136">
        <f>$H68*VLOOKUP($F68,alloc,11)</f>
        <v>0</v>
      </c>
      <c r="O68" s="136">
        <f>$H68*VLOOKUP($F68,alloc,12)</f>
        <v>0</v>
      </c>
      <c r="P68" s="136">
        <f>$H68*VLOOKUP($F68,alloc,13)</f>
        <v>0</v>
      </c>
      <c r="Q68" s="136">
        <f>$H68*VLOOKUP($F68,alloc,14)</f>
        <v>0</v>
      </c>
      <c r="R68" s="136">
        <f>$H68*VLOOKUP($F68,alloc,15)</f>
        <v>0</v>
      </c>
      <c r="S68" s="136">
        <f>$H68*VLOOKUP($F68,alloc,16)</f>
        <v>0</v>
      </c>
      <c r="T68" s="136">
        <f>$H68*VLOOKUP($F68,alloc,17)</f>
        <v>0</v>
      </c>
      <c r="U68" s="136">
        <f>$H68*VLOOKUP($F68,alloc,18)</f>
        <v>0</v>
      </c>
      <c r="V68" s="136">
        <f>$H68*VLOOKUP($F68,alloc,19)</f>
        <v>0</v>
      </c>
      <c r="W68" s="136">
        <f>$H68*VLOOKUP($F68,alloc,20)</f>
        <v>0</v>
      </c>
      <c r="X68" s="42">
        <f>SUM(I68:W68)-H68</f>
        <v>0</v>
      </c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</row>
    <row r="69" spans="1:60">
      <c r="A69" s="44">
        <f t="shared" si="8"/>
        <v>45</v>
      </c>
      <c r="B69" s="44"/>
      <c r="C69" s="44"/>
      <c r="E69" s="44" t="s">
        <v>455</v>
      </c>
      <c r="F69" s="43">
        <v>7.6</v>
      </c>
      <c r="G69" s="136" t="str">
        <f>VLOOKUP($F69,alloc,3)</f>
        <v>Allocated O&amp;M Expenses - Comm</v>
      </c>
      <c r="H69" s="42">
        <f>'Taxes Class.'!K$18</f>
        <v>0</v>
      </c>
      <c r="I69" s="136">
        <f>$H69*VLOOKUP($F69,alloc,6)</f>
        <v>0</v>
      </c>
      <c r="J69" s="136">
        <f>$H69*VLOOKUP($F69,alloc,7)</f>
        <v>0</v>
      </c>
      <c r="K69" s="136">
        <f>$H69*VLOOKUP($F69,alloc,8)</f>
        <v>0</v>
      </c>
      <c r="L69" s="136">
        <f>$H69*VLOOKUP($F69,alloc,9)</f>
        <v>0</v>
      </c>
      <c r="M69" s="136">
        <f>$H69*VLOOKUP($F69,alloc,10)</f>
        <v>0</v>
      </c>
      <c r="N69" s="136">
        <f>$H69*VLOOKUP($F69,alloc,11)</f>
        <v>0</v>
      </c>
      <c r="O69" s="136">
        <f>$H69*VLOOKUP($F69,alloc,12)</f>
        <v>0</v>
      </c>
      <c r="P69" s="136">
        <f>$H69*VLOOKUP($F69,alloc,13)</f>
        <v>0</v>
      </c>
      <c r="Q69" s="136">
        <f>$H69*VLOOKUP($F69,alloc,14)</f>
        <v>0</v>
      </c>
      <c r="R69" s="136">
        <f>$H69*VLOOKUP($F69,alloc,15)</f>
        <v>0</v>
      </c>
      <c r="S69" s="136">
        <f>$H69*VLOOKUP($F69,alloc,16)</f>
        <v>0</v>
      </c>
      <c r="T69" s="136">
        <f>$H69*VLOOKUP($F69,alloc,17)</f>
        <v>0</v>
      </c>
      <c r="U69" s="136">
        <f>$H69*VLOOKUP($F69,alloc,18)</f>
        <v>0</v>
      </c>
      <c r="V69" s="136">
        <f>$H69*VLOOKUP($F69,alloc,19)</f>
        <v>0</v>
      </c>
      <c r="W69" s="136">
        <f>$H69*VLOOKUP($F69,alloc,20)</f>
        <v>0</v>
      </c>
      <c r="X69" s="42">
        <f>SUM(I69:W69)-H69</f>
        <v>0</v>
      </c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</row>
    <row r="70" spans="1:60">
      <c r="A70" s="44">
        <f t="shared" si="8"/>
        <v>46</v>
      </c>
      <c r="B70" s="44"/>
      <c r="C70" s="44"/>
      <c r="D70" s="130" t="s">
        <v>234</v>
      </c>
      <c r="E70" s="44"/>
      <c r="F70" s="129"/>
      <c r="G70" s="42"/>
      <c r="H70" s="42">
        <f>'Taxes Class.'!K$19</f>
        <v>1630360.2859142609</v>
      </c>
      <c r="I70" s="42">
        <f t="shared" ref="I70:W70" si="9">+SUM(I66:I69)</f>
        <v>688743.77129454073</v>
      </c>
      <c r="J70" s="42">
        <f t="shared" si="9"/>
        <v>450566.32746673533</v>
      </c>
      <c r="K70" s="42">
        <f t="shared" si="9"/>
        <v>18401.906813071608</v>
      </c>
      <c r="L70" s="42">
        <f t="shared" si="9"/>
        <v>226783.89794487713</v>
      </c>
      <c r="M70" s="42">
        <f t="shared" si="9"/>
        <v>245864.38239503602</v>
      </c>
      <c r="N70" s="42">
        <f t="shared" si="9"/>
        <v>0</v>
      </c>
      <c r="O70" s="42">
        <f t="shared" si="9"/>
        <v>0</v>
      </c>
      <c r="P70" s="42">
        <f t="shared" si="9"/>
        <v>0</v>
      </c>
      <c r="Q70" s="42">
        <f t="shared" si="9"/>
        <v>0</v>
      </c>
      <c r="R70" s="42">
        <f t="shared" si="9"/>
        <v>0</v>
      </c>
      <c r="S70" s="42">
        <f t="shared" si="9"/>
        <v>0</v>
      </c>
      <c r="T70" s="42">
        <f t="shared" si="9"/>
        <v>0</v>
      </c>
      <c r="U70" s="42">
        <f t="shared" si="9"/>
        <v>0</v>
      </c>
      <c r="V70" s="42">
        <f t="shared" si="9"/>
        <v>0</v>
      </c>
      <c r="W70" s="42">
        <f t="shared" si="9"/>
        <v>0</v>
      </c>
      <c r="X70" s="42">
        <f>SUM(I70:W70)-H70</f>
        <v>0</v>
      </c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</row>
    <row r="71" spans="1:60">
      <c r="A71" s="44">
        <f t="shared" si="8"/>
        <v>47</v>
      </c>
      <c r="B71" s="44"/>
      <c r="C71" s="44"/>
      <c r="E71" s="44"/>
      <c r="F71" s="129"/>
      <c r="G71" s="136"/>
      <c r="H71" s="42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</row>
    <row r="72" spans="1:60">
      <c r="A72" s="44">
        <f t="shared" si="8"/>
        <v>48</v>
      </c>
      <c r="B72" s="44"/>
      <c r="C72" s="44"/>
      <c r="D72" s="44" t="s">
        <v>232</v>
      </c>
      <c r="F72" s="129"/>
      <c r="G72" s="136"/>
      <c r="H72" s="42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</row>
    <row r="73" spans="1:60">
      <c r="A73" s="44">
        <f t="shared" si="8"/>
        <v>49</v>
      </c>
      <c r="B73" s="44"/>
      <c r="C73" s="44"/>
      <c r="E73" s="44" t="s">
        <v>238</v>
      </c>
      <c r="F73" s="43">
        <v>99</v>
      </c>
      <c r="G73" s="136" t="str">
        <f>VLOOKUP($F73,alloc,3)</f>
        <v>-</v>
      </c>
      <c r="H73" s="42">
        <f>'Taxes Class.'!K$22</f>
        <v>0</v>
      </c>
      <c r="I73" s="136">
        <f>$H73*VLOOKUP($F73,alloc,6)</f>
        <v>0</v>
      </c>
      <c r="J73" s="136">
        <f>$H73*VLOOKUP($F73,alloc,7)</f>
        <v>0</v>
      </c>
      <c r="K73" s="136">
        <f>$H73*VLOOKUP($F73,alloc,8)</f>
        <v>0</v>
      </c>
      <c r="L73" s="136">
        <f>$H73*VLOOKUP($F73,alloc,9)</f>
        <v>0</v>
      </c>
      <c r="M73" s="136">
        <f>$H73*VLOOKUP($F73,alloc,10)</f>
        <v>0</v>
      </c>
      <c r="N73" s="136">
        <f>$H73*VLOOKUP($F73,alloc,11)</f>
        <v>0</v>
      </c>
      <c r="O73" s="136">
        <f>$H73*VLOOKUP($F73,alloc,12)</f>
        <v>0</v>
      </c>
      <c r="P73" s="136">
        <f>$H73*VLOOKUP($F73,alloc,13)</f>
        <v>0</v>
      </c>
      <c r="Q73" s="136">
        <f>$H73*VLOOKUP($F73,alloc,14)</f>
        <v>0</v>
      </c>
      <c r="R73" s="136">
        <f>$H73*VLOOKUP($F73,alloc,15)</f>
        <v>0</v>
      </c>
      <c r="S73" s="136">
        <f>$H73*VLOOKUP($F73,alloc,16)</f>
        <v>0</v>
      </c>
      <c r="T73" s="136">
        <f>$H73*VLOOKUP($F73,alloc,17)</f>
        <v>0</v>
      </c>
      <c r="U73" s="136">
        <f>$H73*VLOOKUP($F73,alloc,18)</f>
        <v>0</v>
      </c>
      <c r="V73" s="136">
        <f>$H73*VLOOKUP($F73,alloc,19)</f>
        <v>0</v>
      </c>
      <c r="W73" s="136">
        <f>$H73*VLOOKUP($F73,alloc,20)</f>
        <v>0</v>
      </c>
      <c r="X73" s="42">
        <f>SUM(I73:W73)-H73</f>
        <v>0</v>
      </c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</row>
    <row r="74" spans="1:60">
      <c r="A74" s="44">
        <f t="shared" si="8"/>
        <v>50</v>
      </c>
      <c r="B74" s="44"/>
      <c r="C74" s="44"/>
      <c r="E74" s="44" t="s">
        <v>237</v>
      </c>
      <c r="F74" s="43">
        <v>99</v>
      </c>
      <c r="G74" s="136" t="str">
        <f>VLOOKUP($F74,alloc,3)</f>
        <v>-</v>
      </c>
      <c r="H74" s="42">
        <f>'Taxes Class.'!K$23</f>
        <v>0</v>
      </c>
      <c r="I74" s="136">
        <f>$H74*VLOOKUP($F74,alloc,6)</f>
        <v>0</v>
      </c>
      <c r="J74" s="136">
        <f>$H74*VLOOKUP($F74,alloc,7)</f>
        <v>0</v>
      </c>
      <c r="K74" s="136">
        <f>$H74*VLOOKUP($F74,alloc,8)</f>
        <v>0</v>
      </c>
      <c r="L74" s="136">
        <f>$H74*VLOOKUP($F74,alloc,9)</f>
        <v>0</v>
      </c>
      <c r="M74" s="136">
        <f>$H74*VLOOKUP($F74,alloc,10)</f>
        <v>0</v>
      </c>
      <c r="N74" s="136">
        <f>$H74*VLOOKUP($F74,alloc,11)</f>
        <v>0</v>
      </c>
      <c r="O74" s="136">
        <f>$H74*VLOOKUP($F74,alloc,12)</f>
        <v>0</v>
      </c>
      <c r="P74" s="136">
        <f>$H74*VLOOKUP($F74,alloc,13)</f>
        <v>0</v>
      </c>
      <c r="Q74" s="136">
        <f>$H74*VLOOKUP($F74,alloc,14)</f>
        <v>0</v>
      </c>
      <c r="R74" s="136">
        <f>$H74*VLOOKUP($F74,alloc,15)</f>
        <v>0</v>
      </c>
      <c r="S74" s="136">
        <f>$H74*VLOOKUP($F74,alloc,16)</f>
        <v>0</v>
      </c>
      <c r="T74" s="136">
        <f>$H74*VLOOKUP($F74,alloc,17)</f>
        <v>0</v>
      </c>
      <c r="U74" s="136">
        <f>$H74*VLOOKUP($F74,alloc,18)</f>
        <v>0</v>
      </c>
      <c r="V74" s="136">
        <f>$H74*VLOOKUP($F74,alloc,19)</f>
        <v>0</v>
      </c>
      <c r="W74" s="136">
        <f>$H74*VLOOKUP($F74,alloc,20)</f>
        <v>0</v>
      </c>
      <c r="X74" s="42">
        <f>SUM(I74:W74)-H74</f>
        <v>0</v>
      </c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</row>
    <row r="75" spans="1:60">
      <c r="A75" s="44">
        <f t="shared" si="8"/>
        <v>51</v>
      </c>
      <c r="B75" s="44"/>
      <c r="C75" s="44"/>
      <c r="E75" s="141" t="s">
        <v>456</v>
      </c>
      <c r="F75" s="43">
        <v>1</v>
      </c>
      <c r="G75" s="136" t="str">
        <f>VLOOKUP($F75,alloc,3)</f>
        <v>Mcf</v>
      </c>
      <c r="H75" s="42">
        <f>'Taxes Class.'!K$24</f>
        <v>317095.65005307103</v>
      </c>
      <c r="I75" s="136">
        <f>$H75*VLOOKUP($F75,alloc,6)</f>
        <v>99730.316906887063</v>
      </c>
      <c r="J75" s="136">
        <f>$H75*VLOOKUP($F75,alloc,7)</f>
        <v>65446.920860628197</v>
      </c>
      <c r="K75" s="136">
        <f>$H75*VLOOKUP($F75,alloc,8)</f>
        <v>3172.1939733123022</v>
      </c>
      <c r="L75" s="136">
        <f>$H75*VLOOKUP($F75,alloc,9)</f>
        <v>71126.430194024724</v>
      </c>
      <c r="M75" s="136">
        <f>$H75*VLOOKUP($F75,alloc,10)</f>
        <v>77619.788118218799</v>
      </c>
      <c r="N75" s="136">
        <f>$H75*VLOOKUP($F75,alloc,11)</f>
        <v>0</v>
      </c>
      <c r="O75" s="136">
        <f>$H75*VLOOKUP($F75,alloc,12)</f>
        <v>0</v>
      </c>
      <c r="P75" s="136">
        <f>$H75*VLOOKUP($F75,alloc,13)</f>
        <v>0</v>
      </c>
      <c r="Q75" s="136">
        <f>$H75*VLOOKUP($F75,alloc,14)</f>
        <v>0</v>
      </c>
      <c r="R75" s="136">
        <f>$H75*VLOOKUP($F75,alloc,15)</f>
        <v>0</v>
      </c>
      <c r="S75" s="136">
        <f>$H75*VLOOKUP($F75,alloc,16)</f>
        <v>0</v>
      </c>
      <c r="T75" s="136">
        <f>$H75*VLOOKUP($F75,alloc,17)</f>
        <v>0</v>
      </c>
      <c r="U75" s="136">
        <f>$H75*VLOOKUP($F75,alloc,18)</f>
        <v>0</v>
      </c>
      <c r="V75" s="136">
        <f>$H75*VLOOKUP($F75,alloc,19)</f>
        <v>0</v>
      </c>
      <c r="W75" s="136">
        <f>$H75*VLOOKUP($F75,alloc,20)</f>
        <v>0</v>
      </c>
      <c r="X75" s="42">
        <f>SUM(I75:W75)-H75</f>
        <v>0</v>
      </c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</row>
    <row r="76" spans="1:60">
      <c r="A76" s="44">
        <f t="shared" si="8"/>
        <v>52</v>
      </c>
      <c r="B76" s="44"/>
      <c r="C76" s="44"/>
      <c r="D76" s="130" t="s">
        <v>236</v>
      </c>
      <c r="E76" s="44"/>
      <c r="F76" s="129"/>
      <c r="G76" s="136"/>
      <c r="H76" s="42">
        <f>'Taxes Class.'!K$25</f>
        <v>317095.65005307103</v>
      </c>
      <c r="I76" s="136">
        <f t="shared" ref="I76:W76" si="10">SUM(I73:I75)</f>
        <v>99730.316906887063</v>
      </c>
      <c r="J76" s="136">
        <f t="shared" si="10"/>
        <v>65446.920860628197</v>
      </c>
      <c r="K76" s="136">
        <f t="shared" si="10"/>
        <v>3172.1939733123022</v>
      </c>
      <c r="L76" s="136">
        <f t="shared" si="10"/>
        <v>71126.430194024724</v>
      </c>
      <c r="M76" s="136">
        <f t="shared" si="10"/>
        <v>77619.788118218799</v>
      </c>
      <c r="N76" s="136">
        <f t="shared" si="10"/>
        <v>0</v>
      </c>
      <c r="O76" s="136">
        <f t="shared" si="10"/>
        <v>0</v>
      </c>
      <c r="P76" s="136">
        <f t="shared" si="10"/>
        <v>0</v>
      </c>
      <c r="Q76" s="136">
        <f t="shared" si="10"/>
        <v>0</v>
      </c>
      <c r="R76" s="136">
        <f t="shared" si="10"/>
        <v>0</v>
      </c>
      <c r="S76" s="136">
        <f t="shared" si="10"/>
        <v>0</v>
      </c>
      <c r="T76" s="136">
        <f t="shared" si="10"/>
        <v>0</v>
      </c>
      <c r="U76" s="136">
        <f t="shared" si="10"/>
        <v>0</v>
      </c>
      <c r="V76" s="136">
        <f t="shared" si="10"/>
        <v>0</v>
      </c>
      <c r="W76" s="136">
        <f t="shared" si="10"/>
        <v>0</v>
      </c>
      <c r="X76" s="42">
        <f>SUM(I76:W76)-H76</f>
        <v>0</v>
      </c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</row>
    <row r="77" spans="1:60">
      <c r="A77" s="44">
        <f t="shared" si="8"/>
        <v>53</v>
      </c>
      <c r="B77" s="44"/>
      <c r="C77" s="44"/>
      <c r="E77" s="44"/>
      <c r="F77" s="129"/>
      <c r="G77" s="136"/>
      <c r="H77" s="42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</row>
    <row r="78" spans="1:60">
      <c r="A78" s="44">
        <f t="shared" si="8"/>
        <v>54</v>
      </c>
      <c r="B78" s="44"/>
      <c r="C78" s="44" t="s">
        <v>235</v>
      </c>
      <c r="D78" s="44"/>
      <c r="F78" s="129"/>
      <c r="G78" s="136"/>
      <c r="H78" s="42">
        <f>'Taxes Class.'!K$27</f>
        <v>1947455.935967332</v>
      </c>
      <c r="I78" s="136">
        <f>I70+I76</f>
        <v>788474.08820142783</v>
      </c>
      <c r="J78" s="136">
        <f t="shared" ref="J78:W78" si="11">J70+J76</f>
        <v>516013.24832736352</v>
      </c>
      <c r="K78" s="136">
        <f t="shared" si="11"/>
        <v>21574.100786383911</v>
      </c>
      <c r="L78" s="136">
        <f t="shared" si="11"/>
        <v>297910.32813890185</v>
      </c>
      <c r="M78" s="136">
        <f t="shared" si="11"/>
        <v>323484.17051325482</v>
      </c>
      <c r="N78" s="136">
        <f t="shared" si="11"/>
        <v>0</v>
      </c>
      <c r="O78" s="136">
        <f t="shared" si="11"/>
        <v>0</v>
      </c>
      <c r="P78" s="136">
        <f t="shared" si="11"/>
        <v>0</v>
      </c>
      <c r="Q78" s="136">
        <f t="shared" si="11"/>
        <v>0</v>
      </c>
      <c r="R78" s="136">
        <f t="shared" si="11"/>
        <v>0</v>
      </c>
      <c r="S78" s="136">
        <f t="shared" si="11"/>
        <v>0</v>
      </c>
      <c r="T78" s="136">
        <f t="shared" si="11"/>
        <v>0</v>
      </c>
      <c r="U78" s="136">
        <f t="shared" si="11"/>
        <v>0</v>
      </c>
      <c r="V78" s="136">
        <f t="shared" si="11"/>
        <v>0</v>
      </c>
      <c r="W78" s="136">
        <f t="shared" si="11"/>
        <v>0</v>
      </c>
      <c r="X78" s="42">
        <f>SUM(I78:W78)-H78</f>
        <v>0</v>
      </c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</row>
    <row r="79" spans="1:60">
      <c r="A79" s="44">
        <f t="shared" si="8"/>
        <v>55</v>
      </c>
      <c r="B79" s="44"/>
      <c r="C79" s="44"/>
      <c r="D79" s="44"/>
      <c r="E79" s="44"/>
      <c r="F79" s="129"/>
      <c r="G79" s="136"/>
      <c r="H79" s="42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</row>
    <row r="80" spans="1:60">
      <c r="A80" s="44">
        <f t="shared" si="8"/>
        <v>56</v>
      </c>
      <c r="B80" s="44"/>
      <c r="C80" s="44"/>
      <c r="D80" s="44"/>
      <c r="E80" s="44"/>
      <c r="F80" s="129"/>
      <c r="G80" s="136"/>
      <c r="H80" s="42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</row>
    <row r="81" spans="1:60">
      <c r="A81" s="44">
        <f t="shared" si="8"/>
        <v>57</v>
      </c>
      <c r="B81" s="44"/>
      <c r="C81" s="44" t="s">
        <v>457</v>
      </c>
      <c r="F81" s="43">
        <v>19.600000000000001</v>
      </c>
      <c r="G81" s="136" t="str">
        <f>VLOOKUP($F81,alloc,3)</f>
        <v>Rate Base - Comm</v>
      </c>
      <c r="H81" s="42">
        <f>'Taxes Class.'!K$30</f>
        <v>1927637.0068312469</v>
      </c>
      <c r="I81" s="136">
        <f>$H81*VLOOKUP($F81,alloc,6)</f>
        <v>642809.69542574871</v>
      </c>
      <c r="J81" s="136">
        <f>$H81*VLOOKUP($F81,alloc,7)</f>
        <v>419426.02849381021</v>
      </c>
      <c r="K81" s="136">
        <f>$H81*VLOOKUP($F81,alloc,8)</f>
        <v>19356.65813742116</v>
      </c>
      <c r="L81" s="136">
        <f>$H81*VLOOKUP($F81,alloc,9)</f>
        <v>405720.23283198487</v>
      </c>
      <c r="M81" s="136">
        <f>$H81*VLOOKUP($F81,alloc,10)</f>
        <v>440324.39194228215</v>
      </c>
      <c r="N81" s="136">
        <f>$H81*VLOOKUP($F81,alloc,11)</f>
        <v>0</v>
      </c>
      <c r="O81" s="136">
        <f>$H81*VLOOKUP($F81,alloc,12)</f>
        <v>0</v>
      </c>
      <c r="P81" s="136">
        <f>$H81*VLOOKUP($F81,alloc,13)</f>
        <v>0</v>
      </c>
      <c r="Q81" s="136">
        <f>$H81*VLOOKUP($F81,alloc,14)</f>
        <v>0</v>
      </c>
      <c r="R81" s="136">
        <f>$H81*VLOOKUP($F81,alloc,15)</f>
        <v>0</v>
      </c>
      <c r="S81" s="136">
        <f>$H81*VLOOKUP($F81,alloc,16)</f>
        <v>0</v>
      </c>
      <c r="T81" s="136">
        <f>$H81*VLOOKUP($F81,alloc,17)</f>
        <v>0</v>
      </c>
      <c r="U81" s="136">
        <f>$H81*VLOOKUP($F81,alloc,18)</f>
        <v>0</v>
      </c>
      <c r="V81" s="136">
        <f>$H81*VLOOKUP($F81,alloc,19)</f>
        <v>0</v>
      </c>
      <c r="W81" s="136">
        <f>$H81*VLOOKUP($F81,alloc,20)</f>
        <v>0</v>
      </c>
      <c r="X81" s="42">
        <f>SUM(I81:W81)-H81</f>
        <v>0</v>
      </c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</row>
    <row r="82" spans="1:60">
      <c r="A82" s="44"/>
      <c r="B82" s="44"/>
      <c r="C82" s="44"/>
      <c r="D82" s="44"/>
      <c r="E82" s="42"/>
      <c r="F82" s="129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</row>
    <row r="83" spans="1:60">
      <c r="A83" s="44"/>
      <c r="B83" s="44"/>
      <c r="C83" s="44"/>
      <c r="D83" s="44"/>
      <c r="E83" s="132" t="s">
        <v>48</v>
      </c>
      <c r="F83" s="129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</row>
    <row r="84" spans="1:60">
      <c r="A84" s="44"/>
      <c r="B84" s="44"/>
      <c r="C84" s="44"/>
      <c r="D84" s="44"/>
      <c r="E84" s="132"/>
      <c r="F84" s="129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</row>
    <row r="85" spans="1:60">
      <c r="A85" s="44"/>
      <c r="B85" s="44"/>
      <c r="C85" s="44"/>
      <c r="D85" s="44"/>
      <c r="E85" s="132"/>
      <c r="F85" s="129"/>
      <c r="G85" s="42"/>
      <c r="H85" s="44"/>
      <c r="I85" s="44"/>
      <c r="J85" s="44"/>
      <c r="K85" s="44"/>
      <c r="L85" s="44"/>
      <c r="M85" s="132"/>
      <c r="N85" s="132"/>
      <c r="O85" s="44"/>
      <c r="P85" s="45"/>
      <c r="Q85" s="45"/>
      <c r="R85" s="45"/>
      <c r="S85" s="45"/>
      <c r="T85" s="45"/>
      <c r="U85" s="45"/>
      <c r="V85" s="44"/>
      <c r="W85" s="44"/>
      <c r="X85" s="44"/>
      <c r="Y85" s="44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</row>
    <row r="86" spans="1:60">
      <c r="A86" s="44"/>
      <c r="B86" s="44"/>
      <c r="C86" s="44"/>
      <c r="D86" s="44"/>
      <c r="E86" s="42"/>
      <c r="F86" s="129"/>
      <c r="G86" s="42"/>
      <c r="H86" s="44"/>
      <c r="I86" s="42"/>
      <c r="J86" s="132"/>
      <c r="K86" s="132"/>
      <c r="L86" s="132"/>
      <c r="M86" s="45"/>
      <c r="N86" s="45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44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</row>
    <row r="87" spans="1:60">
      <c r="A87" s="132" t="s">
        <v>303</v>
      </c>
      <c r="B87" s="44"/>
      <c r="C87" s="44"/>
      <c r="D87" s="44"/>
      <c r="E87" s="42"/>
      <c r="F87" s="131" t="s">
        <v>38</v>
      </c>
      <c r="G87" s="149" t="s">
        <v>38</v>
      </c>
      <c r="H87" s="45" t="s">
        <v>1</v>
      </c>
      <c r="I87" s="3" t="s">
        <v>56</v>
      </c>
      <c r="J87" s="3" t="s">
        <v>518</v>
      </c>
      <c r="K87" s="3" t="s">
        <v>518</v>
      </c>
      <c r="L87" s="69" t="s">
        <v>180</v>
      </c>
      <c r="M87" s="69" t="s">
        <v>180</v>
      </c>
      <c r="N87" s="45"/>
      <c r="O87" s="45"/>
      <c r="P87" s="45"/>
      <c r="Q87" s="45"/>
      <c r="R87" s="45"/>
      <c r="S87" s="132"/>
      <c r="T87" s="132"/>
      <c r="U87" s="132"/>
      <c r="V87" s="45"/>
      <c r="W87" s="45"/>
      <c r="X87" s="45"/>
      <c r="Y87" s="44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</row>
    <row r="88" spans="1:60">
      <c r="A88" s="133" t="s">
        <v>302</v>
      </c>
      <c r="B88" s="44"/>
      <c r="C88" s="44"/>
      <c r="D88" s="44"/>
      <c r="E88" s="42"/>
      <c r="F88" s="131" t="s">
        <v>39</v>
      </c>
      <c r="G88" s="149" t="s">
        <v>21</v>
      </c>
      <c r="H88" s="45" t="s">
        <v>2</v>
      </c>
      <c r="I88" s="3" t="s">
        <v>519</v>
      </c>
      <c r="J88" s="69" t="s">
        <v>420</v>
      </c>
      <c r="K88" s="69" t="s">
        <v>517</v>
      </c>
      <c r="L88" s="69" t="s">
        <v>420</v>
      </c>
      <c r="M88" s="69" t="s">
        <v>517</v>
      </c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4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</row>
    <row r="89" spans="1:60">
      <c r="A89" s="44">
        <v>58</v>
      </c>
      <c r="B89" s="44"/>
      <c r="C89" s="44" t="s">
        <v>127</v>
      </c>
      <c r="D89" s="44"/>
      <c r="F89" s="43"/>
      <c r="G89" s="136"/>
      <c r="H89" s="42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</row>
    <row r="90" spans="1:60">
      <c r="A90" s="44">
        <f t="shared" si="8"/>
        <v>59</v>
      </c>
      <c r="B90" s="44"/>
      <c r="C90" s="44"/>
      <c r="D90" s="44"/>
      <c r="F90" s="129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</row>
    <row r="91" spans="1:60">
      <c r="A91" s="44">
        <f t="shared" si="8"/>
        <v>60</v>
      </c>
      <c r="B91" s="44"/>
      <c r="C91" s="44"/>
      <c r="D91" s="44" t="s">
        <v>233</v>
      </c>
      <c r="F91" s="43"/>
      <c r="G91" s="136"/>
      <c r="H91" s="42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</row>
    <row r="92" spans="1:60">
      <c r="A92" s="44">
        <f t="shared" si="8"/>
        <v>61</v>
      </c>
      <c r="B92" s="44"/>
      <c r="C92" s="44"/>
      <c r="E92" s="44" t="s">
        <v>452</v>
      </c>
      <c r="F92" s="43"/>
      <c r="G92" s="136"/>
      <c r="H92" s="42">
        <f>'Taxes Class.'!F$15</f>
        <v>735894.71152522985</v>
      </c>
      <c r="I92" s="136">
        <f t="shared" ref="I92:W92" si="12">I14+I40+I66</f>
        <v>445538.66575761454</v>
      </c>
      <c r="J92" s="136">
        <f t="shared" si="12"/>
        <v>258183.3621198037</v>
      </c>
      <c r="K92" s="136">
        <f t="shared" si="12"/>
        <v>8047.3086403830603</v>
      </c>
      <c r="L92" s="136">
        <f t="shared" si="12"/>
        <v>16056.389411416048</v>
      </c>
      <c r="M92" s="136">
        <f t="shared" si="12"/>
        <v>8068.985596012446</v>
      </c>
      <c r="N92" s="136">
        <f t="shared" si="12"/>
        <v>0</v>
      </c>
      <c r="O92" s="136">
        <f t="shared" si="12"/>
        <v>0</v>
      </c>
      <c r="P92" s="136">
        <f t="shared" si="12"/>
        <v>0</v>
      </c>
      <c r="Q92" s="136">
        <f t="shared" si="12"/>
        <v>0</v>
      </c>
      <c r="R92" s="136">
        <f t="shared" si="12"/>
        <v>0</v>
      </c>
      <c r="S92" s="136">
        <f t="shared" si="12"/>
        <v>0</v>
      </c>
      <c r="T92" s="136">
        <f t="shared" si="12"/>
        <v>0</v>
      </c>
      <c r="U92" s="136">
        <f t="shared" si="12"/>
        <v>0</v>
      </c>
      <c r="V92" s="136">
        <f t="shared" si="12"/>
        <v>0</v>
      </c>
      <c r="W92" s="136">
        <f t="shared" si="12"/>
        <v>0</v>
      </c>
      <c r="X92" s="42">
        <f>SUM(I92:W92)-H92</f>
        <v>0</v>
      </c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</row>
    <row r="93" spans="1:60">
      <c r="A93" s="44">
        <f t="shared" si="8"/>
        <v>62</v>
      </c>
      <c r="B93" s="44"/>
      <c r="C93" s="44"/>
      <c r="E93" s="44" t="s">
        <v>453</v>
      </c>
      <c r="F93" s="43"/>
      <c r="G93" s="136"/>
      <c r="H93" s="42">
        <f>'Taxes Class.'!F$16</f>
        <v>4983359.9411149751</v>
      </c>
      <c r="I93" s="136">
        <f t="shared" ref="I93:W93" si="13">I15+I41+I67</f>
        <v>2902741.0650492664</v>
      </c>
      <c r="J93" s="136">
        <f t="shared" si="13"/>
        <v>1289937.2666025932</v>
      </c>
      <c r="K93" s="136">
        <f t="shared" si="13"/>
        <v>11344.054125018674</v>
      </c>
      <c r="L93" s="136">
        <f t="shared" si="13"/>
        <v>531660.77552210377</v>
      </c>
      <c r="M93" s="136">
        <f t="shared" si="13"/>
        <v>247676.77981599318</v>
      </c>
      <c r="N93" s="136">
        <f t="shared" si="13"/>
        <v>0</v>
      </c>
      <c r="O93" s="136">
        <f t="shared" si="13"/>
        <v>0</v>
      </c>
      <c r="P93" s="136">
        <f t="shared" si="13"/>
        <v>0</v>
      </c>
      <c r="Q93" s="136">
        <f t="shared" si="13"/>
        <v>0</v>
      </c>
      <c r="R93" s="136">
        <f t="shared" si="13"/>
        <v>0</v>
      </c>
      <c r="S93" s="136">
        <f t="shared" si="13"/>
        <v>0</v>
      </c>
      <c r="T93" s="136">
        <f t="shared" si="13"/>
        <v>0</v>
      </c>
      <c r="U93" s="136">
        <f t="shared" si="13"/>
        <v>0</v>
      </c>
      <c r="V93" s="136">
        <f t="shared" si="13"/>
        <v>0</v>
      </c>
      <c r="W93" s="136">
        <f t="shared" si="13"/>
        <v>0</v>
      </c>
      <c r="X93" s="42">
        <f>SUM(I93:W93)-H93</f>
        <v>0</v>
      </c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</row>
    <row r="94" spans="1:60">
      <c r="A94" s="44">
        <f t="shared" si="8"/>
        <v>63</v>
      </c>
      <c r="B94" s="44"/>
      <c r="C94" s="44"/>
      <c r="E94" s="44" t="s">
        <v>454</v>
      </c>
      <c r="F94" s="43"/>
      <c r="G94" s="136"/>
      <c r="H94" s="42">
        <f>'Taxes Class.'!F$17</f>
        <v>63869.85</v>
      </c>
      <c r="I94" s="136">
        <f t="shared" ref="I94:W94" si="14">I16+I42+I68</f>
        <v>38669.23801118166</v>
      </c>
      <c r="J94" s="136">
        <f t="shared" si="14"/>
        <v>22408.277098376984</v>
      </c>
      <c r="K94" s="136">
        <f t="shared" si="14"/>
        <v>698.44284476468681</v>
      </c>
      <c r="L94" s="136">
        <f t="shared" si="14"/>
        <v>1393.5678123344846</v>
      </c>
      <c r="M94" s="136">
        <f t="shared" si="14"/>
        <v>700.32423334218583</v>
      </c>
      <c r="N94" s="136">
        <f t="shared" si="14"/>
        <v>0</v>
      </c>
      <c r="O94" s="136">
        <f t="shared" si="14"/>
        <v>0</v>
      </c>
      <c r="P94" s="136">
        <f t="shared" si="14"/>
        <v>0</v>
      </c>
      <c r="Q94" s="136">
        <f t="shared" si="14"/>
        <v>0</v>
      </c>
      <c r="R94" s="136">
        <f t="shared" si="14"/>
        <v>0</v>
      </c>
      <c r="S94" s="136">
        <f t="shared" si="14"/>
        <v>0</v>
      </c>
      <c r="T94" s="136">
        <f t="shared" si="14"/>
        <v>0</v>
      </c>
      <c r="U94" s="136">
        <f t="shared" si="14"/>
        <v>0</v>
      </c>
      <c r="V94" s="136">
        <f t="shared" si="14"/>
        <v>0</v>
      </c>
      <c r="W94" s="136">
        <f t="shared" si="14"/>
        <v>0</v>
      </c>
      <c r="X94" s="42">
        <f>SUM(I94:W94)-H94</f>
        <v>0</v>
      </c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</row>
    <row r="95" spans="1:60">
      <c r="A95" s="44">
        <f t="shared" si="8"/>
        <v>64</v>
      </c>
      <c r="B95" s="44"/>
      <c r="C95" s="44"/>
      <c r="E95" s="44" t="s">
        <v>455</v>
      </c>
      <c r="F95" s="43"/>
      <c r="G95" s="136"/>
      <c r="H95" s="42">
        <f>'Taxes Class.'!F$18</f>
        <v>0</v>
      </c>
      <c r="I95" s="136">
        <f t="shared" ref="I95:W95" si="15">I17+I43+I69</f>
        <v>0</v>
      </c>
      <c r="J95" s="136">
        <f t="shared" si="15"/>
        <v>0</v>
      </c>
      <c r="K95" s="136">
        <f t="shared" si="15"/>
        <v>0</v>
      </c>
      <c r="L95" s="136">
        <f t="shared" si="15"/>
        <v>0</v>
      </c>
      <c r="M95" s="136">
        <f t="shared" si="15"/>
        <v>0</v>
      </c>
      <c r="N95" s="136">
        <f t="shared" si="15"/>
        <v>0</v>
      </c>
      <c r="O95" s="136">
        <f t="shared" si="15"/>
        <v>0</v>
      </c>
      <c r="P95" s="136">
        <f t="shared" si="15"/>
        <v>0</v>
      </c>
      <c r="Q95" s="136">
        <f t="shared" si="15"/>
        <v>0</v>
      </c>
      <c r="R95" s="136">
        <f t="shared" si="15"/>
        <v>0</v>
      </c>
      <c r="S95" s="136">
        <f t="shared" si="15"/>
        <v>0</v>
      </c>
      <c r="T95" s="136">
        <f t="shared" si="15"/>
        <v>0</v>
      </c>
      <c r="U95" s="136">
        <f t="shared" si="15"/>
        <v>0</v>
      </c>
      <c r="V95" s="136">
        <f t="shared" si="15"/>
        <v>0</v>
      </c>
      <c r="W95" s="136">
        <f t="shared" si="15"/>
        <v>0</v>
      </c>
      <c r="X95" s="42">
        <f>SUM(I95:W95)-H95</f>
        <v>0</v>
      </c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</row>
    <row r="96" spans="1:60">
      <c r="A96" s="44">
        <f t="shared" si="8"/>
        <v>65</v>
      </c>
      <c r="B96" s="44"/>
      <c r="C96" s="44"/>
      <c r="D96" s="130" t="s">
        <v>234</v>
      </c>
      <c r="E96" s="44"/>
      <c r="F96" s="129"/>
      <c r="G96" s="42"/>
      <c r="H96" s="42">
        <f>'Taxes Class.'!F$19</f>
        <v>5783124.5026402045</v>
      </c>
      <c r="I96" s="136">
        <f t="shared" ref="I96:W96" si="16">I18+I44+I70</f>
        <v>3386948.9688180629</v>
      </c>
      <c r="J96" s="136">
        <f t="shared" si="16"/>
        <v>1570528.9058207739</v>
      </c>
      <c r="K96" s="136">
        <f t="shared" si="16"/>
        <v>20089.805610166422</v>
      </c>
      <c r="L96" s="136">
        <f t="shared" si="16"/>
        <v>549110.7327458543</v>
      </c>
      <c r="M96" s="136">
        <f t="shared" si="16"/>
        <v>256446.08964534782</v>
      </c>
      <c r="N96" s="136">
        <f t="shared" si="16"/>
        <v>0</v>
      </c>
      <c r="O96" s="136">
        <f t="shared" si="16"/>
        <v>0</v>
      </c>
      <c r="P96" s="136">
        <f t="shared" si="16"/>
        <v>0</v>
      </c>
      <c r="Q96" s="136">
        <f t="shared" si="16"/>
        <v>0</v>
      </c>
      <c r="R96" s="136">
        <f t="shared" si="16"/>
        <v>0</v>
      </c>
      <c r="S96" s="136">
        <f t="shared" si="16"/>
        <v>0</v>
      </c>
      <c r="T96" s="136">
        <f t="shared" si="16"/>
        <v>0</v>
      </c>
      <c r="U96" s="136">
        <f t="shared" si="16"/>
        <v>0</v>
      </c>
      <c r="V96" s="136">
        <f t="shared" si="16"/>
        <v>0</v>
      </c>
      <c r="W96" s="136">
        <f t="shared" si="16"/>
        <v>0</v>
      </c>
      <c r="X96" s="42">
        <f>SUM(I96:W96)-H96</f>
        <v>0</v>
      </c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</row>
    <row r="97" spans="1:60">
      <c r="A97" s="44">
        <f t="shared" si="8"/>
        <v>66</v>
      </c>
      <c r="B97" s="44"/>
      <c r="C97" s="44"/>
      <c r="E97" s="44"/>
      <c r="F97" s="129"/>
      <c r="G97" s="136"/>
      <c r="H97" s="42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</row>
    <row r="98" spans="1:60">
      <c r="A98" s="44">
        <f t="shared" si="8"/>
        <v>67</v>
      </c>
      <c r="B98" s="44"/>
      <c r="C98" s="44"/>
      <c r="D98" s="44" t="s">
        <v>232</v>
      </c>
      <c r="F98" s="129"/>
      <c r="G98" s="136"/>
      <c r="H98" s="42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</row>
    <row r="99" spans="1:60">
      <c r="A99" s="44">
        <f t="shared" si="8"/>
        <v>68</v>
      </c>
      <c r="B99" s="44"/>
      <c r="C99" s="44"/>
      <c r="E99" s="44" t="s">
        <v>238</v>
      </c>
      <c r="F99" s="43"/>
      <c r="G99" s="136"/>
      <c r="H99" s="42">
        <f>'Taxes Class.'!F$22</f>
        <v>0</v>
      </c>
      <c r="I99" s="136">
        <f t="shared" ref="I99:W99" si="17">I21+I47+I73</f>
        <v>0</v>
      </c>
      <c r="J99" s="136">
        <f t="shared" si="17"/>
        <v>0</v>
      </c>
      <c r="K99" s="136">
        <f t="shared" si="17"/>
        <v>0</v>
      </c>
      <c r="L99" s="136">
        <f t="shared" si="17"/>
        <v>0</v>
      </c>
      <c r="M99" s="136">
        <f t="shared" si="17"/>
        <v>0</v>
      </c>
      <c r="N99" s="136">
        <f t="shared" si="17"/>
        <v>0</v>
      </c>
      <c r="O99" s="136">
        <f t="shared" si="17"/>
        <v>0</v>
      </c>
      <c r="P99" s="136">
        <f t="shared" si="17"/>
        <v>0</v>
      </c>
      <c r="Q99" s="136">
        <f t="shared" si="17"/>
        <v>0</v>
      </c>
      <c r="R99" s="136">
        <f t="shared" si="17"/>
        <v>0</v>
      </c>
      <c r="S99" s="136">
        <f t="shared" si="17"/>
        <v>0</v>
      </c>
      <c r="T99" s="136">
        <f t="shared" si="17"/>
        <v>0</v>
      </c>
      <c r="U99" s="136">
        <f t="shared" si="17"/>
        <v>0</v>
      </c>
      <c r="V99" s="136">
        <f t="shared" si="17"/>
        <v>0</v>
      </c>
      <c r="W99" s="136">
        <f t="shared" si="17"/>
        <v>0</v>
      </c>
      <c r="X99" s="42">
        <f>SUM(I99:W99)-H99</f>
        <v>0</v>
      </c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</row>
    <row r="100" spans="1:60">
      <c r="A100" s="44">
        <f t="shared" si="8"/>
        <v>69</v>
      </c>
      <c r="B100" s="44"/>
      <c r="C100" s="44"/>
      <c r="E100" s="44" t="s">
        <v>237</v>
      </c>
      <c r="F100" s="43"/>
      <c r="G100" s="136"/>
      <c r="H100" s="42">
        <f>'Taxes Class.'!F$23</f>
        <v>0</v>
      </c>
      <c r="I100" s="136">
        <f t="shared" ref="I100:W100" si="18">I22+I48+I74</f>
        <v>0</v>
      </c>
      <c r="J100" s="136">
        <f t="shared" si="18"/>
        <v>0</v>
      </c>
      <c r="K100" s="136">
        <f t="shared" si="18"/>
        <v>0</v>
      </c>
      <c r="L100" s="136">
        <f t="shared" si="18"/>
        <v>0</v>
      </c>
      <c r="M100" s="136">
        <f t="shared" si="18"/>
        <v>0</v>
      </c>
      <c r="N100" s="136">
        <f t="shared" si="18"/>
        <v>0</v>
      </c>
      <c r="O100" s="136">
        <f t="shared" si="18"/>
        <v>0</v>
      </c>
      <c r="P100" s="136">
        <f t="shared" si="18"/>
        <v>0</v>
      </c>
      <c r="Q100" s="136">
        <f t="shared" si="18"/>
        <v>0</v>
      </c>
      <c r="R100" s="136">
        <f t="shared" si="18"/>
        <v>0</v>
      </c>
      <c r="S100" s="136">
        <f t="shared" si="18"/>
        <v>0</v>
      </c>
      <c r="T100" s="136">
        <f t="shared" si="18"/>
        <v>0</v>
      </c>
      <c r="U100" s="136">
        <f t="shared" si="18"/>
        <v>0</v>
      </c>
      <c r="V100" s="136">
        <f t="shared" si="18"/>
        <v>0</v>
      </c>
      <c r="W100" s="136">
        <f t="shared" si="18"/>
        <v>0</v>
      </c>
      <c r="X100" s="42">
        <f>SUM(I100:W100)-H100</f>
        <v>0</v>
      </c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</row>
    <row r="101" spans="1:60">
      <c r="A101" s="44">
        <f t="shared" si="8"/>
        <v>70</v>
      </c>
      <c r="B101" s="44"/>
      <c r="C101" s="44"/>
      <c r="E101" s="141" t="s">
        <v>456</v>
      </c>
      <c r="F101" s="43"/>
      <c r="G101" s="136"/>
      <c r="H101" s="42">
        <f>'Taxes Class.'!F$24</f>
        <v>317095.65005307103</v>
      </c>
      <c r="I101" s="136">
        <f t="shared" ref="I101:W101" si="19">I23+I49+I75</f>
        <v>99730.316906887063</v>
      </c>
      <c r="J101" s="136">
        <f t="shared" si="19"/>
        <v>65446.920860628197</v>
      </c>
      <c r="K101" s="136">
        <f t="shared" si="19"/>
        <v>3172.1939733123022</v>
      </c>
      <c r="L101" s="136">
        <f t="shared" si="19"/>
        <v>71126.430194024724</v>
      </c>
      <c r="M101" s="136">
        <f t="shared" si="19"/>
        <v>77619.788118218799</v>
      </c>
      <c r="N101" s="136">
        <f t="shared" si="19"/>
        <v>0</v>
      </c>
      <c r="O101" s="136">
        <f t="shared" si="19"/>
        <v>0</v>
      </c>
      <c r="P101" s="136">
        <f t="shared" si="19"/>
        <v>0</v>
      </c>
      <c r="Q101" s="136">
        <f t="shared" si="19"/>
        <v>0</v>
      </c>
      <c r="R101" s="136">
        <f t="shared" si="19"/>
        <v>0</v>
      </c>
      <c r="S101" s="136">
        <f t="shared" si="19"/>
        <v>0</v>
      </c>
      <c r="T101" s="136">
        <f t="shared" si="19"/>
        <v>0</v>
      </c>
      <c r="U101" s="136">
        <f t="shared" si="19"/>
        <v>0</v>
      </c>
      <c r="V101" s="136">
        <f t="shared" si="19"/>
        <v>0</v>
      </c>
      <c r="W101" s="136">
        <f t="shared" si="19"/>
        <v>0</v>
      </c>
      <c r="X101" s="42">
        <f>SUM(I101:W101)-H101</f>
        <v>0</v>
      </c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</row>
    <row r="102" spans="1:60">
      <c r="A102" s="44">
        <f t="shared" si="8"/>
        <v>71</v>
      </c>
      <c r="B102" s="44"/>
      <c r="C102" s="44"/>
      <c r="D102" s="130" t="s">
        <v>236</v>
      </c>
      <c r="E102" s="44"/>
      <c r="F102" s="129"/>
      <c r="G102" s="136"/>
      <c r="H102" s="42">
        <f>'Taxes Class.'!F$25</f>
        <v>317095.65005307103</v>
      </c>
      <c r="I102" s="136">
        <f t="shared" ref="I102:W102" si="20">I24+I50+I76</f>
        <v>99730.316906887063</v>
      </c>
      <c r="J102" s="136">
        <f t="shared" si="20"/>
        <v>65446.920860628197</v>
      </c>
      <c r="K102" s="136">
        <f t="shared" si="20"/>
        <v>3172.1939733123022</v>
      </c>
      <c r="L102" s="136">
        <f t="shared" si="20"/>
        <v>71126.430194024724</v>
      </c>
      <c r="M102" s="136">
        <f t="shared" si="20"/>
        <v>77619.788118218799</v>
      </c>
      <c r="N102" s="136">
        <f t="shared" si="20"/>
        <v>0</v>
      </c>
      <c r="O102" s="136">
        <f t="shared" si="20"/>
        <v>0</v>
      </c>
      <c r="P102" s="136">
        <f t="shared" si="20"/>
        <v>0</v>
      </c>
      <c r="Q102" s="136">
        <f t="shared" si="20"/>
        <v>0</v>
      </c>
      <c r="R102" s="136">
        <f t="shared" si="20"/>
        <v>0</v>
      </c>
      <c r="S102" s="136">
        <f t="shared" si="20"/>
        <v>0</v>
      </c>
      <c r="T102" s="136">
        <f t="shared" si="20"/>
        <v>0</v>
      </c>
      <c r="U102" s="136">
        <f t="shared" si="20"/>
        <v>0</v>
      </c>
      <c r="V102" s="136">
        <f t="shared" si="20"/>
        <v>0</v>
      </c>
      <c r="W102" s="136">
        <f t="shared" si="20"/>
        <v>0</v>
      </c>
      <c r="X102" s="42">
        <f>SUM(I102:W102)-H102</f>
        <v>0</v>
      </c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</row>
    <row r="103" spans="1:60">
      <c r="A103" s="44">
        <f t="shared" si="8"/>
        <v>72</v>
      </c>
      <c r="B103" s="44"/>
      <c r="C103" s="44"/>
      <c r="E103" s="44"/>
      <c r="F103" s="129"/>
      <c r="G103" s="136"/>
      <c r="H103" s="42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</row>
    <row r="104" spans="1:60">
      <c r="A104" s="44">
        <f t="shared" si="8"/>
        <v>73</v>
      </c>
      <c r="B104" s="44"/>
      <c r="C104" s="44" t="s">
        <v>235</v>
      </c>
      <c r="D104" s="44"/>
      <c r="F104" s="129"/>
      <c r="G104" s="136"/>
      <c r="H104" s="42">
        <f>'Taxes Class.'!F$27</f>
        <v>6100220.1526932754</v>
      </c>
      <c r="I104" s="136">
        <f t="shared" ref="I104:W104" si="21">I26+I52+I78</f>
        <v>3486679.28572495</v>
      </c>
      <c r="J104" s="136">
        <f t="shared" si="21"/>
        <v>1635975.826681402</v>
      </c>
      <c r="K104" s="136">
        <f t="shared" si="21"/>
        <v>23261.999583478726</v>
      </c>
      <c r="L104" s="136">
        <f t="shared" si="21"/>
        <v>620237.16293987911</v>
      </c>
      <c r="M104" s="136">
        <f t="shared" si="21"/>
        <v>334065.87776356662</v>
      </c>
      <c r="N104" s="136">
        <f t="shared" si="21"/>
        <v>0</v>
      </c>
      <c r="O104" s="136">
        <f t="shared" si="21"/>
        <v>0</v>
      </c>
      <c r="P104" s="136">
        <f t="shared" si="21"/>
        <v>0</v>
      </c>
      <c r="Q104" s="136">
        <f t="shared" si="21"/>
        <v>0</v>
      </c>
      <c r="R104" s="136">
        <f t="shared" si="21"/>
        <v>0</v>
      </c>
      <c r="S104" s="136">
        <f t="shared" si="21"/>
        <v>0</v>
      </c>
      <c r="T104" s="136">
        <f t="shared" si="21"/>
        <v>0</v>
      </c>
      <c r="U104" s="136">
        <f t="shared" si="21"/>
        <v>0</v>
      </c>
      <c r="V104" s="136">
        <f t="shared" si="21"/>
        <v>0</v>
      </c>
      <c r="W104" s="136">
        <f t="shared" si="21"/>
        <v>0</v>
      </c>
      <c r="X104" s="42">
        <f>SUM(I104:W104)-H104</f>
        <v>0</v>
      </c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</row>
    <row r="105" spans="1:60">
      <c r="A105" s="44">
        <f t="shared" si="8"/>
        <v>74</v>
      </c>
      <c r="B105" s="44"/>
      <c r="C105" s="44"/>
      <c r="D105" s="44"/>
      <c r="E105" s="44"/>
      <c r="F105" s="129"/>
      <c r="G105" s="136"/>
      <c r="H105" s="42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</row>
    <row r="106" spans="1:60">
      <c r="A106" s="44">
        <f t="shared" si="8"/>
        <v>75</v>
      </c>
      <c r="B106" s="44"/>
      <c r="C106" s="44"/>
      <c r="D106" s="44"/>
      <c r="E106" s="44"/>
      <c r="F106" s="129"/>
      <c r="G106" s="136"/>
      <c r="H106" s="42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</row>
    <row r="107" spans="1:60">
      <c r="A107" s="44">
        <f t="shared" si="8"/>
        <v>76</v>
      </c>
      <c r="B107" s="44"/>
      <c r="C107" s="44" t="s">
        <v>457</v>
      </c>
      <c r="F107" s="43"/>
      <c r="G107" s="136"/>
      <c r="H107" s="42">
        <f>'Taxes Class.'!F$30</f>
        <v>7757733.972199155</v>
      </c>
      <c r="I107" s="136">
        <f t="shared" ref="I107:W107" si="22">I29+I55+I81</f>
        <v>4412631.1469721552</v>
      </c>
      <c r="J107" s="136">
        <f t="shared" si="22"/>
        <v>1979047.7547091881</v>
      </c>
      <c r="K107" s="136">
        <f t="shared" si="22"/>
        <v>21443.205145143129</v>
      </c>
      <c r="L107" s="136">
        <f t="shared" si="22"/>
        <v>891206.94078158098</v>
      </c>
      <c r="M107" s="136">
        <f t="shared" si="22"/>
        <v>453404.92459108768</v>
      </c>
      <c r="N107" s="136">
        <f t="shared" si="22"/>
        <v>0</v>
      </c>
      <c r="O107" s="136">
        <f t="shared" si="22"/>
        <v>0</v>
      </c>
      <c r="P107" s="136">
        <f t="shared" si="22"/>
        <v>0</v>
      </c>
      <c r="Q107" s="136">
        <f t="shared" si="22"/>
        <v>0</v>
      </c>
      <c r="R107" s="136">
        <f t="shared" si="22"/>
        <v>0</v>
      </c>
      <c r="S107" s="136">
        <f t="shared" si="22"/>
        <v>0</v>
      </c>
      <c r="T107" s="136">
        <f t="shared" si="22"/>
        <v>0</v>
      </c>
      <c r="U107" s="136">
        <f t="shared" si="22"/>
        <v>0</v>
      </c>
      <c r="V107" s="136">
        <f t="shared" si="22"/>
        <v>0</v>
      </c>
      <c r="W107" s="136">
        <f t="shared" si="22"/>
        <v>0</v>
      </c>
      <c r="X107" s="42">
        <f>SUM(I107:W107)-H107</f>
        <v>0</v>
      </c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</row>
    <row r="108" spans="1:60">
      <c r="A108" s="44"/>
      <c r="B108" s="44"/>
      <c r="C108" s="44"/>
      <c r="D108" s="44"/>
      <c r="E108" s="42"/>
      <c r="F108" s="129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</row>
    <row r="109" spans="1:60">
      <c r="A109" s="44"/>
      <c r="B109" s="44"/>
      <c r="C109" s="44"/>
      <c r="D109" s="44"/>
      <c r="E109" s="42"/>
      <c r="F109" s="129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</row>
    <row r="110" spans="1:60">
      <c r="A110" s="44"/>
      <c r="B110" s="44"/>
      <c r="C110" s="44"/>
      <c r="D110" s="44"/>
      <c r="E110" s="42"/>
      <c r="F110" s="129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</row>
    <row r="111" spans="1:60">
      <c r="A111" s="44"/>
      <c r="B111" s="44"/>
      <c r="C111" s="44"/>
      <c r="D111" s="44"/>
      <c r="E111" s="42"/>
      <c r="F111" s="129"/>
      <c r="G111" s="42"/>
      <c r="H111" s="131">
        <f>COUNTIFS(H6:H107,"&gt;0",F6:F107,"&lt;99")</f>
        <v>13</v>
      </c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</row>
    <row r="112" spans="1:60">
      <c r="A112" s="44"/>
      <c r="B112" s="44"/>
      <c r="C112" s="44"/>
      <c r="D112" s="44"/>
      <c r="E112" s="42"/>
      <c r="F112" s="129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</row>
    <row r="113" spans="1:60">
      <c r="A113" s="44"/>
      <c r="B113" s="44"/>
      <c r="C113" s="44"/>
      <c r="D113" s="44"/>
      <c r="E113" s="42"/>
      <c r="F113" s="129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</row>
    <row r="114" spans="1:60">
      <c r="A114" s="44"/>
      <c r="B114" s="44"/>
      <c r="C114" s="44"/>
      <c r="D114" s="44"/>
      <c r="E114" s="42"/>
      <c r="F114" s="129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</row>
    <row r="115" spans="1:60">
      <c r="A115" s="44"/>
      <c r="B115" s="44"/>
      <c r="C115" s="44"/>
      <c r="D115" s="44"/>
      <c r="E115" s="42"/>
      <c r="F115" s="129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</row>
    <row r="116" spans="1:60">
      <c r="A116" s="44"/>
      <c r="B116" s="44"/>
      <c r="C116" s="44"/>
      <c r="D116" s="44"/>
      <c r="E116" s="42"/>
      <c r="F116" s="129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</row>
    <row r="117" spans="1:60">
      <c r="A117" s="44"/>
      <c r="B117" s="44"/>
      <c r="C117" s="44"/>
      <c r="D117" s="44"/>
      <c r="E117" s="42"/>
      <c r="F117" s="129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</row>
    <row r="118" spans="1:60">
      <c r="A118" s="44"/>
      <c r="B118" s="44"/>
      <c r="C118" s="44"/>
      <c r="D118" s="44"/>
      <c r="E118" s="42"/>
      <c r="F118" s="129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</row>
    <row r="119" spans="1:60">
      <c r="A119" s="44"/>
      <c r="B119" s="44"/>
      <c r="C119" s="44"/>
      <c r="D119" s="44"/>
      <c r="E119" s="42"/>
      <c r="F119" s="129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</row>
    <row r="120" spans="1:60">
      <c r="A120" s="44"/>
      <c r="B120" s="44"/>
      <c r="C120" s="44"/>
      <c r="D120" s="44"/>
      <c r="E120" s="42"/>
      <c r="F120" s="129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</row>
    <row r="121" spans="1:60">
      <c r="A121" s="44"/>
      <c r="B121" s="44"/>
      <c r="C121" s="44"/>
      <c r="D121" s="44"/>
      <c r="E121" s="42"/>
      <c r="F121" s="129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</row>
    <row r="122" spans="1:60">
      <c r="A122" s="44"/>
      <c r="B122" s="44"/>
      <c r="C122" s="44"/>
      <c r="D122" s="44"/>
      <c r="E122" s="42"/>
      <c r="F122" s="129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</row>
    <row r="123" spans="1:60">
      <c r="A123" s="44"/>
      <c r="B123" s="44"/>
      <c r="C123" s="44"/>
      <c r="D123" s="44"/>
      <c r="E123" s="42"/>
      <c r="F123" s="129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</row>
    <row r="124" spans="1:60">
      <c r="A124" s="44"/>
      <c r="B124" s="44"/>
      <c r="C124" s="44"/>
      <c r="D124" s="44"/>
      <c r="E124" s="42"/>
      <c r="F124" s="129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</row>
    <row r="125" spans="1:60">
      <c r="A125" s="44"/>
      <c r="B125" s="44"/>
      <c r="C125" s="44"/>
      <c r="D125" s="44"/>
      <c r="E125" s="42"/>
      <c r="F125" s="129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</row>
    <row r="126" spans="1:60">
      <c r="A126" s="44"/>
      <c r="B126" s="44"/>
      <c r="C126" s="44"/>
      <c r="D126" s="44"/>
      <c r="E126" s="42"/>
      <c r="F126" s="129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</row>
    <row r="127" spans="1:60">
      <c r="A127" s="44"/>
      <c r="B127" s="44"/>
      <c r="C127" s="44"/>
      <c r="D127" s="44"/>
      <c r="E127" s="42"/>
      <c r="F127" s="129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</row>
    <row r="128" spans="1:60">
      <c r="A128" s="44"/>
      <c r="B128" s="44"/>
      <c r="C128" s="44"/>
      <c r="D128" s="44"/>
      <c r="E128" s="42"/>
      <c r="F128" s="129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</row>
    <row r="129" spans="1:60">
      <c r="A129" s="44"/>
      <c r="B129" s="44"/>
      <c r="C129" s="44"/>
      <c r="D129" s="44"/>
      <c r="E129" s="42"/>
      <c r="F129" s="129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</row>
    <row r="130" spans="1:60">
      <c r="A130" s="44"/>
      <c r="B130" s="44"/>
      <c r="C130" s="44"/>
      <c r="D130" s="44"/>
      <c r="E130" s="42"/>
      <c r="F130" s="129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</row>
    <row r="131" spans="1:60">
      <c r="A131" s="44"/>
      <c r="B131" s="44"/>
      <c r="C131" s="44"/>
      <c r="D131" s="44"/>
      <c r="E131" s="42"/>
      <c r="F131" s="129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</row>
    <row r="132" spans="1:60">
      <c r="A132" s="44"/>
      <c r="B132" s="44"/>
      <c r="C132" s="44"/>
      <c r="D132" s="44"/>
      <c r="E132" s="42"/>
      <c r="F132" s="129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</row>
    <row r="133" spans="1:60">
      <c r="A133" s="44"/>
      <c r="B133" s="44"/>
      <c r="C133" s="44"/>
      <c r="D133" s="44"/>
      <c r="E133" s="42"/>
      <c r="F133" s="129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</row>
    <row r="134" spans="1:60">
      <c r="A134" s="44"/>
      <c r="B134" s="44"/>
      <c r="C134" s="44"/>
      <c r="D134" s="44"/>
      <c r="E134" s="42"/>
      <c r="F134" s="129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</row>
    <row r="135" spans="1:60">
      <c r="A135" s="44"/>
      <c r="B135" s="44"/>
      <c r="C135" s="44"/>
      <c r="D135" s="44"/>
      <c r="E135" s="42"/>
      <c r="F135" s="129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</row>
    <row r="136" spans="1:60">
      <c r="A136" s="44"/>
      <c r="B136" s="44"/>
      <c r="C136" s="44"/>
      <c r="D136" s="44"/>
      <c r="E136" s="42"/>
      <c r="F136" s="129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</row>
    <row r="137" spans="1:60">
      <c r="A137" s="44"/>
      <c r="B137" s="44"/>
      <c r="C137" s="44"/>
      <c r="D137" s="44"/>
      <c r="E137" s="42"/>
      <c r="F137" s="129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</row>
    <row r="138" spans="1:60">
      <c r="A138" s="44"/>
      <c r="B138" s="44"/>
      <c r="C138" s="44"/>
      <c r="D138" s="44"/>
      <c r="E138" s="42"/>
      <c r="F138" s="129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</row>
    <row r="139" spans="1:60">
      <c r="A139" s="44"/>
      <c r="B139" s="44"/>
      <c r="C139" s="44"/>
      <c r="D139" s="44"/>
      <c r="E139" s="42"/>
      <c r="F139" s="129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</row>
    <row r="140" spans="1:60">
      <c r="A140" s="44"/>
      <c r="B140" s="44"/>
      <c r="C140" s="44"/>
      <c r="D140" s="44"/>
      <c r="E140" s="42"/>
      <c r="F140" s="129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</row>
    <row r="141" spans="1:60">
      <c r="A141" s="44"/>
      <c r="B141" s="44"/>
      <c r="C141" s="44"/>
      <c r="D141" s="44"/>
      <c r="E141" s="42"/>
      <c r="F141" s="129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</row>
    <row r="142" spans="1:60">
      <c r="A142" s="44"/>
      <c r="B142" s="44"/>
      <c r="C142" s="44"/>
      <c r="D142" s="44"/>
      <c r="E142" s="42"/>
      <c r="F142" s="129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</row>
    <row r="143" spans="1:60">
      <c r="A143" s="44"/>
      <c r="B143" s="44"/>
      <c r="C143" s="44"/>
      <c r="D143" s="44"/>
      <c r="E143" s="42"/>
      <c r="F143" s="129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</row>
    <row r="144" spans="1:60">
      <c r="A144" s="44"/>
      <c r="B144" s="44"/>
      <c r="C144" s="44"/>
      <c r="D144" s="44"/>
      <c r="E144" s="42"/>
      <c r="F144" s="129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</row>
    <row r="145" spans="1:60">
      <c r="A145" s="44"/>
      <c r="B145" s="44"/>
      <c r="C145" s="44"/>
      <c r="D145" s="44"/>
      <c r="E145" s="42"/>
      <c r="F145" s="129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</row>
    <row r="146" spans="1:60">
      <c r="A146" s="44"/>
      <c r="B146" s="44"/>
      <c r="C146" s="44"/>
      <c r="D146" s="44"/>
      <c r="E146" s="42"/>
      <c r="F146" s="129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</row>
    <row r="147" spans="1:60">
      <c r="A147" s="44"/>
      <c r="B147" s="44"/>
      <c r="C147" s="44"/>
      <c r="D147" s="44"/>
      <c r="E147" s="42"/>
      <c r="F147" s="129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</row>
    <row r="148" spans="1:60">
      <c r="A148" s="44"/>
      <c r="B148" s="44"/>
      <c r="C148" s="44"/>
      <c r="D148" s="44"/>
      <c r="E148" s="42"/>
      <c r="F148" s="129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</row>
    <row r="149" spans="1:60">
      <c r="A149" s="44"/>
      <c r="B149" s="44"/>
      <c r="C149" s="44"/>
      <c r="D149" s="44"/>
      <c r="E149" s="42"/>
      <c r="F149" s="129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</row>
    <row r="150" spans="1:60">
      <c r="A150" s="44"/>
      <c r="B150" s="44"/>
      <c r="C150" s="44"/>
      <c r="D150" s="44"/>
      <c r="E150" s="42"/>
      <c r="F150" s="129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</row>
    <row r="151" spans="1:60">
      <c r="A151" s="44"/>
      <c r="B151" s="44"/>
      <c r="C151" s="44"/>
      <c r="D151" s="44"/>
      <c r="E151" s="42"/>
      <c r="F151" s="129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</row>
    <row r="152" spans="1:60">
      <c r="A152" s="44"/>
      <c r="B152" s="44"/>
      <c r="C152" s="44"/>
      <c r="D152" s="44"/>
      <c r="E152" s="42"/>
      <c r="F152" s="129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</row>
    <row r="153" spans="1:60">
      <c r="A153" s="44"/>
      <c r="B153" s="44"/>
      <c r="C153" s="44"/>
      <c r="D153" s="44"/>
      <c r="E153" s="42"/>
      <c r="F153" s="129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</row>
    <row r="154" spans="1:60">
      <c r="A154" s="44"/>
      <c r="B154" s="44"/>
      <c r="C154" s="44"/>
      <c r="D154" s="44"/>
      <c r="E154" s="42"/>
      <c r="F154" s="129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</row>
    <row r="155" spans="1:60">
      <c r="A155" s="44"/>
      <c r="B155" s="44"/>
      <c r="C155" s="44"/>
      <c r="D155" s="44"/>
      <c r="E155" s="42"/>
      <c r="F155" s="129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</row>
    <row r="156" spans="1:60">
      <c r="A156" s="44"/>
      <c r="B156" s="44"/>
      <c r="C156" s="44"/>
      <c r="D156" s="44"/>
      <c r="E156" s="42"/>
      <c r="F156" s="129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</row>
    <row r="157" spans="1:60">
      <c r="A157" s="44"/>
      <c r="B157" s="44"/>
      <c r="C157" s="44"/>
      <c r="D157" s="44"/>
      <c r="E157" s="42"/>
      <c r="F157" s="129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</row>
    <row r="158" spans="1:60">
      <c r="A158" s="44"/>
      <c r="B158" s="44"/>
      <c r="C158" s="44"/>
      <c r="D158" s="44"/>
      <c r="E158" s="42"/>
      <c r="F158" s="129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</row>
    <row r="159" spans="1:60">
      <c r="A159" s="44"/>
      <c r="B159" s="44"/>
      <c r="C159" s="44"/>
      <c r="D159" s="44"/>
      <c r="E159" s="42"/>
      <c r="F159" s="129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</row>
    <row r="160" spans="1:60">
      <c r="A160" s="44"/>
      <c r="B160" s="44"/>
      <c r="C160" s="44"/>
      <c r="D160" s="44"/>
      <c r="E160" s="42"/>
      <c r="F160" s="129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</row>
    <row r="161" spans="1:60">
      <c r="A161" s="44"/>
      <c r="B161" s="44"/>
      <c r="C161" s="44"/>
      <c r="D161" s="44"/>
      <c r="E161" s="42"/>
      <c r="F161" s="129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</row>
    <row r="162" spans="1:60">
      <c r="A162" s="44"/>
      <c r="B162" s="44"/>
      <c r="C162" s="44"/>
      <c r="D162" s="44"/>
      <c r="E162" s="42"/>
      <c r="F162" s="129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</row>
    <row r="163" spans="1:60">
      <c r="A163" s="44"/>
      <c r="B163" s="44"/>
      <c r="C163" s="44"/>
      <c r="D163" s="44"/>
      <c r="E163" s="42"/>
      <c r="F163" s="129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</row>
    <row r="164" spans="1:60">
      <c r="A164" s="44"/>
      <c r="B164" s="44"/>
      <c r="C164" s="44"/>
      <c r="D164" s="44"/>
      <c r="E164" s="42"/>
      <c r="F164" s="129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</row>
    <row r="165" spans="1:60">
      <c r="A165" s="44"/>
      <c r="B165" s="44"/>
      <c r="C165" s="44"/>
      <c r="D165" s="44"/>
      <c r="E165" s="42"/>
      <c r="F165" s="129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</row>
    <row r="166" spans="1:60">
      <c r="A166" s="44"/>
      <c r="B166" s="44"/>
      <c r="C166" s="44"/>
      <c r="D166" s="44"/>
      <c r="E166" s="42"/>
      <c r="F166" s="129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</row>
    <row r="167" spans="1:60">
      <c r="A167" s="44"/>
      <c r="B167" s="44"/>
      <c r="C167" s="44"/>
      <c r="D167" s="44"/>
      <c r="E167" s="42"/>
      <c r="F167" s="129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</row>
    <row r="168" spans="1:60">
      <c r="A168" s="44"/>
      <c r="B168" s="44"/>
      <c r="C168" s="44"/>
      <c r="D168" s="44"/>
      <c r="E168" s="42"/>
      <c r="F168" s="129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</row>
    <row r="169" spans="1:60">
      <c r="A169" s="44"/>
      <c r="B169" s="44"/>
      <c r="C169" s="44"/>
      <c r="D169" s="44"/>
      <c r="E169" s="42"/>
      <c r="F169" s="129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</row>
    <row r="170" spans="1:60">
      <c r="A170" s="44"/>
      <c r="B170" s="44"/>
      <c r="C170" s="44"/>
      <c r="D170" s="44"/>
      <c r="E170" s="42"/>
      <c r="F170" s="129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</row>
    <row r="171" spans="1:60">
      <c r="A171" s="44"/>
      <c r="B171" s="44"/>
      <c r="C171" s="44"/>
      <c r="D171" s="44"/>
      <c r="E171" s="42"/>
      <c r="F171" s="129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</row>
    <row r="172" spans="1:60">
      <c r="A172" s="44"/>
      <c r="B172" s="44"/>
      <c r="C172" s="44"/>
      <c r="D172" s="44"/>
      <c r="E172" s="42"/>
      <c r="F172" s="129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</row>
    <row r="173" spans="1:60">
      <c r="A173" s="44"/>
      <c r="B173" s="44"/>
      <c r="C173" s="44"/>
      <c r="D173" s="44"/>
      <c r="E173" s="42"/>
      <c r="F173" s="129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</row>
    <row r="174" spans="1:60">
      <c r="A174" s="44"/>
      <c r="B174" s="44"/>
      <c r="C174" s="44"/>
      <c r="D174" s="44"/>
      <c r="E174" s="42"/>
      <c r="F174" s="129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</row>
    <row r="175" spans="1:60">
      <c r="A175" s="44"/>
      <c r="B175" s="44"/>
      <c r="C175" s="44"/>
      <c r="D175" s="44"/>
      <c r="E175" s="42"/>
      <c r="F175" s="129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</row>
    <row r="176" spans="1:60">
      <c r="A176" s="44"/>
      <c r="B176" s="44"/>
      <c r="C176" s="44"/>
      <c r="D176" s="44"/>
      <c r="E176" s="42"/>
      <c r="F176" s="129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</row>
    <row r="177" spans="1:60">
      <c r="A177" s="44"/>
      <c r="B177" s="44"/>
      <c r="C177" s="44"/>
      <c r="D177" s="44"/>
      <c r="E177" s="42"/>
      <c r="F177" s="129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</row>
    <row r="178" spans="1:60">
      <c r="A178" s="44"/>
      <c r="B178" s="44"/>
      <c r="C178" s="44"/>
      <c r="D178" s="44"/>
      <c r="E178" s="42"/>
      <c r="F178" s="129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</row>
    <row r="179" spans="1:60">
      <c r="A179" s="44"/>
      <c r="B179" s="44"/>
      <c r="C179" s="44"/>
      <c r="D179" s="44"/>
      <c r="E179" s="42"/>
      <c r="F179" s="129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</row>
    <row r="180" spans="1:60">
      <c r="A180" s="44"/>
      <c r="B180" s="44"/>
      <c r="C180" s="44"/>
      <c r="D180" s="44"/>
      <c r="E180" s="42"/>
      <c r="F180" s="129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</row>
    <row r="181" spans="1:60">
      <c r="A181" s="44"/>
      <c r="B181" s="44"/>
      <c r="C181" s="44"/>
      <c r="D181" s="44"/>
      <c r="E181" s="42"/>
      <c r="F181" s="129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</row>
    <row r="182" spans="1:60">
      <c r="A182" s="44"/>
      <c r="B182" s="44"/>
      <c r="C182" s="44"/>
      <c r="D182" s="44"/>
      <c r="E182" s="42"/>
      <c r="F182" s="129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</row>
    <row r="183" spans="1:60">
      <c r="A183" s="44"/>
      <c r="B183" s="44"/>
      <c r="C183" s="44"/>
      <c r="D183" s="44"/>
      <c r="E183" s="42"/>
      <c r="F183" s="129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</row>
    <row r="184" spans="1:60">
      <c r="A184" s="44"/>
      <c r="B184" s="44"/>
      <c r="C184" s="44"/>
      <c r="D184" s="44"/>
      <c r="E184" s="42"/>
      <c r="F184" s="129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</row>
    <row r="185" spans="1:60">
      <c r="A185" s="44"/>
      <c r="B185" s="44"/>
      <c r="C185" s="44"/>
      <c r="D185" s="44"/>
      <c r="E185" s="42"/>
      <c r="F185" s="129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</row>
    <row r="186" spans="1:60">
      <c r="A186" s="44"/>
      <c r="B186" s="44"/>
      <c r="C186" s="44"/>
      <c r="D186" s="44"/>
      <c r="E186" s="42"/>
      <c r="F186" s="129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</row>
    <row r="187" spans="1:60">
      <c r="A187" s="44"/>
      <c r="B187" s="44"/>
      <c r="C187" s="44"/>
      <c r="D187" s="44"/>
      <c r="E187" s="42"/>
      <c r="F187" s="129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</row>
    <row r="188" spans="1:60">
      <c r="A188" s="44"/>
      <c r="B188" s="44"/>
      <c r="C188" s="44"/>
      <c r="D188" s="44"/>
      <c r="E188" s="42"/>
      <c r="F188" s="129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</row>
    <row r="189" spans="1:60">
      <c r="A189" s="44"/>
      <c r="B189" s="44"/>
      <c r="C189" s="44"/>
      <c r="D189" s="44"/>
      <c r="E189" s="42"/>
      <c r="F189" s="129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</row>
    <row r="190" spans="1:60">
      <c r="A190" s="44"/>
      <c r="B190" s="44"/>
      <c r="C190" s="44"/>
      <c r="D190" s="44"/>
      <c r="E190" s="42"/>
      <c r="F190" s="129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</row>
    <row r="191" spans="1:60">
      <c r="A191" s="44"/>
      <c r="B191" s="44"/>
      <c r="C191" s="44"/>
      <c r="D191" s="44"/>
      <c r="E191" s="42"/>
      <c r="F191" s="129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</row>
    <row r="192" spans="1:60">
      <c r="A192" s="44"/>
      <c r="B192" s="44"/>
      <c r="C192" s="44"/>
      <c r="D192" s="44"/>
      <c r="E192" s="42"/>
      <c r="F192" s="129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</row>
    <row r="193" spans="1:60">
      <c r="A193" s="44"/>
      <c r="B193" s="44"/>
      <c r="C193" s="44"/>
      <c r="D193" s="44"/>
      <c r="E193" s="42"/>
      <c r="F193" s="129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</row>
    <row r="194" spans="1:60">
      <c r="A194" s="44"/>
      <c r="B194" s="44"/>
      <c r="C194" s="44"/>
      <c r="D194" s="44"/>
      <c r="E194" s="42"/>
      <c r="F194" s="129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</row>
    <row r="195" spans="1:60">
      <c r="A195" s="44"/>
      <c r="B195" s="44"/>
      <c r="C195" s="44"/>
      <c r="D195" s="44"/>
      <c r="E195" s="42"/>
      <c r="F195" s="129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</row>
    <row r="196" spans="1:60">
      <c r="A196" s="44"/>
      <c r="B196" s="44"/>
      <c r="C196" s="44"/>
      <c r="D196" s="44"/>
      <c r="E196" s="42"/>
      <c r="F196" s="129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</row>
    <row r="197" spans="1:60">
      <c r="A197" s="44"/>
      <c r="B197" s="44"/>
      <c r="C197" s="44"/>
      <c r="D197" s="44"/>
      <c r="E197" s="42"/>
      <c r="F197" s="129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</row>
    <row r="198" spans="1:60">
      <c r="A198" s="44"/>
      <c r="B198" s="44"/>
      <c r="C198" s="44"/>
      <c r="D198" s="44"/>
      <c r="E198" s="42"/>
      <c r="F198" s="129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</row>
    <row r="199" spans="1:60">
      <c r="A199" s="44"/>
      <c r="B199" s="44"/>
      <c r="C199" s="44"/>
      <c r="D199" s="44"/>
      <c r="E199" s="42"/>
      <c r="F199" s="129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</row>
    <row r="200" spans="1:60">
      <c r="A200" s="44"/>
      <c r="B200" s="44"/>
      <c r="C200" s="44"/>
      <c r="D200" s="44"/>
      <c r="E200" s="42"/>
      <c r="F200" s="129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</row>
    <row r="201" spans="1:60">
      <c r="A201" s="44"/>
      <c r="B201" s="44"/>
      <c r="C201" s="44"/>
      <c r="D201" s="44"/>
      <c r="E201" s="42"/>
      <c r="F201" s="129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</row>
    <row r="202" spans="1:60">
      <c r="A202" s="44"/>
      <c r="B202" s="44"/>
      <c r="C202" s="44"/>
      <c r="D202" s="44"/>
      <c r="E202" s="42"/>
      <c r="F202" s="129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</row>
    <row r="203" spans="1:60">
      <c r="A203" s="44"/>
      <c r="B203" s="44"/>
      <c r="C203" s="44"/>
      <c r="D203" s="44"/>
      <c r="E203" s="42"/>
      <c r="F203" s="129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</row>
    <row r="204" spans="1:60">
      <c r="A204" s="44"/>
      <c r="B204" s="44"/>
      <c r="C204" s="44"/>
      <c r="D204" s="44"/>
      <c r="E204" s="42"/>
      <c r="F204" s="129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</row>
    <row r="205" spans="1:60">
      <c r="A205" s="44"/>
      <c r="B205" s="44"/>
      <c r="C205" s="44"/>
      <c r="D205" s="44"/>
      <c r="E205" s="42"/>
      <c r="F205" s="129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</row>
    <row r="206" spans="1:60">
      <c r="A206" s="44"/>
      <c r="B206" s="44"/>
      <c r="C206" s="44"/>
      <c r="D206" s="44"/>
      <c r="E206" s="42"/>
      <c r="F206" s="129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</row>
    <row r="207" spans="1:60">
      <c r="A207" s="44"/>
      <c r="B207" s="44"/>
      <c r="C207" s="44"/>
      <c r="D207" s="44"/>
      <c r="E207" s="42"/>
      <c r="F207" s="129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</row>
    <row r="208" spans="1:60">
      <c r="A208" s="44"/>
      <c r="B208" s="44"/>
      <c r="C208" s="44"/>
      <c r="D208" s="44"/>
      <c r="E208" s="42"/>
      <c r="F208" s="129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</row>
    <row r="209" spans="1:60">
      <c r="A209" s="44"/>
      <c r="B209" s="44"/>
      <c r="C209" s="44"/>
      <c r="D209" s="44"/>
      <c r="E209" s="42"/>
      <c r="F209" s="129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</row>
    <row r="210" spans="1:60">
      <c r="A210" s="44"/>
      <c r="B210" s="44"/>
      <c r="C210" s="44"/>
      <c r="D210" s="44"/>
      <c r="E210" s="42"/>
      <c r="F210" s="129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</row>
    <row r="211" spans="1:60">
      <c r="A211" s="44"/>
      <c r="B211" s="44"/>
      <c r="C211" s="44"/>
      <c r="D211" s="44"/>
      <c r="E211" s="42"/>
      <c r="F211" s="129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</row>
    <row r="212" spans="1:60">
      <c r="A212" s="44"/>
      <c r="B212" s="44"/>
      <c r="C212" s="44"/>
      <c r="D212" s="44"/>
      <c r="E212" s="42"/>
      <c r="F212" s="129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</row>
    <row r="213" spans="1:60">
      <c r="A213" s="44"/>
      <c r="B213" s="44"/>
      <c r="C213" s="44"/>
      <c r="D213" s="44"/>
      <c r="E213" s="42"/>
      <c r="F213" s="129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</row>
    <row r="214" spans="1:60">
      <c r="A214" s="44"/>
      <c r="B214" s="44"/>
      <c r="C214" s="44"/>
      <c r="D214" s="44"/>
      <c r="E214" s="42"/>
      <c r="F214" s="129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</row>
    <row r="215" spans="1:60">
      <c r="A215" s="44"/>
      <c r="B215" s="44"/>
      <c r="C215" s="44"/>
      <c r="D215" s="44"/>
      <c r="E215" s="42"/>
      <c r="F215" s="129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</row>
    <row r="216" spans="1:60">
      <c r="A216" s="44"/>
      <c r="B216" s="44"/>
      <c r="C216" s="44"/>
      <c r="D216" s="44"/>
      <c r="E216" s="42"/>
      <c r="F216" s="129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</row>
    <row r="217" spans="1:60">
      <c r="A217" s="44"/>
      <c r="B217" s="44"/>
      <c r="C217" s="44"/>
      <c r="D217" s="44"/>
      <c r="E217" s="42"/>
      <c r="F217" s="129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</row>
    <row r="218" spans="1:60">
      <c r="A218" s="44"/>
      <c r="B218" s="44"/>
      <c r="C218" s="44"/>
      <c r="D218" s="44"/>
      <c r="E218" s="42"/>
      <c r="F218" s="129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</row>
    <row r="219" spans="1:60">
      <c r="A219" s="44"/>
      <c r="B219" s="44"/>
      <c r="C219" s="44"/>
      <c r="D219" s="44"/>
      <c r="E219" s="42"/>
      <c r="F219" s="129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</row>
    <row r="220" spans="1:60">
      <c r="A220" s="44"/>
      <c r="B220" s="44"/>
      <c r="C220" s="44"/>
      <c r="D220" s="44"/>
      <c r="E220" s="42"/>
      <c r="F220" s="129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</row>
    <row r="221" spans="1:60">
      <c r="A221" s="44"/>
      <c r="B221" s="44"/>
      <c r="C221" s="44"/>
      <c r="D221" s="44"/>
      <c r="E221" s="42"/>
      <c r="F221" s="129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</row>
    <row r="222" spans="1:60">
      <c r="A222" s="44"/>
      <c r="B222" s="44"/>
      <c r="C222" s="44"/>
      <c r="D222" s="44"/>
      <c r="E222" s="42"/>
      <c r="F222" s="129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</row>
    <row r="223" spans="1:60">
      <c r="A223" s="44"/>
      <c r="B223" s="44"/>
      <c r="C223" s="44"/>
      <c r="D223" s="44"/>
      <c r="E223" s="42"/>
      <c r="F223" s="129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</row>
    <row r="224" spans="1:60">
      <c r="A224" s="44"/>
      <c r="B224" s="44"/>
      <c r="C224" s="44"/>
      <c r="D224" s="44"/>
      <c r="E224" s="42"/>
      <c r="F224" s="129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</row>
    <row r="225" spans="1:60">
      <c r="A225" s="44"/>
      <c r="B225" s="44"/>
      <c r="C225" s="44"/>
      <c r="D225" s="44"/>
      <c r="E225" s="42"/>
      <c r="F225" s="129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</row>
    <row r="226" spans="1:60">
      <c r="A226" s="44"/>
      <c r="B226" s="44"/>
      <c r="C226" s="44"/>
      <c r="D226" s="44"/>
      <c r="E226" s="42"/>
      <c r="F226" s="129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</row>
    <row r="227" spans="1:60">
      <c r="A227" s="44"/>
      <c r="B227" s="44"/>
      <c r="C227" s="44"/>
      <c r="D227" s="44"/>
      <c r="E227" s="42"/>
      <c r="F227" s="129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</row>
    <row r="228" spans="1:60">
      <c r="A228" s="44"/>
      <c r="B228" s="44"/>
      <c r="C228" s="44"/>
      <c r="D228" s="44"/>
      <c r="E228" s="42"/>
      <c r="F228" s="129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</row>
    <row r="229" spans="1:60">
      <c r="A229" s="44"/>
      <c r="B229" s="44"/>
      <c r="C229" s="44"/>
      <c r="D229" s="44"/>
      <c r="E229" s="42"/>
      <c r="F229" s="129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</row>
    <row r="230" spans="1:60">
      <c r="A230" s="44"/>
      <c r="B230" s="44"/>
      <c r="C230" s="44"/>
      <c r="D230" s="44"/>
      <c r="E230" s="42"/>
      <c r="F230" s="129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</row>
    <row r="231" spans="1:60">
      <c r="A231" s="44"/>
      <c r="B231" s="44"/>
      <c r="C231" s="44"/>
      <c r="D231" s="44"/>
      <c r="E231" s="42"/>
      <c r="F231" s="129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</row>
    <row r="232" spans="1:60">
      <c r="A232" s="44"/>
      <c r="B232" s="44"/>
      <c r="C232" s="44"/>
      <c r="D232" s="44"/>
      <c r="E232" s="42"/>
      <c r="F232" s="129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</row>
    <row r="233" spans="1:60">
      <c r="A233" s="44"/>
      <c r="B233" s="44"/>
      <c r="C233" s="44"/>
      <c r="D233" s="44"/>
      <c r="E233" s="42"/>
      <c r="F233" s="129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</row>
    <row r="234" spans="1:60">
      <c r="A234" s="44"/>
      <c r="B234" s="44"/>
      <c r="C234" s="44"/>
      <c r="D234" s="44"/>
      <c r="E234" s="42"/>
      <c r="F234" s="129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</row>
    <row r="235" spans="1:60">
      <c r="A235" s="44"/>
      <c r="B235" s="44"/>
      <c r="C235" s="44"/>
      <c r="D235" s="44"/>
      <c r="E235" s="42"/>
      <c r="F235" s="129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</row>
    <row r="236" spans="1:60">
      <c r="A236" s="44"/>
      <c r="B236" s="44"/>
      <c r="C236" s="44"/>
      <c r="D236" s="44"/>
      <c r="E236" s="42"/>
      <c r="F236" s="129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</row>
    <row r="237" spans="1:60">
      <c r="A237" s="44"/>
      <c r="B237" s="44"/>
      <c r="C237" s="44"/>
      <c r="D237" s="44"/>
      <c r="E237" s="42"/>
      <c r="F237" s="129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</row>
    <row r="238" spans="1:60">
      <c r="A238" s="44"/>
      <c r="B238" s="44"/>
      <c r="C238" s="44"/>
      <c r="D238" s="44"/>
      <c r="E238" s="42"/>
      <c r="F238" s="129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</row>
    <row r="239" spans="1:60">
      <c r="A239" s="44"/>
      <c r="B239" s="44"/>
      <c r="C239" s="44"/>
      <c r="D239" s="44"/>
      <c r="E239" s="42"/>
      <c r="F239" s="129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</row>
    <row r="240" spans="1:60">
      <c r="A240" s="44"/>
      <c r="B240" s="44"/>
      <c r="C240" s="44"/>
      <c r="D240" s="44"/>
      <c r="E240" s="42"/>
      <c r="F240" s="129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</row>
    <row r="241" spans="1:60">
      <c r="A241" s="44"/>
      <c r="B241" s="44"/>
      <c r="C241" s="44"/>
      <c r="D241" s="44"/>
      <c r="E241" s="42"/>
      <c r="F241" s="129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</row>
    <row r="242" spans="1:60">
      <c r="A242" s="44"/>
      <c r="B242" s="44"/>
      <c r="C242" s="44"/>
      <c r="D242" s="44"/>
      <c r="E242" s="42"/>
      <c r="F242" s="129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</row>
    <row r="243" spans="1:60">
      <c r="A243" s="44"/>
      <c r="B243" s="44"/>
      <c r="C243" s="44"/>
      <c r="D243" s="44"/>
      <c r="E243" s="42"/>
      <c r="F243" s="129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</row>
    <row r="244" spans="1:60">
      <c r="A244" s="44"/>
      <c r="B244" s="44"/>
      <c r="C244" s="44"/>
      <c r="D244" s="44"/>
      <c r="E244" s="42"/>
      <c r="F244" s="129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</row>
    <row r="245" spans="1:60">
      <c r="A245" s="44"/>
      <c r="B245" s="44"/>
      <c r="C245" s="44"/>
      <c r="D245" s="44"/>
      <c r="E245" s="42"/>
      <c r="F245" s="129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</row>
    <row r="246" spans="1:60">
      <c r="A246" s="44"/>
      <c r="B246" s="44"/>
      <c r="C246" s="44"/>
      <c r="D246" s="44"/>
      <c r="E246" s="42"/>
      <c r="F246" s="129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</row>
    <row r="247" spans="1:60">
      <c r="A247" s="44"/>
      <c r="B247" s="44"/>
      <c r="C247" s="44"/>
      <c r="D247" s="44"/>
      <c r="E247" s="42"/>
      <c r="F247" s="129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</row>
    <row r="248" spans="1:60">
      <c r="A248" s="44"/>
      <c r="B248" s="44"/>
      <c r="C248" s="44"/>
      <c r="D248" s="44"/>
      <c r="E248" s="42"/>
      <c r="F248" s="129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</row>
    <row r="249" spans="1:60">
      <c r="A249" s="44"/>
      <c r="B249" s="44"/>
      <c r="C249" s="44"/>
      <c r="D249" s="44"/>
      <c r="E249" s="42"/>
      <c r="F249" s="129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</row>
    <row r="250" spans="1:60">
      <c r="A250" s="44"/>
      <c r="B250" s="44"/>
      <c r="C250" s="44"/>
      <c r="D250" s="44"/>
      <c r="E250" s="42"/>
      <c r="F250" s="129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</row>
    <row r="251" spans="1:60">
      <c r="A251" s="44"/>
      <c r="B251" s="44"/>
      <c r="C251" s="44"/>
      <c r="D251" s="44"/>
      <c r="E251" s="42"/>
      <c r="F251" s="129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</row>
    <row r="252" spans="1:60">
      <c r="A252" s="44"/>
      <c r="B252" s="44"/>
      <c r="C252" s="44"/>
      <c r="D252" s="44"/>
      <c r="E252" s="42"/>
      <c r="F252" s="129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</row>
    <row r="253" spans="1:60">
      <c r="A253" s="44"/>
      <c r="B253" s="44"/>
      <c r="C253" s="44"/>
      <c r="D253" s="44"/>
      <c r="E253" s="42"/>
      <c r="F253" s="129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</row>
    <row r="254" spans="1:60">
      <c r="A254" s="44"/>
      <c r="B254" s="44"/>
      <c r="C254" s="44"/>
      <c r="D254" s="44"/>
      <c r="E254" s="42"/>
      <c r="F254" s="129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</row>
    <row r="255" spans="1:60">
      <c r="A255" s="44"/>
      <c r="B255" s="44"/>
      <c r="C255" s="44"/>
      <c r="D255" s="44"/>
      <c r="E255" s="42"/>
      <c r="F255" s="129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</row>
    <row r="256" spans="1:60">
      <c r="A256" s="44"/>
      <c r="B256" s="44"/>
      <c r="C256" s="44"/>
      <c r="D256" s="44"/>
      <c r="E256" s="42"/>
      <c r="F256" s="129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</row>
    <row r="257" spans="1:60">
      <c r="A257" s="44"/>
      <c r="B257" s="44"/>
      <c r="C257" s="44"/>
      <c r="D257" s="44"/>
      <c r="E257" s="42"/>
      <c r="F257" s="129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</row>
    <row r="258" spans="1:60">
      <c r="A258" s="44"/>
      <c r="B258" s="44"/>
      <c r="C258" s="44"/>
      <c r="D258" s="44"/>
      <c r="E258" s="42"/>
      <c r="F258" s="129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</row>
    <row r="259" spans="1:60">
      <c r="A259" s="44"/>
      <c r="B259" s="44"/>
      <c r="C259" s="44"/>
      <c r="D259" s="44"/>
      <c r="E259" s="42"/>
      <c r="F259" s="129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</row>
    <row r="260" spans="1:60">
      <c r="A260" s="44"/>
      <c r="B260" s="44"/>
      <c r="C260" s="44"/>
      <c r="D260" s="44"/>
      <c r="E260" s="42"/>
      <c r="F260" s="129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</row>
    <row r="261" spans="1:60">
      <c r="A261" s="44"/>
      <c r="B261" s="44"/>
      <c r="C261" s="44"/>
      <c r="D261" s="44"/>
      <c r="E261" s="42"/>
      <c r="F261" s="129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</row>
    <row r="262" spans="1:60">
      <c r="A262" s="44"/>
      <c r="B262" s="44"/>
      <c r="C262" s="44"/>
      <c r="D262" s="44"/>
      <c r="E262" s="42"/>
      <c r="F262" s="129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</row>
    <row r="263" spans="1:60">
      <c r="A263" s="44"/>
      <c r="B263" s="44"/>
      <c r="C263" s="44"/>
      <c r="D263" s="44"/>
      <c r="E263" s="42"/>
      <c r="F263" s="129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</row>
    <row r="264" spans="1:60">
      <c r="A264" s="44"/>
      <c r="B264" s="44"/>
      <c r="C264" s="44"/>
      <c r="D264" s="44"/>
      <c r="E264" s="42"/>
      <c r="F264" s="129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</row>
    <row r="265" spans="1:60">
      <c r="A265" s="44"/>
      <c r="B265" s="44"/>
      <c r="C265" s="44"/>
      <c r="D265" s="44"/>
      <c r="E265" s="42"/>
      <c r="F265" s="129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</row>
    <row r="266" spans="1:60">
      <c r="A266" s="44"/>
      <c r="B266" s="44"/>
      <c r="C266" s="44"/>
      <c r="D266" s="44"/>
      <c r="E266" s="42"/>
      <c r="F266" s="129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</row>
    <row r="267" spans="1:60">
      <c r="A267" s="44"/>
      <c r="B267" s="44"/>
      <c r="C267" s="44"/>
      <c r="D267" s="44"/>
      <c r="E267" s="42"/>
      <c r="F267" s="129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</row>
    <row r="268" spans="1:60">
      <c r="A268" s="44"/>
      <c r="B268" s="44"/>
      <c r="C268" s="44"/>
      <c r="D268" s="44"/>
      <c r="E268" s="42"/>
      <c r="F268" s="129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</row>
    <row r="269" spans="1:60">
      <c r="A269" s="44"/>
      <c r="B269" s="44"/>
      <c r="C269" s="44"/>
      <c r="D269" s="44"/>
      <c r="E269" s="42"/>
      <c r="F269" s="129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</row>
    <row r="270" spans="1:60">
      <c r="A270" s="44"/>
      <c r="B270" s="44"/>
      <c r="C270" s="44"/>
      <c r="D270" s="44"/>
      <c r="E270" s="42"/>
      <c r="F270" s="129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</row>
    <row r="271" spans="1:60">
      <c r="A271" s="44"/>
      <c r="B271" s="44"/>
      <c r="C271" s="44"/>
      <c r="D271" s="44"/>
      <c r="E271" s="42"/>
      <c r="F271" s="129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</row>
    <row r="272" spans="1:60">
      <c r="A272" s="44"/>
      <c r="B272" s="44"/>
      <c r="C272" s="44"/>
      <c r="D272" s="44"/>
      <c r="E272" s="42"/>
      <c r="F272" s="129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</row>
    <row r="273" spans="1:60">
      <c r="A273" s="44"/>
      <c r="B273" s="44"/>
      <c r="C273" s="44"/>
      <c r="D273" s="44"/>
      <c r="E273" s="42"/>
      <c r="F273" s="129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</row>
    <row r="274" spans="1:60">
      <c r="A274" s="44"/>
      <c r="B274" s="44"/>
      <c r="C274" s="44"/>
      <c r="D274" s="44"/>
      <c r="E274" s="42"/>
      <c r="F274" s="129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</row>
    <row r="275" spans="1:60">
      <c r="A275" s="44"/>
      <c r="B275" s="44"/>
      <c r="C275" s="44"/>
      <c r="D275" s="44"/>
      <c r="E275" s="42"/>
      <c r="F275" s="129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</row>
    <row r="276" spans="1:60">
      <c r="A276" s="44"/>
      <c r="B276" s="44"/>
      <c r="C276" s="44"/>
      <c r="D276" s="44"/>
      <c r="E276" s="42"/>
      <c r="F276" s="129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</row>
    <row r="277" spans="1:60">
      <c r="A277" s="44"/>
      <c r="B277" s="44"/>
      <c r="C277" s="44"/>
      <c r="D277" s="44"/>
      <c r="E277" s="42"/>
      <c r="F277" s="129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</row>
    <row r="278" spans="1:60">
      <c r="A278" s="44"/>
      <c r="B278" s="44"/>
      <c r="C278" s="44"/>
      <c r="D278" s="44"/>
      <c r="E278" s="42"/>
      <c r="F278" s="129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</row>
    <row r="279" spans="1:60">
      <c r="A279" s="44"/>
      <c r="B279" s="44"/>
      <c r="C279" s="44"/>
      <c r="D279" s="44"/>
      <c r="E279" s="42"/>
      <c r="F279" s="129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</row>
    <row r="280" spans="1:60">
      <c r="A280" s="44"/>
      <c r="B280" s="44"/>
      <c r="C280" s="44"/>
      <c r="D280" s="44"/>
      <c r="E280" s="42"/>
      <c r="F280" s="129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</row>
    <row r="281" spans="1:60">
      <c r="A281" s="44"/>
      <c r="B281" s="44"/>
      <c r="C281" s="44"/>
      <c r="D281" s="44"/>
      <c r="E281" s="42"/>
      <c r="F281" s="129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</row>
    <row r="282" spans="1:60">
      <c r="A282" s="44"/>
      <c r="B282" s="44"/>
      <c r="C282" s="44"/>
      <c r="D282" s="44"/>
      <c r="E282" s="42"/>
      <c r="F282" s="129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</row>
    <row r="283" spans="1:60">
      <c r="A283" s="44"/>
      <c r="B283" s="44"/>
      <c r="C283" s="44"/>
      <c r="D283" s="44"/>
      <c r="E283" s="42"/>
      <c r="F283" s="129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</row>
    <row r="284" spans="1:60">
      <c r="A284" s="44"/>
      <c r="B284" s="44"/>
      <c r="C284" s="44"/>
      <c r="D284" s="44"/>
      <c r="E284" s="42"/>
      <c r="F284" s="129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</row>
    <row r="285" spans="1:60">
      <c r="A285" s="44"/>
      <c r="B285" s="44"/>
      <c r="C285" s="44"/>
      <c r="D285" s="44"/>
      <c r="E285" s="42"/>
      <c r="F285" s="129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</row>
    <row r="286" spans="1:60">
      <c r="A286" s="44"/>
      <c r="B286" s="44"/>
      <c r="C286" s="44"/>
      <c r="D286" s="44"/>
      <c r="E286" s="42"/>
      <c r="F286" s="129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</row>
    <row r="287" spans="1:60">
      <c r="A287" s="44"/>
      <c r="B287" s="44"/>
      <c r="C287" s="44"/>
      <c r="D287" s="44"/>
      <c r="E287" s="42"/>
      <c r="F287" s="129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</row>
    <row r="288" spans="1:60">
      <c r="A288" s="44"/>
      <c r="B288" s="44"/>
      <c r="C288" s="44"/>
      <c r="D288" s="44"/>
      <c r="E288" s="42"/>
      <c r="F288" s="129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</row>
    <row r="289" spans="1:60">
      <c r="A289" s="44"/>
      <c r="B289" s="44"/>
      <c r="C289" s="44"/>
      <c r="D289" s="44"/>
      <c r="E289" s="42"/>
      <c r="F289" s="129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</row>
    <row r="290" spans="1:60">
      <c r="A290" s="44"/>
      <c r="B290" s="44"/>
      <c r="C290" s="44"/>
      <c r="D290" s="44"/>
      <c r="E290" s="42"/>
      <c r="F290" s="129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</row>
    <row r="291" spans="1:60">
      <c r="A291" s="44"/>
      <c r="B291" s="44"/>
      <c r="C291" s="44"/>
      <c r="D291" s="44"/>
      <c r="E291" s="42"/>
      <c r="F291" s="129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</row>
    <row r="292" spans="1:60">
      <c r="A292" s="44"/>
      <c r="B292" s="44"/>
      <c r="C292" s="44"/>
      <c r="D292" s="44"/>
      <c r="E292" s="42"/>
      <c r="F292" s="129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</row>
    <row r="293" spans="1:60">
      <c r="A293" s="44"/>
      <c r="B293" s="44"/>
      <c r="C293" s="44"/>
      <c r="D293" s="44"/>
      <c r="E293" s="42"/>
      <c r="F293" s="129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</row>
    <row r="294" spans="1:60">
      <c r="A294" s="44"/>
      <c r="B294" s="44"/>
      <c r="C294" s="44"/>
      <c r="D294" s="44"/>
      <c r="E294" s="42"/>
      <c r="F294" s="129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</row>
    <row r="295" spans="1:60">
      <c r="A295" s="44"/>
      <c r="B295" s="44"/>
      <c r="C295" s="44"/>
      <c r="D295" s="44"/>
      <c r="E295" s="42"/>
      <c r="F295" s="129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</row>
    <row r="296" spans="1:60">
      <c r="A296" s="44"/>
      <c r="B296" s="44"/>
      <c r="C296" s="44"/>
      <c r="D296" s="44"/>
      <c r="E296" s="42"/>
      <c r="F296" s="129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</row>
    <row r="297" spans="1:60">
      <c r="A297" s="44"/>
      <c r="B297" s="44"/>
      <c r="C297" s="44"/>
      <c r="D297" s="44"/>
      <c r="E297" s="42"/>
      <c r="F297" s="129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</row>
    <row r="298" spans="1:60">
      <c r="A298" s="44"/>
      <c r="B298" s="44"/>
      <c r="C298" s="44"/>
      <c r="D298" s="44"/>
      <c r="E298" s="42"/>
      <c r="F298" s="129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</row>
    <row r="299" spans="1:60">
      <c r="A299" s="44"/>
      <c r="B299" s="44"/>
      <c r="C299" s="44"/>
      <c r="D299" s="44"/>
      <c r="E299" s="42"/>
      <c r="F299" s="129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</row>
    <row r="300" spans="1:60">
      <c r="A300" s="44"/>
      <c r="B300" s="44"/>
      <c r="C300" s="44"/>
      <c r="D300" s="44"/>
      <c r="E300" s="42"/>
      <c r="F300" s="129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</row>
    <row r="301" spans="1:60">
      <c r="A301" s="44"/>
      <c r="B301" s="44"/>
      <c r="C301" s="44"/>
      <c r="D301" s="44"/>
      <c r="E301" s="42"/>
      <c r="F301" s="129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</row>
    <row r="302" spans="1:60">
      <c r="A302" s="44"/>
      <c r="B302" s="44"/>
      <c r="C302" s="44"/>
      <c r="D302" s="44"/>
      <c r="E302" s="42"/>
      <c r="F302" s="129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</row>
    <row r="303" spans="1:60">
      <c r="A303" s="44"/>
      <c r="B303" s="44"/>
      <c r="C303" s="44"/>
      <c r="D303" s="44"/>
      <c r="E303" s="42"/>
      <c r="F303" s="129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</row>
    <row r="304" spans="1:60">
      <c r="A304" s="44"/>
      <c r="B304" s="44"/>
      <c r="C304" s="44"/>
      <c r="D304" s="44"/>
      <c r="E304" s="42"/>
      <c r="F304" s="129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</row>
    <row r="305" spans="1:60">
      <c r="A305" s="44"/>
      <c r="B305" s="44"/>
      <c r="C305" s="44"/>
      <c r="D305" s="44"/>
      <c r="E305" s="42"/>
      <c r="F305" s="129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</row>
    <row r="306" spans="1:60">
      <c r="A306" s="44"/>
      <c r="B306" s="44"/>
      <c r="C306" s="44"/>
      <c r="D306" s="44"/>
      <c r="E306" s="42"/>
      <c r="F306" s="129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</row>
    <row r="307" spans="1:60">
      <c r="A307" s="44"/>
      <c r="B307" s="44"/>
      <c r="C307" s="44"/>
      <c r="D307" s="44"/>
      <c r="E307" s="42"/>
      <c r="F307" s="129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</row>
    <row r="308" spans="1:60">
      <c r="A308" s="44"/>
      <c r="B308" s="44"/>
      <c r="C308" s="44"/>
      <c r="D308" s="44"/>
      <c r="E308" s="42"/>
      <c r="F308" s="129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</row>
    <row r="309" spans="1:60">
      <c r="A309" s="44"/>
      <c r="B309" s="44"/>
      <c r="C309" s="44"/>
      <c r="D309" s="44"/>
      <c r="E309" s="42"/>
      <c r="F309" s="129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</row>
    <row r="310" spans="1:60">
      <c r="A310" s="44"/>
      <c r="B310" s="44"/>
      <c r="C310" s="44"/>
      <c r="D310" s="44"/>
      <c r="E310" s="42"/>
      <c r="F310" s="129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</row>
    <row r="311" spans="1:60">
      <c r="A311" s="44"/>
      <c r="B311" s="44"/>
      <c r="C311" s="44"/>
      <c r="D311" s="44"/>
      <c r="E311" s="42"/>
      <c r="F311" s="129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</row>
    <row r="312" spans="1:60">
      <c r="A312" s="44"/>
      <c r="B312" s="44"/>
      <c r="C312" s="44"/>
      <c r="D312" s="44"/>
      <c r="E312" s="42"/>
      <c r="F312" s="129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</row>
    <row r="313" spans="1:60">
      <c r="A313" s="44"/>
      <c r="B313" s="44"/>
      <c r="C313" s="44"/>
      <c r="D313" s="44"/>
      <c r="E313" s="42"/>
      <c r="F313" s="129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</row>
    <row r="314" spans="1:60">
      <c r="A314" s="44"/>
      <c r="B314" s="44"/>
      <c r="C314" s="44"/>
      <c r="D314" s="44"/>
      <c r="E314" s="42"/>
      <c r="F314" s="129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</row>
    <row r="315" spans="1:60">
      <c r="A315" s="44"/>
      <c r="B315" s="44"/>
      <c r="C315" s="44"/>
      <c r="D315" s="44"/>
      <c r="E315" s="42"/>
      <c r="F315" s="129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</row>
    <row r="316" spans="1:60">
      <c r="A316" s="44"/>
      <c r="B316" s="44"/>
      <c r="C316" s="44"/>
      <c r="D316" s="44"/>
      <c r="E316" s="42"/>
      <c r="F316" s="129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</row>
    <row r="317" spans="1:60">
      <c r="A317" s="44"/>
      <c r="B317" s="44"/>
      <c r="C317" s="44"/>
      <c r="D317" s="44"/>
      <c r="E317" s="42"/>
      <c r="F317" s="129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</row>
    <row r="318" spans="1:60">
      <c r="A318" s="44"/>
      <c r="B318" s="44"/>
      <c r="C318" s="44"/>
      <c r="D318" s="44"/>
      <c r="E318" s="42"/>
      <c r="F318" s="129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</row>
    <row r="319" spans="1:60">
      <c r="A319" s="44"/>
      <c r="B319" s="44"/>
      <c r="C319" s="44"/>
      <c r="D319" s="44"/>
      <c r="E319" s="42"/>
      <c r="F319" s="129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</row>
    <row r="320" spans="1:60">
      <c r="A320" s="44"/>
      <c r="B320" s="44"/>
      <c r="C320" s="44"/>
      <c r="D320" s="44"/>
      <c r="E320" s="42"/>
      <c r="F320" s="129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</row>
    <row r="321" spans="1:60">
      <c r="A321" s="44"/>
      <c r="B321" s="44"/>
      <c r="C321" s="44"/>
      <c r="D321" s="44"/>
      <c r="E321" s="42"/>
      <c r="F321" s="129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</row>
    <row r="322" spans="1:60">
      <c r="A322" s="44"/>
      <c r="B322" s="44"/>
      <c r="C322" s="44"/>
      <c r="D322" s="44"/>
      <c r="E322" s="42"/>
      <c r="F322" s="129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</row>
    <row r="323" spans="1:60">
      <c r="A323" s="44"/>
      <c r="B323" s="44"/>
      <c r="C323" s="44"/>
      <c r="D323" s="44"/>
      <c r="E323" s="42"/>
      <c r="F323" s="129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</row>
    <row r="324" spans="1:60">
      <c r="A324" s="44"/>
      <c r="B324" s="44"/>
      <c r="C324" s="44"/>
      <c r="D324" s="44"/>
      <c r="E324" s="42"/>
      <c r="F324" s="129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</row>
    <row r="325" spans="1:60">
      <c r="A325" s="44"/>
      <c r="B325" s="44"/>
      <c r="C325" s="44"/>
      <c r="D325" s="44"/>
      <c r="E325" s="42"/>
      <c r="F325" s="129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</row>
    <row r="326" spans="1:60">
      <c r="A326" s="44"/>
      <c r="B326" s="44"/>
      <c r="C326" s="44"/>
      <c r="D326" s="44"/>
      <c r="E326" s="42"/>
      <c r="F326" s="129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</row>
    <row r="327" spans="1:60">
      <c r="A327" s="44"/>
      <c r="B327" s="44"/>
      <c r="C327" s="44"/>
      <c r="D327" s="44"/>
      <c r="E327" s="42"/>
      <c r="F327" s="129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</row>
    <row r="328" spans="1:60">
      <c r="A328" s="44"/>
      <c r="B328" s="44"/>
      <c r="C328" s="44"/>
      <c r="D328" s="44"/>
      <c r="E328" s="42"/>
      <c r="F328" s="129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</row>
    <row r="329" spans="1:60">
      <c r="A329" s="44"/>
      <c r="B329" s="44"/>
      <c r="C329" s="44"/>
      <c r="D329" s="44"/>
      <c r="E329" s="42"/>
      <c r="F329" s="129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</row>
    <row r="330" spans="1:60">
      <c r="A330" s="44"/>
      <c r="B330" s="44"/>
      <c r="C330" s="44"/>
      <c r="D330" s="44"/>
      <c r="E330" s="42"/>
      <c r="F330" s="129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</row>
    <row r="331" spans="1:60">
      <c r="A331" s="44"/>
      <c r="B331" s="44"/>
      <c r="C331" s="44"/>
      <c r="D331" s="44"/>
      <c r="E331" s="42"/>
      <c r="F331" s="129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</row>
    <row r="332" spans="1:60">
      <c r="A332" s="44"/>
      <c r="B332" s="44"/>
      <c r="C332" s="44"/>
      <c r="D332" s="44"/>
      <c r="E332" s="42"/>
      <c r="F332" s="129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</row>
    <row r="333" spans="1:60">
      <c r="A333" s="44"/>
      <c r="B333" s="44"/>
      <c r="C333" s="44"/>
      <c r="D333" s="44"/>
      <c r="E333" s="42"/>
      <c r="F333" s="129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</row>
    <row r="334" spans="1:60">
      <c r="A334" s="44"/>
      <c r="B334" s="44"/>
      <c r="C334" s="44"/>
      <c r="D334" s="44"/>
      <c r="E334" s="42"/>
      <c r="F334" s="129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</row>
    <row r="335" spans="1:60">
      <c r="A335" s="44"/>
      <c r="B335" s="44"/>
      <c r="C335" s="44"/>
      <c r="D335" s="44"/>
      <c r="E335" s="42"/>
      <c r="F335" s="129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PHR-4
Page &amp;P of &amp;N</oddHeader>
  </headerFooter>
  <rowBreaks count="3" manualBreakCount="3">
    <brk id="29" max="12" man="1"/>
    <brk id="55" max="12" man="1"/>
    <brk id="81" max="1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EL149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5" width="1.77734375" customWidth="1"/>
    <col min="6" max="6" width="40.33203125" customWidth="1"/>
    <col min="7" max="7" width="13.77734375" style="22" bestFit="1" customWidth="1"/>
    <col min="8" max="8" width="30.109375" bestFit="1" customWidth="1"/>
    <col min="9" max="19" width="14.77734375" customWidth="1"/>
    <col min="20" max="23" width="14.6640625" customWidth="1"/>
    <col min="24" max="63" width="12.77734375" customWidth="1"/>
  </cols>
  <sheetData>
    <row r="1" spans="1:142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</row>
    <row r="2" spans="1:142">
      <c r="A2" s="1" t="str">
        <f>Summary!A2</f>
        <v>Class Cost of Service - Demand/Commodity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</row>
    <row r="3" spans="1:142">
      <c r="A3" s="1" t="str">
        <f>Summary!A3</f>
        <v>Forecasted Test Period: Twelve Months Ended May 31, 2017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</row>
    <row r="4" spans="1:142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</row>
    <row r="5" spans="1:142">
      <c r="A5" s="2" t="s">
        <v>49</v>
      </c>
      <c r="B5" s="2"/>
      <c r="C5" s="2"/>
      <c r="D5" s="2"/>
      <c r="E5" s="2"/>
      <c r="F5" s="2"/>
      <c r="G5" s="20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pans="1:142">
      <c r="A6" s="2"/>
      <c r="B6" s="2"/>
      <c r="C6" s="2"/>
      <c r="D6" s="2"/>
      <c r="E6" s="2"/>
      <c r="F6" s="2"/>
      <c r="G6" s="20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pans="1:142">
      <c r="A7" s="2"/>
      <c r="B7" s="2"/>
      <c r="C7" s="2"/>
      <c r="D7" s="2"/>
      <c r="E7" s="2"/>
      <c r="F7" s="2"/>
      <c r="G7" s="20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pans="1:142">
      <c r="A8" s="2"/>
      <c r="B8" s="2"/>
      <c r="C8" s="2"/>
      <c r="D8" s="2"/>
      <c r="E8" s="2"/>
      <c r="F8" s="4" t="s">
        <v>54</v>
      </c>
      <c r="G8" s="20"/>
      <c r="H8" s="2"/>
      <c r="I8" s="2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pans="1:142">
      <c r="A9" s="2"/>
      <c r="B9" s="2"/>
      <c r="C9" s="2"/>
      <c r="D9" s="2"/>
      <c r="E9" s="2"/>
      <c r="F9" s="4"/>
      <c r="G9" s="20"/>
      <c r="H9" s="2"/>
      <c r="I9" s="2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pans="1:142">
      <c r="A10" s="2"/>
      <c r="B10" s="2"/>
      <c r="C10" s="2"/>
      <c r="D10" s="2"/>
      <c r="E10" s="2"/>
      <c r="F10" s="4"/>
      <c r="G10" s="20"/>
      <c r="H10" s="2"/>
      <c r="I10" s="1"/>
      <c r="J10" s="1"/>
      <c r="K10" s="1"/>
      <c r="L10" s="1"/>
      <c r="M10" s="1"/>
      <c r="N10" s="4"/>
      <c r="O10" s="4"/>
      <c r="P10" s="1"/>
      <c r="Q10" s="3"/>
      <c r="R10" s="3"/>
      <c r="S10" s="3"/>
      <c r="T10" s="3"/>
      <c r="U10" s="3"/>
      <c r="V10" s="3"/>
      <c r="W10" s="1"/>
      <c r="X10" s="1"/>
      <c r="Y10" s="1"/>
      <c r="Z10" s="1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pans="1:142">
      <c r="A11" s="2"/>
      <c r="B11" s="2"/>
      <c r="C11" s="2"/>
      <c r="D11" s="2"/>
      <c r="E11" s="2"/>
      <c r="F11" s="2"/>
      <c r="G11" s="20"/>
      <c r="H11" s="2"/>
      <c r="I11" s="1"/>
      <c r="J11" s="42"/>
      <c r="K11" s="4"/>
      <c r="L11" s="4"/>
      <c r="M11" s="4"/>
      <c r="N11" s="3"/>
      <c r="O11" s="3"/>
      <c r="P11" s="4"/>
      <c r="Q11" s="4"/>
      <c r="R11" s="4"/>
      <c r="S11" s="4"/>
      <c r="T11" s="4"/>
      <c r="U11" s="4"/>
      <c r="V11" s="4"/>
      <c r="W11" s="4"/>
      <c r="X11" s="4"/>
      <c r="Y11" s="4"/>
      <c r="Z11" s="1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pans="1:142">
      <c r="A12" s="132" t="s">
        <v>303</v>
      </c>
      <c r="B12" s="2"/>
      <c r="C12" s="2"/>
      <c r="D12" s="2"/>
      <c r="E12" s="2"/>
      <c r="F12" s="2"/>
      <c r="G12" s="21" t="s">
        <v>38</v>
      </c>
      <c r="H12" s="13" t="s">
        <v>38</v>
      </c>
      <c r="I12" s="3" t="s">
        <v>1</v>
      </c>
      <c r="J12" s="3" t="s">
        <v>56</v>
      </c>
      <c r="K12" s="3" t="s">
        <v>518</v>
      </c>
      <c r="L12" s="3" t="s">
        <v>518</v>
      </c>
      <c r="M12" s="69" t="s">
        <v>180</v>
      </c>
      <c r="N12" s="69" t="s">
        <v>180</v>
      </c>
      <c r="O12" s="3"/>
      <c r="P12" s="3"/>
      <c r="Q12" s="3"/>
      <c r="R12" s="3"/>
      <c r="S12" s="3"/>
      <c r="T12" s="4"/>
      <c r="U12" s="4"/>
      <c r="V12" s="4"/>
      <c r="W12" s="3"/>
      <c r="X12" s="3"/>
      <c r="Y12" s="3"/>
      <c r="Z12" s="1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</row>
    <row r="13" spans="1:142">
      <c r="A13" s="133" t="s">
        <v>302</v>
      </c>
      <c r="B13" s="2"/>
      <c r="C13" s="2"/>
      <c r="D13" s="2"/>
      <c r="E13" s="2"/>
      <c r="F13" s="2"/>
      <c r="G13" s="21" t="s">
        <v>39</v>
      </c>
      <c r="H13" s="13" t="s">
        <v>21</v>
      </c>
      <c r="I13" s="3" t="s">
        <v>2</v>
      </c>
      <c r="J13" s="3" t="s">
        <v>519</v>
      </c>
      <c r="K13" s="69" t="s">
        <v>420</v>
      </c>
      <c r="L13" s="69" t="s">
        <v>517</v>
      </c>
      <c r="M13" s="69" t="s">
        <v>420</v>
      </c>
      <c r="N13" s="69" t="s">
        <v>517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</row>
    <row r="14" spans="1:142">
      <c r="A14" s="2">
        <v>1</v>
      </c>
      <c r="B14" s="2"/>
      <c r="C14" s="2"/>
      <c r="D14" s="2" t="s">
        <v>129</v>
      </c>
      <c r="E14" s="2"/>
      <c r="F14" s="2"/>
      <c r="G14" s="20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1"/>
      <c r="Z14" s="1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</row>
    <row r="15" spans="1:142">
      <c r="A15" s="2">
        <f t="shared" ref="A15:A32" si="0">A14+1</f>
        <v>2</v>
      </c>
      <c r="B15" s="2"/>
      <c r="C15" s="2"/>
      <c r="D15" s="2"/>
      <c r="E15" s="2"/>
      <c r="F15" s="2"/>
      <c r="G15" s="20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</row>
    <row r="16" spans="1:142">
      <c r="A16" s="2">
        <f t="shared" si="0"/>
        <v>3</v>
      </c>
      <c r="B16" s="2"/>
      <c r="C16" s="2"/>
      <c r="D16" s="2"/>
      <c r="E16" s="2" t="s">
        <v>275</v>
      </c>
      <c r="G16" s="21" t="s">
        <v>23</v>
      </c>
      <c r="H16" s="2"/>
      <c r="I16" s="2">
        <v>82773704.902883396</v>
      </c>
      <c r="J16" s="24">
        <v>48574306.238078319</v>
      </c>
      <c r="K16" s="24">
        <v>19489660.872103117</v>
      </c>
      <c r="L16" s="24">
        <v>313469.42120840005</v>
      </c>
      <c r="M16" s="24">
        <v>7691062.1939499993</v>
      </c>
      <c r="N16" s="24">
        <v>6705206.17754356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">
        <f>SUM(J16:X16)-I16</f>
        <v>0</v>
      </c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</row>
    <row r="17" spans="1:142">
      <c r="A17" s="2">
        <f>A16+1</f>
        <v>4</v>
      </c>
      <c r="B17" s="2"/>
      <c r="C17" s="2"/>
      <c r="D17" s="2"/>
      <c r="E17" s="2" t="s">
        <v>281</v>
      </c>
      <c r="G17" s="21" t="s">
        <v>23</v>
      </c>
      <c r="H17" s="2"/>
      <c r="I17" s="2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2">
        <f>SUM(J17:X17)-I17</f>
        <v>0</v>
      </c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</row>
    <row r="18" spans="1:142">
      <c r="A18" s="2">
        <f>A17+1</f>
        <v>5</v>
      </c>
      <c r="B18" s="2"/>
      <c r="C18" s="2"/>
      <c r="D18" s="2"/>
      <c r="E18" s="113" t="s">
        <v>460</v>
      </c>
      <c r="G18" s="26">
        <v>1.2</v>
      </c>
      <c r="H18" s="11" t="str">
        <f>VLOOKUP($G18,alloc,3)</f>
        <v>Sales Mcf</v>
      </c>
      <c r="I18" s="2">
        <v>79378176.690454632</v>
      </c>
      <c r="J18" s="11">
        <v>47248723.58727511</v>
      </c>
      <c r="K18" s="11">
        <v>31034767.759063404</v>
      </c>
      <c r="L18" s="11">
        <v>1094685.3441161278</v>
      </c>
      <c r="M18" s="11">
        <v>0</v>
      </c>
      <c r="N18" s="11">
        <v>0</v>
      </c>
      <c r="O18" s="11">
        <f>$I18*VLOOKUP($G18,alloc,11)</f>
        <v>0</v>
      </c>
      <c r="P18" s="11">
        <f>$I18*VLOOKUP($G18,alloc,12)</f>
        <v>0</v>
      </c>
      <c r="Q18" s="11">
        <f>$I18*VLOOKUP($G18,alloc,13)</f>
        <v>0</v>
      </c>
      <c r="R18" s="11">
        <f>$I18*VLOOKUP($G18,alloc,14)</f>
        <v>0</v>
      </c>
      <c r="S18" s="11">
        <f>$I18*VLOOKUP($G18,alloc,15)</f>
        <v>0</v>
      </c>
      <c r="T18" s="11">
        <f>$I18*VLOOKUP($G18,alloc,16)</f>
        <v>0</v>
      </c>
      <c r="U18" s="11">
        <f>$I18*VLOOKUP($G18,alloc,17)</f>
        <v>0</v>
      </c>
      <c r="V18" s="11">
        <f>$I18*VLOOKUP($G18,alloc,18)</f>
        <v>0</v>
      </c>
      <c r="W18" s="11">
        <f>$I18*VLOOKUP($G18,alloc,19)</f>
        <v>0</v>
      </c>
      <c r="X18" s="11">
        <f>$I18*VLOOKUP($G18,alloc,20)</f>
        <v>0</v>
      </c>
      <c r="Y18" s="2">
        <f>SUM(J18:X18)-I18</f>
        <v>0</v>
      </c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</row>
    <row r="19" spans="1:142">
      <c r="A19" s="2">
        <f t="shared" si="0"/>
        <v>6</v>
      </c>
      <c r="B19" s="2"/>
      <c r="C19" s="2"/>
      <c r="D19" s="2"/>
      <c r="E19" s="2" t="s">
        <v>276</v>
      </c>
      <c r="F19" s="2"/>
      <c r="G19" s="21" t="s">
        <v>23</v>
      </c>
      <c r="H19" s="2"/>
      <c r="I19" s="2">
        <v>0</v>
      </c>
      <c r="J19" s="11">
        <v>0</v>
      </c>
      <c r="K19" s="11">
        <v>0</v>
      </c>
      <c r="L19" s="11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">
        <f>SUM(J19:X19)-I19</f>
        <v>0</v>
      </c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</row>
    <row r="20" spans="1:142">
      <c r="A20" s="2">
        <f t="shared" si="0"/>
        <v>7</v>
      </c>
      <c r="B20" s="2"/>
      <c r="C20" s="2"/>
      <c r="D20" s="2"/>
      <c r="E20" s="2"/>
      <c r="G20" s="21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</row>
    <row r="21" spans="1:142">
      <c r="A21" s="2">
        <f t="shared" si="0"/>
        <v>8</v>
      </c>
      <c r="B21" s="2"/>
      <c r="C21" s="2"/>
      <c r="D21" s="2" t="s">
        <v>128</v>
      </c>
      <c r="E21" s="2"/>
      <c r="F21" s="2"/>
      <c r="G21" s="20"/>
      <c r="H21" s="2"/>
      <c r="I21" s="2">
        <f>SUM(I16:I19)</f>
        <v>162151881.59333801</v>
      </c>
      <c r="J21" s="2">
        <f>+SUM(J16:J19)</f>
        <v>95823029.825353429</v>
      </c>
      <c r="K21" s="2">
        <f>+SUM(K16:K19)</f>
        <v>50524428.631166518</v>
      </c>
      <c r="L21" s="2">
        <f>+SUM(L16:L19)</f>
        <v>1408154.7653245279</v>
      </c>
      <c r="M21" s="2">
        <f t="shared" ref="M21:X21" si="1">SUM(M16:M19)</f>
        <v>7691062.1939499993</v>
      </c>
      <c r="N21" s="2">
        <f t="shared" si="1"/>
        <v>6705206.17754356</v>
      </c>
      <c r="O21" s="2">
        <f t="shared" si="1"/>
        <v>0</v>
      </c>
      <c r="P21" s="2">
        <f t="shared" si="1"/>
        <v>0</v>
      </c>
      <c r="Q21" s="2">
        <f t="shared" si="1"/>
        <v>0</v>
      </c>
      <c r="R21" s="2">
        <f t="shared" si="1"/>
        <v>0</v>
      </c>
      <c r="S21" s="2">
        <f t="shared" si="1"/>
        <v>0</v>
      </c>
      <c r="T21" s="2">
        <f>SUM(T16:T19)</f>
        <v>0</v>
      </c>
      <c r="U21" s="2">
        <f>SUM(U16:U19)</f>
        <v>0</v>
      </c>
      <c r="V21" s="2">
        <f>SUM(V16:V19)</f>
        <v>0</v>
      </c>
      <c r="W21" s="2">
        <f t="shared" si="1"/>
        <v>0</v>
      </c>
      <c r="X21" s="2">
        <f t="shared" si="1"/>
        <v>0</v>
      </c>
      <c r="Y21" s="2">
        <f>SUM(J21:X21)-I21</f>
        <v>0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</row>
    <row r="22" spans="1:142">
      <c r="A22" s="2">
        <f t="shared" si="0"/>
        <v>9</v>
      </c>
      <c r="B22" s="2"/>
      <c r="C22" s="2"/>
      <c r="D22" s="2"/>
      <c r="E22" s="2"/>
      <c r="F22" s="2"/>
      <c r="G22" s="20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</row>
    <row r="23" spans="1:142">
      <c r="A23" s="2">
        <f t="shared" si="0"/>
        <v>10</v>
      </c>
      <c r="B23" s="2"/>
      <c r="C23" s="2"/>
      <c r="D23" s="2" t="s">
        <v>157</v>
      </c>
      <c r="E23" s="2"/>
      <c r="F23" s="2"/>
      <c r="G23" s="20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</row>
    <row r="24" spans="1:142">
      <c r="A24" s="2">
        <f t="shared" si="0"/>
        <v>11</v>
      </c>
      <c r="B24" s="2"/>
      <c r="C24" s="2"/>
      <c r="D24" s="2"/>
      <c r="E24" s="2"/>
      <c r="F24" s="2"/>
      <c r="G24" s="20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</row>
    <row r="25" spans="1:142">
      <c r="A25" s="2">
        <f t="shared" si="0"/>
        <v>12</v>
      </c>
      <c r="B25" s="2"/>
      <c r="C25" s="2"/>
      <c r="D25" s="2"/>
      <c r="E25" s="71" t="s">
        <v>390</v>
      </c>
      <c r="F25" s="2"/>
      <c r="G25" s="26">
        <v>18.600000000000001</v>
      </c>
      <c r="H25" s="11" t="str">
        <f>VLOOKUP($G25,alloc,3)</f>
        <v>Total Rate Schedule Revenues</v>
      </c>
      <c r="I25" s="2">
        <v>1140887.1789956738</v>
      </c>
      <c r="J25" s="11">
        <f>$I25*VLOOKUP($G25,alloc,6)</f>
        <v>674202.88377805229</v>
      </c>
      <c r="K25" s="11">
        <f>$I25*VLOOKUP($G25,alloc,7)</f>
        <v>355485.68591971276</v>
      </c>
      <c r="L25" s="11">
        <f>$I25*VLOOKUP($G25,alloc,8)</f>
        <v>9907.6600407849983</v>
      </c>
      <c r="M25" s="11">
        <f>$I25*VLOOKUP($G25,alloc,9)</f>
        <v>54113.675177336918</v>
      </c>
      <c r="N25" s="11">
        <f>$I25*VLOOKUP($G25,alloc,10)</f>
        <v>47177.274079786752</v>
      </c>
      <c r="O25" s="11">
        <f>$I25*VLOOKUP($G25,alloc,11)</f>
        <v>0</v>
      </c>
      <c r="P25" s="11">
        <f>$I25*VLOOKUP($G25,alloc,12)</f>
        <v>0</v>
      </c>
      <c r="Q25" s="11">
        <f>$I25*VLOOKUP($G25,alloc,13)</f>
        <v>0</v>
      </c>
      <c r="R25" s="11">
        <f>$I25*VLOOKUP($G25,alloc,14)</f>
        <v>0</v>
      </c>
      <c r="S25" s="11">
        <f>$I25*VLOOKUP($G25,alloc,15)</f>
        <v>0</v>
      </c>
      <c r="T25" s="11">
        <f>$I25*VLOOKUP($G25,alloc,16)</f>
        <v>0</v>
      </c>
      <c r="U25" s="11">
        <f>$I25*VLOOKUP($G25,alloc,17)</f>
        <v>0</v>
      </c>
      <c r="V25" s="11">
        <f>$I25*VLOOKUP($G25,alloc,18)</f>
        <v>0</v>
      </c>
      <c r="W25" s="11">
        <f>$I25*VLOOKUP($G25,alloc,19)</f>
        <v>0</v>
      </c>
      <c r="X25" s="11">
        <f>$I25*VLOOKUP($G25,alloc,20)</f>
        <v>0</v>
      </c>
      <c r="Y25" s="2">
        <f>SUM(J25:X25)-I25</f>
        <v>0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</row>
    <row r="26" spans="1:142">
      <c r="A26" s="2">
        <f t="shared" si="0"/>
        <v>13</v>
      </c>
      <c r="B26" s="2"/>
      <c r="C26" s="2"/>
      <c r="D26" s="2"/>
      <c r="E26" s="71" t="s">
        <v>391</v>
      </c>
      <c r="F26" s="2"/>
      <c r="G26" s="26">
        <v>18.600000000000001</v>
      </c>
      <c r="H26" s="11" t="str">
        <f>VLOOKUP($G26,alloc,3)</f>
        <v>Total Rate Schedule Revenues</v>
      </c>
      <c r="I26" s="2">
        <v>795825</v>
      </c>
      <c r="J26" s="11">
        <f>$I26*VLOOKUP($G26,alloc,6)</f>
        <v>470289.71826556307</v>
      </c>
      <c r="K26" s="11">
        <f>$I26*VLOOKUP($G26,alloc,7)</f>
        <v>247968.77483196626</v>
      </c>
      <c r="L26" s="11">
        <f>$I26*VLOOKUP($G26,alloc,8)</f>
        <v>6911.0808650673944</v>
      </c>
      <c r="M26" s="11">
        <f>$I26*VLOOKUP($G26,alloc,9)</f>
        <v>37746.953722378057</v>
      </c>
      <c r="N26" s="11">
        <f>$I26*VLOOKUP($G26,alloc,10)</f>
        <v>32908.472315025167</v>
      </c>
      <c r="O26" s="11">
        <f>$I26*VLOOKUP($G26,alloc,11)</f>
        <v>0</v>
      </c>
      <c r="P26" s="11">
        <f>$I26*VLOOKUP($G26,alloc,12)</f>
        <v>0</v>
      </c>
      <c r="Q26" s="11">
        <f>$I26*VLOOKUP($G26,alloc,13)</f>
        <v>0</v>
      </c>
      <c r="R26" s="11">
        <f>$I26*VLOOKUP($G26,alloc,14)</f>
        <v>0</v>
      </c>
      <c r="S26" s="11">
        <f>$I26*VLOOKUP($G26,alloc,15)</f>
        <v>0</v>
      </c>
      <c r="T26" s="11">
        <f>$I26*VLOOKUP($G26,alloc,16)</f>
        <v>0</v>
      </c>
      <c r="U26" s="11">
        <f>$I26*VLOOKUP($G26,alloc,17)</f>
        <v>0</v>
      </c>
      <c r="V26" s="11">
        <f>$I26*VLOOKUP($G26,alloc,18)</f>
        <v>0</v>
      </c>
      <c r="W26" s="11">
        <f>$I26*VLOOKUP($G26,alloc,19)</f>
        <v>0</v>
      </c>
      <c r="X26" s="11">
        <f>$I26*VLOOKUP($G26,alloc,20)</f>
        <v>0</v>
      </c>
      <c r="Y26" s="2">
        <f>SUM(J26:X26)-I26</f>
        <v>0</v>
      </c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</row>
    <row r="27" spans="1:142">
      <c r="A27" s="2">
        <f t="shared" si="0"/>
        <v>14</v>
      </c>
      <c r="B27" s="2"/>
      <c r="C27" s="2"/>
      <c r="D27" s="2"/>
      <c r="E27" s="72" t="s">
        <v>462</v>
      </c>
      <c r="F27" s="2"/>
      <c r="G27" s="26">
        <v>18.2</v>
      </c>
      <c r="H27" s="11" t="str">
        <f>VLOOKUP($G27,alloc,3)</f>
        <v>Base Revenues</v>
      </c>
      <c r="I27" s="2">
        <v>-3.0074133574962616</v>
      </c>
      <c r="J27" s="11">
        <f>$I27*VLOOKUP($G27,alloc,6)</f>
        <v>-1.7648481191328425</v>
      </c>
      <c r="K27" s="11">
        <f>$I27*VLOOKUP($G27,alloc,7)</f>
        <v>-0.70811698604774387</v>
      </c>
      <c r="L27" s="11">
        <f>$I27*VLOOKUP($G27,alloc,8)</f>
        <v>-1.1389270609728675E-2</v>
      </c>
      <c r="M27" s="11">
        <f>$I27*VLOOKUP($G27,alloc,9)</f>
        <v>-0.279439022362934</v>
      </c>
      <c r="N27" s="11">
        <f>$I27*VLOOKUP($G27,alloc,10)</f>
        <v>-0.24361995934301234</v>
      </c>
      <c r="O27" s="11">
        <f>$I27*VLOOKUP($G27,alloc,11)</f>
        <v>0</v>
      </c>
      <c r="P27" s="11">
        <f>$I27*VLOOKUP($G27,alloc,12)</f>
        <v>0</v>
      </c>
      <c r="Q27" s="11">
        <f>$I27*VLOOKUP($G27,alloc,13)</f>
        <v>0</v>
      </c>
      <c r="R27" s="11">
        <f>$I27*VLOOKUP($G27,alloc,14)</f>
        <v>0</v>
      </c>
      <c r="S27" s="11">
        <f>$I27*VLOOKUP($G27,alloc,15)</f>
        <v>0</v>
      </c>
      <c r="T27" s="11">
        <f>$I27*VLOOKUP($G27,alloc,16)</f>
        <v>0</v>
      </c>
      <c r="U27" s="11">
        <f>$I27*VLOOKUP($G27,alloc,17)</f>
        <v>0</v>
      </c>
      <c r="V27" s="11">
        <f>$I27*VLOOKUP($G27,alloc,18)</f>
        <v>0</v>
      </c>
      <c r="W27" s="11">
        <f>$I27*VLOOKUP($G27,alloc,19)</f>
        <v>0</v>
      </c>
      <c r="X27" s="11">
        <f>$I27*VLOOKUP($G27,alloc,20)</f>
        <v>0</v>
      </c>
      <c r="Y27" s="2">
        <f>SUM(J27:X27)-I27</f>
        <v>0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</row>
    <row r="28" spans="1:142">
      <c r="A28" s="2">
        <f t="shared" si="0"/>
        <v>15</v>
      </c>
      <c r="B28" s="2"/>
      <c r="C28" s="2"/>
      <c r="D28" s="2"/>
      <c r="E28" s="71" t="s">
        <v>392</v>
      </c>
      <c r="F28" s="2"/>
      <c r="G28" s="26">
        <v>18.2</v>
      </c>
      <c r="H28" s="11" t="str">
        <f>VLOOKUP($G28,alloc,3)</f>
        <v>Base Revenues</v>
      </c>
      <c r="I28" s="2">
        <v>2716064.7075</v>
      </c>
      <c r="J28" s="11">
        <f>$I28*VLOOKUP($G28,alloc,6)</f>
        <v>1593875.2411690808</v>
      </c>
      <c r="K28" s="11">
        <f>$I28*VLOOKUP($G28,alloc,7)</f>
        <v>639516.86248634942</v>
      </c>
      <c r="L28" s="11">
        <f>$I28*VLOOKUP($G28,alloc,8)</f>
        <v>10285.914262548964</v>
      </c>
      <c r="M28" s="11">
        <f>$I28*VLOOKUP($G28,alloc,9)</f>
        <v>252367.85779595372</v>
      </c>
      <c r="N28" s="11">
        <f>$I28*VLOOKUP($G28,alloc,10)</f>
        <v>220018.8317860669</v>
      </c>
      <c r="O28" s="11">
        <f>$I28*VLOOKUP($G28,alloc,11)</f>
        <v>0</v>
      </c>
      <c r="P28" s="11">
        <f>$I28*VLOOKUP($G28,alloc,12)</f>
        <v>0</v>
      </c>
      <c r="Q28" s="11">
        <f>$I28*VLOOKUP($G28,alloc,13)</f>
        <v>0</v>
      </c>
      <c r="R28" s="11">
        <f>$I28*VLOOKUP($G28,alloc,14)</f>
        <v>0</v>
      </c>
      <c r="S28" s="11">
        <f>$I28*VLOOKUP($G28,alloc,15)</f>
        <v>0</v>
      </c>
      <c r="T28" s="11">
        <f>$I28*VLOOKUP($G28,alloc,16)</f>
        <v>0</v>
      </c>
      <c r="U28" s="11">
        <f>$I28*VLOOKUP($G28,alloc,17)</f>
        <v>0</v>
      </c>
      <c r="V28" s="11">
        <f>$I28*VLOOKUP($G28,alloc,18)</f>
        <v>0</v>
      </c>
      <c r="W28" s="11">
        <f>$I28*VLOOKUP($G28,alloc,19)</f>
        <v>0</v>
      </c>
      <c r="X28" s="11">
        <f>$I28*VLOOKUP($G28,alloc,20)</f>
        <v>0</v>
      </c>
      <c r="Y28" s="2">
        <f>SUM(J28:X28)-I28</f>
        <v>0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</row>
    <row r="29" spans="1:142">
      <c r="A29" s="2">
        <f t="shared" si="0"/>
        <v>16</v>
      </c>
      <c r="B29" s="2"/>
      <c r="C29" s="2"/>
      <c r="D29" s="2"/>
      <c r="E29" s="2"/>
      <c r="F29" s="2"/>
      <c r="G29" s="26"/>
      <c r="H29" s="11"/>
      <c r="I29" s="2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</row>
    <row r="30" spans="1:142">
      <c r="A30" s="2">
        <f t="shared" si="0"/>
        <v>17</v>
      </c>
      <c r="B30" s="2"/>
      <c r="C30" s="2"/>
      <c r="D30" s="2" t="s">
        <v>53</v>
      </c>
      <c r="E30" s="2"/>
      <c r="F30" s="2"/>
      <c r="G30" s="21"/>
      <c r="H30" s="2"/>
      <c r="I30" s="2">
        <f>SUM(J30:X30)</f>
        <v>4652773.8790823165</v>
      </c>
      <c r="J30" s="2">
        <f>SUM(J25:J28)</f>
        <v>2738366.0783645771</v>
      </c>
      <c r="K30" s="2">
        <f t="shared" ref="K30:X30" si="2">SUM(K25:K28)</f>
        <v>1242970.6151210424</v>
      </c>
      <c r="L30" s="2">
        <f t="shared" si="2"/>
        <v>27104.643779130747</v>
      </c>
      <c r="M30" s="2">
        <f t="shared" si="2"/>
        <v>344228.20725664636</v>
      </c>
      <c r="N30" s="2">
        <f t="shared" si="2"/>
        <v>300104.33456091949</v>
      </c>
      <c r="O30" s="2">
        <f t="shared" si="2"/>
        <v>0</v>
      </c>
      <c r="P30" s="2">
        <f t="shared" si="2"/>
        <v>0</v>
      </c>
      <c r="Q30" s="2">
        <f t="shared" si="2"/>
        <v>0</v>
      </c>
      <c r="R30" s="2">
        <f t="shared" si="2"/>
        <v>0</v>
      </c>
      <c r="S30" s="2">
        <f t="shared" si="2"/>
        <v>0</v>
      </c>
      <c r="T30" s="2">
        <f t="shared" si="2"/>
        <v>0</v>
      </c>
      <c r="U30" s="2">
        <f t="shared" si="2"/>
        <v>0</v>
      </c>
      <c r="V30" s="2">
        <f t="shared" si="2"/>
        <v>0</v>
      </c>
      <c r="W30" s="2">
        <f t="shared" si="2"/>
        <v>0</v>
      </c>
      <c r="X30" s="2">
        <f t="shared" si="2"/>
        <v>0</v>
      </c>
      <c r="Y30" s="2">
        <f>SUM(J30:X30)-I30</f>
        <v>0</v>
      </c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</row>
    <row r="31" spans="1:142">
      <c r="A31" s="2">
        <f t="shared" si="0"/>
        <v>18</v>
      </c>
      <c r="B31" s="2"/>
      <c r="C31" s="2"/>
      <c r="D31" s="2"/>
      <c r="E31" s="2"/>
      <c r="F31" s="2"/>
      <c r="G31" s="20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</row>
    <row r="32" spans="1:142">
      <c r="A32" s="2">
        <f t="shared" si="0"/>
        <v>19</v>
      </c>
      <c r="B32" s="2"/>
      <c r="C32" s="2"/>
      <c r="D32" s="2" t="s">
        <v>55</v>
      </c>
      <c r="E32" s="2"/>
      <c r="G32" s="20"/>
      <c r="H32" s="2"/>
      <c r="I32" s="2">
        <f>+I21+I30</f>
        <v>166804655.47242033</v>
      </c>
      <c r="J32" s="2">
        <f>+J21+J30</f>
        <v>98561395.90371801</v>
      </c>
      <c r="K32" s="2">
        <f t="shared" ref="K32:X32" si="3">+K21+K30</f>
        <v>51767399.246287562</v>
      </c>
      <c r="L32" s="2">
        <f t="shared" si="3"/>
        <v>1435259.4091036585</v>
      </c>
      <c r="M32" s="2">
        <f t="shared" si="3"/>
        <v>8035290.4012066461</v>
      </c>
      <c r="N32" s="2">
        <f t="shared" si="3"/>
        <v>7005310.5121044796</v>
      </c>
      <c r="O32" s="2">
        <f t="shared" si="3"/>
        <v>0</v>
      </c>
      <c r="P32" s="2">
        <f t="shared" si="3"/>
        <v>0</v>
      </c>
      <c r="Q32" s="2">
        <f t="shared" si="3"/>
        <v>0</v>
      </c>
      <c r="R32" s="2">
        <f t="shared" si="3"/>
        <v>0</v>
      </c>
      <c r="S32" s="2">
        <f t="shared" si="3"/>
        <v>0</v>
      </c>
      <c r="T32" s="2">
        <f t="shared" si="3"/>
        <v>0</v>
      </c>
      <c r="U32" s="2">
        <f t="shared" si="3"/>
        <v>0</v>
      </c>
      <c r="V32" s="2">
        <f t="shared" si="3"/>
        <v>0</v>
      </c>
      <c r="W32" s="2">
        <f t="shared" si="3"/>
        <v>0</v>
      </c>
      <c r="X32" s="2">
        <f t="shared" si="3"/>
        <v>0</v>
      </c>
      <c r="Y32" s="2">
        <f>SUM(J32:X32)-I32</f>
        <v>0</v>
      </c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</row>
    <row r="33" spans="1:142">
      <c r="A33" s="2"/>
      <c r="B33" s="2"/>
      <c r="C33" s="2"/>
      <c r="D33" s="2"/>
      <c r="E33" s="2"/>
      <c r="F33" s="2"/>
      <c r="G33" s="20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</row>
    <row r="34" spans="1:142">
      <c r="A34" s="2"/>
      <c r="B34" s="2"/>
      <c r="C34" s="2"/>
      <c r="D34" s="2"/>
      <c r="E34" s="2"/>
      <c r="F34" s="2"/>
      <c r="G34" s="20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</row>
    <row r="35" spans="1:142">
      <c r="A35" s="2"/>
      <c r="B35" s="2"/>
      <c r="C35" s="2"/>
      <c r="D35" s="2"/>
      <c r="E35" s="2"/>
      <c r="F35" s="2"/>
      <c r="G35" s="20"/>
      <c r="H35" s="2"/>
      <c r="I35" s="131">
        <f>COUNTIFS(I16:I32,"&gt;0",G16:G32,"&lt;99")</f>
        <v>4</v>
      </c>
      <c r="J35" s="5"/>
      <c r="K35" s="5"/>
      <c r="L35" s="5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</row>
    <row r="36" spans="1:142">
      <c r="A36" s="2"/>
      <c r="B36" s="2"/>
      <c r="C36" s="2"/>
      <c r="D36" s="2"/>
      <c r="E36" s="2"/>
      <c r="F36" s="2"/>
      <c r="G36" s="20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</row>
    <row r="37" spans="1:142">
      <c r="A37" s="2"/>
      <c r="B37" s="2"/>
      <c r="C37" s="2"/>
      <c r="D37" s="2"/>
      <c r="E37" s="2"/>
      <c r="F37" s="2"/>
      <c r="G37" s="20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</row>
    <row r="38" spans="1:142">
      <c r="A38" s="2"/>
      <c r="B38" s="2"/>
      <c r="C38" s="2"/>
      <c r="D38" s="2"/>
      <c r="E38" s="2"/>
      <c r="G38" s="21"/>
      <c r="H38" s="2"/>
      <c r="I38" s="11"/>
      <c r="J38" s="11"/>
      <c r="K38" s="11"/>
      <c r="L38" s="11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</row>
    <row r="39" spans="1:142">
      <c r="A39" s="2"/>
      <c r="B39" s="2"/>
      <c r="C39" s="2"/>
      <c r="D39" s="2"/>
      <c r="E39" s="2"/>
      <c r="F39" s="2"/>
      <c r="G39" s="21"/>
      <c r="H39" s="2"/>
      <c r="I39" s="11"/>
      <c r="J39" s="11"/>
      <c r="K39" s="11"/>
      <c r="L39" s="11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</row>
    <row r="40" spans="1:142">
      <c r="A40" s="2"/>
      <c r="B40" s="2"/>
      <c r="C40" s="2"/>
      <c r="D40" s="2"/>
      <c r="E40" s="2"/>
      <c r="F40" s="2"/>
      <c r="G40" s="21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</row>
    <row r="41" spans="1:142">
      <c r="A41" s="2"/>
      <c r="B41" s="2"/>
      <c r="C41" s="2"/>
      <c r="D41" s="2"/>
      <c r="E41" s="113"/>
      <c r="G41" s="21"/>
      <c r="H41" s="2"/>
      <c r="I41" s="11"/>
      <c r="J41" s="11"/>
      <c r="K41" s="11"/>
      <c r="L41" s="11"/>
      <c r="M41" s="11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</row>
    <row r="42" spans="1:142">
      <c r="A42" s="2"/>
      <c r="B42" s="2"/>
      <c r="C42" s="2"/>
      <c r="D42" s="2"/>
      <c r="E42" s="2"/>
      <c r="F42" s="2"/>
      <c r="G42" s="21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</row>
    <row r="43" spans="1:142">
      <c r="A43" s="2"/>
      <c r="B43" s="2"/>
      <c r="C43" s="2"/>
      <c r="D43" s="2"/>
      <c r="E43" s="2"/>
      <c r="F43" s="2"/>
      <c r="G43" s="20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</row>
    <row r="44" spans="1:142">
      <c r="A44" s="2"/>
      <c r="B44" s="2"/>
      <c r="C44" s="2"/>
      <c r="D44" s="2"/>
      <c r="E44" s="2"/>
      <c r="F44" s="2"/>
      <c r="G44" s="11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</row>
    <row r="45" spans="1:142">
      <c r="A45" s="2"/>
      <c r="B45" s="2"/>
      <c r="C45" s="2"/>
      <c r="D45" s="2"/>
      <c r="E45" s="2"/>
      <c r="F45" s="2"/>
      <c r="G45" s="11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</row>
    <row r="46" spans="1:142">
      <c r="A46" s="2"/>
      <c r="B46" s="2"/>
      <c r="C46" s="2"/>
      <c r="D46" s="2"/>
      <c r="E46" s="2"/>
      <c r="F46" s="2"/>
      <c r="G46" s="11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</row>
    <row r="47" spans="1:142">
      <c r="A47" s="2"/>
      <c r="B47" s="2"/>
      <c r="C47" s="2"/>
      <c r="D47" s="2"/>
      <c r="E47" s="2"/>
      <c r="F47" s="2"/>
      <c r="G47" s="11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</row>
    <row r="48" spans="1:142">
      <c r="A48" s="2"/>
      <c r="B48" s="2"/>
      <c r="C48" s="2"/>
      <c r="D48" s="2"/>
      <c r="E48" s="2"/>
      <c r="F48" s="2"/>
      <c r="G48" s="11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</row>
    <row r="49" spans="1:142">
      <c r="A49" s="2"/>
      <c r="B49" s="2"/>
      <c r="C49" s="2"/>
      <c r="D49" s="2"/>
      <c r="E49" s="2"/>
      <c r="F49" s="2"/>
      <c r="G49" s="11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</row>
    <row r="50" spans="1:142">
      <c r="A50" s="2"/>
      <c r="B50" s="2"/>
      <c r="C50" s="2"/>
      <c r="D50" s="2"/>
      <c r="E50" s="2"/>
      <c r="F50" s="2"/>
      <c r="G50" s="11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</row>
    <row r="51" spans="1:142">
      <c r="A51" s="2"/>
      <c r="B51" s="2"/>
      <c r="C51" s="2"/>
      <c r="D51" s="2"/>
      <c r="E51" s="2"/>
      <c r="F51" s="2"/>
      <c r="G51" s="11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</row>
    <row r="52" spans="1:142">
      <c r="A52" s="2"/>
      <c r="B52" s="2"/>
      <c r="C52" s="2"/>
      <c r="D52" s="2"/>
      <c r="E52" s="2"/>
      <c r="F52" s="2"/>
      <c r="G52" s="11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</row>
    <row r="53" spans="1:142">
      <c r="A53" s="2"/>
      <c r="B53" s="2"/>
      <c r="C53" s="2"/>
      <c r="D53" s="2"/>
      <c r="E53" s="2"/>
      <c r="F53" s="2"/>
      <c r="G53" s="11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</row>
    <row r="54" spans="1:142">
      <c r="A54" s="2"/>
      <c r="B54" s="2"/>
      <c r="C54" s="2"/>
      <c r="D54" s="2"/>
      <c r="E54" s="2"/>
      <c r="F54" s="2"/>
      <c r="G54" s="11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</row>
    <row r="55" spans="1:142">
      <c r="A55" s="2"/>
      <c r="B55" s="2"/>
      <c r="C55" s="2"/>
      <c r="D55" s="2"/>
      <c r="E55" s="2"/>
      <c r="F55" s="2"/>
      <c r="G55" s="11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</row>
    <row r="56" spans="1:142">
      <c r="A56" s="2"/>
      <c r="B56" s="2"/>
      <c r="C56" s="2"/>
      <c r="D56" s="2"/>
      <c r="E56" s="2"/>
      <c r="F56" s="2"/>
      <c r="G56" s="11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</row>
    <row r="57" spans="1:142">
      <c r="A57" s="2"/>
      <c r="B57" s="2"/>
      <c r="C57" s="2"/>
      <c r="D57" s="2"/>
      <c r="E57" s="2"/>
      <c r="F57" s="2"/>
      <c r="G57" s="11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</row>
    <row r="58" spans="1:142">
      <c r="A58" s="2"/>
      <c r="B58" s="2"/>
      <c r="C58" s="2"/>
      <c r="D58" s="2"/>
      <c r="E58" s="2"/>
      <c r="F58" s="2"/>
      <c r="G58" s="11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</row>
    <row r="59" spans="1:142">
      <c r="A59" s="2"/>
      <c r="B59" s="2"/>
      <c r="C59" s="2"/>
      <c r="D59" s="2"/>
      <c r="E59" s="2"/>
      <c r="F59" s="2"/>
      <c r="G59" s="11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</row>
    <row r="60" spans="1:142">
      <c r="A60" s="2"/>
      <c r="B60" s="2"/>
      <c r="C60" s="2"/>
      <c r="D60" s="2"/>
      <c r="E60" s="2"/>
      <c r="F60" s="2"/>
      <c r="G60" s="11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</row>
    <row r="61" spans="1:142">
      <c r="A61" s="2"/>
      <c r="B61" s="2"/>
      <c r="C61" s="2"/>
      <c r="D61" s="2"/>
      <c r="E61" s="2"/>
      <c r="F61" s="2"/>
      <c r="G61" s="11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</row>
    <row r="62" spans="1:142">
      <c r="A62" s="2"/>
      <c r="B62" s="2"/>
      <c r="C62" s="2"/>
      <c r="D62" s="2"/>
      <c r="E62" s="2"/>
      <c r="F62" s="2"/>
      <c r="G62" s="11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</row>
    <row r="63" spans="1:142">
      <c r="A63" s="2"/>
      <c r="B63" s="2"/>
      <c r="C63" s="2"/>
      <c r="D63" s="2"/>
      <c r="E63" s="2"/>
      <c r="F63" s="2"/>
      <c r="G63" s="11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</row>
    <row r="64" spans="1:142">
      <c r="A64" s="2"/>
      <c r="B64" s="2"/>
      <c r="C64" s="2"/>
      <c r="D64" s="2"/>
      <c r="E64" s="2"/>
      <c r="F64" s="2"/>
      <c r="G64" s="11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</row>
    <row r="65" spans="1:142">
      <c r="A65" s="2"/>
      <c r="B65" s="2"/>
      <c r="C65" s="2"/>
      <c r="D65" s="2"/>
      <c r="E65" s="2"/>
      <c r="F65" s="2"/>
      <c r="G65" s="11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</row>
    <row r="66" spans="1:142">
      <c r="A66" s="2"/>
      <c r="B66" s="2"/>
      <c r="C66" s="2"/>
      <c r="D66" s="2"/>
      <c r="E66" s="2"/>
      <c r="F66" s="2"/>
      <c r="G66" s="11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</row>
    <row r="67" spans="1:142">
      <c r="A67" s="2"/>
      <c r="B67" s="2"/>
      <c r="C67" s="2"/>
      <c r="D67" s="2"/>
      <c r="E67" s="2"/>
      <c r="F67" s="2"/>
      <c r="G67" s="11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</row>
    <row r="68" spans="1:142">
      <c r="A68" s="2"/>
      <c r="B68" s="2"/>
      <c r="C68" s="2"/>
      <c r="D68" s="2"/>
      <c r="E68" s="2"/>
      <c r="F68" s="2"/>
      <c r="G68" s="20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</row>
    <row r="69" spans="1:142">
      <c r="A69" s="2"/>
      <c r="B69" s="2"/>
      <c r="C69" s="2"/>
      <c r="D69" s="2"/>
      <c r="E69" s="2"/>
      <c r="F69" s="2"/>
      <c r="G69" s="20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</row>
    <row r="70" spans="1:142">
      <c r="A70" s="2"/>
      <c r="B70" s="2"/>
      <c r="C70" s="2"/>
      <c r="D70" s="2"/>
      <c r="E70" s="2"/>
      <c r="F70" s="2"/>
      <c r="G70" s="20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</row>
    <row r="71" spans="1:142">
      <c r="A71" s="2"/>
      <c r="B71" s="2"/>
      <c r="C71" s="2"/>
      <c r="D71" s="2"/>
      <c r="E71" s="2"/>
      <c r="F71" s="2"/>
      <c r="G71" s="20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</row>
    <row r="72" spans="1:142">
      <c r="A72" s="2"/>
      <c r="B72" s="2"/>
      <c r="C72" s="2"/>
      <c r="D72" s="2"/>
      <c r="E72" s="2"/>
      <c r="F72" s="2"/>
      <c r="G72" s="20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</row>
    <row r="73" spans="1:142">
      <c r="A73" s="2"/>
      <c r="B73" s="2"/>
      <c r="C73" s="2"/>
      <c r="D73" s="2"/>
      <c r="E73" s="2"/>
      <c r="F73" s="2"/>
      <c r="G73" s="20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</row>
    <row r="74" spans="1:142">
      <c r="A74" s="2"/>
      <c r="B74" s="2"/>
      <c r="C74" s="2"/>
      <c r="D74" s="2"/>
      <c r="E74" s="2"/>
      <c r="F74" s="2"/>
      <c r="G74" s="20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</row>
    <row r="75" spans="1:142">
      <c r="A75" s="2"/>
      <c r="B75" s="2"/>
      <c r="C75" s="2"/>
      <c r="D75" s="2"/>
      <c r="E75" s="2"/>
      <c r="F75" s="2"/>
      <c r="G75" s="20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</row>
    <row r="76" spans="1:142">
      <c r="A76" s="2"/>
      <c r="B76" s="2"/>
      <c r="C76" s="2"/>
      <c r="D76" s="2"/>
      <c r="E76" s="2"/>
      <c r="F76" s="2"/>
      <c r="G76" s="20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</row>
    <row r="77" spans="1:142">
      <c r="A77" s="2"/>
      <c r="B77" s="2"/>
      <c r="C77" s="2"/>
      <c r="D77" s="2"/>
      <c r="E77" s="2"/>
      <c r="F77" s="2"/>
      <c r="G77" s="20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</row>
    <row r="78" spans="1:142">
      <c r="A78" s="2"/>
      <c r="B78" s="2"/>
      <c r="C78" s="2"/>
      <c r="D78" s="2"/>
      <c r="E78" s="2"/>
      <c r="F78" s="2"/>
      <c r="G78" s="20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</row>
    <row r="79" spans="1:142">
      <c r="A79" s="2"/>
      <c r="B79" s="2"/>
      <c r="C79" s="2"/>
      <c r="D79" s="2"/>
      <c r="E79" s="2"/>
      <c r="F79" s="2"/>
      <c r="G79" s="20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</row>
    <row r="80" spans="1:142">
      <c r="A80" s="2"/>
      <c r="B80" s="2"/>
      <c r="C80" s="2"/>
      <c r="D80" s="2"/>
      <c r="E80" s="2"/>
      <c r="F80" s="2"/>
      <c r="G80" s="2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</row>
    <row r="81" spans="1:142">
      <c r="A81" s="2"/>
      <c r="B81" s="2"/>
      <c r="C81" s="2"/>
      <c r="D81" s="2"/>
      <c r="E81" s="2"/>
      <c r="F81" s="2"/>
      <c r="G81" s="2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</row>
    <row r="82" spans="1:142">
      <c r="A82" s="2"/>
      <c r="B82" s="2"/>
      <c r="C82" s="2"/>
      <c r="D82" s="2"/>
      <c r="E82" s="2"/>
      <c r="F82" s="2"/>
      <c r="G82" s="2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</row>
    <row r="83" spans="1:142">
      <c r="A83" s="2"/>
      <c r="B83" s="2"/>
      <c r="C83" s="2"/>
      <c r="D83" s="2"/>
      <c r="E83" s="2"/>
      <c r="F83" s="2"/>
      <c r="G83" s="2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</row>
    <row r="84" spans="1:142">
      <c r="A84" s="2"/>
      <c r="B84" s="2"/>
      <c r="C84" s="2"/>
      <c r="D84" s="2"/>
      <c r="E84" s="2"/>
      <c r="F84" s="2"/>
      <c r="G84" s="20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</row>
    <row r="85" spans="1:142">
      <c r="A85" s="2"/>
      <c r="B85" s="2"/>
      <c r="C85" s="2"/>
      <c r="D85" s="2"/>
      <c r="E85" s="2"/>
      <c r="F85" s="2"/>
      <c r="G85" s="20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</row>
    <row r="86" spans="1:142">
      <c r="A86" s="2"/>
      <c r="B86" s="2"/>
      <c r="C86" s="2"/>
      <c r="D86" s="2"/>
      <c r="E86" s="2"/>
      <c r="F86" s="2"/>
      <c r="G86" s="20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</row>
    <row r="87" spans="1:142">
      <c r="A87" s="2"/>
      <c r="B87" s="2"/>
      <c r="C87" s="2"/>
      <c r="D87" s="2"/>
      <c r="E87" s="2"/>
      <c r="F87" s="2"/>
      <c r="G87" s="20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</row>
    <row r="88" spans="1:142">
      <c r="A88" s="2"/>
      <c r="B88" s="2"/>
      <c r="C88" s="2"/>
      <c r="D88" s="2"/>
      <c r="E88" s="2"/>
      <c r="F88" s="2"/>
      <c r="G88" s="2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</row>
    <row r="89" spans="1:142">
      <c r="A89" s="2"/>
      <c r="B89" s="2"/>
      <c r="C89" s="2"/>
      <c r="D89" s="2"/>
      <c r="E89" s="2"/>
      <c r="F89" s="2"/>
      <c r="G89" s="20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</row>
    <row r="90" spans="1:142">
      <c r="A90" s="2"/>
      <c r="B90" s="2"/>
      <c r="C90" s="2"/>
      <c r="D90" s="2"/>
      <c r="E90" s="2"/>
      <c r="F90" s="2"/>
      <c r="G90" s="20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</row>
    <row r="91" spans="1:142">
      <c r="A91" s="2"/>
      <c r="B91" s="2"/>
      <c r="C91" s="2"/>
      <c r="D91" s="2"/>
      <c r="E91" s="2"/>
      <c r="F91" s="2"/>
      <c r="G91" s="20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</row>
    <row r="92" spans="1:142">
      <c r="A92" s="2"/>
      <c r="B92" s="2"/>
      <c r="C92" s="2"/>
      <c r="D92" s="2"/>
      <c r="E92" s="2"/>
      <c r="F92" s="2"/>
      <c r="G92" s="20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</row>
    <row r="93" spans="1:142">
      <c r="A93" s="2"/>
      <c r="B93" s="2"/>
      <c r="C93" s="2"/>
      <c r="D93" s="2"/>
      <c r="E93" s="2"/>
      <c r="F93" s="2"/>
      <c r="G93" s="20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</row>
    <row r="94" spans="1:142">
      <c r="A94" s="2"/>
      <c r="B94" s="2"/>
      <c r="C94" s="2"/>
      <c r="D94" s="2"/>
      <c r="E94" s="2"/>
      <c r="F94" s="2"/>
      <c r="G94" s="20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</row>
    <row r="95" spans="1:142">
      <c r="A95" s="2"/>
      <c r="B95" s="2"/>
      <c r="C95" s="2"/>
      <c r="D95" s="2"/>
      <c r="E95" s="2"/>
      <c r="F95" s="2"/>
      <c r="G95" s="20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</row>
    <row r="96" spans="1:142">
      <c r="A96" s="2"/>
      <c r="B96" s="2"/>
      <c r="C96" s="2"/>
      <c r="D96" s="2"/>
      <c r="E96" s="2"/>
      <c r="F96" s="2"/>
      <c r="G96" s="20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</row>
    <row r="97" spans="1:142">
      <c r="A97" s="2"/>
      <c r="B97" s="2"/>
      <c r="C97" s="2"/>
      <c r="D97" s="2"/>
      <c r="E97" s="2"/>
      <c r="F97" s="2"/>
      <c r="G97" s="20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</row>
    <row r="98" spans="1:142">
      <c r="A98" s="2"/>
      <c r="B98" s="2"/>
      <c r="C98" s="2"/>
      <c r="D98" s="2"/>
      <c r="E98" s="2"/>
      <c r="F98" s="2"/>
      <c r="G98" s="20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</row>
    <row r="99" spans="1:142">
      <c r="A99" s="2"/>
      <c r="B99" s="2"/>
      <c r="C99" s="2"/>
      <c r="D99" s="2"/>
      <c r="E99" s="2"/>
      <c r="F99" s="2"/>
      <c r="G99" s="20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</row>
    <row r="100" spans="1:142">
      <c r="A100" s="2"/>
      <c r="B100" s="2"/>
      <c r="C100" s="2"/>
      <c r="D100" s="2"/>
      <c r="E100" s="2"/>
      <c r="F100" s="2"/>
      <c r="G100" s="20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</row>
    <row r="101" spans="1:142">
      <c r="A101" s="2"/>
      <c r="B101" s="2"/>
      <c r="C101" s="2"/>
      <c r="D101" s="2"/>
      <c r="E101" s="2"/>
      <c r="F101" s="2"/>
      <c r="G101" s="20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</row>
    <row r="102" spans="1:142">
      <c r="A102" s="2"/>
      <c r="B102" s="2"/>
      <c r="C102" s="2"/>
      <c r="D102" s="2"/>
      <c r="E102" s="2"/>
      <c r="F102" s="2"/>
      <c r="G102" s="20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</row>
    <row r="103" spans="1:142">
      <c r="A103" s="2"/>
      <c r="B103" s="2"/>
      <c r="C103" s="2"/>
      <c r="D103" s="2"/>
      <c r="E103" s="2"/>
      <c r="F103" s="2"/>
      <c r="G103" s="20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</row>
    <row r="104" spans="1:142">
      <c r="A104" s="2"/>
      <c r="B104" s="2"/>
      <c r="C104" s="2"/>
      <c r="D104" s="2"/>
      <c r="E104" s="2"/>
      <c r="F104" s="2"/>
      <c r="G104" s="20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</row>
    <row r="105" spans="1:142">
      <c r="A105" s="2"/>
      <c r="B105" s="2"/>
      <c r="C105" s="2"/>
      <c r="D105" s="2"/>
      <c r="E105" s="2"/>
      <c r="F105" s="2"/>
      <c r="G105" s="20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</row>
    <row r="106" spans="1:142">
      <c r="A106" s="2"/>
      <c r="B106" s="2"/>
      <c r="C106" s="2"/>
      <c r="D106" s="2"/>
      <c r="E106" s="2"/>
      <c r="F106" s="2"/>
      <c r="G106" s="20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</row>
    <row r="107" spans="1:142">
      <c r="A107" s="2"/>
      <c r="B107" s="2"/>
      <c r="C107" s="2"/>
      <c r="D107" s="2"/>
      <c r="E107" s="2"/>
      <c r="F107" s="2"/>
      <c r="G107" s="20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</row>
    <row r="108" spans="1:142">
      <c r="A108" s="2"/>
      <c r="B108" s="2"/>
      <c r="C108" s="2"/>
      <c r="D108" s="2"/>
      <c r="E108" s="2"/>
      <c r="F108" s="2"/>
      <c r="G108" s="20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</row>
    <row r="109" spans="1:142">
      <c r="A109" s="2"/>
      <c r="B109" s="2"/>
      <c r="C109" s="2"/>
      <c r="D109" s="2"/>
      <c r="E109" s="2"/>
      <c r="F109" s="2"/>
      <c r="G109" s="20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</row>
    <row r="110" spans="1:142">
      <c r="A110" s="2"/>
      <c r="B110" s="2"/>
      <c r="C110" s="2"/>
      <c r="D110" s="2"/>
      <c r="E110" s="2"/>
      <c r="F110" s="2"/>
      <c r="G110" s="20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</row>
    <row r="111" spans="1:142">
      <c r="A111" s="2"/>
      <c r="B111" s="2"/>
      <c r="C111" s="2"/>
      <c r="D111" s="2"/>
      <c r="E111" s="2"/>
      <c r="F111" s="2"/>
      <c r="G111" s="20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</row>
    <row r="112" spans="1:142">
      <c r="A112" s="2"/>
      <c r="B112" s="2"/>
      <c r="C112" s="2"/>
      <c r="D112" s="2"/>
      <c r="E112" s="2"/>
      <c r="F112" s="2"/>
      <c r="G112" s="20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</row>
    <row r="113" spans="1:142">
      <c r="A113" s="2"/>
      <c r="B113" s="2"/>
      <c r="C113" s="2"/>
      <c r="D113" s="2"/>
      <c r="E113" s="2"/>
      <c r="F113" s="2"/>
      <c r="G113" s="20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</row>
    <row r="114" spans="1:142">
      <c r="A114" s="2"/>
      <c r="B114" s="2"/>
      <c r="C114" s="2"/>
      <c r="D114" s="2"/>
      <c r="E114" s="2"/>
      <c r="F114" s="2"/>
      <c r="G114" s="20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</row>
    <row r="115" spans="1:142">
      <c r="A115" s="2"/>
      <c r="B115" s="2"/>
      <c r="C115" s="2"/>
      <c r="D115" s="2"/>
      <c r="E115" s="2"/>
      <c r="F115" s="2"/>
      <c r="G115" s="20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</row>
    <row r="116" spans="1:142">
      <c r="A116" s="2"/>
      <c r="B116" s="2"/>
      <c r="C116" s="2"/>
      <c r="D116" s="2"/>
      <c r="E116" s="2"/>
      <c r="F116" s="2"/>
      <c r="G116" s="20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</row>
    <row r="117" spans="1:142">
      <c r="A117" s="2"/>
      <c r="B117" s="2"/>
      <c r="C117" s="2"/>
      <c r="D117" s="2"/>
      <c r="E117" s="2"/>
      <c r="F117" s="2"/>
      <c r="G117" s="20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</row>
    <row r="118" spans="1:142">
      <c r="A118" s="2"/>
      <c r="B118" s="2"/>
      <c r="C118" s="2"/>
      <c r="D118" s="2"/>
      <c r="E118" s="2"/>
      <c r="F118" s="2"/>
      <c r="G118" s="20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</row>
    <row r="119" spans="1:142">
      <c r="A119" s="2"/>
      <c r="B119" s="2"/>
      <c r="C119" s="2"/>
      <c r="D119" s="2"/>
      <c r="E119" s="2"/>
      <c r="F119" s="2"/>
      <c r="G119" s="20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</row>
    <row r="120" spans="1:142">
      <c r="A120" s="2"/>
      <c r="B120" s="2"/>
      <c r="C120" s="2"/>
      <c r="D120" s="2"/>
      <c r="E120" s="2"/>
      <c r="F120" s="2"/>
      <c r="G120" s="20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</row>
    <row r="121" spans="1:142">
      <c r="A121" s="2"/>
      <c r="B121" s="2"/>
      <c r="C121" s="2"/>
      <c r="D121" s="2"/>
      <c r="E121" s="2"/>
      <c r="F121" s="2"/>
      <c r="G121" s="20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</row>
    <row r="122" spans="1:142">
      <c r="A122" s="2"/>
      <c r="B122" s="2"/>
      <c r="C122" s="2"/>
      <c r="D122" s="2"/>
      <c r="E122" s="2"/>
      <c r="F122" s="2"/>
      <c r="G122" s="20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</row>
    <row r="123" spans="1:142">
      <c r="A123" s="2"/>
      <c r="B123" s="2"/>
      <c r="C123" s="2"/>
      <c r="D123" s="2"/>
      <c r="E123" s="2"/>
      <c r="F123" s="2"/>
      <c r="G123" s="20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</row>
    <row r="124" spans="1:142">
      <c r="A124" s="2"/>
      <c r="B124" s="2"/>
      <c r="C124" s="2"/>
      <c r="D124" s="2"/>
      <c r="E124" s="2"/>
      <c r="F124" s="2"/>
      <c r="G124" s="20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</row>
    <row r="125" spans="1:142">
      <c r="A125" s="2"/>
      <c r="B125" s="2"/>
      <c r="C125" s="2"/>
      <c r="D125" s="2"/>
      <c r="E125" s="2"/>
      <c r="F125" s="2"/>
      <c r="G125" s="20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</row>
    <row r="126" spans="1:142">
      <c r="A126" s="2"/>
      <c r="B126" s="2"/>
      <c r="C126" s="2"/>
      <c r="D126" s="2"/>
      <c r="E126" s="2"/>
      <c r="F126" s="2"/>
      <c r="G126" s="20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</row>
    <row r="127" spans="1:142">
      <c r="A127" s="2"/>
      <c r="B127" s="2"/>
      <c r="C127" s="2"/>
      <c r="D127" s="2"/>
      <c r="E127" s="2"/>
      <c r="F127" s="2"/>
      <c r="G127" s="20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</row>
    <row r="128" spans="1:142">
      <c r="A128" s="2"/>
      <c r="B128" s="2"/>
      <c r="C128" s="2"/>
      <c r="D128" s="2"/>
      <c r="E128" s="2"/>
      <c r="F128" s="2"/>
      <c r="G128" s="20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</row>
    <row r="129" spans="1:142">
      <c r="A129" s="2"/>
      <c r="B129" s="2"/>
      <c r="C129" s="2"/>
      <c r="D129" s="2"/>
      <c r="E129" s="2"/>
      <c r="F129" s="2"/>
      <c r="G129" s="20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</row>
    <row r="130" spans="1:142">
      <c r="A130" s="2"/>
      <c r="B130" s="2"/>
      <c r="C130" s="2"/>
      <c r="D130" s="2"/>
      <c r="E130" s="2"/>
      <c r="F130" s="2"/>
      <c r="G130" s="20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</row>
    <row r="131" spans="1:142">
      <c r="A131" s="2"/>
      <c r="B131" s="2"/>
      <c r="C131" s="2"/>
      <c r="D131" s="2"/>
      <c r="E131" s="2"/>
      <c r="F131" s="2"/>
      <c r="G131" s="20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</row>
    <row r="132" spans="1:142">
      <c r="A132" s="2"/>
      <c r="B132" s="2"/>
      <c r="C132" s="2"/>
      <c r="D132" s="2"/>
      <c r="E132" s="2"/>
      <c r="F132" s="2"/>
      <c r="G132" s="20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</row>
    <row r="133" spans="1:142">
      <c r="A133" s="2"/>
      <c r="B133" s="2"/>
      <c r="C133" s="2"/>
      <c r="D133" s="2"/>
      <c r="E133" s="2"/>
      <c r="F133" s="2"/>
      <c r="G133" s="20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</row>
    <row r="134" spans="1:142">
      <c r="A134" s="2"/>
      <c r="B134" s="2"/>
      <c r="C134" s="2"/>
      <c r="D134" s="2"/>
      <c r="E134" s="2"/>
      <c r="F134" s="2"/>
      <c r="G134" s="20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</row>
    <row r="135" spans="1:142">
      <c r="A135" s="2"/>
      <c r="B135" s="2"/>
      <c r="C135" s="2"/>
      <c r="D135" s="2"/>
      <c r="E135" s="2"/>
      <c r="F135" s="2"/>
      <c r="G135" s="20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</row>
    <row r="136" spans="1:142">
      <c r="A136" s="2"/>
      <c r="B136" s="2"/>
      <c r="C136" s="2"/>
      <c r="D136" s="2"/>
      <c r="E136" s="2"/>
      <c r="F136" s="2"/>
      <c r="G136" s="20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</row>
    <row r="137" spans="1:142">
      <c r="A137" s="2"/>
      <c r="B137" s="2"/>
      <c r="C137" s="2"/>
      <c r="D137" s="2"/>
      <c r="E137" s="2"/>
      <c r="F137" s="2"/>
      <c r="G137" s="20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</row>
    <row r="138" spans="1:142">
      <c r="A138" s="2"/>
      <c r="B138" s="2"/>
      <c r="C138" s="2"/>
      <c r="D138" s="2"/>
      <c r="E138" s="2"/>
      <c r="F138" s="2"/>
      <c r="G138" s="20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</row>
    <row r="139" spans="1:142">
      <c r="A139" s="2"/>
      <c r="B139" s="2"/>
      <c r="C139" s="2"/>
      <c r="D139" s="2"/>
      <c r="E139" s="2"/>
      <c r="F139" s="2"/>
      <c r="G139" s="20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</row>
    <row r="140" spans="1:142">
      <c r="A140" s="2"/>
      <c r="B140" s="2"/>
      <c r="C140" s="2"/>
      <c r="D140" s="2"/>
      <c r="E140" s="2"/>
      <c r="F140" s="2"/>
      <c r="G140" s="20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</row>
    <row r="141" spans="1:142">
      <c r="A141" s="2"/>
      <c r="B141" s="2"/>
      <c r="C141" s="2"/>
      <c r="D141" s="2"/>
      <c r="E141" s="2"/>
      <c r="F141" s="2"/>
      <c r="G141" s="20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</row>
    <row r="142" spans="1:142">
      <c r="A142" s="2"/>
      <c r="B142" s="2"/>
      <c r="C142" s="2"/>
      <c r="D142" s="2"/>
      <c r="E142" s="2"/>
      <c r="F142" s="2"/>
      <c r="G142" s="20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</row>
    <row r="143" spans="1:142">
      <c r="A143" s="2"/>
      <c r="B143" s="2"/>
      <c r="C143" s="2"/>
      <c r="D143" s="2"/>
      <c r="E143" s="2"/>
      <c r="F143" s="2"/>
      <c r="G143" s="20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</row>
    <row r="144" spans="1:142">
      <c r="A144" s="2"/>
      <c r="B144" s="2"/>
      <c r="C144" s="2"/>
      <c r="D144" s="2"/>
      <c r="E144" s="2"/>
      <c r="F144" s="2"/>
      <c r="G144" s="20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</row>
    <row r="145" spans="1:142">
      <c r="A145" s="2"/>
      <c r="B145" s="2"/>
      <c r="C145" s="2"/>
      <c r="D145" s="2"/>
      <c r="E145" s="2"/>
      <c r="F145" s="2"/>
      <c r="G145" s="20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</row>
    <row r="146" spans="1:142">
      <c r="A146" s="2"/>
      <c r="B146" s="2"/>
      <c r="C146" s="2"/>
      <c r="D146" s="2"/>
      <c r="E146" s="2"/>
      <c r="F146" s="2"/>
      <c r="G146" s="20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</row>
    <row r="147" spans="1:142">
      <c r="A147" s="2"/>
      <c r="B147" s="2"/>
      <c r="C147" s="2"/>
      <c r="D147" s="2"/>
      <c r="E147" s="2"/>
      <c r="F147" s="2"/>
      <c r="G147" s="20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</row>
    <row r="148" spans="1:142">
      <c r="A148" s="2"/>
      <c r="B148" s="2"/>
      <c r="C148" s="2"/>
      <c r="D148" s="2"/>
      <c r="E148" s="2"/>
      <c r="F148" s="2"/>
      <c r="G148" s="20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</row>
    <row r="149" spans="1:142">
      <c r="A149" s="2"/>
      <c r="B149" s="2"/>
      <c r="C149" s="2"/>
      <c r="D149" s="2"/>
      <c r="E149" s="2"/>
      <c r="F149" s="2"/>
      <c r="G149" s="20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</row>
  </sheetData>
  <phoneticPr fontId="0" type="noConversion"/>
  <printOptions horizontalCentered="1" gridLines="1"/>
  <pageMargins left="1" right="1" top="1" bottom="1" header="0.5" footer="0.5"/>
  <pageSetup scale="37" fitToHeight="0" orientation="portrait" horizontalDpi="300" verticalDpi="300" r:id="rId1"/>
  <headerFooter>
    <oddHeader>&amp;RExhibit PHR-4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R97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4" width="1.77734375" customWidth="1"/>
    <col min="5" max="5" width="39.5546875" customWidth="1"/>
    <col min="6" max="6" width="1.77734375" style="124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2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1" t="str">
        <f>Summary!A2</f>
        <v>Class Cost of Service - Demand/Commodity Study</v>
      </c>
      <c r="B2" s="1"/>
      <c r="C2" s="1"/>
      <c r="D2" s="1"/>
      <c r="E2" s="1"/>
      <c r="F2" s="12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1" t="str">
        <f>Summary!A3</f>
        <v>Forecasted Test Period: Twelve Months Ended May 31, 2017</v>
      </c>
      <c r="B3" s="1"/>
      <c r="C3" s="1"/>
      <c r="D3" s="1"/>
      <c r="E3" s="1"/>
      <c r="F3" s="120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>
      <c r="A4" s="1"/>
      <c r="B4" s="1"/>
      <c r="C4" s="1"/>
      <c r="D4" s="1"/>
      <c r="E4" s="1"/>
      <c r="F4" s="12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>
      <c r="A5" s="1" t="s">
        <v>15</v>
      </c>
      <c r="B5" s="1"/>
      <c r="C5" s="1"/>
      <c r="D5" s="1"/>
      <c r="E5" s="1"/>
      <c r="F5" s="12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>
      <c r="A6" s="1"/>
      <c r="B6" s="1"/>
      <c r="C6" s="1"/>
      <c r="D6" s="1"/>
      <c r="E6" s="1"/>
      <c r="F6" s="12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20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20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121"/>
      <c r="G9" s="3" t="s">
        <v>1</v>
      </c>
      <c r="H9" s="3" t="s">
        <v>56</v>
      </c>
      <c r="I9" s="3" t="s">
        <v>518</v>
      </c>
      <c r="J9" s="3" t="s">
        <v>518</v>
      </c>
      <c r="K9" s="69" t="s">
        <v>180</v>
      </c>
      <c r="L9" s="69" t="s">
        <v>180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121"/>
      <c r="G10" s="3" t="s">
        <v>2</v>
      </c>
      <c r="H10" s="3" t="s">
        <v>519</v>
      </c>
      <c r="I10" s="69" t="s">
        <v>420</v>
      </c>
      <c r="J10" s="69" t="s">
        <v>517</v>
      </c>
      <c r="K10" s="69" t="s">
        <v>420</v>
      </c>
      <c r="L10" s="69" t="s">
        <v>517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122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123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'Class. Summary'!I37</f>
        <v>126082636.30373664</v>
      </c>
      <c r="H13" s="2">
        <f>+'Plant Alloc.'!J274+'Plant Alloc.'!J276-'Dep.Res. Alloc.'!J270+'Oth. RB Alloc.'!I44</f>
        <v>94986144.69256328</v>
      </c>
      <c r="I13" s="2">
        <f>+'Plant Alloc.'!K274+'Plant Alloc.'!K276-'Dep.Res. Alloc.'!K270+'Oth. RB Alloc.'!J44</f>
        <v>29455377.027518224</v>
      </c>
      <c r="J13" s="2">
        <f>+'Plant Alloc.'!L274+'Plant Alloc.'!L276-'Dep.Res. Alloc.'!L270+'Oth. RB Alloc.'!K44</f>
        <v>90326.710290994277</v>
      </c>
      <c r="K13" s="2">
        <f>+'Plant Alloc.'!M274+'Plant Alloc.'!M276-'Dep.Res. Alloc.'!M270+'Oth. RB Alloc.'!L44</f>
        <v>984531.0487405411</v>
      </c>
      <c r="L13" s="2">
        <f>+'Plant Alloc.'!N274+'Plant Alloc.'!N276-'Dep.Res. Alloc.'!N270+'Oth. RB Alloc.'!M44</f>
        <v>566256.82462361548</v>
      </c>
      <c r="M13" s="2">
        <f>+'Plant Alloc.'!O274+'Plant Alloc.'!O276-'Dep.Res. Alloc.'!O270+'Oth. RB Alloc.'!N44</f>
        <v>0</v>
      </c>
      <c r="N13" s="2">
        <f>+'Plant Alloc.'!P274+'Plant Alloc.'!P276-'Dep.Res. Alloc.'!P270+'Oth. RB Alloc.'!O44</f>
        <v>0</v>
      </c>
      <c r="O13" s="2">
        <f>+'Plant Alloc.'!Q274+'Plant Alloc.'!Q276-'Dep.Res. Alloc.'!Q270+'Oth. RB Alloc.'!P44</f>
        <v>0</v>
      </c>
      <c r="P13" s="2">
        <f>+'Plant Alloc.'!R274+'Plant Alloc.'!R276-'Dep.Res. Alloc.'!R270+'Oth. RB Alloc.'!Q44</f>
        <v>0</v>
      </c>
      <c r="Q13" s="2">
        <f>+'Plant Alloc.'!S274+'Plant Alloc.'!S276-'Dep.Res. Alloc.'!S270+'Oth. RB Alloc.'!R44</f>
        <v>0</v>
      </c>
      <c r="R13" s="2">
        <f>+'Plant Alloc.'!T274+'Plant Alloc.'!T276-'Dep.Res. Alloc.'!T270+'Oth. RB Alloc.'!S44</f>
        <v>0</v>
      </c>
      <c r="S13" s="2">
        <f>+'Plant Alloc.'!U274+'Plant Alloc.'!U276-'Dep.Res. Alloc.'!U270+'Oth. RB Alloc.'!T44</f>
        <v>0</v>
      </c>
      <c r="T13" s="2">
        <f>+'Plant Alloc.'!V274+'Plant Alloc.'!V276-'Dep.Res. Alloc.'!V270+'Oth. RB Alloc.'!U44</f>
        <v>0</v>
      </c>
      <c r="U13" s="2">
        <f>+'Plant Alloc.'!W274+'Plant Alloc.'!W276-'Dep.Res. Alloc.'!W270+'Oth. RB Alloc.'!V44</f>
        <v>0</v>
      </c>
      <c r="V13" s="2">
        <f>+'Plant Alloc.'!X274+'Plant Alloc.'!X276-'Dep.Res. Alloc.'!X270+'Oth. RB Alloc.'!W44</f>
        <v>0</v>
      </c>
      <c r="W13" s="2">
        <f>SUM(H13:V13)-G13</f>
        <v>0</v>
      </c>
      <c r="X13" s="2"/>
    </row>
    <row r="14" spans="1:25">
      <c r="A14" s="1">
        <f t="shared" ref="A14:A35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188</v>
      </c>
      <c r="D15" s="2"/>
      <c r="E15" s="57"/>
      <c r="F15" s="125"/>
      <c r="G15" s="2">
        <f>+'Class. Summary'!I35</f>
        <v>9484397.1767091602</v>
      </c>
      <c r="H15" s="2">
        <f>+'Alloc. Factors'!F204</f>
        <v>6938890.8015919914</v>
      </c>
      <c r="I15" s="2">
        <f>+'Alloc. Factors'!G204</f>
        <v>1956036.060105731</v>
      </c>
      <c r="J15" s="2">
        <f>+'Alloc. Factors'!H204</f>
        <v>35504.49399681182</v>
      </c>
      <c r="K15" s="2">
        <f>+'Alloc. Factors'!I204</f>
        <v>-87344.819399073676</v>
      </c>
      <c r="L15" s="2">
        <f>+'Alloc. Factors'!J204</f>
        <v>641310.64041370666</v>
      </c>
      <c r="M15" s="2">
        <f>+'Alloc. Factors'!K204</f>
        <v>0</v>
      </c>
      <c r="N15" s="2">
        <f>+'Alloc. Factors'!L204</f>
        <v>0</v>
      </c>
      <c r="O15" s="2">
        <f>+'Alloc. Factors'!M204</f>
        <v>0</v>
      </c>
      <c r="P15" s="2">
        <f>+'Alloc. Factors'!N204</f>
        <v>0</v>
      </c>
      <c r="Q15" s="2">
        <f>+'Alloc. Factors'!O204</f>
        <v>0</v>
      </c>
      <c r="R15" s="2">
        <f>+'Alloc. Factors'!P204</f>
        <v>0</v>
      </c>
      <c r="S15" s="2">
        <f>+'Alloc. Factors'!Q204</f>
        <v>0</v>
      </c>
      <c r="T15" s="2">
        <f>+'Alloc. Factors'!R204</f>
        <v>0</v>
      </c>
      <c r="U15" s="2">
        <f>+'Alloc. Factors'!S204</f>
        <v>0</v>
      </c>
      <c r="V15" s="2">
        <f>+'Alloc. Factors'!T204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+'Class. Summary'!I16</f>
        <v>13355249.097205494</v>
      </c>
      <c r="H16" s="2">
        <f>'O and M Alloc.'!J173</f>
        <v>10706013.004435254</v>
      </c>
      <c r="I16" s="2">
        <f>'O and M Alloc.'!K173</f>
        <v>2528985.2357711545</v>
      </c>
      <c r="J16" s="2">
        <f>'O and M Alloc.'!L173</f>
        <v>6621.2535812697715</v>
      </c>
      <c r="K16" s="2">
        <f>'O and M Alloc.'!M173</f>
        <v>72134.81641772583</v>
      </c>
      <c r="L16" s="2">
        <f>'O and M Alloc.'!N173</f>
        <v>41494.787000091295</v>
      </c>
      <c r="M16" s="2">
        <f>'O and M Alloc.'!O173</f>
        <v>0</v>
      </c>
      <c r="N16" s="2">
        <f>'O and M Alloc.'!P173</f>
        <v>0</v>
      </c>
      <c r="O16" s="2">
        <f>'O and M Alloc.'!Q173</f>
        <v>0</v>
      </c>
      <c r="P16" s="2">
        <f>'O and M Alloc.'!R173</f>
        <v>0</v>
      </c>
      <c r="Q16" s="2">
        <f>'O and M Alloc.'!S173</f>
        <v>0</v>
      </c>
      <c r="R16" s="2">
        <f>'O and M Alloc.'!T173</f>
        <v>0</v>
      </c>
      <c r="S16" s="2">
        <f>'O and M Alloc.'!U173</f>
        <v>0</v>
      </c>
      <c r="T16" s="2">
        <f>'O and M Alloc.'!V173</f>
        <v>0</v>
      </c>
      <c r="U16" s="2">
        <f>'O and M Alloc.'!W173</f>
        <v>0</v>
      </c>
      <c r="V16" s="2">
        <f>'O and M Alloc.'!X173</f>
        <v>0</v>
      </c>
      <c r="W16" s="2">
        <f>SUM(H16:V16)-G16</f>
        <v>0</v>
      </c>
      <c r="X16" s="2"/>
    </row>
    <row r="17" spans="1:24">
      <c r="A17" s="1">
        <f t="shared" si="0"/>
        <v>5</v>
      </c>
      <c r="B17" s="2"/>
      <c r="C17" s="2" t="s">
        <v>13</v>
      </c>
      <c r="D17" s="2"/>
      <c r="G17" s="2">
        <f>+'Class. Summary'!I17</f>
        <v>10941949.123600282</v>
      </c>
      <c r="H17" s="2">
        <f>+'Dep.Exp. Alloc.'!J269</f>
        <v>7851952.7956542866</v>
      </c>
      <c r="I17" s="2">
        <f>+'Dep.Exp. Alloc.'!K269</f>
        <v>2905218.6523345262</v>
      </c>
      <c r="J17" s="2">
        <f>+'Dep.Exp. Alloc.'!L269</f>
        <v>10167.181376752867</v>
      </c>
      <c r="K17" s="2">
        <f>+'Dep.Exp. Alloc.'!M269</f>
        <v>110857.32280241266</v>
      </c>
      <c r="L17" s="2">
        <f>+'Dep.Exp. Alloc.'!N269</f>
        <v>63753.171432301773</v>
      </c>
      <c r="M17" s="2">
        <f>+'Dep.Exp. Alloc.'!O269</f>
        <v>0</v>
      </c>
      <c r="N17" s="2">
        <f>+'Dep.Exp. Alloc.'!P269</f>
        <v>0</v>
      </c>
      <c r="O17" s="2">
        <f>+'Dep.Exp. Alloc.'!Q269</f>
        <v>0</v>
      </c>
      <c r="P17" s="2">
        <f>+'Dep.Exp. Alloc.'!R269</f>
        <v>0</v>
      </c>
      <c r="Q17" s="2">
        <f>+'Dep.Exp. Alloc.'!S269</f>
        <v>0</v>
      </c>
      <c r="R17" s="2">
        <f>+'Dep.Exp. Alloc.'!T269</f>
        <v>0</v>
      </c>
      <c r="S17" s="2">
        <f>+'Dep.Exp. Alloc.'!U269</f>
        <v>0</v>
      </c>
      <c r="T17" s="2">
        <f>+'Dep.Exp. Alloc.'!V269</f>
        <v>0</v>
      </c>
      <c r="U17" s="2">
        <f>+'Dep.Exp. Alloc.'!W269</f>
        <v>0</v>
      </c>
      <c r="V17" s="2">
        <f>+'Dep.Exp. Alloc.'!X269</f>
        <v>0</v>
      </c>
      <c r="W17" s="2">
        <f>SUM(H17:V17)-G17</f>
        <v>0</v>
      </c>
      <c r="X17" s="2"/>
    </row>
    <row r="18" spans="1:24">
      <c r="A18" s="1">
        <f t="shared" si="0"/>
        <v>6</v>
      </c>
      <c r="B18" s="2"/>
      <c r="C18" s="2" t="s">
        <v>14</v>
      </c>
      <c r="D18" s="2"/>
      <c r="G18" s="2">
        <f>+'Class. Summary'!I18</f>
        <v>2236503.2640466467</v>
      </c>
      <c r="H18" s="2">
        <f>'Taxes Alloc.'!I18</f>
        <v>1663329.7352163759</v>
      </c>
      <c r="I18" s="2">
        <f>'Taxes Alloc.'!J18</f>
        <v>542505.64679009793</v>
      </c>
      <c r="J18" s="2">
        <f>'Taxes Alloc.'!K18</f>
        <v>1687.8987970948142</v>
      </c>
      <c r="K18" s="2">
        <f>'Taxes Alloc.'!L18</f>
        <v>18398.275992766208</v>
      </c>
      <c r="L18" s="2">
        <f>'Taxes Alloc.'!M18</f>
        <v>10581.707250311809</v>
      </c>
      <c r="M18" s="2">
        <f>'Taxes Alloc.'!N18</f>
        <v>0</v>
      </c>
      <c r="N18" s="2">
        <f>'Taxes Alloc.'!O18</f>
        <v>0</v>
      </c>
      <c r="O18" s="2">
        <f>'Taxes Alloc.'!P18</f>
        <v>0</v>
      </c>
      <c r="P18" s="2">
        <f>'Taxes Alloc.'!Q18</f>
        <v>0</v>
      </c>
      <c r="Q18" s="2">
        <f>'Taxes Alloc.'!R18</f>
        <v>0</v>
      </c>
      <c r="R18" s="2">
        <f>'Taxes Alloc.'!S18</f>
        <v>0</v>
      </c>
      <c r="S18" s="2">
        <f>'Taxes Alloc.'!T18</f>
        <v>0</v>
      </c>
      <c r="T18" s="2">
        <f>'Taxes Alloc.'!U18</f>
        <v>0</v>
      </c>
      <c r="U18" s="2">
        <f>'Taxes Alloc.'!V18</f>
        <v>0</v>
      </c>
      <c r="V18" s="2">
        <f>'Taxes Alloc.'!W18</f>
        <v>0</v>
      </c>
      <c r="W18" s="2">
        <f>SUM(H18:V18)-G18</f>
        <v>0</v>
      </c>
      <c r="X18" s="2"/>
    </row>
    <row r="19" spans="1:24">
      <c r="A19" s="1">
        <f t="shared" si="0"/>
        <v>7</v>
      </c>
      <c r="B19" s="1"/>
      <c r="C19" s="1"/>
      <c r="D19" s="1"/>
      <c r="E19" s="1"/>
      <c r="F19" s="126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1"/>
      <c r="S19" s="1"/>
      <c r="W19" s="2"/>
      <c r="X19" s="2"/>
    </row>
    <row r="20" spans="1:24">
      <c r="A20" s="1">
        <f t="shared" si="0"/>
        <v>8</v>
      </c>
      <c r="B20" s="1"/>
      <c r="C20" s="2" t="s">
        <v>457</v>
      </c>
      <c r="D20" s="1"/>
      <c r="E20" s="1"/>
      <c r="F20" s="126"/>
      <c r="G20" s="2">
        <f>'Class. Summary'!I24</f>
        <v>2912508.8986163177</v>
      </c>
      <c r="H20" s="2">
        <f>'Taxes Alloc.'!I29</f>
        <v>2194179.9423982124</v>
      </c>
      <c r="I20" s="2">
        <f>'Taxes Alloc.'!J29</f>
        <v>680419.20933567116</v>
      </c>
      <c r="J20" s="2">
        <f>'Taxes Alloc.'!K29</f>
        <v>2086.5470077219684</v>
      </c>
      <c r="K20" s="2">
        <f>'Taxes Alloc.'!L29</f>
        <v>22742.667225906505</v>
      </c>
      <c r="L20" s="2">
        <f>'Taxes Alloc.'!M29</f>
        <v>13080.532648805522</v>
      </c>
      <c r="M20" s="2">
        <f>'Taxes Alloc.'!N29</f>
        <v>0</v>
      </c>
      <c r="N20" s="2">
        <f>'Taxes Alloc.'!O29</f>
        <v>0</v>
      </c>
      <c r="O20" s="2">
        <f>'Taxes Alloc.'!P29</f>
        <v>0</v>
      </c>
      <c r="P20" s="2">
        <f>'Taxes Alloc.'!Q29</f>
        <v>0</v>
      </c>
      <c r="Q20" s="2">
        <f>'Taxes Alloc.'!R29</f>
        <v>0</v>
      </c>
      <c r="R20" s="2">
        <f>'Taxes Alloc.'!S29</f>
        <v>0</v>
      </c>
      <c r="S20" s="2">
        <f>'Taxes Alloc.'!T29</f>
        <v>0</v>
      </c>
      <c r="T20" s="2">
        <f>'Taxes Alloc.'!U29</f>
        <v>0</v>
      </c>
      <c r="U20" s="2">
        <f>'Taxes Alloc.'!V29</f>
        <v>0</v>
      </c>
      <c r="V20" s="2">
        <f>'Taxes Alloc.'!W29</f>
        <v>0</v>
      </c>
      <c r="W20" s="2">
        <f>SUM(H20:V20)-G20</f>
        <v>0</v>
      </c>
      <c r="X20" s="2"/>
    </row>
    <row r="21" spans="1:24">
      <c r="A21" s="1">
        <f t="shared" si="0"/>
        <v>9</v>
      </c>
      <c r="B21" s="1"/>
      <c r="C21" s="1"/>
      <c r="D21" s="1"/>
      <c r="E21" s="1"/>
      <c r="F21" s="126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1"/>
      <c r="S21" s="1"/>
      <c r="W21" s="2"/>
      <c r="X21" s="2"/>
    </row>
    <row r="22" spans="1:24" s="29" customFormat="1">
      <c r="A22" s="1">
        <f t="shared" si="0"/>
        <v>10</v>
      </c>
      <c r="B22" s="1"/>
      <c r="C22" s="1" t="s">
        <v>156</v>
      </c>
      <c r="D22" s="1"/>
      <c r="F22" s="124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W22" s="1"/>
      <c r="X22" s="1"/>
    </row>
    <row r="23" spans="1:24" s="29" customFormat="1">
      <c r="A23" s="1">
        <f t="shared" si="0"/>
        <v>11</v>
      </c>
      <c r="B23" s="1"/>
      <c r="C23" s="1"/>
      <c r="D23" s="1"/>
      <c r="E23" s="1"/>
      <c r="F23" s="120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2"/>
      <c r="X23" s="2"/>
    </row>
    <row r="24" spans="1:24" s="29" customFormat="1">
      <c r="A24" s="1">
        <f t="shared" si="0"/>
        <v>12</v>
      </c>
      <c r="B24" s="1"/>
      <c r="C24" s="1"/>
      <c r="D24" s="1"/>
      <c r="E24" s="76" t="s">
        <v>418</v>
      </c>
      <c r="F24" s="127">
        <f>+Summary!F29</f>
        <v>0.06</v>
      </c>
      <c r="G24" s="2">
        <f>+'Class. Summary'!I28</f>
        <v>645357.27771779138</v>
      </c>
      <c r="H24" s="2">
        <f>(H$15-H$20)/(1-$F$24-$F$25+$F$24*$F$25)*$F$24</f>
        <v>465929.05327598489</v>
      </c>
      <c r="I24" s="2">
        <f t="shared" ref="I24:V24" si="1">(I$15-I$20)/(1-$F$24-$F$25+$F$24*$F$25)*$F$24</f>
        <v>125265.1571950959</v>
      </c>
      <c r="J24" s="2">
        <f t="shared" si="1"/>
        <v>3281.6314555571053</v>
      </c>
      <c r="K24" s="2">
        <f t="shared" si="1"/>
        <v>-10810.555151389215</v>
      </c>
      <c r="L24" s="2">
        <f t="shared" si="1"/>
        <v>61691.990942543482</v>
      </c>
      <c r="M24" s="2">
        <f t="shared" si="1"/>
        <v>0</v>
      </c>
      <c r="N24" s="2">
        <f t="shared" si="1"/>
        <v>0</v>
      </c>
      <c r="O24" s="2">
        <f t="shared" si="1"/>
        <v>0</v>
      </c>
      <c r="P24" s="2">
        <f t="shared" si="1"/>
        <v>0</v>
      </c>
      <c r="Q24" s="2">
        <f t="shared" si="1"/>
        <v>0</v>
      </c>
      <c r="R24" s="2">
        <f t="shared" si="1"/>
        <v>0</v>
      </c>
      <c r="S24" s="2">
        <f t="shared" si="1"/>
        <v>0</v>
      </c>
      <c r="T24" s="2">
        <f t="shared" si="1"/>
        <v>0</v>
      </c>
      <c r="U24" s="2">
        <f t="shared" si="1"/>
        <v>0</v>
      </c>
      <c r="V24" s="2">
        <f t="shared" si="1"/>
        <v>0</v>
      </c>
      <c r="W24" s="2">
        <f>SUM(H24:V24)-G24</f>
        <v>0</v>
      </c>
      <c r="X24" s="2"/>
    </row>
    <row r="25" spans="1:24" s="29" customFormat="1">
      <c r="A25" s="1">
        <f t="shared" si="0"/>
        <v>13</v>
      </c>
      <c r="B25" s="1"/>
      <c r="C25" s="1"/>
      <c r="D25" s="1"/>
      <c r="E25" s="76" t="s">
        <v>419</v>
      </c>
      <c r="F25" s="127">
        <f>+Summary!F30</f>
        <v>0.35</v>
      </c>
      <c r="G25" s="2">
        <f>+'Class. Summary'!I29</f>
        <v>3538709.0728192232</v>
      </c>
      <c r="H25" s="2">
        <f>(((H$15-H$20)/(1-$F$24-$F$25+$F$24*$F$25))-H$24)*$F$25</f>
        <v>2554844.3087966503</v>
      </c>
      <c r="I25" s="2">
        <f t="shared" ref="I25:V25" si="2">(((I$15-I$20)/(1-$F$24-$F$25+$F$24*$F$25))-I$24)*$F$25</f>
        <v>686870.61195310915</v>
      </c>
      <c r="J25" s="2">
        <f t="shared" si="2"/>
        <v>17994.279147971458</v>
      </c>
      <c r="K25" s="2">
        <f t="shared" si="2"/>
        <v>-59277.877413450864</v>
      </c>
      <c r="L25" s="2">
        <f t="shared" si="2"/>
        <v>338277.75033494673</v>
      </c>
      <c r="M25" s="2">
        <f t="shared" si="2"/>
        <v>0</v>
      </c>
      <c r="N25" s="2">
        <f t="shared" si="2"/>
        <v>0</v>
      </c>
      <c r="O25" s="2">
        <f t="shared" si="2"/>
        <v>0</v>
      </c>
      <c r="P25" s="2">
        <f t="shared" si="2"/>
        <v>0</v>
      </c>
      <c r="Q25" s="2">
        <f t="shared" si="2"/>
        <v>0</v>
      </c>
      <c r="R25" s="2">
        <f t="shared" si="2"/>
        <v>0</v>
      </c>
      <c r="S25" s="2">
        <f t="shared" si="2"/>
        <v>0</v>
      </c>
      <c r="T25" s="2">
        <f t="shared" si="2"/>
        <v>0</v>
      </c>
      <c r="U25" s="2">
        <f t="shared" si="2"/>
        <v>0</v>
      </c>
      <c r="V25" s="2">
        <f t="shared" si="2"/>
        <v>0</v>
      </c>
      <c r="W25" s="2">
        <f>SUM(H25:V25)-G25</f>
        <v>3.7252902984619141E-9</v>
      </c>
      <c r="X25" s="2"/>
    </row>
    <row r="26" spans="1:24" s="29" customFormat="1">
      <c r="A26" s="1">
        <f t="shared" si="0"/>
        <v>14</v>
      </c>
      <c r="B26" s="1"/>
      <c r="C26" s="1"/>
      <c r="D26" s="1"/>
      <c r="E26" s="1" t="s">
        <v>176</v>
      </c>
      <c r="F26" s="120"/>
      <c r="G26" s="2">
        <f>+'Class. Summary'!I30</f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f>SUM(H26:V26)-G26</f>
        <v>0</v>
      </c>
      <c r="X26" s="2"/>
    </row>
    <row r="27" spans="1:24" s="29" customFormat="1">
      <c r="A27" s="1">
        <f t="shared" si="0"/>
        <v>15</v>
      </c>
      <c r="B27" s="1"/>
      <c r="C27" s="1"/>
      <c r="D27" s="1"/>
      <c r="E27" s="1" t="s">
        <v>154</v>
      </c>
      <c r="F27" s="120"/>
      <c r="G27" s="2">
        <f>+'Class. Summary'!I31</f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f>SUM(H27:V27)-G27</f>
        <v>0</v>
      </c>
      <c r="X27" s="2"/>
    </row>
    <row r="28" spans="1:24">
      <c r="A28" s="1">
        <f t="shared" si="0"/>
        <v>16</v>
      </c>
      <c r="B28" s="1"/>
      <c r="C28" s="1"/>
      <c r="D28" s="1"/>
      <c r="E28" s="1"/>
      <c r="F28" s="120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1"/>
      <c r="S28" s="1"/>
      <c r="W28" s="2"/>
      <c r="X28" s="2"/>
    </row>
    <row r="29" spans="1:24">
      <c r="A29" s="1">
        <f t="shared" si="0"/>
        <v>17</v>
      </c>
      <c r="B29" s="1"/>
      <c r="C29" s="1" t="s">
        <v>155</v>
      </c>
      <c r="D29" s="1"/>
      <c r="G29" s="2">
        <f>SUM(G24:G27)</f>
        <v>4184066.3505370147</v>
      </c>
      <c r="H29" s="2">
        <f t="shared" ref="H29:V29" si="3">SUM(H24:H27)</f>
        <v>3020773.362072635</v>
      </c>
      <c r="I29" s="2">
        <f t="shared" si="3"/>
        <v>812135.76914820506</v>
      </c>
      <c r="J29" s="2">
        <f t="shared" si="3"/>
        <v>21275.910603528562</v>
      </c>
      <c r="K29" s="2">
        <f t="shared" si="3"/>
        <v>-70088.432564840085</v>
      </c>
      <c r="L29" s="2">
        <f t="shared" si="3"/>
        <v>399969.74127749022</v>
      </c>
      <c r="M29" s="2">
        <f t="shared" si="3"/>
        <v>0</v>
      </c>
      <c r="N29" s="2">
        <f t="shared" si="3"/>
        <v>0</v>
      </c>
      <c r="O29" s="2">
        <f t="shared" si="3"/>
        <v>0</v>
      </c>
      <c r="P29" s="2">
        <f t="shared" si="3"/>
        <v>0</v>
      </c>
      <c r="Q29" s="2">
        <f t="shared" si="3"/>
        <v>0</v>
      </c>
      <c r="R29" s="2">
        <f t="shared" si="3"/>
        <v>0</v>
      </c>
      <c r="S29" s="2">
        <f t="shared" si="3"/>
        <v>0</v>
      </c>
      <c r="T29" s="2">
        <f t="shared" si="3"/>
        <v>0</v>
      </c>
      <c r="U29" s="2">
        <f t="shared" si="3"/>
        <v>0</v>
      </c>
      <c r="V29" s="2">
        <f t="shared" si="3"/>
        <v>0</v>
      </c>
      <c r="W29" s="2">
        <f>SUM(H29:V29)-G29</f>
        <v>3.7252902984619141E-9</v>
      </c>
      <c r="X29" s="1"/>
    </row>
    <row r="30" spans="1:24">
      <c r="A30" s="1">
        <f t="shared" si="0"/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"/>
      <c r="W30" s="2"/>
      <c r="X30" s="2"/>
    </row>
    <row r="31" spans="1:24">
      <c r="A31" s="1">
        <f t="shared" si="0"/>
        <v>19</v>
      </c>
      <c r="B31" s="2"/>
      <c r="C31" s="2" t="s">
        <v>181</v>
      </c>
      <c r="D31" s="2"/>
      <c r="G31" s="54">
        <f>'Class. Summary'!I12</f>
        <v>40202165.012098595</v>
      </c>
      <c r="H31" s="54">
        <f t="shared" ref="H31:V31" si="4">SUM(H15:H18)+H29</f>
        <v>30180959.698970541</v>
      </c>
      <c r="I31" s="54">
        <f t="shared" si="4"/>
        <v>8744881.3641497139</v>
      </c>
      <c r="J31" s="54">
        <f t="shared" si="4"/>
        <v>75256.738355457826</v>
      </c>
      <c r="K31" s="54">
        <f t="shared" si="4"/>
        <v>43957.163248990939</v>
      </c>
      <c r="L31" s="54">
        <f t="shared" si="4"/>
        <v>1157110.0473739018</v>
      </c>
      <c r="M31" s="54">
        <f t="shared" si="4"/>
        <v>0</v>
      </c>
      <c r="N31" s="54">
        <f t="shared" si="4"/>
        <v>0</v>
      </c>
      <c r="O31" s="54">
        <f t="shared" si="4"/>
        <v>0</v>
      </c>
      <c r="P31" s="54">
        <f t="shared" si="4"/>
        <v>0</v>
      </c>
      <c r="Q31" s="54">
        <f t="shared" si="4"/>
        <v>0</v>
      </c>
      <c r="R31" s="54">
        <f t="shared" si="4"/>
        <v>0</v>
      </c>
      <c r="S31" s="54">
        <f t="shared" si="4"/>
        <v>0</v>
      </c>
      <c r="T31" s="54">
        <f t="shared" si="4"/>
        <v>0</v>
      </c>
      <c r="U31" s="54">
        <f t="shared" si="4"/>
        <v>0</v>
      </c>
      <c r="V31" s="54">
        <f t="shared" si="4"/>
        <v>0</v>
      </c>
      <c r="W31" s="2">
        <f>SUM(H31:V31)-G31</f>
        <v>0</v>
      </c>
      <c r="X31" s="2"/>
    </row>
    <row r="32" spans="1:24">
      <c r="A32" s="1">
        <f t="shared" si="0"/>
        <v>20</v>
      </c>
      <c r="B32" s="2"/>
      <c r="C32" s="113" t="s">
        <v>447</v>
      </c>
      <c r="D32" s="2"/>
      <c r="G32" s="54">
        <f>'Alloc. Factors'!E21/12</f>
        <v>175447.58333333334</v>
      </c>
      <c r="H32" s="54">
        <f>'Alloc. Factors'!F21/12</f>
        <v>156169.75</v>
      </c>
      <c r="I32" s="54">
        <f>'Alloc. Factors'!G21/12</f>
        <v>19072.416666666668</v>
      </c>
      <c r="J32" s="54">
        <f>'Alloc. Factors'!H21/12</f>
        <v>11.416666666666666</v>
      </c>
      <c r="K32" s="54">
        <f>'Alloc. Factors'!I21/12</f>
        <v>123</v>
      </c>
      <c r="L32" s="54">
        <f>'Alloc. Factors'!J21/12</f>
        <v>71</v>
      </c>
      <c r="M32" s="54">
        <f>'Alloc. Factors'!K21/12</f>
        <v>0</v>
      </c>
      <c r="N32" s="54">
        <f>'Alloc. Factors'!L21/12</f>
        <v>0</v>
      </c>
      <c r="O32" s="54">
        <f>'Alloc. Factors'!M21/12</f>
        <v>0</v>
      </c>
      <c r="P32" s="54">
        <f>'Alloc. Factors'!N21/12</f>
        <v>0</v>
      </c>
      <c r="Q32" s="54">
        <f>'Alloc. Factors'!O21/12</f>
        <v>0</v>
      </c>
      <c r="R32" s="54">
        <f>'Alloc. Factors'!P21/12</f>
        <v>0</v>
      </c>
      <c r="S32" s="54">
        <f>'Alloc. Factors'!Q21/12</f>
        <v>0</v>
      </c>
      <c r="T32" s="54">
        <f>'Alloc. Factors'!R21/12</f>
        <v>0</v>
      </c>
      <c r="U32" s="54">
        <f>'Alloc. Factors'!S21/12</f>
        <v>0</v>
      </c>
      <c r="V32" s="54">
        <f>'Alloc. Factors'!T21/12</f>
        <v>0</v>
      </c>
      <c r="W32" s="2">
        <f>SUM(H32:V32)-G32</f>
        <v>0</v>
      </c>
      <c r="X32" s="2"/>
    </row>
    <row r="33" spans="1:44">
      <c r="A33" s="1">
        <f t="shared" si="0"/>
        <v>21</v>
      </c>
      <c r="C33" s="2" t="s">
        <v>175</v>
      </c>
      <c r="D33" s="2"/>
      <c r="H33" s="58">
        <f>IF(H32=0,0,H31/H32/12)</f>
        <v>16.104783256131302</v>
      </c>
      <c r="I33" s="58">
        <f t="shared" ref="I33:U33" si="5">IF(I32=0,0,I31/I32/12)</f>
        <v>38.209112479845295</v>
      </c>
      <c r="J33" s="58">
        <f t="shared" si="5"/>
        <v>549.3192580690353</v>
      </c>
      <c r="K33" s="58">
        <f t="shared" si="5"/>
        <v>29.781275913950498</v>
      </c>
      <c r="L33" s="58">
        <f t="shared" si="5"/>
        <v>1358.110384241669</v>
      </c>
      <c r="M33" s="58">
        <f t="shared" si="5"/>
        <v>0</v>
      </c>
      <c r="N33" s="58">
        <f t="shared" si="5"/>
        <v>0</v>
      </c>
      <c r="O33" s="58">
        <f t="shared" si="5"/>
        <v>0</v>
      </c>
      <c r="P33" s="58">
        <f t="shared" si="5"/>
        <v>0</v>
      </c>
      <c r="Q33" s="58">
        <f t="shared" si="5"/>
        <v>0</v>
      </c>
      <c r="R33" s="58">
        <f t="shared" si="5"/>
        <v>0</v>
      </c>
      <c r="S33" s="58">
        <f t="shared" si="5"/>
        <v>0</v>
      </c>
      <c r="T33" s="58">
        <f t="shared" si="5"/>
        <v>0</v>
      </c>
      <c r="U33" s="58">
        <f t="shared" si="5"/>
        <v>0</v>
      </c>
      <c r="V33" s="58">
        <f>IF(V32=0,0,#REF!/V32/12)</f>
        <v>0</v>
      </c>
      <c r="W33" s="2"/>
      <c r="X33" s="2"/>
    </row>
    <row r="34" spans="1:44">
      <c r="A34" s="1">
        <f t="shared" si="0"/>
        <v>22</v>
      </c>
      <c r="B34" s="2"/>
      <c r="C34" s="2"/>
      <c r="D34" s="2"/>
      <c r="G34" s="2"/>
      <c r="H34" s="30"/>
      <c r="I34" s="30"/>
      <c r="J34" s="30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>
      <c r="A35" s="1">
        <f t="shared" si="0"/>
        <v>23</v>
      </c>
      <c r="B35" s="2"/>
      <c r="C35" s="2"/>
      <c r="D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>
      <c r="A36" s="1">
        <f t="shared" ref="A36:A51" si="6">A35+1</f>
        <v>24</v>
      </c>
      <c r="B36" s="2"/>
      <c r="C36" s="2" t="s">
        <v>182</v>
      </c>
      <c r="D36" s="2"/>
      <c r="E36" s="57"/>
      <c r="F36" s="125"/>
      <c r="G36" s="2">
        <f>G13*Summary!$G$50-'Cust. Summ.'!G15</f>
        <v>753512.89115425386</v>
      </c>
      <c r="H36" s="2">
        <f>H13*Summary!$G$50-'Cust. Summ.'!H15</f>
        <v>773984.14744414669</v>
      </c>
      <c r="I36" s="2">
        <f>I13*Summary!$G$50-'Cust. Summ.'!I15</f>
        <v>435740.55452874838</v>
      </c>
      <c r="J36" s="2">
        <f>J13*Summary!$G$50-'Cust. Summ.'!J15</f>
        <v>-28169.965121183086</v>
      </c>
      <c r="K36" s="2">
        <f>K13*Summary!$G$50-'Cust. Summ.'!K15</f>
        <v>167288.74055680563</v>
      </c>
      <c r="L36" s="2">
        <f>L13*Summary!$G$50-'Cust. Summ.'!L15</f>
        <v>-595330.58625426912</v>
      </c>
      <c r="M36" s="2">
        <f>M13*Summary!$G$50-'Cust. Summ.'!M15</f>
        <v>0</v>
      </c>
      <c r="N36" s="2">
        <f>N13*Summary!$G$50-'Cust. Summ.'!N15</f>
        <v>0</v>
      </c>
      <c r="O36" s="2">
        <f>O13*Summary!$G$50-'Cust. Summ.'!O15</f>
        <v>0</v>
      </c>
      <c r="P36" s="2">
        <f>P13*Summary!$G$50-'Cust. Summ.'!P15</f>
        <v>0</v>
      </c>
      <c r="Q36" s="2">
        <f>Q13*Summary!$G$50-'Cust. Summ.'!Q15</f>
        <v>0</v>
      </c>
      <c r="R36" s="2">
        <f>R13*Summary!$G$50-'Cust. Summ.'!R15</f>
        <v>0</v>
      </c>
      <c r="S36" s="2">
        <f>S13*Summary!$G$50-'Cust. Summ.'!S15</f>
        <v>0</v>
      </c>
      <c r="T36" s="2">
        <f>T13*Summary!$G$50-'Cust. Summ.'!T15</f>
        <v>0</v>
      </c>
      <c r="U36" s="2">
        <f>U13*Summary!$G$50-'Cust. Summ.'!U15</f>
        <v>0</v>
      </c>
      <c r="V36" s="2">
        <f>V13*Summary!$G$50-'Cust. Summ.'!V15</f>
        <v>0</v>
      </c>
      <c r="W36" s="2">
        <f>SUM(H36:V36)-G36</f>
        <v>-5.3551048040390015E-9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s="29" customFormat="1">
      <c r="A37" s="1">
        <f t="shared" si="6"/>
        <v>25</v>
      </c>
      <c r="B37" s="1"/>
      <c r="C37" s="1" t="s">
        <v>174</v>
      </c>
      <c r="D37" s="1"/>
      <c r="F37" s="120"/>
      <c r="G37" s="2">
        <f t="shared" ref="G37:V37" si="7">(G$36/(1-$F$24-$F$25+$F$24*$F$25)*$F$24)*(1-$F$25)+G$36/(1-$F$24-$F$25+$F$24*$F$25)*$F$25</f>
        <v>479732.42988380481</v>
      </c>
      <c r="H37" s="2">
        <f t="shared" si="7"/>
        <v>492765.68470666622</v>
      </c>
      <c r="I37" s="2">
        <f t="shared" si="7"/>
        <v>277419.1091844241</v>
      </c>
      <c r="J37" s="2">
        <f t="shared" si="7"/>
        <v>-17934.724111522453</v>
      </c>
      <c r="K37" s="2">
        <f t="shared" si="7"/>
        <v>106506.2521711905</v>
      </c>
      <c r="L37" s="2">
        <f t="shared" si="7"/>
        <v>-379023.89206695691</v>
      </c>
      <c r="M37" s="2">
        <f t="shared" si="7"/>
        <v>0</v>
      </c>
      <c r="N37" s="2">
        <f t="shared" si="7"/>
        <v>0</v>
      </c>
      <c r="O37" s="2">
        <f t="shared" si="7"/>
        <v>0</v>
      </c>
      <c r="P37" s="2">
        <f t="shared" si="7"/>
        <v>0</v>
      </c>
      <c r="Q37" s="2">
        <f t="shared" si="7"/>
        <v>0</v>
      </c>
      <c r="R37" s="2">
        <f t="shared" si="7"/>
        <v>0</v>
      </c>
      <c r="S37" s="2">
        <f t="shared" si="7"/>
        <v>0</v>
      </c>
      <c r="T37" s="2">
        <f t="shared" si="7"/>
        <v>0</v>
      </c>
      <c r="U37" s="2">
        <f t="shared" si="7"/>
        <v>0</v>
      </c>
      <c r="V37" s="2">
        <f t="shared" si="7"/>
        <v>0</v>
      </c>
      <c r="W37" s="2">
        <f>SUM(H37:V37)-G37</f>
        <v>-3.3760443329811096E-9</v>
      </c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s="29" customFormat="1">
      <c r="A38" s="1">
        <f t="shared" si="6"/>
        <v>26</v>
      </c>
      <c r="B38" s="1"/>
      <c r="C38" s="68" t="s">
        <v>459</v>
      </c>
      <c r="D38" s="1"/>
      <c r="F38" s="128">
        <f>Summary!F46</f>
        <v>6.901E-3</v>
      </c>
      <c r="G38" s="2">
        <f>$F$38*G$36/(1-$F$25*(1-$F$38)-$F$24*(1-$F$38)+$F$24*$F$25*(1-$F$38)-$F$38)</f>
        <v>8569.7659150634954</v>
      </c>
      <c r="H38" s="2">
        <f t="shared" ref="H38:U38" si="8">$F$38*H$36/(1-$F$25*(1-$F$38)-$F$24*(1-$F$38)+$F$24*$F$25*(1-$F$38)-$F$38)</f>
        <v>8802.5872462591924</v>
      </c>
      <c r="I38" s="2">
        <f t="shared" si="8"/>
        <v>4955.7142231384805</v>
      </c>
      <c r="J38" s="2">
        <f t="shared" si="8"/>
        <v>-320.37939862481068</v>
      </c>
      <c r="K38" s="2">
        <f t="shared" si="8"/>
        <v>1902.5890115848479</v>
      </c>
      <c r="L38" s="2">
        <f t="shared" si="8"/>
        <v>-6770.745167294278</v>
      </c>
      <c r="M38" s="2">
        <f t="shared" si="8"/>
        <v>0</v>
      </c>
      <c r="N38" s="2">
        <f t="shared" si="8"/>
        <v>0</v>
      </c>
      <c r="O38" s="2">
        <f t="shared" si="8"/>
        <v>0</v>
      </c>
      <c r="P38" s="2">
        <f t="shared" si="8"/>
        <v>0</v>
      </c>
      <c r="Q38" s="2">
        <f t="shared" si="8"/>
        <v>0</v>
      </c>
      <c r="R38" s="2">
        <f t="shared" si="8"/>
        <v>0</v>
      </c>
      <c r="S38" s="2">
        <f t="shared" si="8"/>
        <v>0</v>
      </c>
      <c r="T38" s="2">
        <f t="shared" si="8"/>
        <v>0</v>
      </c>
      <c r="U38" s="2">
        <f t="shared" si="8"/>
        <v>0</v>
      </c>
      <c r="V38" s="2">
        <f>U38*V$36/(1-$F$25*(1-$F$38)-$F$24*(1-$F$38)+$F$24*$F$25*(1-$F$38)-$F$38)</f>
        <v>0</v>
      </c>
      <c r="W38" s="2">
        <f>V38*W$36/(1-$F$25*(1-$F$38)-$F$24*(1-$F$38)+$F$24*$F$25*(1-$F$38)-$F$38)</f>
        <v>0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>
      <c r="A39" s="1">
        <f t="shared" si="6"/>
        <v>27</v>
      </c>
      <c r="B39" s="1"/>
      <c r="C39" s="1"/>
      <c r="D39" s="1"/>
      <c r="E39" s="1"/>
      <c r="F39" s="120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>
      <c r="A40" s="1">
        <f t="shared" si="6"/>
        <v>28</v>
      </c>
      <c r="B40" s="2"/>
      <c r="C40" s="2" t="s">
        <v>183</v>
      </c>
      <c r="D40" s="2"/>
      <c r="G40" s="54">
        <f t="shared" ref="G40:V40" si="9">G36+G37+G31+G38</f>
        <v>41443980.099051721</v>
      </c>
      <c r="H40" s="54">
        <f t="shared" si="9"/>
        <v>31456512.118367612</v>
      </c>
      <c r="I40" s="54">
        <f t="shared" si="9"/>
        <v>9462996.742086025</v>
      </c>
      <c r="J40" s="54">
        <f t="shared" si="9"/>
        <v>28831.669724127478</v>
      </c>
      <c r="K40" s="54">
        <f t="shared" si="9"/>
        <v>319654.74498857197</v>
      </c>
      <c r="L40" s="54">
        <f t="shared" si="9"/>
        <v>175984.82388538145</v>
      </c>
      <c r="M40" s="54">
        <f t="shared" si="9"/>
        <v>0</v>
      </c>
      <c r="N40" s="54">
        <f t="shared" si="9"/>
        <v>0</v>
      </c>
      <c r="O40" s="54">
        <f t="shared" si="9"/>
        <v>0</v>
      </c>
      <c r="P40" s="54">
        <f t="shared" si="9"/>
        <v>0</v>
      </c>
      <c r="Q40" s="54">
        <f t="shared" si="9"/>
        <v>0</v>
      </c>
      <c r="R40" s="54">
        <f t="shared" si="9"/>
        <v>0</v>
      </c>
      <c r="S40" s="54">
        <f t="shared" si="9"/>
        <v>0</v>
      </c>
      <c r="T40" s="54">
        <f t="shared" si="9"/>
        <v>0</v>
      </c>
      <c r="U40" s="54">
        <f t="shared" si="9"/>
        <v>0</v>
      </c>
      <c r="V40" s="54">
        <f t="shared" si="9"/>
        <v>0</v>
      </c>
      <c r="W40" s="2">
        <f>SUM(H40:V40)-G40</f>
        <v>0</v>
      </c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2"/>
    </row>
    <row r="41" spans="1:44">
      <c r="A41" s="1">
        <f t="shared" si="6"/>
        <v>29</v>
      </c>
      <c r="B41" s="2"/>
      <c r="C41" s="2" t="s">
        <v>184</v>
      </c>
      <c r="D41" s="2"/>
      <c r="G41" s="54">
        <f>'Alloc. Factors'!E21/12</f>
        <v>175447.58333333334</v>
      </c>
      <c r="H41" s="54">
        <f>'Alloc. Factors'!F21/12</f>
        <v>156169.75</v>
      </c>
      <c r="I41" s="54">
        <f>'Alloc. Factors'!G21/12</f>
        <v>19072.416666666668</v>
      </c>
      <c r="J41" s="54">
        <f>'Alloc. Factors'!H21/12</f>
        <v>11.416666666666666</v>
      </c>
      <c r="K41" s="54">
        <f>'Alloc. Factors'!I21/12</f>
        <v>123</v>
      </c>
      <c r="L41" s="54">
        <f>'Alloc. Factors'!J21/12</f>
        <v>71</v>
      </c>
      <c r="M41" s="54">
        <f>'Alloc. Factors'!K21/12</f>
        <v>0</v>
      </c>
      <c r="N41" s="54">
        <f>'Alloc. Factors'!L21/12</f>
        <v>0</v>
      </c>
      <c r="O41" s="54">
        <f>'Alloc. Factors'!M21/12</f>
        <v>0</v>
      </c>
      <c r="P41" s="54">
        <f>'Alloc. Factors'!N21/12</f>
        <v>0</v>
      </c>
      <c r="Q41" s="54">
        <f>'Alloc. Factors'!O21/12</f>
        <v>0</v>
      </c>
      <c r="R41" s="54">
        <f>'Alloc. Factors'!P21/12</f>
        <v>0</v>
      </c>
      <c r="S41" s="54">
        <f>'Alloc. Factors'!Q21/12</f>
        <v>0</v>
      </c>
      <c r="T41" s="54">
        <f>'Alloc. Factors'!R21/12</f>
        <v>0</v>
      </c>
      <c r="U41" s="54">
        <f>'Alloc. Factors'!S21/12</f>
        <v>0</v>
      </c>
      <c r="V41" s="54">
        <f>'Alloc. Factors'!T21/12</f>
        <v>0</v>
      </c>
      <c r="W41" s="2">
        <f>SUM(H41:V41)-G41</f>
        <v>0</v>
      </c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>
      <c r="A42" s="1">
        <f t="shared" si="6"/>
        <v>30</v>
      </c>
      <c r="B42" s="2"/>
      <c r="C42" s="2" t="s">
        <v>185</v>
      </c>
      <c r="D42" s="2"/>
      <c r="G42" s="58">
        <f t="shared" ref="G42:V42" si="10">IF(G41=0,0,G40/G41/12)</f>
        <v>19.684882188959438</v>
      </c>
      <c r="H42" s="58">
        <f>IF(H41=0,0,H40/H41/12)</f>
        <v>16.785427458672167</v>
      </c>
      <c r="I42" s="58">
        <f t="shared" si="10"/>
        <v>41.346782404283779</v>
      </c>
      <c r="J42" s="58">
        <f t="shared" si="10"/>
        <v>210.45014397173341</v>
      </c>
      <c r="K42" s="58">
        <f t="shared" si="10"/>
        <v>216.56825541231163</v>
      </c>
      <c r="L42" s="58">
        <f t="shared" si="10"/>
        <v>206.55495761195007</v>
      </c>
      <c r="M42" s="58">
        <f t="shared" si="10"/>
        <v>0</v>
      </c>
      <c r="N42" s="58">
        <f t="shared" si="10"/>
        <v>0</v>
      </c>
      <c r="O42" s="58">
        <f t="shared" si="10"/>
        <v>0</v>
      </c>
      <c r="P42" s="58">
        <f t="shared" si="10"/>
        <v>0</v>
      </c>
      <c r="Q42" s="58">
        <f t="shared" si="10"/>
        <v>0</v>
      </c>
      <c r="R42" s="58">
        <f t="shared" si="10"/>
        <v>0</v>
      </c>
      <c r="S42" s="58">
        <f t="shared" si="10"/>
        <v>0</v>
      </c>
      <c r="T42" s="58">
        <f t="shared" si="10"/>
        <v>0</v>
      </c>
      <c r="U42" s="58">
        <f t="shared" si="10"/>
        <v>0</v>
      </c>
      <c r="V42" s="58">
        <f t="shared" si="10"/>
        <v>0</v>
      </c>
      <c r="W42" s="2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2"/>
    </row>
    <row r="43" spans="1:44">
      <c r="A43" s="1">
        <f t="shared" si="6"/>
        <v>31</v>
      </c>
      <c r="B43" s="2"/>
      <c r="C43" s="2"/>
      <c r="D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</row>
    <row r="44" spans="1:44">
      <c r="A44" s="1">
        <f t="shared" si="6"/>
        <v>32</v>
      </c>
      <c r="B44" s="2"/>
      <c r="C44" s="2"/>
      <c r="D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44">
      <c r="A45" s="1">
        <f t="shared" si="6"/>
        <v>33</v>
      </c>
      <c r="B45" s="2"/>
      <c r="C45" s="2" t="s">
        <v>186</v>
      </c>
      <c r="D45" s="2"/>
      <c r="E45" s="57"/>
      <c r="F45" s="125"/>
      <c r="G45" s="2">
        <f>G13*Summary!G61-'Cust. Summ.'!G15</f>
        <v>753503.2221730575</v>
      </c>
      <c r="H45" s="2">
        <f>+'Alloc. Factors'!F224-'Cust. Summ.'!H15</f>
        <v>590342.09513626341</v>
      </c>
      <c r="I45" s="2">
        <f>+'Alloc. Factors'!G224-'Cust. Summ.'!I15</f>
        <v>174602.97460210067</v>
      </c>
      <c r="J45" s="2">
        <f>+'Alloc. Factors'!H224-'Cust. Summ.'!J15</f>
        <v>3910.8335858371138</v>
      </c>
      <c r="K45" s="2">
        <f>+'Alloc. Factors'!I224-'Cust. Summ.'!K15</f>
        <v>4770.8327476081904</v>
      </c>
      <c r="L45" s="2">
        <f>+'Alloc. Factors'!J224-'Cust. Summ.'!L15</f>
        <v>-20123.513898750185</v>
      </c>
      <c r="M45" s="2">
        <f>+'Alloc. Factors'!K224-'Cust. Summ.'!M15</f>
        <v>0</v>
      </c>
      <c r="N45" s="2">
        <f>+'Alloc. Factors'!L224-'Cust. Summ.'!N15</f>
        <v>0</v>
      </c>
      <c r="O45" s="2">
        <f>+'Alloc. Factors'!M224-'Cust. Summ.'!O15</f>
        <v>0</v>
      </c>
      <c r="P45" s="2">
        <f>+'Alloc. Factors'!N224-'Cust. Summ.'!P15</f>
        <v>0</v>
      </c>
      <c r="Q45" s="2">
        <f>+'Alloc. Factors'!O224-'Cust. Summ.'!Q15</f>
        <v>0</v>
      </c>
      <c r="R45" s="2">
        <f>+'Alloc. Factors'!P224-'Cust. Summ.'!R15</f>
        <v>0</v>
      </c>
      <c r="S45" s="2">
        <f>+'Alloc. Factors'!Q224-'Cust. Summ.'!S15</f>
        <v>0</v>
      </c>
      <c r="T45" s="2">
        <f>+'Alloc. Factors'!R224-'Cust. Summ.'!T15</f>
        <v>0</v>
      </c>
      <c r="U45" s="2">
        <f>+'Alloc. Factors'!S224-'Cust. Summ.'!U15</f>
        <v>0</v>
      </c>
      <c r="V45" s="2">
        <f>+'Alloc. Factors'!T224-'Cust. Summ.'!V15</f>
        <v>0</v>
      </c>
      <c r="W45" s="2">
        <f>SUM(H45:V45)-G45</f>
        <v>1.7462298274040222E-9</v>
      </c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2"/>
    </row>
    <row r="46" spans="1:44" s="29" customFormat="1">
      <c r="A46" s="1">
        <f t="shared" si="6"/>
        <v>34</v>
      </c>
      <c r="B46" s="1"/>
      <c r="C46" s="1" t="s">
        <v>174</v>
      </c>
      <c r="D46" s="1"/>
      <c r="F46" s="120"/>
      <c r="G46" s="2">
        <f>(G$45/(1-$F$24-$F$25+$F$24*$F$25)*$F$24)*(1-$F$25)+G$45/(1-$F$24-$F$25+$F$24*$F$25)*$F$25</f>
        <v>479726.27401852602</v>
      </c>
      <c r="H46" s="2">
        <f>(H$45/(1-$F$24-$F$25+$F$24*$F$25)*$F$24)*(1-$F$25)+H$45/(1-$F$24-$F$25+$F$24*$F$25)*$F$25</f>
        <v>375847.91327005968</v>
      </c>
      <c r="I46" s="2">
        <f t="shared" ref="I46:V46" si="11">(I$45/(1-$F$24-$F$25+$F$24*$F$25)*$F$24)*(1-$F$25)+I$45/(1-$F$24-$F$25+$F$24*$F$25)*$F$25</f>
        <v>111162.94127695115</v>
      </c>
      <c r="J46" s="2">
        <f t="shared" si="11"/>
        <v>2489.876047284185</v>
      </c>
      <c r="K46" s="2">
        <f t="shared" si="11"/>
        <v>3037.4041551875384</v>
      </c>
      <c r="L46" s="2">
        <f t="shared" si="11"/>
        <v>-12811.860730955519</v>
      </c>
      <c r="M46" s="2">
        <f t="shared" si="11"/>
        <v>0</v>
      </c>
      <c r="N46" s="2">
        <f t="shared" si="11"/>
        <v>0</v>
      </c>
      <c r="O46" s="2">
        <f t="shared" si="11"/>
        <v>0</v>
      </c>
      <c r="P46" s="2">
        <f t="shared" si="11"/>
        <v>0</v>
      </c>
      <c r="Q46" s="2">
        <f t="shared" si="11"/>
        <v>0</v>
      </c>
      <c r="R46" s="2">
        <f t="shared" si="11"/>
        <v>0</v>
      </c>
      <c r="S46" s="2">
        <f t="shared" si="11"/>
        <v>0</v>
      </c>
      <c r="T46" s="2">
        <f t="shared" si="11"/>
        <v>0</v>
      </c>
      <c r="U46" s="2">
        <f t="shared" si="11"/>
        <v>0</v>
      </c>
      <c r="V46" s="2">
        <f t="shared" si="11"/>
        <v>0</v>
      </c>
      <c r="W46" s="2">
        <f>SUM(H46:V46)-G46</f>
        <v>1.0477378964424133E-9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s="29" customFormat="1">
      <c r="A47" s="1">
        <f t="shared" si="6"/>
        <v>35</v>
      </c>
      <c r="B47" s="1"/>
      <c r="C47" s="68" t="s">
        <v>459</v>
      </c>
      <c r="D47" s="1"/>
      <c r="F47" s="120"/>
      <c r="G47" s="2">
        <f>$F$38*G$45/(1-$F$25*(1-$F$38)-$F$24*(1-$F$38)+$F$24*$F$25*(1-$F$38)-$F$38)</f>
        <v>8569.6559489216233</v>
      </c>
      <c r="H47" s="2">
        <f t="shared" ref="H47:V47" si="12">$F$38*H$45/(1-$F$25*(1-$F$38)-$F$24*(1-$F$38)+$F$24*$F$25*(1-$F$38)-$F$38)</f>
        <v>6714.0106354069785</v>
      </c>
      <c r="I47" s="2">
        <f t="shared" si="12"/>
        <v>1985.7744147173007</v>
      </c>
      <c r="J47" s="2">
        <f t="shared" si="12"/>
        <v>44.478241522919745</v>
      </c>
      <c r="K47" s="2">
        <f t="shared" si="12"/>
        <v>54.259084810470377</v>
      </c>
      <c r="L47" s="2">
        <f t="shared" si="12"/>
        <v>-228.8664275360251</v>
      </c>
      <c r="M47" s="2">
        <f t="shared" si="12"/>
        <v>0</v>
      </c>
      <c r="N47" s="2">
        <f t="shared" si="12"/>
        <v>0</v>
      </c>
      <c r="O47" s="2">
        <f t="shared" si="12"/>
        <v>0</v>
      </c>
      <c r="P47" s="2">
        <f t="shared" si="12"/>
        <v>0</v>
      </c>
      <c r="Q47" s="2">
        <f t="shared" si="12"/>
        <v>0</v>
      </c>
      <c r="R47" s="2">
        <f t="shared" si="12"/>
        <v>0</v>
      </c>
      <c r="S47" s="2">
        <f t="shared" si="12"/>
        <v>0</v>
      </c>
      <c r="T47" s="2">
        <f t="shared" si="12"/>
        <v>0</v>
      </c>
      <c r="U47" s="2">
        <f t="shared" si="12"/>
        <v>0</v>
      </c>
      <c r="V47" s="2">
        <f t="shared" si="12"/>
        <v>0</v>
      </c>
      <c r="W47" s="2">
        <f>V47*W$36/(1-$F$25*(1-$F$38)-$F$24*(1-$F$38)+$F$24*$F$25*(1-$F$38)-$F$38)</f>
        <v>0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>
      <c r="A48" s="1">
        <f t="shared" si="6"/>
        <v>36</v>
      </c>
      <c r="B48" s="1"/>
      <c r="C48" s="1"/>
      <c r="D48" s="1"/>
      <c r="E48" s="1"/>
      <c r="F48" s="120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>
      <c r="A49" s="1">
        <f t="shared" si="6"/>
        <v>37</v>
      </c>
      <c r="B49" s="2"/>
      <c r="C49" s="2" t="s">
        <v>187</v>
      </c>
      <c r="D49" s="2"/>
      <c r="G49" s="54">
        <f>G45+G46+G31+G47</f>
        <v>41443964.164239101</v>
      </c>
      <c r="H49" s="54">
        <f>H45+H46+H31+H47</f>
        <v>31153863.71801227</v>
      </c>
      <c r="I49" s="54">
        <f t="shared" ref="I49:V49" si="13">I45+I46+I31+I47</f>
        <v>9032633.0544434842</v>
      </c>
      <c r="J49" s="54">
        <f t="shared" si="13"/>
        <v>81701.926230102035</v>
      </c>
      <c r="K49" s="54">
        <f t="shared" si="13"/>
        <v>51819.659236597145</v>
      </c>
      <c r="L49" s="54">
        <f t="shared" si="13"/>
        <v>1123945.80631666</v>
      </c>
      <c r="M49" s="54">
        <f t="shared" si="13"/>
        <v>0</v>
      </c>
      <c r="N49" s="54">
        <f t="shared" si="13"/>
        <v>0</v>
      </c>
      <c r="O49" s="54">
        <f t="shared" si="13"/>
        <v>0</v>
      </c>
      <c r="P49" s="54">
        <f t="shared" si="13"/>
        <v>0</v>
      </c>
      <c r="Q49" s="54">
        <f t="shared" si="13"/>
        <v>0</v>
      </c>
      <c r="R49" s="54">
        <f t="shared" si="13"/>
        <v>0</v>
      </c>
      <c r="S49" s="54">
        <f t="shared" si="13"/>
        <v>0</v>
      </c>
      <c r="T49" s="54">
        <f t="shared" si="13"/>
        <v>0</v>
      </c>
      <c r="U49" s="54">
        <f t="shared" si="13"/>
        <v>0</v>
      </c>
      <c r="V49" s="54">
        <f t="shared" si="13"/>
        <v>0</v>
      </c>
      <c r="W49" s="2">
        <f>SUM(H49:V49)-G49</f>
        <v>0</v>
      </c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2"/>
    </row>
    <row r="50" spans="1:44">
      <c r="A50" s="1">
        <f t="shared" si="6"/>
        <v>38</v>
      </c>
      <c r="B50" s="2"/>
      <c r="C50" s="2" t="s">
        <v>184</v>
      </c>
      <c r="D50" s="2"/>
      <c r="G50" s="54">
        <f>'Alloc. Factors'!E21/12</f>
        <v>175447.58333333334</v>
      </c>
      <c r="H50" s="54">
        <f>'Alloc. Factors'!F21/12</f>
        <v>156169.75</v>
      </c>
      <c r="I50" s="54">
        <f>'Alloc. Factors'!G21/12</f>
        <v>19072.416666666668</v>
      </c>
      <c r="J50" s="54">
        <f>'Alloc. Factors'!H21/12</f>
        <v>11.416666666666666</v>
      </c>
      <c r="K50" s="54">
        <f>'Alloc. Factors'!I21/12</f>
        <v>123</v>
      </c>
      <c r="L50" s="54">
        <f>'Alloc. Factors'!J21/12</f>
        <v>71</v>
      </c>
      <c r="M50" s="54">
        <f>'Alloc. Factors'!K21/12</f>
        <v>0</v>
      </c>
      <c r="N50" s="54">
        <f>'Alloc. Factors'!L21/12</f>
        <v>0</v>
      </c>
      <c r="O50" s="54">
        <f>'Alloc. Factors'!M21/12</f>
        <v>0</v>
      </c>
      <c r="P50" s="54">
        <f>'Alloc. Factors'!N21/12</f>
        <v>0</v>
      </c>
      <c r="Q50" s="54">
        <f>'Alloc. Factors'!O21/12</f>
        <v>0</v>
      </c>
      <c r="R50" s="54">
        <f>'Alloc. Factors'!P21/12</f>
        <v>0</v>
      </c>
      <c r="S50" s="54">
        <f>'Alloc. Factors'!Q21/12</f>
        <v>0</v>
      </c>
      <c r="T50" s="54">
        <f>'Alloc. Factors'!R21/12</f>
        <v>0</v>
      </c>
      <c r="U50" s="54">
        <f>'Alloc. Factors'!S21/12</f>
        <v>0</v>
      </c>
      <c r="V50" s="54">
        <f>'Alloc. Factors'!T21/12</f>
        <v>0</v>
      </c>
      <c r="W50" s="2">
        <f>SUM(H50:V50)-G50</f>
        <v>0</v>
      </c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>
      <c r="A51" s="1">
        <f t="shared" si="6"/>
        <v>39</v>
      </c>
      <c r="B51" s="2"/>
      <c r="C51" s="2" t="s">
        <v>185</v>
      </c>
      <c r="D51" s="2"/>
      <c r="G51" s="58">
        <f t="shared" ref="G51:V51" si="14">IF(G50=0,0,G49/G50/12)</f>
        <v>19.684874620311145</v>
      </c>
      <c r="H51" s="58">
        <f t="shared" si="14"/>
        <v>16.623932034432762</v>
      </c>
      <c r="I51" s="58">
        <f t="shared" si="14"/>
        <v>39.466389307610392</v>
      </c>
      <c r="J51" s="58">
        <f t="shared" si="14"/>
        <v>596.36442503724118</v>
      </c>
      <c r="K51" s="58">
        <f t="shared" si="14"/>
        <v>35.10817021449671</v>
      </c>
      <c r="L51" s="58">
        <f t="shared" si="14"/>
        <v>1319.1852186815258</v>
      </c>
      <c r="M51" s="58">
        <f t="shared" si="14"/>
        <v>0</v>
      </c>
      <c r="N51" s="58">
        <f t="shared" si="14"/>
        <v>0</v>
      </c>
      <c r="O51" s="58">
        <f t="shared" si="14"/>
        <v>0</v>
      </c>
      <c r="P51" s="58">
        <f t="shared" si="14"/>
        <v>0</v>
      </c>
      <c r="Q51" s="58">
        <f t="shared" si="14"/>
        <v>0</v>
      </c>
      <c r="R51" s="58">
        <f t="shared" si="14"/>
        <v>0</v>
      </c>
      <c r="S51" s="58">
        <f t="shared" si="14"/>
        <v>0</v>
      </c>
      <c r="T51" s="58">
        <f t="shared" si="14"/>
        <v>0</v>
      </c>
      <c r="U51" s="58">
        <f t="shared" si="14"/>
        <v>0</v>
      </c>
      <c r="V51" s="58">
        <f t="shared" si="14"/>
        <v>0</v>
      </c>
      <c r="W51" s="2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2"/>
    </row>
    <row r="52" spans="1:44">
      <c r="A52" s="1"/>
      <c r="C52" s="2"/>
      <c r="D52" s="2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2"/>
      <c r="X52" s="2"/>
    </row>
    <row r="53" spans="1:44">
      <c r="A53" s="1"/>
      <c r="C53" s="2"/>
      <c r="D53" s="2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2"/>
      <c r="X53" s="2"/>
    </row>
    <row r="54" spans="1:44">
      <c r="A54" s="1"/>
      <c r="C54" s="2"/>
      <c r="D54" s="2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2"/>
      <c r="X54" s="2"/>
    </row>
    <row r="55" spans="1:44">
      <c r="A55" s="1"/>
      <c r="C55" s="2"/>
      <c r="D55" s="2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2"/>
      <c r="X55" s="2"/>
    </row>
    <row r="56" spans="1:44">
      <c r="A56" s="1"/>
      <c r="C56" s="2"/>
      <c r="D56" s="2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2"/>
      <c r="X56" s="2"/>
    </row>
    <row r="57" spans="1:44">
      <c r="A57" s="1"/>
      <c r="C57" s="2"/>
      <c r="D57" s="2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2"/>
      <c r="X57" s="2"/>
    </row>
    <row r="58" spans="1:44">
      <c r="A58" s="1"/>
      <c r="C58" s="2"/>
      <c r="D58" s="2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2"/>
      <c r="X58" s="2"/>
    </row>
    <row r="59" spans="1:44">
      <c r="A59" s="1"/>
      <c r="C59" s="2"/>
      <c r="D59" s="2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2"/>
      <c r="X59" s="2"/>
    </row>
    <row r="60" spans="1:44">
      <c r="A60" s="1"/>
      <c r="C60" s="2"/>
      <c r="D60" s="2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2"/>
      <c r="X60" s="2"/>
    </row>
    <row r="61" spans="1:44">
      <c r="A61" s="1"/>
      <c r="C61" s="2"/>
      <c r="D61" s="2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2"/>
      <c r="X61" s="2"/>
    </row>
    <row r="62" spans="1:44">
      <c r="A62" s="1"/>
      <c r="C62" s="2"/>
      <c r="D62" s="2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2"/>
      <c r="X62" s="2"/>
    </row>
    <row r="63" spans="1:44">
      <c r="A63" s="1"/>
      <c r="C63" s="2"/>
      <c r="D63" s="2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2"/>
      <c r="X63" s="2"/>
    </row>
    <row r="64" spans="1:44">
      <c r="A64" s="1"/>
      <c r="C64" s="2"/>
      <c r="D64" s="2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2"/>
      <c r="X64" s="2"/>
    </row>
    <row r="65" spans="1:24">
      <c r="A65" s="1"/>
      <c r="C65" s="2"/>
      <c r="D65" s="2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2"/>
      <c r="X65" s="2"/>
    </row>
    <row r="66" spans="1:24">
      <c r="A66" s="1"/>
      <c r="C66" s="2"/>
      <c r="D66" s="2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2"/>
      <c r="X66" s="2"/>
    </row>
    <row r="67" spans="1:24">
      <c r="A67" s="1"/>
      <c r="C67" s="2"/>
      <c r="D67" s="2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2"/>
      <c r="X67" s="2"/>
    </row>
    <row r="68" spans="1:24">
      <c r="A68" s="1"/>
      <c r="C68" s="2"/>
      <c r="D68" s="2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2"/>
      <c r="X68" s="2"/>
    </row>
    <row r="69" spans="1:24">
      <c r="A69" s="1"/>
      <c r="C69" s="2"/>
      <c r="D69" s="2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2"/>
      <c r="X69" s="2"/>
    </row>
    <row r="70" spans="1:24">
      <c r="A70" s="1"/>
      <c r="C70" s="2"/>
      <c r="D70" s="2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2"/>
      <c r="X70" s="2"/>
    </row>
    <row r="71" spans="1:24">
      <c r="A71" s="1"/>
      <c r="C71" s="2"/>
      <c r="D71" s="2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2"/>
      <c r="X71" s="2"/>
    </row>
    <row r="72" spans="1:24">
      <c r="A72" s="1"/>
      <c r="C72" s="2"/>
      <c r="D72" s="2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2"/>
      <c r="X72" s="2"/>
    </row>
    <row r="73" spans="1:24">
      <c r="A73" s="1"/>
      <c r="C73" s="2"/>
      <c r="D73" s="2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2"/>
      <c r="X73" s="2"/>
    </row>
    <row r="74" spans="1:24">
      <c r="A74" s="1"/>
      <c r="C74" s="2"/>
      <c r="D74" s="2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2"/>
      <c r="X74" s="2"/>
    </row>
    <row r="75" spans="1:24">
      <c r="A75" s="1"/>
      <c r="C75" s="2"/>
      <c r="D75" s="2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2"/>
      <c r="X75" s="2"/>
    </row>
    <row r="76" spans="1:24">
      <c r="A76" s="1"/>
      <c r="C76" s="2"/>
      <c r="D76" s="2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2"/>
      <c r="X76" s="2"/>
    </row>
    <row r="77" spans="1:24">
      <c r="W77" s="2"/>
      <c r="X77" s="2"/>
    </row>
    <row r="78" spans="1:24">
      <c r="W78" s="2"/>
      <c r="X78" s="2"/>
    </row>
    <row r="79" spans="1:24">
      <c r="H79" s="58"/>
      <c r="J79" s="58"/>
      <c r="W79" s="2"/>
      <c r="X79" s="2"/>
    </row>
    <row r="80" spans="1:24">
      <c r="W80" s="2"/>
      <c r="X80" s="2"/>
    </row>
    <row r="81" spans="23:24">
      <c r="W81" s="2"/>
      <c r="X81" s="2"/>
    </row>
    <row r="82" spans="23:24">
      <c r="W82" s="2"/>
      <c r="X82" s="2"/>
    </row>
    <row r="83" spans="23:24">
      <c r="W83" s="2"/>
      <c r="X83" s="2"/>
    </row>
    <row r="84" spans="23:24">
      <c r="W84" s="2"/>
      <c r="X84" s="2"/>
    </row>
    <row r="86" spans="23:24">
      <c r="W86" s="2"/>
      <c r="X86" s="2"/>
    </row>
    <row r="87" spans="23:24">
      <c r="W87" s="2"/>
      <c r="X87" s="2"/>
    </row>
    <row r="88" spans="23:24">
      <c r="W88" s="2"/>
      <c r="X88" s="2"/>
    </row>
    <row r="89" spans="23:24">
      <c r="W89" s="2"/>
      <c r="X89" s="2"/>
    </row>
    <row r="90" spans="23:24">
      <c r="W90" s="2"/>
      <c r="X90" s="2"/>
    </row>
    <row r="91" spans="23:24">
      <c r="W91" s="2"/>
      <c r="X91" s="2"/>
    </row>
    <row r="92" spans="23:24">
      <c r="W92" s="2"/>
      <c r="X92" s="2"/>
    </row>
    <row r="93" spans="23:24">
      <c r="W93" s="2"/>
      <c r="X93" s="2"/>
    </row>
    <row r="94" spans="23:24">
      <c r="W94" s="2"/>
      <c r="X94" s="2"/>
    </row>
    <row r="95" spans="23:24">
      <c r="W95" s="2"/>
      <c r="X95" s="2"/>
    </row>
    <row r="96" spans="23:24">
      <c r="W96" s="2"/>
      <c r="X96" s="2"/>
    </row>
    <row r="97" spans="23:24">
      <c r="W97" s="2"/>
      <c r="X97" s="2"/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PHR-4
Page &amp;P of &amp;N</oddHeader>
  </headerFooter>
  <colBreaks count="1" manualBreakCount="1">
    <brk id="2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01"/>
  <sheetViews>
    <sheetView view="pageBreakPreview" zoomScale="60" zoomScaleNormal="60" workbookViewId="0"/>
  </sheetViews>
  <sheetFormatPr defaultRowHeight="15"/>
  <cols>
    <col min="1" max="1" width="4.77734375" style="18" customWidth="1"/>
    <col min="2" max="2" width="1.77734375" style="15" customWidth="1"/>
    <col min="3" max="3" width="47" style="15" bestFit="1" customWidth="1"/>
    <col min="4" max="4" width="11.44140625" style="15" customWidth="1"/>
    <col min="5" max="8" width="14.77734375" style="15" customWidth="1"/>
    <col min="9" max="9" width="12.77734375" style="15" customWidth="1"/>
    <col min="10" max="16384" width="8.88671875" style="15"/>
  </cols>
  <sheetData>
    <row r="1" spans="1:21">
      <c r="A1" s="1" t="str">
        <f>Summary!A1</f>
        <v>Atmos Energy Corporation, Kentucky/Mid-States Division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1">
      <c r="A2" s="1" t="str">
        <f>Summary!A2</f>
        <v>Class Cost of Service - Demand/Commodity Study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</row>
    <row r="3" spans="1:21">
      <c r="A3" s="1" t="str">
        <f>Summary!A3</f>
        <v>Forecasted Test Period: Twelve Months Ended May 31, 2017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</row>
    <row r="4" spans="1:21">
      <c r="A4" s="33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>
      <c r="A5" s="33" t="s">
        <v>57</v>
      </c>
      <c r="B5" s="14"/>
      <c r="C5" s="14"/>
      <c r="D5" s="16"/>
      <c r="E5" s="16"/>
      <c r="F5" s="16"/>
      <c r="G5" s="16"/>
      <c r="H5" s="16"/>
      <c r="I5" s="16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</row>
    <row r="6" spans="1:21">
      <c r="A6" s="19"/>
      <c r="B6" s="14"/>
      <c r="C6" s="14"/>
      <c r="D6" s="14"/>
      <c r="E6" s="16"/>
      <c r="F6" s="16"/>
      <c r="G6" s="16"/>
      <c r="H6" s="16"/>
      <c r="I6" s="16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</row>
    <row r="7" spans="1:21">
      <c r="A7" s="19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</row>
    <row r="8" spans="1:21">
      <c r="A8" s="19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</row>
    <row r="9" spans="1:21">
      <c r="A9" s="19"/>
      <c r="B9" s="14"/>
      <c r="C9" s="14"/>
      <c r="D9" s="14"/>
      <c r="E9" s="34" t="s">
        <v>1</v>
      </c>
      <c r="F9" s="34"/>
      <c r="G9" s="34"/>
      <c r="H9" s="3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</row>
    <row r="10" spans="1:21">
      <c r="A10" s="19"/>
      <c r="B10" s="14"/>
      <c r="C10" s="14"/>
      <c r="D10" s="14"/>
      <c r="E10" s="34" t="s">
        <v>2</v>
      </c>
      <c r="F10" s="34" t="s">
        <v>20</v>
      </c>
      <c r="G10" s="34" t="s">
        <v>19</v>
      </c>
      <c r="H10" s="34" t="s">
        <v>61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</row>
    <row r="11" spans="1:21">
      <c r="A11" s="33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</row>
    <row r="12" spans="1:21">
      <c r="B12" s="14"/>
      <c r="C12" s="14" t="s">
        <v>23</v>
      </c>
      <c r="D12" s="34" t="s">
        <v>59</v>
      </c>
      <c r="E12" s="16">
        <f>SUM(F12:H12)</f>
        <v>1</v>
      </c>
      <c r="F12" s="16">
        <v>1</v>
      </c>
      <c r="G12" s="16">
        <v>0</v>
      </c>
      <c r="H12" s="16">
        <v>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</row>
    <row r="13" spans="1:21">
      <c r="A13" s="19">
        <v>1</v>
      </c>
      <c r="B13" s="14"/>
      <c r="C13" s="14" t="s">
        <v>20</v>
      </c>
      <c r="D13" s="34" t="s">
        <v>22</v>
      </c>
      <c r="E13" s="17">
        <f>SUM(F13:H13)</f>
        <v>1</v>
      </c>
      <c r="F13" s="17">
        <f>IF($E12=0,0,F12/$E12)</f>
        <v>1</v>
      </c>
      <c r="G13" s="17">
        <f>IF($E12=0,0,G12/$E12)</f>
        <v>0</v>
      </c>
      <c r="H13" s="17">
        <f>IF($E12=0,0,H12/$E12)</f>
        <v>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</row>
    <row r="14" spans="1:21">
      <c r="A14" s="19"/>
      <c r="B14" s="14"/>
      <c r="C14" s="14"/>
      <c r="D14" s="14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</row>
    <row r="15" spans="1:21">
      <c r="A15" s="19"/>
      <c r="B15" s="14"/>
      <c r="C15" s="14" t="s">
        <v>23</v>
      </c>
      <c r="D15" s="34" t="s">
        <v>59</v>
      </c>
      <c r="E15" s="16">
        <f>SUM(F15:H15)</f>
        <v>1</v>
      </c>
      <c r="F15" s="16">
        <v>0</v>
      </c>
      <c r="G15" s="16">
        <v>1</v>
      </c>
      <c r="H15" s="16">
        <v>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</row>
    <row r="16" spans="1:21">
      <c r="A16" s="19">
        <v>2</v>
      </c>
      <c r="B16" s="14"/>
      <c r="C16" s="14" t="s">
        <v>19</v>
      </c>
      <c r="D16" s="34" t="s">
        <v>22</v>
      </c>
      <c r="E16" s="17">
        <f>SUM(F16:H16)</f>
        <v>1</v>
      </c>
      <c r="F16" s="17">
        <f>IF($E15=0,0,F15/$E15)</f>
        <v>0</v>
      </c>
      <c r="G16" s="17">
        <f>IF($E15=0,0,G15/$E15)</f>
        <v>1</v>
      </c>
      <c r="H16" s="17">
        <f>IF($E15=0,0,H15/$E15)</f>
        <v>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</row>
    <row r="17" spans="1:21">
      <c r="A17" s="19"/>
      <c r="B17" s="14"/>
      <c r="C17" s="14"/>
      <c r="D17" s="14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</row>
    <row r="18" spans="1:21">
      <c r="A18" s="19"/>
      <c r="B18" s="14"/>
      <c r="C18" s="14" t="s">
        <v>23</v>
      </c>
      <c r="D18" s="34" t="s">
        <v>59</v>
      </c>
      <c r="E18" s="16">
        <f>SUM(F18:H18)</f>
        <v>1</v>
      </c>
      <c r="F18" s="16">
        <v>0</v>
      </c>
      <c r="G18" s="16">
        <v>0</v>
      </c>
      <c r="H18" s="16">
        <v>1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</row>
    <row r="19" spans="1:21">
      <c r="A19" s="19">
        <v>3</v>
      </c>
      <c r="B19" s="14"/>
      <c r="C19" s="14" t="s">
        <v>61</v>
      </c>
      <c r="D19" s="34" t="s">
        <v>22</v>
      </c>
      <c r="E19" s="17">
        <f>SUM(F19:H19)</f>
        <v>1</v>
      </c>
      <c r="F19" s="17">
        <f>IF($E18=0,0,F18/$E18)</f>
        <v>0</v>
      </c>
      <c r="G19" s="17">
        <f>IF($E18=0,0,G18/$E18)</f>
        <v>0</v>
      </c>
      <c r="H19" s="17">
        <f>IF($E18=0,0,H18/$E18)</f>
        <v>1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</row>
    <row r="20" spans="1:21">
      <c r="A20" s="19"/>
      <c r="B20" s="14"/>
      <c r="C20" s="14"/>
      <c r="D20" s="34"/>
      <c r="E20" s="17"/>
      <c r="F20" s="17"/>
      <c r="G20" s="17"/>
      <c r="H20" s="17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</row>
    <row r="21" spans="1:21">
      <c r="A21" s="19"/>
      <c r="B21" s="14"/>
      <c r="C21" s="14" t="s">
        <v>23</v>
      </c>
      <c r="D21" s="34" t="s">
        <v>59</v>
      </c>
      <c r="E21" s="16">
        <f>SUM(F21:H21)</f>
        <v>100</v>
      </c>
      <c r="F21" s="35">
        <v>0</v>
      </c>
      <c r="G21" s="35">
        <v>50</v>
      </c>
      <c r="H21" s="35">
        <v>50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</row>
    <row r="22" spans="1:21">
      <c r="A22" s="19">
        <v>3.5</v>
      </c>
      <c r="B22" s="14"/>
      <c r="C22" s="14" t="s">
        <v>282</v>
      </c>
      <c r="D22" s="34" t="s">
        <v>22</v>
      </c>
      <c r="E22" s="17">
        <f>SUM(F22:H22)</f>
        <v>1</v>
      </c>
      <c r="F22" s="17">
        <f>IF($E21=0,0,F21/$E21)</f>
        <v>0</v>
      </c>
      <c r="G22" s="17">
        <f>IF($E21=0,0,G21/$E21)</f>
        <v>0.5</v>
      </c>
      <c r="H22" s="17">
        <f>IF($E21=0,0,H21/$E21)</f>
        <v>0.5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</row>
    <row r="23" spans="1:21">
      <c r="A23" s="19"/>
      <c r="B23" s="14"/>
      <c r="C23" s="14"/>
      <c r="D23" s="14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</row>
    <row r="24" spans="1:21">
      <c r="A24" s="19"/>
      <c r="B24" s="14"/>
      <c r="C24" s="14" t="s">
        <v>23</v>
      </c>
      <c r="D24" s="34" t="s">
        <v>59</v>
      </c>
      <c r="E24" s="16">
        <f>SUM(F24:H24)</f>
        <v>1</v>
      </c>
      <c r="F24" s="67">
        <v>0</v>
      </c>
      <c r="G24" s="67">
        <f>1-H24</f>
        <v>0.61695244271226368</v>
      </c>
      <c r="H24" s="35">
        <f>'Alloc. Factors'!E12/('Alloc. Factors'!E27*365)</f>
        <v>0.38304755728773626</v>
      </c>
      <c r="I24" s="16"/>
      <c r="J24" s="67"/>
      <c r="K24" s="67"/>
      <c r="L24" s="35"/>
      <c r="M24" s="16"/>
      <c r="N24" s="16"/>
      <c r="O24" s="16"/>
      <c r="P24" s="16"/>
      <c r="Q24" s="16"/>
      <c r="R24" s="16"/>
      <c r="S24" s="16"/>
      <c r="T24" s="16"/>
      <c r="U24" s="16"/>
    </row>
    <row r="25" spans="1:21">
      <c r="A25" s="19">
        <v>4</v>
      </c>
      <c r="B25" s="14"/>
      <c r="C25" s="14" t="s">
        <v>520</v>
      </c>
      <c r="D25" s="34" t="s">
        <v>22</v>
      </c>
      <c r="E25" s="17">
        <f>SUM(F25:H25)</f>
        <v>1</v>
      </c>
      <c r="F25" s="17">
        <f>IF($E24=0,0,F24/$E24)</f>
        <v>0</v>
      </c>
      <c r="G25" s="17">
        <f>IF($E24=0,0,G24/$E24)</f>
        <v>0.61695244271226368</v>
      </c>
      <c r="H25" s="17">
        <f>IF($E24=0,0,H24/$E24)</f>
        <v>0.38304755728773626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</row>
    <row r="26" spans="1:21">
      <c r="A26" s="19"/>
      <c r="B26" s="14"/>
      <c r="C26" s="14"/>
      <c r="D26" s="14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</row>
    <row r="27" spans="1:21">
      <c r="A27" s="19"/>
      <c r="B27" s="14"/>
      <c r="C27" s="14" t="s">
        <v>146</v>
      </c>
      <c r="D27" s="34" t="s">
        <v>59</v>
      </c>
      <c r="E27" s="16">
        <f>SUM(F27:H27)</f>
        <v>254117598.81327185</v>
      </c>
      <c r="F27" s="35">
        <f>SUM('Plt. Class.'!J77:J79)+'Plt. Class.'!J83-SUM('Dep. Res. Class'!J77:J79)-'Dep. Res. Class'!J83</f>
        <v>76986681.765152425</v>
      </c>
      <c r="G27" s="35">
        <f>SUM('Plt. Class.'!K77:K79)+'Plt. Class.'!K83-SUM('Dep. Res. Class'!K77:K79)-'Dep. Res. Class'!K83</f>
        <v>109281351.95270063</v>
      </c>
      <c r="H27" s="35">
        <f>SUM('Plt. Class.'!L77:L79)+'Plt. Class.'!L83-SUM('Dep. Res. Class'!L77:L79)-'Dep. Res. Class'!L83</f>
        <v>67849565.095418781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</row>
    <row r="28" spans="1:21">
      <c r="A28" s="19">
        <v>4.0999999999999996</v>
      </c>
      <c r="B28" s="14"/>
      <c r="C28" s="14" t="s">
        <v>63</v>
      </c>
      <c r="D28" s="34" t="s">
        <v>22</v>
      </c>
      <c r="E28" s="17">
        <f>SUM(F28:H28)</f>
        <v>1</v>
      </c>
      <c r="F28" s="17">
        <f>IF($E27=0,0,F27/$E27)</f>
        <v>0.30295690705673245</v>
      </c>
      <c r="G28" s="17">
        <f>IF($E27=0,0,G27/$E27)</f>
        <v>0.43004243886706034</v>
      </c>
      <c r="H28" s="17">
        <f>IF($E27=0,0,H27/$E27)</f>
        <v>0.26700065407620716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</row>
    <row r="29" spans="1:21">
      <c r="A29" s="19"/>
      <c r="B29" s="14"/>
      <c r="C29" s="14"/>
      <c r="D29" s="14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</row>
    <row r="30" spans="1:21">
      <c r="A30" s="19"/>
      <c r="B30" s="14"/>
      <c r="C30" s="14" t="s">
        <v>146</v>
      </c>
      <c r="D30" s="34" t="s">
        <v>59</v>
      </c>
      <c r="E30" s="16">
        <f>SUM(F30:H30)</f>
        <v>510183155.80375016</v>
      </c>
      <c r="F30" s="16">
        <f>+'Plt. Class.'!J30+'Plt. Class.'!J52+'Plt. Class.'!J65+'Plt. Class.'!J91</f>
        <v>218538373.68366134</v>
      </c>
      <c r="G30" s="16">
        <f>+'Plt. Class.'!K30+'Plt. Class.'!K52+'Plt. Class.'!K65+'Plt. Class.'!K91</f>
        <v>190289440.38398102</v>
      </c>
      <c r="H30" s="16">
        <f>+'Plt. Class.'!L30+'Plt. Class.'!L52+'Plt. Class.'!L65+'Plt. Class.'!L91</f>
        <v>101355341.73610784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</row>
    <row r="31" spans="1:21">
      <c r="A31" s="19">
        <v>5.4</v>
      </c>
      <c r="B31" s="14"/>
      <c r="C31" s="40" t="s">
        <v>366</v>
      </c>
      <c r="D31" s="34" t="s">
        <v>22</v>
      </c>
      <c r="E31" s="17">
        <f>SUM(F31:H31)</f>
        <v>1</v>
      </c>
      <c r="F31" s="17">
        <f>IF($E30=0,0,F30/$E30)</f>
        <v>0.42835278114851266</v>
      </c>
      <c r="G31" s="17">
        <f>IF($E30=0,0,G30/$E30)</f>
        <v>0.37298260089397933</v>
      </c>
      <c r="H31" s="17">
        <f>IF($E30=0,0,H30/$E30)</f>
        <v>0.19866461795750806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</row>
    <row r="32" spans="1:21">
      <c r="A32" s="19"/>
      <c r="B32" s="14"/>
      <c r="C32" s="14"/>
      <c r="D32" s="14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</row>
    <row r="33" spans="1:21">
      <c r="A33" s="19"/>
      <c r="B33" s="14"/>
      <c r="C33" s="14" t="s">
        <v>146</v>
      </c>
      <c r="D33" s="34" t="s">
        <v>59</v>
      </c>
      <c r="E33" s="16">
        <f>SUM(F33:H33)</f>
        <v>387713350.46560377</v>
      </c>
      <c r="F33" s="16">
        <f>'Plt. Class.'!J274+'Plt. Class.'!J276-'Dep. Res. Class'!J270</f>
        <v>151304044.15474242</v>
      </c>
      <c r="G33" s="16">
        <f>'Plt. Class.'!K274+'Plt. Class.'!K276-'Dep. Res. Class'!K270</f>
        <v>149829884.70570424</v>
      </c>
      <c r="H33" s="16">
        <f>'Plt. Class.'!L274+'Plt. Class.'!L276-'Dep. Res. Class'!L270</f>
        <v>86579421.605157077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</row>
    <row r="34" spans="1:21">
      <c r="A34" s="19">
        <v>5.7</v>
      </c>
      <c r="B34" s="14"/>
      <c r="C34" s="14" t="s">
        <v>199</v>
      </c>
      <c r="D34" s="34" t="s">
        <v>22</v>
      </c>
      <c r="E34" s="17">
        <f>SUM(F34:H34)</f>
        <v>0.99999999999999989</v>
      </c>
      <c r="F34" s="17">
        <f>IF($E33=0,0,F33/$E33)</f>
        <v>0.39024718641501993</v>
      </c>
      <c r="G34" s="17">
        <f>IF($E33=0,0,G33/$E33)</f>
        <v>0.38644499738214844</v>
      </c>
      <c r="H34" s="17">
        <f>IF($E33=0,0,H33/$E33)</f>
        <v>0.2233078162028316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</row>
    <row r="35" spans="1:21">
      <c r="A35" s="19"/>
      <c r="B35" s="14"/>
      <c r="C35" s="14"/>
      <c r="D35" s="14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</row>
    <row r="36" spans="1:21">
      <c r="A36" s="19"/>
      <c r="B36" s="14"/>
      <c r="C36" s="14" t="s">
        <v>146</v>
      </c>
      <c r="D36" s="34" t="s">
        <v>59</v>
      </c>
      <c r="E36" s="16">
        <f>SUM(F36:H36)</f>
        <v>104852766.00126901</v>
      </c>
      <c r="F36" s="16">
        <f>'O and M Class.'!J173</f>
        <v>13355249.097205494</v>
      </c>
      <c r="G36" s="16">
        <f>'O and M Class.'!K173</f>
        <v>7545643.2982379403</v>
      </c>
      <c r="H36" s="16">
        <f>'O and M Class.'!L173</f>
        <v>83951873.605825573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</row>
    <row r="37" spans="1:21">
      <c r="A37" s="19">
        <v>9.1</v>
      </c>
      <c r="B37" s="14"/>
      <c r="C37" s="14" t="s">
        <v>241</v>
      </c>
      <c r="D37" s="34" t="s">
        <v>22</v>
      </c>
      <c r="E37" s="17">
        <f>SUM(F37:H37)</f>
        <v>1</v>
      </c>
      <c r="F37" s="17">
        <f>IF($E36=0,0,F36/$E36)</f>
        <v>0.12737145243306083</v>
      </c>
      <c r="G37" s="17">
        <f>IF($E36=0,0,G36/$E36)</f>
        <v>7.1964179735102232E-2</v>
      </c>
      <c r="H37" s="17">
        <f>IF($E36=0,0,H36/$E36)</f>
        <v>0.80066436783183692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</row>
    <row r="38" spans="1:21">
      <c r="A38" s="19"/>
      <c r="B38" s="14"/>
      <c r="C38" s="14"/>
      <c r="D38" s="14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</row>
    <row r="39" spans="1:21">
      <c r="A39" s="43"/>
      <c r="B39" s="44"/>
      <c r="C39" s="37" t="s">
        <v>146</v>
      </c>
      <c r="D39" s="34" t="s">
        <v>59</v>
      </c>
      <c r="E39" s="16">
        <f>SUM(F39:H39)</f>
        <v>5303837.3460970828</v>
      </c>
      <c r="F39" s="16">
        <f>SUM('O and M Class.'!J108:J116)+SUM('O and M Class.'!J121:J128)</f>
        <v>2143479.5369080105</v>
      </c>
      <c r="G39" s="16">
        <f>SUM('O and M Class.'!K108:K116)+SUM('O and M Class.'!K121:K128)</f>
        <v>1942677.2599794643</v>
      </c>
      <c r="H39" s="16">
        <f>SUM('O and M Class.'!L108:L116)+SUM('O and M Class.'!L121:L128)</f>
        <v>1217680.5492096075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</row>
    <row r="40" spans="1:21">
      <c r="A40" s="43">
        <v>10</v>
      </c>
      <c r="B40" s="44"/>
      <c r="C40" s="38" t="s">
        <v>249</v>
      </c>
      <c r="D40" s="34" t="s">
        <v>22</v>
      </c>
      <c r="E40" s="17">
        <f>SUM(F40:H40)</f>
        <v>0.99999999999999989</v>
      </c>
      <c r="F40" s="17">
        <f>IF($E39=0,0,F39/$E39)</f>
        <v>0.40413749461704845</v>
      </c>
      <c r="G40" s="17">
        <f>IF($E39=0,0,G39/$E39)</f>
        <v>0.36627768410149603</v>
      </c>
      <c r="H40" s="17">
        <f>IF($E39=0,0,H39/$E39)</f>
        <v>0.22958482128145541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</row>
    <row r="41" spans="1:21">
      <c r="A41" s="19"/>
      <c r="B41" s="14"/>
      <c r="C41" s="14"/>
      <c r="D41" s="14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</row>
    <row r="42" spans="1:21">
      <c r="A42" s="43"/>
      <c r="B42" s="44"/>
      <c r="C42" s="37" t="s">
        <v>146</v>
      </c>
      <c r="D42" s="34" t="s">
        <v>59</v>
      </c>
      <c r="E42" s="16">
        <f>SUM(F42:H42)</f>
        <v>187848281.82176632</v>
      </c>
      <c r="F42" s="61">
        <f>SUM('Plt. Class.'!J69:J82)-SUM('Dep. Res. Class'!J69:J82)</f>
        <v>0</v>
      </c>
      <c r="G42" s="61">
        <f>SUM('Plt. Class.'!K69:K82)-SUM('Dep. Res. Class'!K69:K82)</f>
        <v>115893456.32924044</v>
      </c>
      <c r="H42" s="61">
        <f>SUM('Plt. Class.'!L69:L82)-SUM('Dep. Res. Class'!L69:L82)</f>
        <v>71954825.492525876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</row>
    <row r="43" spans="1:21">
      <c r="A43" s="43">
        <v>12</v>
      </c>
      <c r="B43" s="44"/>
      <c r="C43" s="38" t="s">
        <v>257</v>
      </c>
      <c r="D43" s="34" t="s">
        <v>22</v>
      </c>
      <c r="E43" s="17">
        <f>SUM(F43:H43)</f>
        <v>1</v>
      </c>
      <c r="F43" s="17">
        <f>IF($E42=0,0,F42/$E42)</f>
        <v>0</v>
      </c>
      <c r="G43" s="17">
        <f>IF($E42=0,0,G42/$E42)</f>
        <v>0.61695244271226368</v>
      </c>
      <c r="H43" s="17">
        <f>IF($E42=0,0,H42/$E42)</f>
        <v>0.38304755728773637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</row>
    <row r="44" spans="1:21">
      <c r="A44" s="19"/>
      <c r="B44" s="14"/>
      <c r="C44" s="14"/>
      <c r="D44" s="14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</row>
    <row r="45" spans="1:21">
      <c r="A45" s="43"/>
      <c r="B45" s="44"/>
      <c r="C45" s="37" t="s">
        <v>146</v>
      </c>
      <c r="D45" s="34" t="s">
        <v>59</v>
      </c>
      <c r="E45" s="16">
        <f>SUM(F45:H45)</f>
        <v>335832639.48914081</v>
      </c>
      <c r="F45" s="61">
        <f>'Class. Summary'!I37</f>
        <v>126082636.30373664</v>
      </c>
      <c r="G45" s="61">
        <f>'Class. Summary'!J37</f>
        <v>126302513.71219005</v>
      </c>
      <c r="H45" s="61">
        <f>'Class. Summary'!K37</f>
        <v>83447489.473214135</v>
      </c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</row>
    <row r="46" spans="1:21">
      <c r="A46" s="43">
        <v>13</v>
      </c>
      <c r="B46" s="44"/>
      <c r="C46" s="46" t="s">
        <v>12</v>
      </c>
      <c r="D46" s="34" t="s">
        <v>22</v>
      </c>
      <c r="E46" s="17">
        <f>SUM(F46:H46)</f>
        <v>1</v>
      </c>
      <c r="F46" s="17">
        <f>IF($E45=0,0,F45/$E45)</f>
        <v>0.37543294331227012</v>
      </c>
      <c r="G46" s="17">
        <f>IF($E45=0,0,G45/$E45)</f>
        <v>0.37608766647672448</v>
      </c>
      <c r="H46" s="17">
        <f>IF($E45=0,0,H45/$E45)</f>
        <v>0.24847939021100543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</row>
    <row r="47" spans="1:21">
      <c r="A47" s="19"/>
      <c r="B47" s="14"/>
      <c r="C47" s="14"/>
      <c r="D47" s="14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</row>
    <row r="48" spans="1:21">
      <c r="A48" s="43"/>
      <c r="B48" s="44"/>
      <c r="C48" s="37" t="s">
        <v>146</v>
      </c>
      <c r="D48" s="34" t="s">
        <v>59</v>
      </c>
      <c r="E48" s="16">
        <f>SUM(F48:H48)</f>
        <v>8877211.2621963248</v>
      </c>
      <c r="F48" s="61">
        <f>'O and M Class.'!J130+'O and M Class.'!J133+'O and M Class.'!J134+'O and M Class.'!J137+'O and M Class.'!J145+'O and M Class.'!J152+'O and M Class.'!J161+'O and M Class.'!J165+'O and M Class.'!J166</f>
        <v>4669183.5621022293</v>
      </c>
      <c r="G48" s="61">
        <f>'O and M Class.'!K130+'O and M Class.'!K133+'O and M Class.'!K134+'O and M Class.'!K137+'O and M Class.'!K145+'O and M Class.'!K152+'O and M Class.'!K161+'O and M Class.'!K165+'O and M Class.'!K166</f>
        <v>2586776.5641214382</v>
      </c>
      <c r="H48" s="61">
        <f>'O and M Class.'!L130+'O and M Class.'!L133+'O and M Class.'!L134+'O and M Class.'!L137+'O and M Class.'!L145+'O and M Class.'!L152+'O and M Class.'!L161+'O and M Class.'!L165+'O and M Class.'!L166</f>
        <v>1621251.1359726572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</row>
    <row r="49" spans="1:21">
      <c r="A49" s="43">
        <v>17</v>
      </c>
      <c r="B49" s="44"/>
      <c r="C49" s="49" t="s">
        <v>270</v>
      </c>
      <c r="D49" s="34" t="s">
        <v>22</v>
      </c>
      <c r="E49" s="17">
        <f>SUM(F49:H49)</f>
        <v>1</v>
      </c>
      <c r="F49" s="17">
        <f>IF($E48=0,0,F48/$E48)</f>
        <v>0.52597414032332257</v>
      </c>
      <c r="G49" s="17">
        <f>IF($E48=0,0,G48/$E48)</f>
        <v>0.2913951789271082</v>
      </c>
      <c r="H49" s="17">
        <f>IF($E48=0,0,H48/$E48)</f>
        <v>0.1826306807495692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</row>
    <row r="50" spans="1:21">
      <c r="A50" s="19"/>
      <c r="B50" s="14"/>
      <c r="C50" s="14"/>
      <c r="D50" s="14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</row>
    <row r="51" spans="1:21">
      <c r="A51" s="19"/>
      <c r="B51" s="14"/>
      <c r="C51" s="14"/>
      <c r="D51" s="34" t="s">
        <v>59</v>
      </c>
      <c r="E51" s="16">
        <f>SUM(F51:H51)</f>
        <v>0</v>
      </c>
      <c r="F51" s="16">
        <v>0</v>
      </c>
      <c r="G51" s="16">
        <v>0</v>
      </c>
      <c r="H51" s="16">
        <v>0</v>
      </c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</row>
    <row r="52" spans="1:21">
      <c r="A52" s="19">
        <v>99</v>
      </c>
      <c r="B52" s="14"/>
      <c r="C52" s="36" t="s">
        <v>58</v>
      </c>
      <c r="D52" s="34" t="s">
        <v>22</v>
      </c>
      <c r="E52" s="17">
        <f>SUM(F52:H52)</f>
        <v>0</v>
      </c>
      <c r="F52" s="17">
        <f>IF($E51=0,0,F51/$E51)</f>
        <v>0</v>
      </c>
      <c r="G52" s="17">
        <f>IF($E51=0,0,G51/$E51)</f>
        <v>0</v>
      </c>
      <c r="H52" s="17">
        <f>IF($E51=0,0,H51/$E51)</f>
        <v>0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</row>
    <row r="53" spans="1:21">
      <c r="A53" s="19"/>
      <c r="B53" s="14"/>
      <c r="C53" s="14"/>
      <c r="D53" s="14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</row>
    <row r="65" spans="1:21">
      <c r="A65" s="19"/>
      <c r="B65" s="14"/>
      <c r="C65" s="14"/>
      <c r="D65" s="14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</row>
    <row r="66" spans="1:21">
      <c r="A66" s="19"/>
      <c r="B66" s="14"/>
      <c r="C66" s="14"/>
      <c r="D66" s="14"/>
      <c r="E66" s="17"/>
      <c r="F66" s="17"/>
      <c r="G66" s="17"/>
      <c r="H66" s="17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</row>
    <row r="67" spans="1:21">
      <c r="A67" s="19"/>
      <c r="B67" s="14"/>
      <c r="C67" s="14"/>
      <c r="D67" s="14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</row>
    <row r="68" spans="1:21">
      <c r="A68" s="19"/>
      <c r="B68" s="14"/>
      <c r="C68" s="14"/>
      <c r="D68" s="14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</row>
    <row r="69" spans="1:21">
      <c r="A69" s="19"/>
      <c r="B69" s="14"/>
      <c r="C69" s="14"/>
      <c r="D69" s="14"/>
      <c r="E69" s="17"/>
      <c r="F69" s="17"/>
      <c r="G69" s="17"/>
      <c r="H69" s="17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</row>
    <row r="70" spans="1:21">
      <c r="A70" s="19"/>
      <c r="B70" s="14"/>
      <c r="C70" s="14"/>
      <c r="D70" s="14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</row>
    <row r="71" spans="1:21">
      <c r="A71" s="19"/>
      <c r="B71" s="14"/>
      <c r="C71" s="14"/>
      <c r="D71" s="14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</row>
    <row r="72" spans="1:21">
      <c r="A72" s="19"/>
      <c r="B72" s="14"/>
      <c r="C72" s="14"/>
      <c r="D72" s="14"/>
      <c r="E72" s="17"/>
      <c r="F72" s="17"/>
      <c r="G72" s="17"/>
      <c r="H72" s="17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</row>
    <row r="73" spans="1:21">
      <c r="A73" s="19"/>
      <c r="B73" s="14"/>
      <c r="C73" s="14"/>
      <c r="D73" s="14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</row>
    <row r="74" spans="1:21">
      <c r="A74" s="19"/>
      <c r="B74" s="14"/>
      <c r="C74" s="14"/>
      <c r="D74" s="14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</row>
    <row r="75" spans="1:21">
      <c r="A75" s="19"/>
      <c r="B75" s="14"/>
      <c r="C75" s="14"/>
      <c r="D75" s="14"/>
      <c r="E75" s="17"/>
      <c r="F75" s="17"/>
      <c r="G75" s="17"/>
      <c r="H75" s="17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</row>
    <row r="76" spans="1:21">
      <c r="A76" s="19"/>
      <c r="B76" s="14"/>
      <c r="C76" s="14"/>
      <c r="D76" s="14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</row>
    <row r="77" spans="1:21">
      <c r="A77" s="19"/>
      <c r="B77" s="14"/>
      <c r="C77" s="14"/>
      <c r="D77" s="14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</row>
    <row r="78" spans="1:21">
      <c r="A78" s="19"/>
      <c r="B78" s="14"/>
      <c r="C78" s="14"/>
      <c r="D78" s="14"/>
      <c r="E78" s="17"/>
      <c r="F78" s="17"/>
      <c r="G78" s="17"/>
      <c r="H78" s="17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</row>
    <row r="79" spans="1:21">
      <c r="A79" s="19"/>
      <c r="B79" s="14"/>
      <c r="C79" s="14"/>
      <c r="D79" s="14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</row>
    <row r="80" spans="1:21">
      <c r="A80" s="19"/>
      <c r="B80" s="14"/>
      <c r="C80" s="14"/>
      <c r="D80" s="14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</row>
    <row r="81" spans="1:21">
      <c r="A81" s="19"/>
      <c r="B81" s="14"/>
      <c r="C81" s="14"/>
      <c r="D81" s="14"/>
      <c r="E81" s="17"/>
      <c r="F81" s="17"/>
      <c r="G81" s="17"/>
      <c r="H81" s="17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</row>
    <row r="82" spans="1:21">
      <c r="A82" s="19"/>
      <c r="B82" s="14"/>
      <c r="C82" s="14"/>
      <c r="D82" s="14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</row>
    <row r="83" spans="1:21">
      <c r="A83" s="19"/>
      <c r="B83" s="14"/>
      <c r="C83" s="14"/>
      <c r="D83" s="14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</row>
    <row r="84" spans="1:21">
      <c r="A84" s="19"/>
      <c r="B84" s="14"/>
      <c r="C84" s="14"/>
      <c r="D84" s="14"/>
      <c r="E84" s="17"/>
      <c r="F84" s="17"/>
      <c r="G84" s="17"/>
      <c r="H84" s="17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</row>
    <row r="85" spans="1:21">
      <c r="A85" s="19"/>
      <c r="B85" s="14"/>
      <c r="C85" s="14"/>
      <c r="D85" s="14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1">
      <c r="A86" s="19"/>
      <c r="B86" s="14"/>
      <c r="C86" s="14"/>
      <c r="D86" s="14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</row>
    <row r="87" spans="1:21">
      <c r="A87" s="19"/>
      <c r="B87" s="14"/>
      <c r="C87" s="14"/>
      <c r="D87" s="14"/>
      <c r="E87" s="17"/>
      <c r="F87" s="17"/>
      <c r="G87" s="17"/>
      <c r="H87" s="17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</row>
    <row r="88" spans="1:21">
      <c r="A88" s="19"/>
      <c r="B88" s="14"/>
      <c r="C88" s="14"/>
      <c r="D88" s="14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</row>
    <row r="89" spans="1:21">
      <c r="A89" s="19"/>
      <c r="B89" s="14"/>
      <c r="C89" s="14"/>
      <c r="D89" s="14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</row>
    <row r="90" spans="1:21">
      <c r="A90" s="19"/>
      <c r="B90" s="14"/>
      <c r="C90" s="14"/>
      <c r="D90" s="14"/>
      <c r="E90" s="17"/>
      <c r="F90" s="17"/>
      <c r="G90" s="17"/>
      <c r="H90" s="17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</row>
    <row r="91" spans="1:21">
      <c r="A91" s="19"/>
      <c r="B91" s="14"/>
      <c r="C91" s="14"/>
      <c r="D91" s="14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</row>
    <row r="92" spans="1:21">
      <c r="A92" s="19"/>
      <c r="B92" s="14"/>
      <c r="C92" s="14"/>
      <c r="D92" s="14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</row>
    <row r="93" spans="1:21">
      <c r="A93" s="19"/>
      <c r="B93" s="14"/>
      <c r="C93" s="14"/>
      <c r="D93" s="14"/>
      <c r="E93" s="17"/>
      <c r="F93" s="17"/>
      <c r="G93" s="17"/>
      <c r="H93" s="17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</row>
    <row r="94" spans="1:21">
      <c r="A94" s="19"/>
      <c r="B94" s="14"/>
      <c r="C94" s="14"/>
      <c r="D94" s="14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</row>
    <row r="95" spans="1:21">
      <c r="A95" s="19"/>
      <c r="B95" s="14"/>
      <c r="C95" s="14"/>
      <c r="D95" s="14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</row>
    <row r="96" spans="1:21">
      <c r="A96" s="19"/>
      <c r="B96" s="14"/>
      <c r="C96" s="14"/>
      <c r="D96" s="14"/>
      <c r="E96" s="17"/>
      <c r="F96" s="17"/>
      <c r="G96" s="17"/>
      <c r="H96" s="17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</row>
    <row r="97" spans="1:21">
      <c r="A97" s="19"/>
      <c r="B97" s="14"/>
      <c r="C97" s="14"/>
      <c r="D97" s="14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</row>
    <row r="98" spans="1:21">
      <c r="A98" s="19"/>
      <c r="B98" s="14"/>
      <c r="C98" s="14"/>
      <c r="D98" s="14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</row>
    <row r="99" spans="1:21">
      <c r="A99" s="19"/>
      <c r="B99" s="14"/>
      <c r="C99" s="14"/>
      <c r="D99" s="14"/>
      <c r="E99" s="17"/>
      <c r="F99" s="17"/>
      <c r="G99" s="17"/>
      <c r="H99" s="17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</row>
    <row r="100" spans="1:21">
      <c r="A100" s="19"/>
      <c r="B100" s="14"/>
      <c r="C100" s="14"/>
      <c r="D100" s="14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</row>
    <row r="101" spans="1:21">
      <c r="A101" s="19"/>
      <c r="B101" s="14"/>
      <c r="C101" s="14"/>
      <c r="D101" s="14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</row>
    <row r="102" spans="1:21">
      <c r="A102" s="19"/>
      <c r="B102" s="14"/>
      <c r="C102" s="14"/>
      <c r="D102" s="14"/>
      <c r="E102" s="17"/>
      <c r="F102" s="17"/>
      <c r="G102" s="17"/>
      <c r="H102" s="17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</row>
    <row r="103" spans="1:21">
      <c r="A103" s="19"/>
      <c r="B103" s="14"/>
      <c r="C103" s="14"/>
      <c r="D103" s="14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</row>
    <row r="104" spans="1:21">
      <c r="A104" s="19"/>
      <c r="B104" s="14"/>
      <c r="C104" s="14"/>
      <c r="D104" s="14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1:21">
      <c r="A105" s="19"/>
      <c r="B105" s="14"/>
      <c r="C105" s="14"/>
      <c r="D105" s="14"/>
      <c r="E105" s="17"/>
      <c r="F105" s="17"/>
      <c r="G105" s="17"/>
      <c r="H105" s="17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</row>
    <row r="106" spans="1:21">
      <c r="A106" s="19"/>
      <c r="B106" s="14"/>
      <c r="C106" s="14"/>
      <c r="D106" s="14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</row>
    <row r="107" spans="1:21">
      <c r="A107" s="19"/>
      <c r="B107" s="14"/>
      <c r="C107" s="14"/>
      <c r="D107" s="14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</row>
    <row r="108" spans="1:21">
      <c r="A108" s="19"/>
      <c r="B108" s="14"/>
      <c r="C108" s="14"/>
      <c r="D108" s="14"/>
      <c r="E108" s="17"/>
      <c r="F108" s="17"/>
      <c r="G108" s="17"/>
      <c r="H108" s="17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</row>
    <row r="109" spans="1:21">
      <c r="A109" s="19"/>
      <c r="B109" s="14"/>
      <c r="C109" s="14"/>
      <c r="D109" s="14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</row>
    <row r="110" spans="1:21">
      <c r="A110" s="19"/>
      <c r="B110" s="14"/>
      <c r="C110" s="14"/>
      <c r="D110" s="14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</row>
    <row r="111" spans="1:21">
      <c r="A111" s="19"/>
      <c r="B111" s="14"/>
      <c r="C111" s="14"/>
      <c r="D111" s="14"/>
      <c r="E111" s="17"/>
      <c r="F111" s="17"/>
      <c r="G111" s="17"/>
      <c r="H111" s="17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</row>
    <row r="112" spans="1:21">
      <c r="A112" s="19"/>
      <c r="B112" s="14"/>
      <c r="C112" s="14"/>
      <c r="D112" s="14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</row>
    <row r="113" spans="1:21">
      <c r="A113" s="19"/>
      <c r="B113" s="14"/>
      <c r="C113" s="14"/>
      <c r="D113" s="14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</row>
    <row r="114" spans="1:21">
      <c r="A114" s="19"/>
      <c r="B114" s="14"/>
      <c r="C114" s="14"/>
      <c r="D114" s="14"/>
      <c r="E114" s="17"/>
      <c r="F114" s="17"/>
      <c r="G114" s="17"/>
      <c r="H114" s="17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1:21">
      <c r="A115" s="19"/>
      <c r="B115" s="14"/>
      <c r="C115" s="14"/>
      <c r="D115" s="14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</row>
    <row r="116" spans="1:21">
      <c r="A116" s="19"/>
      <c r="B116" s="14"/>
      <c r="C116" s="14"/>
      <c r="D116" s="14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</row>
    <row r="117" spans="1:21">
      <c r="A117" s="19"/>
      <c r="B117" s="14"/>
      <c r="C117" s="14"/>
      <c r="D117" s="14"/>
      <c r="E117" s="17"/>
      <c r="F117" s="17"/>
      <c r="G117" s="17"/>
      <c r="H117" s="17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</row>
    <row r="118" spans="1:21">
      <c r="A118" s="19"/>
      <c r="B118" s="14"/>
      <c r="C118" s="14"/>
      <c r="D118" s="14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</row>
    <row r="119" spans="1:21">
      <c r="A119" s="19"/>
      <c r="B119" s="14"/>
      <c r="C119" s="14"/>
      <c r="D119" s="14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</row>
    <row r="120" spans="1:21">
      <c r="A120" s="19"/>
      <c r="B120" s="14"/>
      <c r="C120" s="14"/>
      <c r="D120" s="14"/>
      <c r="E120" s="17"/>
      <c r="F120" s="17"/>
      <c r="G120" s="17"/>
      <c r="H120" s="17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</row>
    <row r="121" spans="1:21">
      <c r="A121" s="19"/>
      <c r="B121" s="14"/>
      <c r="C121" s="14"/>
      <c r="D121" s="14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</row>
    <row r="122" spans="1:21">
      <c r="A122" s="19"/>
      <c r="B122" s="14"/>
      <c r="C122" s="14"/>
      <c r="D122" s="14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</row>
    <row r="123" spans="1:21">
      <c r="A123" s="19"/>
      <c r="B123" s="14"/>
      <c r="C123" s="14"/>
      <c r="D123" s="14"/>
      <c r="E123" s="17"/>
      <c r="F123" s="17"/>
      <c r="G123" s="17"/>
      <c r="H123" s="17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</row>
    <row r="124" spans="1:21">
      <c r="A124" s="19"/>
      <c r="B124" s="14"/>
      <c r="C124" s="14"/>
      <c r="D124" s="14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</row>
    <row r="125" spans="1:21">
      <c r="A125" s="19"/>
      <c r="B125" s="14"/>
      <c r="C125" s="14"/>
      <c r="D125" s="14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</row>
    <row r="126" spans="1:21">
      <c r="A126" s="19"/>
      <c r="B126" s="14"/>
      <c r="C126" s="14"/>
      <c r="D126" s="14"/>
      <c r="E126" s="17"/>
      <c r="F126" s="17"/>
      <c r="G126" s="17"/>
      <c r="H126" s="17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</row>
    <row r="127" spans="1:21">
      <c r="A127" s="19"/>
      <c r="B127" s="14"/>
      <c r="C127" s="14"/>
      <c r="D127" s="14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</row>
    <row r="128" spans="1:21">
      <c r="A128" s="19"/>
      <c r="B128" s="14"/>
      <c r="C128" s="14"/>
      <c r="D128" s="14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</row>
    <row r="129" spans="1:21">
      <c r="A129" s="19"/>
      <c r="B129" s="14"/>
      <c r="C129" s="14"/>
      <c r="D129" s="14"/>
      <c r="E129" s="17"/>
      <c r="F129" s="17"/>
      <c r="G129" s="17"/>
      <c r="H129" s="17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</row>
    <row r="130" spans="1:21">
      <c r="A130" s="19"/>
      <c r="B130" s="14"/>
      <c r="C130" s="14"/>
      <c r="D130" s="14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</row>
    <row r="131" spans="1:21">
      <c r="A131" s="19"/>
      <c r="B131" s="14"/>
      <c r="C131" s="14"/>
      <c r="D131" s="14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</row>
    <row r="132" spans="1:21">
      <c r="A132" s="19"/>
      <c r="B132" s="14"/>
      <c r="C132" s="14"/>
      <c r="D132" s="14"/>
      <c r="E132" s="17"/>
      <c r="F132" s="17"/>
      <c r="G132" s="17"/>
      <c r="H132" s="17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</row>
    <row r="133" spans="1:21">
      <c r="A133" s="19"/>
      <c r="B133" s="14"/>
      <c r="C133" s="14"/>
      <c r="D133" s="14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</row>
    <row r="134" spans="1:21">
      <c r="A134" s="19"/>
      <c r="B134" s="14"/>
      <c r="C134" s="14"/>
      <c r="D134" s="14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</row>
    <row r="135" spans="1:21">
      <c r="A135" s="19"/>
      <c r="B135" s="14"/>
      <c r="C135" s="14"/>
      <c r="D135" s="14"/>
      <c r="E135" s="17"/>
      <c r="F135" s="17"/>
      <c r="G135" s="17"/>
      <c r="H135" s="17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</row>
    <row r="136" spans="1:21">
      <c r="A136" s="19"/>
      <c r="B136" s="14"/>
      <c r="C136" s="14"/>
      <c r="D136" s="14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</row>
    <row r="137" spans="1:21">
      <c r="A137" s="19"/>
      <c r="B137" s="14"/>
      <c r="C137" s="14"/>
      <c r="D137" s="14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</row>
    <row r="138" spans="1:21">
      <c r="A138" s="19"/>
      <c r="B138" s="14"/>
      <c r="C138" s="14"/>
      <c r="D138" s="14"/>
      <c r="E138" s="17"/>
      <c r="F138" s="17"/>
      <c r="G138" s="17"/>
      <c r="H138" s="17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</row>
    <row r="139" spans="1:21">
      <c r="A139" s="19"/>
      <c r="B139" s="14"/>
      <c r="C139" s="14"/>
      <c r="D139" s="14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 spans="1:21">
      <c r="A140" s="19"/>
      <c r="B140" s="14"/>
      <c r="C140" s="14"/>
      <c r="D140" s="14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21">
      <c r="A141" s="19"/>
      <c r="B141" s="14"/>
      <c r="C141" s="14"/>
      <c r="D141" s="14"/>
      <c r="E141" s="17"/>
      <c r="F141" s="17"/>
      <c r="G141" s="17"/>
      <c r="H141" s="17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21">
      <c r="A142" s="19"/>
      <c r="B142" s="14"/>
      <c r="C142" s="14"/>
      <c r="D142" s="14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21">
      <c r="A143" s="19"/>
      <c r="B143" s="14"/>
      <c r="C143" s="14"/>
      <c r="D143" s="14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</row>
    <row r="144" spans="1:21">
      <c r="A144" s="19"/>
      <c r="B144" s="14"/>
      <c r="C144" s="14"/>
      <c r="D144" s="14"/>
      <c r="E144" s="17"/>
      <c r="F144" s="17"/>
      <c r="G144" s="17"/>
      <c r="H144" s="17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</row>
    <row r="145" spans="1:21">
      <c r="A145" s="19"/>
      <c r="B145" s="14"/>
      <c r="C145" s="14"/>
      <c r="D145" s="14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</row>
    <row r="146" spans="1:21">
      <c r="A146" s="19"/>
      <c r="B146" s="14"/>
      <c r="C146" s="14"/>
      <c r="D146" s="14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</row>
    <row r="147" spans="1:21">
      <c r="A147" s="19"/>
      <c r="B147" s="14"/>
      <c r="C147" s="14"/>
      <c r="D147" s="14"/>
      <c r="E147" s="17"/>
      <c r="F147" s="17"/>
      <c r="G147" s="17"/>
      <c r="H147" s="17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</row>
    <row r="148" spans="1:21">
      <c r="A148" s="19"/>
      <c r="B148" s="14"/>
      <c r="C148" s="14"/>
      <c r="D148" s="14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</row>
    <row r="149" spans="1:21">
      <c r="A149" s="19"/>
      <c r="B149" s="14"/>
      <c r="C149" s="14"/>
      <c r="D149" s="14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</row>
    <row r="150" spans="1:21">
      <c r="A150" s="19"/>
      <c r="B150" s="14"/>
      <c r="C150" s="14"/>
      <c r="D150" s="14"/>
      <c r="E150" s="17"/>
      <c r="F150" s="17"/>
      <c r="G150" s="17"/>
      <c r="H150" s="17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</row>
    <row r="151" spans="1:21">
      <c r="A151" s="19"/>
      <c r="B151" s="14"/>
      <c r="C151" s="14"/>
      <c r="D151" s="14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</row>
    <row r="152" spans="1:21">
      <c r="A152" s="19"/>
      <c r="B152" s="14"/>
      <c r="C152" s="14"/>
      <c r="D152" s="14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</row>
    <row r="153" spans="1:21">
      <c r="A153" s="19"/>
      <c r="B153" s="14"/>
      <c r="C153" s="14"/>
      <c r="D153" s="14"/>
      <c r="E153" s="17"/>
      <c r="F153" s="17"/>
      <c r="G153" s="17"/>
      <c r="H153" s="17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</row>
    <row r="154" spans="1:21">
      <c r="A154" s="19"/>
      <c r="B154" s="14"/>
      <c r="C154" s="14"/>
      <c r="D154" s="14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</row>
    <row r="155" spans="1:21">
      <c r="A155" s="19"/>
      <c r="B155" s="14"/>
      <c r="C155" s="14"/>
      <c r="D155" s="14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</row>
    <row r="156" spans="1:21">
      <c r="A156" s="19"/>
      <c r="B156" s="14"/>
      <c r="C156" s="14"/>
      <c r="D156" s="14"/>
      <c r="E156" s="17"/>
      <c r="F156" s="17"/>
      <c r="G156" s="17"/>
      <c r="H156" s="17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</row>
    <row r="157" spans="1:21">
      <c r="A157" s="19"/>
      <c r="B157" s="14"/>
      <c r="C157" s="14"/>
      <c r="D157" s="14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</row>
    <row r="158" spans="1:21">
      <c r="A158" s="19"/>
      <c r="B158" s="14"/>
      <c r="C158" s="14"/>
      <c r="D158" s="14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</row>
    <row r="159" spans="1:21">
      <c r="A159" s="19"/>
      <c r="B159" s="14"/>
      <c r="C159" s="14"/>
      <c r="D159" s="14"/>
      <c r="E159" s="17"/>
      <c r="F159" s="17"/>
      <c r="G159" s="17"/>
      <c r="H159" s="17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</row>
    <row r="160" spans="1:21">
      <c r="A160" s="19"/>
      <c r="B160" s="14"/>
      <c r="C160" s="14"/>
      <c r="D160" s="14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</row>
    <row r="161" spans="1:21">
      <c r="A161" s="19"/>
      <c r="B161" s="14"/>
      <c r="C161" s="14"/>
      <c r="D161" s="14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</row>
    <row r="162" spans="1:21">
      <c r="A162" s="19"/>
      <c r="B162" s="14"/>
      <c r="C162" s="14"/>
      <c r="D162" s="14"/>
      <c r="E162" s="17"/>
      <c r="F162" s="17"/>
      <c r="G162" s="17"/>
      <c r="H162" s="17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</row>
    <row r="163" spans="1:21">
      <c r="A163" s="19"/>
      <c r="B163" s="14"/>
      <c r="C163" s="14"/>
      <c r="D163" s="14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</row>
    <row r="164" spans="1:21">
      <c r="A164" s="19"/>
      <c r="B164" s="14"/>
      <c r="C164" s="14"/>
      <c r="D164" s="14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</row>
    <row r="165" spans="1:21">
      <c r="A165" s="19"/>
      <c r="B165" s="14"/>
      <c r="C165" s="14"/>
      <c r="D165" s="14"/>
      <c r="E165" s="17"/>
      <c r="F165" s="17"/>
      <c r="G165" s="17"/>
      <c r="H165" s="17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</row>
    <row r="166" spans="1:21">
      <c r="A166" s="19"/>
      <c r="B166" s="14"/>
      <c r="C166" s="14"/>
      <c r="D166" s="14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</row>
    <row r="167" spans="1:21">
      <c r="A167" s="19"/>
      <c r="B167" s="14"/>
      <c r="C167" s="14"/>
      <c r="D167" s="14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</row>
    <row r="168" spans="1:21">
      <c r="A168" s="19"/>
      <c r="B168" s="14"/>
      <c r="C168" s="14"/>
      <c r="D168" s="14"/>
      <c r="E168" s="17"/>
      <c r="F168" s="17"/>
      <c r="G168" s="17"/>
      <c r="H168" s="17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</row>
    <row r="169" spans="1:21">
      <c r="A169" s="19"/>
      <c r="B169" s="14"/>
      <c r="C169" s="14"/>
      <c r="D169" s="14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</row>
    <row r="170" spans="1:21">
      <c r="A170" s="19"/>
      <c r="B170" s="14"/>
      <c r="C170" s="14"/>
      <c r="D170" s="14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</row>
    <row r="171" spans="1:21">
      <c r="A171" s="19"/>
      <c r="B171" s="14"/>
      <c r="C171" s="14"/>
      <c r="D171" s="14"/>
      <c r="E171" s="17"/>
      <c r="F171" s="17"/>
      <c r="G171" s="17"/>
      <c r="H171" s="17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</row>
    <row r="172" spans="1:21">
      <c r="A172" s="19"/>
      <c r="B172" s="14"/>
      <c r="C172" s="14"/>
      <c r="D172" s="14"/>
      <c r="E172" s="14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</row>
    <row r="173" spans="1:21">
      <c r="A173" s="19"/>
      <c r="B173" s="14"/>
      <c r="C173" s="14"/>
      <c r="D173" s="14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</row>
    <row r="174" spans="1:21">
      <c r="A174" s="19"/>
      <c r="B174" s="14"/>
      <c r="C174" s="14"/>
      <c r="D174" s="14"/>
      <c r="E174" s="17"/>
      <c r="F174" s="17"/>
      <c r="G174" s="17"/>
      <c r="H174" s="17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</row>
    <row r="175" spans="1:21">
      <c r="A175" s="19"/>
      <c r="B175" s="14"/>
      <c r="C175" s="14"/>
      <c r="D175" s="14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</row>
    <row r="176" spans="1:21">
      <c r="A176" s="19"/>
      <c r="B176" s="14"/>
      <c r="C176" s="14"/>
      <c r="D176" s="14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</row>
    <row r="177" spans="1:21">
      <c r="A177" s="19"/>
      <c r="B177" s="14"/>
      <c r="C177" s="14"/>
      <c r="D177" s="14"/>
      <c r="E177" s="17"/>
      <c r="F177" s="17"/>
      <c r="G177" s="17"/>
      <c r="H177" s="17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</row>
    <row r="178" spans="1:21">
      <c r="A178" s="19"/>
      <c r="B178" s="14"/>
      <c r="C178" s="14"/>
      <c r="D178" s="14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</row>
    <row r="179" spans="1:21">
      <c r="A179" s="19"/>
      <c r="B179" s="14"/>
      <c r="C179" s="14"/>
      <c r="D179" s="14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</row>
    <row r="180" spans="1:21">
      <c r="A180" s="19"/>
      <c r="B180" s="14"/>
      <c r="C180" s="14"/>
      <c r="D180" s="14"/>
      <c r="E180" s="17"/>
      <c r="F180" s="17"/>
      <c r="G180" s="17"/>
      <c r="H180" s="17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</row>
    <row r="181" spans="1:21">
      <c r="A181" s="19"/>
      <c r="B181" s="14"/>
      <c r="C181" s="14"/>
      <c r="D181" s="14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</row>
    <row r="182" spans="1:21">
      <c r="A182" s="19"/>
      <c r="B182" s="14"/>
      <c r="C182" s="14"/>
      <c r="D182" s="14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</row>
    <row r="183" spans="1:21">
      <c r="A183" s="19"/>
      <c r="B183" s="14"/>
      <c r="C183" s="14"/>
      <c r="D183" s="14"/>
      <c r="E183" s="17"/>
      <c r="F183" s="17"/>
      <c r="G183" s="17"/>
      <c r="H183" s="17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</row>
    <row r="184" spans="1:21">
      <c r="A184" s="19"/>
      <c r="B184" s="14"/>
      <c r="C184" s="14"/>
      <c r="D184" s="14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</row>
    <row r="185" spans="1:21">
      <c r="A185" s="19"/>
      <c r="B185" s="14"/>
      <c r="C185" s="14"/>
      <c r="D185" s="14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</row>
    <row r="186" spans="1:21">
      <c r="A186" s="19"/>
      <c r="B186" s="14"/>
      <c r="C186" s="14"/>
      <c r="D186" s="14"/>
      <c r="E186" s="17"/>
      <c r="F186" s="17"/>
      <c r="G186" s="17"/>
      <c r="H186" s="17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</row>
    <row r="187" spans="1:21">
      <c r="A187" s="19"/>
      <c r="B187" s="14"/>
      <c r="C187" s="14"/>
      <c r="D187" s="14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</row>
    <row r="188" spans="1:21">
      <c r="A188" s="19"/>
      <c r="B188" s="14"/>
      <c r="C188" s="14"/>
      <c r="D188" s="14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</row>
    <row r="189" spans="1:21">
      <c r="A189" s="19"/>
      <c r="B189" s="14"/>
      <c r="C189" s="14"/>
      <c r="D189" s="14"/>
      <c r="E189" s="17"/>
      <c r="F189" s="17"/>
      <c r="G189" s="17"/>
      <c r="H189" s="17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</row>
    <row r="190" spans="1:21">
      <c r="A190" s="19"/>
      <c r="B190" s="14"/>
      <c r="C190" s="14"/>
      <c r="D190" s="14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</row>
    <row r="191" spans="1:21">
      <c r="A191" s="19"/>
      <c r="B191" s="14"/>
      <c r="C191" s="14"/>
      <c r="D191" s="14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</row>
    <row r="192" spans="1:21">
      <c r="A192" s="19"/>
      <c r="B192" s="14"/>
      <c r="C192" s="14"/>
      <c r="D192" s="14"/>
      <c r="E192" s="17"/>
      <c r="F192" s="17"/>
      <c r="G192" s="17"/>
      <c r="H192" s="17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</row>
    <row r="193" spans="1:21">
      <c r="A193" s="19"/>
      <c r="B193" s="14"/>
      <c r="C193" s="14"/>
      <c r="D193" s="14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</row>
    <row r="194" spans="1:21">
      <c r="A194" s="19"/>
      <c r="B194" s="14"/>
      <c r="C194" s="14"/>
      <c r="D194" s="14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</row>
    <row r="195" spans="1:21">
      <c r="A195" s="19"/>
      <c r="B195" s="14"/>
      <c r="C195" s="14"/>
      <c r="D195" s="14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</row>
    <row r="196" spans="1:21">
      <c r="A196" s="19"/>
      <c r="B196" s="14"/>
      <c r="C196" s="14"/>
      <c r="D196" s="14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</row>
    <row r="197" spans="1:21">
      <c r="A197" s="19"/>
      <c r="B197" s="14"/>
      <c r="C197" s="14"/>
      <c r="D197" s="14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</row>
    <row r="198" spans="1:21">
      <c r="A198" s="19"/>
      <c r="B198" s="14"/>
      <c r="C198" s="14"/>
      <c r="D198" s="14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</row>
    <row r="199" spans="1:21">
      <c r="A199" s="19"/>
      <c r="B199" s="14"/>
      <c r="C199" s="14"/>
      <c r="D199" s="14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</row>
    <row r="200" spans="1:21">
      <c r="A200" s="19"/>
      <c r="B200" s="14"/>
      <c r="C200" s="14"/>
      <c r="D200" s="14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</row>
    <row r="201" spans="1:21">
      <c r="A201" s="19"/>
      <c r="B201" s="14"/>
      <c r="C201" s="14"/>
      <c r="D201" s="14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</row>
  </sheetData>
  <phoneticPr fontId="0" type="noConversion"/>
  <printOptions horizontalCentered="1" gridLines="1"/>
  <pageMargins left="1" right="1" top="1" bottom="1" header="0.5" footer="0.5"/>
  <pageSetup scale="55" orientation="portrait" r:id="rId1"/>
  <headerFooter>
    <oddHeader>&amp;RExhibit PHR-4
Page &amp;P of &amp;N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Z1339"/>
  <sheetViews>
    <sheetView defaultGridColor="0" view="pageBreakPreview" colorId="22" zoomScale="60" zoomScaleNormal="57" workbookViewId="0">
      <pane ySplit="10" topLeftCell="A11" activePane="bottomLeft" state="frozen"/>
      <selection activeCell="J62" sqref="J62:K62"/>
      <selection pane="bottomLeft" activeCell="A11" sqref="A11"/>
    </sheetView>
  </sheetViews>
  <sheetFormatPr defaultColWidth="11.44140625" defaultRowHeight="15"/>
  <cols>
    <col min="1" max="1" width="4.77734375" style="28" customWidth="1"/>
    <col min="2" max="2" width="1.77734375" customWidth="1"/>
    <col min="3" max="3" width="52.33203125" style="29" bestFit="1" customWidth="1"/>
    <col min="4" max="4" width="11.44140625" customWidth="1"/>
    <col min="5" max="19" width="14.77734375" customWidth="1"/>
  </cols>
  <sheetData>
    <row r="1" spans="1:24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>
      <c r="A2" s="1" t="str">
        <f>Summary!A2</f>
        <v>Class Cost of Service - Demand/Commodity Study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>
      <c r="A3" s="1" t="str">
        <f>Summary!A3</f>
        <v>Forecasted Test Period: Twelve Months Ended May 31, 2017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>
      <c r="A4" s="27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>
      <c r="A5" s="27" t="s">
        <v>50</v>
      </c>
      <c r="B5" s="1"/>
      <c r="C5" s="1"/>
      <c r="D5" s="2"/>
      <c r="E5" s="2"/>
      <c r="F5" s="2"/>
      <c r="G5" s="2"/>
      <c r="H5" s="2"/>
      <c r="I5" s="2"/>
      <c r="J5" s="2"/>
      <c r="K5" s="2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>
      <c r="A6" s="25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>
      <c r="A7" s="25"/>
      <c r="B7" s="1"/>
      <c r="C7" s="1"/>
      <c r="D7" s="1"/>
      <c r="E7" s="1"/>
      <c r="F7" s="1"/>
      <c r="G7" s="1"/>
      <c r="H7" s="1"/>
      <c r="I7" s="1"/>
      <c r="J7" s="4"/>
      <c r="K7" s="4"/>
      <c r="L7" s="1"/>
      <c r="M7" s="3"/>
      <c r="N7" s="3"/>
      <c r="O7" s="3"/>
      <c r="P7" s="3"/>
      <c r="Q7" s="3"/>
      <c r="R7" s="3"/>
      <c r="S7" s="1"/>
      <c r="T7" s="1"/>
      <c r="U7" s="1"/>
      <c r="V7" s="1"/>
      <c r="X7" s="1"/>
    </row>
    <row r="8" spans="1:24" s="29" customFormat="1">
      <c r="A8" s="25"/>
      <c r="B8" s="1"/>
      <c r="C8" s="1"/>
      <c r="D8" s="1"/>
      <c r="E8" s="1"/>
      <c r="F8" s="42"/>
      <c r="G8" s="4"/>
      <c r="H8" s="4"/>
      <c r="I8" s="4"/>
      <c r="J8" s="3"/>
      <c r="K8" s="3"/>
      <c r="L8" s="4"/>
      <c r="M8" s="4"/>
      <c r="N8" s="4"/>
      <c r="O8" s="4"/>
      <c r="P8" s="4"/>
      <c r="Q8" s="4"/>
      <c r="R8" s="4"/>
      <c r="S8" s="4"/>
      <c r="T8" s="4"/>
      <c r="U8" s="4"/>
      <c r="V8" s="1"/>
      <c r="W8"/>
      <c r="X8" s="1"/>
    </row>
    <row r="9" spans="1:24" s="29" customFormat="1">
      <c r="A9" s="43"/>
      <c r="B9" s="44"/>
      <c r="C9" s="44"/>
      <c r="D9" s="44"/>
      <c r="E9" s="3" t="s">
        <v>1</v>
      </c>
      <c r="F9" s="3" t="s">
        <v>56</v>
      </c>
      <c r="G9" s="3" t="s">
        <v>518</v>
      </c>
      <c r="H9" s="3" t="s">
        <v>518</v>
      </c>
      <c r="I9" s="69" t="s">
        <v>180</v>
      </c>
      <c r="J9" s="69" t="s">
        <v>180</v>
      </c>
      <c r="K9" s="3"/>
      <c r="L9" s="3"/>
      <c r="M9" s="3"/>
      <c r="N9" s="3"/>
      <c r="O9" s="3"/>
      <c r="P9" s="4"/>
      <c r="Q9" s="4"/>
      <c r="R9" s="4"/>
      <c r="S9" s="3"/>
      <c r="T9" s="3"/>
      <c r="U9" s="3"/>
      <c r="V9" s="1"/>
      <c r="W9"/>
      <c r="X9" s="44"/>
    </row>
    <row r="10" spans="1:24" s="29" customFormat="1">
      <c r="A10" s="43"/>
      <c r="B10" s="44"/>
      <c r="C10" s="44"/>
      <c r="D10" s="44"/>
      <c r="E10" s="3" t="s">
        <v>2</v>
      </c>
      <c r="F10" s="3" t="s">
        <v>519</v>
      </c>
      <c r="G10" s="69" t="s">
        <v>420</v>
      </c>
      <c r="H10" s="69" t="s">
        <v>517</v>
      </c>
      <c r="I10" s="69" t="s">
        <v>420</v>
      </c>
      <c r="J10" s="69" t="s">
        <v>517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1"/>
      <c r="W10"/>
      <c r="X10" s="44"/>
    </row>
    <row r="11" spans="1:24" s="29" customFormat="1">
      <c r="A11" s="25"/>
      <c r="B11" s="1"/>
      <c r="C11" s="1"/>
      <c r="D11" s="1"/>
      <c r="E11" s="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1"/>
      <c r="V11" s="1"/>
      <c r="W11"/>
      <c r="X11" s="1"/>
    </row>
    <row r="12" spans="1:24" s="29" customFormat="1">
      <c r="A12" s="41"/>
      <c r="B12" s="44"/>
      <c r="C12" s="44" t="s">
        <v>23</v>
      </c>
      <c r="D12" s="45" t="s">
        <v>60</v>
      </c>
      <c r="E12" s="42">
        <f>SUM(F12:S12)</f>
        <v>32865245.985127855</v>
      </c>
      <c r="F12" s="24">
        <v>10336506.97122786</v>
      </c>
      <c r="G12" s="24">
        <v>6783218.7313000001</v>
      </c>
      <c r="H12" s="24">
        <v>328780.71720000001</v>
      </c>
      <c r="I12" s="24">
        <v>7371869.0999999996</v>
      </c>
      <c r="J12" s="24">
        <v>8044870.4654000001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/>
      <c r="T12" s="42"/>
      <c r="U12" s="42"/>
      <c r="V12" s="42"/>
      <c r="W12" s="42"/>
      <c r="X12" s="42"/>
    </row>
    <row r="13" spans="1:24" s="29" customFormat="1">
      <c r="A13" s="43">
        <v>1</v>
      </c>
      <c r="B13" s="44"/>
      <c r="C13" s="81" t="s">
        <v>421</v>
      </c>
      <c r="D13" s="45" t="s">
        <v>22</v>
      </c>
      <c r="E13" s="47">
        <f>SUM(F13:S13)</f>
        <v>1.0000000000000002</v>
      </c>
      <c r="F13" s="47">
        <f t="shared" ref="F13:J13" si="0">IF($E12=0,0,F12/$E12)</f>
        <v>0.31451177867055446</v>
      </c>
      <c r="G13" s="47">
        <f t="shared" si="0"/>
        <v>0.20639488699915817</v>
      </c>
      <c r="H13" s="47">
        <f t="shared" si="0"/>
        <v>1.0003902522098252E-2</v>
      </c>
      <c r="I13" s="47">
        <f t="shared" si="0"/>
        <v>0.22430591583996998</v>
      </c>
      <c r="J13" s="47">
        <f t="shared" si="0"/>
        <v>0.24478351596821932</v>
      </c>
      <c r="K13" s="47">
        <f t="shared" ref="K13:O13" si="1">IF($E12=0,0,K12/$E12)</f>
        <v>0</v>
      </c>
      <c r="L13" s="47">
        <f t="shared" si="1"/>
        <v>0</v>
      </c>
      <c r="M13" s="47">
        <f t="shared" si="1"/>
        <v>0</v>
      </c>
      <c r="N13" s="47">
        <f t="shared" si="1"/>
        <v>0</v>
      </c>
      <c r="O13" s="47">
        <f t="shared" si="1"/>
        <v>0</v>
      </c>
      <c r="P13" s="47">
        <f>IF($E12=0,0,P12/$E12)</f>
        <v>0</v>
      </c>
      <c r="Q13" s="47">
        <f>IF($E12=0,0,Q12/$E12)</f>
        <v>0</v>
      </c>
      <c r="R13" s="47">
        <f>IF($E12=0,0,R12/$E12)</f>
        <v>0</v>
      </c>
      <c r="S13" s="47"/>
      <c r="T13" s="42"/>
      <c r="U13" s="42"/>
      <c r="V13" s="42"/>
      <c r="W13" s="42"/>
      <c r="X13" s="42"/>
    </row>
    <row r="14" spans="1:24" s="29" customFormat="1">
      <c r="A14" s="43"/>
      <c r="B14" s="44"/>
      <c r="C14" s="39"/>
      <c r="D14" s="44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s="29" customFormat="1">
      <c r="A15" s="41"/>
      <c r="B15" s="44"/>
      <c r="C15" s="44" t="s">
        <v>23</v>
      </c>
      <c r="D15" s="45" t="s">
        <v>60</v>
      </c>
      <c r="E15" s="42">
        <f>SUM(F15:S15)</f>
        <v>17448506.419727858</v>
      </c>
      <c r="F15" s="24">
        <f>+F12</f>
        <v>10336506.97122786</v>
      </c>
      <c r="G15" s="24">
        <f t="shared" ref="G15:H15" si="2">+G12</f>
        <v>6783218.7313000001</v>
      </c>
      <c r="H15" s="24">
        <f t="shared" si="2"/>
        <v>328780.71720000001</v>
      </c>
      <c r="I15" s="24">
        <v>0</v>
      </c>
      <c r="J15" s="24">
        <f>0*11344454</f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/>
      <c r="T15" s="42"/>
      <c r="U15" s="42"/>
      <c r="V15" s="42"/>
      <c r="W15" s="42"/>
      <c r="X15" s="42"/>
    </row>
    <row r="16" spans="1:24" s="29" customFormat="1">
      <c r="A16" s="43">
        <v>1.2</v>
      </c>
      <c r="B16" s="44"/>
      <c r="C16" s="81" t="s">
        <v>510</v>
      </c>
      <c r="D16" s="45" t="s">
        <v>22</v>
      </c>
      <c r="E16" s="47">
        <f>SUM(F16:S16)</f>
        <v>1.0000000000000002</v>
      </c>
      <c r="F16" s="47">
        <f t="shared" ref="F16:J16" si="3">IF($E15=0,0,F15/$E15)</f>
        <v>0.5924006744520588</v>
      </c>
      <c r="G16" s="47">
        <f t="shared" si="3"/>
        <v>0.38875641090005669</v>
      </c>
      <c r="H16" s="47">
        <f t="shared" si="3"/>
        <v>1.8842914647884686E-2</v>
      </c>
      <c r="I16" s="47">
        <f t="shared" si="3"/>
        <v>0</v>
      </c>
      <c r="J16" s="47">
        <f t="shared" si="3"/>
        <v>0</v>
      </c>
      <c r="K16" s="47">
        <f t="shared" ref="K16:O16" si="4">IF($E15=0,0,K15/$E15)</f>
        <v>0</v>
      </c>
      <c r="L16" s="47">
        <f t="shared" si="4"/>
        <v>0</v>
      </c>
      <c r="M16" s="47">
        <f t="shared" si="4"/>
        <v>0</v>
      </c>
      <c r="N16" s="47">
        <f t="shared" si="4"/>
        <v>0</v>
      </c>
      <c r="O16" s="47">
        <f t="shared" si="4"/>
        <v>0</v>
      </c>
      <c r="P16" s="47">
        <f>IF($E15=0,0,P15/$E15)</f>
        <v>0</v>
      </c>
      <c r="Q16" s="47">
        <f>IF($E15=0,0,Q15/$E15)</f>
        <v>0</v>
      </c>
      <c r="R16" s="47">
        <f>IF($E15=0,0,R15/$E15)</f>
        <v>0</v>
      </c>
      <c r="S16" s="47"/>
      <c r="T16" s="42"/>
      <c r="U16" s="42"/>
      <c r="V16" s="42"/>
      <c r="W16" s="42"/>
      <c r="X16" s="42"/>
    </row>
    <row r="17" spans="1:24" s="29" customFormat="1">
      <c r="A17" s="43"/>
      <c r="B17" s="44"/>
      <c r="C17" s="39"/>
      <c r="D17" s="44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</row>
    <row r="18" spans="1:24" s="29" customFormat="1">
      <c r="A18" s="41"/>
      <c r="B18" s="44"/>
      <c r="C18" s="44" t="s">
        <v>23</v>
      </c>
      <c r="D18" s="45" t="s">
        <v>60</v>
      </c>
      <c r="E18" s="42">
        <f>SUM(F18:S18)</f>
        <v>20309773.810407605</v>
      </c>
      <c r="F18" s="24">
        <v>7951655.0044076042</v>
      </c>
      <c r="G18" s="24">
        <v>4793953.2450999999</v>
      </c>
      <c r="H18" s="24">
        <v>150909.56090000001</v>
      </c>
      <c r="I18" s="24">
        <v>3746829</v>
      </c>
      <c r="J18" s="24">
        <v>3666427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/>
      <c r="T18" s="42"/>
      <c r="U18" s="42"/>
      <c r="V18" s="42"/>
      <c r="W18" s="42"/>
      <c r="X18" s="42"/>
    </row>
    <row r="19" spans="1:24" s="29" customFormat="1">
      <c r="A19" s="43">
        <v>1.5</v>
      </c>
      <c r="B19" s="44"/>
      <c r="C19" s="81" t="s">
        <v>423</v>
      </c>
      <c r="D19" s="45" t="s">
        <v>22</v>
      </c>
      <c r="E19" s="47">
        <f>SUM(F19:S19)</f>
        <v>1</v>
      </c>
      <c r="F19" s="47">
        <f t="shared" ref="F19:J19" si="5">IF($E18=0,0,F18/$E18)</f>
        <v>0.39151863918508206</v>
      </c>
      <c r="G19" s="47">
        <f t="shared" si="5"/>
        <v>0.23604168563627093</v>
      </c>
      <c r="H19" s="47">
        <f t="shared" si="5"/>
        <v>7.4303910180756145E-3</v>
      </c>
      <c r="I19" s="47">
        <f t="shared" si="5"/>
        <v>0.18448403389307877</v>
      </c>
      <c r="J19" s="47">
        <f t="shared" si="5"/>
        <v>0.18052525026749261</v>
      </c>
      <c r="K19" s="47">
        <f t="shared" ref="K19:O19" si="6">IF($E18=0,0,K18/$E18)</f>
        <v>0</v>
      </c>
      <c r="L19" s="47">
        <f t="shared" si="6"/>
        <v>0</v>
      </c>
      <c r="M19" s="47">
        <f t="shared" si="6"/>
        <v>0</v>
      </c>
      <c r="N19" s="47">
        <f t="shared" si="6"/>
        <v>0</v>
      </c>
      <c r="O19" s="47">
        <f t="shared" si="6"/>
        <v>0</v>
      </c>
      <c r="P19" s="47">
        <f>IF($E18=0,0,P18/$E18)</f>
        <v>0</v>
      </c>
      <c r="Q19" s="47">
        <f>IF($E18=0,0,Q18/$E18)</f>
        <v>0</v>
      </c>
      <c r="R19" s="47">
        <f>IF($E18=0,0,R18/$E18)</f>
        <v>0</v>
      </c>
      <c r="S19" s="47"/>
      <c r="T19" s="42"/>
      <c r="U19" s="42"/>
      <c r="V19" s="42"/>
      <c r="W19" s="42"/>
      <c r="X19" s="42"/>
    </row>
    <row r="20" spans="1:24" s="29" customFormat="1">
      <c r="A20" s="43"/>
      <c r="B20" s="44"/>
      <c r="C20" s="39"/>
      <c r="D20" s="44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</row>
    <row r="21" spans="1:24" s="29" customFormat="1" ht="15.75">
      <c r="A21" s="43"/>
      <c r="B21" s="44"/>
      <c r="C21" s="44" t="s">
        <v>23</v>
      </c>
      <c r="D21" s="45" t="s">
        <v>60</v>
      </c>
      <c r="E21" s="42">
        <f>SUM(F21:S21)</f>
        <v>2105371</v>
      </c>
      <c r="F21" s="87">
        <v>1874037</v>
      </c>
      <c r="G21" s="37">
        <v>228869</v>
      </c>
      <c r="H21" s="37">
        <v>137</v>
      </c>
      <c r="I21" s="37">
        <v>1476</v>
      </c>
      <c r="J21" s="82">
        <v>852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f>P12</f>
        <v>0</v>
      </c>
      <c r="Q21" s="37">
        <f>Q12</f>
        <v>0</v>
      </c>
      <c r="R21" s="37">
        <f>R12</f>
        <v>0</v>
      </c>
      <c r="S21" s="37"/>
      <c r="T21" s="42"/>
      <c r="U21" s="42"/>
      <c r="V21" s="42"/>
      <c r="W21" s="42"/>
      <c r="X21" s="42"/>
    </row>
    <row r="22" spans="1:24" s="29" customFormat="1">
      <c r="A22" s="43">
        <v>2</v>
      </c>
      <c r="B22" s="44"/>
      <c r="C22" s="81" t="s">
        <v>422</v>
      </c>
      <c r="D22" s="45" t="s">
        <v>22</v>
      </c>
      <c r="E22" s="47">
        <f>SUM(F22:S22)</f>
        <v>1</v>
      </c>
      <c r="F22" s="47">
        <f t="shared" ref="F22:J22" si="7">IF($E21=0,0,F21/$E21)</f>
        <v>0.8901219785016512</v>
      </c>
      <c r="G22" s="47">
        <f t="shared" si="7"/>
        <v>0.1087072064733484</v>
      </c>
      <c r="H22" s="47">
        <f t="shared" si="7"/>
        <v>6.5071666703873099E-5</v>
      </c>
      <c r="I22" s="47">
        <f t="shared" si="7"/>
        <v>7.0106408799209261E-4</v>
      </c>
      <c r="J22" s="47">
        <f t="shared" si="7"/>
        <v>4.0467927030437867E-4</v>
      </c>
      <c r="K22" s="47">
        <f t="shared" ref="K22:O22" si="8">IF($E21=0,0,K21/$E21)</f>
        <v>0</v>
      </c>
      <c r="L22" s="47">
        <f t="shared" si="8"/>
        <v>0</v>
      </c>
      <c r="M22" s="47">
        <f t="shared" si="8"/>
        <v>0</v>
      </c>
      <c r="N22" s="47">
        <f t="shared" si="8"/>
        <v>0</v>
      </c>
      <c r="O22" s="47">
        <f t="shared" si="8"/>
        <v>0</v>
      </c>
      <c r="P22" s="47">
        <f>IF($E21=0,0,P21/$E21)</f>
        <v>0</v>
      </c>
      <c r="Q22" s="47">
        <f>IF($E21=0,0,Q21/$E21)</f>
        <v>0</v>
      </c>
      <c r="R22" s="47">
        <f>IF($E21=0,0,R21/$E21)</f>
        <v>0</v>
      </c>
      <c r="S22" s="47"/>
      <c r="T22" s="42"/>
      <c r="U22" s="42"/>
      <c r="V22" s="42"/>
      <c r="W22" s="42"/>
      <c r="X22" s="42"/>
    </row>
    <row r="23" spans="1:24" s="29" customFormat="1">
      <c r="A23" s="43"/>
      <c r="B23" s="44"/>
      <c r="C23" s="39"/>
      <c r="D23" s="44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</row>
    <row r="24" spans="1:24" s="29" customFormat="1" ht="15.75">
      <c r="A24" s="43"/>
      <c r="B24" s="44"/>
      <c r="C24" s="44" t="s">
        <v>23</v>
      </c>
      <c r="D24" s="45" t="s">
        <v>60</v>
      </c>
      <c r="E24" s="42">
        <f>SUM(F24:S24)</f>
        <v>231334</v>
      </c>
      <c r="F24" s="87">
        <v>0</v>
      </c>
      <c r="G24" s="37">
        <v>228869</v>
      </c>
      <c r="H24" s="37">
        <v>137</v>
      </c>
      <c r="I24" s="37">
        <v>1476</v>
      </c>
      <c r="J24" s="82">
        <v>852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f>P15</f>
        <v>0</v>
      </c>
      <c r="Q24" s="37">
        <f>Q15</f>
        <v>0</v>
      </c>
      <c r="R24" s="37">
        <f>R15</f>
        <v>0</v>
      </c>
      <c r="S24" s="37"/>
      <c r="T24" s="42"/>
      <c r="U24" s="42"/>
      <c r="V24" s="42"/>
      <c r="W24" s="42"/>
      <c r="X24" s="42"/>
    </row>
    <row r="25" spans="1:24" s="29" customFormat="1">
      <c r="A25" s="43">
        <v>2.2000000000000002</v>
      </c>
      <c r="B25" s="44"/>
      <c r="C25" s="81" t="s">
        <v>525</v>
      </c>
      <c r="D25" s="45" t="s">
        <v>22</v>
      </c>
      <c r="E25" s="47">
        <f>SUM(F25:S25)</f>
        <v>1</v>
      </c>
      <c r="F25" s="47">
        <f t="shared" ref="F25:J25" si="9">IF($E24=0,0,F24/$E24)</f>
        <v>0</v>
      </c>
      <c r="G25" s="47">
        <f t="shared" si="9"/>
        <v>0.98934441111120719</v>
      </c>
      <c r="H25" s="47">
        <f t="shared" si="9"/>
        <v>5.9221731349477379E-4</v>
      </c>
      <c r="I25" s="47">
        <f t="shared" si="9"/>
        <v>6.3803850709363953E-3</v>
      </c>
      <c r="J25" s="47">
        <f t="shared" si="9"/>
        <v>3.6829865043616588E-3</v>
      </c>
      <c r="K25" s="47">
        <f t="shared" ref="K25:O25" si="10">IF($E24=0,0,K24/$E24)</f>
        <v>0</v>
      </c>
      <c r="L25" s="47">
        <f t="shared" si="10"/>
        <v>0</v>
      </c>
      <c r="M25" s="47">
        <f t="shared" si="10"/>
        <v>0</v>
      </c>
      <c r="N25" s="47">
        <f t="shared" si="10"/>
        <v>0</v>
      </c>
      <c r="O25" s="47">
        <f t="shared" si="10"/>
        <v>0</v>
      </c>
      <c r="P25" s="47">
        <f>IF($E24=0,0,P24/$E24)</f>
        <v>0</v>
      </c>
      <c r="Q25" s="47">
        <f>IF($E24=0,0,Q24/$E24)</f>
        <v>0</v>
      </c>
      <c r="R25" s="47">
        <f>IF($E24=0,0,R24/$E24)</f>
        <v>0</v>
      </c>
      <c r="S25" s="47"/>
      <c r="T25" s="42"/>
      <c r="U25" s="42"/>
      <c r="V25" s="42"/>
      <c r="W25" s="42"/>
      <c r="X25" s="42"/>
    </row>
    <row r="26" spans="1:24" s="29" customFormat="1">
      <c r="A26" s="43"/>
      <c r="B26" s="44"/>
      <c r="C26" s="39"/>
      <c r="D26" s="44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</row>
    <row r="27" spans="1:24" s="29" customFormat="1">
      <c r="A27" s="43"/>
      <c r="B27" s="44"/>
      <c r="C27" s="44" t="s">
        <v>23</v>
      </c>
      <c r="D27" s="45" t="s">
        <v>60</v>
      </c>
      <c r="E27" s="42">
        <f>SUM(F27:S27)</f>
        <v>235066.8164022016</v>
      </c>
      <c r="F27" s="40">
        <v>126947.67899808574</v>
      </c>
      <c r="G27" s="24">
        <v>70836.366165228072</v>
      </c>
      <c r="H27" s="40">
        <v>0</v>
      </c>
      <c r="I27" s="40">
        <v>37282.771238887806</v>
      </c>
      <c r="J27" s="40">
        <v>0</v>
      </c>
      <c r="K27" s="40">
        <f t="shared" ref="K27:R27" si="11">K12-K21</f>
        <v>0</v>
      </c>
      <c r="L27" s="40">
        <f t="shared" si="11"/>
        <v>0</v>
      </c>
      <c r="M27" s="40">
        <f t="shared" si="11"/>
        <v>0</v>
      </c>
      <c r="N27" s="40">
        <f t="shared" si="11"/>
        <v>0</v>
      </c>
      <c r="O27" s="40">
        <f t="shared" si="11"/>
        <v>0</v>
      </c>
      <c r="P27" s="40">
        <f t="shared" si="11"/>
        <v>0</v>
      </c>
      <c r="Q27" s="40">
        <f t="shared" si="11"/>
        <v>0</v>
      </c>
      <c r="R27" s="40">
        <f t="shared" si="11"/>
        <v>0</v>
      </c>
      <c r="S27" s="40"/>
      <c r="T27" s="42"/>
      <c r="U27" s="42"/>
      <c r="V27" s="42"/>
      <c r="W27" s="42"/>
      <c r="X27" s="42"/>
    </row>
    <row r="28" spans="1:24" s="29" customFormat="1">
      <c r="A28" s="43">
        <v>3</v>
      </c>
      <c r="B28" s="44"/>
      <c r="C28" s="83" t="s">
        <v>424</v>
      </c>
      <c r="D28" s="45" t="s">
        <v>22</v>
      </c>
      <c r="E28" s="47">
        <f>SUM(F28:S28)</f>
        <v>1</v>
      </c>
      <c r="F28" s="47">
        <f t="shared" ref="F28:J28" si="12">IF($E27=0,0,F27/$E27)</f>
        <v>0.5400493397625169</v>
      </c>
      <c r="G28" s="47">
        <f t="shared" si="12"/>
        <v>0.30134566524279788</v>
      </c>
      <c r="H28" s="47">
        <f t="shared" si="12"/>
        <v>0</v>
      </c>
      <c r="I28" s="47">
        <f t="shared" si="12"/>
        <v>0.15860499499468536</v>
      </c>
      <c r="J28" s="47">
        <f t="shared" si="12"/>
        <v>0</v>
      </c>
      <c r="K28" s="47">
        <f t="shared" ref="K28" si="13">IF($E27=0,0,K27/$E27)</f>
        <v>0</v>
      </c>
      <c r="L28" s="47">
        <f t="shared" ref="L28:R28" si="14">IF($E27=0,0,L27/$E27)</f>
        <v>0</v>
      </c>
      <c r="M28" s="47">
        <f t="shared" si="14"/>
        <v>0</v>
      </c>
      <c r="N28" s="47">
        <f t="shared" si="14"/>
        <v>0</v>
      </c>
      <c r="O28" s="47">
        <f t="shared" si="14"/>
        <v>0</v>
      </c>
      <c r="P28" s="47">
        <f t="shared" si="14"/>
        <v>0</v>
      </c>
      <c r="Q28" s="47">
        <f t="shared" si="14"/>
        <v>0</v>
      </c>
      <c r="R28" s="47">
        <f t="shared" si="14"/>
        <v>0</v>
      </c>
      <c r="S28" s="47"/>
      <c r="T28" s="42"/>
      <c r="U28" s="42"/>
      <c r="V28" s="42"/>
      <c r="W28" s="42"/>
      <c r="X28" s="42"/>
    </row>
    <row r="29" spans="1:24" s="29" customFormat="1">
      <c r="A29" s="43"/>
      <c r="B29" s="44"/>
      <c r="C29" s="39"/>
      <c r="D29" s="44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</row>
    <row r="30" spans="1:24" s="29" customFormat="1">
      <c r="A30" s="43"/>
      <c r="B30" s="44"/>
      <c r="C30" s="44" t="s">
        <v>23</v>
      </c>
      <c r="D30" s="45" t="s">
        <v>60</v>
      </c>
      <c r="E30" s="42">
        <f>SUM(F30:S30)</f>
        <v>11758368.782939045</v>
      </c>
      <c r="F30" s="40">
        <v>7026700.6188413696</v>
      </c>
      <c r="G30" s="40">
        <v>4378616.4071356505</v>
      </c>
      <c r="H30" s="40">
        <v>19417.846632911394</v>
      </c>
      <c r="I30" s="40">
        <v>211831.05417721521</v>
      </c>
      <c r="J30" s="40">
        <v>121802.85615189874</v>
      </c>
      <c r="K30" s="40">
        <f>K12</f>
        <v>0</v>
      </c>
      <c r="L30" s="40">
        <f>L12</f>
        <v>0</v>
      </c>
      <c r="M30" s="40">
        <f>M12</f>
        <v>0</v>
      </c>
      <c r="N30" s="40">
        <f>N12</f>
        <v>0</v>
      </c>
      <c r="O30" s="40">
        <v>0</v>
      </c>
      <c r="P30" s="37">
        <v>0</v>
      </c>
      <c r="Q30" s="40">
        <v>0</v>
      </c>
      <c r="R30" s="37">
        <v>0</v>
      </c>
      <c r="S30" s="37"/>
      <c r="T30" s="42"/>
      <c r="U30" s="42"/>
      <c r="V30" s="42"/>
      <c r="W30" s="42"/>
      <c r="X30" s="42"/>
    </row>
    <row r="31" spans="1:24" s="29" customFormat="1">
      <c r="A31" s="43">
        <v>4</v>
      </c>
      <c r="B31" s="44"/>
      <c r="C31" s="46" t="s">
        <v>239</v>
      </c>
      <c r="D31" s="45" t="s">
        <v>22</v>
      </c>
      <c r="E31" s="47">
        <f>SUM(F31:S31)</f>
        <v>1</v>
      </c>
      <c r="F31" s="47">
        <f t="shared" ref="F31:M31" si="15">IF($E30=0,0,F30/$E30)</f>
        <v>0.59759144729640135</v>
      </c>
      <c r="G31" s="47">
        <f t="shared" si="15"/>
        <v>0.37238297998348713</v>
      </c>
      <c r="H31" s="47">
        <f t="shared" si="15"/>
        <v>1.651406499606133E-3</v>
      </c>
      <c r="I31" s="47">
        <f t="shared" si="15"/>
        <v>1.8015343632066905E-2</v>
      </c>
      <c r="J31" s="47">
        <f t="shared" si="15"/>
        <v>1.035882258843847E-2</v>
      </c>
      <c r="K31" s="47">
        <f t="shared" si="15"/>
        <v>0</v>
      </c>
      <c r="L31" s="47">
        <f t="shared" si="15"/>
        <v>0</v>
      </c>
      <c r="M31" s="47">
        <f t="shared" si="15"/>
        <v>0</v>
      </c>
      <c r="N31" s="47">
        <f>IF($E30=0,0,N30/$E30)</f>
        <v>0</v>
      </c>
      <c r="O31" s="47">
        <f>IF($E30=0,0,O30/$E30)</f>
        <v>0</v>
      </c>
      <c r="P31" s="47">
        <f>IF($E30=0,0,P30/$E30)</f>
        <v>0</v>
      </c>
      <c r="Q31" s="47">
        <f>IF($E30=0,0,Q30/$E30)</f>
        <v>0</v>
      </c>
      <c r="R31" s="47">
        <f>IF($E30=0,0,R30/$E30)</f>
        <v>0</v>
      </c>
      <c r="S31" s="47"/>
      <c r="T31" s="42"/>
      <c r="U31" s="42"/>
      <c r="V31" s="42"/>
      <c r="W31" s="42"/>
      <c r="X31" s="42"/>
    </row>
    <row r="32" spans="1:24" s="29" customFormat="1">
      <c r="A32" s="43"/>
      <c r="B32" s="44"/>
      <c r="C32" s="39"/>
      <c r="D32" s="44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</row>
    <row r="33" spans="1:24" s="29" customFormat="1">
      <c r="A33" s="43"/>
      <c r="B33" s="44"/>
      <c r="C33" s="44" t="s">
        <v>23</v>
      </c>
      <c r="D33" s="45" t="s">
        <v>60</v>
      </c>
      <c r="E33" s="42">
        <f>SUM(F33:S33)</f>
        <v>1</v>
      </c>
      <c r="F33" s="24">
        <v>1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/>
      <c r="T33" s="42"/>
      <c r="U33" s="42"/>
      <c r="V33" s="42"/>
      <c r="W33" s="42"/>
      <c r="X33" s="42"/>
    </row>
    <row r="34" spans="1:24" s="29" customFormat="1">
      <c r="A34" s="43">
        <v>4.2</v>
      </c>
      <c r="B34" s="44"/>
      <c r="C34" s="114" t="s">
        <v>451</v>
      </c>
      <c r="D34" s="45" t="s">
        <v>22</v>
      </c>
      <c r="E34" s="47">
        <f>SUM(F34:S34)</f>
        <v>1</v>
      </c>
      <c r="F34" s="47">
        <f t="shared" ref="F34:M34" si="16">IF($E33=0,0,F33/$E33)</f>
        <v>1</v>
      </c>
      <c r="G34" s="47">
        <f t="shared" si="16"/>
        <v>0</v>
      </c>
      <c r="H34" s="47">
        <f t="shared" si="16"/>
        <v>0</v>
      </c>
      <c r="I34" s="47">
        <f t="shared" si="16"/>
        <v>0</v>
      </c>
      <c r="J34" s="47">
        <f t="shared" si="16"/>
        <v>0</v>
      </c>
      <c r="K34" s="47">
        <f t="shared" si="16"/>
        <v>0</v>
      </c>
      <c r="L34" s="47">
        <f t="shared" si="16"/>
        <v>0</v>
      </c>
      <c r="M34" s="47">
        <f t="shared" si="16"/>
        <v>0</v>
      </c>
      <c r="N34" s="47">
        <f>IF($E33=0,0,N33/$E33)</f>
        <v>0</v>
      </c>
      <c r="O34" s="47">
        <f>IF($E33=0,0,O33/$E33)</f>
        <v>0</v>
      </c>
      <c r="P34" s="47">
        <f>IF($E33=0,0,P33/$E33)</f>
        <v>0</v>
      </c>
      <c r="Q34" s="47">
        <f>IF($E33=0,0,Q33/$E33)</f>
        <v>0</v>
      </c>
      <c r="R34" s="47">
        <f>IF($E33=0,0,R33/$E33)</f>
        <v>0</v>
      </c>
      <c r="S34" s="47"/>
      <c r="T34" s="42"/>
      <c r="U34" s="42"/>
      <c r="V34" s="42"/>
      <c r="W34" s="42"/>
      <c r="X34" s="42"/>
    </row>
    <row r="35" spans="1:24" s="29" customFormat="1">
      <c r="A35" s="43"/>
      <c r="B35" s="44"/>
      <c r="C35" s="38"/>
      <c r="D35" s="45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2"/>
      <c r="U35" s="42"/>
      <c r="V35" s="42"/>
      <c r="W35" s="42"/>
      <c r="X35" s="42"/>
    </row>
    <row r="36" spans="1:24" s="29" customFormat="1">
      <c r="A36" s="43"/>
      <c r="B36" s="44"/>
      <c r="C36" s="44" t="s">
        <v>23</v>
      </c>
      <c r="D36" s="45" t="s">
        <v>60</v>
      </c>
      <c r="E36" s="42">
        <f>SUM(F36:S36)</f>
        <v>1</v>
      </c>
      <c r="F36" s="24">
        <v>0</v>
      </c>
      <c r="G36" s="24">
        <v>1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/>
      <c r="T36" s="42"/>
      <c r="U36" s="42"/>
      <c r="V36" s="42"/>
      <c r="W36" s="42"/>
      <c r="X36" s="42"/>
    </row>
    <row r="37" spans="1:24" s="29" customFormat="1">
      <c r="A37" s="43">
        <v>4.4000000000000004</v>
      </c>
      <c r="B37" s="44"/>
      <c r="C37" s="114" t="s">
        <v>521</v>
      </c>
      <c r="D37" s="45" t="s">
        <v>22</v>
      </c>
      <c r="E37" s="47">
        <f>SUM(F37:S37)</f>
        <v>1</v>
      </c>
      <c r="F37" s="47">
        <f t="shared" ref="F37:M37" si="17">IF($E36=0,0,F36/$E36)</f>
        <v>0</v>
      </c>
      <c r="G37" s="47">
        <f t="shared" si="17"/>
        <v>1</v>
      </c>
      <c r="H37" s="47">
        <f t="shared" si="17"/>
        <v>0</v>
      </c>
      <c r="I37" s="47">
        <f t="shared" si="17"/>
        <v>0</v>
      </c>
      <c r="J37" s="47">
        <f t="shared" si="17"/>
        <v>0</v>
      </c>
      <c r="K37" s="47">
        <f t="shared" si="17"/>
        <v>0</v>
      </c>
      <c r="L37" s="47">
        <f t="shared" si="17"/>
        <v>0</v>
      </c>
      <c r="M37" s="47">
        <f t="shared" si="17"/>
        <v>0</v>
      </c>
      <c r="N37" s="47">
        <f>IF($E36=0,0,N36/$E36)</f>
        <v>0</v>
      </c>
      <c r="O37" s="47">
        <f>IF($E36=0,0,O36/$E36)</f>
        <v>0</v>
      </c>
      <c r="P37" s="47">
        <f>IF($E36=0,0,P36/$E36)</f>
        <v>0</v>
      </c>
      <c r="Q37" s="47">
        <f>IF($E36=0,0,Q36/$E36)</f>
        <v>0</v>
      </c>
      <c r="R37" s="47">
        <f>IF($E36=0,0,R36/$E36)</f>
        <v>0</v>
      </c>
      <c r="S37" s="47"/>
      <c r="T37" s="42"/>
      <c r="U37" s="42"/>
      <c r="V37" s="42"/>
      <c r="W37" s="42"/>
      <c r="X37" s="42"/>
    </row>
    <row r="38" spans="1:24" s="29" customFormat="1">
      <c r="A38" s="43"/>
      <c r="B38" s="44"/>
      <c r="C38" s="38"/>
      <c r="D38" s="45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2"/>
      <c r="U38" s="42"/>
      <c r="V38" s="42"/>
      <c r="W38" s="42"/>
      <c r="X38" s="42"/>
    </row>
    <row r="39" spans="1:24" s="29" customFormat="1">
      <c r="A39" s="43"/>
      <c r="B39" s="44"/>
      <c r="C39" s="44" t="s">
        <v>23</v>
      </c>
      <c r="D39" s="45" t="s">
        <v>60</v>
      </c>
      <c r="E39" s="42">
        <f>SUM(F39:S39)</f>
        <v>1</v>
      </c>
      <c r="F39" s="24">
        <v>0</v>
      </c>
      <c r="G39" s="24">
        <v>0</v>
      </c>
      <c r="H39" s="24">
        <v>1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/>
      <c r="T39" s="42"/>
      <c r="U39" s="42"/>
      <c r="V39" s="42"/>
      <c r="W39" s="42"/>
      <c r="X39" s="42"/>
    </row>
    <row r="40" spans="1:24" s="29" customFormat="1">
      <c r="A40" s="43">
        <v>4.5999999999999996</v>
      </c>
      <c r="B40" s="44"/>
      <c r="C40" s="114" t="s">
        <v>522</v>
      </c>
      <c r="D40" s="45" t="s">
        <v>22</v>
      </c>
      <c r="E40" s="47">
        <f>SUM(F40:S40)</f>
        <v>1</v>
      </c>
      <c r="F40" s="47">
        <f t="shared" ref="F40:M40" si="18">IF($E39=0,0,F39/$E39)</f>
        <v>0</v>
      </c>
      <c r="G40" s="47">
        <f t="shared" si="18"/>
        <v>0</v>
      </c>
      <c r="H40" s="47">
        <f t="shared" si="18"/>
        <v>1</v>
      </c>
      <c r="I40" s="47">
        <f t="shared" si="18"/>
        <v>0</v>
      </c>
      <c r="J40" s="47">
        <f t="shared" si="18"/>
        <v>0</v>
      </c>
      <c r="K40" s="47">
        <f t="shared" si="18"/>
        <v>0</v>
      </c>
      <c r="L40" s="47">
        <f t="shared" si="18"/>
        <v>0</v>
      </c>
      <c r="M40" s="47">
        <f t="shared" si="18"/>
        <v>0</v>
      </c>
      <c r="N40" s="47">
        <f>IF($E39=0,0,N39/$E39)</f>
        <v>0</v>
      </c>
      <c r="O40" s="47">
        <f>IF($E39=0,0,O39/$E39)</f>
        <v>0</v>
      </c>
      <c r="P40" s="47">
        <f>IF($E39=0,0,P39/$E39)</f>
        <v>0</v>
      </c>
      <c r="Q40" s="47">
        <f>IF($E39=0,0,Q39/$E39)</f>
        <v>0</v>
      </c>
      <c r="R40" s="47">
        <f>IF($E39=0,0,R39/$E39)</f>
        <v>0</v>
      </c>
      <c r="S40" s="47"/>
      <c r="T40" s="42"/>
      <c r="U40" s="42"/>
      <c r="V40" s="42"/>
      <c r="W40" s="42"/>
      <c r="X40" s="42"/>
    </row>
    <row r="41" spans="1:24" s="29" customFormat="1">
      <c r="A41" s="43"/>
      <c r="B41" s="44"/>
      <c r="C41" s="38"/>
      <c r="D41" s="45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2"/>
      <c r="U41" s="42"/>
      <c r="V41" s="42"/>
      <c r="W41" s="42"/>
      <c r="X41" s="42"/>
    </row>
    <row r="42" spans="1:24" s="29" customFormat="1">
      <c r="A42" s="43"/>
      <c r="B42" s="44"/>
      <c r="C42" s="44" t="s">
        <v>23</v>
      </c>
      <c r="D42" s="45" t="s">
        <v>60</v>
      </c>
      <c r="E42" s="42">
        <f>SUM(F42:S42)</f>
        <v>1</v>
      </c>
      <c r="F42" s="24">
        <v>0</v>
      </c>
      <c r="G42" s="24">
        <v>0</v>
      </c>
      <c r="H42" s="24">
        <v>0</v>
      </c>
      <c r="I42" s="24">
        <v>1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/>
      <c r="T42" s="42"/>
      <c r="U42" s="42"/>
      <c r="V42" s="42"/>
      <c r="W42" s="42"/>
      <c r="X42" s="42"/>
    </row>
    <row r="43" spans="1:24" s="29" customFormat="1">
      <c r="A43" s="43">
        <v>4.8</v>
      </c>
      <c r="B43" s="44"/>
      <c r="C43" s="38" t="s">
        <v>523</v>
      </c>
      <c r="D43" s="45" t="s">
        <v>22</v>
      </c>
      <c r="E43" s="47">
        <f>SUM(F43:S43)</f>
        <v>1</v>
      </c>
      <c r="F43" s="47">
        <f t="shared" ref="F43:M43" si="19">IF($E42=0,0,F42/$E42)</f>
        <v>0</v>
      </c>
      <c r="G43" s="47">
        <f t="shared" si="19"/>
        <v>0</v>
      </c>
      <c r="H43" s="47">
        <f t="shared" si="19"/>
        <v>0</v>
      </c>
      <c r="I43" s="47">
        <f t="shared" si="19"/>
        <v>1</v>
      </c>
      <c r="J43" s="47">
        <f t="shared" si="19"/>
        <v>0</v>
      </c>
      <c r="K43" s="47">
        <f t="shared" si="19"/>
        <v>0</v>
      </c>
      <c r="L43" s="47">
        <f t="shared" si="19"/>
        <v>0</v>
      </c>
      <c r="M43" s="47">
        <f t="shared" si="19"/>
        <v>0</v>
      </c>
      <c r="N43" s="47">
        <f>IF($E42=0,0,N42/$E42)</f>
        <v>0</v>
      </c>
      <c r="O43" s="47">
        <f>IF($E42=0,0,O42/$E42)</f>
        <v>0</v>
      </c>
      <c r="P43" s="47">
        <f>IF($E42=0,0,P42/$E42)</f>
        <v>0</v>
      </c>
      <c r="Q43" s="47">
        <f>IF($E42=0,0,Q42/$E42)</f>
        <v>0</v>
      </c>
      <c r="R43" s="47">
        <f>IF($E42=0,0,R42/$E42)</f>
        <v>0</v>
      </c>
      <c r="S43" s="47"/>
      <c r="T43" s="42"/>
      <c r="U43" s="42"/>
      <c r="V43" s="42"/>
      <c r="W43" s="42"/>
      <c r="X43" s="42"/>
    </row>
    <row r="44" spans="1:24" s="29" customFormat="1">
      <c r="A44" s="43"/>
      <c r="B44" s="44"/>
      <c r="C44" s="39"/>
      <c r="D44" s="44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</row>
    <row r="45" spans="1:24" s="29" customFormat="1">
      <c r="A45" s="43"/>
      <c r="B45" s="44"/>
      <c r="C45" s="44" t="s">
        <v>23</v>
      </c>
      <c r="D45" s="45" t="s">
        <v>60</v>
      </c>
      <c r="E45" s="42">
        <f>SUM(F45:S45)</f>
        <v>1</v>
      </c>
      <c r="F45" s="24">
        <v>0</v>
      </c>
      <c r="G45" s="24">
        <v>0</v>
      </c>
      <c r="H45" s="24">
        <v>0</v>
      </c>
      <c r="I45" s="24">
        <v>0</v>
      </c>
      <c r="J45" s="24">
        <v>1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/>
      <c r="T45" s="42"/>
      <c r="U45" s="42"/>
      <c r="V45" s="42"/>
      <c r="W45" s="42"/>
      <c r="X45" s="42"/>
    </row>
    <row r="46" spans="1:24" s="29" customFormat="1">
      <c r="A46" s="43">
        <v>5</v>
      </c>
      <c r="B46" s="44"/>
      <c r="C46" s="38" t="s">
        <v>524</v>
      </c>
      <c r="D46" s="45" t="s">
        <v>22</v>
      </c>
      <c r="E46" s="47">
        <f>SUM(F46:S46)</f>
        <v>1</v>
      </c>
      <c r="F46" s="47">
        <f t="shared" ref="F46:M46" si="20">IF($E45=0,0,F45/$E45)</f>
        <v>0</v>
      </c>
      <c r="G46" s="47">
        <f t="shared" si="20"/>
        <v>0</v>
      </c>
      <c r="H46" s="47">
        <f t="shared" si="20"/>
        <v>0</v>
      </c>
      <c r="I46" s="47">
        <f t="shared" si="20"/>
        <v>0</v>
      </c>
      <c r="J46" s="47">
        <f t="shared" si="20"/>
        <v>1</v>
      </c>
      <c r="K46" s="47">
        <f t="shared" si="20"/>
        <v>0</v>
      </c>
      <c r="L46" s="47">
        <f t="shared" si="20"/>
        <v>0</v>
      </c>
      <c r="M46" s="47">
        <f t="shared" si="20"/>
        <v>0</v>
      </c>
      <c r="N46" s="47">
        <f>IF($E45=0,0,N45/$E45)</f>
        <v>0</v>
      </c>
      <c r="O46" s="47">
        <f>IF($E45=0,0,O45/$E45)</f>
        <v>0</v>
      </c>
      <c r="P46" s="47">
        <f>IF($E45=0,0,P45/$E45)</f>
        <v>0</v>
      </c>
      <c r="Q46" s="47">
        <f>IF($E45=0,0,Q45/$E45)</f>
        <v>0</v>
      </c>
      <c r="R46" s="47">
        <f>IF($E45=0,0,R45/$E45)</f>
        <v>0</v>
      </c>
      <c r="S46" s="47"/>
      <c r="T46" s="42"/>
      <c r="U46" s="42"/>
      <c r="V46" s="42"/>
      <c r="W46" s="42"/>
      <c r="X46" s="42"/>
    </row>
    <row r="47" spans="1:24" s="29" customFormat="1">
      <c r="A47" s="43"/>
      <c r="B47" s="44"/>
      <c r="C47" s="39"/>
      <c r="D47" s="44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</row>
    <row r="48" spans="1:24" s="29" customFormat="1">
      <c r="A48" s="43"/>
      <c r="B48" s="44"/>
      <c r="C48" s="37" t="s">
        <v>146</v>
      </c>
      <c r="D48" s="45" t="s">
        <v>60</v>
      </c>
      <c r="E48" s="42">
        <f>SUM(F48:S48)</f>
        <v>510183155.80375028</v>
      </c>
      <c r="F48" s="48">
        <f>+F51+F54+F57</f>
        <v>297174921.04666859</v>
      </c>
      <c r="G48" s="48">
        <f t="shared" ref="G48:R48" si="21">+G51+G54+G57</f>
        <v>132060351.4978953</v>
      </c>
      <c r="H48" s="48">
        <f t="shared" si="21"/>
        <v>1161374.1334156317</v>
      </c>
      <c r="I48" s="48">
        <f t="shared" si="21"/>
        <v>54430018.196166672</v>
      </c>
      <c r="J48" s="48">
        <f t="shared" si="21"/>
        <v>25356490.929604039</v>
      </c>
      <c r="K48" s="48">
        <f t="shared" si="21"/>
        <v>0</v>
      </c>
      <c r="L48" s="48">
        <f t="shared" si="21"/>
        <v>0</v>
      </c>
      <c r="M48" s="48">
        <f t="shared" si="21"/>
        <v>0</v>
      </c>
      <c r="N48" s="48">
        <f t="shared" si="21"/>
        <v>0</v>
      </c>
      <c r="O48" s="48">
        <f t="shared" si="21"/>
        <v>0</v>
      </c>
      <c r="P48" s="48">
        <f t="shared" si="21"/>
        <v>0</v>
      </c>
      <c r="Q48" s="48">
        <f t="shared" si="21"/>
        <v>0</v>
      </c>
      <c r="R48" s="48">
        <f t="shared" si="21"/>
        <v>0</v>
      </c>
      <c r="S48" s="48"/>
      <c r="T48" s="42"/>
      <c r="U48" s="42"/>
      <c r="V48" s="42"/>
      <c r="W48" s="42"/>
      <c r="X48" s="42"/>
    </row>
    <row r="49" spans="1:24" s="29" customFormat="1">
      <c r="A49" s="43">
        <v>6</v>
      </c>
      <c r="B49" s="44"/>
      <c r="C49" s="40" t="s">
        <v>366</v>
      </c>
      <c r="D49" s="45" t="s">
        <v>22</v>
      </c>
      <c r="E49" s="47">
        <f>SUM(F49:S49)</f>
        <v>0.99999999999999989</v>
      </c>
      <c r="F49" s="47">
        <f t="shared" ref="F49:M49" si="22">IF($E48=0,0,F48/$E48)</f>
        <v>0.5824867357262995</v>
      </c>
      <c r="G49" s="47">
        <f t="shared" si="22"/>
        <v>0.25884890552657591</v>
      </c>
      <c r="H49" s="47">
        <f t="shared" si="22"/>
        <v>2.2763866666393275E-3</v>
      </c>
      <c r="I49" s="47">
        <f t="shared" si="22"/>
        <v>0.10668721140041716</v>
      </c>
      <c r="J49" s="47">
        <f t="shared" si="22"/>
        <v>4.9700760680067999E-2</v>
      </c>
      <c r="K49" s="47">
        <f t="shared" si="22"/>
        <v>0</v>
      </c>
      <c r="L49" s="47">
        <f t="shared" si="22"/>
        <v>0</v>
      </c>
      <c r="M49" s="47">
        <f t="shared" si="22"/>
        <v>0</v>
      </c>
      <c r="N49" s="47">
        <f>IF($E48=0,0,N48/$E48)</f>
        <v>0</v>
      </c>
      <c r="O49" s="47">
        <f>IF($E48=0,0,O48/$E48)</f>
        <v>0</v>
      </c>
      <c r="P49" s="47">
        <f>IF($E48=0,0,P48/$E48)</f>
        <v>0</v>
      </c>
      <c r="Q49" s="47">
        <f>IF($E48=0,0,Q48/$E48)</f>
        <v>0</v>
      </c>
      <c r="R49" s="47">
        <f>IF($E48=0,0,R48/$E48)</f>
        <v>0</v>
      </c>
      <c r="S49" s="47"/>
      <c r="T49" s="42"/>
      <c r="U49" s="42"/>
      <c r="V49" s="42"/>
      <c r="W49" s="42"/>
      <c r="X49" s="42"/>
    </row>
    <row r="50" spans="1:24" s="29" customFormat="1">
      <c r="A50" s="43"/>
      <c r="B50" s="44"/>
      <c r="C50" s="37"/>
      <c r="D50" s="44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</row>
    <row r="51" spans="1:24" s="29" customFormat="1">
      <c r="A51" s="43"/>
      <c r="B51" s="44"/>
      <c r="C51" s="37" t="s">
        <v>146</v>
      </c>
      <c r="D51" s="45" t="s">
        <v>60</v>
      </c>
      <c r="E51" s="42">
        <f>SUM(F51:S51)</f>
        <v>218538373.68366131</v>
      </c>
      <c r="F51" s="37">
        <f>+'Plant Alloc.'!J30+'Plant Alloc.'!J52+'Plant Alloc.'!J65+'Plant Alloc.'!J91</f>
        <v>161927134.22271886</v>
      </c>
      <c r="G51" s="37">
        <f>+'Plant Alloc.'!K30+'Plant Alloc.'!K52+'Plant Alloc.'!K65+'Plant Alloc.'!K91</f>
        <v>53565445.029980257</v>
      </c>
      <c r="H51" s="37">
        <f>+'Plant Alloc.'!L30+'Plant Alloc.'!L52+'Plant Alloc.'!L65+'Plant Alloc.'!L91</f>
        <v>167632.16986042206</v>
      </c>
      <c r="I51" s="37">
        <f>+'Plant Alloc.'!M30+'Plant Alloc.'!M52+'Plant Alloc.'!M65+'Plant Alloc.'!M91</f>
        <v>1827237.7614036237</v>
      </c>
      <c r="J51" s="37">
        <f>+'Plant Alloc.'!N30+'Plant Alloc.'!N52+'Plant Alloc.'!N65+'Plant Alloc.'!N91</f>
        <v>1050924.4996981404</v>
      </c>
      <c r="K51" s="37">
        <f>+'Plant Alloc.'!O30+'Plant Alloc.'!O52+'Plant Alloc.'!O65+'Plant Alloc.'!O91</f>
        <v>0</v>
      </c>
      <c r="L51" s="37">
        <f>+'Plant Alloc.'!P30+'Plant Alloc.'!P52+'Plant Alloc.'!P65+'Plant Alloc.'!P91</f>
        <v>0</v>
      </c>
      <c r="M51" s="37">
        <f>+'Plant Alloc.'!Q30+'Plant Alloc.'!Q52+'Plant Alloc.'!Q65+'Plant Alloc.'!Q91</f>
        <v>0</v>
      </c>
      <c r="N51" s="37">
        <f>+'Plant Alloc.'!R30+'Plant Alloc.'!R52+'Plant Alloc.'!R65+'Plant Alloc.'!R91</f>
        <v>0</v>
      </c>
      <c r="O51" s="37">
        <f>+'Plant Alloc.'!S30+'Plant Alloc.'!S52+'Plant Alloc.'!S65+'Plant Alloc.'!S91</f>
        <v>0</v>
      </c>
      <c r="P51" s="37">
        <f>+'Plant Alloc.'!T30+'Plant Alloc.'!T52+'Plant Alloc.'!T65+'Plant Alloc.'!T91</f>
        <v>0</v>
      </c>
      <c r="Q51" s="37">
        <f>+'Plant Alloc.'!U30+'Plant Alloc.'!U52+'Plant Alloc.'!U65+'Plant Alloc.'!U91</f>
        <v>0</v>
      </c>
      <c r="R51" s="37">
        <f>+'Plant Alloc.'!V30+'Plant Alloc.'!V52+'Plant Alloc.'!V65+'Plant Alloc.'!V91</f>
        <v>0</v>
      </c>
      <c r="S51" s="37"/>
      <c r="T51" s="42"/>
      <c r="U51" s="42"/>
      <c r="V51" s="42"/>
      <c r="W51" s="42"/>
      <c r="X51" s="42"/>
    </row>
    <row r="52" spans="1:24" s="29" customFormat="1">
      <c r="A52" s="43">
        <v>6.2</v>
      </c>
      <c r="B52" s="44"/>
      <c r="C52" s="84" t="s">
        <v>425</v>
      </c>
      <c r="D52" s="45" t="s">
        <v>22</v>
      </c>
      <c r="E52" s="47">
        <f>SUM(F52:S52)</f>
        <v>1</v>
      </c>
      <c r="F52" s="47">
        <f t="shared" ref="F52:O52" si="23">IF($E51=0,0,F51/$E51)</f>
        <v>0.74095515351968189</v>
      </c>
      <c r="G52" s="47">
        <f t="shared" si="23"/>
        <v>0.24510773154886434</v>
      </c>
      <c r="H52" s="47">
        <f t="shared" si="23"/>
        <v>7.6706057171942253E-4</v>
      </c>
      <c r="I52" s="47">
        <f t="shared" si="23"/>
        <v>8.3611757999470931E-3</v>
      </c>
      <c r="J52" s="47">
        <f t="shared" si="23"/>
        <v>4.8088785597872833E-3</v>
      </c>
      <c r="K52" s="47">
        <f t="shared" si="23"/>
        <v>0</v>
      </c>
      <c r="L52" s="47">
        <f t="shared" si="23"/>
        <v>0</v>
      </c>
      <c r="M52" s="47">
        <f t="shared" si="23"/>
        <v>0</v>
      </c>
      <c r="N52" s="47">
        <f t="shared" si="23"/>
        <v>0</v>
      </c>
      <c r="O52" s="47">
        <f t="shared" si="23"/>
        <v>0</v>
      </c>
      <c r="P52" s="47">
        <f>IF($E51=0,0,P51/$E51)</f>
        <v>0</v>
      </c>
      <c r="Q52" s="47">
        <f>IF($E51=0,0,Q51/$E51)</f>
        <v>0</v>
      </c>
      <c r="R52" s="47">
        <f>IF($E51=0,0,R51/$E51)</f>
        <v>0</v>
      </c>
      <c r="S52" s="47"/>
      <c r="T52" s="42"/>
      <c r="U52" s="42"/>
      <c r="V52" s="42"/>
      <c r="W52" s="42"/>
      <c r="X52" s="42"/>
    </row>
    <row r="53" spans="1:24" s="29" customFormat="1">
      <c r="A53" s="43"/>
      <c r="B53" s="44"/>
      <c r="C53" s="37"/>
      <c r="D53" s="45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</row>
    <row r="54" spans="1:24" s="29" customFormat="1">
      <c r="A54" s="43"/>
      <c r="B54" s="44"/>
      <c r="C54" s="37" t="s">
        <v>146</v>
      </c>
      <c r="D54" s="45" t="s">
        <v>60</v>
      </c>
      <c r="E54" s="42">
        <f>SUM(F54:S54)</f>
        <v>190289440.38398105</v>
      </c>
      <c r="F54" s="40">
        <f>+'Plant Alloc.'!J301+'Plant Alloc.'!J323+'Plant Alloc.'!J336+'Plant Alloc.'!J362</f>
        <v>102765686.64314777</v>
      </c>
      <c r="G54" s="40">
        <f>+'Plant Alloc.'!K301+'Plant Alloc.'!K323+'Plant Alloc.'!K336+'Plant Alloc.'!K362</f>
        <v>57342898.001190491</v>
      </c>
      <c r="H54" s="40">
        <f>+'Plant Alloc.'!L301+'Plant Alloc.'!L323+'Plant Alloc.'!L336+'Plant Alloc.'!L362</f>
        <v>0</v>
      </c>
      <c r="I54" s="40">
        <f>+'Plant Alloc.'!M301+'Plant Alloc.'!M323+'Plant Alloc.'!M336+'Plant Alloc.'!M362</f>
        <v>30180855.739642788</v>
      </c>
      <c r="J54" s="40">
        <f>+'Plant Alloc.'!N301+'Plant Alloc.'!N323+'Plant Alloc.'!N336+'Plant Alloc.'!N362</f>
        <v>0</v>
      </c>
      <c r="K54" s="40">
        <f>+'Plant Alloc.'!O301+'Plant Alloc.'!O323+'Plant Alloc.'!O336+'Plant Alloc.'!O362</f>
        <v>0</v>
      </c>
      <c r="L54" s="40">
        <f>+'Plant Alloc.'!P301+'Plant Alloc.'!P323+'Plant Alloc.'!P336+'Plant Alloc.'!P362</f>
        <v>0</v>
      </c>
      <c r="M54" s="40">
        <f>+'Plant Alloc.'!Q301+'Plant Alloc.'!Q323+'Plant Alloc.'!Q336+'Plant Alloc.'!Q362</f>
        <v>0</v>
      </c>
      <c r="N54" s="40">
        <f>+'Plant Alloc.'!R301+'Plant Alloc.'!R323+'Plant Alloc.'!R336+'Plant Alloc.'!R362</f>
        <v>0</v>
      </c>
      <c r="O54" s="40">
        <f>+'Plant Alloc.'!S301+'Plant Alloc.'!S323+'Plant Alloc.'!S336+'Plant Alloc.'!S362</f>
        <v>0</v>
      </c>
      <c r="P54" s="40">
        <f>+'Plant Alloc.'!T301+'Plant Alloc.'!T323+'Plant Alloc.'!T336+'Plant Alloc.'!T362</f>
        <v>0</v>
      </c>
      <c r="Q54" s="40">
        <f>+'Plant Alloc.'!U301+'Plant Alloc.'!U323+'Plant Alloc.'!U336+'Plant Alloc.'!U362</f>
        <v>0</v>
      </c>
      <c r="R54" s="40">
        <f>+'Plant Alloc.'!V301+'Plant Alloc.'!V323+'Plant Alloc.'!V336+'Plant Alloc.'!V362</f>
        <v>0</v>
      </c>
      <c r="S54" s="40"/>
      <c r="T54" s="42"/>
      <c r="U54" s="42"/>
      <c r="V54" s="42"/>
      <c r="W54" s="42"/>
      <c r="X54" s="42"/>
    </row>
    <row r="55" spans="1:24" s="29" customFormat="1">
      <c r="A55" s="43">
        <v>6.4</v>
      </c>
      <c r="B55" s="44"/>
      <c r="C55" s="84" t="s">
        <v>426</v>
      </c>
      <c r="D55" s="45" t="s">
        <v>22</v>
      </c>
      <c r="E55" s="47">
        <f>SUM(F55:S55)</f>
        <v>1</v>
      </c>
      <c r="F55" s="47">
        <f t="shared" ref="F55:O55" si="24">IF($E54=0,0,F54/$E54)</f>
        <v>0.54004933976251679</v>
      </c>
      <c r="G55" s="47">
        <f t="shared" si="24"/>
        <v>0.30134566524279782</v>
      </c>
      <c r="H55" s="47">
        <f t="shared" si="24"/>
        <v>0</v>
      </c>
      <c r="I55" s="47">
        <f t="shared" si="24"/>
        <v>0.15860499499468533</v>
      </c>
      <c r="J55" s="47">
        <f t="shared" si="24"/>
        <v>0</v>
      </c>
      <c r="K55" s="47">
        <f t="shared" si="24"/>
        <v>0</v>
      </c>
      <c r="L55" s="47">
        <f t="shared" si="24"/>
        <v>0</v>
      </c>
      <c r="M55" s="47">
        <f t="shared" si="24"/>
        <v>0</v>
      </c>
      <c r="N55" s="47">
        <f t="shared" si="24"/>
        <v>0</v>
      </c>
      <c r="O55" s="47">
        <f t="shared" si="24"/>
        <v>0</v>
      </c>
      <c r="P55" s="47">
        <f>IF($E54=0,0,P54/$E54)</f>
        <v>0</v>
      </c>
      <c r="Q55" s="47">
        <f>IF($E54=0,0,Q54/$E54)</f>
        <v>0</v>
      </c>
      <c r="R55" s="47">
        <f>IF($E54=0,0,R54/$E54)</f>
        <v>0</v>
      </c>
      <c r="S55" s="47"/>
      <c r="T55" s="42"/>
      <c r="U55" s="42"/>
      <c r="V55" s="42"/>
      <c r="W55" s="42"/>
      <c r="X55" s="42"/>
    </row>
    <row r="56" spans="1:24" s="29" customFormat="1">
      <c r="A56" s="43"/>
      <c r="B56" s="44"/>
      <c r="C56" s="39"/>
      <c r="D56" s="44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</row>
    <row r="57" spans="1:24" s="29" customFormat="1">
      <c r="A57" s="43"/>
      <c r="B57" s="44"/>
      <c r="C57" s="37" t="s">
        <v>146</v>
      </c>
      <c r="D57" s="45" t="s">
        <v>60</v>
      </c>
      <c r="E57" s="42">
        <f>SUM(F57:S57)</f>
        <v>101355341.73610786</v>
      </c>
      <c r="F57" s="40">
        <f>'Plant Alloc.'!J572+'Plant Alloc.'!J594+'Plant Alloc.'!J607+'Plant Alloc.'!J633</f>
        <v>32482100.180801932</v>
      </c>
      <c r="G57" s="40">
        <f>'Plant Alloc.'!K572+'Plant Alloc.'!K594+'Plant Alloc.'!K607+'Plant Alloc.'!K633</f>
        <v>21152008.466724548</v>
      </c>
      <c r="H57" s="40">
        <f>'Plant Alloc.'!L572+'Plant Alloc.'!L594+'Plant Alloc.'!L607+'Plant Alloc.'!L633</f>
        <v>993741.96355520969</v>
      </c>
      <c r="I57" s="40">
        <f>'Plant Alloc.'!M572+'Plant Alloc.'!M594+'Plant Alloc.'!M607+'Plant Alloc.'!M633</f>
        <v>22421924.69512026</v>
      </c>
      <c r="J57" s="40">
        <f>'Plant Alloc.'!N572+'Plant Alloc.'!N594+'Plant Alloc.'!N607+'Plant Alloc.'!N633</f>
        <v>24305566.429905899</v>
      </c>
      <c r="K57" s="40">
        <f>'Plant Alloc.'!O572+'Plant Alloc.'!O594+'Plant Alloc.'!O607+'Plant Alloc.'!O633</f>
        <v>0</v>
      </c>
      <c r="L57" s="40">
        <f>'Plant Alloc.'!P572+'Plant Alloc.'!P594+'Plant Alloc.'!P607+'Plant Alloc.'!P633</f>
        <v>0</v>
      </c>
      <c r="M57" s="40">
        <f>'Plant Alloc.'!Q572+'Plant Alloc.'!Q594+'Plant Alloc.'!Q607+'Plant Alloc.'!Q633</f>
        <v>0</v>
      </c>
      <c r="N57" s="40">
        <f>'Plant Alloc.'!R572+'Plant Alloc.'!R594+'Plant Alloc.'!R607+'Plant Alloc.'!R633</f>
        <v>0</v>
      </c>
      <c r="O57" s="40">
        <f>'Plant Alloc.'!S572+'Plant Alloc.'!S594+'Plant Alloc.'!S607+'Plant Alloc.'!S633</f>
        <v>0</v>
      </c>
      <c r="P57" s="40">
        <f>'Plant Alloc.'!T572+'Plant Alloc.'!T594+'Plant Alloc.'!T607+'Plant Alloc.'!T633</f>
        <v>0</v>
      </c>
      <c r="Q57" s="40">
        <f>'Plant Alloc.'!U572+'Plant Alloc.'!U594+'Plant Alloc.'!U607+'Plant Alloc.'!U633</f>
        <v>0</v>
      </c>
      <c r="R57" s="40">
        <f>'Plant Alloc.'!V572+'Plant Alloc.'!V594+'Plant Alloc.'!V607+'Plant Alloc.'!V633</f>
        <v>0</v>
      </c>
      <c r="S57" s="37"/>
      <c r="T57" s="42"/>
      <c r="U57" s="42"/>
      <c r="V57" s="42"/>
      <c r="W57" s="42"/>
      <c r="X57" s="42"/>
    </row>
    <row r="58" spans="1:24" s="29" customFormat="1">
      <c r="A58" s="43">
        <v>6.6</v>
      </c>
      <c r="B58" s="44"/>
      <c r="C58" s="84" t="s">
        <v>427</v>
      </c>
      <c r="D58" s="45" t="s">
        <v>22</v>
      </c>
      <c r="E58" s="47">
        <f>SUM(F58:S58)</f>
        <v>1</v>
      </c>
      <c r="F58" s="47">
        <f t="shared" ref="F58:O58" si="25">IF($E57=0,0,F57/$E57)</f>
        <v>0.32047743734487533</v>
      </c>
      <c r="G58" s="47">
        <f t="shared" si="25"/>
        <v>0.20869160030851283</v>
      </c>
      <c r="H58" s="47">
        <f t="shared" si="25"/>
        <v>9.8045346849359883E-3</v>
      </c>
      <c r="I58" s="47">
        <f t="shared" si="25"/>
        <v>0.22122094712579363</v>
      </c>
      <c r="J58" s="47">
        <f t="shared" si="25"/>
        <v>0.23980548053588219</v>
      </c>
      <c r="K58" s="47">
        <f t="shared" si="25"/>
        <v>0</v>
      </c>
      <c r="L58" s="47">
        <f t="shared" si="25"/>
        <v>0</v>
      </c>
      <c r="M58" s="47">
        <f t="shared" si="25"/>
        <v>0</v>
      </c>
      <c r="N58" s="47">
        <f t="shared" si="25"/>
        <v>0</v>
      </c>
      <c r="O58" s="47">
        <f t="shared" si="25"/>
        <v>0</v>
      </c>
      <c r="P58" s="47">
        <f>IF($E57=0,0,P57/$E57)</f>
        <v>0</v>
      </c>
      <c r="Q58" s="47">
        <f>IF($E57=0,0,Q57/$E57)</f>
        <v>0</v>
      </c>
      <c r="R58" s="47">
        <f>IF($E57=0,0,R57/$E57)</f>
        <v>0</v>
      </c>
      <c r="S58" s="47"/>
      <c r="T58" s="42"/>
      <c r="U58" s="42"/>
      <c r="V58" s="42"/>
      <c r="W58" s="42"/>
      <c r="X58" s="42"/>
    </row>
    <row r="59" spans="1:24" s="29" customFormat="1">
      <c r="A59" s="43"/>
      <c r="B59" s="44"/>
      <c r="C59" s="39"/>
      <c r="D59" s="44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</row>
    <row r="60" spans="1:24" s="29" customFormat="1">
      <c r="A60" s="43"/>
      <c r="B60" s="44"/>
      <c r="C60" s="37" t="s">
        <v>146</v>
      </c>
      <c r="D60" s="45" t="s">
        <v>60</v>
      </c>
      <c r="E60" s="42">
        <f>SUM(F60:S60)</f>
        <v>104852766.00126898</v>
      </c>
      <c r="F60" s="37">
        <f>'O and M Alloc.'!J677</f>
        <v>63481855.126226328</v>
      </c>
      <c r="G60" s="37">
        <f>'O and M Alloc.'!K677</f>
        <v>36786838.157404728</v>
      </c>
      <c r="H60" s="37">
        <f>'O and M Alloc.'!L677</f>
        <v>1146607.7369427411</v>
      </c>
      <c r="I60" s="37">
        <f>'O and M Alloc.'!M677</f>
        <v>2287768.6378409853</v>
      </c>
      <c r="J60" s="37">
        <f>'O and M Alloc.'!N677</f>
        <v>1149696.3428541995</v>
      </c>
      <c r="K60" s="37">
        <f>'O and M Alloc.'!O677</f>
        <v>0</v>
      </c>
      <c r="L60" s="37">
        <f>'O and M Alloc.'!P677</f>
        <v>0</v>
      </c>
      <c r="M60" s="37">
        <f>'O and M Alloc.'!Q677</f>
        <v>0</v>
      </c>
      <c r="N60" s="37">
        <f>'O and M Alloc.'!R677</f>
        <v>0</v>
      </c>
      <c r="O60" s="37">
        <f>'O and M Alloc.'!S677</f>
        <v>0</v>
      </c>
      <c r="P60" s="37">
        <f>'O and M Alloc.'!T677</f>
        <v>0</v>
      </c>
      <c r="Q60" s="37">
        <f>'O and M Alloc.'!U677</f>
        <v>0</v>
      </c>
      <c r="R60" s="37">
        <f>'O and M Alloc.'!V677</f>
        <v>0</v>
      </c>
      <c r="S60" s="37"/>
      <c r="T60" s="42"/>
      <c r="U60" s="42"/>
      <c r="V60" s="42"/>
      <c r="W60" s="42"/>
      <c r="X60" s="42"/>
    </row>
    <row r="61" spans="1:24" s="29" customFormat="1">
      <c r="A61" s="43">
        <v>7</v>
      </c>
      <c r="B61" s="44"/>
      <c r="C61" s="38" t="s">
        <v>241</v>
      </c>
      <c r="D61" s="45" t="s">
        <v>22</v>
      </c>
      <c r="E61" s="47">
        <f>SUM(F61:S61)</f>
        <v>1</v>
      </c>
      <c r="F61" s="47">
        <f t="shared" ref="F61:R61" si="26">IF($E60=0,0,F60/$E60)</f>
        <v>0.60543805897746217</v>
      </c>
      <c r="G61" s="47">
        <f t="shared" si="26"/>
        <v>0.35084280139028012</v>
      </c>
      <c r="H61" s="47">
        <f t="shared" si="26"/>
        <v>1.0935407626050268E-2</v>
      </c>
      <c r="I61" s="47">
        <f t="shared" si="26"/>
        <v>2.1818867780877594E-2</v>
      </c>
      <c r="J61" s="47">
        <f t="shared" si="26"/>
        <v>1.0964864225329881E-2</v>
      </c>
      <c r="K61" s="47">
        <f t="shared" si="26"/>
        <v>0</v>
      </c>
      <c r="L61" s="47">
        <f t="shared" si="26"/>
        <v>0</v>
      </c>
      <c r="M61" s="47">
        <f t="shared" si="26"/>
        <v>0</v>
      </c>
      <c r="N61" s="47">
        <f t="shared" si="26"/>
        <v>0</v>
      </c>
      <c r="O61" s="47">
        <f t="shared" si="26"/>
        <v>0</v>
      </c>
      <c r="P61" s="47">
        <f t="shared" si="26"/>
        <v>0</v>
      </c>
      <c r="Q61" s="47">
        <f t="shared" si="26"/>
        <v>0</v>
      </c>
      <c r="R61" s="47">
        <f t="shared" si="26"/>
        <v>0</v>
      </c>
      <c r="S61" s="47"/>
      <c r="T61" s="42"/>
      <c r="U61" s="42"/>
      <c r="V61" s="42"/>
      <c r="W61" s="42"/>
      <c r="X61" s="42"/>
    </row>
    <row r="62" spans="1:24" s="29" customFormat="1">
      <c r="A62" s="43"/>
      <c r="B62" s="44"/>
      <c r="C62" s="37"/>
      <c r="D62" s="44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</row>
    <row r="63" spans="1:24" s="29" customFormat="1">
      <c r="A63" s="43"/>
      <c r="B63" s="44"/>
      <c r="C63" s="37" t="s">
        <v>146</v>
      </c>
      <c r="D63" s="45" t="s">
        <v>60</v>
      </c>
      <c r="E63" s="42">
        <f>SUM(F63:S63)</f>
        <v>13355249.097205497</v>
      </c>
      <c r="F63" s="42">
        <f>'O and M Alloc.'!J173</f>
        <v>10706013.004435254</v>
      </c>
      <c r="G63" s="42">
        <f>'O and M Alloc.'!K173</f>
        <v>2528985.2357711545</v>
      </c>
      <c r="H63" s="42">
        <f>'O and M Alloc.'!L173</f>
        <v>6621.2535812697715</v>
      </c>
      <c r="I63" s="42">
        <f>'O and M Alloc.'!M173</f>
        <v>72134.81641772583</v>
      </c>
      <c r="J63" s="42">
        <f>'O and M Alloc.'!N173</f>
        <v>41494.787000091295</v>
      </c>
      <c r="K63" s="42">
        <f>'O and M Alloc.'!O173</f>
        <v>0</v>
      </c>
      <c r="L63" s="42">
        <f>'O and M Alloc.'!P173</f>
        <v>0</v>
      </c>
      <c r="M63" s="42">
        <f>'O and M Alloc.'!Q173</f>
        <v>0</v>
      </c>
      <c r="N63" s="42">
        <f>'O and M Alloc.'!R173</f>
        <v>0</v>
      </c>
      <c r="O63" s="42">
        <f>'O and M Alloc.'!S173</f>
        <v>0</v>
      </c>
      <c r="P63" s="42">
        <f>'O and M Alloc.'!T173</f>
        <v>0</v>
      </c>
      <c r="Q63" s="42">
        <f>'O and M Alloc.'!U173</f>
        <v>0</v>
      </c>
      <c r="R63" s="42">
        <f>'O and M Alloc.'!V173</f>
        <v>0</v>
      </c>
      <c r="S63" s="42"/>
      <c r="T63" s="42"/>
      <c r="U63" s="42"/>
      <c r="V63" s="42"/>
      <c r="W63" s="42"/>
      <c r="X63" s="42"/>
    </row>
    <row r="64" spans="1:24" s="29" customFormat="1">
      <c r="A64" s="43">
        <v>7.2</v>
      </c>
      <c r="B64" s="44"/>
      <c r="C64" s="38" t="s">
        <v>243</v>
      </c>
      <c r="D64" s="45" t="s">
        <v>22</v>
      </c>
      <c r="E64" s="47">
        <f>SUM(F64:S64)</f>
        <v>1</v>
      </c>
      <c r="F64" s="47">
        <f t="shared" ref="F64:M64" si="27">IF($E63=0,0,F63/$E63)</f>
        <v>0.80163334480039172</v>
      </c>
      <c r="G64" s="47">
        <f t="shared" si="27"/>
        <v>0.18936264066391162</v>
      </c>
      <c r="H64" s="47">
        <f t="shared" si="27"/>
        <v>4.9577911524355072E-4</v>
      </c>
      <c r="I64" s="47">
        <f t="shared" si="27"/>
        <v>5.4012333197753374E-3</v>
      </c>
      <c r="J64" s="47">
        <f t="shared" si="27"/>
        <v>3.1070021006776895E-3</v>
      </c>
      <c r="K64" s="47">
        <f t="shared" si="27"/>
        <v>0</v>
      </c>
      <c r="L64" s="47">
        <f t="shared" si="27"/>
        <v>0</v>
      </c>
      <c r="M64" s="47">
        <f t="shared" si="27"/>
        <v>0</v>
      </c>
      <c r="N64" s="47">
        <f>IF($E63=0,0,N63/$E63)</f>
        <v>0</v>
      </c>
      <c r="O64" s="47">
        <f>IF($E63=0,0,O63/$E63)</f>
        <v>0</v>
      </c>
      <c r="P64" s="47">
        <f>IF($E63=0,0,P63/$E63)</f>
        <v>0</v>
      </c>
      <c r="Q64" s="47">
        <f>IF($E63=0,0,Q63/$E63)</f>
        <v>0</v>
      </c>
      <c r="R64" s="47">
        <f>IF($E63=0,0,R63/$E63)</f>
        <v>0</v>
      </c>
      <c r="S64" s="47"/>
      <c r="T64" s="42"/>
      <c r="U64" s="42"/>
      <c r="V64" s="42"/>
      <c r="W64" s="42"/>
      <c r="X64" s="42"/>
    </row>
    <row r="65" spans="1:24" s="29" customFormat="1">
      <c r="A65" s="43"/>
      <c r="B65" s="44"/>
      <c r="C65" s="39"/>
      <c r="D65" s="44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</row>
    <row r="66" spans="1:24" s="29" customFormat="1">
      <c r="A66" s="43"/>
      <c r="B66" s="44"/>
      <c r="C66" s="37" t="s">
        <v>146</v>
      </c>
      <c r="D66" s="45" t="s">
        <v>60</v>
      </c>
      <c r="E66" s="42">
        <f>SUM(F66:S66)</f>
        <v>7545643.2982379384</v>
      </c>
      <c r="F66" s="37">
        <f>'O and M Alloc.'!J341</f>
        <v>4075019.681296858</v>
      </c>
      <c r="G66" s="37">
        <f>'O and M Alloc.'!K341</f>
        <v>2273846.8993923706</v>
      </c>
      <c r="H66" s="37">
        <f>'O and M Alloc.'!L341</f>
        <v>0</v>
      </c>
      <c r="I66" s="37">
        <f>'O and M Alloc.'!M341</f>
        <v>1196776.7175487094</v>
      </c>
      <c r="J66" s="37">
        <f>'O and M Alloc.'!N341</f>
        <v>0</v>
      </c>
      <c r="K66" s="37">
        <f>'O and M Alloc.'!O341</f>
        <v>0</v>
      </c>
      <c r="L66" s="37">
        <f>'O and M Alloc.'!P341</f>
        <v>0</v>
      </c>
      <c r="M66" s="37">
        <f>'O and M Alloc.'!Q341</f>
        <v>0</v>
      </c>
      <c r="N66" s="37">
        <f>'O and M Alloc.'!R341</f>
        <v>0</v>
      </c>
      <c r="O66" s="37">
        <f>'O and M Alloc.'!S341</f>
        <v>0</v>
      </c>
      <c r="P66" s="37">
        <f>'O and M Alloc.'!T341</f>
        <v>0</v>
      </c>
      <c r="Q66" s="37">
        <f>'O and M Alloc.'!U341</f>
        <v>0</v>
      </c>
      <c r="R66" s="37">
        <f>'O and M Alloc.'!V341</f>
        <v>0</v>
      </c>
      <c r="S66" s="37"/>
      <c r="T66" s="42"/>
      <c r="U66" s="42"/>
      <c r="V66" s="42"/>
      <c r="W66" s="42"/>
      <c r="X66" s="42"/>
    </row>
    <row r="67" spans="1:24" s="29" customFormat="1">
      <c r="A67" s="43">
        <v>7.4</v>
      </c>
      <c r="B67" s="44"/>
      <c r="C67" s="38" t="s">
        <v>244</v>
      </c>
      <c r="D67" s="45" t="s">
        <v>22</v>
      </c>
      <c r="E67" s="47">
        <f>SUM(F67:S67)</f>
        <v>1</v>
      </c>
      <c r="F67" s="47">
        <f t="shared" ref="F67:O67" si="28">IF($E66=0,0,F66/$E66)</f>
        <v>0.54004933976251679</v>
      </c>
      <c r="G67" s="47">
        <f t="shared" si="28"/>
        <v>0.30134566524279782</v>
      </c>
      <c r="H67" s="47">
        <f t="shared" si="28"/>
        <v>0</v>
      </c>
      <c r="I67" s="47">
        <f t="shared" si="28"/>
        <v>0.15860499499468536</v>
      </c>
      <c r="J67" s="47">
        <f t="shared" si="28"/>
        <v>0</v>
      </c>
      <c r="K67" s="47">
        <f t="shared" si="28"/>
        <v>0</v>
      </c>
      <c r="L67" s="47">
        <f t="shared" si="28"/>
        <v>0</v>
      </c>
      <c r="M67" s="47">
        <f t="shared" si="28"/>
        <v>0</v>
      </c>
      <c r="N67" s="47">
        <f t="shared" si="28"/>
        <v>0</v>
      </c>
      <c r="O67" s="47">
        <f t="shared" si="28"/>
        <v>0</v>
      </c>
      <c r="P67" s="47">
        <f>IF($E66=0,0,P66/$E66)</f>
        <v>0</v>
      </c>
      <c r="Q67" s="47">
        <f>IF($E66=0,0,Q66/$E66)</f>
        <v>0</v>
      </c>
      <c r="R67" s="47">
        <f>IF($E66=0,0,R66/$E66)</f>
        <v>0</v>
      </c>
      <c r="S67" s="47"/>
      <c r="T67" s="42"/>
      <c r="U67" s="42"/>
      <c r="V67" s="42"/>
      <c r="W67" s="42"/>
      <c r="X67" s="42"/>
    </row>
    <row r="68" spans="1:24" s="29" customFormat="1">
      <c r="A68" s="43"/>
      <c r="B68" s="44"/>
      <c r="C68" s="39"/>
      <c r="D68" s="44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</row>
    <row r="69" spans="1:24" s="29" customFormat="1">
      <c r="A69" s="43"/>
      <c r="B69" s="44"/>
      <c r="C69" s="37" t="s">
        <v>146</v>
      </c>
      <c r="D69" s="45" t="s">
        <v>60</v>
      </c>
      <c r="E69" s="42">
        <f>SUM(F69:S69)</f>
        <v>83951873.605825543</v>
      </c>
      <c r="F69" s="40">
        <f>'O and M Alloc.'!J509</f>
        <v>48700822.440494217</v>
      </c>
      <c r="G69" s="40">
        <f>'O and M Alloc.'!K509</f>
        <v>31984006.022241205</v>
      </c>
      <c r="H69" s="40">
        <f>'O and M Alloc.'!L509</f>
        <v>1139986.4833614712</v>
      </c>
      <c r="I69" s="40">
        <f>'O and M Alloc.'!M509</f>
        <v>1018857.1038745504</v>
      </c>
      <c r="J69" s="40">
        <f>'O and M Alloc.'!N509</f>
        <v>1108201.5558541082</v>
      </c>
      <c r="K69" s="40">
        <f>'O and M Alloc.'!O509</f>
        <v>0</v>
      </c>
      <c r="L69" s="40">
        <f>'O and M Alloc.'!P509</f>
        <v>0</v>
      </c>
      <c r="M69" s="40">
        <f>'O and M Alloc.'!Q509</f>
        <v>0</v>
      </c>
      <c r="N69" s="40">
        <f>'O and M Alloc.'!R509</f>
        <v>0</v>
      </c>
      <c r="O69" s="40">
        <f>'O and M Alloc.'!S509</f>
        <v>0</v>
      </c>
      <c r="P69" s="40">
        <f>'O and M Alloc.'!T509</f>
        <v>0</v>
      </c>
      <c r="Q69" s="40">
        <f>'O and M Alloc.'!U509</f>
        <v>0</v>
      </c>
      <c r="R69" s="40">
        <f>'O and M Alloc.'!V509</f>
        <v>0</v>
      </c>
      <c r="S69" s="40"/>
      <c r="T69" s="42"/>
      <c r="U69" s="42"/>
      <c r="V69" s="42"/>
      <c r="W69" s="42"/>
      <c r="X69" s="42"/>
    </row>
    <row r="70" spans="1:24" s="29" customFormat="1">
      <c r="A70" s="43">
        <v>7.6</v>
      </c>
      <c r="B70" s="44"/>
      <c r="C70" s="38" t="s">
        <v>245</v>
      </c>
      <c r="D70" s="45" t="s">
        <v>22</v>
      </c>
      <c r="E70" s="47">
        <f>SUM(F70:S70)</f>
        <v>1</v>
      </c>
      <c r="F70" s="47">
        <f t="shared" ref="F70:O70" si="29">IF($E69=0,0,F69/$E69)</f>
        <v>0.58010405663078368</v>
      </c>
      <c r="G70" s="47">
        <f t="shared" si="29"/>
        <v>0.38098025271495295</v>
      </c>
      <c r="H70" s="47">
        <f t="shared" si="29"/>
        <v>1.3579047547098055E-2</v>
      </c>
      <c r="I70" s="47">
        <f t="shared" si="29"/>
        <v>1.2136204471842191E-2</v>
      </c>
      <c r="J70" s="47">
        <f t="shared" si="29"/>
        <v>1.3200438635323185E-2</v>
      </c>
      <c r="K70" s="47">
        <f t="shared" si="29"/>
        <v>0</v>
      </c>
      <c r="L70" s="47">
        <f t="shared" si="29"/>
        <v>0</v>
      </c>
      <c r="M70" s="47">
        <f t="shared" si="29"/>
        <v>0</v>
      </c>
      <c r="N70" s="47">
        <f t="shared" si="29"/>
        <v>0</v>
      </c>
      <c r="O70" s="47">
        <f t="shared" si="29"/>
        <v>0</v>
      </c>
      <c r="P70" s="47">
        <f>IF($E69=0,0,P69/$E69)</f>
        <v>0</v>
      </c>
      <c r="Q70" s="47">
        <f>IF($E69=0,0,Q69/$E69)</f>
        <v>0</v>
      </c>
      <c r="R70" s="47">
        <f>IF($E69=0,0,R69/$E69)</f>
        <v>0</v>
      </c>
      <c r="S70" s="47"/>
      <c r="T70" s="42"/>
      <c r="U70" s="42"/>
      <c r="V70" s="42"/>
      <c r="W70" s="42"/>
      <c r="X70" s="42"/>
    </row>
    <row r="71" spans="1:24" s="29" customFormat="1">
      <c r="A71" s="43"/>
      <c r="B71" s="44"/>
      <c r="C71" s="39"/>
      <c r="D71" s="44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</row>
    <row r="72" spans="1:24" s="29" customFormat="1">
      <c r="A72" s="43"/>
      <c r="B72" s="44"/>
      <c r="C72" s="44" t="s">
        <v>23</v>
      </c>
      <c r="D72" s="45" t="s">
        <v>60</v>
      </c>
      <c r="E72" s="42">
        <f>SUM(F72:S72)</f>
        <v>34046761</v>
      </c>
      <c r="F72" s="37">
        <v>24135338</v>
      </c>
      <c r="G72" s="37">
        <v>9911423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/>
      <c r="T72" s="42"/>
      <c r="U72" s="42"/>
      <c r="V72" s="42"/>
      <c r="W72" s="42"/>
      <c r="X72" s="42"/>
    </row>
    <row r="73" spans="1:24" s="29" customFormat="1">
      <c r="A73" s="43">
        <v>8</v>
      </c>
      <c r="B73" s="44"/>
      <c r="C73" s="37" t="s">
        <v>240</v>
      </c>
      <c r="D73" s="45" t="s">
        <v>22</v>
      </c>
      <c r="E73" s="47">
        <f>SUM(F73:S73)</f>
        <v>1</v>
      </c>
      <c r="F73" s="47">
        <f t="shared" ref="F73:R73" si="30">IF($E72=0,0,F72/$E72)</f>
        <v>0.70888793210020773</v>
      </c>
      <c r="G73" s="47">
        <f t="shared" si="30"/>
        <v>0.29111206789979227</v>
      </c>
      <c r="H73" s="47">
        <f t="shared" si="30"/>
        <v>0</v>
      </c>
      <c r="I73" s="47">
        <f t="shared" si="30"/>
        <v>0</v>
      </c>
      <c r="J73" s="47">
        <f t="shared" si="30"/>
        <v>0</v>
      </c>
      <c r="K73" s="47">
        <f t="shared" si="30"/>
        <v>0</v>
      </c>
      <c r="L73" s="47">
        <f t="shared" si="30"/>
        <v>0</v>
      </c>
      <c r="M73" s="47">
        <f t="shared" si="30"/>
        <v>0</v>
      </c>
      <c r="N73" s="47">
        <f t="shared" si="30"/>
        <v>0</v>
      </c>
      <c r="O73" s="47">
        <f t="shared" si="30"/>
        <v>0</v>
      </c>
      <c r="P73" s="47">
        <f t="shared" si="30"/>
        <v>0</v>
      </c>
      <c r="Q73" s="47">
        <f t="shared" si="30"/>
        <v>0</v>
      </c>
      <c r="R73" s="47">
        <f t="shared" si="30"/>
        <v>0</v>
      </c>
      <c r="S73" s="47"/>
      <c r="T73" s="42"/>
      <c r="U73" s="42"/>
      <c r="V73" s="42"/>
      <c r="W73" s="42"/>
      <c r="X73" s="42"/>
    </row>
    <row r="74" spans="1:24" s="29" customFormat="1">
      <c r="A74" s="43"/>
      <c r="B74" s="44"/>
      <c r="C74" s="39"/>
      <c r="D74" s="44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</row>
    <row r="75" spans="1:24" s="29" customFormat="1">
      <c r="A75" s="43"/>
      <c r="B75" s="44"/>
      <c r="C75" s="37" t="s">
        <v>146</v>
      </c>
      <c r="D75" s="45" t="s">
        <v>60</v>
      </c>
      <c r="E75" s="42">
        <f>SUM(F75:S75)</f>
        <v>387713350.46560377</v>
      </c>
      <c r="F75" s="24">
        <f>+F78+F81+F84</f>
        <v>222850930.67416647</v>
      </c>
      <c r="G75" s="24">
        <f t="shared" ref="G75:R75" si="31">+G78+G81+G84</f>
        <v>98325862.3162269</v>
      </c>
      <c r="H75" s="24">
        <f t="shared" si="31"/>
        <v>958092.53646587813</v>
      </c>
      <c r="I75" s="24">
        <f t="shared" si="31"/>
        <v>44106713.976990588</v>
      </c>
      <c r="J75" s="24">
        <f t="shared" si="31"/>
        <v>21471750.96175392</v>
      </c>
      <c r="K75" s="24">
        <f t="shared" si="31"/>
        <v>0</v>
      </c>
      <c r="L75" s="24">
        <f t="shared" si="31"/>
        <v>0</v>
      </c>
      <c r="M75" s="24">
        <f t="shared" si="31"/>
        <v>0</v>
      </c>
      <c r="N75" s="24">
        <f t="shared" si="31"/>
        <v>0</v>
      </c>
      <c r="O75" s="24">
        <f t="shared" si="31"/>
        <v>0</v>
      </c>
      <c r="P75" s="24">
        <f t="shared" si="31"/>
        <v>0</v>
      </c>
      <c r="Q75" s="24">
        <f t="shared" si="31"/>
        <v>0</v>
      </c>
      <c r="R75" s="24">
        <f t="shared" si="31"/>
        <v>0</v>
      </c>
      <c r="S75" s="24"/>
      <c r="T75" s="42"/>
      <c r="U75" s="42"/>
      <c r="V75" s="42"/>
      <c r="W75" s="42"/>
      <c r="X75" s="42"/>
    </row>
    <row r="76" spans="1:24" s="29" customFormat="1">
      <c r="A76" s="43">
        <v>9</v>
      </c>
      <c r="B76" s="44"/>
      <c r="C76" s="38" t="s">
        <v>242</v>
      </c>
      <c r="D76" s="45" t="s">
        <v>22</v>
      </c>
      <c r="E76" s="47">
        <f>SUM(F76:S76)</f>
        <v>1</v>
      </c>
      <c r="F76" s="47">
        <f t="shared" ref="F76:O76" si="32">IF($E75=0,0,F75/$E75)</f>
        <v>0.5747827110068443</v>
      </c>
      <c r="G76" s="47">
        <f t="shared" si="32"/>
        <v>0.2536045307651843</v>
      </c>
      <c r="H76" s="47">
        <f t="shared" si="32"/>
        <v>2.471136305508458E-3</v>
      </c>
      <c r="I76" s="47">
        <f t="shared" si="32"/>
        <v>0.11376114318483738</v>
      </c>
      <c r="J76" s="47">
        <f t="shared" si="32"/>
        <v>5.538047873762552E-2</v>
      </c>
      <c r="K76" s="47">
        <f t="shared" si="32"/>
        <v>0</v>
      </c>
      <c r="L76" s="47">
        <f t="shared" si="32"/>
        <v>0</v>
      </c>
      <c r="M76" s="47">
        <f t="shared" si="32"/>
        <v>0</v>
      </c>
      <c r="N76" s="47">
        <f t="shared" si="32"/>
        <v>0</v>
      </c>
      <c r="O76" s="47">
        <f t="shared" si="32"/>
        <v>0</v>
      </c>
      <c r="P76" s="47">
        <f>IF($E75=0,0,P75/$E75)</f>
        <v>0</v>
      </c>
      <c r="Q76" s="47">
        <f>IF($E75=0,0,Q75/$E75)</f>
        <v>0</v>
      </c>
      <c r="R76" s="47">
        <f>IF($E75=0,0,R75/$E75)</f>
        <v>0</v>
      </c>
      <c r="S76" s="47"/>
      <c r="T76" s="42"/>
      <c r="U76" s="42"/>
      <c r="V76" s="42"/>
      <c r="W76" s="42"/>
      <c r="X76" s="42"/>
    </row>
    <row r="77" spans="1:24" s="29" customFormat="1">
      <c r="A77" s="43"/>
      <c r="B77" s="44"/>
      <c r="C77" s="39"/>
      <c r="D77" s="44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</row>
    <row r="78" spans="1:24" s="29" customFormat="1">
      <c r="A78" s="43"/>
      <c r="B78" s="44"/>
      <c r="C78" s="37" t="s">
        <v>146</v>
      </c>
      <c r="D78" s="45" t="s">
        <v>60</v>
      </c>
      <c r="E78" s="42">
        <f>SUM(F78:S78)</f>
        <v>151304044.15474245</v>
      </c>
      <c r="F78" s="40">
        <f>+'Plant Alloc.'!J274+'Plant Alloc.'!J276-'Dep.Res. Alloc.'!J270</f>
        <v>114233925.2457577</v>
      </c>
      <c r="G78" s="40">
        <f>+'Plant Alloc.'!K274+'Plant Alloc.'!K276-'Dep.Res. Alloc.'!K270</f>
        <v>35122243.729582697</v>
      </c>
      <c r="H78" s="40">
        <f>+'Plant Alloc.'!L274+'Plant Alloc.'!L276-'Dep.Res. Alloc.'!L270</f>
        <v>107211.92630696103</v>
      </c>
      <c r="I78" s="40">
        <f>+'Plant Alloc.'!M274+'Plant Alloc.'!M276-'Dep.Res. Alloc.'!M270</f>
        <v>1168559.2309257567</v>
      </c>
      <c r="J78" s="40">
        <f>+'Plant Alloc.'!N274+'Plant Alloc.'!N276-'Dep.Res. Alloc.'!N270</f>
        <v>672104.02216932783</v>
      </c>
      <c r="K78" s="40">
        <f>+'Plant Alloc.'!O274+'Plant Alloc.'!O276-'Dep.Res. Alloc.'!O270</f>
        <v>0</v>
      </c>
      <c r="L78" s="40">
        <f>+'Plant Alloc.'!P274+'Plant Alloc.'!P276-'Dep.Res. Alloc.'!P270</f>
        <v>0</v>
      </c>
      <c r="M78" s="40">
        <f>+'Plant Alloc.'!Q274+'Plant Alloc.'!Q276-'Dep.Res. Alloc.'!Q270</f>
        <v>0</v>
      </c>
      <c r="N78" s="40">
        <f>+'Plant Alloc.'!R274+'Plant Alloc.'!R276-'Dep.Res. Alloc.'!R270</f>
        <v>0</v>
      </c>
      <c r="O78" s="40">
        <f>+'Plant Alloc.'!S274+'Plant Alloc.'!S276-'Dep.Res. Alloc.'!S270</f>
        <v>0</v>
      </c>
      <c r="P78" s="40">
        <f>+'Plant Alloc.'!T274+'Plant Alloc.'!T276-'Dep.Res. Alloc.'!T270</f>
        <v>0</v>
      </c>
      <c r="Q78" s="40">
        <f>+'Plant Alloc.'!U274+'Plant Alloc.'!U276-'Dep.Res. Alloc.'!U270</f>
        <v>0</v>
      </c>
      <c r="R78" s="40">
        <f>+'Plant Alloc.'!V274+'Plant Alloc.'!V276-'Dep.Res. Alloc.'!V270</f>
        <v>0</v>
      </c>
      <c r="S78" s="37"/>
      <c r="T78" s="42"/>
      <c r="U78" s="42"/>
      <c r="V78" s="42"/>
      <c r="W78" s="42"/>
      <c r="X78" s="42"/>
    </row>
    <row r="79" spans="1:24" s="29" customFormat="1">
      <c r="A79" s="43">
        <v>9.1999999999999993</v>
      </c>
      <c r="B79" s="44"/>
      <c r="C79" s="38" t="s">
        <v>246</v>
      </c>
      <c r="D79" s="45" t="s">
        <v>22</v>
      </c>
      <c r="E79" s="47">
        <f>SUM(F79:S79)</f>
        <v>1</v>
      </c>
      <c r="F79" s="47">
        <f t="shared" ref="F79:M79" si="33">IF($E78=0,0,F78/$E78)</f>
        <v>0.75499584881503756</v>
      </c>
      <c r="G79" s="47">
        <f t="shared" si="33"/>
        <v>0.23213023766676252</v>
      </c>
      <c r="H79" s="47">
        <f t="shared" si="33"/>
        <v>7.0858599256813453E-4</v>
      </c>
      <c r="I79" s="47">
        <f t="shared" si="33"/>
        <v>7.7232517970943449E-3</v>
      </c>
      <c r="J79" s="47">
        <f t="shared" si="33"/>
        <v>4.4420757285373695E-3</v>
      </c>
      <c r="K79" s="47">
        <f t="shared" si="33"/>
        <v>0</v>
      </c>
      <c r="L79" s="47">
        <f t="shared" si="33"/>
        <v>0</v>
      </c>
      <c r="M79" s="47">
        <f t="shared" si="33"/>
        <v>0</v>
      </c>
      <c r="N79" s="47">
        <f>IF($E78=0,0,N78/$E78)</f>
        <v>0</v>
      </c>
      <c r="O79" s="47">
        <f>IF($E78=0,0,O78/$E78)</f>
        <v>0</v>
      </c>
      <c r="P79" s="47">
        <f>IF($E78=0,0,P78/$E78)</f>
        <v>0</v>
      </c>
      <c r="Q79" s="47">
        <f>IF($E78=0,0,Q78/$E78)</f>
        <v>0</v>
      </c>
      <c r="R79" s="47">
        <f>IF($E78=0,0,R78/$E78)</f>
        <v>0</v>
      </c>
      <c r="S79" s="47"/>
      <c r="T79" s="42"/>
      <c r="U79" s="42"/>
      <c r="V79" s="42"/>
      <c r="W79" s="42"/>
      <c r="X79" s="42"/>
    </row>
    <row r="80" spans="1:24" s="29" customFormat="1">
      <c r="A80" s="43"/>
      <c r="B80" s="44"/>
      <c r="C80" s="39"/>
      <c r="D80" s="44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</row>
    <row r="81" spans="1:24" s="29" customFormat="1">
      <c r="A81" s="43"/>
      <c r="B81" s="44"/>
      <c r="C81" s="37" t="s">
        <v>146</v>
      </c>
      <c r="D81" s="45" t="s">
        <v>60</v>
      </c>
      <c r="E81" s="42">
        <f>SUM(F81:S81)</f>
        <v>149829884.70570421</v>
      </c>
      <c r="F81" s="37">
        <f>+'Plant Alloc.'!J545+'Plant Alloc.'!J547-'Dep.Res. Alloc.'!J535</f>
        <v>80915530.312009573</v>
      </c>
      <c r="G81" s="37">
        <f>+'Plant Alloc.'!K545+'Plant Alloc.'!K547-'Dep.Res. Alloc.'!K535</f>
        <v>45150586.279892154</v>
      </c>
      <c r="H81" s="37">
        <f>+'Plant Alloc.'!L545+'Plant Alloc.'!L547-'Dep.Res. Alloc.'!L535</f>
        <v>0</v>
      </c>
      <c r="I81" s="37">
        <f>+'Plant Alloc.'!M545+'Plant Alloc.'!M547-'Dep.Res. Alloc.'!M535</f>
        <v>23763768.1138025</v>
      </c>
      <c r="J81" s="37">
        <f>+'Plant Alloc.'!N545+'Plant Alloc.'!N547-'Dep.Res. Alloc.'!N535</f>
        <v>0</v>
      </c>
      <c r="K81" s="37">
        <f>+'Plant Alloc.'!O545+'Plant Alloc.'!O547-'Dep.Res. Alloc.'!O535</f>
        <v>0</v>
      </c>
      <c r="L81" s="37">
        <f>+'Plant Alloc.'!P545+'Plant Alloc.'!P547-'Dep.Res. Alloc.'!P535</f>
        <v>0</v>
      </c>
      <c r="M81" s="37">
        <f>+'Plant Alloc.'!Q545+'Plant Alloc.'!Q547-'Dep.Res. Alloc.'!Q535</f>
        <v>0</v>
      </c>
      <c r="N81" s="37">
        <f>+'Plant Alloc.'!R545+'Plant Alloc.'!R547-'Dep.Res. Alloc.'!R535</f>
        <v>0</v>
      </c>
      <c r="O81" s="37">
        <f>+'Plant Alloc.'!S545+'Plant Alloc.'!S547-'Dep.Res. Alloc.'!S535</f>
        <v>0</v>
      </c>
      <c r="P81" s="37">
        <f>+'Plant Alloc.'!T545+'Plant Alloc.'!T547-'Dep.Res. Alloc.'!T535</f>
        <v>0</v>
      </c>
      <c r="Q81" s="37">
        <f>+'Plant Alloc.'!U545+'Plant Alloc.'!U547-'Dep.Res. Alloc.'!U535</f>
        <v>0</v>
      </c>
      <c r="R81" s="37">
        <f>+'Plant Alloc.'!V545+'Plant Alloc.'!V547-'Dep.Res. Alloc.'!V535</f>
        <v>0</v>
      </c>
      <c r="S81" s="37"/>
      <c r="T81" s="42"/>
      <c r="U81" s="42"/>
      <c r="V81" s="42"/>
      <c r="W81" s="42"/>
      <c r="X81" s="42"/>
    </row>
    <row r="82" spans="1:24" s="29" customFormat="1">
      <c r="A82" s="43">
        <v>9.4</v>
      </c>
      <c r="B82" s="44"/>
      <c r="C82" s="38" t="s">
        <v>247</v>
      </c>
      <c r="D82" s="45" t="s">
        <v>22</v>
      </c>
      <c r="E82" s="47">
        <f>SUM(F82:S82)</f>
        <v>1</v>
      </c>
      <c r="F82" s="47">
        <f t="shared" ref="F82:R82" si="34">IF($E81=0,0,F81/$E81)</f>
        <v>0.54004933976251679</v>
      </c>
      <c r="G82" s="47">
        <f t="shared" si="34"/>
        <v>0.30134566524279793</v>
      </c>
      <c r="H82" s="47">
        <f t="shared" si="34"/>
        <v>0</v>
      </c>
      <c r="I82" s="47">
        <f t="shared" si="34"/>
        <v>0.15860499499468536</v>
      </c>
      <c r="J82" s="47">
        <f t="shared" si="34"/>
        <v>0</v>
      </c>
      <c r="K82" s="47">
        <f t="shared" si="34"/>
        <v>0</v>
      </c>
      <c r="L82" s="47">
        <f t="shared" si="34"/>
        <v>0</v>
      </c>
      <c r="M82" s="47">
        <f t="shared" si="34"/>
        <v>0</v>
      </c>
      <c r="N82" s="47">
        <f t="shared" si="34"/>
        <v>0</v>
      </c>
      <c r="O82" s="47">
        <f t="shared" si="34"/>
        <v>0</v>
      </c>
      <c r="P82" s="47">
        <f t="shared" si="34"/>
        <v>0</v>
      </c>
      <c r="Q82" s="47">
        <f t="shared" si="34"/>
        <v>0</v>
      </c>
      <c r="R82" s="47">
        <f t="shared" si="34"/>
        <v>0</v>
      </c>
      <c r="S82" s="50"/>
      <c r="T82" s="42"/>
      <c r="U82" s="42"/>
      <c r="V82" s="42"/>
      <c r="W82" s="42"/>
      <c r="X82" s="42"/>
    </row>
    <row r="83" spans="1:24" s="29" customFormat="1">
      <c r="A83" s="43"/>
      <c r="B83" s="44"/>
      <c r="C83" s="37"/>
      <c r="D83" s="44"/>
      <c r="E83" s="42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42"/>
      <c r="U83" s="42"/>
      <c r="V83" s="42"/>
      <c r="W83" s="42"/>
      <c r="X83" s="42"/>
    </row>
    <row r="84" spans="1:24" s="29" customFormat="1">
      <c r="A84" s="43"/>
      <c r="B84" s="44"/>
      <c r="C84" s="37" t="s">
        <v>146</v>
      </c>
      <c r="D84" s="45" t="s">
        <v>60</v>
      </c>
      <c r="E84" s="42">
        <f>SUM(F84:S84)</f>
        <v>86579421.605157107</v>
      </c>
      <c r="F84" s="40">
        <f>+'Plant Alloc.'!J816+'Plant Alloc.'!J818-'Dep.Res. Alloc.'!J800</f>
        <v>27701475.116399206</v>
      </c>
      <c r="G84" s="40">
        <f>+'Plant Alloc.'!K816+'Plant Alloc.'!K818-'Dep.Res. Alloc.'!K800</f>
        <v>18053032.306752048</v>
      </c>
      <c r="H84" s="40">
        <f>+'Plant Alloc.'!L816+'Plant Alloc.'!L818-'Dep.Res. Alloc.'!L800</f>
        <v>850880.61015891714</v>
      </c>
      <c r="I84" s="40">
        <f>+'Plant Alloc.'!M816+'Plant Alloc.'!M818-'Dep.Res. Alloc.'!M800</f>
        <v>19174386.632262331</v>
      </c>
      <c r="J84" s="40">
        <f>+'Plant Alloc.'!N816+'Plant Alloc.'!N818-'Dep.Res. Alloc.'!N800</f>
        <v>20799646.93958459</v>
      </c>
      <c r="K84" s="40">
        <f>+'Plant Alloc.'!O816+'Plant Alloc.'!O818-'Dep.Res. Alloc.'!O800</f>
        <v>0</v>
      </c>
      <c r="L84" s="40">
        <f>+'Plant Alloc.'!P816+'Plant Alloc.'!P818-'Dep.Res. Alloc.'!P800</f>
        <v>0</v>
      </c>
      <c r="M84" s="40">
        <f>+'Plant Alloc.'!Q816+'Plant Alloc.'!Q818-'Dep.Res. Alloc.'!Q800</f>
        <v>0</v>
      </c>
      <c r="N84" s="40">
        <f>+'Plant Alloc.'!R816+'Plant Alloc.'!R818-'Dep.Res. Alloc.'!R800</f>
        <v>0</v>
      </c>
      <c r="O84" s="40">
        <f>+'Plant Alloc.'!S816+'Plant Alloc.'!S818-'Dep.Res. Alloc.'!S800</f>
        <v>0</v>
      </c>
      <c r="P84" s="40">
        <f>+'Plant Alloc.'!T816+'Plant Alloc.'!T818-'Dep.Res. Alloc.'!T800</f>
        <v>0</v>
      </c>
      <c r="Q84" s="40">
        <f>+'Plant Alloc.'!U816+'Plant Alloc.'!U818-'Dep.Res. Alloc.'!U800</f>
        <v>0</v>
      </c>
      <c r="R84" s="40">
        <f>+'Plant Alloc.'!V816+'Plant Alloc.'!V818-'Dep.Res. Alloc.'!V800</f>
        <v>0</v>
      </c>
      <c r="S84" s="37"/>
      <c r="T84" s="42"/>
      <c r="U84" s="42"/>
      <c r="V84" s="42"/>
      <c r="W84" s="42"/>
      <c r="X84" s="42"/>
    </row>
    <row r="85" spans="1:24" s="29" customFormat="1">
      <c r="A85" s="43">
        <v>9.6</v>
      </c>
      <c r="B85" s="44"/>
      <c r="C85" s="38" t="s">
        <v>248</v>
      </c>
      <c r="D85" s="45" t="s">
        <v>22</v>
      </c>
      <c r="E85" s="47">
        <f>SUM(F85:S85)</f>
        <v>0.99999999999999989</v>
      </c>
      <c r="F85" s="47">
        <f t="shared" ref="F85:R85" si="35">IF($E84=0,0,F84/$E84)</f>
        <v>0.31995449499225076</v>
      </c>
      <c r="G85" s="47">
        <f t="shared" si="35"/>
        <v>0.2085141246274706</v>
      </c>
      <c r="H85" s="47">
        <f t="shared" si="35"/>
        <v>9.8277465289538773E-3</v>
      </c>
      <c r="I85" s="47">
        <f t="shared" si="35"/>
        <v>0.22146586656245584</v>
      </c>
      <c r="J85" s="47">
        <f t="shared" si="35"/>
        <v>0.24023776728886878</v>
      </c>
      <c r="K85" s="47">
        <f t="shared" si="35"/>
        <v>0</v>
      </c>
      <c r="L85" s="47">
        <f t="shared" si="35"/>
        <v>0</v>
      </c>
      <c r="M85" s="47">
        <f t="shared" si="35"/>
        <v>0</v>
      </c>
      <c r="N85" s="47">
        <f t="shared" si="35"/>
        <v>0</v>
      </c>
      <c r="O85" s="47">
        <f t="shared" si="35"/>
        <v>0</v>
      </c>
      <c r="P85" s="47">
        <f t="shared" si="35"/>
        <v>0</v>
      </c>
      <c r="Q85" s="47">
        <f t="shared" si="35"/>
        <v>0</v>
      </c>
      <c r="R85" s="47">
        <f t="shared" si="35"/>
        <v>0</v>
      </c>
      <c r="S85" s="50"/>
      <c r="T85" s="42"/>
      <c r="U85" s="42"/>
      <c r="V85" s="42"/>
      <c r="W85" s="42"/>
      <c r="X85" s="42"/>
    </row>
    <row r="86" spans="1:24" s="29" customFormat="1">
      <c r="A86" s="43"/>
      <c r="B86" s="44"/>
      <c r="C86" s="39"/>
      <c r="D86" s="45"/>
      <c r="E86" s="42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7"/>
      <c r="Q86" s="37"/>
      <c r="R86" s="37"/>
      <c r="S86" s="37"/>
      <c r="T86" s="42"/>
      <c r="U86" s="42"/>
      <c r="V86" s="42"/>
      <c r="W86" s="42"/>
      <c r="X86" s="42"/>
    </row>
    <row r="87" spans="1:24" s="29" customFormat="1">
      <c r="A87" s="43"/>
      <c r="B87" s="44"/>
      <c r="C87" s="37" t="s">
        <v>146</v>
      </c>
      <c r="D87" s="45" t="s">
        <v>60</v>
      </c>
      <c r="E87" s="42">
        <f>SUM(F87:S87)</f>
        <v>5303837.3460970819</v>
      </c>
      <c r="F87" s="24">
        <f>+F90+F93+F96</f>
        <v>3012788.8033769368</v>
      </c>
      <c r="G87" s="24">
        <f t="shared" ref="G87:R87" si="36">+G90+G93+G96</f>
        <v>1368065.320591565</v>
      </c>
      <c r="H87" s="24">
        <f t="shared" si="36"/>
        <v>13914.094754773549</v>
      </c>
      <c r="I87" s="24">
        <f t="shared" si="36"/>
        <v>600138.49894755357</v>
      </c>
      <c r="J87" s="24">
        <f t="shared" si="36"/>
        <v>308930.62842625368</v>
      </c>
      <c r="K87" s="24">
        <f t="shared" si="36"/>
        <v>0</v>
      </c>
      <c r="L87" s="24">
        <f t="shared" si="36"/>
        <v>0</v>
      </c>
      <c r="M87" s="24">
        <f t="shared" si="36"/>
        <v>0</v>
      </c>
      <c r="N87" s="24">
        <f t="shared" si="36"/>
        <v>0</v>
      </c>
      <c r="O87" s="24">
        <f t="shared" si="36"/>
        <v>0</v>
      </c>
      <c r="P87" s="24">
        <f t="shared" si="36"/>
        <v>0</v>
      </c>
      <c r="Q87" s="24">
        <f t="shared" si="36"/>
        <v>0</v>
      </c>
      <c r="R87" s="24">
        <f t="shared" si="36"/>
        <v>0</v>
      </c>
      <c r="S87" s="24"/>
      <c r="T87" s="42"/>
      <c r="U87" s="42"/>
      <c r="V87" s="42"/>
      <c r="W87" s="42"/>
      <c r="X87" s="42"/>
    </row>
    <row r="88" spans="1:24" s="29" customFormat="1">
      <c r="A88" s="43">
        <v>10</v>
      </c>
      <c r="B88" s="44"/>
      <c r="C88" s="38" t="s">
        <v>249</v>
      </c>
      <c r="D88" s="45" t="s">
        <v>22</v>
      </c>
      <c r="E88" s="47">
        <f>SUM(F88:S88)</f>
        <v>1</v>
      </c>
      <c r="F88" s="47">
        <f t="shared" ref="F88:R88" si="37">IF($E87=0,0,F87/$E87)</f>
        <v>0.56803944140442919</v>
      </c>
      <c r="G88" s="47">
        <f t="shared" si="37"/>
        <v>0.25793877740204058</v>
      </c>
      <c r="H88" s="47">
        <f t="shared" si="37"/>
        <v>2.6234014821386762E-3</v>
      </c>
      <c r="I88" s="47">
        <f t="shared" si="37"/>
        <v>0.11315175405768724</v>
      </c>
      <c r="J88" s="47">
        <f t="shared" si="37"/>
        <v>5.8246625653704386E-2</v>
      </c>
      <c r="K88" s="47">
        <f t="shared" si="37"/>
        <v>0</v>
      </c>
      <c r="L88" s="47">
        <f t="shared" si="37"/>
        <v>0</v>
      </c>
      <c r="M88" s="47">
        <f t="shared" si="37"/>
        <v>0</v>
      </c>
      <c r="N88" s="47">
        <f t="shared" si="37"/>
        <v>0</v>
      </c>
      <c r="O88" s="47">
        <f t="shared" si="37"/>
        <v>0</v>
      </c>
      <c r="P88" s="47">
        <f t="shared" si="37"/>
        <v>0</v>
      </c>
      <c r="Q88" s="47">
        <f t="shared" si="37"/>
        <v>0</v>
      </c>
      <c r="R88" s="47">
        <f t="shared" si="37"/>
        <v>0</v>
      </c>
      <c r="S88" s="47"/>
      <c r="T88" s="42"/>
      <c r="U88" s="42"/>
      <c r="V88" s="42"/>
      <c r="W88" s="42"/>
      <c r="X88" s="42"/>
    </row>
    <row r="89" spans="1:24" s="29" customFormat="1">
      <c r="A89" s="43"/>
      <c r="B89" s="44"/>
      <c r="C89" s="39"/>
      <c r="D89" s="44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</row>
    <row r="90" spans="1:24" s="29" customFormat="1">
      <c r="A90" s="43"/>
      <c r="B90" s="44"/>
      <c r="C90" s="37" t="s">
        <v>146</v>
      </c>
      <c r="D90" s="45" t="s">
        <v>60</v>
      </c>
      <c r="E90" s="42">
        <f>SUM(F90:S90)</f>
        <v>2143479.536908011</v>
      </c>
      <c r="F90" s="40">
        <f>+SUM('O and M Alloc.'!J108:J116)+SUM('O and M Alloc.'!J121:J128)</f>
        <v>1580672.3563689205</v>
      </c>
      <c r="G90" s="40">
        <f>+SUM('O and M Alloc.'!K108:K116)+SUM('O and M Alloc.'!K121:K128)</f>
        <v>531324.90997580788</v>
      </c>
      <c r="H90" s="40">
        <f>+SUM('O and M Alloc.'!L108:L116)+SUM('O and M Alloc.'!L121:L128)</f>
        <v>1732.5372374255717</v>
      </c>
      <c r="I90" s="40">
        <f>+SUM('O and M Alloc.'!M108:M116)+SUM('O and M Alloc.'!M121:M128)</f>
        <v>18887.231061242859</v>
      </c>
      <c r="J90" s="40">
        <f>+SUM('O and M Alloc.'!N108:N116)+SUM('O and M Alloc.'!N121:N128)</f>
        <v>10862.502264613717</v>
      </c>
      <c r="K90" s="40">
        <f>+SUM('O and M Alloc.'!O108:O116)+SUM('O and M Alloc.'!O121:O128)</f>
        <v>0</v>
      </c>
      <c r="L90" s="40">
        <f>+SUM('O and M Alloc.'!P108:P116)+SUM('O and M Alloc.'!P121:P128)</f>
        <v>0</v>
      </c>
      <c r="M90" s="40">
        <f>+SUM('O and M Alloc.'!Q108:Q116)+SUM('O and M Alloc.'!Q121:Q128)</f>
        <v>0</v>
      </c>
      <c r="N90" s="40">
        <f>+SUM('O and M Alloc.'!R108:R116)+SUM('O and M Alloc.'!R121:R128)</f>
        <v>0</v>
      </c>
      <c r="O90" s="40">
        <f>+SUM('O and M Alloc.'!S108:S116)+SUM('O and M Alloc.'!S121:S128)</f>
        <v>0</v>
      </c>
      <c r="P90" s="40">
        <f>+SUM('O and M Alloc.'!T108:T116)+SUM('O and M Alloc.'!T121:T128)</f>
        <v>0</v>
      </c>
      <c r="Q90" s="40">
        <f>+SUM('O and M Alloc.'!U108:U116)+SUM('O and M Alloc.'!U121:U128)</f>
        <v>0</v>
      </c>
      <c r="R90" s="40">
        <f>+SUM('O and M Alloc.'!V108:V116)+SUM('O and M Alloc.'!V121:V128)</f>
        <v>0</v>
      </c>
      <c r="S90" s="37"/>
      <c r="T90" s="42"/>
      <c r="U90" s="42"/>
      <c r="V90" s="42"/>
      <c r="W90" s="42"/>
      <c r="X90" s="42"/>
    </row>
    <row r="91" spans="1:24" s="29" customFormat="1">
      <c r="A91" s="43">
        <v>10.199999999999999</v>
      </c>
      <c r="B91" s="44"/>
      <c r="C91" s="38" t="s">
        <v>250</v>
      </c>
      <c r="D91" s="45" t="s">
        <v>22</v>
      </c>
      <c r="E91" s="47">
        <f>SUM(F91:S91)</f>
        <v>0.99999999999999978</v>
      </c>
      <c r="F91" s="47">
        <f t="shared" ref="F91:R91" si="38">IF($E90=0,0,F90/$E90)</f>
        <v>0.7374329118387829</v>
      </c>
      <c r="G91" s="47">
        <f t="shared" si="38"/>
        <v>0.2478796278793727</v>
      </c>
      <c r="H91" s="47">
        <f t="shared" si="38"/>
        <v>8.0828261133053438E-4</v>
      </c>
      <c r="I91" s="47">
        <f t="shared" si="38"/>
        <v>8.8114818620978596E-3</v>
      </c>
      <c r="J91" s="47">
        <f t="shared" si="38"/>
        <v>5.0676958084157767E-3</v>
      </c>
      <c r="K91" s="47">
        <f t="shared" si="38"/>
        <v>0</v>
      </c>
      <c r="L91" s="47">
        <f t="shared" si="38"/>
        <v>0</v>
      </c>
      <c r="M91" s="47">
        <f t="shared" si="38"/>
        <v>0</v>
      </c>
      <c r="N91" s="47">
        <f t="shared" si="38"/>
        <v>0</v>
      </c>
      <c r="O91" s="47">
        <f t="shared" si="38"/>
        <v>0</v>
      </c>
      <c r="P91" s="47">
        <f t="shared" si="38"/>
        <v>0</v>
      </c>
      <c r="Q91" s="47">
        <f t="shared" si="38"/>
        <v>0</v>
      </c>
      <c r="R91" s="47">
        <f t="shared" si="38"/>
        <v>0</v>
      </c>
      <c r="S91" s="47"/>
      <c r="T91" s="42"/>
      <c r="U91" s="42"/>
      <c r="V91" s="42"/>
      <c r="W91" s="42"/>
      <c r="X91" s="42"/>
    </row>
    <row r="92" spans="1:24" s="29" customFormat="1">
      <c r="A92" s="43"/>
      <c r="B92" s="44"/>
      <c r="C92" s="39"/>
      <c r="D92" s="44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</row>
    <row r="93" spans="1:24" s="29" customFormat="1">
      <c r="A93" s="43"/>
      <c r="B93" s="44"/>
      <c r="C93" s="37" t="s">
        <v>146</v>
      </c>
      <c r="D93" s="45" t="s">
        <v>60</v>
      </c>
      <c r="E93" s="42">
        <f>SUM(F93:S93)</f>
        <v>1942677.2599794641</v>
      </c>
      <c r="F93" s="37">
        <f>SUM('O and M Alloc.'!J276:J284)+SUM('O and M Alloc.'!J289:J295)</f>
        <v>1049141.5716235647</v>
      </c>
      <c r="G93" s="37">
        <f>SUM('O and M Alloc.'!K276:K284)+SUM('O and M Alloc.'!K289:K295)</f>
        <v>585417.37126056734</v>
      </c>
      <c r="H93" s="37">
        <f>SUM('O and M Alloc.'!L276:L284)+SUM('O and M Alloc.'!L289:L295)</f>
        <v>0</v>
      </c>
      <c r="I93" s="37">
        <f>SUM('O and M Alloc.'!M276:M284)+SUM('O and M Alloc.'!M289:M295)</f>
        <v>308118.31709533196</v>
      </c>
      <c r="J93" s="37">
        <f>SUM('O and M Alloc.'!N276:N284)+SUM('O and M Alloc.'!N289:N295)</f>
        <v>0</v>
      </c>
      <c r="K93" s="37">
        <f>SUM('O and M Alloc.'!O276:O284)+SUM('O and M Alloc.'!O289:O295)</f>
        <v>0</v>
      </c>
      <c r="L93" s="37">
        <f>SUM('O and M Alloc.'!P276:P284)+SUM('O and M Alloc.'!P289:P295)</f>
        <v>0</v>
      </c>
      <c r="M93" s="37">
        <f>SUM('O and M Alloc.'!Q276:Q284)+SUM('O and M Alloc.'!Q289:Q295)</f>
        <v>0</v>
      </c>
      <c r="N93" s="37">
        <f>SUM('O and M Alloc.'!R276:R284)+SUM('O and M Alloc.'!R289:R295)</f>
        <v>0</v>
      </c>
      <c r="O93" s="37">
        <f>SUM('O and M Alloc.'!S276:S284)+SUM('O and M Alloc.'!S289:S295)</f>
        <v>0</v>
      </c>
      <c r="P93" s="37">
        <f>SUM('O and M Alloc.'!T276:T284)+SUM('O and M Alloc.'!T289:T295)</f>
        <v>0</v>
      </c>
      <c r="Q93" s="37">
        <f>SUM('O and M Alloc.'!U276:U284)+SUM('O and M Alloc.'!U289:U295)</f>
        <v>0</v>
      </c>
      <c r="R93" s="37">
        <f>SUM('O and M Alloc.'!V276:V284)+SUM('O and M Alloc.'!V289:V295)</f>
        <v>0</v>
      </c>
      <c r="S93" s="37"/>
      <c r="T93" s="42"/>
      <c r="U93" s="42"/>
      <c r="V93" s="42"/>
      <c r="W93" s="42"/>
      <c r="X93" s="42"/>
    </row>
    <row r="94" spans="1:24" s="29" customFormat="1">
      <c r="A94" s="43">
        <v>10.4</v>
      </c>
      <c r="B94" s="44"/>
      <c r="C94" s="38" t="s">
        <v>251</v>
      </c>
      <c r="D94" s="45" t="s">
        <v>22</v>
      </c>
      <c r="E94" s="47">
        <f>SUM(F94:S94)</f>
        <v>1</v>
      </c>
      <c r="F94" s="47">
        <f t="shared" ref="F94:R94" si="39">IF($E93=0,0,F93/$E93)</f>
        <v>0.54004933976251679</v>
      </c>
      <c r="G94" s="47">
        <f t="shared" si="39"/>
        <v>0.30134566524279782</v>
      </c>
      <c r="H94" s="47">
        <f t="shared" si="39"/>
        <v>0</v>
      </c>
      <c r="I94" s="47">
        <f t="shared" si="39"/>
        <v>0.15860499499468536</v>
      </c>
      <c r="J94" s="47">
        <f t="shared" si="39"/>
        <v>0</v>
      </c>
      <c r="K94" s="47">
        <f t="shared" si="39"/>
        <v>0</v>
      </c>
      <c r="L94" s="47">
        <f t="shared" si="39"/>
        <v>0</v>
      </c>
      <c r="M94" s="47">
        <f t="shared" si="39"/>
        <v>0</v>
      </c>
      <c r="N94" s="47">
        <f t="shared" si="39"/>
        <v>0</v>
      </c>
      <c r="O94" s="47">
        <f t="shared" si="39"/>
        <v>0</v>
      </c>
      <c r="P94" s="47">
        <f t="shared" si="39"/>
        <v>0</v>
      </c>
      <c r="Q94" s="47">
        <f t="shared" si="39"/>
        <v>0</v>
      </c>
      <c r="R94" s="47">
        <f t="shared" si="39"/>
        <v>0</v>
      </c>
      <c r="S94" s="50"/>
      <c r="T94" s="42"/>
      <c r="U94" s="42"/>
      <c r="V94" s="42"/>
      <c r="W94" s="42"/>
      <c r="X94" s="42"/>
    </row>
    <row r="95" spans="1:24" s="29" customFormat="1">
      <c r="A95" s="43"/>
      <c r="B95" s="44"/>
      <c r="C95" s="37"/>
      <c r="D95" s="44"/>
      <c r="E95" s="42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42"/>
      <c r="U95" s="42"/>
      <c r="V95" s="42"/>
      <c r="W95" s="42"/>
      <c r="X95" s="42"/>
    </row>
    <row r="96" spans="1:24" s="29" customFormat="1">
      <c r="A96" s="43"/>
      <c r="B96" s="44"/>
      <c r="C96" s="37" t="s">
        <v>146</v>
      </c>
      <c r="D96" s="45" t="s">
        <v>60</v>
      </c>
      <c r="E96" s="42">
        <f>SUM(F96:S96)</f>
        <v>1217680.5492096078</v>
      </c>
      <c r="F96" s="40">
        <f>+SUM('O and M Alloc.'!J444:J451)+SUM('O and M Alloc.'!J457:J463)</f>
        <v>382974.8753844513</v>
      </c>
      <c r="G96" s="40">
        <f>+SUM('O and M Alloc.'!K444:K451)+SUM('O and M Alloc.'!K457:K463)</f>
        <v>251323.03935518983</v>
      </c>
      <c r="H96" s="40">
        <f>+SUM('O and M Alloc.'!L444:L451)+SUM('O and M Alloc.'!L457:L463)</f>
        <v>12181.557517347977</v>
      </c>
      <c r="I96" s="40">
        <f>+SUM('O and M Alloc.'!M444:M451)+SUM('O and M Alloc.'!M457:M463)</f>
        <v>273132.95079097868</v>
      </c>
      <c r="J96" s="40">
        <f>+SUM('O and M Alloc.'!N444:N451)+SUM('O and M Alloc.'!N457:N463)</f>
        <v>298068.12616163999</v>
      </c>
      <c r="K96" s="40">
        <f>+SUM('O and M Alloc.'!O444:O451)+SUM('O and M Alloc.'!O457:O463)</f>
        <v>0</v>
      </c>
      <c r="L96" s="40">
        <f>+SUM('O and M Alloc.'!P444:P451)+SUM('O and M Alloc.'!P457:P463)</f>
        <v>0</v>
      </c>
      <c r="M96" s="40">
        <f>+SUM('O and M Alloc.'!Q444:Q451)+SUM('O and M Alloc.'!Q457:Q463)</f>
        <v>0</v>
      </c>
      <c r="N96" s="40">
        <f>+SUM('O and M Alloc.'!R444:R451)+SUM('O and M Alloc.'!R457:R463)</f>
        <v>0</v>
      </c>
      <c r="O96" s="40">
        <f>+SUM('O and M Alloc.'!S444:S451)+SUM('O and M Alloc.'!S457:S463)</f>
        <v>0</v>
      </c>
      <c r="P96" s="40">
        <f>+SUM('O and M Alloc.'!T444:T451)+SUM('O and M Alloc.'!T457:T463)</f>
        <v>0</v>
      </c>
      <c r="Q96" s="40">
        <f>+SUM('O and M Alloc.'!U444:U451)+SUM('O and M Alloc.'!U457:U463)</f>
        <v>0</v>
      </c>
      <c r="R96" s="40">
        <f>+SUM('O and M Alloc.'!V444:V451)+SUM('O and M Alloc.'!V457:V463)</f>
        <v>0</v>
      </c>
      <c r="S96" s="37"/>
      <c r="T96" s="42"/>
      <c r="U96" s="42"/>
      <c r="V96" s="42"/>
      <c r="W96" s="42"/>
      <c r="X96" s="42"/>
    </row>
    <row r="97" spans="1:24" s="29" customFormat="1">
      <c r="A97" s="43">
        <v>10.6</v>
      </c>
      <c r="B97" s="44"/>
      <c r="C97" s="38" t="s">
        <v>252</v>
      </c>
      <c r="D97" s="45" t="s">
        <v>22</v>
      </c>
      <c r="E97" s="47">
        <f>SUM(F97:S97)</f>
        <v>1</v>
      </c>
      <c r="F97" s="47">
        <f t="shared" ref="F97:R97" si="40">IF($E96=0,0,F96/$E96)</f>
        <v>0.31451177867055441</v>
      </c>
      <c r="G97" s="47">
        <f t="shared" si="40"/>
        <v>0.20639488699915814</v>
      </c>
      <c r="H97" s="47">
        <f t="shared" si="40"/>
        <v>1.000390252209825E-2</v>
      </c>
      <c r="I97" s="47">
        <f t="shared" si="40"/>
        <v>0.22430591583996995</v>
      </c>
      <c r="J97" s="47">
        <f t="shared" si="40"/>
        <v>0.24478351596821923</v>
      </c>
      <c r="K97" s="47">
        <f t="shared" si="40"/>
        <v>0</v>
      </c>
      <c r="L97" s="47">
        <f t="shared" si="40"/>
        <v>0</v>
      </c>
      <c r="M97" s="47">
        <f t="shared" si="40"/>
        <v>0</v>
      </c>
      <c r="N97" s="47">
        <f t="shared" si="40"/>
        <v>0</v>
      </c>
      <c r="O97" s="47">
        <f t="shared" si="40"/>
        <v>0</v>
      </c>
      <c r="P97" s="47">
        <f t="shared" si="40"/>
        <v>0</v>
      </c>
      <c r="Q97" s="47">
        <f t="shared" si="40"/>
        <v>0</v>
      </c>
      <c r="R97" s="47">
        <f t="shared" si="40"/>
        <v>0</v>
      </c>
      <c r="S97" s="50"/>
      <c r="T97" s="42"/>
      <c r="U97" s="42"/>
      <c r="V97" s="42"/>
      <c r="W97" s="42"/>
      <c r="X97" s="42"/>
    </row>
    <row r="98" spans="1:24" s="29" customFormat="1">
      <c r="A98" s="43"/>
      <c r="B98" s="44"/>
      <c r="C98" s="49"/>
      <c r="D98" s="44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</row>
    <row r="99" spans="1:24" s="29" customFormat="1">
      <c r="A99" s="43"/>
      <c r="B99" s="44"/>
      <c r="C99" s="37" t="s">
        <v>146</v>
      </c>
      <c r="D99" s="45" t="s">
        <v>60</v>
      </c>
      <c r="E99" s="42">
        <f>SUM(F99:S99)</f>
        <v>254117598.81327188</v>
      </c>
      <c r="F99" s="24">
        <f>+F102+F105+F108</f>
        <v>148884346.86166942</v>
      </c>
      <c r="G99" s="24">
        <f t="shared" ref="G99:R99" si="41">+G102+G105+G108</f>
        <v>55304272.133972287</v>
      </c>
      <c r="H99" s="24">
        <f t="shared" si="41"/>
        <v>683770.08707778878</v>
      </c>
      <c r="I99" s="24">
        <f t="shared" si="41"/>
        <v>32605599.715381332</v>
      </c>
      <c r="J99" s="24">
        <f t="shared" si="41"/>
        <v>16639610.015171062</v>
      </c>
      <c r="K99" s="24">
        <f t="shared" si="41"/>
        <v>0</v>
      </c>
      <c r="L99" s="24">
        <f t="shared" si="41"/>
        <v>0</v>
      </c>
      <c r="M99" s="24">
        <f t="shared" si="41"/>
        <v>0</v>
      </c>
      <c r="N99" s="24">
        <f t="shared" si="41"/>
        <v>0</v>
      </c>
      <c r="O99" s="24">
        <f t="shared" si="41"/>
        <v>0</v>
      </c>
      <c r="P99" s="24">
        <f t="shared" si="41"/>
        <v>0</v>
      </c>
      <c r="Q99" s="24">
        <f t="shared" si="41"/>
        <v>0</v>
      </c>
      <c r="R99" s="24">
        <f t="shared" si="41"/>
        <v>0</v>
      </c>
      <c r="S99" s="24"/>
      <c r="T99" s="42"/>
      <c r="U99" s="42"/>
      <c r="V99" s="42"/>
      <c r="W99" s="42"/>
      <c r="X99" s="42"/>
    </row>
    <row r="100" spans="1:24" s="29" customFormat="1">
      <c r="A100" s="43">
        <v>11</v>
      </c>
      <c r="B100" s="44"/>
      <c r="C100" s="38" t="s">
        <v>253</v>
      </c>
      <c r="D100" s="45" t="s">
        <v>22</v>
      </c>
      <c r="E100" s="47">
        <f>SUM(F100:S100)</f>
        <v>1</v>
      </c>
      <c r="F100" s="47">
        <f t="shared" ref="F100:R100" si="42">IF($E99=0,0,F99/$E99)</f>
        <v>0.58588758730980728</v>
      </c>
      <c r="G100" s="47">
        <f t="shared" si="42"/>
        <v>0.21763259369773288</v>
      </c>
      <c r="H100" s="47">
        <f t="shared" si="42"/>
        <v>2.6907624275964836E-3</v>
      </c>
      <c r="I100" s="47">
        <f t="shared" si="42"/>
        <v>0.12830909731419368</v>
      </c>
      <c r="J100" s="47">
        <f t="shared" si="42"/>
        <v>6.5479959250669656E-2</v>
      </c>
      <c r="K100" s="47">
        <f t="shared" si="42"/>
        <v>0</v>
      </c>
      <c r="L100" s="47">
        <f t="shared" si="42"/>
        <v>0</v>
      </c>
      <c r="M100" s="47">
        <f t="shared" si="42"/>
        <v>0</v>
      </c>
      <c r="N100" s="47">
        <f t="shared" si="42"/>
        <v>0</v>
      </c>
      <c r="O100" s="47">
        <f t="shared" si="42"/>
        <v>0</v>
      </c>
      <c r="P100" s="47">
        <f t="shared" si="42"/>
        <v>0</v>
      </c>
      <c r="Q100" s="47">
        <f t="shared" si="42"/>
        <v>0</v>
      </c>
      <c r="R100" s="47">
        <f t="shared" si="42"/>
        <v>0</v>
      </c>
      <c r="S100" s="47"/>
      <c r="T100" s="42"/>
      <c r="U100" s="42"/>
      <c r="V100" s="42"/>
      <c r="W100" s="42"/>
      <c r="X100" s="42"/>
    </row>
    <row r="101" spans="1:24" s="29" customFormat="1">
      <c r="A101" s="43"/>
      <c r="B101" s="44"/>
      <c r="C101" s="39"/>
      <c r="D101" s="44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</row>
    <row r="102" spans="1:24" s="29" customFormat="1">
      <c r="A102" s="43"/>
      <c r="B102" s="44"/>
      <c r="C102" s="37" t="s">
        <v>146</v>
      </c>
      <c r="D102" s="45" t="s">
        <v>60</v>
      </c>
      <c r="E102" s="42">
        <f>SUM(F102:S102)</f>
        <v>76986681.76515241</v>
      </c>
      <c r="F102" s="40">
        <f>+SUM('Plant Alloc.'!J77:J79)+'Plant Alloc.'!J83-SUM('Dep.Res. Alloc.'!J77:J79)-'Dep.Res. Alloc.'!J83</f>
        <v>68527537.491074473</v>
      </c>
      <c r="G102" s="40">
        <f>+SUM('Plant Alloc.'!K77:K79)+'Plant Alloc.'!K83-SUM('Dep.Res. Alloc.'!K77:K79)-'Dep.Res. Alloc.'!K83</f>
        <v>8369007.1103423908</v>
      </c>
      <c r="H102" s="40">
        <f>+SUM('Plant Alloc.'!L77:L79)+'Plant Alloc.'!L83-SUM('Dep.Res. Alloc.'!L77:L79)-'Dep.Res. Alloc.'!L83</f>
        <v>5009.6516964591428</v>
      </c>
      <c r="I102" s="40">
        <f>+SUM('Plant Alloc.'!M77:M79)+'Plant Alloc.'!M83-SUM('Dep.Res. Alloc.'!M77:M79)-'Dep.Res. Alloc.'!M83</f>
        <v>53972.597839224065</v>
      </c>
      <c r="J102" s="40">
        <f>+SUM('Plant Alloc.'!N77:N79)+'Plant Alloc.'!N83-SUM('Dep.Res. Alloc.'!N77:N79)-'Dep.Res. Alloc.'!N83</f>
        <v>31154.914199877301</v>
      </c>
      <c r="K102" s="40">
        <f>+SUM('Plant Alloc.'!O77:O79)+'Plant Alloc.'!O83-SUM('Dep.Res. Alloc.'!O77:O79)-'Dep.Res. Alloc.'!O83</f>
        <v>0</v>
      </c>
      <c r="L102" s="40">
        <f>+SUM('Plant Alloc.'!P77:P79)+'Plant Alloc.'!P83-SUM('Dep.Res. Alloc.'!P77:P79)-'Dep.Res. Alloc.'!P83</f>
        <v>0</v>
      </c>
      <c r="M102" s="40">
        <f>+SUM('Plant Alloc.'!Q77:Q79)+'Plant Alloc.'!Q83-SUM('Dep.Res. Alloc.'!Q77:Q79)-'Dep.Res. Alloc.'!Q83</f>
        <v>0</v>
      </c>
      <c r="N102" s="40">
        <f>+SUM('Plant Alloc.'!R77:R79)+'Plant Alloc.'!R83-SUM('Dep.Res. Alloc.'!R77:R79)-'Dep.Res. Alloc.'!R83</f>
        <v>0</v>
      </c>
      <c r="O102" s="40">
        <f>+SUM('Plant Alloc.'!S77:S79)+'Plant Alloc.'!S83-SUM('Dep.Res. Alloc.'!S77:S79)-'Dep.Res. Alloc.'!S83</f>
        <v>0</v>
      </c>
      <c r="P102" s="40">
        <f>+SUM('Plant Alloc.'!T77:T79)+'Plant Alloc.'!T83-SUM('Dep.Res. Alloc.'!T77:T79)-'Dep.Res. Alloc.'!T83</f>
        <v>0</v>
      </c>
      <c r="Q102" s="40">
        <f>+SUM('Plant Alloc.'!U77:U79)+'Plant Alloc.'!U83-SUM('Dep.Res. Alloc.'!U77:U79)-'Dep.Res. Alloc.'!U83</f>
        <v>0</v>
      </c>
      <c r="R102" s="40">
        <f>+SUM('Plant Alloc.'!V77:V79)+'Plant Alloc.'!V83-SUM('Dep.Res. Alloc.'!V77:V79)-'Dep.Res. Alloc.'!V83</f>
        <v>0</v>
      </c>
      <c r="S102" s="37"/>
      <c r="T102" s="42"/>
      <c r="U102" s="42"/>
      <c r="V102" s="42"/>
      <c r="W102" s="42"/>
      <c r="X102" s="42"/>
    </row>
    <row r="103" spans="1:24" s="29" customFormat="1">
      <c r="A103" s="43">
        <v>11.2</v>
      </c>
      <c r="B103" s="44"/>
      <c r="C103" s="38" t="s">
        <v>254</v>
      </c>
      <c r="D103" s="45" t="s">
        <v>22</v>
      </c>
      <c r="E103" s="47">
        <f>SUM(F103:S103)</f>
        <v>1.0000000000000002</v>
      </c>
      <c r="F103" s="47">
        <f t="shared" ref="F103:R103" si="43">IF($E102=0,0,F102/$E102)</f>
        <v>0.89012197850165142</v>
      </c>
      <c r="G103" s="47">
        <f t="shared" si="43"/>
        <v>0.10870720647334842</v>
      </c>
      <c r="H103" s="47">
        <f t="shared" si="43"/>
        <v>6.5071666703873099E-5</v>
      </c>
      <c r="I103" s="47">
        <f t="shared" si="43"/>
        <v>7.0106408799209294E-4</v>
      </c>
      <c r="J103" s="47">
        <f t="shared" si="43"/>
        <v>4.0467927030437878E-4</v>
      </c>
      <c r="K103" s="47">
        <f t="shared" si="43"/>
        <v>0</v>
      </c>
      <c r="L103" s="47">
        <f t="shared" si="43"/>
        <v>0</v>
      </c>
      <c r="M103" s="47">
        <f t="shared" si="43"/>
        <v>0</v>
      </c>
      <c r="N103" s="47">
        <f t="shared" si="43"/>
        <v>0</v>
      </c>
      <c r="O103" s="47">
        <f t="shared" si="43"/>
        <v>0</v>
      </c>
      <c r="P103" s="47">
        <f t="shared" si="43"/>
        <v>0</v>
      </c>
      <c r="Q103" s="47">
        <f t="shared" si="43"/>
        <v>0</v>
      </c>
      <c r="R103" s="47">
        <f t="shared" si="43"/>
        <v>0</v>
      </c>
      <c r="S103" s="47"/>
      <c r="T103" s="42"/>
      <c r="U103" s="42"/>
      <c r="V103" s="42"/>
      <c r="W103" s="42"/>
      <c r="X103" s="42"/>
    </row>
    <row r="104" spans="1:24" s="29" customFormat="1">
      <c r="A104" s="43"/>
      <c r="B104" s="44"/>
      <c r="C104" s="39"/>
      <c r="D104" s="44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</row>
    <row r="105" spans="1:24" s="29" customFormat="1">
      <c r="A105" s="43"/>
      <c r="B105" s="44"/>
      <c r="C105" s="37" t="s">
        <v>146</v>
      </c>
      <c r="D105" s="45" t="s">
        <v>60</v>
      </c>
      <c r="E105" s="42">
        <f>SUM(F105:S105)</f>
        <v>109281351.95270067</v>
      </c>
      <c r="F105" s="37">
        <f>SUM('Plant Alloc.'!J348:J350)+'Plant Alloc.'!J354-SUM('Dep.Res. Alloc.'!J342:J344)-'Dep.Res. Alloc.'!J348</f>
        <v>59017321.970411226</v>
      </c>
      <c r="G105" s="37">
        <f>SUM('Plant Alloc.'!K348:K350)+'Plant Alloc.'!K354-SUM('Dep.Res. Alloc.'!K342:K344)-'Dep.Res. Alloc.'!K348</f>
        <v>32931461.702818908</v>
      </c>
      <c r="H105" s="37">
        <f>SUM('Plant Alloc.'!L348:L350)+'Plant Alloc.'!L354-SUM('Dep.Res. Alloc.'!L342:L344)-'Dep.Res. Alloc.'!L348</f>
        <v>0</v>
      </c>
      <c r="I105" s="37">
        <f>SUM('Plant Alloc.'!M348:M350)+'Plant Alloc.'!M354-SUM('Dep.Res. Alloc.'!M342:M344)-'Dep.Res. Alloc.'!M348</f>
        <v>17332568.279470533</v>
      </c>
      <c r="J105" s="37">
        <f>SUM('Plant Alloc.'!N348:N350)+'Plant Alloc.'!N354-SUM('Dep.Res. Alloc.'!N342:N344)-'Dep.Res. Alloc.'!N348</f>
        <v>0</v>
      </c>
      <c r="K105" s="37">
        <f>SUM('Plant Alloc.'!O348:O350)+'Plant Alloc.'!O354-SUM('Dep.Res. Alloc.'!O342:O344)-'Dep.Res. Alloc.'!O348</f>
        <v>0</v>
      </c>
      <c r="L105" s="37">
        <f>SUM('Plant Alloc.'!P348:P350)+'Plant Alloc.'!P354-SUM('Dep.Res. Alloc.'!P342:P344)-'Dep.Res. Alloc.'!P348</f>
        <v>0</v>
      </c>
      <c r="M105" s="37">
        <f>SUM('Plant Alloc.'!Q348:Q350)+'Plant Alloc.'!Q354-SUM('Dep.Res. Alloc.'!Q342:Q344)-'Dep.Res. Alloc.'!Q348</f>
        <v>0</v>
      </c>
      <c r="N105" s="37">
        <f>SUM('Plant Alloc.'!R348:R350)+'Plant Alloc.'!R354-SUM('Dep.Res. Alloc.'!R342:R344)-'Dep.Res. Alloc.'!R348</f>
        <v>0</v>
      </c>
      <c r="O105" s="37">
        <f>SUM('Plant Alloc.'!S348:S350)+'Plant Alloc.'!S354-SUM('Dep.Res. Alloc.'!S342:S344)-'Dep.Res. Alloc.'!S348</f>
        <v>0</v>
      </c>
      <c r="P105" s="37">
        <f>SUM('Plant Alloc.'!T348:T350)+'Plant Alloc.'!T354-SUM('Dep.Res. Alloc.'!T342:T344)-'Dep.Res. Alloc.'!T348</f>
        <v>0</v>
      </c>
      <c r="Q105" s="37">
        <f>SUM('Plant Alloc.'!U348:U350)+'Plant Alloc.'!U354-SUM('Dep.Res. Alloc.'!U342:U344)-'Dep.Res. Alloc.'!U348</f>
        <v>0</v>
      </c>
      <c r="R105" s="37">
        <f>SUM('Plant Alloc.'!V348:V350)+'Plant Alloc.'!V354-SUM('Dep.Res. Alloc.'!V342:V344)-'Dep.Res. Alloc.'!V348</f>
        <v>0</v>
      </c>
      <c r="S105" s="37"/>
      <c r="T105" s="42"/>
      <c r="U105" s="42"/>
      <c r="V105" s="42"/>
      <c r="W105" s="42"/>
      <c r="X105" s="42"/>
    </row>
    <row r="106" spans="1:24" s="29" customFormat="1">
      <c r="A106" s="43">
        <v>11.4</v>
      </c>
      <c r="B106" s="44"/>
      <c r="C106" s="38" t="s">
        <v>255</v>
      </c>
      <c r="D106" s="45" t="s">
        <v>22</v>
      </c>
      <c r="E106" s="47">
        <f>SUM(F106:S106)</f>
        <v>0.99999999999999989</v>
      </c>
      <c r="F106" s="47">
        <f t="shared" ref="F106:R106" si="44">IF($E105=0,0,F105/$E105)</f>
        <v>0.54004933976251679</v>
      </c>
      <c r="G106" s="47">
        <f t="shared" si="44"/>
        <v>0.30134566524279782</v>
      </c>
      <c r="H106" s="47">
        <f t="shared" si="44"/>
        <v>0</v>
      </c>
      <c r="I106" s="47">
        <f t="shared" si="44"/>
        <v>0.15860499499468531</v>
      </c>
      <c r="J106" s="47">
        <f t="shared" si="44"/>
        <v>0</v>
      </c>
      <c r="K106" s="47">
        <f t="shared" si="44"/>
        <v>0</v>
      </c>
      <c r="L106" s="47">
        <f t="shared" si="44"/>
        <v>0</v>
      </c>
      <c r="M106" s="47">
        <f t="shared" si="44"/>
        <v>0</v>
      </c>
      <c r="N106" s="47">
        <f t="shared" si="44"/>
        <v>0</v>
      </c>
      <c r="O106" s="47">
        <f t="shared" si="44"/>
        <v>0</v>
      </c>
      <c r="P106" s="47">
        <f t="shared" si="44"/>
        <v>0</v>
      </c>
      <c r="Q106" s="47">
        <f t="shared" si="44"/>
        <v>0</v>
      </c>
      <c r="R106" s="47">
        <f t="shared" si="44"/>
        <v>0</v>
      </c>
      <c r="S106" s="50"/>
      <c r="T106" s="42"/>
      <c r="U106" s="42"/>
      <c r="V106" s="42"/>
      <c r="W106" s="42"/>
      <c r="X106" s="42"/>
    </row>
    <row r="107" spans="1:24" s="29" customFormat="1">
      <c r="A107" s="43"/>
      <c r="B107" s="44"/>
      <c r="C107" s="37"/>
      <c r="D107" s="44"/>
      <c r="E107" s="42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42"/>
      <c r="U107" s="42"/>
      <c r="V107" s="42"/>
      <c r="W107" s="42"/>
      <c r="X107" s="42"/>
    </row>
    <row r="108" spans="1:24" s="29" customFormat="1">
      <c r="A108" s="43"/>
      <c r="B108" s="44"/>
      <c r="C108" s="37" t="s">
        <v>146</v>
      </c>
      <c r="D108" s="45" t="s">
        <v>60</v>
      </c>
      <c r="E108" s="42">
        <f>SUM(F108:S108)</f>
        <v>67849565.095418811</v>
      </c>
      <c r="F108" s="40">
        <f>SUM('Plant Alloc.'!J619:J621)+'Plant Alloc.'!J625-SUM('Dep.Res. Alloc.'!J607:J609)-'Dep.Res. Alloc.'!I613</f>
        <v>21339487.400183734</v>
      </c>
      <c r="G108" s="40">
        <f>SUM('Plant Alloc.'!K619:K621)+'Plant Alloc.'!K625-SUM('Dep.Res. Alloc.'!K607:K609)-'Dep.Res. Alloc.'!J613</f>
        <v>14003803.320810989</v>
      </c>
      <c r="H108" s="40">
        <f>SUM('Plant Alloc.'!L619:L621)+'Plant Alloc.'!L625-SUM('Dep.Res. Alloc.'!L607:L609)-'Dep.Res. Alloc.'!K613</f>
        <v>678760.43538132962</v>
      </c>
      <c r="I108" s="40">
        <f>SUM('Plant Alloc.'!M619:M621)+'Plant Alloc.'!M625-SUM('Dep.Res. Alloc.'!M607:M609)-'Dep.Res. Alloc.'!L613</f>
        <v>15219058.838071572</v>
      </c>
      <c r="J108" s="40">
        <f>SUM('Plant Alloc.'!N619:N621)+'Plant Alloc.'!N625-SUM('Dep.Res. Alloc.'!N607:N609)-'Dep.Res. Alloc.'!M613</f>
        <v>16608455.100971185</v>
      </c>
      <c r="K108" s="40">
        <f>SUM('Plant Alloc.'!O619:O621)+'Plant Alloc.'!O625-SUM('Dep.Res. Alloc.'!O607:O609)-'Dep.Res. Alloc.'!N613</f>
        <v>0</v>
      </c>
      <c r="L108" s="40">
        <f>SUM('Plant Alloc.'!P619:P621)+'Plant Alloc.'!P625-SUM('Dep.Res. Alloc.'!P607:P609)-'Dep.Res. Alloc.'!O613</f>
        <v>0</v>
      </c>
      <c r="M108" s="40">
        <f>SUM('Plant Alloc.'!Q619:Q621)+'Plant Alloc.'!Q625-SUM('Dep.Res. Alloc.'!Q607:Q609)-'Dep.Res. Alloc.'!P613</f>
        <v>0</v>
      </c>
      <c r="N108" s="40">
        <f>SUM('Plant Alloc.'!R619:R621)+'Plant Alloc.'!R625-SUM('Dep.Res. Alloc.'!R607:R609)-'Dep.Res. Alloc.'!Q613</f>
        <v>0</v>
      </c>
      <c r="O108" s="40">
        <f>SUM('Plant Alloc.'!S619:S621)+'Plant Alloc.'!S625-SUM('Dep.Res. Alloc.'!S607:S609)-'Dep.Res. Alloc.'!R613</f>
        <v>0</v>
      </c>
      <c r="P108" s="40">
        <f>SUM('Plant Alloc.'!T619:T621)+'Plant Alloc.'!T625-SUM('Dep.Res. Alloc.'!T607:T609)-'Dep.Res. Alloc.'!S613</f>
        <v>0</v>
      </c>
      <c r="Q108" s="40">
        <f>SUM('Plant Alloc.'!U619:U621)+'Plant Alloc.'!U625-SUM('Dep.Res. Alloc.'!U607:U609)-'Dep.Res. Alloc.'!T613</f>
        <v>0</v>
      </c>
      <c r="R108" s="40">
        <f>SUM('Plant Alloc.'!V619:V621)+'Plant Alloc.'!V625-SUM('Dep.Res. Alloc.'!V607:V609)-'Dep.Res. Alloc.'!U613</f>
        <v>0</v>
      </c>
      <c r="S108" s="37"/>
      <c r="T108" s="42"/>
      <c r="U108" s="42"/>
      <c r="V108" s="42"/>
      <c r="W108" s="42"/>
      <c r="X108" s="42"/>
    </row>
    <row r="109" spans="1:24" s="29" customFormat="1">
      <c r="A109" s="43">
        <v>11.6</v>
      </c>
      <c r="B109" s="44"/>
      <c r="C109" s="38" t="s">
        <v>256</v>
      </c>
      <c r="D109" s="45" t="s">
        <v>22</v>
      </c>
      <c r="E109" s="47">
        <f>SUM(F109:S109)</f>
        <v>1</v>
      </c>
      <c r="F109" s="47">
        <f t="shared" ref="F109:R109" si="45">IF($E108=0,0,F108/$E108)</f>
        <v>0.31451177867055441</v>
      </c>
      <c r="G109" s="47">
        <f t="shared" si="45"/>
        <v>0.20639488699915812</v>
      </c>
      <c r="H109" s="47">
        <f t="shared" si="45"/>
        <v>1.000390252209825E-2</v>
      </c>
      <c r="I109" s="47">
        <f t="shared" si="45"/>
        <v>0.22430591583996992</v>
      </c>
      <c r="J109" s="47">
        <f t="shared" si="45"/>
        <v>0.24478351596821929</v>
      </c>
      <c r="K109" s="47">
        <f t="shared" si="45"/>
        <v>0</v>
      </c>
      <c r="L109" s="47">
        <f t="shared" si="45"/>
        <v>0</v>
      </c>
      <c r="M109" s="47">
        <f t="shared" si="45"/>
        <v>0</v>
      </c>
      <c r="N109" s="47">
        <f t="shared" si="45"/>
        <v>0</v>
      </c>
      <c r="O109" s="47">
        <f t="shared" si="45"/>
        <v>0</v>
      </c>
      <c r="P109" s="47">
        <f t="shared" si="45"/>
        <v>0</v>
      </c>
      <c r="Q109" s="47">
        <f t="shared" si="45"/>
        <v>0</v>
      </c>
      <c r="R109" s="47">
        <f t="shared" si="45"/>
        <v>0</v>
      </c>
      <c r="S109" s="50"/>
      <c r="T109" s="42"/>
      <c r="U109" s="42"/>
      <c r="V109" s="42"/>
      <c r="W109" s="42"/>
      <c r="X109" s="42"/>
    </row>
    <row r="110" spans="1:24" s="29" customFormat="1">
      <c r="A110" s="43"/>
      <c r="B110" s="44"/>
      <c r="C110" s="49"/>
      <c r="D110" s="44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</row>
    <row r="111" spans="1:24" s="29" customFormat="1">
      <c r="A111" s="43"/>
      <c r="B111" s="44"/>
      <c r="C111" s="37" t="s">
        <v>146</v>
      </c>
      <c r="D111" s="45" t="s">
        <v>60</v>
      </c>
      <c r="E111" s="42">
        <f>SUM(F111:S111)</f>
        <v>187848281.82176635</v>
      </c>
      <c r="F111" s="24">
        <f>+F114+F117+F120</f>
        <v>85218824.722986042</v>
      </c>
      <c r="G111" s="24">
        <f t="shared" ref="G111:R111" si="46">+G114+G117+G120</f>
        <v>49775098.77139613</v>
      </c>
      <c r="H111" s="24">
        <f t="shared" si="46"/>
        <v>719829.06022181909</v>
      </c>
      <c r="I111" s="24">
        <f t="shared" si="46"/>
        <v>34521174.092222199</v>
      </c>
      <c r="J111" s="24">
        <f t="shared" si="46"/>
        <v>17613355.174940139</v>
      </c>
      <c r="K111" s="24">
        <f t="shared" si="46"/>
        <v>0</v>
      </c>
      <c r="L111" s="24">
        <f t="shared" si="46"/>
        <v>0</v>
      </c>
      <c r="M111" s="24">
        <f t="shared" si="46"/>
        <v>0</v>
      </c>
      <c r="N111" s="24">
        <f t="shared" si="46"/>
        <v>0</v>
      </c>
      <c r="O111" s="24">
        <f t="shared" si="46"/>
        <v>0</v>
      </c>
      <c r="P111" s="24">
        <f t="shared" si="46"/>
        <v>0</v>
      </c>
      <c r="Q111" s="24">
        <f t="shared" si="46"/>
        <v>0</v>
      </c>
      <c r="R111" s="24">
        <f t="shared" si="46"/>
        <v>0</v>
      </c>
      <c r="S111" s="24"/>
      <c r="T111" s="42"/>
      <c r="U111" s="42"/>
      <c r="V111" s="42"/>
      <c r="W111" s="42"/>
      <c r="X111" s="42"/>
    </row>
    <row r="112" spans="1:24" s="29" customFormat="1">
      <c r="A112" s="43">
        <v>12</v>
      </c>
      <c r="B112" s="44"/>
      <c r="C112" s="38" t="s">
        <v>257</v>
      </c>
      <c r="D112" s="45" t="s">
        <v>22</v>
      </c>
      <c r="E112" s="47">
        <f>SUM(F112:S112)</f>
        <v>0.99999999999999989</v>
      </c>
      <c r="F112" s="47">
        <f t="shared" ref="F112:R112" si="47">IF($E111=0,0,F111/$E111)</f>
        <v>0.45365772790960696</v>
      </c>
      <c r="G112" s="47">
        <f t="shared" si="47"/>
        <v>0.26497500157400211</v>
      </c>
      <c r="H112" s="47">
        <f t="shared" si="47"/>
        <v>3.8319704244343593E-3</v>
      </c>
      <c r="I112" s="47">
        <f t="shared" si="47"/>
        <v>0.1837715722360265</v>
      </c>
      <c r="J112" s="47">
        <f t="shared" si="47"/>
        <v>9.3763727855929985E-2</v>
      </c>
      <c r="K112" s="47">
        <f t="shared" si="47"/>
        <v>0</v>
      </c>
      <c r="L112" s="47">
        <f t="shared" si="47"/>
        <v>0</v>
      </c>
      <c r="M112" s="47">
        <f t="shared" si="47"/>
        <v>0</v>
      </c>
      <c r="N112" s="47">
        <f t="shared" si="47"/>
        <v>0</v>
      </c>
      <c r="O112" s="47">
        <f t="shared" si="47"/>
        <v>0</v>
      </c>
      <c r="P112" s="47">
        <f t="shared" si="47"/>
        <v>0</v>
      </c>
      <c r="Q112" s="47">
        <f t="shared" si="47"/>
        <v>0</v>
      </c>
      <c r="R112" s="47">
        <f t="shared" si="47"/>
        <v>0</v>
      </c>
      <c r="S112" s="47"/>
      <c r="T112" s="42"/>
      <c r="U112" s="42"/>
      <c r="V112" s="42"/>
      <c r="W112" s="42"/>
      <c r="X112" s="42"/>
    </row>
    <row r="113" spans="1:24" s="29" customFormat="1">
      <c r="A113" s="43"/>
      <c r="B113" s="44"/>
      <c r="C113" s="39"/>
      <c r="D113" s="44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</row>
    <row r="114" spans="1:24" s="29" customFormat="1">
      <c r="A114" s="43"/>
      <c r="B114" s="44"/>
      <c r="C114" s="37" t="s">
        <v>146</v>
      </c>
      <c r="D114" s="45" t="s">
        <v>60</v>
      </c>
      <c r="E114" s="42">
        <f>SUM(F114:S114)</f>
        <v>0</v>
      </c>
      <c r="F114" s="40">
        <f>+SUM('Plant Alloc.'!J69:J82)-SUM('Dep.Res. Alloc.'!J69:J82)</f>
        <v>0</v>
      </c>
      <c r="G114" s="40">
        <f>+SUM('Plant Alloc.'!K69:K82)-SUM('Dep.Res. Alloc.'!K69:K82)</f>
        <v>0</v>
      </c>
      <c r="H114" s="40">
        <f>+SUM('Plant Alloc.'!L69:L82)-SUM('Dep.Res. Alloc.'!L69:L82)</f>
        <v>0</v>
      </c>
      <c r="I114" s="40">
        <f>+SUM('Plant Alloc.'!M69:M82)-SUM('Dep.Res. Alloc.'!M69:M82)</f>
        <v>0</v>
      </c>
      <c r="J114" s="40">
        <f>+SUM('Plant Alloc.'!N69:N82)-SUM('Dep.Res. Alloc.'!N69:N82)</f>
        <v>0</v>
      </c>
      <c r="K114" s="40">
        <f>+SUM('Plant Alloc.'!O69:O82)-SUM('Dep.Res. Alloc.'!O69:O82)</f>
        <v>0</v>
      </c>
      <c r="L114" s="40">
        <f>+SUM('Plant Alloc.'!P69:P82)-SUM('Dep.Res. Alloc.'!P69:P82)</f>
        <v>0</v>
      </c>
      <c r="M114" s="40">
        <f>+SUM('Plant Alloc.'!Q69:Q82)-SUM('Dep.Res. Alloc.'!Q69:Q82)</f>
        <v>0</v>
      </c>
      <c r="N114" s="40">
        <f>+SUM('Plant Alloc.'!R69:R82)-SUM('Dep.Res. Alloc.'!R69:R82)</f>
        <v>0</v>
      </c>
      <c r="O114" s="40">
        <f>+SUM('Plant Alloc.'!S69:S82)-SUM('Dep.Res. Alloc.'!S69:S82)</f>
        <v>0</v>
      </c>
      <c r="P114" s="40">
        <f>+SUM('Plant Alloc.'!T69:T82)-SUM('Dep.Res. Alloc.'!T69:T82)</f>
        <v>0</v>
      </c>
      <c r="Q114" s="40">
        <f>+SUM('Plant Alloc.'!U69:U82)-SUM('Dep.Res. Alloc.'!U69:U82)</f>
        <v>0</v>
      </c>
      <c r="R114" s="40">
        <f>+SUM('Plant Alloc.'!V69:V82)-SUM('Dep.Res. Alloc.'!V69:V82)</f>
        <v>0</v>
      </c>
      <c r="S114" s="37"/>
      <c r="T114" s="42"/>
      <c r="U114" s="42"/>
      <c r="V114" s="42"/>
      <c r="W114" s="42"/>
      <c r="X114" s="42"/>
    </row>
    <row r="115" spans="1:24" s="29" customFormat="1">
      <c r="A115" s="43">
        <v>12.2</v>
      </c>
      <c r="B115" s="44"/>
      <c r="C115" s="38" t="s">
        <v>258</v>
      </c>
      <c r="D115" s="45" t="s">
        <v>22</v>
      </c>
      <c r="E115" s="47">
        <f>SUM(F115:S115)</f>
        <v>0</v>
      </c>
      <c r="F115" s="47">
        <f t="shared" ref="F115:R115" si="48">IF($E114=0,0,F114/$E114)</f>
        <v>0</v>
      </c>
      <c r="G115" s="47">
        <f t="shared" si="48"/>
        <v>0</v>
      </c>
      <c r="H115" s="47">
        <f t="shared" si="48"/>
        <v>0</v>
      </c>
      <c r="I115" s="47">
        <f t="shared" si="48"/>
        <v>0</v>
      </c>
      <c r="J115" s="47">
        <f t="shared" si="48"/>
        <v>0</v>
      </c>
      <c r="K115" s="47">
        <f t="shared" si="48"/>
        <v>0</v>
      </c>
      <c r="L115" s="47">
        <f t="shared" si="48"/>
        <v>0</v>
      </c>
      <c r="M115" s="47">
        <f t="shared" si="48"/>
        <v>0</v>
      </c>
      <c r="N115" s="47">
        <f t="shared" si="48"/>
        <v>0</v>
      </c>
      <c r="O115" s="47">
        <f t="shared" si="48"/>
        <v>0</v>
      </c>
      <c r="P115" s="47">
        <f t="shared" si="48"/>
        <v>0</v>
      </c>
      <c r="Q115" s="47">
        <f t="shared" si="48"/>
        <v>0</v>
      </c>
      <c r="R115" s="47">
        <f t="shared" si="48"/>
        <v>0</v>
      </c>
      <c r="S115" s="47"/>
      <c r="T115" s="42"/>
      <c r="U115" s="42"/>
      <c r="V115" s="42"/>
      <c r="W115" s="42"/>
      <c r="X115" s="42"/>
    </row>
    <row r="116" spans="1:24" s="29" customFormat="1">
      <c r="A116" s="43"/>
      <c r="B116" s="44"/>
      <c r="C116" s="39"/>
      <c r="D116" s="44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</row>
    <row r="117" spans="1:24" s="29" customFormat="1">
      <c r="A117" s="43"/>
      <c r="B117" s="44"/>
      <c r="C117" s="37" t="s">
        <v>146</v>
      </c>
      <c r="D117" s="45" t="s">
        <v>60</v>
      </c>
      <c r="E117" s="42">
        <f>SUM(F117:S117)</f>
        <v>115893456.32924046</v>
      </c>
      <c r="F117" s="37">
        <f>SUM('Plant Alloc.'!J340:J353)-SUM('Dep.Res. Alloc.'!J334:J347)</f>
        <v>62588184.573402382</v>
      </c>
      <c r="G117" s="37">
        <f>SUM('Plant Alloc.'!K340:K353)-SUM('Dep.Res. Alloc.'!K334:K347)</f>
        <v>34923990.69482211</v>
      </c>
      <c r="H117" s="37">
        <f>SUM('Plant Alloc.'!L340:L353)-SUM('Dep.Res. Alloc.'!L334:L347)</f>
        <v>0</v>
      </c>
      <c r="I117" s="37">
        <f>SUM('Plant Alloc.'!M340:M353)-SUM('Dep.Res. Alloc.'!M334:M347)</f>
        <v>18381281.061015967</v>
      </c>
      <c r="J117" s="37">
        <f>SUM('Plant Alloc.'!N340:N353)-SUM('Dep.Res. Alloc.'!N334:N347)</f>
        <v>0</v>
      </c>
      <c r="K117" s="37">
        <f>SUM('Plant Alloc.'!O340:O353)-SUM('Dep.Res. Alloc.'!O334:O347)</f>
        <v>0</v>
      </c>
      <c r="L117" s="37">
        <f>SUM('Plant Alloc.'!P340:P353)-SUM('Dep.Res. Alloc.'!P334:P347)</f>
        <v>0</v>
      </c>
      <c r="M117" s="37">
        <f>SUM('Plant Alloc.'!Q340:Q353)-SUM('Dep.Res. Alloc.'!Q334:Q347)</f>
        <v>0</v>
      </c>
      <c r="N117" s="37">
        <f>SUM('Plant Alloc.'!R340:R353)-SUM('Dep.Res. Alloc.'!R334:R347)</f>
        <v>0</v>
      </c>
      <c r="O117" s="37">
        <f>SUM('Plant Alloc.'!S340:S353)-SUM('Dep.Res. Alloc.'!S334:S347)</f>
        <v>0</v>
      </c>
      <c r="P117" s="37">
        <f>SUM('Plant Alloc.'!T340:T353)-SUM('Dep.Res. Alloc.'!T334:T347)</f>
        <v>0</v>
      </c>
      <c r="Q117" s="37">
        <f>SUM('Plant Alloc.'!U340:U353)-SUM('Dep.Res. Alloc.'!U334:U347)</f>
        <v>0</v>
      </c>
      <c r="R117" s="37">
        <f>SUM('Plant Alloc.'!V340:V353)-SUM('Dep.Res. Alloc.'!V334:V347)</f>
        <v>0</v>
      </c>
      <c r="S117" s="37"/>
      <c r="T117" s="42"/>
      <c r="U117" s="42"/>
      <c r="V117" s="42"/>
      <c r="W117" s="42"/>
      <c r="X117" s="42"/>
    </row>
    <row r="118" spans="1:24" s="29" customFormat="1">
      <c r="A118" s="43">
        <v>12.4</v>
      </c>
      <c r="B118" s="44"/>
      <c r="C118" s="38" t="s">
        <v>259</v>
      </c>
      <c r="D118" s="45" t="s">
        <v>22</v>
      </c>
      <c r="E118" s="47">
        <f>SUM(F118:S118)</f>
        <v>1</v>
      </c>
      <c r="F118" s="47">
        <f t="shared" ref="F118:R118" si="49">IF($E117=0,0,F117/$E117)</f>
        <v>0.54004933976251679</v>
      </c>
      <c r="G118" s="47">
        <f t="shared" si="49"/>
        <v>0.30134566524279788</v>
      </c>
      <c r="H118" s="47">
        <f t="shared" si="49"/>
        <v>0</v>
      </c>
      <c r="I118" s="47">
        <f t="shared" si="49"/>
        <v>0.15860499499468533</v>
      </c>
      <c r="J118" s="47">
        <f t="shared" si="49"/>
        <v>0</v>
      </c>
      <c r="K118" s="47">
        <f t="shared" si="49"/>
        <v>0</v>
      </c>
      <c r="L118" s="47">
        <f t="shared" si="49"/>
        <v>0</v>
      </c>
      <c r="M118" s="47">
        <f t="shared" si="49"/>
        <v>0</v>
      </c>
      <c r="N118" s="47">
        <f t="shared" si="49"/>
        <v>0</v>
      </c>
      <c r="O118" s="47">
        <f t="shared" si="49"/>
        <v>0</v>
      </c>
      <c r="P118" s="47">
        <f t="shared" si="49"/>
        <v>0</v>
      </c>
      <c r="Q118" s="47">
        <f t="shared" si="49"/>
        <v>0</v>
      </c>
      <c r="R118" s="47">
        <f t="shared" si="49"/>
        <v>0</v>
      </c>
      <c r="S118" s="50"/>
      <c r="T118" s="42"/>
      <c r="U118" s="42"/>
      <c r="V118" s="42"/>
      <c r="W118" s="42"/>
      <c r="X118" s="42"/>
    </row>
    <row r="119" spans="1:24" s="29" customFormat="1">
      <c r="A119" s="43"/>
      <c r="B119" s="44"/>
      <c r="C119" s="37"/>
      <c r="D119" s="44"/>
      <c r="E119" s="42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42"/>
      <c r="U119" s="42"/>
      <c r="V119" s="42"/>
      <c r="W119" s="42"/>
      <c r="X119" s="42"/>
    </row>
    <row r="120" spans="1:24" s="29" customFormat="1">
      <c r="A120" s="43"/>
      <c r="B120" s="44"/>
      <c r="C120" s="37" t="s">
        <v>146</v>
      </c>
      <c r="D120" s="45" t="s">
        <v>60</v>
      </c>
      <c r="E120" s="42">
        <f>SUM(F120:S120)</f>
        <v>71954825.492525876</v>
      </c>
      <c r="F120" s="40">
        <f>+SUM('Plant Alloc.'!J611:J624)-SUM('Dep.Res. Alloc.'!J599:J612)</f>
        <v>22630640.149583664</v>
      </c>
      <c r="G120" s="40">
        <f>+SUM('Plant Alloc.'!K611:K624)-SUM('Dep.Res. Alloc.'!K599:K612)</f>
        <v>14851108.07657402</v>
      </c>
      <c r="H120" s="40">
        <f>+SUM('Plant Alloc.'!L611:L624)-SUM('Dep.Res. Alloc.'!L599:L612)</f>
        <v>719829.06022181909</v>
      </c>
      <c r="I120" s="40">
        <f>+SUM('Plant Alloc.'!M611:M624)-SUM('Dep.Res. Alloc.'!M599:M612)</f>
        <v>16139893.03120623</v>
      </c>
      <c r="J120" s="40">
        <f>+SUM('Plant Alloc.'!N611:N624)-SUM('Dep.Res. Alloc.'!N599:N612)</f>
        <v>17613355.174940139</v>
      </c>
      <c r="K120" s="40">
        <f>+SUM('Plant Alloc.'!O611:O624)-SUM('Dep.Res. Alloc.'!O599:O612)</f>
        <v>0</v>
      </c>
      <c r="L120" s="40">
        <f>+SUM('Plant Alloc.'!P611:P624)-SUM('Dep.Res. Alloc.'!P599:P612)</f>
        <v>0</v>
      </c>
      <c r="M120" s="40">
        <f>+SUM('Plant Alloc.'!Q611:Q624)-SUM('Dep.Res. Alloc.'!Q599:Q612)</f>
        <v>0</v>
      </c>
      <c r="N120" s="40">
        <f>+SUM('Plant Alloc.'!R611:R624)-SUM('Dep.Res. Alloc.'!R599:R612)</f>
        <v>0</v>
      </c>
      <c r="O120" s="40">
        <f>+SUM('Plant Alloc.'!S611:S624)-SUM('Dep.Res. Alloc.'!S599:S612)</f>
        <v>0</v>
      </c>
      <c r="P120" s="40">
        <f>+SUM('Plant Alloc.'!T611:T624)-SUM('Dep.Res. Alloc.'!T599:T612)</f>
        <v>0</v>
      </c>
      <c r="Q120" s="40">
        <f>+SUM('Plant Alloc.'!U611:U624)-SUM('Dep.Res. Alloc.'!U599:U612)</f>
        <v>0</v>
      </c>
      <c r="R120" s="40">
        <f>+SUM('Plant Alloc.'!V611:V624)-SUM('Dep.Res. Alloc.'!V599:V612)</f>
        <v>0</v>
      </c>
      <c r="S120" s="37"/>
      <c r="T120" s="42"/>
      <c r="U120" s="42"/>
      <c r="V120" s="42"/>
      <c r="W120" s="42"/>
      <c r="X120" s="42"/>
    </row>
    <row r="121" spans="1:24" s="29" customFormat="1">
      <c r="A121" s="43">
        <v>12.6</v>
      </c>
      <c r="B121" s="44"/>
      <c r="C121" s="38" t="s">
        <v>260</v>
      </c>
      <c r="D121" s="45" t="s">
        <v>22</v>
      </c>
      <c r="E121" s="47">
        <f>SUM(F121:S121)</f>
        <v>1</v>
      </c>
      <c r="F121" s="47">
        <f t="shared" ref="F121:R121" si="50">IF($E120=0,0,F120/$E120)</f>
        <v>0.31451177867055441</v>
      </c>
      <c r="G121" s="47">
        <f t="shared" si="50"/>
        <v>0.20639488699915812</v>
      </c>
      <c r="H121" s="47">
        <f t="shared" si="50"/>
        <v>1.000390252209825E-2</v>
      </c>
      <c r="I121" s="47">
        <f t="shared" si="50"/>
        <v>0.22430591583996989</v>
      </c>
      <c r="J121" s="47">
        <f t="shared" si="50"/>
        <v>0.24478351596821926</v>
      </c>
      <c r="K121" s="47">
        <f t="shared" si="50"/>
        <v>0</v>
      </c>
      <c r="L121" s="47">
        <f t="shared" si="50"/>
        <v>0</v>
      </c>
      <c r="M121" s="47">
        <f t="shared" si="50"/>
        <v>0</v>
      </c>
      <c r="N121" s="47">
        <f t="shared" si="50"/>
        <v>0</v>
      </c>
      <c r="O121" s="47">
        <f t="shared" si="50"/>
        <v>0</v>
      </c>
      <c r="P121" s="47">
        <f t="shared" si="50"/>
        <v>0</v>
      </c>
      <c r="Q121" s="47">
        <f t="shared" si="50"/>
        <v>0</v>
      </c>
      <c r="R121" s="47">
        <f t="shared" si="50"/>
        <v>0</v>
      </c>
      <c r="S121" s="50"/>
      <c r="T121" s="42"/>
      <c r="U121" s="42"/>
      <c r="V121" s="42"/>
      <c r="W121" s="42"/>
      <c r="X121" s="42"/>
    </row>
    <row r="122" spans="1:24" s="29" customFormat="1">
      <c r="A122" s="43"/>
      <c r="B122" s="44"/>
      <c r="C122" s="49"/>
      <c r="D122" s="44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</row>
    <row r="123" spans="1:24" s="29" customFormat="1">
      <c r="A123" s="43"/>
      <c r="B123" s="44"/>
      <c r="C123" s="37" t="s">
        <v>146</v>
      </c>
      <c r="D123" s="45" t="s">
        <v>60</v>
      </c>
      <c r="E123" s="42">
        <f>SUM(F123:S123)</f>
        <v>51552145.491211966</v>
      </c>
      <c r="F123" s="24">
        <f>+F126+F129+F132</f>
        <v>30807121.235328011</v>
      </c>
      <c r="G123" s="24">
        <f t="shared" ref="G123:R123" si="51">+G126+G129+G132</f>
        <v>19197141.562559798</v>
      </c>
      <c r="H123" s="24">
        <f t="shared" si="51"/>
        <v>85133.548132828422</v>
      </c>
      <c r="I123" s="24">
        <f t="shared" si="51"/>
        <v>928729.61599449208</v>
      </c>
      <c r="J123" s="24">
        <f t="shared" si="51"/>
        <v>534019.52919683303</v>
      </c>
      <c r="K123" s="24">
        <f t="shared" si="51"/>
        <v>0</v>
      </c>
      <c r="L123" s="24">
        <f t="shared" si="51"/>
        <v>0</v>
      </c>
      <c r="M123" s="24">
        <f t="shared" si="51"/>
        <v>0</v>
      </c>
      <c r="N123" s="24">
        <f t="shared" si="51"/>
        <v>0</v>
      </c>
      <c r="O123" s="24">
        <f t="shared" si="51"/>
        <v>0</v>
      </c>
      <c r="P123" s="24">
        <f t="shared" si="51"/>
        <v>0</v>
      </c>
      <c r="Q123" s="24">
        <f t="shared" si="51"/>
        <v>0</v>
      </c>
      <c r="R123" s="24">
        <f t="shared" si="51"/>
        <v>0</v>
      </c>
      <c r="S123" s="24"/>
      <c r="T123" s="42"/>
      <c r="U123" s="42"/>
      <c r="V123" s="42"/>
      <c r="W123" s="42"/>
      <c r="X123" s="42"/>
    </row>
    <row r="124" spans="1:24" s="29" customFormat="1">
      <c r="A124" s="43">
        <v>13</v>
      </c>
      <c r="B124" s="44"/>
      <c r="C124" s="38" t="s">
        <v>261</v>
      </c>
      <c r="D124" s="45" t="s">
        <v>22</v>
      </c>
      <c r="E124" s="47">
        <f>SUM(F124:S124)</f>
        <v>1</v>
      </c>
      <c r="F124" s="47">
        <f t="shared" ref="F124:R124" si="52">IF($E123=0,0,F123/$E123)</f>
        <v>0.59759144729640135</v>
      </c>
      <c r="G124" s="47">
        <f t="shared" si="52"/>
        <v>0.37238297998348707</v>
      </c>
      <c r="H124" s="47">
        <f t="shared" si="52"/>
        <v>1.6514064996061325E-3</v>
      </c>
      <c r="I124" s="47">
        <f t="shared" si="52"/>
        <v>1.8015343632066905E-2</v>
      </c>
      <c r="J124" s="47">
        <f t="shared" si="52"/>
        <v>1.0358822588438472E-2</v>
      </c>
      <c r="K124" s="47">
        <f t="shared" si="52"/>
        <v>0</v>
      </c>
      <c r="L124" s="47">
        <f t="shared" si="52"/>
        <v>0</v>
      </c>
      <c r="M124" s="47">
        <f t="shared" si="52"/>
        <v>0</v>
      </c>
      <c r="N124" s="47">
        <f t="shared" si="52"/>
        <v>0</v>
      </c>
      <c r="O124" s="47">
        <f t="shared" si="52"/>
        <v>0</v>
      </c>
      <c r="P124" s="47">
        <f t="shared" si="52"/>
        <v>0</v>
      </c>
      <c r="Q124" s="47">
        <f t="shared" si="52"/>
        <v>0</v>
      </c>
      <c r="R124" s="47">
        <f t="shared" si="52"/>
        <v>0</v>
      </c>
      <c r="S124" s="47"/>
      <c r="T124" s="42"/>
      <c r="U124" s="42"/>
      <c r="V124" s="42"/>
      <c r="W124" s="42"/>
      <c r="X124" s="42"/>
    </row>
    <row r="125" spans="1:24" s="29" customFormat="1">
      <c r="A125" s="43"/>
      <c r="B125" s="44"/>
      <c r="C125" s="39"/>
      <c r="D125" s="44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</row>
    <row r="126" spans="1:24" s="29" customFormat="1">
      <c r="A126" s="43"/>
      <c r="B126" s="44"/>
      <c r="C126" s="37" t="s">
        <v>146</v>
      </c>
      <c r="D126" s="45" t="s">
        <v>60</v>
      </c>
      <c r="E126" s="42">
        <f>SUM(F126:S126)</f>
        <v>51552145.491211966</v>
      </c>
      <c r="F126" s="40">
        <f>+SUM('Plant Alloc.'!J84:J86)-SUM('Dep.Res. Alloc.'!J84:J86)</f>
        <v>30807121.235328011</v>
      </c>
      <c r="G126" s="40">
        <f>+SUM('Plant Alloc.'!K84:K86)-SUM('Dep.Res. Alloc.'!K84:K86)</f>
        <v>19197141.562559798</v>
      </c>
      <c r="H126" s="40">
        <f>+SUM('Plant Alloc.'!L84:L86)-SUM('Dep.Res. Alloc.'!L84:L86)</f>
        <v>85133.548132828422</v>
      </c>
      <c r="I126" s="40">
        <f>+SUM('Plant Alloc.'!M84:M86)-SUM('Dep.Res. Alloc.'!M84:M86)</f>
        <v>928729.61599449208</v>
      </c>
      <c r="J126" s="40">
        <f>+SUM('Plant Alloc.'!N84:N86)-SUM('Dep.Res. Alloc.'!N84:N86)</f>
        <v>534019.52919683303</v>
      </c>
      <c r="K126" s="40">
        <f>+SUM('Plant Alloc.'!O84:O86)-SUM('Dep.Res. Alloc.'!O84:O86)</f>
        <v>0</v>
      </c>
      <c r="L126" s="40">
        <f>+SUM('Plant Alloc.'!P84:P86)-SUM('Dep.Res. Alloc.'!P84:P86)</f>
        <v>0</v>
      </c>
      <c r="M126" s="40">
        <f>+SUM('Plant Alloc.'!Q84:Q86)-SUM('Dep.Res. Alloc.'!Q84:Q86)</f>
        <v>0</v>
      </c>
      <c r="N126" s="40">
        <f>+SUM('Plant Alloc.'!R84:R86)-SUM('Dep.Res. Alloc.'!R84:R86)</f>
        <v>0</v>
      </c>
      <c r="O126" s="40">
        <f>+SUM('Plant Alloc.'!S84:S86)-SUM('Dep.Res. Alloc.'!S84:S86)</f>
        <v>0</v>
      </c>
      <c r="P126" s="40">
        <f>+SUM('Plant Alloc.'!T84:T86)-SUM('Dep.Res. Alloc.'!T84:T86)</f>
        <v>0</v>
      </c>
      <c r="Q126" s="40">
        <f>+SUM('Plant Alloc.'!U84:U86)-SUM('Dep.Res. Alloc.'!U84:U86)</f>
        <v>0</v>
      </c>
      <c r="R126" s="40">
        <f>+SUM('Plant Alloc.'!V84:V86)-SUM('Dep.Res. Alloc.'!V84:V86)</f>
        <v>0</v>
      </c>
      <c r="S126" s="37"/>
      <c r="T126" s="42"/>
      <c r="U126" s="42"/>
      <c r="V126" s="42"/>
      <c r="W126" s="42"/>
      <c r="X126" s="42"/>
    </row>
    <row r="127" spans="1:24" s="29" customFormat="1">
      <c r="A127" s="43">
        <v>13.2</v>
      </c>
      <c r="B127" s="44"/>
      <c r="C127" s="38" t="s">
        <v>262</v>
      </c>
      <c r="D127" s="45" t="s">
        <v>22</v>
      </c>
      <c r="E127" s="47">
        <f>SUM(F127:S127)</f>
        <v>1</v>
      </c>
      <c r="F127" s="47">
        <f t="shared" ref="F127:R127" si="53">IF($E126=0,0,F126/$E126)</f>
        <v>0.59759144729640135</v>
      </c>
      <c r="G127" s="47">
        <f t="shared" si="53"/>
        <v>0.37238297998348707</v>
      </c>
      <c r="H127" s="47">
        <f t="shared" si="53"/>
        <v>1.6514064996061325E-3</v>
      </c>
      <c r="I127" s="47">
        <f t="shared" si="53"/>
        <v>1.8015343632066905E-2</v>
      </c>
      <c r="J127" s="47">
        <f t="shared" si="53"/>
        <v>1.0358822588438472E-2</v>
      </c>
      <c r="K127" s="47">
        <f t="shared" si="53"/>
        <v>0</v>
      </c>
      <c r="L127" s="47">
        <f t="shared" si="53"/>
        <v>0</v>
      </c>
      <c r="M127" s="47">
        <f t="shared" si="53"/>
        <v>0</v>
      </c>
      <c r="N127" s="47">
        <f t="shared" si="53"/>
        <v>0</v>
      </c>
      <c r="O127" s="47">
        <f t="shared" si="53"/>
        <v>0</v>
      </c>
      <c r="P127" s="47">
        <f t="shared" si="53"/>
        <v>0</v>
      </c>
      <c r="Q127" s="47">
        <f t="shared" si="53"/>
        <v>0</v>
      </c>
      <c r="R127" s="47">
        <f t="shared" si="53"/>
        <v>0</v>
      </c>
      <c r="S127" s="47"/>
      <c r="T127" s="42"/>
      <c r="U127" s="42"/>
      <c r="V127" s="42"/>
      <c r="W127" s="42"/>
      <c r="X127" s="42"/>
    </row>
    <row r="128" spans="1:24" s="29" customFormat="1">
      <c r="A128" s="43"/>
      <c r="B128" s="44"/>
      <c r="C128" s="39"/>
      <c r="D128" s="44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</row>
    <row r="129" spans="1:24" s="29" customFormat="1">
      <c r="A129" s="43"/>
      <c r="B129" s="44"/>
      <c r="C129" s="37" t="s">
        <v>146</v>
      </c>
      <c r="D129" s="45" t="s">
        <v>60</v>
      </c>
      <c r="E129" s="42">
        <f>SUM(F129:S129)</f>
        <v>0</v>
      </c>
      <c r="F129" s="37">
        <f>+SUM('Plant Alloc.'!J355:J357)-SUM('Dep.Res. Alloc.'!J349:J351)</f>
        <v>0</v>
      </c>
      <c r="G129" s="37">
        <f>+SUM('Plant Alloc.'!K355:K357)-SUM('Dep.Res. Alloc.'!K349:K351)</f>
        <v>0</v>
      </c>
      <c r="H129" s="37">
        <f>+SUM('Plant Alloc.'!L355:L357)-SUM('Dep.Res. Alloc.'!L349:L351)</f>
        <v>0</v>
      </c>
      <c r="I129" s="37">
        <f>+SUM('Plant Alloc.'!M355:M357)-SUM('Dep.Res. Alloc.'!M349:M351)</f>
        <v>0</v>
      </c>
      <c r="J129" s="37">
        <f>+SUM('Plant Alloc.'!N355:N357)-SUM('Dep.Res. Alloc.'!N349:N351)</f>
        <v>0</v>
      </c>
      <c r="K129" s="37">
        <f>+SUM('Plant Alloc.'!O355:O357)-SUM('Dep.Res. Alloc.'!O349:O351)</f>
        <v>0</v>
      </c>
      <c r="L129" s="37">
        <f>+SUM('Plant Alloc.'!P355:P357)-SUM('Dep.Res. Alloc.'!P349:P351)</f>
        <v>0</v>
      </c>
      <c r="M129" s="37">
        <f>+SUM('Plant Alloc.'!Q355:Q357)-SUM('Dep.Res. Alloc.'!Q349:Q351)</f>
        <v>0</v>
      </c>
      <c r="N129" s="37">
        <f>+SUM('Plant Alloc.'!R355:R357)-SUM('Dep.Res. Alloc.'!R349:R351)</f>
        <v>0</v>
      </c>
      <c r="O129" s="37">
        <f>+SUM('Plant Alloc.'!S355:S357)-SUM('Dep.Res. Alloc.'!S349:S351)</f>
        <v>0</v>
      </c>
      <c r="P129" s="37">
        <f>+SUM('Plant Alloc.'!T355:T357)-SUM('Dep.Res. Alloc.'!T349:T351)</f>
        <v>0</v>
      </c>
      <c r="Q129" s="37">
        <f>+SUM('Plant Alloc.'!U355:U357)-SUM('Dep.Res. Alloc.'!U349:U351)</f>
        <v>0</v>
      </c>
      <c r="R129" s="37">
        <f>+SUM('Plant Alloc.'!V355:V357)-SUM('Dep.Res. Alloc.'!V349:V351)</f>
        <v>0</v>
      </c>
      <c r="S129" s="37"/>
      <c r="T129" s="42"/>
      <c r="U129" s="42"/>
      <c r="V129" s="42"/>
      <c r="W129" s="42"/>
      <c r="X129" s="42"/>
    </row>
    <row r="130" spans="1:24" s="29" customFormat="1">
      <c r="A130" s="43">
        <v>13.4</v>
      </c>
      <c r="B130" s="44"/>
      <c r="C130" s="38" t="s">
        <v>263</v>
      </c>
      <c r="D130" s="45" t="s">
        <v>22</v>
      </c>
      <c r="E130" s="47">
        <f>SUM(F130:S130)</f>
        <v>0</v>
      </c>
      <c r="F130" s="47">
        <f t="shared" ref="F130:R130" si="54">IF($E129=0,0,F129/$E129)</f>
        <v>0</v>
      </c>
      <c r="G130" s="47">
        <f t="shared" si="54"/>
        <v>0</v>
      </c>
      <c r="H130" s="47">
        <f t="shared" si="54"/>
        <v>0</v>
      </c>
      <c r="I130" s="47">
        <f t="shared" si="54"/>
        <v>0</v>
      </c>
      <c r="J130" s="47">
        <f t="shared" si="54"/>
        <v>0</v>
      </c>
      <c r="K130" s="47">
        <f t="shared" si="54"/>
        <v>0</v>
      </c>
      <c r="L130" s="47">
        <f t="shared" si="54"/>
        <v>0</v>
      </c>
      <c r="M130" s="47">
        <f t="shared" si="54"/>
        <v>0</v>
      </c>
      <c r="N130" s="47">
        <f t="shared" si="54"/>
        <v>0</v>
      </c>
      <c r="O130" s="47">
        <f t="shared" si="54"/>
        <v>0</v>
      </c>
      <c r="P130" s="47">
        <f t="shared" si="54"/>
        <v>0</v>
      </c>
      <c r="Q130" s="47">
        <f t="shared" si="54"/>
        <v>0</v>
      </c>
      <c r="R130" s="47">
        <f t="shared" si="54"/>
        <v>0</v>
      </c>
      <c r="S130" s="50"/>
      <c r="T130" s="42"/>
      <c r="U130" s="42"/>
      <c r="V130" s="42"/>
      <c r="W130" s="42"/>
      <c r="X130" s="42"/>
    </row>
    <row r="131" spans="1:24" s="29" customFormat="1">
      <c r="A131" s="43"/>
      <c r="B131" s="44"/>
      <c r="C131" s="37"/>
      <c r="D131" s="44"/>
      <c r="E131" s="42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42"/>
      <c r="U131" s="42"/>
      <c r="V131" s="42"/>
      <c r="W131" s="42"/>
      <c r="X131" s="42"/>
    </row>
    <row r="132" spans="1:24" s="29" customFormat="1">
      <c r="A132" s="43"/>
      <c r="B132" s="44"/>
      <c r="C132" s="37" t="s">
        <v>146</v>
      </c>
      <c r="D132" s="45" t="s">
        <v>60</v>
      </c>
      <c r="E132" s="42">
        <f>SUM(F132:S132)</f>
        <v>0</v>
      </c>
      <c r="F132" s="40">
        <f>SUM('Plant Alloc.'!J626:J628)-SUM('Dep.Res. Alloc.'!J614:J616)</f>
        <v>0</v>
      </c>
      <c r="G132" s="40">
        <f>SUM('Plant Alloc.'!K626:K628)-SUM('Dep.Res. Alloc.'!K614:K616)</f>
        <v>0</v>
      </c>
      <c r="H132" s="40">
        <f>SUM('Plant Alloc.'!L626:L628)-SUM('Dep.Res. Alloc.'!L614:L616)</f>
        <v>0</v>
      </c>
      <c r="I132" s="40">
        <f>SUM('Plant Alloc.'!M626:M628)-SUM('Dep.Res. Alloc.'!M614:M616)</f>
        <v>0</v>
      </c>
      <c r="J132" s="40">
        <f>SUM('Plant Alloc.'!N626:N628)-SUM('Dep.Res. Alloc.'!N614:N616)</f>
        <v>0</v>
      </c>
      <c r="K132" s="40">
        <f>SUM('Plant Alloc.'!O626:O628)-SUM('Dep.Res. Alloc.'!O614:O616)</f>
        <v>0</v>
      </c>
      <c r="L132" s="40">
        <f>SUM('Plant Alloc.'!P626:P628)-SUM('Dep.Res. Alloc.'!P614:P616)</f>
        <v>0</v>
      </c>
      <c r="M132" s="40">
        <f>SUM('Plant Alloc.'!Q626:Q628)-SUM('Dep.Res. Alloc.'!Q614:Q616)</f>
        <v>0</v>
      </c>
      <c r="N132" s="40">
        <f>SUM('Plant Alloc.'!R626:R628)-SUM('Dep.Res. Alloc.'!R614:R616)</f>
        <v>0</v>
      </c>
      <c r="O132" s="40">
        <f>SUM('Plant Alloc.'!S626:S628)-SUM('Dep.Res. Alloc.'!S614:S616)</f>
        <v>0</v>
      </c>
      <c r="P132" s="40">
        <f>SUM('Plant Alloc.'!T626:T628)-SUM('Dep.Res. Alloc.'!T614:T616)</f>
        <v>0</v>
      </c>
      <c r="Q132" s="40">
        <f>SUM('Plant Alloc.'!U626:U628)-SUM('Dep.Res. Alloc.'!U614:U616)</f>
        <v>0</v>
      </c>
      <c r="R132" s="40">
        <f>SUM('Plant Alloc.'!V626:V628)-SUM('Dep.Res. Alloc.'!V614:V616)</f>
        <v>0</v>
      </c>
      <c r="S132" s="37"/>
      <c r="T132" s="42"/>
      <c r="U132" s="42"/>
      <c r="V132" s="42"/>
      <c r="W132" s="42"/>
      <c r="X132" s="42"/>
    </row>
    <row r="133" spans="1:24" s="29" customFormat="1">
      <c r="A133" s="43">
        <v>13.6</v>
      </c>
      <c r="B133" s="44"/>
      <c r="C133" s="38" t="s">
        <v>264</v>
      </c>
      <c r="D133" s="45" t="s">
        <v>22</v>
      </c>
      <c r="E133" s="47">
        <f>SUM(F133:S133)</f>
        <v>0</v>
      </c>
      <c r="F133" s="47">
        <f t="shared" ref="F133:R133" si="55">IF($E132=0,0,F132/$E132)</f>
        <v>0</v>
      </c>
      <c r="G133" s="47">
        <f t="shared" si="55"/>
        <v>0</v>
      </c>
      <c r="H133" s="47">
        <f t="shared" si="55"/>
        <v>0</v>
      </c>
      <c r="I133" s="47">
        <f t="shared" si="55"/>
        <v>0</v>
      </c>
      <c r="J133" s="47">
        <f t="shared" si="55"/>
        <v>0</v>
      </c>
      <c r="K133" s="47">
        <f t="shared" si="55"/>
        <v>0</v>
      </c>
      <c r="L133" s="47">
        <f t="shared" si="55"/>
        <v>0</v>
      </c>
      <c r="M133" s="47">
        <f t="shared" si="55"/>
        <v>0</v>
      </c>
      <c r="N133" s="47">
        <f t="shared" si="55"/>
        <v>0</v>
      </c>
      <c r="O133" s="47">
        <f t="shared" si="55"/>
        <v>0</v>
      </c>
      <c r="P133" s="47">
        <f t="shared" si="55"/>
        <v>0</v>
      </c>
      <c r="Q133" s="47">
        <f t="shared" si="55"/>
        <v>0</v>
      </c>
      <c r="R133" s="47">
        <f t="shared" si="55"/>
        <v>0</v>
      </c>
      <c r="S133" s="50"/>
      <c r="T133" s="42"/>
      <c r="U133" s="42"/>
      <c r="V133" s="42"/>
      <c r="W133" s="42"/>
      <c r="X133" s="42"/>
    </row>
    <row r="134" spans="1:24" s="29" customFormat="1">
      <c r="A134" s="43"/>
      <c r="B134" s="44"/>
      <c r="C134" s="49"/>
      <c r="D134" s="44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</row>
    <row r="135" spans="1:24" s="29" customFormat="1">
      <c r="A135" s="43"/>
      <c r="B135" s="44"/>
      <c r="C135" s="37" t="s">
        <v>146</v>
      </c>
      <c r="D135" s="45" t="s">
        <v>60</v>
      </c>
      <c r="E135" s="42">
        <f>SUM(F135:S135)</f>
        <v>76986681.76515241</v>
      </c>
      <c r="F135" s="24">
        <f>+F138+F141+F144</f>
        <v>68527537.491074473</v>
      </c>
      <c r="G135" s="24">
        <f t="shared" ref="G135:R135" si="56">+G138+G141+G144</f>
        <v>8369007.1103423908</v>
      </c>
      <c r="H135" s="24">
        <f t="shared" si="56"/>
        <v>5009.6516964591428</v>
      </c>
      <c r="I135" s="24">
        <f t="shared" si="56"/>
        <v>53972.597839224065</v>
      </c>
      <c r="J135" s="24">
        <f t="shared" si="56"/>
        <v>31154.914199877301</v>
      </c>
      <c r="K135" s="24">
        <f t="shared" si="56"/>
        <v>0</v>
      </c>
      <c r="L135" s="24">
        <f t="shared" si="56"/>
        <v>0</v>
      </c>
      <c r="M135" s="24">
        <f t="shared" si="56"/>
        <v>0</v>
      </c>
      <c r="N135" s="24">
        <f t="shared" si="56"/>
        <v>0</v>
      </c>
      <c r="O135" s="24">
        <f t="shared" si="56"/>
        <v>0</v>
      </c>
      <c r="P135" s="24">
        <f t="shared" si="56"/>
        <v>0</v>
      </c>
      <c r="Q135" s="24">
        <f t="shared" si="56"/>
        <v>0</v>
      </c>
      <c r="R135" s="24">
        <f t="shared" si="56"/>
        <v>0</v>
      </c>
      <c r="S135" s="24"/>
      <c r="T135" s="42"/>
      <c r="U135" s="42"/>
      <c r="V135" s="42"/>
      <c r="W135" s="42"/>
      <c r="X135" s="42"/>
    </row>
    <row r="136" spans="1:24" s="29" customFormat="1">
      <c r="A136" s="43">
        <v>14</v>
      </c>
      <c r="B136" s="44"/>
      <c r="C136" s="38" t="s">
        <v>265</v>
      </c>
      <c r="D136" s="45" t="s">
        <v>22</v>
      </c>
      <c r="E136" s="47">
        <f>SUM(F136:S136)</f>
        <v>1.0000000000000002</v>
      </c>
      <c r="F136" s="47">
        <f t="shared" ref="F136:R136" si="57">IF($E135=0,0,F135/$E135)</f>
        <v>0.89012197850165142</v>
      </c>
      <c r="G136" s="47">
        <f t="shared" si="57"/>
        <v>0.10870720647334842</v>
      </c>
      <c r="H136" s="47">
        <f t="shared" si="57"/>
        <v>6.5071666703873099E-5</v>
      </c>
      <c r="I136" s="47">
        <f t="shared" si="57"/>
        <v>7.0106408799209294E-4</v>
      </c>
      <c r="J136" s="47">
        <f t="shared" si="57"/>
        <v>4.0467927030437878E-4</v>
      </c>
      <c r="K136" s="47">
        <f t="shared" si="57"/>
        <v>0</v>
      </c>
      <c r="L136" s="47">
        <f t="shared" si="57"/>
        <v>0</v>
      </c>
      <c r="M136" s="47">
        <f t="shared" si="57"/>
        <v>0</v>
      </c>
      <c r="N136" s="47">
        <f t="shared" si="57"/>
        <v>0</v>
      </c>
      <c r="O136" s="47">
        <f t="shared" si="57"/>
        <v>0</v>
      </c>
      <c r="P136" s="47">
        <f t="shared" si="57"/>
        <v>0</v>
      </c>
      <c r="Q136" s="47">
        <f t="shared" si="57"/>
        <v>0</v>
      </c>
      <c r="R136" s="47">
        <f t="shared" si="57"/>
        <v>0</v>
      </c>
      <c r="S136" s="47"/>
      <c r="T136" s="42"/>
      <c r="U136" s="42"/>
      <c r="V136" s="42"/>
      <c r="W136" s="42"/>
      <c r="X136" s="42"/>
    </row>
    <row r="137" spans="1:24" s="29" customFormat="1">
      <c r="A137" s="43"/>
      <c r="B137" s="44"/>
      <c r="C137" s="39"/>
      <c r="D137" s="44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</row>
    <row r="138" spans="1:24" s="29" customFormat="1">
      <c r="A138" s="43"/>
      <c r="B138" s="44"/>
      <c r="C138" s="37" t="s">
        <v>146</v>
      </c>
      <c r="D138" s="45" t="s">
        <v>60</v>
      </c>
      <c r="E138" s="42">
        <f>SUM(F138:S138)</f>
        <v>76986681.76515241</v>
      </c>
      <c r="F138" s="40">
        <f>+'Plant Alloc.'!J83-'Dep.Res. Alloc.'!J83</f>
        <v>68527537.491074473</v>
      </c>
      <c r="G138" s="40">
        <f>+'Plant Alloc.'!K83-'Dep.Res. Alloc.'!K83</f>
        <v>8369007.1103423908</v>
      </c>
      <c r="H138" s="40">
        <f>+'Plant Alloc.'!L83-'Dep.Res. Alloc.'!L83</f>
        <v>5009.6516964591428</v>
      </c>
      <c r="I138" s="40">
        <f>+'Plant Alloc.'!M83-'Dep.Res. Alloc.'!M83</f>
        <v>53972.597839224065</v>
      </c>
      <c r="J138" s="40">
        <f>+'Plant Alloc.'!N83-'Dep.Res. Alloc.'!N83</f>
        <v>31154.914199877301</v>
      </c>
      <c r="K138" s="40">
        <f>+'Plant Alloc.'!O83-'Dep.Res. Alloc.'!O83</f>
        <v>0</v>
      </c>
      <c r="L138" s="40">
        <f>+'Plant Alloc.'!P83-'Dep.Res. Alloc.'!P83</f>
        <v>0</v>
      </c>
      <c r="M138" s="40">
        <f>+'Plant Alloc.'!Q83-'Dep.Res. Alloc.'!Q83</f>
        <v>0</v>
      </c>
      <c r="N138" s="40">
        <f>+'Plant Alloc.'!R83-'Dep.Res. Alloc.'!R83</f>
        <v>0</v>
      </c>
      <c r="O138" s="40">
        <f>+'Plant Alloc.'!S83-'Dep.Res. Alloc.'!S83</f>
        <v>0</v>
      </c>
      <c r="P138" s="40">
        <f>+'Plant Alloc.'!T83-'Dep.Res. Alloc.'!T83</f>
        <v>0</v>
      </c>
      <c r="Q138" s="40">
        <f>+'Plant Alloc.'!U83-'Dep.Res. Alloc.'!U83</f>
        <v>0</v>
      </c>
      <c r="R138" s="40">
        <f>+'Plant Alloc.'!V83-'Dep.Res. Alloc.'!V83</f>
        <v>0</v>
      </c>
      <c r="S138" s="37"/>
      <c r="T138" s="42"/>
      <c r="U138" s="42"/>
      <c r="V138" s="42"/>
      <c r="W138" s="42"/>
      <c r="X138" s="42"/>
    </row>
    <row r="139" spans="1:24" s="29" customFormat="1">
      <c r="A139" s="43">
        <v>14.2</v>
      </c>
      <c r="B139" s="44"/>
      <c r="C139" s="38" t="s">
        <v>266</v>
      </c>
      <c r="D139" s="45" t="s">
        <v>22</v>
      </c>
      <c r="E139" s="47">
        <f>SUM(F139:S139)</f>
        <v>1.0000000000000002</v>
      </c>
      <c r="F139" s="47">
        <f t="shared" ref="F139:R139" si="58">IF($E138=0,0,F138/$E138)</f>
        <v>0.89012197850165142</v>
      </c>
      <c r="G139" s="47">
        <f t="shared" si="58"/>
        <v>0.10870720647334842</v>
      </c>
      <c r="H139" s="47">
        <f t="shared" si="58"/>
        <v>6.5071666703873099E-5</v>
      </c>
      <c r="I139" s="47">
        <f t="shared" si="58"/>
        <v>7.0106408799209294E-4</v>
      </c>
      <c r="J139" s="47">
        <f t="shared" si="58"/>
        <v>4.0467927030437878E-4</v>
      </c>
      <c r="K139" s="47">
        <f t="shared" si="58"/>
        <v>0</v>
      </c>
      <c r="L139" s="47">
        <f t="shared" si="58"/>
        <v>0</v>
      </c>
      <c r="M139" s="47">
        <f t="shared" si="58"/>
        <v>0</v>
      </c>
      <c r="N139" s="47">
        <f t="shared" si="58"/>
        <v>0</v>
      </c>
      <c r="O139" s="47">
        <f t="shared" si="58"/>
        <v>0</v>
      </c>
      <c r="P139" s="47">
        <f t="shared" si="58"/>
        <v>0</v>
      </c>
      <c r="Q139" s="47">
        <f t="shared" si="58"/>
        <v>0</v>
      </c>
      <c r="R139" s="47">
        <f t="shared" si="58"/>
        <v>0</v>
      </c>
      <c r="S139" s="47"/>
      <c r="T139" s="42"/>
      <c r="U139" s="42"/>
      <c r="V139" s="42"/>
      <c r="W139" s="42"/>
      <c r="X139" s="42"/>
    </row>
    <row r="140" spans="1:24" s="29" customFormat="1">
      <c r="A140" s="43"/>
      <c r="B140" s="44"/>
      <c r="C140" s="39"/>
      <c r="D140" s="44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</row>
    <row r="141" spans="1:24" s="29" customFormat="1">
      <c r="A141" s="43"/>
      <c r="B141" s="44"/>
      <c r="C141" s="37" t="s">
        <v>146</v>
      </c>
      <c r="D141" s="45" t="s">
        <v>60</v>
      </c>
      <c r="E141" s="42">
        <f>SUM(F141:S141)</f>
        <v>0</v>
      </c>
      <c r="F141" s="37">
        <f>+'Plant Alloc.'!J354-'Dep.Res. Alloc.'!J348</f>
        <v>0</v>
      </c>
      <c r="G141" s="37">
        <f>+'Plant Alloc.'!K354-'Dep.Res. Alloc.'!K348</f>
        <v>0</v>
      </c>
      <c r="H141" s="37">
        <f>+'Plant Alloc.'!L354-'Dep.Res. Alloc.'!L348</f>
        <v>0</v>
      </c>
      <c r="I141" s="37">
        <f>+'Plant Alloc.'!M354-'Dep.Res. Alloc.'!M348</f>
        <v>0</v>
      </c>
      <c r="J141" s="37">
        <f>+'Plant Alloc.'!N354-'Dep.Res. Alloc.'!N348</f>
        <v>0</v>
      </c>
      <c r="K141" s="37">
        <f>+'Plant Alloc.'!O354-'Dep.Res. Alloc.'!O348</f>
        <v>0</v>
      </c>
      <c r="L141" s="37">
        <f>+'Plant Alloc.'!P354-'Dep.Res. Alloc.'!P348</f>
        <v>0</v>
      </c>
      <c r="M141" s="37">
        <f>+'Plant Alloc.'!Q354-'Dep.Res. Alloc.'!Q348</f>
        <v>0</v>
      </c>
      <c r="N141" s="37">
        <f>+'Plant Alloc.'!R354-'Dep.Res. Alloc.'!R348</f>
        <v>0</v>
      </c>
      <c r="O141" s="37">
        <f>+'Plant Alloc.'!S354-'Dep.Res. Alloc.'!S348</f>
        <v>0</v>
      </c>
      <c r="P141" s="37">
        <f>+'Plant Alloc.'!T354-'Dep.Res. Alloc.'!T348</f>
        <v>0</v>
      </c>
      <c r="Q141" s="37">
        <f>+'Plant Alloc.'!U354-'Dep.Res. Alloc.'!U348</f>
        <v>0</v>
      </c>
      <c r="R141" s="37">
        <f>+'Plant Alloc.'!V354-'Dep.Res. Alloc.'!V348</f>
        <v>0</v>
      </c>
      <c r="S141" s="37"/>
      <c r="T141" s="42"/>
      <c r="U141" s="42"/>
      <c r="V141" s="42"/>
      <c r="W141" s="42"/>
      <c r="X141" s="42"/>
    </row>
    <row r="142" spans="1:24" s="29" customFormat="1">
      <c r="A142" s="43">
        <v>14.4</v>
      </c>
      <c r="B142" s="44"/>
      <c r="C142" s="38" t="s">
        <v>267</v>
      </c>
      <c r="D142" s="45" t="s">
        <v>22</v>
      </c>
      <c r="E142" s="47">
        <f>SUM(F142:S142)</f>
        <v>0</v>
      </c>
      <c r="F142" s="47">
        <f t="shared" ref="F142:R142" si="59">IF($E141=0,0,F141/$E141)</f>
        <v>0</v>
      </c>
      <c r="G142" s="47">
        <f t="shared" si="59"/>
        <v>0</v>
      </c>
      <c r="H142" s="47">
        <f t="shared" si="59"/>
        <v>0</v>
      </c>
      <c r="I142" s="47">
        <f t="shared" si="59"/>
        <v>0</v>
      </c>
      <c r="J142" s="47">
        <f t="shared" si="59"/>
        <v>0</v>
      </c>
      <c r="K142" s="47">
        <f t="shared" si="59"/>
        <v>0</v>
      </c>
      <c r="L142" s="47">
        <f t="shared" si="59"/>
        <v>0</v>
      </c>
      <c r="M142" s="47">
        <f t="shared" si="59"/>
        <v>0</v>
      </c>
      <c r="N142" s="47">
        <f t="shared" si="59"/>
        <v>0</v>
      </c>
      <c r="O142" s="47">
        <f t="shared" si="59"/>
        <v>0</v>
      </c>
      <c r="P142" s="47">
        <f t="shared" si="59"/>
        <v>0</v>
      </c>
      <c r="Q142" s="47">
        <f t="shared" si="59"/>
        <v>0</v>
      </c>
      <c r="R142" s="47">
        <f t="shared" si="59"/>
        <v>0</v>
      </c>
      <c r="S142" s="50"/>
      <c r="T142" s="42"/>
      <c r="U142" s="42"/>
      <c r="V142" s="42"/>
      <c r="W142" s="42"/>
      <c r="X142" s="42"/>
    </row>
    <row r="143" spans="1:24" s="29" customFormat="1">
      <c r="A143" s="43"/>
      <c r="B143" s="44"/>
      <c r="C143" s="37"/>
      <c r="D143" s="44"/>
      <c r="E143" s="42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42"/>
      <c r="U143" s="42"/>
      <c r="V143" s="42"/>
      <c r="W143" s="42"/>
      <c r="X143" s="42"/>
    </row>
    <row r="144" spans="1:24" s="29" customFormat="1">
      <c r="A144" s="43"/>
      <c r="B144" s="44"/>
      <c r="C144" s="37" t="s">
        <v>146</v>
      </c>
      <c r="D144" s="45" t="s">
        <v>60</v>
      </c>
      <c r="E144" s="42">
        <f>SUM(F144:S144)</f>
        <v>0</v>
      </c>
      <c r="F144" s="40">
        <f>+'Plant Alloc.'!J625-'Dep.Res. Alloc.'!J613</f>
        <v>0</v>
      </c>
      <c r="G144" s="40">
        <f>+'Plant Alloc.'!K625-'Dep.Res. Alloc.'!K613</f>
        <v>0</v>
      </c>
      <c r="H144" s="40">
        <f>+'Plant Alloc.'!L625-'Dep.Res. Alloc.'!L613</f>
        <v>0</v>
      </c>
      <c r="I144" s="40">
        <f>+'Plant Alloc.'!M625-'Dep.Res. Alloc.'!M613</f>
        <v>0</v>
      </c>
      <c r="J144" s="40">
        <f>+'Plant Alloc.'!N625-'Dep.Res. Alloc.'!N613</f>
        <v>0</v>
      </c>
      <c r="K144" s="40">
        <f>+'Plant Alloc.'!O625-'Dep.Res. Alloc.'!O613</f>
        <v>0</v>
      </c>
      <c r="L144" s="40">
        <f>+'Plant Alloc.'!P625-'Dep.Res. Alloc.'!P613</f>
        <v>0</v>
      </c>
      <c r="M144" s="40">
        <f>+'Plant Alloc.'!Q625-'Dep.Res. Alloc.'!Q613</f>
        <v>0</v>
      </c>
      <c r="N144" s="40">
        <f>+'Plant Alloc.'!R625-'Dep.Res. Alloc.'!R613</f>
        <v>0</v>
      </c>
      <c r="O144" s="40">
        <f>+'Plant Alloc.'!S625-'Dep.Res. Alloc.'!S613</f>
        <v>0</v>
      </c>
      <c r="P144" s="40">
        <f>+'Plant Alloc.'!T625-'Dep.Res. Alloc.'!T613</f>
        <v>0</v>
      </c>
      <c r="Q144" s="40">
        <f>+'Plant Alloc.'!U625-'Dep.Res. Alloc.'!U613</f>
        <v>0</v>
      </c>
      <c r="R144" s="40">
        <f>+'Plant Alloc.'!V625-'Dep.Res. Alloc.'!V613</f>
        <v>0</v>
      </c>
      <c r="S144" s="37"/>
      <c r="T144" s="42"/>
      <c r="U144" s="42"/>
      <c r="V144" s="42"/>
      <c r="W144" s="42"/>
      <c r="X144" s="42"/>
    </row>
    <row r="145" spans="1:24" s="29" customFormat="1">
      <c r="A145" s="43">
        <v>14.6</v>
      </c>
      <c r="B145" s="44"/>
      <c r="C145" s="38" t="s">
        <v>268</v>
      </c>
      <c r="D145" s="45" t="s">
        <v>22</v>
      </c>
      <c r="E145" s="47">
        <f>SUM(F145:S145)</f>
        <v>0</v>
      </c>
      <c r="F145" s="47">
        <f t="shared" ref="F145:R145" si="60">IF($E144=0,0,F144/$E144)</f>
        <v>0</v>
      </c>
      <c r="G145" s="47">
        <f t="shared" si="60"/>
        <v>0</v>
      </c>
      <c r="H145" s="47">
        <f t="shared" si="60"/>
        <v>0</v>
      </c>
      <c r="I145" s="47">
        <f t="shared" si="60"/>
        <v>0</v>
      </c>
      <c r="J145" s="47">
        <f t="shared" si="60"/>
        <v>0</v>
      </c>
      <c r="K145" s="47">
        <f t="shared" si="60"/>
        <v>0</v>
      </c>
      <c r="L145" s="47">
        <f t="shared" si="60"/>
        <v>0</v>
      </c>
      <c r="M145" s="47">
        <f t="shared" si="60"/>
        <v>0</v>
      </c>
      <c r="N145" s="47">
        <f t="shared" si="60"/>
        <v>0</v>
      </c>
      <c r="O145" s="47">
        <f t="shared" si="60"/>
        <v>0</v>
      </c>
      <c r="P145" s="47">
        <f t="shared" si="60"/>
        <v>0</v>
      </c>
      <c r="Q145" s="47">
        <f t="shared" si="60"/>
        <v>0</v>
      </c>
      <c r="R145" s="47">
        <f t="shared" si="60"/>
        <v>0</v>
      </c>
      <c r="S145" s="50"/>
      <c r="T145" s="42"/>
      <c r="U145" s="42"/>
      <c r="V145" s="42"/>
      <c r="W145" s="42"/>
      <c r="X145" s="42"/>
    </row>
    <row r="146" spans="1:24" s="29" customFormat="1">
      <c r="A146" s="43"/>
      <c r="B146" s="44"/>
      <c r="C146" s="49"/>
      <c r="D146" s="44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</row>
    <row r="147" spans="1:24" s="29" customFormat="1">
      <c r="A147" s="43"/>
      <c r="B147" s="44"/>
      <c r="C147" s="44" t="s">
        <v>23</v>
      </c>
      <c r="D147" s="45" t="s">
        <v>60</v>
      </c>
      <c r="E147" s="42">
        <f>SUM(F147:S147)</f>
        <v>54155.56620231433</v>
      </c>
      <c r="F147" s="64">
        <v>0.812635</v>
      </c>
      <c r="G147" s="64">
        <v>0.14802999999999999</v>
      </c>
      <c r="H147" s="64">
        <v>3.9335000000000002E-2</v>
      </c>
      <c r="I147" s="42">
        <f>SUM('O and M Alloc.'!M252:M262)</f>
        <v>54154.56620231433</v>
      </c>
      <c r="J147" s="42">
        <f>SUM('O and M Alloc.'!N252:N262)</f>
        <v>0</v>
      </c>
      <c r="K147" s="42">
        <f>SUM('O and M Alloc.'!O252:O262)</f>
        <v>0</v>
      </c>
      <c r="L147" s="42">
        <f>SUM('O and M Alloc.'!P252:P262)</f>
        <v>0</v>
      </c>
      <c r="M147" s="42">
        <f>SUM('O and M Alloc.'!Q252:Q262)</f>
        <v>0</v>
      </c>
      <c r="N147" s="42">
        <f>SUM('O and M Alloc.'!R252:R262)</f>
        <v>0</v>
      </c>
      <c r="O147" s="42">
        <f>SUM('O and M Alloc.'!S252:S262)</f>
        <v>0</v>
      </c>
      <c r="P147" s="42">
        <f>SUM('O and M Alloc.'!T252:T262)</f>
        <v>0</v>
      </c>
      <c r="Q147" s="42">
        <f>SUM('O and M Alloc.'!U252:U262)</f>
        <v>0</v>
      </c>
      <c r="R147" s="42">
        <f>SUM('O and M Alloc.'!V252:V262)</f>
        <v>0</v>
      </c>
      <c r="S147" s="42"/>
      <c r="T147" s="42"/>
      <c r="U147" s="42"/>
      <c r="V147" s="42"/>
      <c r="W147" s="42"/>
      <c r="X147" s="42"/>
    </row>
    <row r="148" spans="1:24" s="29" customFormat="1">
      <c r="A148" s="43">
        <v>16</v>
      </c>
      <c r="B148" s="44"/>
      <c r="C148" s="49" t="s">
        <v>269</v>
      </c>
      <c r="D148" s="45" t="s">
        <v>22</v>
      </c>
      <c r="E148" s="47">
        <f>SUM(F148:S148)</f>
        <v>1</v>
      </c>
      <c r="F148" s="47">
        <f t="shared" ref="F148:M148" si="61">IF($E147=0,0,F147/$E147)</f>
        <v>1.5005567423377288E-5</v>
      </c>
      <c r="G148" s="47">
        <f t="shared" si="61"/>
        <v>2.7334217030801526E-6</v>
      </c>
      <c r="H148" s="47">
        <f t="shared" si="61"/>
        <v>7.263334640995596E-7</v>
      </c>
      <c r="I148" s="47">
        <f t="shared" si="61"/>
        <v>0.99998153467740947</v>
      </c>
      <c r="J148" s="47">
        <f t="shared" si="61"/>
        <v>0</v>
      </c>
      <c r="K148" s="47">
        <f t="shared" si="61"/>
        <v>0</v>
      </c>
      <c r="L148" s="47">
        <f t="shared" si="61"/>
        <v>0</v>
      </c>
      <c r="M148" s="47">
        <f t="shared" si="61"/>
        <v>0</v>
      </c>
      <c r="N148" s="47">
        <f>IF($E147=0,0,N147/$E147)</f>
        <v>0</v>
      </c>
      <c r="O148" s="47">
        <f>IF($E147=0,0,O147/$E147)</f>
        <v>0</v>
      </c>
      <c r="P148" s="47">
        <f>IF($E147=0,0,P147/$E147)</f>
        <v>0</v>
      </c>
      <c r="Q148" s="47">
        <f>IF($E147=0,0,Q147/$E147)</f>
        <v>0</v>
      </c>
      <c r="R148" s="47">
        <f>IF($E147=0,0,R147/$E147)</f>
        <v>0</v>
      </c>
      <c r="S148" s="47"/>
      <c r="T148" s="42"/>
      <c r="U148" s="42"/>
      <c r="V148" s="42"/>
      <c r="W148" s="42"/>
      <c r="X148" s="42"/>
    </row>
    <row r="149" spans="1:24" s="29" customFormat="1">
      <c r="A149" s="43"/>
      <c r="B149" s="44"/>
      <c r="C149" s="38"/>
      <c r="D149" s="44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</row>
    <row r="150" spans="1:24" s="29" customFormat="1">
      <c r="A150" s="43"/>
      <c r="B150" s="44"/>
      <c r="C150" s="37" t="s">
        <v>146</v>
      </c>
      <c r="D150" s="45" t="s">
        <v>60</v>
      </c>
      <c r="E150" s="42">
        <f>SUM(F150:S150)</f>
        <v>8877211.2621963248</v>
      </c>
      <c r="F150" s="24">
        <f>+F153+F156+F159</f>
        <v>5627344.9923299514</v>
      </c>
      <c r="G150" s="24">
        <f t="shared" ref="G150:R150" si="62">+G153+G156+G159</f>
        <v>2018838.1510518566</v>
      </c>
      <c r="H150" s="24">
        <f t="shared" si="62"/>
        <v>18643.051986261773</v>
      </c>
      <c r="I150" s="24">
        <f t="shared" si="62"/>
        <v>800342.66505260323</v>
      </c>
      <c r="J150" s="24">
        <f t="shared" si="62"/>
        <v>412042.40177565126</v>
      </c>
      <c r="K150" s="24">
        <f t="shared" si="62"/>
        <v>0</v>
      </c>
      <c r="L150" s="24">
        <f t="shared" si="62"/>
        <v>0</v>
      </c>
      <c r="M150" s="24">
        <f t="shared" si="62"/>
        <v>0</v>
      </c>
      <c r="N150" s="24">
        <f t="shared" si="62"/>
        <v>0</v>
      </c>
      <c r="O150" s="24">
        <f t="shared" si="62"/>
        <v>0</v>
      </c>
      <c r="P150" s="24">
        <f t="shared" si="62"/>
        <v>0</v>
      </c>
      <c r="Q150" s="24">
        <f t="shared" si="62"/>
        <v>0</v>
      </c>
      <c r="R150" s="24">
        <f t="shared" si="62"/>
        <v>0</v>
      </c>
      <c r="S150" s="42"/>
      <c r="T150" s="42"/>
      <c r="U150" s="42"/>
      <c r="V150" s="42"/>
      <c r="W150" s="42"/>
      <c r="X150" s="42"/>
    </row>
    <row r="151" spans="1:24" s="29" customFormat="1">
      <c r="A151" s="43">
        <v>17</v>
      </c>
      <c r="B151" s="44"/>
      <c r="C151" s="49" t="s">
        <v>270</v>
      </c>
      <c r="D151" s="45" t="s">
        <v>22</v>
      </c>
      <c r="E151" s="47">
        <f>SUM(F151:S151)</f>
        <v>1</v>
      </c>
      <c r="F151" s="47">
        <f t="shared" ref="F151:M151" si="63">IF($E150=0,0,F150/$E150)</f>
        <v>0.63390909894124581</v>
      </c>
      <c r="G151" s="47">
        <f t="shared" si="63"/>
        <v>0.22741805860237832</v>
      </c>
      <c r="H151" s="47">
        <f t="shared" si="63"/>
        <v>2.1001023221845984E-3</v>
      </c>
      <c r="I151" s="47">
        <f t="shared" si="63"/>
        <v>9.0156992034296723E-2</v>
      </c>
      <c r="J151" s="47">
        <f t="shared" si="63"/>
        <v>4.6415748099894516E-2</v>
      </c>
      <c r="K151" s="47">
        <f t="shared" si="63"/>
        <v>0</v>
      </c>
      <c r="L151" s="47">
        <f t="shared" si="63"/>
        <v>0</v>
      </c>
      <c r="M151" s="47">
        <f t="shared" si="63"/>
        <v>0</v>
      </c>
      <c r="N151" s="47">
        <f>IF($E150=0,0,N150/$E150)</f>
        <v>0</v>
      </c>
      <c r="O151" s="47">
        <f>IF($E150=0,0,O150/$E150)</f>
        <v>0</v>
      </c>
      <c r="P151" s="47">
        <f>IF($E150=0,0,P150/$E150)</f>
        <v>0</v>
      </c>
      <c r="Q151" s="47">
        <f>IF($E150=0,0,Q150/$E150)</f>
        <v>0</v>
      </c>
      <c r="R151" s="47">
        <f>IF($E150=0,0,R150/$E150)</f>
        <v>0</v>
      </c>
      <c r="S151" s="47"/>
      <c r="T151" s="42"/>
      <c r="U151" s="42"/>
      <c r="V151" s="42"/>
      <c r="W151" s="42"/>
      <c r="X151" s="42"/>
    </row>
    <row r="152" spans="1:24" s="29" customFormat="1">
      <c r="A152" s="43"/>
      <c r="B152" s="44"/>
      <c r="C152" s="38"/>
      <c r="D152" s="44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</row>
    <row r="153" spans="1:24" s="29" customFormat="1">
      <c r="A153" s="43"/>
      <c r="B153" s="44"/>
      <c r="C153" s="37" t="s">
        <v>146</v>
      </c>
      <c r="D153" s="45" t="s">
        <v>60</v>
      </c>
      <c r="E153" s="42">
        <f>SUM(F153:S153)</f>
        <v>4669183.5621022275</v>
      </c>
      <c r="F153" s="42">
        <f>+'O and M Alloc.'!J130+'O and M Alloc.'!J133+'O and M Alloc.'!J134+'O and M Alloc.'!J137+'O and M Alloc.'!J145+'O and M Alloc.'!J152+'O and M Alloc.'!J161+'O and M Alloc.'!J165+'O and M Alloc.'!J166</f>
        <v>3720445.5239459537</v>
      </c>
      <c r="G153" s="42">
        <f>+'O and M Alloc.'!K130+'O and M Alloc.'!K133+'O and M Alloc.'!K134+'O and M Alloc.'!K137+'O and M Alloc.'!K145+'O and M Alloc.'!K152+'O and M Alloc.'!K161+'O and M Alloc.'!K165+'O and M Alloc.'!K166</f>
        <v>904702.44112430327</v>
      </c>
      <c r="H153" s="42">
        <f>+'O and M Alloc.'!L130+'O and M Alloc.'!L133+'O and M Alloc.'!L134+'O and M Alloc.'!L137+'O and M Alloc.'!L145+'O and M Alloc.'!L152+'O and M Alloc.'!L161+'O and M Alloc.'!L165+'O and M Alloc.'!L166</f>
        <v>2424.534541272611</v>
      </c>
      <c r="I153" s="42">
        <f>+'O and M Alloc.'!M130+'O and M Alloc.'!M133+'O and M Alloc.'!M134+'O and M Alloc.'!M137+'O and M Alloc.'!M145+'O and M Alloc.'!M152+'O and M Alloc.'!M161+'O and M Alloc.'!M165+'O and M Alloc.'!M166</f>
        <v>26415.93357810011</v>
      </c>
      <c r="J153" s="42">
        <f>+'O and M Alloc.'!N130+'O and M Alloc.'!N133+'O and M Alloc.'!N134+'O and M Alloc.'!N137+'O and M Alloc.'!N145+'O and M Alloc.'!N152+'O and M Alloc.'!N161+'O and M Alloc.'!N165+'O and M Alloc.'!N166</f>
        <v>15195.128912598351</v>
      </c>
      <c r="K153" s="42">
        <f>+'O and M Alloc.'!O130+'O and M Alloc.'!O133+'O and M Alloc.'!O134+'O and M Alloc.'!O137+'O and M Alloc.'!O145+'O and M Alloc.'!O152+'O and M Alloc.'!O161+'O and M Alloc.'!O165+'O and M Alloc.'!O166</f>
        <v>0</v>
      </c>
      <c r="L153" s="42">
        <f>+'O and M Alloc.'!P130+'O and M Alloc.'!P133+'O and M Alloc.'!P134+'O and M Alloc.'!P137+'O and M Alloc.'!P145+'O and M Alloc.'!P152+'O and M Alloc.'!P161+'O and M Alloc.'!P165+'O and M Alloc.'!P166</f>
        <v>0</v>
      </c>
      <c r="M153" s="42">
        <f>+'O and M Alloc.'!Q130+'O and M Alloc.'!Q133+'O and M Alloc.'!Q134+'O and M Alloc.'!Q137+'O and M Alloc.'!Q145+'O and M Alloc.'!Q152+'O and M Alloc.'!Q161+'O and M Alloc.'!Q165+'O and M Alloc.'!Q166</f>
        <v>0</v>
      </c>
      <c r="N153" s="42">
        <f>+'O and M Alloc.'!R130+'O and M Alloc.'!R133+'O and M Alloc.'!R134+'O and M Alloc.'!R137+'O and M Alloc.'!R145+'O and M Alloc.'!R152+'O and M Alloc.'!R161+'O and M Alloc.'!R165+'O and M Alloc.'!R166</f>
        <v>0</v>
      </c>
      <c r="O153" s="42">
        <f>+'O and M Alloc.'!S130+'O and M Alloc.'!S133+'O and M Alloc.'!S134+'O and M Alloc.'!S137+'O and M Alloc.'!S145+'O and M Alloc.'!S152+'O and M Alloc.'!S161+'O and M Alloc.'!S165+'O and M Alloc.'!S166</f>
        <v>0</v>
      </c>
      <c r="P153" s="42">
        <f>+'O and M Alloc.'!T130+'O and M Alloc.'!T133+'O and M Alloc.'!T134+'O and M Alloc.'!T137+'O and M Alloc.'!T145+'O and M Alloc.'!T152+'O and M Alloc.'!T161+'O and M Alloc.'!T165+'O and M Alloc.'!T166</f>
        <v>0</v>
      </c>
      <c r="Q153" s="42">
        <f>+'O and M Alloc.'!U130+'O and M Alloc.'!U133+'O and M Alloc.'!U134+'O and M Alloc.'!U137+'O and M Alloc.'!U145+'O and M Alloc.'!U152+'O and M Alloc.'!U161+'O and M Alloc.'!U165+'O and M Alloc.'!U166</f>
        <v>0</v>
      </c>
      <c r="R153" s="42">
        <f>+'O and M Alloc.'!V130+'O and M Alloc.'!V133+'O and M Alloc.'!V134+'O and M Alloc.'!V137+'O and M Alloc.'!V145+'O and M Alloc.'!V152+'O and M Alloc.'!V161+'O and M Alloc.'!V165+'O and M Alloc.'!V166</f>
        <v>0</v>
      </c>
      <c r="S153" s="42"/>
      <c r="T153" s="42"/>
      <c r="U153" s="42"/>
      <c r="V153" s="42"/>
      <c r="W153" s="42"/>
      <c r="X153" s="42"/>
    </row>
    <row r="154" spans="1:24" s="29" customFormat="1">
      <c r="A154" s="43">
        <v>17.2</v>
      </c>
      <c r="B154" s="44"/>
      <c r="C154" s="49" t="s">
        <v>272</v>
      </c>
      <c r="D154" s="45" t="s">
        <v>22</v>
      </c>
      <c r="E154" s="47">
        <f>SUM(F154:S154)</f>
        <v>1.0000000000000002</v>
      </c>
      <c r="F154" s="47">
        <f t="shared" ref="F154:M154" si="64">IF($E153=0,0,F153/$E153)</f>
        <v>0.79680858001454991</v>
      </c>
      <c r="G154" s="47">
        <f t="shared" si="64"/>
        <v>0.19376030714821052</v>
      </c>
      <c r="H154" s="47">
        <f t="shared" si="64"/>
        <v>5.1926305938184228E-4</v>
      </c>
      <c r="I154" s="47">
        <f t="shared" si="64"/>
        <v>5.657505905851931E-3</v>
      </c>
      <c r="J154" s="47">
        <f t="shared" si="64"/>
        <v>3.2543438720059616E-3</v>
      </c>
      <c r="K154" s="47">
        <f t="shared" si="64"/>
        <v>0</v>
      </c>
      <c r="L154" s="47">
        <f t="shared" si="64"/>
        <v>0</v>
      </c>
      <c r="M154" s="47">
        <f t="shared" si="64"/>
        <v>0</v>
      </c>
      <c r="N154" s="47">
        <f>IF($E153=0,0,N153/$E153)</f>
        <v>0</v>
      </c>
      <c r="O154" s="47">
        <f>IF($E153=0,0,O153/$E153)</f>
        <v>0</v>
      </c>
      <c r="P154" s="47">
        <f>IF($E153=0,0,P153/$E153)</f>
        <v>0</v>
      </c>
      <c r="Q154" s="47">
        <f>IF($E153=0,0,Q153/$E153)</f>
        <v>0</v>
      </c>
      <c r="R154" s="47">
        <f>IF($E153=0,0,R153/$E153)</f>
        <v>0</v>
      </c>
      <c r="S154" s="47"/>
      <c r="T154" s="42"/>
      <c r="U154" s="42"/>
      <c r="V154" s="42"/>
      <c r="W154" s="42"/>
      <c r="X154" s="42"/>
    </row>
    <row r="155" spans="1:24" s="29" customFormat="1">
      <c r="A155" s="43"/>
      <c r="B155" s="44"/>
      <c r="C155" s="38"/>
      <c r="D155" s="45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</row>
    <row r="156" spans="1:24" s="29" customFormat="1">
      <c r="A156" s="43"/>
      <c r="B156" s="44"/>
      <c r="C156" s="37" t="s">
        <v>146</v>
      </c>
      <c r="D156" s="45" t="s">
        <v>60</v>
      </c>
      <c r="E156" s="42">
        <f>SUM(F156:S156)</f>
        <v>2586776.5641214382</v>
      </c>
      <c r="F156" s="42">
        <f>+'O and M Alloc.'!J298+'O and M Alloc.'!J301+'O and M Alloc.'!J302+'O and M Alloc.'!J305+'O and M Alloc.'!J313+'O and M Alloc.'!J320+'O and M Alloc.'!J329+'O and M Alloc.'!J333+'O and M Alloc.'!J334</f>
        <v>1396986.9755669343</v>
      </c>
      <c r="G156" s="42">
        <f>+'O and M Alloc.'!K298+'O and M Alloc.'!K301+'O and M Alloc.'!K302+'O and M Alloc.'!K305+'O and M Alloc.'!K313+'O and M Alloc.'!K320+'O and M Alloc.'!K329+'O and M Alloc.'!K333+'O and M Alloc.'!K334</f>
        <v>779513.90454965376</v>
      </c>
      <c r="H156" s="42">
        <f>+'O and M Alloc.'!L298+'O and M Alloc.'!L301+'O and M Alloc.'!L302+'O and M Alloc.'!L305+'O and M Alloc.'!L313+'O and M Alloc.'!L320+'O and M Alloc.'!L329+'O and M Alloc.'!L333+'O and M Alloc.'!L334</f>
        <v>0</v>
      </c>
      <c r="I156" s="42">
        <f>+'O and M Alloc.'!M298+'O and M Alloc.'!M301+'O and M Alloc.'!M302+'O and M Alloc.'!M305+'O and M Alloc.'!M313+'O and M Alloc.'!M320+'O and M Alloc.'!M329+'O and M Alloc.'!M333+'O and M Alloc.'!M334</f>
        <v>410275.68400485005</v>
      </c>
      <c r="J156" s="42">
        <f>+'O and M Alloc.'!N298+'O and M Alloc.'!N301+'O and M Alloc.'!N302+'O and M Alloc.'!N305+'O and M Alloc.'!N313+'O and M Alloc.'!N320+'O and M Alloc.'!N329+'O and M Alloc.'!N333+'O and M Alloc.'!N334</f>
        <v>0</v>
      </c>
      <c r="K156" s="42">
        <f>+'O and M Alloc.'!O298+'O and M Alloc.'!O301+'O and M Alloc.'!O302+'O and M Alloc.'!O305+'O and M Alloc.'!O313+'O and M Alloc.'!O320+'O and M Alloc.'!O329+'O and M Alloc.'!O333+'O and M Alloc.'!O334</f>
        <v>0</v>
      </c>
      <c r="L156" s="42">
        <f>+'O and M Alloc.'!P298+'O and M Alloc.'!P301+'O and M Alloc.'!P302+'O and M Alloc.'!P305+'O and M Alloc.'!P313+'O and M Alloc.'!P320+'O and M Alloc.'!P329+'O and M Alloc.'!P333+'O and M Alloc.'!P334</f>
        <v>0</v>
      </c>
      <c r="M156" s="42">
        <f>+'O and M Alloc.'!Q298+'O and M Alloc.'!Q301+'O and M Alloc.'!Q302+'O and M Alloc.'!Q305+'O and M Alloc.'!Q313+'O and M Alloc.'!Q320+'O and M Alloc.'!Q329+'O and M Alloc.'!Q333+'O and M Alloc.'!Q334</f>
        <v>0</v>
      </c>
      <c r="N156" s="42">
        <f>+'O and M Alloc.'!R298+'O and M Alloc.'!R301+'O and M Alloc.'!R302+'O and M Alloc.'!R305+'O and M Alloc.'!R313+'O and M Alloc.'!R320+'O and M Alloc.'!R329+'O and M Alloc.'!R333+'O and M Alloc.'!R334</f>
        <v>0</v>
      </c>
      <c r="O156" s="42">
        <f>+'O and M Alloc.'!S298+'O and M Alloc.'!S301+'O and M Alloc.'!S302+'O and M Alloc.'!S305+'O and M Alloc.'!S313+'O and M Alloc.'!S320+'O and M Alloc.'!S329+'O and M Alloc.'!S333+'O and M Alloc.'!S334</f>
        <v>0</v>
      </c>
      <c r="P156" s="42">
        <f>+'O and M Alloc.'!T298+'O and M Alloc.'!T301+'O and M Alloc.'!T302+'O and M Alloc.'!T305+'O and M Alloc.'!T313+'O and M Alloc.'!T320+'O and M Alloc.'!T329+'O and M Alloc.'!T333+'O and M Alloc.'!T334</f>
        <v>0</v>
      </c>
      <c r="Q156" s="42">
        <f>+'O and M Alloc.'!U298+'O and M Alloc.'!U301+'O and M Alloc.'!U302+'O and M Alloc.'!U305+'O and M Alloc.'!U313+'O and M Alloc.'!U320+'O and M Alloc.'!U329+'O and M Alloc.'!U333+'O and M Alloc.'!U334</f>
        <v>0</v>
      </c>
      <c r="R156" s="42">
        <f>+'O and M Alloc.'!V298+'O and M Alloc.'!V301+'O and M Alloc.'!V302+'O and M Alloc.'!V305+'O and M Alloc.'!V313+'O and M Alloc.'!V320+'O and M Alloc.'!V329+'O and M Alloc.'!V333+'O and M Alloc.'!V334</f>
        <v>0</v>
      </c>
      <c r="S156" s="42"/>
      <c r="T156" s="42"/>
      <c r="U156" s="42"/>
      <c r="V156" s="42"/>
      <c r="W156" s="42"/>
      <c r="X156" s="42"/>
    </row>
    <row r="157" spans="1:24" s="29" customFormat="1">
      <c r="A157" s="43">
        <v>17.399999999999999</v>
      </c>
      <c r="B157" s="44"/>
      <c r="C157" s="49" t="s">
        <v>273</v>
      </c>
      <c r="D157" s="45" t="s">
        <v>22</v>
      </c>
      <c r="E157" s="47">
        <f>SUM(F157:S157)</f>
        <v>1</v>
      </c>
      <c r="F157" s="47">
        <f t="shared" ref="F157:M157" si="65">IF($E156=0,0,F156/$E156)</f>
        <v>0.54004933976251679</v>
      </c>
      <c r="G157" s="47">
        <f t="shared" si="65"/>
        <v>0.30134566524279788</v>
      </c>
      <c r="H157" s="47">
        <f t="shared" si="65"/>
        <v>0</v>
      </c>
      <c r="I157" s="47">
        <f t="shared" si="65"/>
        <v>0.15860499499468533</v>
      </c>
      <c r="J157" s="47">
        <f t="shared" si="65"/>
        <v>0</v>
      </c>
      <c r="K157" s="47">
        <f t="shared" si="65"/>
        <v>0</v>
      </c>
      <c r="L157" s="47">
        <f t="shared" si="65"/>
        <v>0</v>
      </c>
      <c r="M157" s="47">
        <f t="shared" si="65"/>
        <v>0</v>
      </c>
      <c r="N157" s="47">
        <f>IF($E156=0,0,N156/$E156)</f>
        <v>0</v>
      </c>
      <c r="O157" s="47">
        <f>IF($E156=0,0,O156/$E156)</f>
        <v>0</v>
      </c>
      <c r="P157" s="47">
        <f>IF($E156=0,0,P156/$E156)</f>
        <v>0</v>
      </c>
      <c r="Q157" s="47">
        <f>IF($E156=0,0,Q156/$E156)</f>
        <v>0</v>
      </c>
      <c r="R157" s="47">
        <f>IF($E156=0,0,R156/$E156)</f>
        <v>0</v>
      </c>
      <c r="S157" s="47"/>
      <c r="T157" s="42"/>
      <c r="U157" s="42"/>
      <c r="V157" s="42"/>
      <c r="W157" s="42"/>
      <c r="X157" s="42"/>
    </row>
    <row r="158" spans="1:24" s="29" customFormat="1">
      <c r="A158" s="43"/>
      <c r="B158" s="44"/>
      <c r="C158" s="38"/>
      <c r="D158" s="45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</row>
    <row r="159" spans="1:24" s="29" customFormat="1">
      <c r="A159" s="43"/>
      <c r="B159" s="44"/>
      <c r="C159" s="37" t="s">
        <v>146</v>
      </c>
      <c r="D159" s="45" t="s">
        <v>60</v>
      </c>
      <c r="E159" s="42">
        <f>SUM(F159:S159)</f>
        <v>1621251.1359726572</v>
      </c>
      <c r="F159" s="24">
        <f>'O and M Alloc.'!J466+'O and M Alloc.'!J469+'O and M Alloc.'!J470+'O and M Alloc.'!J473+'O and M Alloc.'!J481+'O and M Alloc.'!J488+'O and M Alloc.'!J497+'O and M Alloc.'!J501+'O and M Alloc.'!J502</f>
        <v>509912.49281706248</v>
      </c>
      <c r="G159" s="24">
        <f>'O and M Alloc.'!K466+'O and M Alloc.'!K469+'O and M Alloc.'!K470+'O and M Alloc.'!K473+'O and M Alloc.'!K481+'O and M Alloc.'!K488+'O and M Alloc.'!K497+'O and M Alloc.'!K501+'O and M Alloc.'!K502</f>
        <v>334621.80537789979</v>
      </c>
      <c r="H159" s="24">
        <f>'O and M Alloc.'!L466+'O and M Alloc.'!L469+'O and M Alloc.'!L470+'O and M Alloc.'!L473+'O and M Alloc.'!L481+'O and M Alloc.'!L488+'O and M Alloc.'!L497+'O and M Alloc.'!L501+'O and M Alloc.'!L502</f>
        <v>16218.517444989164</v>
      </c>
      <c r="I159" s="24">
        <f>'O and M Alloc.'!M466+'O and M Alloc.'!M469+'O and M Alloc.'!M470+'O and M Alloc.'!M473+'O and M Alloc.'!M481+'O and M Alloc.'!M488+'O and M Alloc.'!M497+'O and M Alloc.'!M501+'O and M Alloc.'!M502</f>
        <v>363651.04746965307</v>
      </c>
      <c r="J159" s="24">
        <f>'O and M Alloc.'!N466+'O and M Alloc.'!N469+'O and M Alloc.'!N470+'O and M Alloc.'!N473+'O and M Alloc.'!N481+'O and M Alloc.'!N488+'O and M Alloc.'!N497+'O and M Alloc.'!N501+'O and M Alloc.'!N502</f>
        <v>396847.2728630529</v>
      </c>
      <c r="K159" s="24">
        <f>'O and M Alloc.'!O466+'O and M Alloc.'!O469+'O and M Alloc.'!O470+'O and M Alloc.'!O473+'O and M Alloc.'!O481+'O and M Alloc.'!O488+'O and M Alloc.'!O497+'O and M Alloc.'!O501+'O and M Alloc.'!O502</f>
        <v>0</v>
      </c>
      <c r="L159" s="24">
        <f>'O and M Alloc.'!P466+'O and M Alloc.'!P469+'O and M Alloc.'!P470+'O and M Alloc.'!P473+'O and M Alloc.'!P481+'O and M Alloc.'!P488+'O and M Alloc.'!P497+'O and M Alloc.'!P501+'O and M Alloc.'!P502</f>
        <v>0</v>
      </c>
      <c r="M159" s="24">
        <f>'O and M Alloc.'!Q466+'O and M Alloc.'!Q469+'O and M Alloc.'!Q470+'O and M Alloc.'!Q473+'O and M Alloc.'!Q481+'O and M Alloc.'!Q488+'O and M Alloc.'!Q497+'O and M Alloc.'!Q501+'O and M Alloc.'!Q502</f>
        <v>0</v>
      </c>
      <c r="N159" s="24">
        <f>'O and M Alloc.'!R466+'O and M Alloc.'!R469+'O and M Alloc.'!R470+'O and M Alloc.'!R473+'O and M Alloc.'!R481+'O and M Alloc.'!R488+'O and M Alloc.'!R497+'O and M Alloc.'!R501+'O and M Alloc.'!R502</f>
        <v>0</v>
      </c>
      <c r="O159" s="24">
        <f>'O and M Alloc.'!S466+'O and M Alloc.'!S469+'O and M Alloc.'!S470+'O and M Alloc.'!S473+'O and M Alloc.'!S481+'O and M Alloc.'!S488+'O and M Alloc.'!S497+'O and M Alloc.'!S501+'O and M Alloc.'!S502</f>
        <v>0</v>
      </c>
      <c r="P159" s="24">
        <f>'O and M Alloc.'!T466+'O and M Alloc.'!T469+'O and M Alloc.'!T470+'O and M Alloc.'!T473+'O and M Alloc.'!T481+'O and M Alloc.'!T488+'O and M Alloc.'!T497+'O and M Alloc.'!T501+'O and M Alloc.'!T502</f>
        <v>0</v>
      </c>
      <c r="Q159" s="24">
        <f>'O and M Alloc.'!U466+'O and M Alloc.'!U469+'O and M Alloc.'!U470+'O and M Alloc.'!U473+'O and M Alloc.'!U481+'O and M Alloc.'!U488+'O and M Alloc.'!U497+'O and M Alloc.'!U501+'O and M Alloc.'!U502</f>
        <v>0</v>
      </c>
      <c r="R159" s="24">
        <f>'O and M Alloc.'!V466+'O and M Alloc.'!V469+'O and M Alloc.'!V470+'O and M Alloc.'!V473+'O and M Alloc.'!V481+'O and M Alloc.'!V488+'O and M Alloc.'!V497+'O and M Alloc.'!V501+'O and M Alloc.'!V502</f>
        <v>0</v>
      </c>
      <c r="S159" s="24"/>
      <c r="T159" s="42"/>
      <c r="U159" s="42"/>
      <c r="V159" s="42"/>
      <c r="W159" s="42"/>
      <c r="X159" s="42"/>
    </row>
    <row r="160" spans="1:24" s="29" customFormat="1">
      <c r="A160" s="43">
        <v>17.600000000000001</v>
      </c>
      <c r="B160" s="44"/>
      <c r="C160" s="49" t="s">
        <v>274</v>
      </c>
      <c r="D160" s="45" t="s">
        <v>22</v>
      </c>
      <c r="E160" s="47">
        <f>SUM(F160:S160)</f>
        <v>1</v>
      </c>
      <c r="F160" s="47">
        <f t="shared" ref="F160:M160" si="66">IF($E159=0,0,F159/$E159)</f>
        <v>0.31451789392958196</v>
      </c>
      <c r="G160" s="47">
        <f t="shared" si="66"/>
        <v>0.20639726810562634</v>
      </c>
      <c r="H160" s="47">
        <f t="shared" si="66"/>
        <v>1.0003704598954059E-2</v>
      </c>
      <c r="I160" s="47">
        <f t="shared" si="66"/>
        <v>0.22430272485297806</v>
      </c>
      <c r="J160" s="47">
        <f t="shared" si="66"/>
        <v>0.24477840851285967</v>
      </c>
      <c r="K160" s="47">
        <f t="shared" si="66"/>
        <v>0</v>
      </c>
      <c r="L160" s="47">
        <f t="shared" si="66"/>
        <v>0</v>
      </c>
      <c r="M160" s="47">
        <f t="shared" si="66"/>
        <v>0</v>
      </c>
      <c r="N160" s="47">
        <f>IF($E159=0,0,N159/$E159)</f>
        <v>0</v>
      </c>
      <c r="O160" s="47">
        <f>IF($E159=0,0,O159/$E159)</f>
        <v>0</v>
      </c>
      <c r="P160" s="47">
        <f>IF($E159=0,0,P159/$E159)</f>
        <v>0</v>
      </c>
      <c r="Q160" s="47">
        <f>IF($E159=0,0,Q159/$E159)</f>
        <v>0</v>
      </c>
      <c r="R160" s="47">
        <f>IF($E159=0,0,R159/$E159)</f>
        <v>0</v>
      </c>
      <c r="S160" s="47"/>
      <c r="T160" s="42"/>
      <c r="U160" s="42"/>
      <c r="V160" s="42"/>
      <c r="W160" s="42"/>
      <c r="X160" s="42"/>
    </row>
    <row r="161" spans="1:24" s="29" customFormat="1" ht="13.5" customHeight="1">
      <c r="A161" s="43"/>
      <c r="B161" s="44"/>
      <c r="C161" s="38"/>
      <c r="D161" s="44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</row>
    <row r="162" spans="1:24" s="29" customFormat="1">
      <c r="A162" s="43"/>
      <c r="B162" s="44"/>
      <c r="C162" s="37" t="s">
        <v>146</v>
      </c>
      <c r="D162" s="45" t="s">
        <v>60</v>
      </c>
      <c r="E162" s="42">
        <f>SUM(F162:S162)</f>
        <v>1494125881.0366182</v>
      </c>
      <c r="F162" s="24">
        <v>961319271</v>
      </c>
      <c r="G162" s="24">
        <v>488286164</v>
      </c>
      <c r="H162" s="24">
        <v>44490351</v>
      </c>
      <c r="I162" s="24">
        <f>SUM('O and M Alloc.'!M108:M118)</f>
        <v>19106.391048807054</v>
      </c>
      <c r="J162" s="24">
        <f>SUM('O and M Alloc.'!N108:N118)</f>
        <v>10988.645569442939</v>
      </c>
      <c r="K162" s="24">
        <f>SUM('O and M Alloc.'!O108:O118)</f>
        <v>0</v>
      </c>
      <c r="L162" s="24">
        <f>SUM('O and M Alloc.'!P108:P118)</f>
        <v>0</v>
      </c>
      <c r="M162" s="24">
        <f>SUM('O and M Alloc.'!Q108:Q118)</f>
        <v>0</v>
      </c>
      <c r="N162" s="24">
        <f>SUM('O and M Alloc.'!R108:R118)</f>
        <v>0</v>
      </c>
      <c r="O162" s="24">
        <f>SUM('O and M Alloc.'!S108:S118)</f>
        <v>0</v>
      </c>
      <c r="P162" s="24">
        <f>SUM('O and M Alloc.'!T108:T118)</f>
        <v>0</v>
      </c>
      <c r="Q162" s="24">
        <f>SUM('O and M Alloc.'!U108:U118)</f>
        <v>0</v>
      </c>
      <c r="R162" s="24">
        <f>SUM('O and M Alloc.'!V108:V118)</f>
        <v>0</v>
      </c>
      <c r="S162" s="24"/>
      <c r="T162" s="42"/>
      <c r="U162" s="42"/>
      <c r="V162" s="42"/>
      <c r="W162" s="42"/>
      <c r="X162" s="42"/>
    </row>
    <row r="163" spans="1:24" s="29" customFormat="1">
      <c r="A163" s="43">
        <v>18</v>
      </c>
      <c r="B163" s="44"/>
      <c r="C163" s="46" t="s">
        <v>271</v>
      </c>
      <c r="D163" s="45" t="s">
        <v>22</v>
      </c>
      <c r="E163" s="47">
        <f>SUM(F163:S163)</f>
        <v>1</v>
      </c>
      <c r="F163" s="47">
        <f t="shared" ref="F163:M163" si="67">IF($E162=0,0,F162/$E162)</f>
        <v>0.64339911596541033</v>
      </c>
      <c r="G163" s="47">
        <f t="shared" si="67"/>
        <v>0.32680389932154119</v>
      </c>
      <c r="H163" s="47">
        <f t="shared" si="67"/>
        <v>2.9776842476708042E-2</v>
      </c>
      <c r="I163" s="47">
        <f t="shared" si="67"/>
        <v>1.2787671568577021E-5</v>
      </c>
      <c r="J163" s="47">
        <f t="shared" si="67"/>
        <v>7.3545647718912829E-6</v>
      </c>
      <c r="K163" s="47">
        <f t="shared" si="67"/>
        <v>0</v>
      </c>
      <c r="L163" s="47">
        <f t="shared" si="67"/>
        <v>0</v>
      </c>
      <c r="M163" s="47">
        <f t="shared" si="67"/>
        <v>0</v>
      </c>
      <c r="N163" s="47">
        <f>IF($E162=0,0,N162/$E162)</f>
        <v>0</v>
      </c>
      <c r="O163" s="47">
        <f>IF($E162=0,0,O162/$E162)</f>
        <v>0</v>
      </c>
      <c r="P163" s="47">
        <f>IF($E162=0,0,P162/$E162)</f>
        <v>0</v>
      </c>
      <c r="Q163" s="47">
        <f>IF($E162=0,0,Q162/$E162)</f>
        <v>0</v>
      </c>
      <c r="R163" s="47">
        <f>IF($E162=0,0,R162/$E162)</f>
        <v>0</v>
      </c>
      <c r="S163" s="47"/>
      <c r="T163" s="42"/>
      <c r="U163" s="42"/>
      <c r="V163" s="42"/>
      <c r="W163" s="42"/>
      <c r="X163" s="42"/>
    </row>
    <row r="164" spans="1:24" s="29" customFormat="1">
      <c r="A164" s="43"/>
      <c r="B164" s="44"/>
      <c r="C164" s="46"/>
      <c r="D164" s="45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2"/>
      <c r="U164" s="42"/>
      <c r="V164" s="42"/>
      <c r="W164" s="42"/>
      <c r="X164" s="42"/>
    </row>
    <row r="165" spans="1:24" s="29" customFormat="1">
      <c r="A165" s="43"/>
      <c r="B165" s="44"/>
      <c r="C165" s="37" t="s">
        <v>146</v>
      </c>
      <c r="D165" s="45" t="s">
        <v>60</v>
      </c>
      <c r="E165" s="42">
        <f>SUM(F165:S165)</f>
        <v>82773704.902883396</v>
      </c>
      <c r="F165" s="24">
        <f>'Rev. Alloc.'!J16</f>
        <v>48574306.238078319</v>
      </c>
      <c r="G165" s="24">
        <f>'Rev. Alloc.'!K16</f>
        <v>19489660.872103117</v>
      </c>
      <c r="H165" s="24">
        <f>'Rev. Alloc.'!L16</f>
        <v>313469.42120840005</v>
      </c>
      <c r="I165" s="24">
        <f>'Rev. Alloc.'!M16</f>
        <v>7691062.1939499993</v>
      </c>
      <c r="J165" s="24">
        <f>'Rev. Alloc.'!N16</f>
        <v>6705206.17754356</v>
      </c>
      <c r="K165" s="24">
        <f>'Rev. Alloc.'!O16</f>
        <v>0</v>
      </c>
      <c r="L165" s="24">
        <f>'Rev. Alloc.'!P16</f>
        <v>0</v>
      </c>
      <c r="M165" s="24">
        <f>'Rev. Alloc.'!Q16</f>
        <v>0</v>
      </c>
      <c r="N165" s="24">
        <f>'Rev. Alloc.'!R16</f>
        <v>0</v>
      </c>
      <c r="O165" s="24">
        <f>'Rev. Alloc.'!S16</f>
        <v>0</v>
      </c>
      <c r="P165" s="24">
        <f>'Rev. Alloc.'!T16</f>
        <v>0</v>
      </c>
      <c r="Q165" s="24">
        <f>'Rev. Alloc.'!U16</f>
        <v>0</v>
      </c>
      <c r="R165" s="24">
        <f>'Rev. Alloc.'!V16</f>
        <v>0</v>
      </c>
      <c r="S165" s="24"/>
      <c r="T165" s="42"/>
      <c r="U165" s="42"/>
      <c r="V165" s="42"/>
      <c r="W165" s="42"/>
      <c r="X165" s="42"/>
    </row>
    <row r="166" spans="1:24" s="29" customFormat="1">
      <c r="A166" s="43">
        <v>18.2</v>
      </c>
      <c r="B166" s="44"/>
      <c r="C166" s="46" t="s">
        <v>275</v>
      </c>
      <c r="D166" s="45" t="s">
        <v>22</v>
      </c>
      <c r="E166" s="47">
        <f>SUM(F166:S166)</f>
        <v>1</v>
      </c>
      <c r="F166" s="47">
        <f t="shared" ref="F166:R166" si="68">IF($E165=0,0,F165/$E165)</f>
        <v>0.58683257315918746</v>
      </c>
      <c r="G166" s="47">
        <f t="shared" si="68"/>
        <v>0.23545715266665804</v>
      </c>
      <c r="H166" s="47">
        <f t="shared" si="68"/>
        <v>3.7870652470635086E-3</v>
      </c>
      <c r="I166" s="47">
        <f t="shared" si="68"/>
        <v>9.2916732469251639E-2</v>
      </c>
      <c r="J166" s="47">
        <f t="shared" si="68"/>
        <v>8.1006476457839288E-2</v>
      </c>
      <c r="K166" s="47">
        <f t="shared" si="68"/>
        <v>0</v>
      </c>
      <c r="L166" s="47">
        <f t="shared" si="68"/>
        <v>0</v>
      </c>
      <c r="M166" s="47">
        <f t="shared" si="68"/>
        <v>0</v>
      </c>
      <c r="N166" s="47">
        <f t="shared" si="68"/>
        <v>0</v>
      </c>
      <c r="O166" s="47">
        <f t="shared" si="68"/>
        <v>0</v>
      </c>
      <c r="P166" s="47">
        <f t="shared" si="68"/>
        <v>0</v>
      </c>
      <c r="Q166" s="47">
        <f t="shared" si="68"/>
        <v>0</v>
      </c>
      <c r="R166" s="47">
        <f t="shared" si="68"/>
        <v>0</v>
      </c>
      <c r="S166" s="47"/>
      <c r="T166" s="42"/>
      <c r="U166" s="42"/>
      <c r="V166" s="42"/>
      <c r="W166" s="42"/>
      <c r="X166" s="42"/>
    </row>
    <row r="167" spans="1:24" s="29" customFormat="1">
      <c r="A167" s="43"/>
      <c r="B167" s="44"/>
      <c r="C167" s="46"/>
      <c r="D167" s="45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2"/>
      <c r="U167" s="42"/>
      <c r="V167" s="42"/>
      <c r="W167" s="42"/>
      <c r="X167" s="42"/>
    </row>
    <row r="168" spans="1:24" s="29" customFormat="1">
      <c r="A168" s="43"/>
      <c r="B168" s="44"/>
      <c r="C168" s="37" t="s">
        <v>146</v>
      </c>
      <c r="D168" s="45" t="s">
        <v>60</v>
      </c>
      <c r="E168" s="42">
        <f>SUM(F168:S168)</f>
        <v>79378176.690454632</v>
      </c>
      <c r="F168" s="24">
        <f>+'Rev. Alloc.'!J18</f>
        <v>47248723.58727511</v>
      </c>
      <c r="G168" s="24">
        <f>+'Rev. Alloc.'!K18</f>
        <v>31034767.759063404</v>
      </c>
      <c r="H168" s="24">
        <f>+'Rev. Alloc.'!L18</f>
        <v>1094685.3441161278</v>
      </c>
      <c r="I168" s="24">
        <f>+'Rev. Alloc.'!M18</f>
        <v>0</v>
      </c>
      <c r="J168" s="24">
        <f>+'Rev. Alloc.'!N18</f>
        <v>0</v>
      </c>
      <c r="K168" s="24">
        <f>+'Rev. Alloc.'!O18</f>
        <v>0</v>
      </c>
      <c r="L168" s="24">
        <f>+'Rev. Alloc.'!P18</f>
        <v>0</v>
      </c>
      <c r="M168" s="24">
        <f>+'Rev. Alloc.'!Q18</f>
        <v>0</v>
      </c>
      <c r="N168" s="24">
        <f>+'Rev. Alloc.'!R18</f>
        <v>0</v>
      </c>
      <c r="O168" s="24">
        <f>+'Rev. Alloc.'!S18</f>
        <v>0</v>
      </c>
      <c r="P168" s="24">
        <f>+'Rev. Alloc.'!T18</f>
        <v>0</v>
      </c>
      <c r="Q168" s="24">
        <f>+'Rev. Alloc.'!U18</f>
        <v>0</v>
      </c>
      <c r="R168" s="24">
        <f>+'Rev. Alloc.'!V18</f>
        <v>0</v>
      </c>
      <c r="S168" s="24"/>
      <c r="T168" s="42"/>
      <c r="U168" s="42"/>
      <c r="V168" s="42"/>
      <c r="W168" s="42"/>
      <c r="X168" s="42"/>
    </row>
    <row r="169" spans="1:24" s="29" customFormat="1">
      <c r="A169" s="43">
        <v>18.399999999999999</v>
      </c>
      <c r="B169" s="44"/>
      <c r="C169" s="81" t="s">
        <v>460</v>
      </c>
      <c r="D169" s="45" t="s">
        <v>22</v>
      </c>
      <c r="E169" s="47">
        <f>SUM(F169:S169)</f>
        <v>1</v>
      </c>
      <c r="F169" s="47">
        <f t="shared" ref="F169:R169" si="69">IF($E168=0,0,F168/$E168)</f>
        <v>0.59523568765666612</v>
      </c>
      <c r="G169" s="47">
        <f t="shared" si="69"/>
        <v>0.39097355284548113</v>
      </c>
      <c r="H169" s="47">
        <f t="shared" si="69"/>
        <v>1.3790759497852837E-2</v>
      </c>
      <c r="I169" s="47">
        <f t="shared" si="69"/>
        <v>0</v>
      </c>
      <c r="J169" s="47">
        <f t="shared" si="69"/>
        <v>0</v>
      </c>
      <c r="K169" s="47">
        <f t="shared" si="69"/>
        <v>0</v>
      </c>
      <c r="L169" s="47">
        <f t="shared" si="69"/>
        <v>0</v>
      </c>
      <c r="M169" s="47">
        <f t="shared" si="69"/>
        <v>0</v>
      </c>
      <c r="N169" s="47">
        <f t="shared" si="69"/>
        <v>0</v>
      </c>
      <c r="O169" s="47">
        <f t="shared" si="69"/>
        <v>0</v>
      </c>
      <c r="P169" s="47">
        <f t="shared" si="69"/>
        <v>0</v>
      </c>
      <c r="Q169" s="47">
        <f t="shared" si="69"/>
        <v>0</v>
      </c>
      <c r="R169" s="47">
        <f t="shared" si="69"/>
        <v>0</v>
      </c>
      <c r="S169" s="47"/>
      <c r="T169" s="42"/>
      <c r="U169" s="42"/>
      <c r="V169" s="42"/>
      <c r="W169" s="42"/>
      <c r="X169" s="42"/>
    </row>
    <row r="170" spans="1:24" s="29" customFormat="1">
      <c r="A170" s="43"/>
      <c r="B170" s="44"/>
      <c r="C170" s="38"/>
      <c r="D170" s="44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</row>
    <row r="171" spans="1:24" s="29" customFormat="1">
      <c r="A171" s="43"/>
      <c r="B171" s="44"/>
      <c r="C171" s="37" t="s">
        <v>146</v>
      </c>
      <c r="D171" s="45" t="s">
        <v>60</v>
      </c>
      <c r="E171" s="42">
        <f>SUM(F171:S171)</f>
        <v>162151881.59333804</v>
      </c>
      <c r="F171" s="24">
        <f>+'Rev. Alloc.'!J21</f>
        <v>95823029.825353429</v>
      </c>
      <c r="G171" s="24">
        <f>+'Rev. Alloc.'!K21</f>
        <v>50524428.631166518</v>
      </c>
      <c r="H171" s="24">
        <f>+'Rev. Alloc.'!L21</f>
        <v>1408154.7653245279</v>
      </c>
      <c r="I171" s="24">
        <f>+'Rev. Alloc.'!M21</f>
        <v>7691062.1939499993</v>
      </c>
      <c r="J171" s="24">
        <f>+'Rev. Alloc.'!N21</f>
        <v>6705206.17754356</v>
      </c>
      <c r="K171" s="24">
        <f>+'Rev. Alloc.'!O21</f>
        <v>0</v>
      </c>
      <c r="L171" s="24">
        <f>+'Rev. Alloc.'!P21</f>
        <v>0</v>
      </c>
      <c r="M171" s="24">
        <f>+'Rev. Alloc.'!Q21</f>
        <v>0</v>
      </c>
      <c r="N171" s="24">
        <f>+'Rev. Alloc.'!R21</f>
        <v>0</v>
      </c>
      <c r="O171" s="24">
        <f>+'Rev. Alloc.'!S21</f>
        <v>0</v>
      </c>
      <c r="P171" s="24">
        <f>+'Rev. Alloc.'!T21</f>
        <v>0</v>
      </c>
      <c r="Q171" s="24">
        <f>+'Rev. Alloc.'!U21</f>
        <v>0</v>
      </c>
      <c r="R171" s="24">
        <f>+'Rev. Alloc.'!V21</f>
        <v>0</v>
      </c>
      <c r="S171" s="24"/>
      <c r="T171" s="42"/>
      <c r="U171" s="42"/>
      <c r="V171" s="42"/>
      <c r="W171" s="42"/>
      <c r="X171" s="42"/>
    </row>
    <row r="172" spans="1:24" s="29" customFormat="1">
      <c r="A172" s="43">
        <v>18.600000000000001</v>
      </c>
      <c r="B172" s="44"/>
      <c r="C172" s="81" t="s">
        <v>461</v>
      </c>
      <c r="D172" s="45" t="s">
        <v>22</v>
      </c>
      <c r="E172" s="47">
        <f>SUM(F172:S172)</f>
        <v>0.99999999999999989</v>
      </c>
      <c r="F172" s="47">
        <f t="shared" ref="F172:R172" si="70">IF($E171=0,0,F171/$E171)</f>
        <v>0.59094614804204826</v>
      </c>
      <c r="G172" s="47">
        <f t="shared" si="70"/>
        <v>0.31158706352774324</v>
      </c>
      <c r="H172" s="47">
        <f t="shared" si="70"/>
        <v>8.6841716018815629E-3</v>
      </c>
      <c r="I172" s="47">
        <f t="shared" si="70"/>
        <v>4.7431223852452561E-2</v>
      </c>
      <c r="J172" s="47">
        <f t="shared" si="70"/>
        <v>4.1351392975874299E-2</v>
      </c>
      <c r="K172" s="47">
        <f t="shared" si="70"/>
        <v>0</v>
      </c>
      <c r="L172" s="47">
        <f t="shared" si="70"/>
        <v>0</v>
      </c>
      <c r="M172" s="47">
        <f t="shared" si="70"/>
        <v>0</v>
      </c>
      <c r="N172" s="47">
        <f t="shared" si="70"/>
        <v>0</v>
      </c>
      <c r="O172" s="47">
        <f t="shared" si="70"/>
        <v>0</v>
      </c>
      <c r="P172" s="47">
        <f t="shared" si="70"/>
        <v>0</v>
      </c>
      <c r="Q172" s="47">
        <f t="shared" si="70"/>
        <v>0</v>
      </c>
      <c r="R172" s="47">
        <f t="shared" si="70"/>
        <v>0</v>
      </c>
      <c r="S172" s="47"/>
      <c r="T172" s="42"/>
      <c r="U172" s="42"/>
      <c r="V172" s="42"/>
      <c r="W172" s="42"/>
      <c r="X172" s="42"/>
    </row>
    <row r="173" spans="1:24" s="29" customFormat="1">
      <c r="A173" s="43"/>
      <c r="B173" s="44"/>
      <c r="C173" s="38"/>
      <c r="D173" s="44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</row>
    <row r="174" spans="1:24" s="29" customFormat="1">
      <c r="A174" s="43"/>
      <c r="B174" s="44"/>
      <c r="C174" s="37" t="s">
        <v>146</v>
      </c>
      <c r="D174" s="45" t="s">
        <v>60</v>
      </c>
      <c r="E174" s="42">
        <f>SUM(F174:S174)</f>
        <v>335832639.48914087</v>
      </c>
      <c r="F174" s="24">
        <f>+F177+F180+F183</f>
        <v>191022993.37541795</v>
      </c>
      <c r="G174" s="24">
        <f t="shared" ref="G174:R174" si="71">+G177+G180+G183</f>
        <v>85673062.974423721</v>
      </c>
      <c r="H174" s="24">
        <f t="shared" si="71"/>
        <v>928277.27901052497</v>
      </c>
      <c r="I174" s="24">
        <f t="shared" si="71"/>
        <v>38580387.046821684</v>
      </c>
      <c r="J174" s="24">
        <f t="shared" si="71"/>
        <v>19627918.813466996</v>
      </c>
      <c r="K174" s="24">
        <f t="shared" si="71"/>
        <v>0</v>
      </c>
      <c r="L174" s="24">
        <f t="shared" si="71"/>
        <v>0</v>
      </c>
      <c r="M174" s="24">
        <f t="shared" si="71"/>
        <v>0</v>
      </c>
      <c r="N174" s="24">
        <f t="shared" si="71"/>
        <v>0</v>
      </c>
      <c r="O174" s="24">
        <f t="shared" si="71"/>
        <v>0</v>
      </c>
      <c r="P174" s="24">
        <f t="shared" si="71"/>
        <v>0</v>
      </c>
      <c r="Q174" s="24">
        <f t="shared" si="71"/>
        <v>0</v>
      </c>
      <c r="R174" s="24">
        <f t="shared" si="71"/>
        <v>0</v>
      </c>
      <c r="S174" s="24"/>
      <c r="T174" s="42"/>
      <c r="U174" s="42"/>
      <c r="V174" s="42"/>
      <c r="W174" s="42"/>
      <c r="X174" s="42"/>
    </row>
    <row r="175" spans="1:24" s="29" customFormat="1">
      <c r="A175" s="43">
        <v>19</v>
      </c>
      <c r="B175" s="44"/>
      <c r="C175" s="46" t="s">
        <v>12</v>
      </c>
      <c r="D175" s="45" t="s">
        <v>22</v>
      </c>
      <c r="E175" s="47">
        <f>SUM(F175:S175)</f>
        <v>1</v>
      </c>
      <c r="F175" s="47">
        <f t="shared" ref="F175:R175" si="72">IF($E174=0,0,F174/$E174)</f>
        <v>0.5688041331122452</v>
      </c>
      <c r="G175" s="47">
        <f t="shared" si="72"/>
        <v>0.25510642177230647</v>
      </c>
      <c r="H175" s="47">
        <f t="shared" si="72"/>
        <v>2.7641067896872506E-3</v>
      </c>
      <c r="I175" s="47">
        <f t="shared" si="72"/>
        <v>0.11487980175336465</v>
      </c>
      <c r="J175" s="47">
        <f t="shared" si="72"/>
        <v>5.8445536572396393E-2</v>
      </c>
      <c r="K175" s="47">
        <f t="shared" si="72"/>
        <v>0</v>
      </c>
      <c r="L175" s="47">
        <f t="shared" si="72"/>
        <v>0</v>
      </c>
      <c r="M175" s="47">
        <f t="shared" si="72"/>
        <v>0</v>
      </c>
      <c r="N175" s="47">
        <f t="shared" si="72"/>
        <v>0</v>
      </c>
      <c r="O175" s="47">
        <f t="shared" si="72"/>
        <v>0</v>
      </c>
      <c r="P175" s="47">
        <f t="shared" si="72"/>
        <v>0</v>
      </c>
      <c r="Q175" s="47">
        <f t="shared" si="72"/>
        <v>0</v>
      </c>
      <c r="R175" s="47">
        <f t="shared" si="72"/>
        <v>0</v>
      </c>
      <c r="S175" s="47"/>
      <c r="T175" s="42"/>
      <c r="U175" s="42"/>
      <c r="V175" s="42"/>
      <c r="W175" s="42"/>
      <c r="X175" s="42"/>
    </row>
    <row r="176" spans="1:24" s="29" customFormat="1">
      <c r="A176" s="43"/>
      <c r="B176" s="44"/>
      <c r="C176" s="39"/>
      <c r="D176" s="44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</row>
    <row r="177" spans="1:26" s="29" customFormat="1">
      <c r="A177" s="43"/>
      <c r="B177" s="44"/>
      <c r="C177" s="37" t="s">
        <v>146</v>
      </c>
      <c r="D177" s="45" t="s">
        <v>60</v>
      </c>
      <c r="E177" s="42">
        <f>SUM(F177:S177)</f>
        <v>126082636.30373666</v>
      </c>
      <c r="F177" s="40">
        <f>+'Plant Alloc.'!J274+'Plant Alloc.'!J276-'Dep.Res. Alloc.'!J270+'Oth. RB Alloc.'!I44</f>
        <v>94986144.69256328</v>
      </c>
      <c r="G177" s="40">
        <f>+'Plant Alloc.'!K274+'Plant Alloc.'!K276-'Dep.Res. Alloc.'!K270+'Oth. RB Alloc.'!J44</f>
        <v>29455377.027518224</v>
      </c>
      <c r="H177" s="40">
        <f>+'Plant Alloc.'!L274+'Plant Alloc.'!L276-'Dep.Res. Alloc.'!L270+'Oth. RB Alloc.'!K44</f>
        <v>90326.710290994277</v>
      </c>
      <c r="I177" s="40">
        <f>+'Plant Alloc.'!M274+'Plant Alloc.'!M276-'Dep.Res. Alloc.'!M270+'Oth. RB Alloc.'!L44</f>
        <v>984531.0487405411</v>
      </c>
      <c r="J177" s="40">
        <f>+'Plant Alloc.'!N274+'Plant Alloc.'!N276-'Dep.Res. Alloc.'!N270+'Oth. RB Alloc.'!M44</f>
        <v>566256.82462361548</v>
      </c>
      <c r="K177" s="40">
        <f>+'Plant Alloc.'!O274+'Plant Alloc.'!O276-'Dep.Res. Alloc.'!O270+'Oth. RB Alloc.'!N44</f>
        <v>0</v>
      </c>
      <c r="L177" s="40">
        <f>+'Plant Alloc.'!P274+'Plant Alloc.'!P276-'Dep.Res. Alloc.'!P270+'Oth. RB Alloc.'!O44</f>
        <v>0</v>
      </c>
      <c r="M177" s="40">
        <f>+'Plant Alloc.'!Q274+'Plant Alloc.'!Q276-'Dep.Res. Alloc.'!Q270+'Oth. RB Alloc.'!P44</f>
        <v>0</v>
      </c>
      <c r="N177" s="40">
        <f>+'Plant Alloc.'!R274+'Plant Alloc.'!R276-'Dep.Res. Alloc.'!R270+'Oth. RB Alloc.'!Q44</f>
        <v>0</v>
      </c>
      <c r="O177" s="40">
        <f>+'Plant Alloc.'!S274+'Plant Alloc.'!S276-'Dep.Res. Alloc.'!S270+'Oth. RB Alloc.'!R44</f>
        <v>0</v>
      </c>
      <c r="P177" s="40">
        <f>+'Plant Alloc.'!T274+'Plant Alloc.'!T276-'Dep.Res. Alloc.'!T270+'Oth. RB Alloc.'!S44</f>
        <v>0</v>
      </c>
      <c r="Q177" s="40">
        <f>+'Plant Alloc.'!U274+'Plant Alloc.'!U276-'Dep.Res. Alloc.'!U270+'Oth. RB Alloc.'!T44</f>
        <v>0</v>
      </c>
      <c r="R177" s="40">
        <f>+'Plant Alloc.'!V274+'Plant Alloc.'!V276-'Dep.Res. Alloc.'!V270+'Oth. RB Alloc.'!U44</f>
        <v>0</v>
      </c>
      <c r="S177" s="37"/>
      <c r="T177" s="42"/>
      <c r="U177" s="42"/>
      <c r="V177" s="42"/>
      <c r="W177" s="42"/>
      <c r="X177" s="42"/>
    </row>
    <row r="178" spans="1:26" s="29" customFormat="1">
      <c r="A178" s="43">
        <v>19.2</v>
      </c>
      <c r="B178" s="44"/>
      <c r="C178" s="38" t="s">
        <v>277</v>
      </c>
      <c r="D178" s="45" t="s">
        <v>22</v>
      </c>
      <c r="E178" s="47">
        <f>SUM(F178:S178)</f>
        <v>0.99999999999999989</v>
      </c>
      <c r="F178" s="47">
        <f t="shared" ref="F178:R178" si="73">IF($E177=0,0,F177/$E177)</f>
        <v>0.7533642020598218</v>
      </c>
      <c r="G178" s="47">
        <f t="shared" si="73"/>
        <v>0.23361961560320949</v>
      </c>
      <c r="H178" s="47">
        <f t="shared" si="73"/>
        <v>7.1640880091842834E-4</v>
      </c>
      <c r="I178" s="47">
        <f t="shared" si="73"/>
        <v>7.8086172497914604E-3</v>
      </c>
      <c r="J178" s="47">
        <f t="shared" si="73"/>
        <v>4.4911562862588522E-3</v>
      </c>
      <c r="K178" s="47">
        <f t="shared" si="73"/>
        <v>0</v>
      </c>
      <c r="L178" s="47">
        <f t="shared" si="73"/>
        <v>0</v>
      </c>
      <c r="M178" s="47">
        <f t="shared" si="73"/>
        <v>0</v>
      </c>
      <c r="N178" s="47">
        <f t="shared" si="73"/>
        <v>0</v>
      </c>
      <c r="O178" s="47">
        <f t="shared" si="73"/>
        <v>0</v>
      </c>
      <c r="P178" s="47">
        <f t="shared" si="73"/>
        <v>0</v>
      </c>
      <c r="Q178" s="47">
        <f t="shared" si="73"/>
        <v>0</v>
      </c>
      <c r="R178" s="47">
        <f t="shared" si="73"/>
        <v>0</v>
      </c>
      <c r="S178" s="47"/>
      <c r="T178" s="42"/>
      <c r="U178" s="42"/>
      <c r="V178" s="42"/>
      <c r="W178" s="42"/>
      <c r="X178" s="42"/>
    </row>
    <row r="179" spans="1:26" s="29" customFormat="1">
      <c r="A179" s="43"/>
      <c r="B179" s="44"/>
      <c r="C179" s="39"/>
      <c r="D179" s="44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</row>
    <row r="180" spans="1:26" s="29" customFormat="1">
      <c r="A180" s="43"/>
      <c r="B180" s="44"/>
      <c r="C180" s="37" t="s">
        <v>146</v>
      </c>
      <c r="D180" s="45" t="s">
        <v>60</v>
      </c>
      <c r="E180" s="42">
        <f>SUM(F180:S180)</f>
        <v>126302513.71219003</v>
      </c>
      <c r="F180" s="37">
        <f>+'Plant Alloc.'!J545+'Plant Alloc.'!J547-'Dep.Res. Alloc.'!J535+'Oth. RB Alloc.'!I85</f>
        <v>68209589.14061445</v>
      </c>
      <c r="G180" s="37">
        <f>+'Plant Alloc.'!K545+'Plant Alloc.'!K547-'Dep.Res. Alloc.'!K535+'Oth. RB Alloc.'!J85</f>
        <v>38060715.016437516</v>
      </c>
      <c r="H180" s="37">
        <f>+'Plant Alloc.'!L545+'Plant Alloc.'!L547-'Dep.Res. Alloc.'!L535+'Oth. RB Alloc.'!K85</f>
        <v>0</v>
      </c>
      <c r="I180" s="37">
        <f>+'Plant Alloc.'!M545+'Plant Alloc.'!M547-'Dep.Res. Alloc.'!M535+'Oth. RB Alloc.'!L85</f>
        <v>20032209.555138074</v>
      </c>
      <c r="J180" s="37">
        <f>+'Plant Alloc.'!N545+'Plant Alloc.'!N547-'Dep.Res. Alloc.'!N535+'Oth. RB Alloc.'!M85</f>
        <v>0</v>
      </c>
      <c r="K180" s="37">
        <f>+'Plant Alloc.'!O545+'Plant Alloc.'!O547-'Dep.Res. Alloc.'!O535+'Oth. RB Alloc.'!N85</f>
        <v>0</v>
      </c>
      <c r="L180" s="37">
        <f>+'Plant Alloc.'!P545+'Plant Alloc.'!P547-'Dep.Res. Alloc.'!P535+'Oth. RB Alloc.'!O85</f>
        <v>0</v>
      </c>
      <c r="M180" s="37">
        <f>+'Plant Alloc.'!Q545+'Plant Alloc.'!Q547-'Dep.Res. Alloc.'!Q535+'Oth. RB Alloc.'!P85</f>
        <v>0</v>
      </c>
      <c r="N180" s="37">
        <f>+'Plant Alloc.'!R545+'Plant Alloc.'!R547-'Dep.Res. Alloc.'!R535+'Oth. RB Alloc.'!Q85</f>
        <v>0</v>
      </c>
      <c r="O180" s="37">
        <f>+'Plant Alloc.'!S545+'Plant Alloc.'!S547-'Dep.Res. Alloc.'!S535+'Oth. RB Alloc.'!R85</f>
        <v>0</v>
      </c>
      <c r="P180" s="37">
        <f>+'Plant Alloc.'!T545+'Plant Alloc.'!T547-'Dep.Res. Alloc.'!T535+'Oth. RB Alloc.'!S85</f>
        <v>0</v>
      </c>
      <c r="Q180" s="37">
        <f>+'Plant Alloc.'!U545+'Plant Alloc.'!U547-'Dep.Res. Alloc.'!U535+'Oth. RB Alloc.'!T85</f>
        <v>0</v>
      </c>
      <c r="R180" s="37">
        <f>+'Plant Alloc.'!V545+'Plant Alloc.'!V547-'Dep.Res. Alloc.'!V535+'Oth. RB Alloc.'!U85</f>
        <v>0</v>
      </c>
      <c r="S180" s="37"/>
      <c r="T180" s="42"/>
      <c r="U180" s="42"/>
      <c r="V180" s="42"/>
      <c r="W180" s="42"/>
      <c r="X180" s="42"/>
    </row>
    <row r="181" spans="1:26" s="29" customFormat="1">
      <c r="A181" s="43">
        <v>19.399999999999999</v>
      </c>
      <c r="B181" s="44"/>
      <c r="C181" s="38" t="s">
        <v>278</v>
      </c>
      <c r="D181" s="45" t="s">
        <v>22</v>
      </c>
      <c r="E181" s="47">
        <f>SUM(F181:S181)</f>
        <v>1</v>
      </c>
      <c r="F181" s="47">
        <f t="shared" ref="F181:R181" si="74">IF($E180=0,0,F180/$E180)</f>
        <v>0.54004933976251679</v>
      </c>
      <c r="G181" s="47">
        <f t="shared" si="74"/>
        <v>0.30134566524279793</v>
      </c>
      <c r="H181" s="47">
        <f t="shared" si="74"/>
        <v>0</v>
      </c>
      <c r="I181" s="47">
        <f t="shared" si="74"/>
        <v>0.15860499499468531</v>
      </c>
      <c r="J181" s="47">
        <f t="shared" si="74"/>
        <v>0</v>
      </c>
      <c r="K181" s="47">
        <f t="shared" si="74"/>
        <v>0</v>
      </c>
      <c r="L181" s="47">
        <f t="shared" si="74"/>
        <v>0</v>
      </c>
      <c r="M181" s="47">
        <f t="shared" si="74"/>
        <v>0</v>
      </c>
      <c r="N181" s="47">
        <f t="shared" si="74"/>
        <v>0</v>
      </c>
      <c r="O181" s="47">
        <f t="shared" si="74"/>
        <v>0</v>
      </c>
      <c r="P181" s="47">
        <f t="shared" si="74"/>
        <v>0</v>
      </c>
      <c r="Q181" s="47">
        <f t="shared" si="74"/>
        <v>0</v>
      </c>
      <c r="R181" s="47">
        <f t="shared" si="74"/>
        <v>0</v>
      </c>
      <c r="S181" s="50"/>
      <c r="T181" s="42"/>
      <c r="U181" s="42"/>
      <c r="V181" s="42"/>
      <c r="W181" s="42"/>
      <c r="X181" s="42"/>
    </row>
    <row r="182" spans="1:26" s="29" customFormat="1">
      <c r="A182" s="43"/>
      <c r="B182" s="44"/>
      <c r="C182" s="37"/>
      <c r="D182" s="44"/>
      <c r="E182" s="42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42"/>
      <c r="U182" s="42"/>
      <c r="V182" s="42"/>
      <c r="W182" s="42"/>
      <c r="X182" s="42"/>
    </row>
    <row r="183" spans="1:26" s="29" customFormat="1">
      <c r="A183" s="43"/>
      <c r="B183" s="44"/>
      <c r="C183" s="37" t="s">
        <v>146</v>
      </c>
      <c r="D183" s="45" t="s">
        <v>60</v>
      </c>
      <c r="E183" s="42">
        <f>SUM(F183:S183)</f>
        <v>83447489.473214149</v>
      </c>
      <c r="F183" s="40">
        <f>+'Plant Alloc.'!J816+'Plant Alloc.'!J818-'Dep.Res. Alloc.'!J800+'Oth. RB Alloc.'!I126</f>
        <v>27827259.542240202</v>
      </c>
      <c r="G183" s="40">
        <f>+'Plant Alloc.'!K816+'Plant Alloc.'!K818-'Dep.Res. Alloc.'!K800+'Oth. RB Alloc.'!J126</f>
        <v>18156970.930467974</v>
      </c>
      <c r="H183" s="40">
        <f>+'Plant Alloc.'!L816+'Plant Alloc.'!L818-'Dep.Res. Alloc.'!L800+'Oth. RB Alloc.'!K126</f>
        <v>837950.56871953071</v>
      </c>
      <c r="I183" s="40">
        <f>+'Plant Alloc.'!M816+'Plant Alloc.'!M818-'Dep.Res. Alloc.'!M800+'Oth. RB Alloc.'!L126</f>
        <v>17563646.442943066</v>
      </c>
      <c r="J183" s="40">
        <f>+'Plant Alloc.'!N816+'Plant Alloc.'!N818-'Dep.Res. Alloc.'!N800+'Oth. RB Alloc.'!M126</f>
        <v>19061661.988843381</v>
      </c>
      <c r="K183" s="40">
        <f>+'Plant Alloc.'!O816+'Plant Alloc.'!O818-'Dep.Res. Alloc.'!O800+'Oth. RB Alloc.'!N126</f>
        <v>0</v>
      </c>
      <c r="L183" s="40">
        <f>+'Plant Alloc.'!P816+'Plant Alloc.'!P818-'Dep.Res. Alloc.'!P800+'Oth. RB Alloc.'!O126</f>
        <v>0</v>
      </c>
      <c r="M183" s="40">
        <f>+'Plant Alloc.'!Q816+'Plant Alloc.'!Q818-'Dep.Res. Alloc.'!Q800+'Oth. RB Alloc.'!P126</f>
        <v>0</v>
      </c>
      <c r="N183" s="40">
        <f>+'Plant Alloc.'!R816+'Plant Alloc.'!R818-'Dep.Res. Alloc.'!R800+'Oth. RB Alloc.'!Q126</f>
        <v>0</v>
      </c>
      <c r="O183" s="40">
        <f>+'Plant Alloc.'!S816+'Plant Alloc.'!S818-'Dep.Res. Alloc.'!S800+'Oth. RB Alloc.'!R126</f>
        <v>0</v>
      </c>
      <c r="P183" s="40">
        <f>+'Plant Alloc.'!T816+'Plant Alloc.'!T818-'Dep.Res. Alloc.'!T800+'Oth. RB Alloc.'!S126</f>
        <v>0</v>
      </c>
      <c r="Q183" s="40">
        <f>+'Plant Alloc.'!U816+'Plant Alloc.'!U818-'Dep.Res. Alloc.'!U800+'Oth. RB Alloc.'!T126</f>
        <v>0</v>
      </c>
      <c r="R183" s="40">
        <f>+'Plant Alloc.'!V816+'Plant Alloc.'!V818-'Dep.Res. Alloc.'!V800+'Oth. RB Alloc.'!U126</f>
        <v>0</v>
      </c>
      <c r="S183" s="37"/>
      <c r="T183" s="42"/>
      <c r="U183" s="42"/>
      <c r="V183" s="42"/>
      <c r="W183" s="42"/>
      <c r="X183" s="42"/>
    </row>
    <row r="184" spans="1:26" s="29" customFormat="1">
      <c r="A184" s="43">
        <v>19.600000000000001</v>
      </c>
      <c r="B184" s="44"/>
      <c r="C184" s="38" t="s">
        <v>279</v>
      </c>
      <c r="D184" s="45" t="s">
        <v>22</v>
      </c>
      <c r="E184" s="47">
        <f>SUM(F184:S184)</f>
        <v>1.0000000000000002</v>
      </c>
      <c r="F184" s="47">
        <f t="shared" ref="F184:R184" si="75">IF($E183=0,0,F183/$E183)</f>
        <v>0.33347030231715347</v>
      </c>
      <c r="G184" s="47">
        <f t="shared" si="75"/>
        <v>0.21758558639797293</v>
      </c>
      <c r="H184" s="47">
        <f t="shared" si="75"/>
        <v>1.0041651031197349E-2</v>
      </c>
      <c r="I184" s="47">
        <f t="shared" si="75"/>
        <v>0.21047543256026691</v>
      </c>
      <c r="J184" s="47">
        <f t="shared" si="75"/>
        <v>0.22842702769340945</v>
      </c>
      <c r="K184" s="47">
        <f t="shared" si="75"/>
        <v>0</v>
      </c>
      <c r="L184" s="47">
        <f t="shared" si="75"/>
        <v>0</v>
      </c>
      <c r="M184" s="47">
        <f t="shared" si="75"/>
        <v>0</v>
      </c>
      <c r="N184" s="47">
        <f t="shared" si="75"/>
        <v>0</v>
      </c>
      <c r="O184" s="47">
        <f t="shared" si="75"/>
        <v>0</v>
      </c>
      <c r="P184" s="47">
        <f t="shared" si="75"/>
        <v>0</v>
      </c>
      <c r="Q184" s="47">
        <f t="shared" si="75"/>
        <v>0</v>
      </c>
      <c r="R184" s="47">
        <f t="shared" si="75"/>
        <v>0</v>
      </c>
      <c r="S184" s="50"/>
      <c r="T184" s="42"/>
      <c r="U184" s="42"/>
      <c r="V184" s="42"/>
      <c r="W184" s="42"/>
      <c r="X184" s="42"/>
    </row>
    <row r="185" spans="1:26" s="29" customFormat="1">
      <c r="A185" s="43"/>
      <c r="B185" s="44"/>
      <c r="C185" s="49"/>
      <c r="D185" s="44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</row>
    <row r="186" spans="1:26" s="29" customFormat="1">
      <c r="A186" s="43"/>
      <c r="B186" s="44"/>
      <c r="C186" s="44"/>
      <c r="D186" s="45" t="s">
        <v>60</v>
      </c>
      <c r="E186" s="42">
        <f>SUM(F186:S186)</f>
        <v>0</v>
      </c>
      <c r="F186" s="42">
        <v>0</v>
      </c>
      <c r="G186" s="42">
        <v>0</v>
      </c>
      <c r="H186" s="42">
        <v>0</v>
      </c>
      <c r="I186" s="42">
        <v>0</v>
      </c>
      <c r="J186" s="42">
        <v>0</v>
      </c>
      <c r="K186" s="42">
        <v>0</v>
      </c>
      <c r="L186" s="42">
        <v>0</v>
      </c>
      <c r="M186" s="42">
        <v>0</v>
      </c>
      <c r="N186" s="42">
        <v>0</v>
      </c>
      <c r="O186" s="42">
        <v>0</v>
      </c>
      <c r="P186" s="42">
        <v>0</v>
      </c>
      <c r="Q186" s="42">
        <v>0</v>
      </c>
      <c r="R186" s="42">
        <v>0</v>
      </c>
      <c r="S186" s="42"/>
      <c r="T186" s="42"/>
      <c r="U186" s="42"/>
      <c r="V186" s="42"/>
      <c r="W186" s="42"/>
      <c r="X186" s="42"/>
    </row>
    <row r="187" spans="1:26" s="29" customFormat="1">
      <c r="A187" s="43">
        <v>99</v>
      </c>
      <c r="B187" s="44"/>
      <c r="C187" s="44" t="s">
        <v>58</v>
      </c>
      <c r="D187" s="45" t="s">
        <v>22</v>
      </c>
      <c r="E187" s="47">
        <f>SUM(F187:S187)</f>
        <v>0</v>
      </c>
      <c r="F187" s="47">
        <f t="shared" ref="F187:O187" si="76">IF($E186=0,0,F186/$E186)</f>
        <v>0</v>
      </c>
      <c r="G187" s="47">
        <f t="shared" si="76"/>
        <v>0</v>
      </c>
      <c r="H187" s="47">
        <f t="shared" si="76"/>
        <v>0</v>
      </c>
      <c r="I187" s="47">
        <f t="shared" si="76"/>
        <v>0</v>
      </c>
      <c r="J187" s="47">
        <f t="shared" si="76"/>
        <v>0</v>
      </c>
      <c r="K187" s="47">
        <f t="shared" si="76"/>
        <v>0</v>
      </c>
      <c r="L187" s="47">
        <f t="shared" si="76"/>
        <v>0</v>
      </c>
      <c r="M187" s="47">
        <f t="shared" si="76"/>
        <v>0</v>
      </c>
      <c r="N187" s="47">
        <f t="shared" si="76"/>
        <v>0</v>
      </c>
      <c r="O187" s="47">
        <f t="shared" si="76"/>
        <v>0</v>
      </c>
      <c r="P187" s="47">
        <f>IF($E186=0,0,P186/$E186)</f>
        <v>0</v>
      </c>
      <c r="Q187" s="47">
        <f>IF($E186=0,0,Q186/$E186)</f>
        <v>0</v>
      </c>
      <c r="R187" s="47">
        <f>IF($E186=0,0,R186/$E186)</f>
        <v>0</v>
      </c>
      <c r="S187" s="47"/>
      <c r="T187" s="42"/>
      <c r="U187" s="42"/>
      <c r="V187" s="42"/>
      <c r="W187" s="42"/>
      <c r="X187" s="42"/>
    </row>
    <row r="188" spans="1:26" s="29" customFormat="1">
      <c r="A188" s="43"/>
      <c r="B188" s="44"/>
      <c r="C188" s="44"/>
      <c r="D188" s="44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</row>
    <row r="189" spans="1:26">
      <c r="A189" s="88"/>
      <c r="B189" s="76"/>
      <c r="C189" s="76" t="s">
        <v>430</v>
      </c>
      <c r="D189" s="89">
        <f>E189/E$192</f>
        <v>0.35688331461275646</v>
      </c>
      <c r="E189" s="79">
        <f>SUM(F189:O189)</f>
        <v>9015786.0726475362</v>
      </c>
      <c r="F189" s="90">
        <f>Summary!H40*'Cust. Summ.'!H13</f>
        <v>6871947.8631113963</v>
      </c>
      <c r="G189" s="90">
        <f>Summary!I40*'Cust. Summ.'!I13</f>
        <v>1977910.2036492585</v>
      </c>
      <c r="H189" s="90">
        <f>Summary!J40*'Cust. Summ.'!J13</f>
        <v>14235.787534583793</v>
      </c>
      <c r="I189" s="90">
        <f>Summary!K40*'Cust. Summ.'!K13</f>
        <v>63089.006803679207</v>
      </c>
      <c r="J189" s="90">
        <f>Summary!L40*'Cust. Summ.'!L13</f>
        <v>88603.211548619118</v>
      </c>
      <c r="K189" s="90">
        <f>Summary!M40*'Cust. Summ.'!M13</f>
        <v>0</v>
      </c>
      <c r="L189" s="90">
        <f>Summary!N40*'Cust. Summ.'!N13</f>
        <v>0</v>
      </c>
      <c r="M189" s="90">
        <f>Summary!O40*'Cust. Summ.'!O13</f>
        <v>0</v>
      </c>
      <c r="N189" s="90">
        <f>Summary!P40*'Cust. Summ.'!P13</f>
        <v>0</v>
      </c>
      <c r="O189" s="90">
        <f>Summary!Q40*'Cust. Summ.'!Q13</f>
        <v>0</v>
      </c>
      <c r="P189" s="90">
        <f>Summary!R40*'Cust. Summ.'!R13</f>
        <v>0</v>
      </c>
      <c r="Q189" s="90">
        <f>Summary!S40*'Cust. Summ.'!S13</f>
        <v>0</v>
      </c>
      <c r="R189" s="90">
        <f>Summary!T40*'Cust. Summ.'!T13</f>
        <v>0</v>
      </c>
      <c r="S189" s="79"/>
      <c r="T189" s="79"/>
      <c r="U189" s="79"/>
      <c r="V189" s="79"/>
      <c r="W189" s="79"/>
      <c r="X189" s="79"/>
      <c r="Y189" s="79"/>
      <c r="Z189" s="79"/>
    </row>
    <row r="190" spans="1:26">
      <c r="A190" s="88"/>
      <c r="B190" s="76"/>
      <c r="C190" s="76" t="s">
        <v>431</v>
      </c>
      <c r="D190" s="89">
        <f>E190/E$192</f>
        <v>0.34731916067447005</v>
      </c>
      <c r="E190" s="79">
        <f>SUM(F190:O190)</f>
        <v>8774171.0619625356</v>
      </c>
      <c r="F190" s="91">
        <f>Summary!H40*'Demand Summ.'!H13</f>
        <v>4934748.5557569964</v>
      </c>
      <c r="G190" s="91">
        <f>Summary!I40*'Demand Summ.'!I13</f>
        <v>2555753.2846674658</v>
      </c>
      <c r="H190" s="91">
        <f>Summary!J40*'Demand Summ.'!J13</f>
        <v>0</v>
      </c>
      <c r="I190" s="91">
        <f>Summary!K40*'Demand Summ.'!K13</f>
        <v>1283669.2215380736</v>
      </c>
      <c r="J190" s="91">
        <f>Summary!L40*'Demand Summ.'!L13</f>
        <v>0</v>
      </c>
      <c r="K190" s="91">
        <f>Summary!M40*'Demand Summ.'!M13</f>
        <v>0</v>
      </c>
      <c r="L190" s="91">
        <f>Summary!N40*'Demand Summ.'!N13</f>
        <v>0</v>
      </c>
      <c r="M190" s="91">
        <f>Summary!O40*'Demand Summ.'!O13</f>
        <v>0</v>
      </c>
      <c r="N190" s="91">
        <f>Summary!P40*'Demand Summ.'!P13</f>
        <v>0</v>
      </c>
      <c r="O190" s="91">
        <f>Summary!Q40*'Demand Summ.'!Q13</f>
        <v>0</v>
      </c>
      <c r="P190" s="91">
        <f>Summary!R40*'Demand Summ.'!R13</f>
        <v>0</v>
      </c>
      <c r="Q190" s="91">
        <f>Summary!S40*'Demand Summ.'!S13</f>
        <v>0</v>
      </c>
      <c r="R190" s="91">
        <f>Summary!T40*'Demand Summ.'!T13</f>
        <v>0</v>
      </c>
      <c r="S190" s="79"/>
      <c r="T190" s="79"/>
      <c r="U190" s="79"/>
      <c r="V190" s="79"/>
      <c r="W190" s="79"/>
      <c r="X190" s="79"/>
      <c r="Y190" s="79"/>
      <c r="Z190" s="79"/>
    </row>
    <row r="191" spans="1:26">
      <c r="A191" s="88"/>
      <c r="B191" s="76"/>
      <c r="C191" s="76" t="s">
        <v>432</v>
      </c>
      <c r="D191" s="89">
        <f>E191/E$192</f>
        <v>0.29579752471277349</v>
      </c>
      <c r="E191" s="79">
        <f>SUM(F191:O191)</f>
        <v>7472602.6531185843</v>
      </c>
      <c r="F191" s="91">
        <f>Summary!H40*'Commodity Summ.'!H13</f>
        <v>2013214.4258142048</v>
      </c>
      <c r="G191" s="91">
        <f>Summary!I40*'Commodity Summ.'!I13</f>
        <v>1219229.2781445151</v>
      </c>
      <c r="H191" s="91">
        <f>Summary!J40*'Commodity Summ.'!J13</f>
        <v>132063.77407463521</v>
      </c>
      <c r="I191" s="91">
        <f>Summary!K40*'Commodity Summ.'!K13</f>
        <v>1125483.0524174438</v>
      </c>
      <c r="J191" s="91">
        <f>Summary!L40*'Commodity Summ.'!L13</f>
        <v>2982612.1226677862</v>
      </c>
      <c r="K191" s="91">
        <f>Summary!M40*'Commodity Summ.'!M13</f>
        <v>0</v>
      </c>
      <c r="L191" s="91">
        <f>Summary!N40*'Commodity Summ.'!N13</f>
        <v>0</v>
      </c>
      <c r="M191" s="91">
        <f>Summary!O40*'Commodity Summ.'!O13</f>
        <v>0</v>
      </c>
      <c r="N191" s="91">
        <f>Summary!P40*'Commodity Summ.'!P13</f>
        <v>0</v>
      </c>
      <c r="O191" s="91">
        <f>Summary!Q40*'Commodity Summ.'!Q13</f>
        <v>0</v>
      </c>
      <c r="P191" s="91">
        <f>Summary!R40*'Commodity Summ.'!R13</f>
        <v>0</v>
      </c>
      <c r="Q191" s="91">
        <f>Summary!S40*'Commodity Summ.'!S13</f>
        <v>0</v>
      </c>
      <c r="R191" s="91">
        <f>Summary!T40*'Commodity Summ.'!T13</f>
        <v>0</v>
      </c>
      <c r="S191" s="79"/>
      <c r="T191" s="79"/>
      <c r="U191" s="79"/>
      <c r="V191" s="79"/>
      <c r="W191" s="79"/>
      <c r="X191" s="79"/>
      <c r="Y191" s="79"/>
      <c r="Z191" s="79"/>
    </row>
    <row r="192" spans="1:26" ht="15.75">
      <c r="A192" s="88"/>
      <c r="B192" s="76"/>
      <c r="C192" s="76" t="s">
        <v>433</v>
      </c>
      <c r="D192" s="89">
        <f>E192/E$192</f>
        <v>1</v>
      </c>
      <c r="E192" s="92">
        <f t="shared" ref="E192:R192" si="77">SUM(E189:E191)</f>
        <v>25262559.787728656</v>
      </c>
      <c r="F192" s="92">
        <f t="shared" si="77"/>
        <v>13819910.844682597</v>
      </c>
      <c r="G192" s="92">
        <f t="shared" si="77"/>
        <v>5752892.7664612392</v>
      </c>
      <c r="H192" s="92">
        <f t="shared" si="77"/>
        <v>146299.561609219</v>
      </c>
      <c r="I192" s="92">
        <f t="shared" si="77"/>
        <v>2472241.2807591967</v>
      </c>
      <c r="J192" s="92">
        <f t="shared" si="77"/>
        <v>3071215.3342164052</v>
      </c>
      <c r="K192" s="92">
        <f t="shared" si="77"/>
        <v>0</v>
      </c>
      <c r="L192" s="92">
        <f t="shared" si="77"/>
        <v>0</v>
      </c>
      <c r="M192" s="92">
        <f t="shared" si="77"/>
        <v>0</v>
      </c>
      <c r="N192" s="92">
        <f t="shared" si="77"/>
        <v>0</v>
      </c>
      <c r="O192" s="92">
        <f t="shared" si="77"/>
        <v>0</v>
      </c>
      <c r="P192" s="92">
        <f t="shared" si="77"/>
        <v>0</v>
      </c>
      <c r="Q192" s="92">
        <f t="shared" si="77"/>
        <v>0</v>
      </c>
      <c r="R192" s="92">
        <f t="shared" si="77"/>
        <v>0</v>
      </c>
      <c r="S192" s="79"/>
      <c r="T192" s="79"/>
      <c r="U192" s="79"/>
      <c r="V192" s="79"/>
      <c r="W192" s="79"/>
      <c r="X192" s="79"/>
      <c r="Y192" s="79"/>
      <c r="Z192" s="79"/>
    </row>
    <row r="193" spans="1:26">
      <c r="A193" s="88"/>
      <c r="B193" s="76"/>
      <c r="C193" s="76"/>
      <c r="D193" s="76"/>
      <c r="E193" s="79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15.75">
      <c r="A194" s="88"/>
      <c r="B194" s="76"/>
      <c r="C194" s="76" t="s">
        <v>434</v>
      </c>
      <c r="D194" s="89">
        <f>E194/E$192</f>
        <v>0.3754329433122699</v>
      </c>
      <c r="E194" s="93">
        <f>SUM(F194:O194)</f>
        <v>9484397.1767091621</v>
      </c>
      <c r="F194" s="90">
        <f>Summary!$G$40*'Cust. Summ.'!H13</f>
        <v>7145205.3110499233</v>
      </c>
      <c r="G194" s="90">
        <f>Summary!$G$40*'Cust. Summ.'!I13</f>
        <v>2215741.2226509596</v>
      </c>
      <c r="H194" s="90">
        <f>Summary!$G$40*'Cust. Summ.'!J13</f>
        <v>6794.7056088003374</v>
      </c>
      <c r="I194" s="90">
        <f>Summary!$G$40*'Cust. Summ.'!K13</f>
        <v>74060.027397924583</v>
      </c>
      <c r="J194" s="90">
        <f>Summary!$G$40*'Cust. Summ.'!L13</f>
        <v>42595.910001553064</v>
      </c>
      <c r="K194" s="90">
        <f>Summary!$G$40*'Cust. Summ.'!M13</f>
        <v>0</v>
      </c>
      <c r="L194" s="90">
        <f>Summary!$G$40*'Cust. Summ.'!N13</f>
        <v>0</v>
      </c>
      <c r="M194" s="90">
        <f>Summary!$G$40*'Cust. Summ.'!O13</f>
        <v>0</v>
      </c>
      <c r="N194" s="90">
        <f>Summary!$G$40*'Cust. Summ.'!P13</f>
        <v>0</v>
      </c>
      <c r="O194" s="90">
        <f>Summary!$G$40*'Cust. Summ.'!Q13</f>
        <v>0</v>
      </c>
      <c r="P194" s="90">
        <f>Summary!$G$40*'Cust. Summ.'!R13</f>
        <v>0</v>
      </c>
      <c r="Q194" s="90">
        <f>Summary!$G$40*'Cust. Summ.'!S13</f>
        <v>0</v>
      </c>
      <c r="R194" s="90">
        <f>Summary!$G$40*'Cust. Summ.'!T13</f>
        <v>0</v>
      </c>
      <c r="S194" s="79"/>
      <c r="T194" s="79"/>
      <c r="U194" s="79"/>
      <c r="V194" s="79"/>
      <c r="W194" s="79"/>
      <c r="X194" s="79"/>
      <c r="Y194" s="79"/>
      <c r="Z194" s="79"/>
    </row>
    <row r="195" spans="1:26" ht="15.75">
      <c r="A195" s="88"/>
      <c r="B195" s="76"/>
      <c r="C195" s="76" t="s">
        <v>435</v>
      </c>
      <c r="D195" s="89">
        <f>E195/E$192</f>
        <v>0.3760876664767242</v>
      </c>
      <c r="E195" s="93">
        <f>SUM(F195:O195)</f>
        <v>9500937.1597955991</v>
      </c>
      <c r="F195" s="90">
        <f>Summary!$G$40*'Demand Summ.'!H13</f>
        <v>5130974.8402727749</v>
      </c>
      <c r="G195" s="90">
        <f>Summary!$G$40*'Demand Summ.'!I13</f>
        <v>2863066.228848624</v>
      </c>
      <c r="H195" s="90">
        <f>Summary!$G$40*'Demand Summ.'!J13</f>
        <v>0</v>
      </c>
      <c r="I195" s="90">
        <f>Summary!$G$40*'Demand Summ.'!K13</f>
        <v>1506896.0906742008</v>
      </c>
      <c r="J195" s="90">
        <f>Summary!$G$40*'Demand Summ.'!L13</f>
        <v>0</v>
      </c>
      <c r="K195" s="90">
        <f>Summary!$G$40*'Demand Summ.'!M13</f>
        <v>0</v>
      </c>
      <c r="L195" s="90">
        <f>Summary!$G$40*'Demand Summ.'!N13</f>
        <v>0</v>
      </c>
      <c r="M195" s="90">
        <f>Summary!$G$40*'Demand Summ.'!O13</f>
        <v>0</v>
      </c>
      <c r="N195" s="90">
        <f>Summary!$G$40*'Demand Summ.'!P13</f>
        <v>0</v>
      </c>
      <c r="O195" s="90">
        <f>Summary!$G$40*'Demand Summ.'!Q13</f>
        <v>0</v>
      </c>
      <c r="P195" s="90">
        <f>Summary!$G$40*'Demand Summ.'!R13</f>
        <v>0</v>
      </c>
      <c r="Q195" s="90">
        <f>Summary!$G$40*'Demand Summ.'!S13</f>
        <v>0</v>
      </c>
      <c r="R195" s="90">
        <f>Summary!$G$40*'Demand Summ.'!T13</f>
        <v>0</v>
      </c>
      <c r="S195" s="79"/>
      <c r="T195" s="79"/>
      <c r="U195" s="79"/>
      <c r="V195" s="79"/>
      <c r="W195" s="79"/>
      <c r="X195" s="79"/>
      <c r="Y195" s="79"/>
      <c r="Z195" s="79"/>
    </row>
    <row r="196" spans="1:26" ht="15.75">
      <c r="A196" s="88"/>
      <c r="B196" s="76"/>
      <c r="C196" s="76" t="s">
        <v>436</v>
      </c>
      <c r="D196" s="89">
        <f>E196/E$192</f>
        <v>0.24847939021100535</v>
      </c>
      <c r="E196" s="93">
        <f>SUM(F196:O196)</f>
        <v>6277225.451223881</v>
      </c>
      <c r="F196" s="90">
        <f>Summary!$G$40*'Commodity Summ.'!H13</f>
        <v>2093268.2689325574</v>
      </c>
      <c r="G196" s="90">
        <f>Summary!$G$40*'Commodity Summ.'!I13</f>
        <v>1365833.7807568284</v>
      </c>
      <c r="H196" s="90">
        <f>Summary!$G$40*'Commodity Summ.'!J13</f>
        <v>63033.707425340515</v>
      </c>
      <c r="I196" s="90">
        <f>Summary!$G$40*'Commodity Summ.'!K13</f>
        <v>1321201.7421246627</v>
      </c>
      <c r="J196" s="90">
        <f>Summary!$G$40*'Commodity Summ.'!L13</f>
        <v>1433887.9519844919</v>
      </c>
      <c r="K196" s="90">
        <f>Summary!$G$40*'Commodity Summ.'!M13</f>
        <v>0</v>
      </c>
      <c r="L196" s="90">
        <f>Summary!$G$40*'Commodity Summ.'!N13</f>
        <v>0</v>
      </c>
      <c r="M196" s="90">
        <f>Summary!$G$40*'Commodity Summ.'!O13</f>
        <v>0</v>
      </c>
      <c r="N196" s="90">
        <f>Summary!$G$40*'Commodity Summ.'!P13</f>
        <v>0</v>
      </c>
      <c r="O196" s="90">
        <f>Summary!$G$40*'Commodity Summ.'!Q13</f>
        <v>0</v>
      </c>
      <c r="P196" s="90">
        <f>Summary!$G$40*'Commodity Summ.'!R13</f>
        <v>0</v>
      </c>
      <c r="Q196" s="90">
        <f>Summary!$G$40*'Commodity Summ.'!S13</f>
        <v>0</v>
      </c>
      <c r="R196" s="90">
        <f>Summary!$G$40*'Commodity Summ.'!T13</f>
        <v>0</v>
      </c>
      <c r="S196" s="79"/>
      <c r="T196" s="79"/>
      <c r="U196" s="79"/>
      <c r="V196" s="79"/>
      <c r="W196" s="79"/>
      <c r="X196" s="79"/>
      <c r="Y196" s="79"/>
      <c r="Z196" s="79"/>
    </row>
    <row r="197" spans="1:26" ht="15.75">
      <c r="A197" s="88"/>
      <c r="B197" s="76"/>
      <c r="C197" s="76" t="s">
        <v>433</v>
      </c>
      <c r="D197" s="89">
        <f>E197/E$192</f>
        <v>0.99999999999999944</v>
      </c>
      <c r="E197" s="92">
        <f>SUM(E194:E196)</f>
        <v>25262559.787728641</v>
      </c>
      <c r="F197" s="91">
        <f>SUM(F194:F196)</f>
        <v>14369448.420255255</v>
      </c>
      <c r="G197" s="91">
        <f t="shared" ref="G197:R197" si="78">SUM(G194:G196)</f>
        <v>6444641.2322564116</v>
      </c>
      <c r="H197" s="91">
        <f t="shared" si="78"/>
        <v>69828.41303414086</v>
      </c>
      <c r="I197" s="91">
        <f t="shared" si="78"/>
        <v>2902157.8601967879</v>
      </c>
      <c r="J197" s="91">
        <f t="shared" si="78"/>
        <v>1476483.861986045</v>
      </c>
      <c r="K197" s="91">
        <f t="shared" si="78"/>
        <v>0</v>
      </c>
      <c r="L197" s="91">
        <f t="shared" si="78"/>
        <v>0</v>
      </c>
      <c r="M197" s="91">
        <f t="shared" si="78"/>
        <v>0</v>
      </c>
      <c r="N197" s="91">
        <f t="shared" si="78"/>
        <v>0</v>
      </c>
      <c r="O197" s="91">
        <f t="shared" si="78"/>
        <v>0</v>
      </c>
      <c r="P197" s="91">
        <f t="shared" si="78"/>
        <v>0</v>
      </c>
      <c r="Q197" s="91">
        <f t="shared" si="78"/>
        <v>0</v>
      </c>
      <c r="R197" s="91">
        <f t="shared" si="78"/>
        <v>0</v>
      </c>
      <c r="S197" s="79"/>
      <c r="T197" s="79"/>
      <c r="U197" s="79"/>
      <c r="V197" s="79"/>
      <c r="W197" s="79"/>
      <c r="X197" s="79"/>
      <c r="Y197" s="79"/>
      <c r="Z197" s="79"/>
    </row>
    <row r="198" spans="1:26">
      <c r="A198" s="88"/>
      <c r="B198" s="76"/>
      <c r="C198" s="76"/>
      <c r="D198" s="76"/>
      <c r="E198" s="79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>
      <c r="A199" s="88"/>
      <c r="B199" s="76"/>
      <c r="C199" s="76" t="s">
        <v>437</v>
      </c>
      <c r="D199" s="76"/>
      <c r="E199" s="79">
        <f>SUM(F199:O199)</f>
        <v>-468611.10406162392</v>
      </c>
      <c r="F199" s="91">
        <f>F189-F194</f>
        <v>-273257.44793852698</v>
      </c>
      <c r="G199" s="91">
        <f t="shared" ref="F199:I201" si="79">G189-G194</f>
        <v>-237831.01900170115</v>
      </c>
      <c r="H199" s="91">
        <f t="shared" si="79"/>
        <v>7441.0819257834555</v>
      </c>
      <c r="I199" s="91">
        <f t="shared" si="79"/>
        <v>-10971.020594245376</v>
      </c>
      <c r="J199" s="91">
        <f t="shared" ref="J199:R199" si="80">J189-J194</f>
        <v>46007.301547066054</v>
      </c>
      <c r="K199" s="91">
        <f t="shared" si="80"/>
        <v>0</v>
      </c>
      <c r="L199" s="91">
        <f t="shared" si="80"/>
        <v>0</v>
      </c>
      <c r="M199" s="91">
        <f t="shared" si="80"/>
        <v>0</v>
      </c>
      <c r="N199" s="91">
        <f t="shared" si="80"/>
        <v>0</v>
      </c>
      <c r="O199" s="91">
        <f t="shared" si="80"/>
        <v>0</v>
      </c>
      <c r="P199" s="91">
        <f t="shared" si="80"/>
        <v>0</v>
      </c>
      <c r="Q199" s="91">
        <f t="shared" si="80"/>
        <v>0</v>
      </c>
      <c r="R199" s="91">
        <f t="shared" si="80"/>
        <v>0</v>
      </c>
      <c r="S199" s="79"/>
      <c r="T199" s="79"/>
      <c r="U199" s="79"/>
      <c r="V199" s="79"/>
      <c r="W199" s="79"/>
      <c r="X199" s="79"/>
      <c r="Y199" s="79"/>
      <c r="Z199" s="79"/>
    </row>
    <row r="200" spans="1:26">
      <c r="A200" s="88"/>
      <c r="B200" s="76"/>
      <c r="C200" s="76" t="s">
        <v>438</v>
      </c>
      <c r="D200" s="76"/>
      <c r="E200" s="79">
        <f>SUM(F200:O200)</f>
        <v>-726766.09783306392</v>
      </c>
      <c r="F200" s="91">
        <f t="shared" si="79"/>
        <v>-196226.28451577853</v>
      </c>
      <c r="G200" s="91">
        <f t="shared" si="79"/>
        <v>-307312.94418115821</v>
      </c>
      <c r="H200" s="91">
        <f t="shared" si="79"/>
        <v>0</v>
      </c>
      <c r="I200" s="91">
        <f t="shared" si="79"/>
        <v>-223226.86913612718</v>
      </c>
      <c r="J200" s="91">
        <f t="shared" ref="J200:R200" si="81">J190-J195</f>
        <v>0</v>
      </c>
      <c r="K200" s="91">
        <f t="shared" si="81"/>
        <v>0</v>
      </c>
      <c r="L200" s="91">
        <f t="shared" si="81"/>
        <v>0</v>
      </c>
      <c r="M200" s="91">
        <f t="shared" si="81"/>
        <v>0</v>
      </c>
      <c r="N200" s="91">
        <f t="shared" si="81"/>
        <v>0</v>
      </c>
      <c r="O200" s="91">
        <f t="shared" si="81"/>
        <v>0</v>
      </c>
      <c r="P200" s="91">
        <f t="shared" si="81"/>
        <v>0</v>
      </c>
      <c r="Q200" s="91">
        <f t="shared" si="81"/>
        <v>0</v>
      </c>
      <c r="R200" s="91">
        <f t="shared" si="81"/>
        <v>0</v>
      </c>
      <c r="S200" s="79"/>
      <c r="T200" s="79"/>
      <c r="U200" s="79"/>
      <c r="V200" s="79"/>
      <c r="W200" s="79"/>
      <c r="X200" s="79"/>
      <c r="Y200" s="79"/>
      <c r="Z200" s="79"/>
    </row>
    <row r="201" spans="1:26">
      <c r="A201" s="88"/>
      <c r="B201" s="76"/>
      <c r="C201" s="76" t="s">
        <v>439</v>
      </c>
      <c r="D201" s="76"/>
      <c r="E201" s="79">
        <f>SUM(F201:O201)</f>
        <v>1195377.2018947043</v>
      </c>
      <c r="F201" s="91">
        <f t="shared" si="79"/>
        <v>-80053.843118352583</v>
      </c>
      <c r="G201" s="91">
        <f t="shared" si="79"/>
        <v>-146604.50261231326</v>
      </c>
      <c r="H201" s="91">
        <f t="shared" si="79"/>
        <v>69030.066649294691</v>
      </c>
      <c r="I201" s="91">
        <f t="shared" si="79"/>
        <v>-195718.6897072189</v>
      </c>
      <c r="J201" s="91">
        <f t="shared" ref="J201:R201" si="82">J191-J196</f>
        <v>1548724.1706832943</v>
      </c>
      <c r="K201" s="91">
        <f t="shared" si="82"/>
        <v>0</v>
      </c>
      <c r="L201" s="91">
        <f t="shared" si="82"/>
        <v>0</v>
      </c>
      <c r="M201" s="91">
        <f t="shared" si="82"/>
        <v>0</v>
      </c>
      <c r="N201" s="91">
        <f t="shared" si="82"/>
        <v>0</v>
      </c>
      <c r="O201" s="91">
        <f t="shared" si="82"/>
        <v>0</v>
      </c>
      <c r="P201" s="91">
        <f t="shared" si="82"/>
        <v>0</v>
      </c>
      <c r="Q201" s="91">
        <f t="shared" si="82"/>
        <v>0</v>
      </c>
      <c r="R201" s="91">
        <f t="shared" si="82"/>
        <v>0</v>
      </c>
      <c r="S201" s="79"/>
      <c r="T201" s="79"/>
      <c r="U201" s="79"/>
      <c r="V201" s="79"/>
      <c r="W201" s="79"/>
      <c r="X201" s="79"/>
      <c r="Y201" s="79"/>
      <c r="Z201" s="79"/>
    </row>
    <row r="202" spans="1:26">
      <c r="A202" s="88"/>
      <c r="B202" s="76"/>
      <c r="C202" s="76" t="s">
        <v>440</v>
      </c>
      <c r="D202" s="76"/>
      <c r="E202" s="79">
        <f>SUM(F202:O202)</f>
        <v>1.6298145055770874E-8</v>
      </c>
      <c r="F202" s="79">
        <f>SUM(F199:F201)</f>
        <v>-549537.5755726581</v>
      </c>
      <c r="G202" s="79">
        <f>SUM(G199:G201)</f>
        <v>-691748.46579517261</v>
      </c>
      <c r="H202" s="79">
        <f>SUM(H199:H201)</f>
        <v>76471.148575078143</v>
      </c>
      <c r="I202" s="79">
        <f>SUM(I199:I201)</f>
        <v>-429916.57943759148</v>
      </c>
      <c r="J202" s="79">
        <f t="shared" ref="J202:R202" si="83">SUM(J199:J201)</f>
        <v>1594731.4722303604</v>
      </c>
      <c r="K202" s="79">
        <f t="shared" si="83"/>
        <v>0</v>
      </c>
      <c r="L202" s="79">
        <f t="shared" si="83"/>
        <v>0</v>
      </c>
      <c r="M202" s="79">
        <f t="shared" si="83"/>
        <v>0</v>
      </c>
      <c r="N202" s="79">
        <f t="shared" si="83"/>
        <v>0</v>
      </c>
      <c r="O202" s="79">
        <f t="shared" si="83"/>
        <v>0</v>
      </c>
      <c r="P202" s="79">
        <f t="shared" si="83"/>
        <v>0</v>
      </c>
      <c r="Q202" s="79">
        <f t="shared" si="83"/>
        <v>0</v>
      </c>
      <c r="R202" s="79">
        <f t="shared" si="83"/>
        <v>0</v>
      </c>
      <c r="S202" s="79"/>
      <c r="T202" s="79"/>
      <c r="U202" s="79"/>
      <c r="V202" s="79"/>
      <c r="W202" s="79"/>
      <c r="X202" s="79"/>
      <c r="Y202" s="79"/>
      <c r="Z202" s="79"/>
    </row>
    <row r="203" spans="1:26" s="97" customFormat="1">
      <c r="A203" s="94"/>
      <c r="B203" s="95"/>
      <c r="C203" s="95"/>
      <c r="D203" s="95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</row>
    <row r="204" spans="1:26" s="97" customFormat="1">
      <c r="A204" s="94"/>
      <c r="B204" s="95"/>
      <c r="C204" s="95" t="s">
        <v>441</v>
      </c>
      <c r="D204" s="95"/>
      <c r="E204" s="96">
        <f>SUM(F204:O204)</f>
        <v>9484397.1767091677</v>
      </c>
      <c r="F204" s="98">
        <f>F194+$D194*F202</f>
        <v>6938890.8015919914</v>
      </c>
      <c r="G204" s="98">
        <f t="shared" ref="G204:R204" si="84">G194+$D194*G202</f>
        <v>1956036.060105731</v>
      </c>
      <c r="H204" s="98">
        <f t="shared" si="84"/>
        <v>35504.49399681182</v>
      </c>
      <c r="I204" s="98">
        <f t="shared" si="84"/>
        <v>-87344.819399073676</v>
      </c>
      <c r="J204" s="98">
        <f t="shared" si="84"/>
        <v>641310.64041370666</v>
      </c>
      <c r="K204" s="98">
        <f t="shared" si="84"/>
        <v>0</v>
      </c>
      <c r="L204" s="98">
        <f t="shared" si="84"/>
        <v>0</v>
      </c>
      <c r="M204" s="98">
        <f t="shared" si="84"/>
        <v>0</v>
      </c>
      <c r="N204" s="98">
        <f t="shared" si="84"/>
        <v>0</v>
      </c>
      <c r="O204" s="98">
        <f t="shared" si="84"/>
        <v>0</v>
      </c>
      <c r="P204" s="98">
        <f t="shared" si="84"/>
        <v>0</v>
      </c>
      <c r="Q204" s="98">
        <f t="shared" si="84"/>
        <v>0</v>
      </c>
      <c r="R204" s="98">
        <f t="shared" si="84"/>
        <v>0</v>
      </c>
      <c r="S204" s="96"/>
      <c r="T204" s="96"/>
      <c r="U204" s="96"/>
      <c r="V204" s="96"/>
      <c r="W204" s="96"/>
      <c r="X204" s="96"/>
      <c r="Y204" s="96"/>
      <c r="Z204" s="96"/>
    </row>
    <row r="205" spans="1:26" s="97" customFormat="1">
      <c r="A205" s="94"/>
      <c r="B205" s="95"/>
      <c r="C205" s="95" t="s">
        <v>442</v>
      </c>
      <c r="D205" s="95"/>
      <c r="E205" s="96">
        <f>SUM(F205:O205)</f>
        <v>9500937.1597956065</v>
      </c>
      <c r="F205" s="98">
        <f>F195+$D195*F202</f>
        <v>4924300.5358343776</v>
      </c>
      <c r="G205" s="98">
        <f t="shared" ref="G205:R205" si="85">G195+$D195*G202</f>
        <v>2602908.1625588634</v>
      </c>
      <c r="H205" s="98">
        <f t="shared" si="85"/>
        <v>28759.855820396013</v>
      </c>
      <c r="I205" s="98">
        <f t="shared" si="85"/>
        <v>1345209.7675338618</v>
      </c>
      <c r="J205" s="98">
        <f t="shared" si="85"/>
        <v>599758.83804810711</v>
      </c>
      <c r="K205" s="98">
        <f t="shared" si="85"/>
        <v>0</v>
      </c>
      <c r="L205" s="98">
        <f t="shared" si="85"/>
        <v>0</v>
      </c>
      <c r="M205" s="98">
        <f t="shared" si="85"/>
        <v>0</v>
      </c>
      <c r="N205" s="98">
        <f t="shared" si="85"/>
        <v>0</v>
      </c>
      <c r="O205" s="98">
        <f t="shared" si="85"/>
        <v>0</v>
      </c>
      <c r="P205" s="98">
        <f t="shared" si="85"/>
        <v>0</v>
      </c>
      <c r="Q205" s="98">
        <f t="shared" si="85"/>
        <v>0</v>
      </c>
      <c r="R205" s="98">
        <f t="shared" si="85"/>
        <v>0</v>
      </c>
      <c r="S205" s="96"/>
      <c r="T205" s="96"/>
      <c r="U205" s="96"/>
      <c r="V205" s="96"/>
      <c r="W205" s="96"/>
      <c r="X205" s="96"/>
      <c r="Y205" s="96"/>
      <c r="Z205" s="96"/>
    </row>
    <row r="206" spans="1:26" s="97" customFormat="1">
      <c r="A206" s="94"/>
      <c r="B206" s="95"/>
      <c r="C206" s="95" t="s">
        <v>443</v>
      </c>
      <c r="D206" s="95"/>
      <c r="E206" s="96">
        <f>SUM(F206:O206)</f>
        <v>6277225.4512238856</v>
      </c>
      <c r="F206" s="98">
        <f>F196+$D196*F202</f>
        <v>1956719.5072562292</v>
      </c>
      <c r="G206" s="98">
        <f t="shared" ref="G206:R206" si="86">G196+$D196*G202</f>
        <v>1193948.5437966455</v>
      </c>
      <c r="H206" s="98">
        <f t="shared" si="86"/>
        <v>82035.21179201112</v>
      </c>
      <c r="I206" s="98">
        <f t="shared" si="86"/>
        <v>1214376.3326244089</v>
      </c>
      <c r="J206" s="98">
        <f t="shared" si="86"/>
        <v>1830145.8557545906</v>
      </c>
      <c r="K206" s="98">
        <f t="shared" si="86"/>
        <v>0</v>
      </c>
      <c r="L206" s="98">
        <f t="shared" si="86"/>
        <v>0</v>
      </c>
      <c r="M206" s="98">
        <f t="shared" si="86"/>
        <v>0</v>
      </c>
      <c r="N206" s="98">
        <f t="shared" si="86"/>
        <v>0</v>
      </c>
      <c r="O206" s="98">
        <f t="shared" si="86"/>
        <v>0</v>
      </c>
      <c r="P206" s="98">
        <f t="shared" si="86"/>
        <v>0</v>
      </c>
      <c r="Q206" s="98">
        <f t="shared" si="86"/>
        <v>0</v>
      </c>
      <c r="R206" s="98">
        <f t="shared" si="86"/>
        <v>0</v>
      </c>
      <c r="S206" s="96"/>
      <c r="T206" s="96"/>
      <c r="U206" s="96"/>
      <c r="V206" s="96"/>
      <c r="W206" s="96"/>
      <c r="X206" s="96"/>
      <c r="Y206" s="96"/>
      <c r="Z206" s="96"/>
    </row>
    <row r="207" spans="1:26" s="97" customFormat="1">
      <c r="A207" s="94"/>
      <c r="B207" s="95"/>
      <c r="C207" s="100" t="s">
        <v>433</v>
      </c>
      <c r="D207" s="95"/>
      <c r="E207" s="91">
        <f>SUM(E204:E206)</f>
        <v>25262559.78772866</v>
      </c>
      <c r="F207" s="96">
        <f>SUM(F204:F206)</f>
        <v>13819910.844682597</v>
      </c>
      <c r="G207" s="96">
        <f t="shared" ref="G207:R207" si="87">SUM(G204:G206)</f>
        <v>5752892.7664612401</v>
      </c>
      <c r="H207" s="96">
        <f t="shared" si="87"/>
        <v>146299.56160921894</v>
      </c>
      <c r="I207" s="96">
        <f t="shared" si="87"/>
        <v>2472241.2807591967</v>
      </c>
      <c r="J207" s="96">
        <f t="shared" si="87"/>
        <v>3071215.3342164042</v>
      </c>
      <c r="K207" s="96">
        <f t="shared" si="87"/>
        <v>0</v>
      </c>
      <c r="L207" s="96">
        <f t="shared" si="87"/>
        <v>0</v>
      </c>
      <c r="M207" s="96">
        <f t="shared" si="87"/>
        <v>0</v>
      </c>
      <c r="N207" s="96">
        <f t="shared" si="87"/>
        <v>0</v>
      </c>
      <c r="O207" s="96">
        <f t="shared" si="87"/>
        <v>0</v>
      </c>
      <c r="P207" s="96">
        <f t="shared" si="87"/>
        <v>0</v>
      </c>
      <c r="Q207" s="96">
        <f t="shared" si="87"/>
        <v>0</v>
      </c>
      <c r="R207" s="96">
        <f t="shared" si="87"/>
        <v>0</v>
      </c>
      <c r="S207" s="96"/>
      <c r="T207" s="96"/>
      <c r="U207" s="96"/>
      <c r="V207" s="96"/>
      <c r="W207" s="96"/>
      <c r="X207" s="96"/>
      <c r="Y207" s="96"/>
      <c r="Z207" s="96"/>
    </row>
    <row r="208" spans="1:26">
      <c r="A208" s="99"/>
      <c r="B208" s="100"/>
      <c r="C208" s="100"/>
      <c r="D208" s="100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s="106" customFormat="1" ht="15.75">
      <c r="A209" s="99"/>
      <c r="B209" s="100"/>
      <c r="C209" s="100" t="s">
        <v>444</v>
      </c>
      <c r="D209" s="102">
        <f>E209/E$217</f>
        <v>0.37543294331226973</v>
      </c>
      <c r="E209" s="103">
        <f>SUM(F209:O209)</f>
        <v>10237900.398882218</v>
      </c>
      <c r="F209" s="104">
        <f>Summary!$G$61*'Cust. Summ.'!H13</f>
        <v>7712867.6647718335</v>
      </c>
      <c r="G209" s="104">
        <f>Summary!$G$61*'Cust. Summ.'!I13</f>
        <v>2391774.3557708091</v>
      </c>
      <c r="H209" s="104">
        <f>Summary!$G$61*'Cust. Summ.'!J13</f>
        <v>7334.5219486855094</v>
      </c>
      <c r="I209" s="104">
        <f>Summary!$G$61*'Cust. Summ.'!K13</f>
        <v>79943.845656358564</v>
      </c>
      <c r="J209" s="104">
        <f>Summary!$G$61*'Cust. Summ.'!L13</f>
        <v>45980.01073453189</v>
      </c>
      <c r="K209" s="104">
        <f>Summary!$G$61*'Cust. Summ.'!M13</f>
        <v>0</v>
      </c>
      <c r="L209" s="104">
        <f>Summary!$G$61*'Cust. Summ.'!N13</f>
        <v>0</v>
      </c>
      <c r="M209" s="104">
        <f>Summary!$G$61*'Cust. Summ.'!O13</f>
        <v>0</v>
      </c>
      <c r="N209" s="104">
        <f>Summary!$G$61*'Cust. Summ.'!P13</f>
        <v>0</v>
      </c>
      <c r="O209" s="104">
        <f>Summary!$G$61*'Cust. Summ.'!Q13</f>
        <v>0</v>
      </c>
      <c r="P209" s="104">
        <f>Summary!$G$61*'Cust. Summ.'!R13</f>
        <v>0</v>
      </c>
      <c r="Q209" s="104">
        <f>Summary!$G$61*'Cust. Summ.'!S13</f>
        <v>0</v>
      </c>
      <c r="R209" s="104">
        <f>Summary!$G$61*'Cust. Summ.'!T13</f>
        <v>0</v>
      </c>
      <c r="S209" s="105"/>
      <c r="T209" s="105"/>
      <c r="U209" s="105"/>
      <c r="V209" s="105"/>
      <c r="W209" s="105"/>
      <c r="X209" s="105"/>
      <c r="Y209" s="105"/>
      <c r="Z209" s="105"/>
    </row>
    <row r="210" spans="1:26" s="106" customFormat="1" ht="15.75">
      <c r="A210" s="99"/>
      <c r="B210" s="100"/>
      <c r="C210" s="100" t="s">
        <v>445</v>
      </c>
      <c r="D210" s="102">
        <f>E210/E$217</f>
        <v>0.37608766647672409</v>
      </c>
      <c r="E210" s="103">
        <f>SUM(F210:O210)</f>
        <v>10255754.427586751</v>
      </c>
      <c r="F210" s="107">
        <f>Summary!$G$61*'Demand Summ.'!H13</f>
        <v>5538613.4073847327</v>
      </c>
      <c r="G210" s="107">
        <f>Summary!$G$61*'Demand Summ.'!I13</f>
        <v>3090527.1405479</v>
      </c>
      <c r="H210" s="107">
        <f>Summary!$G$61*'Demand Summ.'!J13</f>
        <v>0</v>
      </c>
      <c r="I210" s="107">
        <f>Summary!$G$61*'Demand Summ.'!K13</f>
        <v>1626613.8796541183</v>
      </c>
      <c r="J210" s="107">
        <f>Summary!$G$61*'Demand Summ.'!L13</f>
        <v>0</v>
      </c>
      <c r="K210" s="107">
        <f>Summary!$G$61*'Demand Summ.'!M13</f>
        <v>0</v>
      </c>
      <c r="L210" s="107">
        <f>Summary!$G$61*'Demand Summ.'!N13</f>
        <v>0</v>
      </c>
      <c r="M210" s="107">
        <f>Summary!$G$61*'Demand Summ.'!O13</f>
        <v>0</v>
      </c>
      <c r="N210" s="107">
        <f>Summary!$G$61*'Demand Summ.'!P13</f>
        <v>0</v>
      </c>
      <c r="O210" s="107">
        <f>Summary!$G$61*'Demand Summ.'!Q13</f>
        <v>0</v>
      </c>
      <c r="P210" s="107">
        <f>Summary!$G$61*'Demand Summ.'!R13</f>
        <v>0</v>
      </c>
      <c r="Q210" s="107">
        <f>Summary!$G$61*'Demand Summ.'!S13</f>
        <v>0</v>
      </c>
      <c r="R210" s="107">
        <f>Summary!$G$61*'Demand Summ.'!T13</f>
        <v>0</v>
      </c>
      <c r="S210" s="105"/>
      <c r="T210" s="105"/>
      <c r="U210" s="105"/>
      <c r="V210" s="105"/>
      <c r="W210" s="105"/>
      <c r="X210" s="105"/>
      <c r="Y210" s="105"/>
      <c r="Z210" s="105"/>
    </row>
    <row r="211" spans="1:26" s="106" customFormat="1" ht="15.75">
      <c r="A211" s="99"/>
      <c r="B211" s="100"/>
      <c r="C211" s="100" t="s">
        <v>446</v>
      </c>
      <c r="D211" s="102">
        <f>E211/E$217</f>
        <v>0.24847939021100526</v>
      </c>
      <c r="E211" s="103">
        <f>SUM(F211:O211)</f>
        <v>6775929.7458330486</v>
      </c>
      <c r="F211" s="107">
        <f>Summary!$G$61*'Commodity Summ.'!H13</f>
        <v>2259571.3408227391</v>
      </c>
      <c r="G211" s="107">
        <f>Summary!$G$61*'Commodity Summ.'!I13</f>
        <v>1474344.6471385513</v>
      </c>
      <c r="H211" s="107">
        <f>Summary!$G$61*'Commodity Summ.'!J13</f>
        <v>68041.521919565203</v>
      </c>
      <c r="I211" s="107">
        <f>Summary!$G$61*'Commodity Summ.'!K13</f>
        <v>1426166.74425219</v>
      </c>
      <c r="J211" s="107">
        <f>Summary!$G$61*'Commodity Summ.'!L13</f>
        <v>1547805.4917000025</v>
      </c>
      <c r="K211" s="107">
        <f>Summary!$G$61*'Commodity Summ.'!M13</f>
        <v>0</v>
      </c>
      <c r="L211" s="107">
        <f>Summary!$G$61*'Commodity Summ.'!N13</f>
        <v>0</v>
      </c>
      <c r="M211" s="107">
        <f>Summary!$G$61*'Commodity Summ.'!O13</f>
        <v>0</v>
      </c>
      <c r="N211" s="107">
        <f>Summary!$G$61*'Commodity Summ.'!P13</f>
        <v>0</v>
      </c>
      <c r="O211" s="107">
        <f>Summary!$G$61*'Commodity Summ.'!Q13</f>
        <v>0</v>
      </c>
      <c r="P211" s="107">
        <f>Summary!$G$61*'Commodity Summ.'!R13</f>
        <v>0</v>
      </c>
      <c r="Q211" s="107">
        <f>Summary!$G$61*'Commodity Summ.'!S13</f>
        <v>0</v>
      </c>
      <c r="R211" s="107">
        <f>Summary!$G$61*'Commodity Summ.'!T13</f>
        <v>0</v>
      </c>
      <c r="S211" s="105"/>
      <c r="T211" s="105"/>
      <c r="U211" s="105"/>
      <c r="V211" s="105"/>
      <c r="W211" s="105"/>
      <c r="X211" s="105"/>
      <c r="Y211" s="105"/>
      <c r="Z211" s="105"/>
    </row>
    <row r="212" spans="1:26" s="106" customFormat="1" ht="15.75">
      <c r="A212" s="99"/>
      <c r="B212" s="100"/>
      <c r="C212" s="100" t="s">
        <v>433</v>
      </c>
      <c r="D212" s="108">
        <f t="shared" ref="D212:R212" si="88">SUM(D209:D211)</f>
        <v>0.99999999999999911</v>
      </c>
      <c r="E212" s="109">
        <f t="shared" si="88"/>
        <v>27269584.572302014</v>
      </c>
      <c r="F212" s="107">
        <f t="shared" si="88"/>
        <v>15511052.412979307</v>
      </c>
      <c r="G212" s="107">
        <f t="shared" si="88"/>
        <v>6956646.14345726</v>
      </c>
      <c r="H212" s="107">
        <f t="shared" si="88"/>
        <v>75376.043868250708</v>
      </c>
      <c r="I212" s="107">
        <f t="shared" si="88"/>
        <v>3132724.469562667</v>
      </c>
      <c r="J212" s="107">
        <f t="shared" si="88"/>
        <v>1593785.5024345343</v>
      </c>
      <c r="K212" s="107">
        <f t="shared" si="88"/>
        <v>0</v>
      </c>
      <c r="L212" s="107">
        <f t="shared" si="88"/>
        <v>0</v>
      </c>
      <c r="M212" s="107">
        <f t="shared" si="88"/>
        <v>0</v>
      </c>
      <c r="N212" s="107">
        <f t="shared" si="88"/>
        <v>0</v>
      </c>
      <c r="O212" s="107">
        <f t="shared" si="88"/>
        <v>0</v>
      </c>
      <c r="P212" s="107">
        <f t="shared" si="88"/>
        <v>0</v>
      </c>
      <c r="Q212" s="107">
        <f t="shared" si="88"/>
        <v>0</v>
      </c>
      <c r="R212" s="107">
        <f t="shared" si="88"/>
        <v>0</v>
      </c>
      <c r="S212" s="105"/>
      <c r="T212" s="105"/>
      <c r="U212" s="105"/>
      <c r="V212" s="105"/>
      <c r="W212" s="105"/>
      <c r="X212" s="105"/>
      <c r="Y212" s="105"/>
      <c r="Z212" s="105"/>
    </row>
    <row r="213" spans="1:26" s="106" customFormat="1">
      <c r="A213" s="99"/>
      <c r="B213" s="100"/>
      <c r="C213" s="100"/>
      <c r="D213" s="100"/>
      <c r="E213" s="101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5"/>
      <c r="Q213" s="105"/>
      <c r="R213" s="105"/>
      <c r="S213" s="105"/>
      <c r="T213" s="105"/>
      <c r="U213" s="105"/>
      <c r="V213" s="105"/>
      <c r="W213" s="105"/>
      <c r="X213" s="105"/>
      <c r="Y213" s="105"/>
      <c r="Z213" s="105"/>
    </row>
    <row r="214" spans="1:26" s="106" customFormat="1">
      <c r="A214" s="99"/>
      <c r="B214" s="100"/>
      <c r="C214" s="100" t="s">
        <v>444</v>
      </c>
      <c r="D214" s="102">
        <f>E214/E$217</f>
        <v>0.35926509493960995</v>
      </c>
      <c r="E214" s="101">
        <f>SUM(F214:O214)</f>
        <v>9797009.8903318159</v>
      </c>
      <c r="F214" s="104">
        <f>Summary!H61*'Cust. Summ.'!H13</f>
        <v>7469648.8615950095</v>
      </c>
      <c r="G214" s="104">
        <f>Summary!I61*'Cust. Summ.'!I13</f>
        <v>2152633.6359750358</v>
      </c>
      <c r="H214" s="104">
        <f>Summary!J61*'Cust. Summ.'!J13</f>
        <v>15649.31339685722</v>
      </c>
      <c r="I214" s="104">
        <f>Summary!K61*'Cust. Summ.'!K13</f>
        <v>68897.173139617182</v>
      </c>
      <c r="J214" s="104">
        <f>Summary!L61*'Cust. Summ.'!L13</f>
        <v>90180.906225295243</v>
      </c>
      <c r="K214" s="104">
        <f>Summary!M61*'Cust. Summ.'!M13</f>
        <v>0</v>
      </c>
      <c r="L214" s="104">
        <f>Summary!N61*'Cust. Summ.'!N13</f>
        <v>0</v>
      </c>
      <c r="M214" s="104">
        <f>Summary!O61*'Cust. Summ.'!O13</f>
        <v>0</v>
      </c>
      <c r="N214" s="104">
        <f>Summary!P61*'Cust. Summ.'!P13</f>
        <v>0</v>
      </c>
      <c r="O214" s="104">
        <f>Summary!Q61*'Cust. Summ.'!Q13</f>
        <v>0</v>
      </c>
      <c r="P214" s="104">
        <f>Summary!R61*'Cust. Summ.'!R13</f>
        <v>0</v>
      </c>
      <c r="Q214" s="104">
        <f>Summary!S61*'Cust. Summ.'!S13</f>
        <v>0</v>
      </c>
      <c r="R214" s="104">
        <f>Summary!T61*'Cust. Summ.'!T13</f>
        <v>0</v>
      </c>
      <c r="S214" s="105"/>
      <c r="T214" s="105"/>
      <c r="U214" s="105"/>
      <c r="V214" s="105"/>
      <c r="W214" s="105"/>
      <c r="X214" s="105"/>
      <c r="Y214" s="105"/>
      <c r="Z214" s="105"/>
    </row>
    <row r="215" spans="1:26" s="106" customFormat="1">
      <c r="A215" s="99"/>
      <c r="B215" s="100"/>
      <c r="C215" s="100" t="s">
        <v>445</v>
      </c>
      <c r="D215" s="102">
        <f>E215/E$217</f>
        <v>0.35010901810817302</v>
      </c>
      <c r="E215" s="101">
        <f>SUM(F215:O215)</f>
        <v>9547327.478826452</v>
      </c>
      <c r="F215" s="107">
        <f>Summary!H61*'Demand Summ.'!H13</f>
        <v>5363957.8858909551</v>
      </c>
      <c r="G215" s="107">
        <f>Summary!I61*'Demand Summ.'!I13</f>
        <v>2781521.8687270917</v>
      </c>
      <c r="H215" s="107">
        <f>Summary!J61*'Demand Summ.'!J13</f>
        <v>0</v>
      </c>
      <c r="I215" s="107">
        <f>Summary!K61*'Demand Summ.'!K13</f>
        <v>1401847.7242084048</v>
      </c>
      <c r="J215" s="107">
        <f>Summary!L61*'Demand Summ.'!L13</f>
        <v>0</v>
      </c>
      <c r="K215" s="107">
        <f>Summary!M61*'Demand Summ.'!M13</f>
        <v>0</v>
      </c>
      <c r="L215" s="107">
        <f>Summary!N61*'Demand Summ.'!N13</f>
        <v>0</v>
      </c>
      <c r="M215" s="107">
        <f>Summary!O61*'Demand Summ.'!O13</f>
        <v>0</v>
      </c>
      <c r="N215" s="107">
        <f>Summary!P61*'Demand Summ.'!P13</f>
        <v>0</v>
      </c>
      <c r="O215" s="107">
        <f>Summary!Q61*'Demand Summ.'!Q13</f>
        <v>0</v>
      </c>
      <c r="P215" s="107">
        <f>Summary!R61*'Demand Summ.'!R13</f>
        <v>0</v>
      </c>
      <c r="Q215" s="107">
        <f>Summary!S61*'Demand Summ.'!S13</f>
        <v>0</v>
      </c>
      <c r="R215" s="107">
        <f>Summary!T61*'Demand Summ.'!T13</f>
        <v>0</v>
      </c>
      <c r="S215" s="105"/>
      <c r="T215" s="105"/>
      <c r="U215" s="105"/>
      <c r="V215" s="105"/>
      <c r="W215" s="105"/>
      <c r="X215" s="105"/>
      <c r="Y215" s="105"/>
      <c r="Z215" s="105"/>
    </row>
    <row r="216" spans="1:26" s="106" customFormat="1">
      <c r="A216" s="99"/>
      <c r="B216" s="100"/>
      <c r="C216" s="100" t="s">
        <v>446</v>
      </c>
      <c r="D216" s="102">
        <f>E216/E$217</f>
        <v>0.29062588695221697</v>
      </c>
      <c r="E216" s="101">
        <f>SUM(F216:O216)</f>
        <v>7925247.2031437736</v>
      </c>
      <c r="F216" s="107">
        <f>Summary!H61*'Commodity Summ.'!H13</f>
        <v>2188317.656577942</v>
      </c>
      <c r="G216" s="107">
        <f>Summary!I61*'Commodity Summ.'!I13</f>
        <v>1326932.8148755818</v>
      </c>
      <c r="H216" s="107">
        <f>Summary!J61*'Commodity Summ.'!J13</f>
        <v>145176.89195943298</v>
      </c>
      <c r="I216" s="107">
        <f>Summary!K61*'Commodity Summ.'!K13</f>
        <v>1229098.4540207938</v>
      </c>
      <c r="J216" s="107">
        <f>Summary!L61*'Commodity Summ.'!L13</f>
        <v>3035721.3857100233</v>
      </c>
      <c r="K216" s="107">
        <f>Summary!M61*'Commodity Summ.'!M13</f>
        <v>0</v>
      </c>
      <c r="L216" s="107">
        <f>Summary!N61*'Commodity Summ.'!N13</f>
        <v>0</v>
      </c>
      <c r="M216" s="107">
        <f>Summary!O61*'Commodity Summ.'!O13</f>
        <v>0</v>
      </c>
      <c r="N216" s="107">
        <f>Summary!P61*'Commodity Summ.'!P13</f>
        <v>0</v>
      </c>
      <c r="O216" s="107">
        <f>Summary!Q61*'Commodity Summ.'!Q13</f>
        <v>0</v>
      </c>
      <c r="P216" s="107">
        <f>Summary!R61*'Commodity Summ.'!R13</f>
        <v>0</v>
      </c>
      <c r="Q216" s="107">
        <f>Summary!S61*'Commodity Summ.'!S13</f>
        <v>0</v>
      </c>
      <c r="R216" s="107">
        <f>Summary!T61*'Commodity Summ.'!T13</f>
        <v>0</v>
      </c>
      <c r="S216" s="105"/>
      <c r="T216" s="105"/>
      <c r="U216" s="105"/>
      <c r="V216" s="105"/>
      <c r="W216" s="105"/>
      <c r="X216" s="105"/>
      <c r="Y216" s="105"/>
      <c r="Z216" s="105"/>
    </row>
    <row r="217" spans="1:26" s="106" customFormat="1" ht="15.75">
      <c r="A217" s="99"/>
      <c r="B217" s="100"/>
      <c r="C217" s="100" t="s">
        <v>433</v>
      </c>
      <c r="D217" s="108">
        <f>SUM(D214:D216)</f>
        <v>1</v>
      </c>
      <c r="E217" s="109">
        <f>SUM(E214:E216)</f>
        <v>27269584.572302043</v>
      </c>
      <c r="F217" s="109">
        <f t="shared" ref="F217:R217" si="89">SUM(F214:F216)</f>
        <v>15021924.404063907</v>
      </c>
      <c r="G217" s="109">
        <f t="shared" si="89"/>
        <v>6261088.3195777088</v>
      </c>
      <c r="H217" s="109">
        <f t="shared" si="89"/>
        <v>160826.20535629019</v>
      </c>
      <c r="I217" s="109">
        <f t="shared" si="89"/>
        <v>2699843.3513688156</v>
      </c>
      <c r="J217" s="109">
        <f t="shared" si="89"/>
        <v>3125902.2919353186</v>
      </c>
      <c r="K217" s="109">
        <f t="shared" si="89"/>
        <v>0</v>
      </c>
      <c r="L217" s="109">
        <f t="shared" si="89"/>
        <v>0</v>
      </c>
      <c r="M217" s="109">
        <f t="shared" si="89"/>
        <v>0</v>
      </c>
      <c r="N217" s="109">
        <f t="shared" si="89"/>
        <v>0</v>
      </c>
      <c r="O217" s="109">
        <f t="shared" si="89"/>
        <v>0</v>
      </c>
      <c r="P217" s="109">
        <f t="shared" si="89"/>
        <v>0</v>
      </c>
      <c r="Q217" s="109">
        <f t="shared" si="89"/>
        <v>0</v>
      </c>
      <c r="R217" s="109">
        <f t="shared" si="89"/>
        <v>0</v>
      </c>
      <c r="S217" s="105"/>
      <c r="T217" s="105"/>
      <c r="U217" s="105"/>
      <c r="V217" s="105"/>
      <c r="W217" s="105"/>
      <c r="X217" s="105"/>
      <c r="Y217" s="105"/>
      <c r="Z217" s="105"/>
    </row>
    <row r="218" spans="1:26" s="106" customFormat="1">
      <c r="A218" s="99"/>
      <c r="B218" s="100"/>
      <c r="C218" s="100"/>
      <c r="D218" s="100"/>
      <c r="E218" s="101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5"/>
      <c r="T218" s="105"/>
      <c r="U218" s="105"/>
      <c r="V218" s="105"/>
      <c r="W218" s="105"/>
      <c r="X218" s="105"/>
      <c r="Y218" s="105"/>
      <c r="Z218" s="105"/>
    </row>
    <row r="219" spans="1:26" s="106" customFormat="1">
      <c r="A219" s="99"/>
      <c r="B219" s="100"/>
      <c r="C219" s="100" t="s">
        <v>437</v>
      </c>
      <c r="D219" s="102"/>
      <c r="E219" s="101">
        <f>SUM(F219:O219)</f>
        <v>-440890.50855040358</v>
      </c>
      <c r="F219" s="107">
        <f>+F214-F209</f>
        <v>-243218.803176824</v>
      </c>
      <c r="G219" s="107">
        <f t="shared" ref="G219:R219" si="90">+G214-G209</f>
        <v>-239140.71979577327</v>
      </c>
      <c r="H219" s="107">
        <f t="shared" si="90"/>
        <v>8314.7914481717107</v>
      </c>
      <c r="I219" s="107">
        <f t="shared" si="90"/>
        <v>-11046.672516741382</v>
      </c>
      <c r="J219" s="107">
        <f t="shared" si="90"/>
        <v>44200.895490763352</v>
      </c>
      <c r="K219" s="107">
        <f t="shared" si="90"/>
        <v>0</v>
      </c>
      <c r="L219" s="107">
        <f t="shared" si="90"/>
        <v>0</v>
      </c>
      <c r="M219" s="107">
        <f t="shared" si="90"/>
        <v>0</v>
      </c>
      <c r="N219" s="107">
        <f t="shared" si="90"/>
        <v>0</v>
      </c>
      <c r="O219" s="107">
        <f t="shared" si="90"/>
        <v>0</v>
      </c>
      <c r="P219" s="107">
        <f t="shared" si="90"/>
        <v>0</v>
      </c>
      <c r="Q219" s="107">
        <f t="shared" si="90"/>
        <v>0</v>
      </c>
      <c r="R219" s="107">
        <f t="shared" si="90"/>
        <v>0</v>
      </c>
      <c r="S219" s="105"/>
      <c r="T219" s="105"/>
      <c r="U219" s="105"/>
      <c r="V219" s="105"/>
      <c r="W219" s="105"/>
      <c r="X219" s="105"/>
      <c r="Y219" s="105"/>
      <c r="Z219" s="105"/>
    </row>
    <row r="220" spans="1:26" s="106" customFormat="1">
      <c r="A220" s="99"/>
      <c r="B220" s="100"/>
      <c r="C220" s="100" t="s">
        <v>438</v>
      </c>
      <c r="D220" s="102"/>
      <c r="E220" s="101">
        <f>SUM(F220:O220)</f>
        <v>-708426.94876029948</v>
      </c>
      <c r="F220" s="107">
        <f t="shared" ref="F220:R221" si="91">+F215-F210</f>
        <v>-174655.52149377763</v>
      </c>
      <c r="G220" s="107">
        <f t="shared" si="91"/>
        <v>-309005.2718208083</v>
      </c>
      <c r="H220" s="107">
        <f t="shared" si="91"/>
        <v>0</v>
      </c>
      <c r="I220" s="107">
        <f t="shared" si="91"/>
        <v>-224766.15544571355</v>
      </c>
      <c r="J220" s="107">
        <f t="shared" si="91"/>
        <v>0</v>
      </c>
      <c r="K220" s="107">
        <f t="shared" si="91"/>
        <v>0</v>
      </c>
      <c r="L220" s="107">
        <f t="shared" si="91"/>
        <v>0</v>
      </c>
      <c r="M220" s="107">
        <f t="shared" si="91"/>
        <v>0</v>
      </c>
      <c r="N220" s="107">
        <f t="shared" si="91"/>
        <v>0</v>
      </c>
      <c r="O220" s="107">
        <f t="shared" si="91"/>
        <v>0</v>
      </c>
      <c r="P220" s="107">
        <f t="shared" si="91"/>
        <v>0</v>
      </c>
      <c r="Q220" s="107">
        <f t="shared" si="91"/>
        <v>0</v>
      </c>
      <c r="R220" s="107">
        <f t="shared" si="91"/>
        <v>0</v>
      </c>
      <c r="S220" s="105"/>
      <c r="T220" s="105"/>
      <c r="U220" s="105"/>
      <c r="V220" s="105"/>
      <c r="W220" s="105"/>
      <c r="X220" s="105"/>
      <c r="Y220" s="105"/>
      <c r="Z220" s="105"/>
    </row>
    <row r="221" spans="1:26" s="106" customFormat="1">
      <c r="A221" s="99"/>
      <c r="B221" s="100"/>
      <c r="C221" s="100" t="s">
        <v>439</v>
      </c>
      <c r="D221" s="102"/>
      <c r="E221" s="101">
        <f>SUM(F221:O221)</f>
        <v>1149317.4573107257</v>
      </c>
      <c r="F221" s="107">
        <f t="shared" si="91"/>
        <v>-71253.684244797099</v>
      </c>
      <c r="G221" s="107">
        <f t="shared" si="91"/>
        <v>-147411.83226296958</v>
      </c>
      <c r="H221" s="107">
        <f t="shared" si="91"/>
        <v>77135.370039867776</v>
      </c>
      <c r="I221" s="107">
        <f t="shared" si="91"/>
        <v>-197068.29023139621</v>
      </c>
      <c r="J221" s="107">
        <f t="shared" si="91"/>
        <v>1487915.8940100209</v>
      </c>
      <c r="K221" s="107">
        <f t="shared" si="91"/>
        <v>0</v>
      </c>
      <c r="L221" s="107">
        <f t="shared" si="91"/>
        <v>0</v>
      </c>
      <c r="M221" s="107">
        <f t="shared" si="91"/>
        <v>0</v>
      </c>
      <c r="N221" s="107">
        <f t="shared" si="91"/>
        <v>0</v>
      </c>
      <c r="O221" s="107">
        <f t="shared" si="91"/>
        <v>0</v>
      </c>
      <c r="P221" s="107">
        <f t="shared" si="91"/>
        <v>0</v>
      </c>
      <c r="Q221" s="107">
        <f t="shared" si="91"/>
        <v>0</v>
      </c>
      <c r="R221" s="107">
        <f t="shared" si="91"/>
        <v>0</v>
      </c>
      <c r="S221" s="105"/>
      <c r="T221" s="105"/>
      <c r="U221" s="105"/>
      <c r="V221" s="105"/>
      <c r="W221" s="105"/>
      <c r="X221" s="105"/>
      <c r="Y221" s="105"/>
      <c r="Z221" s="105"/>
    </row>
    <row r="222" spans="1:26" s="106" customFormat="1">
      <c r="A222" s="99"/>
      <c r="B222" s="100"/>
      <c r="C222" s="100" t="s">
        <v>440</v>
      </c>
      <c r="D222" s="108"/>
      <c r="E222" s="101">
        <f>SUM(F222:O222)</f>
        <v>2.2584572434425354E-8</v>
      </c>
      <c r="F222" s="101">
        <f>SUM(F219:F221)</f>
        <v>-489128.00891539874</v>
      </c>
      <c r="G222" s="101">
        <f t="shared" ref="G222:O222" si="92">SUM(G219:G221)</f>
        <v>-695557.82387955114</v>
      </c>
      <c r="H222" s="101">
        <f t="shared" si="92"/>
        <v>85450.161488039492</v>
      </c>
      <c r="I222" s="101">
        <f t="shared" si="92"/>
        <v>-432881.11819385114</v>
      </c>
      <c r="J222" s="101">
        <f t="shared" si="92"/>
        <v>1532116.7895007841</v>
      </c>
      <c r="K222" s="101">
        <f t="shared" si="92"/>
        <v>0</v>
      </c>
      <c r="L222" s="101">
        <f t="shared" si="92"/>
        <v>0</v>
      </c>
      <c r="M222" s="101">
        <f t="shared" si="92"/>
        <v>0</v>
      </c>
      <c r="N222" s="101">
        <f t="shared" si="92"/>
        <v>0</v>
      </c>
      <c r="O222" s="101">
        <f t="shared" si="92"/>
        <v>0</v>
      </c>
      <c r="P222" s="101">
        <f>SUM(P219:P221)</f>
        <v>0</v>
      </c>
      <c r="Q222" s="101">
        <f>SUM(Q219:Q221)</f>
        <v>0</v>
      </c>
      <c r="R222" s="101">
        <f>SUM(R219:R221)</f>
        <v>0</v>
      </c>
      <c r="S222" s="105"/>
      <c r="T222" s="105"/>
      <c r="U222" s="105"/>
      <c r="V222" s="105"/>
      <c r="W222" s="105"/>
      <c r="X222" s="105"/>
      <c r="Y222" s="105"/>
      <c r="Z222" s="105"/>
    </row>
    <row r="223" spans="1:26" s="106" customFormat="1">
      <c r="A223" s="99"/>
      <c r="B223" s="100"/>
      <c r="C223" s="100"/>
      <c r="D223" s="100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5"/>
      <c r="T223" s="105"/>
      <c r="U223" s="105"/>
      <c r="V223" s="105"/>
      <c r="W223" s="105"/>
      <c r="X223" s="105"/>
      <c r="Y223" s="105"/>
      <c r="Z223" s="105"/>
    </row>
    <row r="224" spans="1:26" s="106" customFormat="1">
      <c r="A224" s="99"/>
      <c r="B224" s="100"/>
      <c r="C224" s="100" t="s">
        <v>441</v>
      </c>
      <c r="D224" s="100"/>
      <c r="E224" s="101">
        <f>SUM(F224:O224)</f>
        <v>10237900.398882225</v>
      </c>
      <c r="F224" s="107">
        <f>F209+$D209*F$222</f>
        <v>7529232.8967282549</v>
      </c>
      <c r="G224" s="107">
        <f t="shared" ref="G224:R226" si="93">G209+$D209*G$222</f>
        <v>2130639.0347078317</v>
      </c>
      <c r="H224" s="107">
        <f t="shared" si="93"/>
        <v>39415.327582648933</v>
      </c>
      <c r="I224" s="107">
        <f t="shared" si="93"/>
        <v>-82573.986651465486</v>
      </c>
      <c r="J224" s="107">
        <f t="shared" si="93"/>
        <v>621187.12651495647</v>
      </c>
      <c r="K224" s="107">
        <f t="shared" si="93"/>
        <v>0</v>
      </c>
      <c r="L224" s="107">
        <f t="shared" si="93"/>
        <v>0</v>
      </c>
      <c r="M224" s="107">
        <f t="shared" si="93"/>
        <v>0</v>
      </c>
      <c r="N224" s="107">
        <f t="shared" si="93"/>
        <v>0</v>
      </c>
      <c r="O224" s="107">
        <f t="shared" si="93"/>
        <v>0</v>
      </c>
      <c r="P224" s="107">
        <f t="shared" si="93"/>
        <v>0</v>
      </c>
      <c r="Q224" s="107">
        <f t="shared" si="93"/>
        <v>0</v>
      </c>
      <c r="R224" s="107">
        <f t="shared" si="93"/>
        <v>0</v>
      </c>
      <c r="S224" s="105"/>
      <c r="T224" s="105"/>
      <c r="U224" s="105"/>
      <c r="V224" s="105"/>
      <c r="W224" s="105"/>
      <c r="X224" s="105"/>
      <c r="Y224" s="105"/>
      <c r="Z224" s="105"/>
    </row>
    <row r="225" spans="1:26" s="106" customFormat="1">
      <c r="A225" s="99"/>
      <c r="B225" s="100"/>
      <c r="C225" s="100" t="s">
        <v>442</v>
      </c>
      <c r="D225" s="100"/>
      <c r="E225" s="101">
        <f>SUM(F225:O225)</f>
        <v>10255754.42758676</v>
      </c>
      <c r="F225" s="107">
        <f t="shared" ref="F225:F226" si="94">F210+$D210*F$222</f>
        <v>5354658.395903334</v>
      </c>
      <c r="G225" s="107">
        <f t="shared" si="93"/>
        <v>2828936.4216654114</v>
      </c>
      <c r="H225" s="107">
        <f t="shared" si="93"/>
        <v>32136.751834096009</v>
      </c>
      <c r="I225" s="107">
        <f t="shared" si="93"/>
        <v>1463812.6300507579</v>
      </c>
      <c r="J225" s="107">
        <f t="shared" si="93"/>
        <v>576210.22813316016</v>
      </c>
      <c r="K225" s="107">
        <f t="shared" si="93"/>
        <v>0</v>
      </c>
      <c r="L225" s="107">
        <f t="shared" si="93"/>
        <v>0</v>
      </c>
      <c r="M225" s="107">
        <f t="shared" si="93"/>
        <v>0</v>
      </c>
      <c r="N225" s="107">
        <f t="shared" si="93"/>
        <v>0</v>
      </c>
      <c r="O225" s="107">
        <f t="shared" si="93"/>
        <v>0</v>
      </c>
      <c r="P225" s="107">
        <f t="shared" si="93"/>
        <v>0</v>
      </c>
      <c r="Q225" s="107">
        <f t="shared" si="93"/>
        <v>0</v>
      </c>
      <c r="R225" s="107">
        <f t="shared" si="93"/>
        <v>0</v>
      </c>
      <c r="S225" s="105"/>
      <c r="T225" s="105"/>
      <c r="U225" s="105"/>
      <c r="V225" s="105"/>
      <c r="W225" s="105"/>
      <c r="X225" s="105"/>
      <c r="Y225" s="105"/>
      <c r="Z225" s="105"/>
    </row>
    <row r="226" spans="1:26" s="106" customFormat="1">
      <c r="A226" s="99"/>
      <c r="B226" s="100"/>
      <c r="C226" s="100" t="s">
        <v>443</v>
      </c>
      <c r="D226" s="100"/>
      <c r="E226" s="101">
        <f>SUM(F226:O226)</f>
        <v>6775929.7458330533</v>
      </c>
      <c r="F226" s="107">
        <f t="shared" si="94"/>
        <v>2138033.1114323176</v>
      </c>
      <c r="G226" s="107">
        <f t="shared" si="93"/>
        <v>1301512.8632044666</v>
      </c>
      <c r="H226" s="107">
        <f t="shared" si="93"/>
        <v>89274.125939545178</v>
      </c>
      <c r="I226" s="107">
        <f t="shared" si="93"/>
        <v>1318604.7079695237</v>
      </c>
      <c r="J226" s="107">
        <f t="shared" si="93"/>
        <v>1928504.9372872005</v>
      </c>
      <c r="K226" s="107">
        <f t="shared" si="93"/>
        <v>0</v>
      </c>
      <c r="L226" s="107">
        <f t="shared" si="93"/>
        <v>0</v>
      </c>
      <c r="M226" s="107">
        <f t="shared" si="93"/>
        <v>0</v>
      </c>
      <c r="N226" s="107">
        <f t="shared" si="93"/>
        <v>0</v>
      </c>
      <c r="O226" s="107">
        <f t="shared" si="93"/>
        <v>0</v>
      </c>
      <c r="P226" s="107">
        <f t="shared" si="93"/>
        <v>0</v>
      </c>
      <c r="Q226" s="107">
        <f t="shared" si="93"/>
        <v>0</v>
      </c>
      <c r="R226" s="107">
        <f t="shared" si="93"/>
        <v>0</v>
      </c>
      <c r="S226" s="105"/>
      <c r="T226" s="105"/>
      <c r="U226" s="105"/>
      <c r="V226" s="105"/>
      <c r="W226" s="105"/>
      <c r="X226" s="105"/>
      <c r="Y226" s="105"/>
      <c r="Z226" s="105"/>
    </row>
    <row r="227" spans="1:26" s="106" customFormat="1">
      <c r="A227" s="99"/>
      <c r="B227" s="100"/>
      <c r="C227" s="100" t="s">
        <v>433</v>
      </c>
      <c r="D227" s="100"/>
      <c r="E227" s="101">
        <f>SUM(F227:O227)</f>
        <v>27269584.572302036</v>
      </c>
      <c r="F227" s="101">
        <f>SUM(F224:F226)</f>
        <v>15021924.404063907</v>
      </c>
      <c r="G227" s="101">
        <f t="shared" ref="G227:R227" si="95">SUM(G224:G226)</f>
        <v>6261088.3195777088</v>
      </c>
      <c r="H227" s="101">
        <f>SUM(H224:H226)</f>
        <v>160826.2053562901</v>
      </c>
      <c r="I227" s="101">
        <f t="shared" si="95"/>
        <v>2699843.3513688161</v>
      </c>
      <c r="J227" s="101">
        <f t="shared" si="95"/>
        <v>3125902.2919353172</v>
      </c>
      <c r="K227" s="101">
        <f t="shared" si="95"/>
        <v>0</v>
      </c>
      <c r="L227" s="101">
        <f t="shared" si="95"/>
        <v>0</v>
      </c>
      <c r="M227" s="101">
        <f t="shared" si="95"/>
        <v>0</v>
      </c>
      <c r="N227" s="101">
        <f t="shared" si="95"/>
        <v>0</v>
      </c>
      <c r="O227" s="101">
        <f t="shared" si="95"/>
        <v>0</v>
      </c>
      <c r="P227" s="101">
        <f t="shared" si="95"/>
        <v>0</v>
      </c>
      <c r="Q227" s="101">
        <f t="shared" si="95"/>
        <v>0</v>
      </c>
      <c r="R227" s="101">
        <f t="shared" si="95"/>
        <v>0</v>
      </c>
      <c r="S227" s="105"/>
      <c r="T227" s="105"/>
      <c r="U227" s="105"/>
      <c r="V227" s="105"/>
      <c r="W227" s="105"/>
      <c r="X227" s="105"/>
      <c r="Y227" s="105"/>
      <c r="Z227" s="105"/>
    </row>
    <row r="228" spans="1:26">
      <c r="A228" s="88"/>
      <c r="B228" s="76"/>
      <c r="C228" s="76"/>
      <c r="D228" s="110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s="29" customFormat="1">
      <c r="A229" s="41"/>
    </row>
    <row r="230" spans="1:26" s="29" customFormat="1">
      <c r="A230" s="41"/>
    </row>
    <row r="231" spans="1:26" s="29" customFormat="1">
      <c r="A231" s="41"/>
    </row>
    <row r="232" spans="1:26" s="29" customFormat="1">
      <c r="A232" s="41"/>
    </row>
    <row r="233" spans="1:26" s="29" customFormat="1">
      <c r="A233" s="41"/>
    </row>
    <row r="234" spans="1:26" s="29" customFormat="1">
      <c r="A234" s="41"/>
    </row>
    <row r="235" spans="1:26" s="29" customFormat="1">
      <c r="A235" s="41"/>
    </row>
    <row r="236" spans="1:26" s="29" customFormat="1">
      <c r="A236" s="41"/>
    </row>
    <row r="237" spans="1:26" s="29" customFormat="1">
      <c r="A237" s="41"/>
    </row>
    <row r="238" spans="1:26" s="29" customFormat="1">
      <c r="A238" s="41"/>
    </row>
    <row r="239" spans="1:26" s="29" customFormat="1">
      <c r="A239" s="41"/>
    </row>
    <row r="240" spans="1:26" s="29" customFormat="1">
      <c r="A240" s="41"/>
    </row>
    <row r="241" spans="1:1" s="29" customFormat="1">
      <c r="A241" s="41"/>
    </row>
    <row r="242" spans="1:1" s="29" customFormat="1">
      <c r="A242" s="41"/>
    </row>
    <row r="243" spans="1:1" s="29" customFormat="1">
      <c r="A243" s="41"/>
    </row>
    <row r="244" spans="1:1" s="29" customFormat="1">
      <c r="A244" s="41"/>
    </row>
    <row r="245" spans="1:1" s="29" customFormat="1">
      <c r="A245" s="41"/>
    </row>
    <row r="246" spans="1:1" s="29" customFormat="1">
      <c r="A246" s="41"/>
    </row>
    <row r="247" spans="1:1" s="29" customFormat="1">
      <c r="A247" s="41"/>
    </row>
    <row r="248" spans="1:1" s="29" customFormat="1">
      <c r="A248" s="41"/>
    </row>
    <row r="249" spans="1:1" s="29" customFormat="1">
      <c r="A249" s="41"/>
    </row>
    <row r="250" spans="1:1" s="29" customFormat="1">
      <c r="A250" s="41"/>
    </row>
    <row r="251" spans="1:1" s="29" customFormat="1">
      <c r="A251" s="41"/>
    </row>
    <row r="252" spans="1:1" s="29" customFormat="1">
      <c r="A252" s="41"/>
    </row>
    <row r="253" spans="1:1" s="29" customFormat="1">
      <c r="A253" s="41"/>
    </row>
    <row r="254" spans="1:1" s="29" customFormat="1">
      <c r="A254" s="41"/>
    </row>
    <row r="255" spans="1:1" s="29" customFormat="1">
      <c r="A255" s="41"/>
    </row>
    <row r="256" spans="1:1" s="29" customFormat="1">
      <c r="A256" s="41"/>
    </row>
    <row r="257" spans="1:1" s="29" customFormat="1">
      <c r="A257" s="41"/>
    </row>
    <row r="258" spans="1:1" s="29" customFormat="1">
      <c r="A258" s="41"/>
    </row>
    <row r="259" spans="1:1" s="29" customFormat="1">
      <c r="A259" s="41"/>
    </row>
    <row r="260" spans="1:1" s="29" customFormat="1">
      <c r="A260" s="41"/>
    </row>
    <row r="261" spans="1:1" s="29" customFormat="1">
      <c r="A261" s="41"/>
    </row>
    <row r="262" spans="1:1" s="29" customFormat="1">
      <c r="A262" s="41"/>
    </row>
    <row r="263" spans="1:1" s="29" customFormat="1">
      <c r="A263" s="41"/>
    </row>
    <row r="264" spans="1:1" s="29" customFormat="1">
      <c r="A264" s="41"/>
    </row>
    <row r="265" spans="1:1" s="29" customFormat="1">
      <c r="A265" s="41"/>
    </row>
    <row r="266" spans="1:1" s="29" customFormat="1">
      <c r="A266" s="41"/>
    </row>
    <row r="267" spans="1:1" s="29" customFormat="1">
      <c r="A267" s="41"/>
    </row>
    <row r="268" spans="1:1" s="29" customFormat="1">
      <c r="A268" s="41"/>
    </row>
    <row r="269" spans="1:1" s="29" customFormat="1">
      <c r="A269" s="41"/>
    </row>
    <row r="270" spans="1:1" s="29" customFormat="1">
      <c r="A270" s="41"/>
    </row>
    <row r="271" spans="1:1" s="29" customFormat="1">
      <c r="A271" s="41"/>
    </row>
    <row r="272" spans="1:1" s="29" customFormat="1">
      <c r="A272" s="41"/>
    </row>
    <row r="273" spans="1:1" s="29" customFormat="1">
      <c r="A273" s="41"/>
    </row>
    <row r="274" spans="1:1" s="29" customFormat="1">
      <c r="A274" s="41"/>
    </row>
    <row r="275" spans="1:1" s="29" customFormat="1">
      <c r="A275" s="41"/>
    </row>
    <row r="276" spans="1:1" s="29" customFormat="1">
      <c r="A276" s="41"/>
    </row>
    <row r="277" spans="1:1" s="29" customFormat="1">
      <c r="A277" s="41"/>
    </row>
    <row r="278" spans="1:1" s="29" customFormat="1">
      <c r="A278" s="41"/>
    </row>
    <row r="279" spans="1:1" s="29" customFormat="1">
      <c r="A279" s="41"/>
    </row>
    <row r="280" spans="1:1" s="29" customFormat="1">
      <c r="A280" s="41"/>
    </row>
    <row r="281" spans="1:1" s="29" customFormat="1">
      <c r="A281" s="41"/>
    </row>
    <row r="282" spans="1:1" s="29" customFormat="1">
      <c r="A282" s="41"/>
    </row>
    <row r="283" spans="1:1" s="29" customFormat="1">
      <c r="A283" s="41"/>
    </row>
    <row r="284" spans="1:1" s="29" customFormat="1">
      <c r="A284" s="41"/>
    </row>
    <row r="285" spans="1:1" s="29" customFormat="1">
      <c r="A285" s="41"/>
    </row>
    <row r="286" spans="1:1" s="29" customFormat="1">
      <c r="A286" s="41"/>
    </row>
    <row r="287" spans="1:1" s="29" customFormat="1">
      <c r="A287" s="41"/>
    </row>
    <row r="288" spans="1:1" s="29" customFormat="1">
      <c r="A288" s="41"/>
    </row>
    <row r="289" spans="1:1" s="29" customFormat="1">
      <c r="A289" s="41"/>
    </row>
    <row r="290" spans="1:1" s="29" customFormat="1">
      <c r="A290" s="41"/>
    </row>
    <row r="291" spans="1:1" s="29" customFormat="1">
      <c r="A291" s="41"/>
    </row>
    <row r="292" spans="1:1" s="29" customFormat="1">
      <c r="A292" s="41"/>
    </row>
    <row r="293" spans="1:1" s="29" customFormat="1">
      <c r="A293" s="41"/>
    </row>
    <row r="294" spans="1:1" s="29" customFormat="1">
      <c r="A294" s="41"/>
    </row>
    <row r="295" spans="1:1" s="29" customFormat="1">
      <c r="A295" s="41"/>
    </row>
    <row r="296" spans="1:1" s="29" customFormat="1">
      <c r="A296" s="41"/>
    </row>
    <row r="297" spans="1:1" s="29" customFormat="1">
      <c r="A297" s="41"/>
    </row>
    <row r="298" spans="1:1" s="29" customFormat="1">
      <c r="A298" s="41"/>
    </row>
    <row r="299" spans="1:1" s="29" customFormat="1">
      <c r="A299" s="41"/>
    </row>
    <row r="300" spans="1:1" s="29" customFormat="1">
      <c r="A300" s="41"/>
    </row>
    <row r="301" spans="1:1" s="29" customFormat="1">
      <c r="A301" s="41"/>
    </row>
    <row r="302" spans="1:1" s="29" customFormat="1">
      <c r="A302" s="41"/>
    </row>
    <row r="303" spans="1:1" s="29" customFormat="1">
      <c r="A303" s="41"/>
    </row>
    <row r="304" spans="1:1" s="29" customFormat="1">
      <c r="A304" s="41"/>
    </row>
    <row r="305" spans="1:1" s="29" customFormat="1">
      <c r="A305" s="41"/>
    </row>
    <row r="306" spans="1:1" s="29" customFormat="1">
      <c r="A306" s="41"/>
    </row>
    <row r="307" spans="1:1" s="29" customFormat="1">
      <c r="A307" s="41"/>
    </row>
    <row r="308" spans="1:1" s="29" customFormat="1">
      <c r="A308" s="41"/>
    </row>
    <row r="309" spans="1:1" s="29" customFormat="1">
      <c r="A309" s="41"/>
    </row>
    <row r="310" spans="1:1" s="29" customFormat="1">
      <c r="A310" s="41"/>
    </row>
    <row r="311" spans="1:1" s="29" customFormat="1">
      <c r="A311" s="41"/>
    </row>
    <row r="312" spans="1:1" s="29" customFormat="1">
      <c r="A312" s="41"/>
    </row>
    <row r="313" spans="1:1" s="29" customFormat="1">
      <c r="A313" s="41"/>
    </row>
    <row r="314" spans="1:1" s="29" customFormat="1">
      <c r="A314" s="41"/>
    </row>
    <row r="315" spans="1:1" s="29" customFormat="1">
      <c r="A315" s="41"/>
    </row>
    <row r="316" spans="1:1" s="29" customFormat="1">
      <c r="A316" s="41"/>
    </row>
    <row r="317" spans="1:1" s="29" customFormat="1">
      <c r="A317" s="41"/>
    </row>
    <row r="318" spans="1:1" s="29" customFormat="1">
      <c r="A318" s="41"/>
    </row>
    <row r="319" spans="1:1" s="29" customFormat="1">
      <c r="A319" s="41"/>
    </row>
    <row r="320" spans="1:1" s="29" customFormat="1">
      <c r="A320" s="41"/>
    </row>
    <row r="321" spans="1:1" s="29" customFormat="1">
      <c r="A321" s="41"/>
    </row>
    <row r="322" spans="1:1" s="29" customFormat="1">
      <c r="A322" s="41"/>
    </row>
    <row r="323" spans="1:1" s="29" customFormat="1">
      <c r="A323" s="41"/>
    </row>
    <row r="324" spans="1:1" s="29" customFormat="1">
      <c r="A324" s="41"/>
    </row>
    <row r="325" spans="1:1" s="29" customFormat="1">
      <c r="A325" s="41"/>
    </row>
    <row r="326" spans="1:1" s="29" customFormat="1">
      <c r="A326" s="41"/>
    </row>
    <row r="327" spans="1:1" s="29" customFormat="1">
      <c r="A327" s="41"/>
    </row>
    <row r="328" spans="1:1" s="29" customFormat="1">
      <c r="A328" s="41"/>
    </row>
    <row r="329" spans="1:1" s="29" customFormat="1">
      <c r="A329" s="41"/>
    </row>
    <row r="330" spans="1:1" s="29" customFormat="1">
      <c r="A330" s="41"/>
    </row>
    <row r="331" spans="1:1" s="29" customFormat="1">
      <c r="A331" s="41"/>
    </row>
    <row r="332" spans="1:1" s="29" customFormat="1">
      <c r="A332" s="41"/>
    </row>
    <row r="333" spans="1:1" s="29" customFormat="1">
      <c r="A333" s="41"/>
    </row>
    <row r="334" spans="1:1" s="29" customFormat="1">
      <c r="A334" s="41"/>
    </row>
    <row r="335" spans="1:1" s="29" customFormat="1">
      <c r="A335" s="41"/>
    </row>
    <row r="336" spans="1:1" s="29" customFormat="1">
      <c r="A336" s="41"/>
    </row>
    <row r="337" spans="1:1" s="29" customFormat="1">
      <c r="A337" s="41"/>
    </row>
    <row r="338" spans="1:1" s="29" customFormat="1">
      <c r="A338" s="41"/>
    </row>
    <row r="339" spans="1:1" s="29" customFormat="1">
      <c r="A339" s="41"/>
    </row>
    <row r="340" spans="1:1" s="29" customFormat="1">
      <c r="A340" s="41"/>
    </row>
    <row r="341" spans="1:1" s="29" customFormat="1">
      <c r="A341" s="41"/>
    </row>
    <row r="342" spans="1:1" s="29" customFormat="1">
      <c r="A342" s="41"/>
    </row>
    <row r="343" spans="1:1" s="29" customFormat="1">
      <c r="A343" s="41"/>
    </row>
    <row r="344" spans="1:1" s="29" customFormat="1">
      <c r="A344" s="41"/>
    </row>
    <row r="345" spans="1:1" s="29" customFormat="1">
      <c r="A345" s="41"/>
    </row>
    <row r="346" spans="1:1" s="29" customFormat="1">
      <c r="A346" s="41"/>
    </row>
    <row r="347" spans="1:1" s="29" customFormat="1">
      <c r="A347" s="41"/>
    </row>
    <row r="348" spans="1:1" s="29" customFormat="1">
      <c r="A348" s="41"/>
    </row>
    <row r="349" spans="1:1" s="29" customFormat="1">
      <c r="A349" s="41"/>
    </row>
    <row r="350" spans="1:1" s="29" customFormat="1">
      <c r="A350" s="41"/>
    </row>
    <row r="351" spans="1:1" s="29" customFormat="1">
      <c r="A351" s="41"/>
    </row>
    <row r="352" spans="1:1" s="29" customFormat="1">
      <c r="A352" s="41"/>
    </row>
    <row r="353" spans="1:1" s="29" customFormat="1">
      <c r="A353" s="41"/>
    </row>
    <row r="354" spans="1:1" s="29" customFormat="1">
      <c r="A354" s="41"/>
    </row>
    <row r="355" spans="1:1" s="29" customFormat="1">
      <c r="A355" s="41"/>
    </row>
    <row r="356" spans="1:1" s="29" customFormat="1">
      <c r="A356" s="41"/>
    </row>
    <row r="357" spans="1:1" s="29" customFormat="1">
      <c r="A357" s="41"/>
    </row>
    <row r="358" spans="1:1" s="29" customFormat="1">
      <c r="A358" s="41"/>
    </row>
    <row r="359" spans="1:1" s="29" customFormat="1">
      <c r="A359" s="41"/>
    </row>
    <row r="360" spans="1:1" s="29" customFormat="1">
      <c r="A360" s="41"/>
    </row>
    <row r="361" spans="1:1" s="29" customFormat="1">
      <c r="A361" s="41"/>
    </row>
    <row r="362" spans="1:1" s="29" customFormat="1">
      <c r="A362" s="41"/>
    </row>
    <row r="363" spans="1:1" s="29" customFormat="1">
      <c r="A363" s="41"/>
    </row>
    <row r="364" spans="1:1" s="29" customFormat="1">
      <c r="A364" s="41"/>
    </row>
    <row r="365" spans="1:1" s="29" customFormat="1">
      <c r="A365" s="41"/>
    </row>
    <row r="366" spans="1:1" s="29" customFormat="1">
      <c r="A366" s="41"/>
    </row>
    <row r="367" spans="1:1" s="29" customFormat="1">
      <c r="A367" s="41"/>
    </row>
    <row r="368" spans="1:1" s="29" customFormat="1">
      <c r="A368" s="41"/>
    </row>
    <row r="369" spans="1:1" s="29" customFormat="1">
      <c r="A369" s="41"/>
    </row>
    <row r="370" spans="1:1" s="29" customFormat="1">
      <c r="A370" s="41"/>
    </row>
    <row r="371" spans="1:1" s="29" customFormat="1">
      <c r="A371" s="41"/>
    </row>
    <row r="372" spans="1:1" s="29" customFormat="1">
      <c r="A372" s="41"/>
    </row>
    <row r="373" spans="1:1" s="29" customFormat="1">
      <c r="A373" s="41"/>
    </row>
    <row r="374" spans="1:1" s="29" customFormat="1">
      <c r="A374" s="41"/>
    </row>
    <row r="375" spans="1:1" s="29" customFormat="1">
      <c r="A375" s="41"/>
    </row>
    <row r="376" spans="1:1" s="29" customFormat="1">
      <c r="A376" s="41"/>
    </row>
    <row r="377" spans="1:1" s="29" customFormat="1">
      <c r="A377" s="41"/>
    </row>
    <row r="378" spans="1:1" s="29" customFormat="1">
      <c r="A378" s="41"/>
    </row>
    <row r="379" spans="1:1" s="29" customFormat="1">
      <c r="A379" s="41"/>
    </row>
    <row r="380" spans="1:1" s="29" customFormat="1">
      <c r="A380" s="41"/>
    </row>
    <row r="381" spans="1:1" s="29" customFormat="1">
      <c r="A381" s="41"/>
    </row>
    <row r="382" spans="1:1" s="29" customFormat="1">
      <c r="A382" s="41"/>
    </row>
    <row r="383" spans="1:1" s="29" customFormat="1">
      <c r="A383" s="41"/>
    </row>
    <row r="384" spans="1:1" s="29" customFormat="1">
      <c r="A384" s="41"/>
    </row>
    <row r="385" spans="1:1" s="29" customFormat="1">
      <c r="A385" s="41"/>
    </row>
    <row r="386" spans="1:1" s="29" customFormat="1">
      <c r="A386" s="41"/>
    </row>
    <row r="387" spans="1:1" s="29" customFormat="1">
      <c r="A387" s="41"/>
    </row>
    <row r="388" spans="1:1" s="29" customFormat="1">
      <c r="A388" s="41"/>
    </row>
    <row r="389" spans="1:1" s="29" customFormat="1">
      <c r="A389" s="41"/>
    </row>
    <row r="390" spans="1:1" s="29" customFormat="1">
      <c r="A390" s="41"/>
    </row>
    <row r="391" spans="1:1" s="29" customFormat="1">
      <c r="A391" s="41"/>
    </row>
    <row r="392" spans="1:1" s="29" customFormat="1">
      <c r="A392" s="41"/>
    </row>
    <row r="393" spans="1:1" s="29" customFormat="1">
      <c r="A393" s="41"/>
    </row>
    <row r="394" spans="1:1" s="29" customFormat="1">
      <c r="A394" s="41"/>
    </row>
    <row r="395" spans="1:1" s="29" customFormat="1">
      <c r="A395" s="41"/>
    </row>
    <row r="396" spans="1:1" s="29" customFormat="1">
      <c r="A396" s="41"/>
    </row>
    <row r="397" spans="1:1" s="29" customFormat="1">
      <c r="A397" s="41"/>
    </row>
    <row r="398" spans="1:1" s="29" customFormat="1">
      <c r="A398" s="41"/>
    </row>
    <row r="399" spans="1:1" s="29" customFormat="1">
      <c r="A399" s="41"/>
    </row>
    <row r="400" spans="1:1" s="29" customFormat="1">
      <c r="A400" s="41"/>
    </row>
    <row r="401" spans="1:1" s="29" customFormat="1">
      <c r="A401" s="41"/>
    </row>
    <row r="402" spans="1:1" s="29" customFormat="1">
      <c r="A402" s="41"/>
    </row>
    <row r="403" spans="1:1" s="29" customFormat="1">
      <c r="A403" s="41"/>
    </row>
    <row r="404" spans="1:1" s="29" customFormat="1">
      <c r="A404" s="41"/>
    </row>
    <row r="405" spans="1:1" s="29" customFormat="1">
      <c r="A405" s="41"/>
    </row>
    <row r="406" spans="1:1" s="29" customFormat="1">
      <c r="A406" s="41"/>
    </row>
    <row r="407" spans="1:1" s="29" customFormat="1">
      <c r="A407" s="41"/>
    </row>
    <row r="408" spans="1:1" s="29" customFormat="1">
      <c r="A408" s="41"/>
    </row>
    <row r="409" spans="1:1" s="29" customFormat="1">
      <c r="A409" s="41"/>
    </row>
    <row r="410" spans="1:1" s="29" customFormat="1">
      <c r="A410" s="41"/>
    </row>
    <row r="411" spans="1:1" s="29" customFormat="1">
      <c r="A411" s="41"/>
    </row>
    <row r="412" spans="1:1" s="29" customFormat="1">
      <c r="A412" s="41"/>
    </row>
    <row r="413" spans="1:1" s="29" customFormat="1">
      <c r="A413" s="41"/>
    </row>
    <row r="414" spans="1:1" s="29" customFormat="1">
      <c r="A414" s="41"/>
    </row>
    <row r="415" spans="1:1" s="29" customFormat="1">
      <c r="A415" s="41"/>
    </row>
    <row r="416" spans="1:1" s="29" customFormat="1">
      <c r="A416" s="41"/>
    </row>
    <row r="417" spans="1:1" s="29" customFormat="1">
      <c r="A417" s="41"/>
    </row>
    <row r="418" spans="1:1" s="29" customFormat="1">
      <c r="A418" s="41"/>
    </row>
    <row r="419" spans="1:1" s="29" customFormat="1">
      <c r="A419" s="41"/>
    </row>
    <row r="420" spans="1:1" s="29" customFormat="1">
      <c r="A420" s="41"/>
    </row>
    <row r="421" spans="1:1" s="29" customFormat="1">
      <c r="A421" s="41"/>
    </row>
    <row r="422" spans="1:1" s="29" customFormat="1">
      <c r="A422" s="41"/>
    </row>
    <row r="423" spans="1:1" s="29" customFormat="1">
      <c r="A423" s="41"/>
    </row>
    <row r="424" spans="1:1" s="29" customFormat="1">
      <c r="A424" s="41"/>
    </row>
    <row r="425" spans="1:1" s="29" customFormat="1">
      <c r="A425" s="41"/>
    </row>
    <row r="426" spans="1:1" s="29" customFormat="1">
      <c r="A426" s="41"/>
    </row>
    <row r="427" spans="1:1" s="29" customFormat="1">
      <c r="A427" s="41"/>
    </row>
    <row r="428" spans="1:1" s="29" customFormat="1">
      <c r="A428" s="41"/>
    </row>
    <row r="429" spans="1:1" s="29" customFormat="1">
      <c r="A429" s="41"/>
    </row>
    <row r="430" spans="1:1" s="29" customFormat="1">
      <c r="A430" s="41"/>
    </row>
    <row r="431" spans="1:1" s="29" customFormat="1">
      <c r="A431" s="41"/>
    </row>
    <row r="432" spans="1:1" s="29" customFormat="1">
      <c r="A432" s="41"/>
    </row>
    <row r="433" spans="1:1" s="29" customFormat="1">
      <c r="A433" s="41"/>
    </row>
    <row r="434" spans="1:1" s="29" customFormat="1">
      <c r="A434" s="41"/>
    </row>
    <row r="435" spans="1:1" s="29" customFormat="1">
      <c r="A435" s="41"/>
    </row>
    <row r="436" spans="1:1" s="29" customFormat="1">
      <c r="A436" s="41"/>
    </row>
    <row r="437" spans="1:1" s="29" customFormat="1">
      <c r="A437" s="41"/>
    </row>
    <row r="438" spans="1:1" s="29" customFormat="1">
      <c r="A438" s="41"/>
    </row>
    <row r="439" spans="1:1" s="29" customFormat="1">
      <c r="A439" s="41"/>
    </row>
    <row r="440" spans="1:1" s="29" customFormat="1">
      <c r="A440" s="41"/>
    </row>
    <row r="441" spans="1:1" s="29" customFormat="1">
      <c r="A441" s="41"/>
    </row>
    <row r="442" spans="1:1" s="29" customFormat="1">
      <c r="A442" s="41"/>
    </row>
    <row r="443" spans="1:1" s="29" customFormat="1">
      <c r="A443" s="41"/>
    </row>
    <row r="444" spans="1:1" s="29" customFormat="1">
      <c r="A444" s="41"/>
    </row>
    <row r="445" spans="1:1" s="29" customFormat="1">
      <c r="A445" s="41"/>
    </row>
    <row r="446" spans="1:1" s="29" customFormat="1">
      <c r="A446" s="41"/>
    </row>
    <row r="447" spans="1:1" s="29" customFormat="1">
      <c r="A447" s="41"/>
    </row>
    <row r="448" spans="1:1" s="29" customFormat="1">
      <c r="A448" s="41"/>
    </row>
    <row r="449" spans="1:1" s="29" customFormat="1">
      <c r="A449" s="41"/>
    </row>
    <row r="450" spans="1:1" s="29" customFormat="1">
      <c r="A450" s="41"/>
    </row>
    <row r="451" spans="1:1" s="29" customFormat="1">
      <c r="A451" s="41"/>
    </row>
    <row r="452" spans="1:1" s="29" customFormat="1">
      <c r="A452" s="41"/>
    </row>
    <row r="453" spans="1:1" s="29" customFormat="1">
      <c r="A453" s="41"/>
    </row>
    <row r="454" spans="1:1" s="29" customFormat="1">
      <c r="A454" s="41"/>
    </row>
    <row r="455" spans="1:1" s="29" customFormat="1">
      <c r="A455" s="41"/>
    </row>
    <row r="456" spans="1:1" s="29" customFormat="1">
      <c r="A456" s="41"/>
    </row>
    <row r="457" spans="1:1" s="29" customFormat="1">
      <c r="A457" s="41"/>
    </row>
    <row r="458" spans="1:1" s="29" customFormat="1">
      <c r="A458" s="41"/>
    </row>
    <row r="459" spans="1:1" s="29" customFormat="1">
      <c r="A459" s="41"/>
    </row>
    <row r="460" spans="1:1" s="29" customFormat="1">
      <c r="A460" s="41"/>
    </row>
    <row r="461" spans="1:1" s="29" customFormat="1">
      <c r="A461" s="41"/>
    </row>
    <row r="462" spans="1:1" s="29" customFormat="1">
      <c r="A462" s="41"/>
    </row>
    <row r="463" spans="1:1" s="29" customFormat="1">
      <c r="A463" s="41"/>
    </row>
    <row r="464" spans="1:1" s="29" customFormat="1">
      <c r="A464" s="41"/>
    </row>
    <row r="465" spans="1:1" s="29" customFormat="1">
      <c r="A465" s="41"/>
    </row>
    <row r="466" spans="1:1" s="29" customFormat="1">
      <c r="A466" s="41"/>
    </row>
    <row r="467" spans="1:1" s="29" customFormat="1">
      <c r="A467" s="41"/>
    </row>
    <row r="468" spans="1:1" s="29" customFormat="1">
      <c r="A468" s="41"/>
    </row>
    <row r="469" spans="1:1" s="29" customFormat="1">
      <c r="A469" s="41"/>
    </row>
    <row r="470" spans="1:1" s="29" customFormat="1">
      <c r="A470" s="41"/>
    </row>
    <row r="471" spans="1:1" s="29" customFormat="1">
      <c r="A471" s="41"/>
    </row>
    <row r="472" spans="1:1" s="29" customFormat="1">
      <c r="A472" s="41"/>
    </row>
    <row r="473" spans="1:1" s="29" customFormat="1">
      <c r="A473" s="41"/>
    </row>
    <row r="474" spans="1:1" s="29" customFormat="1">
      <c r="A474" s="41"/>
    </row>
    <row r="475" spans="1:1" s="29" customFormat="1">
      <c r="A475" s="41"/>
    </row>
    <row r="476" spans="1:1" s="29" customFormat="1">
      <c r="A476" s="41"/>
    </row>
    <row r="477" spans="1:1" s="29" customFormat="1">
      <c r="A477" s="41"/>
    </row>
    <row r="478" spans="1:1" s="29" customFormat="1">
      <c r="A478" s="41"/>
    </row>
    <row r="479" spans="1:1" s="29" customFormat="1">
      <c r="A479" s="41"/>
    </row>
    <row r="480" spans="1:1" s="29" customFormat="1">
      <c r="A480" s="41"/>
    </row>
    <row r="481" spans="1:1" s="29" customFormat="1">
      <c r="A481" s="41"/>
    </row>
    <row r="482" spans="1:1" s="29" customFormat="1">
      <c r="A482" s="41"/>
    </row>
    <row r="483" spans="1:1" s="29" customFormat="1">
      <c r="A483" s="41"/>
    </row>
    <row r="484" spans="1:1" s="29" customFormat="1">
      <c r="A484" s="41"/>
    </row>
    <row r="485" spans="1:1" s="29" customFormat="1">
      <c r="A485" s="41"/>
    </row>
    <row r="486" spans="1:1" s="29" customFormat="1">
      <c r="A486" s="41"/>
    </row>
    <row r="487" spans="1:1" s="29" customFormat="1">
      <c r="A487" s="41"/>
    </row>
    <row r="488" spans="1:1" s="29" customFormat="1">
      <c r="A488" s="41"/>
    </row>
    <row r="489" spans="1:1" s="29" customFormat="1">
      <c r="A489" s="41"/>
    </row>
    <row r="490" spans="1:1" s="29" customFormat="1">
      <c r="A490" s="41"/>
    </row>
    <row r="491" spans="1:1" s="29" customFormat="1">
      <c r="A491" s="41"/>
    </row>
    <row r="492" spans="1:1" s="29" customFormat="1">
      <c r="A492" s="41"/>
    </row>
    <row r="493" spans="1:1" s="29" customFormat="1">
      <c r="A493" s="41"/>
    </row>
    <row r="494" spans="1:1" s="29" customFormat="1">
      <c r="A494" s="41"/>
    </row>
    <row r="495" spans="1:1" s="29" customFormat="1">
      <c r="A495" s="41"/>
    </row>
    <row r="496" spans="1:1" s="29" customFormat="1">
      <c r="A496" s="41"/>
    </row>
    <row r="497" spans="1:1" s="29" customFormat="1">
      <c r="A497" s="41"/>
    </row>
    <row r="498" spans="1:1" s="29" customFormat="1">
      <c r="A498" s="41"/>
    </row>
    <row r="499" spans="1:1" s="29" customFormat="1">
      <c r="A499" s="41"/>
    </row>
    <row r="500" spans="1:1" s="29" customFormat="1">
      <c r="A500" s="41"/>
    </row>
    <row r="501" spans="1:1" s="29" customFormat="1">
      <c r="A501" s="41"/>
    </row>
    <row r="502" spans="1:1" s="29" customFormat="1">
      <c r="A502" s="41"/>
    </row>
    <row r="503" spans="1:1" s="29" customFormat="1">
      <c r="A503" s="41"/>
    </row>
    <row r="504" spans="1:1" s="29" customFormat="1">
      <c r="A504" s="41"/>
    </row>
    <row r="505" spans="1:1" s="29" customFormat="1">
      <c r="A505" s="41"/>
    </row>
    <row r="506" spans="1:1" s="29" customFormat="1">
      <c r="A506" s="41"/>
    </row>
    <row r="507" spans="1:1" s="29" customFormat="1">
      <c r="A507" s="41"/>
    </row>
    <row r="508" spans="1:1" s="29" customFormat="1">
      <c r="A508" s="41"/>
    </row>
    <row r="509" spans="1:1" s="29" customFormat="1">
      <c r="A509" s="41"/>
    </row>
    <row r="510" spans="1:1" s="29" customFormat="1">
      <c r="A510" s="41"/>
    </row>
    <row r="511" spans="1:1" s="29" customFormat="1">
      <c r="A511" s="41"/>
    </row>
    <row r="512" spans="1:1" s="29" customFormat="1">
      <c r="A512" s="41"/>
    </row>
    <row r="513" spans="1:1" s="29" customFormat="1">
      <c r="A513" s="41"/>
    </row>
    <row r="514" spans="1:1" s="29" customFormat="1">
      <c r="A514" s="41"/>
    </row>
    <row r="515" spans="1:1" s="29" customFormat="1">
      <c r="A515" s="41"/>
    </row>
    <row r="516" spans="1:1" s="29" customFormat="1">
      <c r="A516" s="41"/>
    </row>
    <row r="517" spans="1:1" s="29" customFormat="1">
      <c r="A517" s="41"/>
    </row>
    <row r="518" spans="1:1" s="29" customFormat="1">
      <c r="A518" s="41"/>
    </row>
    <row r="519" spans="1:1" s="29" customFormat="1">
      <c r="A519" s="41"/>
    </row>
    <row r="520" spans="1:1" s="29" customFormat="1">
      <c r="A520" s="41"/>
    </row>
    <row r="521" spans="1:1" s="29" customFormat="1">
      <c r="A521" s="41"/>
    </row>
    <row r="522" spans="1:1" s="29" customFormat="1">
      <c r="A522" s="41"/>
    </row>
    <row r="523" spans="1:1" s="29" customFormat="1">
      <c r="A523" s="41"/>
    </row>
    <row r="524" spans="1:1" s="29" customFormat="1">
      <c r="A524" s="41"/>
    </row>
    <row r="525" spans="1:1" s="29" customFormat="1">
      <c r="A525" s="41"/>
    </row>
    <row r="526" spans="1:1" s="29" customFormat="1">
      <c r="A526" s="41"/>
    </row>
    <row r="527" spans="1:1" s="29" customFormat="1">
      <c r="A527" s="41"/>
    </row>
    <row r="528" spans="1:1" s="29" customFormat="1">
      <c r="A528" s="41"/>
    </row>
    <row r="529" spans="1:1" s="29" customFormat="1">
      <c r="A529" s="41"/>
    </row>
    <row r="530" spans="1:1" s="29" customFormat="1">
      <c r="A530" s="41"/>
    </row>
    <row r="531" spans="1:1" s="29" customFormat="1">
      <c r="A531" s="41"/>
    </row>
    <row r="532" spans="1:1" s="29" customFormat="1">
      <c r="A532" s="41"/>
    </row>
    <row r="533" spans="1:1" s="29" customFormat="1">
      <c r="A533" s="41"/>
    </row>
    <row r="534" spans="1:1" s="29" customFormat="1">
      <c r="A534" s="41"/>
    </row>
    <row r="535" spans="1:1" s="29" customFormat="1">
      <c r="A535" s="41"/>
    </row>
    <row r="536" spans="1:1" s="29" customFormat="1">
      <c r="A536" s="41"/>
    </row>
    <row r="537" spans="1:1" s="29" customFormat="1">
      <c r="A537" s="41"/>
    </row>
    <row r="538" spans="1:1" s="29" customFormat="1">
      <c r="A538" s="41"/>
    </row>
    <row r="539" spans="1:1" s="29" customFormat="1">
      <c r="A539" s="41"/>
    </row>
    <row r="540" spans="1:1" s="29" customFormat="1">
      <c r="A540" s="41"/>
    </row>
    <row r="541" spans="1:1" s="29" customFormat="1">
      <c r="A541" s="41"/>
    </row>
    <row r="542" spans="1:1" s="29" customFormat="1">
      <c r="A542" s="41"/>
    </row>
    <row r="543" spans="1:1" s="29" customFormat="1">
      <c r="A543" s="41"/>
    </row>
    <row r="544" spans="1:1" s="29" customFormat="1">
      <c r="A544" s="41"/>
    </row>
    <row r="545" spans="1:1" s="29" customFormat="1">
      <c r="A545" s="41"/>
    </row>
    <row r="546" spans="1:1" s="29" customFormat="1">
      <c r="A546" s="41"/>
    </row>
    <row r="547" spans="1:1" s="29" customFormat="1">
      <c r="A547" s="41"/>
    </row>
    <row r="548" spans="1:1" s="29" customFormat="1">
      <c r="A548" s="41"/>
    </row>
    <row r="549" spans="1:1" s="29" customFormat="1">
      <c r="A549" s="41"/>
    </row>
    <row r="550" spans="1:1" s="29" customFormat="1">
      <c r="A550" s="41"/>
    </row>
    <row r="551" spans="1:1" s="29" customFormat="1">
      <c r="A551" s="41"/>
    </row>
    <row r="552" spans="1:1" s="29" customFormat="1">
      <c r="A552" s="41"/>
    </row>
    <row r="553" spans="1:1" s="29" customFormat="1">
      <c r="A553" s="41"/>
    </row>
    <row r="554" spans="1:1" s="29" customFormat="1">
      <c r="A554" s="41"/>
    </row>
    <row r="555" spans="1:1" s="29" customFormat="1">
      <c r="A555" s="41"/>
    </row>
    <row r="556" spans="1:1" s="29" customFormat="1">
      <c r="A556" s="41"/>
    </row>
    <row r="557" spans="1:1" s="29" customFormat="1">
      <c r="A557" s="41"/>
    </row>
    <row r="558" spans="1:1" s="29" customFormat="1">
      <c r="A558" s="41"/>
    </row>
    <row r="559" spans="1:1" s="29" customFormat="1">
      <c r="A559" s="41"/>
    </row>
    <row r="560" spans="1:1" s="29" customFormat="1">
      <c r="A560" s="41"/>
    </row>
    <row r="561" spans="1:1" s="29" customFormat="1">
      <c r="A561" s="41"/>
    </row>
    <row r="562" spans="1:1" s="29" customFormat="1">
      <c r="A562" s="41"/>
    </row>
    <row r="563" spans="1:1" s="29" customFormat="1">
      <c r="A563" s="41"/>
    </row>
    <row r="564" spans="1:1" s="29" customFormat="1">
      <c r="A564" s="41"/>
    </row>
    <row r="565" spans="1:1" s="29" customFormat="1">
      <c r="A565" s="41"/>
    </row>
    <row r="566" spans="1:1" s="29" customFormat="1">
      <c r="A566" s="41"/>
    </row>
    <row r="567" spans="1:1" s="29" customFormat="1">
      <c r="A567" s="41"/>
    </row>
    <row r="568" spans="1:1" s="29" customFormat="1">
      <c r="A568" s="41"/>
    </row>
    <row r="569" spans="1:1" s="29" customFormat="1">
      <c r="A569" s="41"/>
    </row>
    <row r="570" spans="1:1" s="29" customFormat="1">
      <c r="A570" s="41"/>
    </row>
    <row r="571" spans="1:1" s="29" customFormat="1">
      <c r="A571" s="41"/>
    </row>
    <row r="572" spans="1:1" s="29" customFormat="1">
      <c r="A572" s="41"/>
    </row>
    <row r="573" spans="1:1" s="29" customFormat="1">
      <c r="A573" s="41"/>
    </row>
    <row r="574" spans="1:1" s="29" customFormat="1">
      <c r="A574" s="41"/>
    </row>
    <row r="575" spans="1:1" s="29" customFormat="1">
      <c r="A575" s="41"/>
    </row>
    <row r="576" spans="1:1" s="29" customFormat="1">
      <c r="A576" s="41"/>
    </row>
    <row r="577" spans="1:1" s="29" customFormat="1">
      <c r="A577" s="41"/>
    </row>
    <row r="578" spans="1:1" s="29" customFormat="1">
      <c r="A578" s="41"/>
    </row>
    <row r="579" spans="1:1" s="29" customFormat="1">
      <c r="A579" s="41"/>
    </row>
    <row r="580" spans="1:1" s="29" customFormat="1">
      <c r="A580" s="41"/>
    </row>
    <row r="581" spans="1:1" s="29" customFormat="1">
      <c r="A581" s="41"/>
    </row>
    <row r="582" spans="1:1" s="29" customFormat="1">
      <c r="A582" s="41"/>
    </row>
    <row r="583" spans="1:1" s="29" customFormat="1">
      <c r="A583" s="41"/>
    </row>
    <row r="584" spans="1:1" s="29" customFormat="1">
      <c r="A584" s="41"/>
    </row>
    <row r="585" spans="1:1" s="29" customFormat="1">
      <c r="A585" s="41"/>
    </row>
    <row r="586" spans="1:1" s="29" customFormat="1">
      <c r="A586" s="41"/>
    </row>
    <row r="587" spans="1:1" s="29" customFormat="1">
      <c r="A587" s="41"/>
    </row>
    <row r="588" spans="1:1" s="29" customFormat="1">
      <c r="A588" s="41"/>
    </row>
    <row r="589" spans="1:1" s="29" customFormat="1">
      <c r="A589" s="41"/>
    </row>
    <row r="590" spans="1:1" s="29" customFormat="1">
      <c r="A590" s="41"/>
    </row>
    <row r="591" spans="1:1" s="29" customFormat="1">
      <c r="A591" s="41"/>
    </row>
    <row r="592" spans="1:1" s="29" customFormat="1">
      <c r="A592" s="41"/>
    </row>
    <row r="593" spans="1:1" s="29" customFormat="1">
      <c r="A593" s="41"/>
    </row>
    <row r="594" spans="1:1" s="29" customFormat="1">
      <c r="A594" s="41"/>
    </row>
    <row r="595" spans="1:1" s="29" customFormat="1">
      <c r="A595" s="41"/>
    </row>
    <row r="596" spans="1:1" s="29" customFormat="1">
      <c r="A596" s="41"/>
    </row>
    <row r="597" spans="1:1" s="29" customFormat="1">
      <c r="A597" s="41"/>
    </row>
    <row r="598" spans="1:1" s="29" customFormat="1">
      <c r="A598" s="41"/>
    </row>
    <row r="599" spans="1:1" s="29" customFormat="1">
      <c r="A599" s="41"/>
    </row>
    <row r="600" spans="1:1" s="29" customFormat="1">
      <c r="A600" s="41"/>
    </row>
    <row r="601" spans="1:1" s="29" customFormat="1">
      <c r="A601" s="41"/>
    </row>
    <row r="602" spans="1:1" s="29" customFormat="1">
      <c r="A602" s="41"/>
    </row>
    <row r="603" spans="1:1" s="29" customFormat="1">
      <c r="A603" s="41"/>
    </row>
    <row r="604" spans="1:1" s="29" customFormat="1">
      <c r="A604" s="41"/>
    </row>
    <row r="605" spans="1:1" s="29" customFormat="1">
      <c r="A605" s="41"/>
    </row>
    <row r="606" spans="1:1" s="29" customFormat="1">
      <c r="A606" s="41"/>
    </row>
    <row r="607" spans="1:1" s="29" customFormat="1">
      <c r="A607" s="41"/>
    </row>
    <row r="608" spans="1:1" s="29" customFormat="1">
      <c r="A608" s="41"/>
    </row>
    <row r="609" spans="1:1" s="29" customFormat="1">
      <c r="A609" s="41"/>
    </row>
    <row r="610" spans="1:1" s="29" customFormat="1">
      <c r="A610" s="41"/>
    </row>
    <row r="611" spans="1:1" s="29" customFormat="1">
      <c r="A611" s="41"/>
    </row>
    <row r="612" spans="1:1" s="29" customFormat="1">
      <c r="A612" s="41"/>
    </row>
    <row r="613" spans="1:1" s="29" customFormat="1">
      <c r="A613" s="41"/>
    </row>
    <row r="614" spans="1:1" s="29" customFormat="1">
      <c r="A614" s="41"/>
    </row>
    <row r="615" spans="1:1" s="29" customFormat="1">
      <c r="A615" s="41"/>
    </row>
    <row r="616" spans="1:1" s="29" customFormat="1">
      <c r="A616" s="41"/>
    </row>
    <row r="617" spans="1:1" s="29" customFormat="1">
      <c r="A617" s="41"/>
    </row>
    <row r="618" spans="1:1" s="29" customFormat="1">
      <c r="A618" s="41"/>
    </row>
    <row r="619" spans="1:1" s="29" customFormat="1">
      <c r="A619" s="41"/>
    </row>
    <row r="620" spans="1:1" s="29" customFormat="1">
      <c r="A620" s="41"/>
    </row>
    <row r="621" spans="1:1" s="29" customFormat="1">
      <c r="A621" s="41"/>
    </row>
    <row r="622" spans="1:1" s="29" customFormat="1">
      <c r="A622" s="41"/>
    </row>
    <row r="623" spans="1:1" s="29" customFormat="1">
      <c r="A623" s="41"/>
    </row>
    <row r="624" spans="1:1" s="29" customFormat="1">
      <c r="A624" s="41"/>
    </row>
    <row r="625" spans="1:1" s="29" customFormat="1">
      <c r="A625" s="41"/>
    </row>
    <row r="626" spans="1:1" s="29" customFormat="1">
      <c r="A626" s="41"/>
    </row>
    <row r="627" spans="1:1" s="29" customFormat="1">
      <c r="A627" s="41"/>
    </row>
    <row r="628" spans="1:1" s="29" customFormat="1">
      <c r="A628" s="41"/>
    </row>
    <row r="629" spans="1:1" s="29" customFormat="1">
      <c r="A629" s="41"/>
    </row>
    <row r="630" spans="1:1" s="29" customFormat="1">
      <c r="A630" s="41"/>
    </row>
    <row r="631" spans="1:1" s="29" customFormat="1">
      <c r="A631" s="41"/>
    </row>
    <row r="632" spans="1:1" s="29" customFormat="1">
      <c r="A632" s="41"/>
    </row>
    <row r="633" spans="1:1" s="29" customFormat="1">
      <c r="A633" s="41"/>
    </row>
    <row r="634" spans="1:1" s="29" customFormat="1">
      <c r="A634" s="41"/>
    </row>
    <row r="635" spans="1:1" s="29" customFormat="1">
      <c r="A635" s="41"/>
    </row>
    <row r="636" spans="1:1" s="29" customFormat="1">
      <c r="A636" s="41"/>
    </row>
    <row r="637" spans="1:1" s="29" customFormat="1">
      <c r="A637" s="41"/>
    </row>
    <row r="638" spans="1:1" s="29" customFormat="1">
      <c r="A638" s="41"/>
    </row>
    <row r="639" spans="1:1" s="29" customFormat="1">
      <c r="A639" s="41"/>
    </row>
    <row r="640" spans="1:1" s="29" customFormat="1">
      <c r="A640" s="41"/>
    </row>
    <row r="641" spans="1:1" s="29" customFormat="1">
      <c r="A641" s="41"/>
    </row>
    <row r="642" spans="1:1" s="29" customFormat="1">
      <c r="A642" s="41"/>
    </row>
    <row r="643" spans="1:1" s="29" customFormat="1">
      <c r="A643" s="41"/>
    </row>
    <row r="644" spans="1:1" s="29" customFormat="1">
      <c r="A644" s="41"/>
    </row>
    <row r="645" spans="1:1" s="29" customFormat="1">
      <c r="A645" s="41"/>
    </row>
    <row r="646" spans="1:1" s="29" customFormat="1">
      <c r="A646" s="41"/>
    </row>
    <row r="647" spans="1:1" s="29" customFormat="1">
      <c r="A647" s="41"/>
    </row>
    <row r="648" spans="1:1" s="29" customFormat="1">
      <c r="A648" s="41"/>
    </row>
    <row r="649" spans="1:1" s="29" customFormat="1">
      <c r="A649" s="41"/>
    </row>
    <row r="650" spans="1:1" s="29" customFormat="1">
      <c r="A650" s="41"/>
    </row>
    <row r="651" spans="1:1" s="29" customFormat="1">
      <c r="A651" s="41"/>
    </row>
    <row r="652" spans="1:1" s="29" customFormat="1">
      <c r="A652" s="41"/>
    </row>
    <row r="653" spans="1:1" s="29" customFormat="1">
      <c r="A653" s="41"/>
    </row>
    <row r="654" spans="1:1" s="29" customFormat="1">
      <c r="A654" s="41"/>
    </row>
    <row r="655" spans="1:1" s="29" customFormat="1">
      <c r="A655" s="41"/>
    </row>
    <row r="656" spans="1:1" s="29" customFormat="1">
      <c r="A656" s="41"/>
    </row>
    <row r="657" spans="1:1" s="29" customFormat="1">
      <c r="A657" s="41"/>
    </row>
    <row r="658" spans="1:1" s="29" customFormat="1">
      <c r="A658" s="41"/>
    </row>
    <row r="659" spans="1:1" s="29" customFormat="1">
      <c r="A659" s="41"/>
    </row>
    <row r="660" spans="1:1" s="29" customFormat="1">
      <c r="A660" s="41"/>
    </row>
    <row r="661" spans="1:1" s="29" customFormat="1">
      <c r="A661" s="41"/>
    </row>
    <row r="662" spans="1:1" s="29" customFormat="1">
      <c r="A662" s="41"/>
    </row>
    <row r="663" spans="1:1" s="29" customFormat="1">
      <c r="A663" s="41"/>
    </row>
    <row r="664" spans="1:1" s="29" customFormat="1">
      <c r="A664" s="41"/>
    </row>
    <row r="665" spans="1:1" s="29" customFormat="1">
      <c r="A665" s="41"/>
    </row>
    <row r="666" spans="1:1" s="29" customFormat="1">
      <c r="A666" s="41"/>
    </row>
    <row r="667" spans="1:1" s="29" customFormat="1">
      <c r="A667" s="41"/>
    </row>
    <row r="668" spans="1:1" s="29" customFormat="1">
      <c r="A668" s="41"/>
    </row>
    <row r="669" spans="1:1" s="29" customFormat="1">
      <c r="A669" s="41"/>
    </row>
    <row r="670" spans="1:1" s="29" customFormat="1">
      <c r="A670" s="41"/>
    </row>
    <row r="671" spans="1:1" s="29" customFormat="1">
      <c r="A671" s="41"/>
    </row>
    <row r="672" spans="1:1" s="29" customFormat="1">
      <c r="A672" s="41"/>
    </row>
    <row r="673" spans="1:1" s="29" customFormat="1">
      <c r="A673" s="41"/>
    </row>
    <row r="674" spans="1:1" s="29" customFormat="1">
      <c r="A674" s="41"/>
    </row>
    <row r="675" spans="1:1" s="29" customFormat="1">
      <c r="A675" s="41"/>
    </row>
    <row r="676" spans="1:1" s="29" customFormat="1">
      <c r="A676" s="41"/>
    </row>
    <row r="677" spans="1:1" s="29" customFormat="1">
      <c r="A677" s="41"/>
    </row>
    <row r="678" spans="1:1" s="29" customFormat="1">
      <c r="A678" s="41"/>
    </row>
    <row r="679" spans="1:1" s="29" customFormat="1">
      <c r="A679" s="41"/>
    </row>
    <row r="680" spans="1:1" s="29" customFormat="1">
      <c r="A680" s="41"/>
    </row>
    <row r="681" spans="1:1" s="29" customFormat="1">
      <c r="A681" s="41"/>
    </row>
    <row r="682" spans="1:1" s="29" customFormat="1">
      <c r="A682" s="41"/>
    </row>
    <row r="683" spans="1:1" s="29" customFormat="1">
      <c r="A683" s="41"/>
    </row>
    <row r="684" spans="1:1" s="29" customFormat="1">
      <c r="A684" s="41"/>
    </row>
    <row r="685" spans="1:1" s="29" customFormat="1">
      <c r="A685" s="41"/>
    </row>
    <row r="686" spans="1:1" s="29" customFormat="1">
      <c r="A686" s="41"/>
    </row>
    <row r="687" spans="1:1" s="29" customFormat="1">
      <c r="A687" s="41"/>
    </row>
    <row r="688" spans="1:1" s="29" customFormat="1">
      <c r="A688" s="41"/>
    </row>
    <row r="689" spans="1:1" s="29" customFormat="1">
      <c r="A689" s="41"/>
    </row>
    <row r="690" spans="1:1" s="29" customFormat="1">
      <c r="A690" s="41"/>
    </row>
    <row r="691" spans="1:1" s="29" customFormat="1">
      <c r="A691" s="41"/>
    </row>
    <row r="692" spans="1:1" s="29" customFormat="1">
      <c r="A692" s="41"/>
    </row>
    <row r="693" spans="1:1" s="29" customFormat="1">
      <c r="A693" s="41"/>
    </row>
    <row r="694" spans="1:1" s="29" customFormat="1">
      <c r="A694" s="41"/>
    </row>
    <row r="695" spans="1:1" s="29" customFormat="1">
      <c r="A695" s="41"/>
    </row>
    <row r="696" spans="1:1" s="29" customFormat="1">
      <c r="A696" s="41"/>
    </row>
    <row r="697" spans="1:1" s="29" customFormat="1">
      <c r="A697" s="41"/>
    </row>
    <row r="698" spans="1:1" s="29" customFormat="1">
      <c r="A698" s="41"/>
    </row>
    <row r="699" spans="1:1" s="29" customFormat="1">
      <c r="A699" s="41"/>
    </row>
    <row r="700" spans="1:1" s="29" customFormat="1">
      <c r="A700" s="41"/>
    </row>
    <row r="701" spans="1:1" s="29" customFormat="1">
      <c r="A701" s="41"/>
    </row>
    <row r="702" spans="1:1" s="29" customFormat="1">
      <c r="A702" s="41"/>
    </row>
    <row r="703" spans="1:1" s="29" customFormat="1">
      <c r="A703" s="41"/>
    </row>
    <row r="704" spans="1:1" s="29" customFormat="1">
      <c r="A704" s="41"/>
    </row>
    <row r="705" spans="1:1" s="29" customFormat="1">
      <c r="A705" s="41"/>
    </row>
    <row r="706" spans="1:1" s="29" customFormat="1">
      <c r="A706" s="41"/>
    </row>
    <row r="707" spans="1:1" s="29" customFormat="1">
      <c r="A707" s="41"/>
    </row>
    <row r="708" spans="1:1" s="29" customFormat="1">
      <c r="A708" s="41"/>
    </row>
    <row r="709" spans="1:1" s="29" customFormat="1">
      <c r="A709" s="41"/>
    </row>
    <row r="710" spans="1:1" s="29" customFormat="1">
      <c r="A710" s="41"/>
    </row>
    <row r="711" spans="1:1" s="29" customFormat="1">
      <c r="A711" s="41"/>
    </row>
    <row r="712" spans="1:1" s="29" customFormat="1">
      <c r="A712" s="41"/>
    </row>
    <row r="713" spans="1:1" s="29" customFormat="1">
      <c r="A713" s="41"/>
    </row>
    <row r="714" spans="1:1" s="29" customFormat="1">
      <c r="A714" s="41"/>
    </row>
    <row r="715" spans="1:1" s="29" customFormat="1">
      <c r="A715" s="41"/>
    </row>
    <row r="716" spans="1:1" s="29" customFormat="1">
      <c r="A716" s="41"/>
    </row>
    <row r="717" spans="1:1" s="29" customFormat="1">
      <c r="A717" s="41"/>
    </row>
    <row r="718" spans="1:1" s="29" customFormat="1">
      <c r="A718" s="41"/>
    </row>
    <row r="719" spans="1:1" s="29" customFormat="1">
      <c r="A719" s="41"/>
    </row>
    <row r="720" spans="1:1" s="29" customFormat="1">
      <c r="A720" s="41"/>
    </row>
    <row r="721" spans="1:1" s="29" customFormat="1">
      <c r="A721" s="41"/>
    </row>
    <row r="722" spans="1:1" s="29" customFormat="1">
      <c r="A722" s="41"/>
    </row>
    <row r="723" spans="1:1" s="29" customFormat="1">
      <c r="A723" s="41"/>
    </row>
    <row r="724" spans="1:1" s="29" customFormat="1">
      <c r="A724" s="41"/>
    </row>
    <row r="725" spans="1:1" s="29" customFormat="1">
      <c r="A725" s="41"/>
    </row>
    <row r="726" spans="1:1" s="29" customFormat="1">
      <c r="A726" s="41"/>
    </row>
    <row r="727" spans="1:1" s="29" customFormat="1">
      <c r="A727" s="41"/>
    </row>
    <row r="728" spans="1:1" s="29" customFormat="1">
      <c r="A728" s="41"/>
    </row>
    <row r="729" spans="1:1" s="29" customFormat="1">
      <c r="A729" s="41"/>
    </row>
    <row r="730" spans="1:1" s="29" customFormat="1">
      <c r="A730" s="41"/>
    </row>
    <row r="731" spans="1:1" s="29" customFormat="1">
      <c r="A731" s="41"/>
    </row>
    <row r="732" spans="1:1" s="29" customFormat="1">
      <c r="A732" s="41"/>
    </row>
    <row r="733" spans="1:1" s="29" customFormat="1">
      <c r="A733" s="41"/>
    </row>
    <row r="734" spans="1:1" s="29" customFormat="1">
      <c r="A734" s="41"/>
    </row>
    <row r="735" spans="1:1" s="29" customFormat="1">
      <c r="A735" s="41"/>
    </row>
    <row r="736" spans="1:1" s="29" customFormat="1">
      <c r="A736" s="41"/>
    </row>
    <row r="737" spans="1:1" s="29" customFormat="1">
      <c r="A737" s="41"/>
    </row>
    <row r="738" spans="1:1" s="29" customFormat="1">
      <c r="A738" s="41"/>
    </row>
    <row r="739" spans="1:1" s="29" customFormat="1">
      <c r="A739" s="41"/>
    </row>
    <row r="740" spans="1:1" s="29" customFormat="1">
      <c r="A740" s="41"/>
    </row>
    <row r="741" spans="1:1" s="29" customFormat="1">
      <c r="A741" s="41"/>
    </row>
    <row r="742" spans="1:1" s="29" customFormat="1">
      <c r="A742" s="41"/>
    </row>
    <row r="743" spans="1:1" s="29" customFormat="1">
      <c r="A743" s="41"/>
    </row>
    <row r="744" spans="1:1" s="29" customFormat="1">
      <c r="A744" s="41"/>
    </row>
    <row r="745" spans="1:1" s="29" customFormat="1">
      <c r="A745" s="41"/>
    </row>
    <row r="746" spans="1:1" s="29" customFormat="1">
      <c r="A746" s="41"/>
    </row>
    <row r="747" spans="1:1" s="29" customFormat="1">
      <c r="A747" s="41"/>
    </row>
    <row r="748" spans="1:1" s="29" customFormat="1">
      <c r="A748" s="41"/>
    </row>
    <row r="749" spans="1:1" s="29" customFormat="1">
      <c r="A749" s="41"/>
    </row>
    <row r="750" spans="1:1" s="29" customFormat="1">
      <c r="A750" s="41"/>
    </row>
    <row r="751" spans="1:1" s="29" customFormat="1">
      <c r="A751" s="41"/>
    </row>
    <row r="752" spans="1:1" s="29" customFormat="1">
      <c r="A752" s="41"/>
    </row>
    <row r="753" spans="1:1" s="29" customFormat="1">
      <c r="A753" s="41"/>
    </row>
    <row r="754" spans="1:1" s="29" customFormat="1">
      <c r="A754" s="41"/>
    </row>
    <row r="755" spans="1:1" s="29" customFormat="1">
      <c r="A755" s="41"/>
    </row>
    <row r="756" spans="1:1" s="29" customFormat="1">
      <c r="A756" s="41"/>
    </row>
    <row r="757" spans="1:1" s="29" customFormat="1">
      <c r="A757" s="41"/>
    </row>
    <row r="758" spans="1:1" s="29" customFormat="1">
      <c r="A758" s="41"/>
    </row>
    <row r="759" spans="1:1" s="29" customFormat="1">
      <c r="A759" s="41"/>
    </row>
    <row r="760" spans="1:1" s="29" customFormat="1">
      <c r="A760" s="41"/>
    </row>
    <row r="761" spans="1:1" s="29" customFormat="1">
      <c r="A761" s="41"/>
    </row>
    <row r="762" spans="1:1" s="29" customFormat="1">
      <c r="A762" s="41"/>
    </row>
    <row r="763" spans="1:1" s="29" customFormat="1">
      <c r="A763" s="41"/>
    </row>
    <row r="764" spans="1:1" s="29" customFormat="1">
      <c r="A764" s="41"/>
    </row>
    <row r="765" spans="1:1" s="29" customFormat="1">
      <c r="A765" s="41"/>
    </row>
    <row r="766" spans="1:1" s="29" customFormat="1">
      <c r="A766" s="41"/>
    </row>
    <row r="767" spans="1:1" s="29" customFormat="1">
      <c r="A767" s="41"/>
    </row>
    <row r="768" spans="1:1" s="29" customFormat="1">
      <c r="A768" s="41"/>
    </row>
    <row r="769" spans="1:1" s="29" customFormat="1">
      <c r="A769" s="41"/>
    </row>
    <row r="770" spans="1:1" s="29" customFormat="1">
      <c r="A770" s="41"/>
    </row>
    <row r="771" spans="1:1" s="29" customFormat="1">
      <c r="A771" s="41"/>
    </row>
    <row r="772" spans="1:1" s="29" customFormat="1">
      <c r="A772" s="41"/>
    </row>
    <row r="773" spans="1:1" s="29" customFormat="1">
      <c r="A773" s="41"/>
    </row>
    <row r="774" spans="1:1" s="29" customFormat="1">
      <c r="A774" s="41"/>
    </row>
    <row r="775" spans="1:1" s="29" customFormat="1">
      <c r="A775" s="41"/>
    </row>
    <row r="776" spans="1:1" s="29" customFormat="1">
      <c r="A776" s="41"/>
    </row>
    <row r="777" spans="1:1" s="29" customFormat="1">
      <c r="A777" s="41"/>
    </row>
    <row r="778" spans="1:1" s="29" customFormat="1">
      <c r="A778" s="41"/>
    </row>
    <row r="779" spans="1:1" s="29" customFormat="1">
      <c r="A779" s="41"/>
    </row>
    <row r="780" spans="1:1" s="29" customFormat="1">
      <c r="A780" s="41"/>
    </row>
    <row r="781" spans="1:1" s="29" customFormat="1">
      <c r="A781" s="41"/>
    </row>
    <row r="782" spans="1:1" s="29" customFormat="1">
      <c r="A782" s="41"/>
    </row>
    <row r="783" spans="1:1" s="29" customFormat="1">
      <c r="A783" s="41"/>
    </row>
    <row r="784" spans="1:1" s="29" customFormat="1">
      <c r="A784" s="41"/>
    </row>
    <row r="785" spans="1:1" s="29" customFormat="1">
      <c r="A785" s="41"/>
    </row>
    <row r="786" spans="1:1" s="29" customFormat="1">
      <c r="A786" s="41"/>
    </row>
    <row r="787" spans="1:1" s="29" customFormat="1">
      <c r="A787" s="41"/>
    </row>
    <row r="788" spans="1:1" s="29" customFormat="1">
      <c r="A788" s="41"/>
    </row>
    <row r="789" spans="1:1" s="29" customFormat="1">
      <c r="A789" s="41"/>
    </row>
    <row r="790" spans="1:1" s="29" customFormat="1">
      <c r="A790" s="41"/>
    </row>
    <row r="791" spans="1:1" s="29" customFormat="1">
      <c r="A791" s="41"/>
    </row>
    <row r="792" spans="1:1" s="29" customFormat="1">
      <c r="A792" s="41"/>
    </row>
    <row r="793" spans="1:1" s="29" customFormat="1">
      <c r="A793" s="41"/>
    </row>
    <row r="794" spans="1:1" s="29" customFormat="1">
      <c r="A794" s="41"/>
    </row>
    <row r="795" spans="1:1" s="29" customFormat="1">
      <c r="A795" s="41"/>
    </row>
    <row r="796" spans="1:1" s="29" customFormat="1">
      <c r="A796" s="41"/>
    </row>
    <row r="797" spans="1:1" s="29" customFormat="1">
      <c r="A797" s="41"/>
    </row>
    <row r="798" spans="1:1" s="29" customFormat="1">
      <c r="A798" s="41"/>
    </row>
    <row r="799" spans="1:1" s="29" customFormat="1">
      <c r="A799" s="41"/>
    </row>
    <row r="800" spans="1:1" s="29" customFormat="1">
      <c r="A800" s="41"/>
    </row>
    <row r="801" spans="1:1" s="29" customFormat="1">
      <c r="A801" s="41"/>
    </row>
    <row r="802" spans="1:1" s="29" customFormat="1">
      <c r="A802" s="41"/>
    </row>
    <row r="803" spans="1:1" s="29" customFormat="1">
      <c r="A803" s="41"/>
    </row>
    <row r="804" spans="1:1" s="29" customFormat="1">
      <c r="A804" s="41"/>
    </row>
    <row r="805" spans="1:1" s="29" customFormat="1">
      <c r="A805" s="41"/>
    </row>
    <row r="806" spans="1:1" s="29" customFormat="1">
      <c r="A806" s="41"/>
    </row>
    <row r="807" spans="1:1" s="29" customFormat="1">
      <c r="A807" s="41"/>
    </row>
    <row r="808" spans="1:1" s="29" customFormat="1">
      <c r="A808" s="41"/>
    </row>
    <row r="809" spans="1:1" s="29" customFormat="1">
      <c r="A809" s="41"/>
    </row>
    <row r="810" spans="1:1" s="29" customFormat="1">
      <c r="A810" s="41"/>
    </row>
    <row r="811" spans="1:1" s="29" customFormat="1">
      <c r="A811" s="41"/>
    </row>
    <row r="812" spans="1:1" s="29" customFormat="1">
      <c r="A812" s="41"/>
    </row>
    <row r="813" spans="1:1" s="29" customFormat="1">
      <c r="A813" s="41"/>
    </row>
    <row r="814" spans="1:1" s="29" customFormat="1">
      <c r="A814" s="41"/>
    </row>
    <row r="815" spans="1:1" s="29" customFormat="1">
      <c r="A815" s="41"/>
    </row>
    <row r="816" spans="1:1" s="29" customFormat="1">
      <c r="A816" s="41"/>
    </row>
    <row r="817" spans="1:1" s="29" customFormat="1">
      <c r="A817" s="41"/>
    </row>
    <row r="818" spans="1:1" s="29" customFormat="1">
      <c r="A818" s="41"/>
    </row>
    <row r="819" spans="1:1" s="29" customFormat="1">
      <c r="A819" s="41"/>
    </row>
    <row r="820" spans="1:1" s="29" customFormat="1">
      <c r="A820" s="41"/>
    </row>
    <row r="821" spans="1:1" s="29" customFormat="1">
      <c r="A821" s="41"/>
    </row>
    <row r="822" spans="1:1" s="29" customFormat="1">
      <c r="A822" s="41"/>
    </row>
    <row r="823" spans="1:1" s="29" customFormat="1">
      <c r="A823" s="41"/>
    </row>
    <row r="824" spans="1:1" s="29" customFormat="1">
      <c r="A824" s="41"/>
    </row>
    <row r="825" spans="1:1" s="29" customFormat="1">
      <c r="A825" s="41"/>
    </row>
    <row r="826" spans="1:1" s="29" customFormat="1">
      <c r="A826" s="41"/>
    </row>
    <row r="827" spans="1:1" s="29" customFormat="1">
      <c r="A827" s="41"/>
    </row>
    <row r="828" spans="1:1" s="29" customFormat="1">
      <c r="A828" s="41"/>
    </row>
    <row r="829" spans="1:1" s="29" customFormat="1">
      <c r="A829" s="41"/>
    </row>
    <row r="830" spans="1:1" s="29" customFormat="1">
      <c r="A830" s="41"/>
    </row>
    <row r="831" spans="1:1" s="29" customFormat="1">
      <c r="A831" s="41"/>
    </row>
    <row r="832" spans="1:1" s="29" customFormat="1">
      <c r="A832" s="41"/>
    </row>
    <row r="833" spans="1:1" s="29" customFormat="1">
      <c r="A833" s="41"/>
    </row>
    <row r="834" spans="1:1" s="29" customFormat="1">
      <c r="A834" s="41"/>
    </row>
    <row r="835" spans="1:1" s="29" customFormat="1">
      <c r="A835" s="41"/>
    </row>
    <row r="836" spans="1:1" s="29" customFormat="1">
      <c r="A836" s="41"/>
    </row>
    <row r="837" spans="1:1" s="29" customFormat="1">
      <c r="A837" s="41"/>
    </row>
    <row r="838" spans="1:1" s="29" customFormat="1">
      <c r="A838" s="41"/>
    </row>
    <row r="839" spans="1:1" s="29" customFormat="1">
      <c r="A839" s="41"/>
    </row>
    <row r="840" spans="1:1" s="29" customFormat="1">
      <c r="A840" s="41"/>
    </row>
    <row r="841" spans="1:1" s="29" customFormat="1">
      <c r="A841" s="41"/>
    </row>
    <row r="842" spans="1:1" s="29" customFormat="1">
      <c r="A842" s="41"/>
    </row>
    <row r="843" spans="1:1" s="29" customFormat="1">
      <c r="A843" s="41"/>
    </row>
    <row r="844" spans="1:1" s="29" customFormat="1">
      <c r="A844" s="41"/>
    </row>
    <row r="845" spans="1:1" s="29" customFormat="1">
      <c r="A845" s="41"/>
    </row>
    <row r="846" spans="1:1" s="29" customFormat="1">
      <c r="A846" s="41"/>
    </row>
    <row r="847" spans="1:1" s="29" customFormat="1">
      <c r="A847" s="41"/>
    </row>
    <row r="848" spans="1:1" s="29" customFormat="1">
      <c r="A848" s="41"/>
    </row>
    <row r="849" spans="1:1" s="29" customFormat="1">
      <c r="A849" s="41"/>
    </row>
    <row r="850" spans="1:1" s="29" customFormat="1">
      <c r="A850" s="41"/>
    </row>
    <row r="851" spans="1:1" s="29" customFormat="1">
      <c r="A851" s="41"/>
    </row>
    <row r="852" spans="1:1" s="29" customFormat="1">
      <c r="A852" s="41"/>
    </row>
    <row r="853" spans="1:1" s="29" customFormat="1">
      <c r="A853" s="41"/>
    </row>
    <row r="854" spans="1:1" s="29" customFormat="1">
      <c r="A854" s="41"/>
    </row>
    <row r="855" spans="1:1" s="29" customFormat="1">
      <c r="A855" s="41"/>
    </row>
    <row r="856" spans="1:1" s="29" customFormat="1">
      <c r="A856" s="41"/>
    </row>
    <row r="857" spans="1:1" s="29" customFormat="1">
      <c r="A857" s="41"/>
    </row>
    <row r="858" spans="1:1" s="29" customFormat="1">
      <c r="A858" s="41"/>
    </row>
    <row r="859" spans="1:1" s="29" customFormat="1">
      <c r="A859" s="41"/>
    </row>
    <row r="860" spans="1:1" s="29" customFormat="1">
      <c r="A860" s="41"/>
    </row>
    <row r="861" spans="1:1" s="29" customFormat="1">
      <c r="A861" s="41"/>
    </row>
    <row r="862" spans="1:1" s="29" customFormat="1">
      <c r="A862" s="41"/>
    </row>
    <row r="863" spans="1:1" s="29" customFormat="1">
      <c r="A863" s="41"/>
    </row>
    <row r="864" spans="1:1" s="29" customFormat="1">
      <c r="A864" s="41"/>
    </row>
    <row r="865" spans="1:1" s="29" customFormat="1">
      <c r="A865" s="41"/>
    </row>
    <row r="866" spans="1:1" s="29" customFormat="1">
      <c r="A866" s="41"/>
    </row>
    <row r="867" spans="1:1" s="29" customFormat="1">
      <c r="A867" s="41"/>
    </row>
    <row r="868" spans="1:1" s="29" customFormat="1">
      <c r="A868" s="41"/>
    </row>
    <row r="869" spans="1:1" s="29" customFormat="1">
      <c r="A869" s="41"/>
    </row>
    <row r="870" spans="1:1" s="29" customFormat="1">
      <c r="A870" s="41"/>
    </row>
    <row r="871" spans="1:1" s="29" customFormat="1">
      <c r="A871" s="41"/>
    </row>
    <row r="872" spans="1:1" s="29" customFormat="1">
      <c r="A872" s="41"/>
    </row>
    <row r="873" spans="1:1" s="29" customFormat="1">
      <c r="A873" s="41"/>
    </row>
    <row r="874" spans="1:1" s="29" customFormat="1">
      <c r="A874" s="41"/>
    </row>
    <row r="875" spans="1:1" s="29" customFormat="1">
      <c r="A875" s="41"/>
    </row>
    <row r="876" spans="1:1" s="29" customFormat="1">
      <c r="A876" s="41"/>
    </row>
    <row r="877" spans="1:1" s="29" customFormat="1">
      <c r="A877" s="41"/>
    </row>
    <row r="878" spans="1:1" s="29" customFormat="1">
      <c r="A878" s="41"/>
    </row>
    <row r="879" spans="1:1" s="29" customFormat="1">
      <c r="A879" s="41"/>
    </row>
    <row r="880" spans="1:1" s="29" customFormat="1">
      <c r="A880" s="41"/>
    </row>
    <row r="881" spans="1:1" s="29" customFormat="1">
      <c r="A881" s="41"/>
    </row>
    <row r="882" spans="1:1" s="29" customFormat="1">
      <c r="A882" s="41"/>
    </row>
    <row r="883" spans="1:1" s="29" customFormat="1">
      <c r="A883" s="41"/>
    </row>
    <row r="884" spans="1:1" s="29" customFormat="1">
      <c r="A884" s="41"/>
    </row>
    <row r="885" spans="1:1" s="29" customFormat="1">
      <c r="A885" s="41"/>
    </row>
    <row r="886" spans="1:1" s="29" customFormat="1">
      <c r="A886" s="41"/>
    </row>
    <row r="887" spans="1:1" s="29" customFormat="1">
      <c r="A887" s="41"/>
    </row>
    <row r="888" spans="1:1" s="29" customFormat="1">
      <c r="A888" s="41"/>
    </row>
    <row r="889" spans="1:1" s="29" customFormat="1">
      <c r="A889" s="41"/>
    </row>
    <row r="890" spans="1:1" s="29" customFormat="1">
      <c r="A890" s="41"/>
    </row>
    <row r="891" spans="1:1" s="29" customFormat="1">
      <c r="A891" s="41"/>
    </row>
    <row r="892" spans="1:1" s="29" customFormat="1">
      <c r="A892" s="41"/>
    </row>
    <row r="893" spans="1:1" s="29" customFormat="1">
      <c r="A893" s="41"/>
    </row>
    <row r="894" spans="1:1" s="29" customFormat="1">
      <c r="A894" s="41"/>
    </row>
    <row r="895" spans="1:1" s="29" customFormat="1">
      <c r="A895" s="41"/>
    </row>
    <row r="896" spans="1:1" s="29" customFormat="1">
      <c r="A896" s="41"/>
    </row>
    <row r="897" spans="1:1" s="29" customFormat="1">
      <c r="A897" s="41"/>
    </row>
    <row r="898" spans="1:1" s="29" customFormat="1">
      <c r="A898" s="41"/>
    </row>
    <row r="899" spans="1:1" s="29" customFormat="1">
      <c r="A899" s="41"/>
    </row>
    <row r="900" spans="1:1" s="29" customFormat="1">
      <c r="A900" s="41"/>
    </row>
    <row r="901" spans="1:1" s="29" customFormat="1">
      <c r="A901" s="41"/>
    </row>
    <row r="902" spans="1:1" s="29" customFormat="1">
      <c r="A902" s="41"/>
    </row>
    <row r="903" spans="1:1" s="29" customFormat="1">
      <c r="A903" s="41"/>
    </row>
    <row r="904" spans="1:1" s="29" customFormat="1">
      <c r="A904" s="41"/>
    </row>
    <row r="905" spans="1:1" s="29" customFormat="1">
      <c r="A905" s="41"/>
    </row>
    <row r="906" spans="1:1" s="29" customFormat="1">
      <c r="A906" s="41"/>
    </row>
    <row r="907" spans="1:1" s="29" customFormat="1">
      <c r="A907" s="41"/>
    </row>
    <row r="908" spans="1:1" s="29" customFormat="1">
      <c r="A908" s="41"/>
    </row>
    <row r="909" spans="1:1" s="29" customFormat="1">
      <c r="A909" s="41"/>
    </row>
    <row r="910" spans="1:1" s="29" customFormat="1">
      <c r="A910" s="41"/>
    </row>
    <row r="911" spans="1:1" s="29" customFormat="1">
      <c r="A911" s="41"/>
    </row>
    <row r="912" spans="1:1" s="29" customFormat="1">
      <c r="A912" s="41"/>
    </row>
    <row r="913" spans="1:1" s="29" customFormat="1">
      <c r="A913" s="41"/>
    </row>
    <row r="914" spans="1:1" s="29" customFormat="1">
      <c r="A914" s="41"/>
    </row>
    <row r="915" spans="1:1" s="29" customFormat="1">
      <c r="A915" s="41"/>
    </row>
    <row r="916" spans="1:1" s="29" customFormat="1">
      <c r="A916" s="41"/>
    </row>
    <row r="917" spans="1:1" s="29" customFormat="1">
      <c r="A917" s="41"/>
    </row>
    <row r="918" spans="1:1" s="29" customFormat="1">
      <c r="A918" s="41"/>
    </row>
    <row r="919" spans="1:1" s="29" customFormat="1">
      <c r="A919" s="41"/>
    </row>
    <row r="920" spans="1:1" s="29" customFormat="1">
      <c r="A920" s="41"/>
    </row>
    <row r="921" spans="1:1" s="29" customFormat="1">
      <c r="A921" s="41"/>
    </row>
    <row r="922" spans="1:1" s="29" customFormat="1">
      <c r="A922" s="41"/>
    </row>
    <row r="923" spans="1:1" s="29" customFormat="1">
      <c r="A923" s="41"/>
    </row>
    <row r="924" spans="1:1" s="29" customFormat="1">
      <c r="A924" s="41"/>
    </row>
    <row r="925" spans="1:1" s="29" customFormat="1">
      <c r="A925" s="41"/>
    </row>
    <row r="926" spans="1:1" s="29" customFormat="1">
      <c r="A926" s="41"/>
    </row>
    <row r="927" spans="1:1" s="29" customFormat="1">
      <c r="A927" s="41"/>
    </row>
    <row r="928" spans="1:1" s="29" customFormat="1">
      <c r="A928" s="41"/>
    </row>
    <row r="929" spans="1:1" s="29" customFormat="1">
      <c r="A929" s="41"/>
    </row>
    <row r="930" spans="1:1" s="29" customFormat="1">
      <c r="A930" s="41"/>
    </row>
    <row r="931" spans="1:1" s="29" customFormat="1">
      <c r="A931" s="41"/>
    </row>
    <row r="932" spans="1:1" s="29" customFormat="1">
      <c r="A932" s="41"/>
    </row>
    <row r="933" spans="1:1" s="29" customFormat="1">
      <c r="A933" s="41"/>
    </row>
    <row r="934" spans="1:1" s="29" customFormat="1">
      <c r="A934" s="41"/>
    </row>
    <row r="935" spans="1:1" s="29" customFormat="1">
      <c r="A935" s="41"/>
    </row>
    <row r="936" spans="1:1" s="29" customFormat="1">
      <c r="A936" s="41"/>
    </row>
    <row r="937" spans="1:1" s="29" customFormat="1">
      <c r="A937" s="41"/>
    </row>
    <row r="938" spans="1:1" s="29" customFormat="1">
      <c r="A938" s="41"/>
    </row>
    <row r="939" spans="1:1" s="29" customFormat="1">
      <c r="A939" s="41"/>
    </row>
    <row r="940" spans="1:1" s="29" customFormat="1">
      <c r="A940" s="41"/>
    </row>
    <row r="941" spans="1:1" s="29" customFormat="1">
      <c r="A941" s="41"/>
    </row>
    <row r="942" spans="1:1" s="29" customFormat="1">
      <c r="A942" s="41"/>
    </row>
    <row r="943" spans="1:1" s="29" customFormat="1">
      <c r="A943" s="41"/>
    </row>
    <row r="944" spans="1:1" s="29" customFormat="1">
      <c r="A944" s="41"/>
    </row>
    <row r="945" spans="1:1" s="29" customFormat="1">
      <c r="A945" s="41"/>
    </row>
    <row r="946" spans="1:1" s="29" customFormat="1">
      <c r="A946" s="41"/>
    </row>
    <row r="947" spans="1:1" s="29" customFormat="1">
      <c r="A947" s="41"/>
    </row>
    <row r="948" spans="1:1" s="29" customFormat="1">
      <c r="A948" s="41"/>
    </row>
    <row r="949" spans="1:1" s="29" customFormat="1">
      <c r="A949" s="41"/>
    </row>
    <row r="950" spans="1:1" s="29" customFormat="1">
      <c r="A950" s="41"/>
    </row>
    <row r="951" spans="1:1" s="29" customFormat="1">
      <c r="A951" s="41"/>
    </row>
    <row r="952" spans="1:1" s="29" customFormat="1">
      <c r="A952" s="41"/>
    </row>
    <row r="953" spans="1:1" s="29" customFormat="1">
      <c r="A953" s="41"/>
    </row>
    <row r="954" spans="1:1" s="29" customFormat="1">
      <c r="A954" s="41"/>
    </row>
    <row r="955" spans="1:1" s="29" customFormat="1">
      <c r="A955" s="41"/>
    </row>
    <row r="956" spans="1:1" s="29" customFormat="1">
      <c r="A956" s="41"/>
    </row>
    <row r="957" spans="1:1" s="29" customFormat="1">
      <c r="A957" s="41"/>
    </row>
    <row r="958" spans="1:1" s="29" customFormat="1">
      <c r="A958" s="41"/>
    </row>
    <row r="959" spans="1:1" s="29" customFormat="1">
      <c r="A959" s="41"/>
    </row>
    <row r="960" spans="1:1" s="29" customFormat="1">
      <c r="A960" s="41"/>
    </row>
    <row r="961" spans="1:1" s="29" customFormat="1">
      <c r="A961" s="41"/>
    </row>
    <row r="962" spans="1:1" s="29" customFormat="1">
      <c r="A962" s="41"/>
    </row>
    <row r="963" spans="1:1" s="29" customFormat="1">
      <c r="A963" s="41"/>
    </row>
    <row r="964" spans="1:1" s="29" customFormat="1">
      <c r="A964" s="41"/>
    </row>
    <row r="965" spans="1:1" s="29" customFormat="1">
      <c r="A965" s="41"/>
    </row>
    <row r="966" spans="1:1" s="29" customFormat="1">
      <c r="A966" s="41"/>
    </row>
    <row r="967" spans="1:1" s="29" customFormat="1">
      <c r="A967" s="41"/>
    </row>
    <row r="968" spans="1:1" s="29" customFormat="1">
      <c r="A968" s="41"/>
    </row>
    <row r="969" spans="1:1" s="29" customFormat="1">
      <c r="A969" s="41"/>
    </row>
    <row r="970" spans="1:1" s="29" customFormat="1">
      <c r="A970" s="41"/>
    </row>
    <row r="971" spans="1:1" s="29" customFormat="1">
      <c r="A971" s="41"/>
    </row>
    <row r="972" spans="1:1" s="29" customFormat="1">
      <c r="A972" s="41"/>
    </row>
    <row r="973" spans="1:1" s="29" customFormat="1">
      <c r="A973" s="41"/>
    </row>
    <row r="974" spans="1:1" s="29" customFormat="1">
      <c r="A974" s="41"/>
    </row>
    <row r="975" spans="1:1" s="29" customFormat="1">
      <c r="A975" s="41"/>
    </row>
    <row r="976" spans="1:1" s="29" customFormat="1">
      <c r="A976" s="41"/>
    </row>
    <row r="977" spans="1:1" s="29" customFormat="1">
      <c r="A977" s="41"/>
    </row>
    <row r="978" spans="1:1" s="29" customFormat="1">
      <c r="A978" s="41"/>
    </row>
    <row r="979" spans="1:1" s="29" customFormat="1">
      <c r="A979" s="41"/>
    </row>
    <row r="980" spans="1:1" s="29" customFormat="1">
      <c r="A980" s="41"/>
    </row>
    <row r="981" spans="1:1" s="29" customFormat="1">
      <c r="A981" s="41"/>
    </row>
    <row r="982" spans="1:1" s="29" customFormat="1">
      <c r="A982" s="41"/>
    </row>
    <row r="983" spans="1:1" s="29" customFormat="1">
      <c r="A983" s="41"/>
    </row>
    <row r="984" spans="1:1" s="29" customFormat="1">
      <c r="A984" s="41"/>
    </row>
    <row r="985" spans="1:1" s="29" customFormat="1">
      <c r="A985" s="41"/>
    </row>
    <row r="986" spans="1:1" s="29" customFormat="1">
      <c r="A986" s="41"/>
    </row>
    <row r="987" spans="1:1" s="29" customFormat="1">
      <c r="A987" s="41"/>
    </row>
    <row r="988" spans="1:1" s="29" customFormat="1">
      <c r="A988" s="41"/>
    </row>
    <row r="989" spans="1:1" s="29" customFormat="1">
      <c r="A989" s="41"/>
    </row>
    <row r="990" spans="1:1" s="29" customFormat="1">
      <c r="A990" s="41"/>
    </row>
    <row r="991" spans="1:1" s="29" customFormat="1">
      <c r="A991" s="41"/>
    </row>
    <row r="992" spans="1:1" s="29" customFormat="1">
      <c r="A992" s="41"/>
    </row>
    <row r="993" spans="1:1" s="29" customFormat="1">
      <c r="A993" s="41"/>
    </row>
    <row r="994" spans="1:1" s="29" customFormat="1">
      <c r="A994" s="41"/>
    </row>
    <row r="995" spans="1:1" s="29" customFormat="1">
      <c r="A995" s="41"/>
    </row>
    <row r="996" spans="1:1" s="29" customFormat="1">
      <c r="A996" s="41"/>
    </row>
    <row r="997" spans="1:1" s="29" customFormat="1">
      <c r="A997" s="41"/>
    </row>
    <row r="998" spans="1:1" s="29" customFormat="1">
      <c r="A998" s="41"/>
    </row>
    <row r="999" spans="1:1" s="29" customFormat="1">
      <c r="A999" s="41"/>
    </row>
    <row r="1000" spans="1:1" s="29" customFormat="1">
      <c r="A1000" s="41"/>
    </row>
    <row r="1001" spans="1:1" s="29" customFormat="1">
      <c r="A1001" s="41"/>
    </row>
    <row r="1002" spans="1:1" s="29" customFormat="1">
      <c r="A1002" s="41"/>
    </row>
    <row r="1003" spans="1:1" s="29" customFormat="1">
      <c r="A1003" s="41"/>
    </row>
    <row r="1004" spans="1:1" s="29" customFormat="1">
      <c r="A1004" s="41"/>
    </row>
    <row r="1005" spans="1:1" s="29" customFormat="1">
      <c r="A1005" s="41"/>
    </row>
    <row r="1006" spans="1:1" s="29" customFormat="1">
      <c r="A1006" s="41"/>
    </row>
    <row r="1007" spans="1:1" s="29" customFormat="1">
      <c r="A1007" s="41"/>
    </row>
    <row r="1008" spans="1:1" s="29" customFormat="1">
      <c r="A1008" s="41"/>
    </row>
    <row r="1009" spans="1:1" s="29" customFormat="1">
      <c r="A1009" s="41"/>
    </row>
    <row r="1010" spans="1:1" s="29" customFormat="1">
      <c r="A1010" s="41"/>
    </row>
    <row r="1011" spans="1:1" s="29" customFormat="1">
      <c r="A1011" s="41"/>
    </row>
    <row r="1012" spans="1:1" s="29" customFormat="1">
      <c r="A1012" s="41"/>
    </row>
    <row r="1013" spans="1:1" s="29" customFormat="1">
      <c r="A1013" s="41"/>
    </row>
    <row r="1014" spans="1:1" s="29" customFormat="1">
      <c r="A1014" s="41"/>
    </row>
    <row r="1015" spans="1:1" s="29" customFormat="1">
      <c r="A1015" s="41"/>
    </row>
    <row r="1016" spans="1:1" s="29" customFormat="1">
      <c r="A1016" s="41"/>
    </row>
    <row r="1017" spans="1:1" s="29" customFormat="1">
      <c r="A1017" s="41"/>
    </row>
    <row r="1018" spans="1:1" s="29" customFormat="1">
      <c r="A1018" s="41"/>
    </row>
    <row r="1019" spans="1:1" s="29" customFormat="1">
      <c r="A1019" s="41"/>
    </row>
    <row r="1020" spans="1:1" s="29" customFormat="1">
      <c r="A1020" s="41"/>
    </row>
    <row r="1021" spans="1:1" s="29" customFormat="1">
      <c r="A1021" s="41"/>
    </row>
    <row r="1022" spans="1:1" s="29" customFormat="1">
      <c r="A1022" s="41"/>
    </row>
    <row r="1023" spans="1:1" s="29" customFormat="1">
      <c r="A1023" s="41"/>
    </row>
    <row r="1024" spans="1:1" s="29" customFormat="1">
      <c r="A1024" s="41"/>
    </row>
    <row r="1025" spans="1:1" s="29" customFormat="1">
      <c r="A1025" s="41"/>
    </row>
    <row r="1026" spans="1:1" s="29" customFormat="1">
      <c r="A1026" s="41"/>
    </row>
    <row r="1027" spans="1:1" s="29" customFormat="1">
      <c r="A1027" s="41"/>
    </row>
    <row r="1028" spans="1:1" s="29" customFormat="1">
      <c r="A1028" s="41"/>
    </row>
    <row r="1029" spans="1:1" s="29" customFormat="1">
      <c r="A1029" s="41"/>
    </row>
    <row r="1030" spans="1:1" s="29" customFormat="1">
      <c r="A1030" s="41"/>
    </row>
    <row r="1031" spans="1:1" s="29" customFormat="1">
      <c r="A1031" s="41"/>
    </row>
    <row r="1032" spans="1:1" s="29" customFormat="1">
      <c r="A1032" s="41"/>
    </row>
    <row r="1033" spans="1:1" s="29" customFormat="1">
      <c r="A1033" s="41"/>
    </row>
    <row r="1034" spans="1:1" s="29" customFormat="1">
      <c r="A1034" s="41"/>
    </row>
    <row r="1035" spans="1:1" s="29" customFormat="1">
      <c r="A1035" s="41"/>
    </row>
    <row r="1036" spans="1:1" s="29" customFormat="1">
      <c r="A1036" s="41"/>
    </row>
    <row r="1037" spans="1:1" s="29" customFormat="1">
      <c r="A1037" s="41"/>
    </row>
    <row r="1038" spans="1:1" s="29" customFormat="1">
      <c r="A1038" s="41"/>
    </row>
    <row r="1039" spans="1:1" s="29" customFormat="1">
      <c r="A1039" s="41"/>
    </row>
    <row r="1040" spans="1:1" s="29" customFormat="1">
      <c r="A1040" s="41"/>
    </row>
    <row r="1041" spans="1:1" s="29" customFormat="1">
      <c r="A1041" s="41"/>
    </row>
    <row r="1042" spans="1:1" s="29" customFormat="1">
      <c r="A1042" s="41"/>
    </row>
    <row r="1043" spans="1:1" s="29" customFormat="1">
      <c r="A1043" s="41"/>
    </row>
    <row r="1044" spans="1:1" s="29" customFormat="1">
      <c r="A1044" s="41"/>
    </row>
    <row r="1045" spans="1:1" s="29" customFormat="1">
      <c r="A1045" s="41"/>
    </row>
    <row r="1046" spans="1:1" s="29" customFormat="1">
      <c r="A1046" s="41"/>
    </row>
    <row r="1047" spans="1:1" s="29" customFormat="1">
      <c r="A1047" s="41"/>
    </row>
    <row r="1048" spans="1:1" s="29" customFormat="1">
      <c r="A1048" s="41"/>
    </row>
    <row r="1049" spans="1:1" s="29" customFormat="1">
      <c r="A1049" s="41"/>
    </row>
    <row r="1050" spans="1:1" s="29" customFormat="1">
      <c r="A1050" s="41"/>
    </row>
    <row r="1051" spans="1:1" s="29" customFormat="1">
      <c r="A1051" s="41"/>
    </row>
    <row r="1052" spans="1:1" s="29" customFormat="1">
      <c r="A1052" s="41"/>
    </row>
    <row r="1053" spans="1:1" s="29" customFormat="1">
      <c r="A1053" s="41"/>
    </row>
    <row r="1054" spans="1:1" s="29" customFormat="1">
      <c r="A1054" s="41"/>
    </row>
    <row r="1055" spans="1:1" s="29" customFormat="1">
      <c r="A1055" s="41"/>
    </row>
    <row r="1056" spans="1:1" s="29" customFormat="1">
      <c r="A1056" s="41"/>
    </row>
    <row r="1057" spans="1:1" s="29" customFormat="1">
      <c r="A1057" s="41"/>
    </row>
    <row r="1058" spans="1:1" s="29" customFormat="1">
      <c r="A1058" s="41"/>
    </row>
    <row r="1059" spans="1:1" s="29" customFormat="1">
      <c r="A1059" s="41"/>
    </row>
    <row r="1060" spans="1:1" s="29" customFormat="1">
      <c r="A1060" s="41"/>
    </row>
    <row r="1061" spans="1:1" s="29" customFormat="1">
      <c r="A1061" s="41"/>
    </row>
    <row r="1062" spans="1:1" s="29" customFormat="1">
      <c r="A1062" s="41"/>
    </row>
    <row r="1063" spans="1:1" s="29" customFormat="1">
      <c r="A1063" s="41"/>
    </row>
    <row r="1064" spans="1:1" s="29" customFormat="1">
      <c r="A1064" s="41"/>
    </row>
    <row r="1065" spans="1:1" s="29" customFormat="1">
      <c r="A1065" s="41"/>
    </row>
    <row r="1066" spans="1:1" s="29" customFormat="1">
      <c r="A1066" s="41"/>
    </row>
    <row r="1067" spans="1:1" s="29" customFormat="1">
      <c r="A1067" s="41"/>
    </row>
    <row r="1068" spans="1:1" s="29" customFormat="1">
      <c r="A1068" s="41"/>
    </row>
    <row r="1069" spans="1:1" s="29" customFormat="1">
      <c r="A1069" s="41"/>
    </row>
    <row r="1070" spans="1:1" s="29" customFormat="1">
      <c r="A1070" s="41"/>
    </row>
    <row r="1071" spans="1:1" s="29" customFormat="1">
      <c r="A1071" s="41"/>
    </row>
    <row r="1072" spans="1:1" s="29" customFormat="1">
      <c r="A1072" s="41"/>
    </row>
    <row r="1073" spans="1:1" s="29" customFormat="1">
      <c r="A1073" s="41"/>
    </row>
    <row r="1074" spans="1:1" s="29" customFormat="1">
      <c r="A1074" s="41"/>
    </row>
    <row r="1075" spans="1:1" s="29" customFormat="1">
      <c r="A1075" s="41"/>
    </row>
    <row r="1076" spans="1:1" s="29" customFormat="1">
      <c r="A1076" s="41"/>
    </row>
    <row r="1077" spans="1:1" s="29" customFormat="1">
      <c r="A1077" s="41"/>
    </row>
    <row r="1078" spans="1:1" s="29" customFormat="1">
      <c r="A1078" s="41"/>
    </row>
    <row r="1079" spans="1:1" s="29" customFormat="1">
      <c r="A1079" s="41"/>
    </row>
    <row r="1080" spans="1:1" s="29" customFormat="1">
      <c r="A1080" s="41"/>
    </row>
    <row r="1081" spans="1:1" s="29" customFormat="1">
      <c r="A1081" s="41"/>
    </row>
    <row r="1082" spans="1:1" s="29" customFormat="1">
      <c r="A1082" s="41"/>
    </row>
    <row r="1083" spans="1:1" s="29" customFormat="1">
      <c r="A1083" s="41"/>
    </row>
    <row r="1084" spans="1:1" s="29" customFormat="1">
      <c r="A1084" s="41"/>
    </row>
    <row r="1085" spans="1:1" s="29" customFormat="1">
      <c r="A1085" s="41"/>
    </row>
    <row r="1086" spans="1:1" s="29" customFormat="1">
      <c r="A1086" s="41"/>
    </row>
    <row r="1087" spans="1:1" s="29" customFormat="1">
      <c r="A1087" s="41"/>
    </row>
    <row r="1088" spans="1:1" s="29" customFormat="1">
      <c r="A1088" s="41"/>
    </row>
    <row r="1089" spans="1:1" s="29" customFormat="1">
      <c r="A1089" s="41"/>
    </row>
    <row r="1090" spans="1:1" s="29" customFormat="1">
      <c r="A1090" s="41"/>
    </row>
    <row r="1091" spans="1:1" s="29" customFormat="1">
      <c r="A1091" s="41"/>
    </row>
    <row r="1092" spans="1:1" s="29" customFormat="1">
      <c r="A1092" s="41"/>
    </row>
    <row r="1093" spans="1:1" s="29" customFormat="1">
      <c r="A1093" s="41"/>
    </row>
    <row r="1094" spans="1:1" s="29" customFormat="1">
      <c r="A1094" s="41"/>
    </row>
    <row r="1095" spans="1:1" s="29" customFormat="1">
      <c r="A1095" s="41"/>
    </row>
    <row r="1096" spans="1:1" s="29" customFormat="1">
      <c r="A1096" s="41"/>
    </row>
    <row r="1097" spans="1:1" s="29" customFormat="1">
      <c r="A1097" s="41"/>
    </row>
    <row r="1098" spans="1:1" s="29" customFormat="1">
      <c r="A1098" s="41"/>
    </row>
    <row r="1099" spans="1:1" s="29" customFormat="1">
      <c r="A1099" s="41"/>
    </row>
    <row r="1100" spans="1:1" s="29" customFormat="1">
      <c r="A1100" s="41"/>
    </row>
    <row r="1101" spans="1:1" s="29" customFormat="1">
      <c r="A1101" s="41"/>
    </row>
    <row r="1102" spans="1:1" s="29" customFormat="1">
      <c r="A1102" s="41"/>
    </row>
    <row r="1103" spans="1:1" s="29" customFormat="1">
      <c r="A1103" s="41"/>
    </row>
    <row r="1104" spans="1:1" s="29" customFormat="1">
      <c r="A1104" s="41"/>
    </row>
    <row r="1105" spans="1:1" s="29" customFormat="1">
      <c r="A1105" s="41"/>
    </row>
    <row r="1106" spans="1:1" s="29" customFormat="1">
      <c r="A1106" s="41"/>
    </row>
    <row r="1107" spans="1:1" s="29" customFormat="1">
      <c r="A1107" s="41"/>
    </row>
    <row r="1108" spans="1:1" s="29" customFormat="1">
      <c r="A1108" s="41"/>
    </row>
    <row r="1109" spans="1:1" s="29" customFormat="1">
      <c r="A1109" s="41"/>
    </row>
    <row r="1110" spans="1:1" s="29" customFormat="1">
      <c r="A1110" s="41"/>
    </row>
    <row r="1111" spans="1:1" s="29" customFormat="1">
      <c r="A1111" s="41"/>
    </row>
    <row r="1112" spans="1:1" s="29" customFormat="1">
      <c r="A1112" s="41"/>
    </row>
    <row r="1113" spans="1:1" s="29" customFormat="1">
      <c r="A1113" s="41"/>
    </row>
    <row r="1114" spans="1:1" s="29" customFormat="1">
      <c r="A1114" s="41"/>
    </row>
    <row r="1115" spans="1:1" s="29" customFormat="1">
      <c r="A1115" s="41"/>
    </row>
    <row r="1116" spans="1:1" s="29" customFormat="1">
      <c r="A1116" s="41"/>
    </row>
    <row r="1117" spans="1:1" s="29" customFormat="1">
      <c r="A1117" s="41"/>
    </row>
    <row r="1118" spans="1:1" s="29" customFormat="1">
      <c r="A1118" s="41"/>
    </row>
    <row r="1119" spans="1:1" s="29" customFormat="1">
      <c r="A1119" s="41"/>
    </row>
    <row r="1120" spans="1:1" s="29" customFormat="1">
      <c r="A1120" s="41"/>
    </row>
    <row r="1121" spans="1:1" s="29" customFormat="1">
      <c r="A1121" s="41"/>
    </row>
    <row r="1122" spans="1:1" s="29" customFormat="1">
      <c r="A1122" s="41"/>
    </row>
    <row r="1123" spans="1:1" s="29" customFormat="1">
      <c r="A1123" s="41"/>
    </row>
    <row r="1124" spans="1:1" s="29" customFormat="1">
      <c r="A1124" s="41"/>
    </row>
    <row r="1125" spans="1:1" s="29" customFormat="1">
      <c r="A1125" s="41"/>
    </row>
    <row r="1126" spans="1:1" s="29" customFormat="1">
      <c r="A1126" s="41"/>
    </row>
    <row r="1127" spans="1:1" s="29" customFormat="1">
      <c r="A1127" s="41"/>
    </row>
    <row r="1128" spans="1:1" s="29" customFormat="1">
      <c r="A1128" s="41"/>
    </row>
    <row r="1129" spans="1:1" s="29" customFormat="1">
      <c r="A1129" s="41"/>
    </row>
    <row r="1130" spans="1:1" s="29" customFormat="1">
      <c r="A1130" s="41"/>
    </row>
    <row r="1131" spans="1:1" s="29" customFormat="1">
      <c r="A1131" s="41"/>
    </row>
    <row r="1132" spans="1:1" s="29" customFormat="1">
      <c r="A1132" s="41"/>
    </row>
    <row r="1133" spans="1:1" s="29" customFormat="1">
      <c r="A1133" s="41"/>
    </row>
    <row r="1134" spans="1:1" s="29" customFormat="1">
      <c r="A1134" s="41"/>
    </row>
    <row r="1135" spans="1:1" s="29" customFormat="1">
      <c r="A1135" s="41"/>
    </row>
    <row r="1136" spans="1:1" s="29" customFormat="1">
      <c r="A1136" s="41"/>
    </row>
    <row r="1137" spans="1:1" s="29" customFormat="1">
      <c r="A1137" s="41"/>
    </row>
    <row r="1138" spans="1:1" s="29" customFormat="1">
      <c r="A1138" s="41"/>
    </row>
    <row r="1139" spans="1:1" s="29" customFormat="1">
      <c r="A1139" s="41"/>
    </row>
    <row r="1140" spans="1:1" s="29" customFormat="1">
      <c r="A1140" s="41"/>
    </row>
    <row r="1141" spans="1:1" s="29" customFormat="1">
      <c r="A1141" s="41"/>
    </row>
    <row r="1142" spans="1:1" s="29" customFormat="1">
      <c r="A1142" s="41"/>
    </row>
    <row r="1143" spans="1:1" s="29" customFormat="1">
      <c r="A1143" s="41"/>
    </row>
    <row r="1144" spans="1:1" s="29" customFormat="1">
      <c r="A1144" s="41"/>
    </row>
    <row r="1145" spans="1:1" s="29" customFormat="1">
      <c r="A1145" s="41"/>
    </row>
    <row r="1146" spans="1:1" s="29" customFormat="1">
      <c r="A1146" s="41"/>
    </row>
    <row r="1147" spans="1:1" s="29" customFormat="1">
      <c r="A1147" s="41"/>
    </row>
    <row r="1148" spans="1:1" s="29" customFormat="1">
      <c r="A1148" s="41"/>
    </row>
    <row r="1149" spans="1:1" s="29" customFormat="1">
      <c r="A1149" s="41"/>
    </row>
    <row r="1150" spans="1:1" s="29" customFormat="1">
      <c r="A1150" s="41"/>
    </row>
    <row r="1151" spans="1:1" s="29" customFormat="1">
      <c r="A1151" s="41"/>
    </row>
    <row r="1152" spans="1:1" s="29" customFormat="1">
      <c r="A1152" s="41"/>
    </row>
    <row r="1153" spans="1:1" s="29" customFormat="1">
      <c r="A1153" s="41"/>
    </row>
    <row r="1154" spans="1:1" s="29" customFormat="1">
      <c r="A1154" s="41"/>
    </row>
    <row r="1155" spans="1:1" s="29" customFormat="1">
      <c r="A1155" s="41"/>
    </row>
    <row r="1156" spans="1:1" s="29" customFormat="1">
      <c r="A1156" s="41"/>
    </row>
    <row r="1157" spans="1:1" s="29" customFormat="1">
      <c r="A1157" s="41"/>
    </row>
    <row r="1158" spans="1:1" s="29" customFormat="1">
      <c r="A1158" s="41"/>
    </row>
    <row r="1159" spans="1:1" s="29" customFormat="1">
      <c r="A1159" s="41"/>
    </row>
    <row r="1160" spans="1:1" s="29" customFormat="1">
      <c r="A1160" s="41"/>
    </row>
    <row r="1161" spans="1:1" s="29" customFormat="1">
      <c r="A1161" s="41"/>
    </row>
    <row r="1162" spans="1:1" s="29" customFormat="1">
      <c r="A1162" s="41"/>
    </row>
    <row r="1163" spans="1:1" s="29" customFormat="1">
      <c r="A1163" s="41"/>
    </row>
    <row r="1164" spans="1:1" s="29" customFormat="1">
      <c r="A1164" s="41"/>
    </row>
    <row r="1165" spans="1:1" s="29" customFormat="1">
      <c r="A1165" s="41"/>
    </row>
    <row r="1166" spans="1:1" s="29" customFormat="1">
      <c r="A1166" s="41"/>
    </row>
    <row r="1167" spans="1:1" s="29" customFormat="1">
      <c r="A1167" s="41"/>
    </row>
    <row r="1168" spans="1:1" s="29" customFormat="1">
      <c r="A1168" s="41"/>
    </row>
    <row r="1169" spans="1:1" s="29" customFormat="1">
      <c r="A1169" s="41"/>
    </row>
    <row r="1170" spans="1:1" s="29" customFormat="1">
      <c r="A1170" s="41"/>
    </row>
    <row r="1171" spans="1:1" s="29" customFormat="1">
      <c r="A1171" s="41"/>
    </row>
    <row r="1172" spans="1:1" s="29" customFormat="1">
      <c r="A1172" s="41"/>
    </row>
    <row r="1173" spans="1:1" s="29" customFormat="1">
      <c r="A1173" s="41"/>
    </row>
    <row r="1174" spans="1:1" s="29" customFormat="1">
      <c r="A1174" s="41"/>
    </row>
    <row r="1175" spans="1:1" s="29" customFormat="1">
      <c r="A1175" s="41"/>
    </row>
    <row r="1176" spans="1:1" s="29" customFormat="1">
      <c r="A1176" s="41"/>
    </row>
    <row r="1177" spans="1:1" s="29" customFormat="1">
      <c r="A1177" s="41"/>
    </row>
    <row r="1178" spans="1:1" s="29" customFormat="1">
      <c r="A1178" s="41"/>
    </row>
    <row r="1179" spans="1:1" s="29" customFormat="1">
      <c r="A1179" s="41"/>
    </row>
    <row r="1180" spans="1:1" s="29" customFormat="1">
      <c r="A1180" s="41"/>
    </row>
    <row r="1181" spans="1:1" s="29" customFormat="1">
      <c r="A1181" s="41"/>
    </row>
    <row r="1182" spans="1:1" s="29" customFormat="1">
      <c r="A1182" s="41"/>
    </row>
    <row r="1183" spans="1:1" s="29" customFormat="1">
      <c r="A1183" s="41"/>
    </row>
    <row r="1184" spans="1:1" s="29" customFormat="1">
      <c r="A1184" s="41"/>
    </row>
    <row r="1185" spans="1:1" s="29" customFormat="1">
      <c r="A1185" s="41"/>
    </row>
    <row r="1186" spans="1:1" s="29" customFormat="1">
      <c r="A1186" s="41"/>
    </row>
    <row r="1187" spans="1:1" s="29" customFormat="1">
      <c r="A1187" s="41"/>
    </row>
    <row r="1188" spans="1:1" s="29" customFormat="1">
      <c r="A1188" s="41"/>
    </row>
    <row r="1189" spans="1:1" s="29" customFormat="1">
      <c r="A1189" s="41"/>
    </row>
    <row r="1190" spans="1:1" s="29" customFormat="1">
      <c r="A1190" s="41"/>
    </row>
    <row r="1191" spans="1:1" s="29" customFormat="1">
      <c r="A1191" s="41"/>
    </row>
    <row r="1192" spans="1:1" s="29" customFormat="1">
      <c r="A1192" s="41"/>
    </row>
    <row r="1193" spans="1:1" s="29" customFormat="1">
      <c r="A1193" s="41"/>
    </row>
    <row r="1194" spans="1:1" s="29" customFormat="1">
      <c r="A1194" s="41"/>
    </row>
    <row r="1195" spans="1:1" s="29" customFormat="1">
      <c r="A1195" s="41"/>
    </row>
    <row r="1196" spans="1:1" s="29" customFormat="1">
      <c r="A1196" s="41"/>
    </row>
    <row r="1197" spans="1:1" s="29" customFormat="1">
      <c r="A1197" s="41"/>
    </row>
    <row r="1198" spans="1:1" s="29" customFormat="1">
      <c r="A1198" s="41"/>
    </row>
    <row r="1199" spans="1:1" s="29" customFormat="1">
      <c r="A1199" s="41"/>
    </row>
    <row r="1200" spans="1:1" s="29" customFormat="1">
      <c r="A1200" s="41"/>
    </row>
    <row r="1201" spans="1:1" s="29" customFormat="1">
      <c r="A1201" s="41"/>
    </row>
    <row r="1202" spans="1:1" s="29" customFormat="1">
      <c r="A1202" s="41"/>
    </row>
    <row r="1203" spans="1:1" s="29" customFormat="1">
      <c r="A1203" s="41"/>
    </row>
    <row r="1204" spans="1:1" s="29" customFormat="1">
      <c r="A1204" s="41"/>
    </row>
    <row r="1205" spans="1:1" s="29" customFormat="1">
      <c r="A1205" s="41"/>
    </row>
    <row r="1206" spans="1:1" s="29" customFormat="1">
      <c r="A1206" s="41"/>
    </row>
    <row r="1207" spans="1:1" s="29" customFormat="1">
      <c r="A1207" s="41"/>
    </row>
    <row r="1208" spans="1:1" s="29" customFormat="1">
      <c r="A1208" s="41"/>
    </row>
    <row r="1209" spans="1:1" s="29" customFormat="1">
      <c r="A1209" s="41"/>
    </row>
    <row r="1210" spans="1:1" s="29" customFormat="1">
      <c r="A1210" s="41"/>
    </row>
    <row r="1211" spans="1:1" s="29" customFormat="1">
      <c r="A1211" s="41"/>
    </row>
    <row r="1212" spans="1:1" s="29" customFormat="1">
      <c r="A1212" s="41"/>
    </row>
    <row r="1213" spans="1:1" s="29" customFormat="1">
      <c r="A1213" s="41"/>
    </row>
    <row r="1214" spans="1:1" s="29" customFormat="1">
      <c r="A1214" s="41"/>
    </row>
    <row r="1215" spans="1:1" s="29" customFormat="1">
      <c r="A1215" s="41"/>
    </row>
    <row r="1216" spans="1:1" s="29" customFormat="1">
      <c r="A1216" s="41"/>
    </row>
    <row r="1217" spans="1:1" s="29" customFormat="1">
      <c r="A1217" s="41"/>
    </row>
    <row r="1218" spans="1:1" s="29" customFormat="1">
      <c r="A1218" s="41"/>
    </row>
    <row r="1219" spans="1:1" s="29" customFormat="1">
      <c r="A1219" s="41"/>
    </row>
    <row r="1220" spans="1:1" s="29" customFormat="1">
      <c r="A1220" s="41"/>
    </row>
    <row r="1221" spans="1:1" s="29" customFormat="1">
      <c r="A1221" s="41"/>
    </row>
    <row r="1222" spans="1:1" s="29" customFormat="1">
      <c r="A1222" s="41"/>
    </row>
    <row r="1223" spans="1:1" s="29" customFormat="1">
      <c r="A1223" s="41"/>
    </row>
    <row r="1224" spans="1:1" s="29" customFormat="1">
      <c r="A1224" s="41"/>
    </row>
    <row r="1225" spans="1:1" s="29" customFormat="1">
      <c r="A1225" s="41"/>
    </row>
    <row r="1226" spans="1:1" s="29" customFormat="1">
      <c r="A1226" s="41"/>
    </row>
    <row r="1227" spans="1:1" s="29" customFormat="1">
      <c r="A1227" s="41"/>
    </row>
    <row r="1228" spans="1:1" s="29" customFormat="1">
      <c r="A1228" s="41"/>
    </row>
    <row r="1229" spans="1:1" s="29" customFormat="1">
      <c r="A1229" s="41"/>
    </row>
    <row r="1230" spans="1:1" s="29" customFormat="1">
      <c r="A1230" s="41"/>
    </row>
    <row r="1231" spans="1:1" s="29" customFormat="1">
      <c r="A1231" s="41"/>
    </row>
    <row r="1232" spans="1:1" s="29" customFormat="1">
      <c r="A1232" s="41"/>
    </row>
    <row r="1233" spans="1:1" s="29" customFormat="1">
      <c r="A1233" s="41"/>
    </row>
    <row r="1234" spans="1:1" s="29" customFormat="1">
      <c r="A1234" s="41"/>
    </row>
    <row r="1235" spans="1:1" s="29" customFormat="1">
      <c r="A1235" s="41"/>
    </row>
    <row r="1236" spans="1:1" s="29" customFormat="1">
      <c r="A1236" s="41"/>
    </row>
    <row r="1237" spans="1:1" s="29" customFormat="1">
      <c r="A1237" s="41"/>
    </row>
    <row r="1238" spans="1:1" s="29" customFormat="1">
      <c r="A1238" s="41"/>
    </row>
    <row r="1239" spans="1:1" s="29" customFormat="1">
      <c r="A1239" s="41"/>
    </row>
    <row r="1240" spans="1:1" s="29" customFormat="1">
      <c r="A1240" s="41"/>
    </row>
    <row r="1241" spans="1:1" s="29" customFormat="1">
      <c r="A1241" s="41"/>
    </row>
    <row r="1242" spans="1:1" s="29" customFormat="1">
      <c r="A1242" s="41"/>
    </row>
    <row r="1243" spans="1:1" s="29" customFormat="1">
      <c r="A1243" s="41"/>
    </row>
    <row r="1244" spans="1:1" s="29" customFormat="1">
      <c r="A1244" s="41"/>
    </row>
    <row r="1245" spans="1:1" s="29" customFormat="1">
      <c r="A1245" s="41"/>
    </row>
    <row r="1246" spans="1:1" s="29" customFormat="1">
      <c r="A1246" s="41"/>
    </row>
    <row r="1247" spans="1:1" s="29" customFormat="1">
      <c r="A1247" s="41"/>
    </row>
    <row r="1248" spans="1:1" s="29" customFormat="1">
      <c r="A1248" s="41"/>
    </row>
    <row r="1249" spans="1:1" s="29" customFormat="1">
      <c r="A1249" s="41"/>
    </row>
    <row r="1250" spans="1:1" s="29" customFormat="1">
      <c r="A1250" s="41"/>
    </row>
    <row r="1251" spans="1:1" s="29" customFormat="1">
      <c r="A1251" s="41"/>
    </row>
    <row r="1252" spans="1:1" s="29" customFormat="1">
      <c r="A1252" s="41"/>
    </row>
    <row r="1253" spans="1:1" s="29" customFormat="1">
      <c r="A1253" s="41"/>
    </row>
    <row r="1254" spans="1:1" s="29" customFormat="1">
      <c r="A1254" s="41"/>
    </row>
    <row r="1255" spans="1:1" s="29" customFormat="1">
      <c r="A1255" s="41"/>
    </row>
    <row r="1256" spans="1:1" s="29" customFormat="1">
      <c r="A1256" s="41"/>
    </row>
    <row r="1257" spans="1:1" s="29" customFormat="1">
      <c r="A1257" s="41"/>
    </row>
    <row r="1258" spans="1:1" s="29" customFormat="1">
      <c r="A1258" s="41"/>
    </row>
    <row r="1259" spans="1:1" s="29" customFormat="1">
      <c r="A1259" s="41"/>
    </row>
    <row r="1260" spans="1:1" s="29" customFormat="1">
      <c r="A1260" s="41"/>
    </row>
    <row r="1261" spans="1:1" s="29" customFormat="1">
      <c r="A1261" s="41"/>
    </row>
    <row r="1262" spans="1:1" s="29" customFormat="1">
      <c r="A1262" s="41"/>
    </row>
    <row r="1263" spans="1:1" s="29" customFormat="1">
      <c r="A1263" s="41"/>
    </row>
    <row r="1264" spans="1:1" s="29" customFormat="1">
      <c r="A1264" s="41"/>
    </row>
    <row r="1265" spans="1:1" s="29" customFormat="1">
      <c r="A1265" s="41"/>
    </row>
    <row r="1266" spans="1:1" s="29" customFormat="1">
      <c r="A1266" s="41"/>
    </row>
    <row r="1267" spans="1:1" s="29" customFormat="1">
      <c r="A1267" s="41"/>
    </row>
    <row r="1268" spans="1:1" s="29" customFormat="1">
      <c r="A1268" s="41"/>
    </row>
    <row r="1269" spans="1:1" s="29" customFormat="1">
      <c r="A1269" s="41"/>
    </row>
    <row r="1270" spans="1:1" s="29" customFormat="1">
      <c r="A1270" s="41"/>
    </row>
    <row r="1271" spans="1:1" s="29" customFormat="1">
      <c r="A1271" s="41"/>
    </row>
    <row r="1272" spans="1:1" s="29" customFormat="1">
      <c r="A1272" s="41"/>
    </row>
    <row r="1273" spans="1:1" s="29" customFormat="1">
      <c r="A1273" s="41"/>
    </row>
    <row r="1274" spans="1:1" s="29" customFormat="1">
      <c r="A1274" s="41"/>
    </row>
    <row r="1275" spans="1:1" s="29" customFormat="1">
      <c r="A1275" s="41"/>
    </row>
    <row r="1276" spans="1:1" s="29" customFormat="1">
      <c r="A1276" s="41"/>
    </row>
    <row r="1277" spans="1:1" s="29" customFormat="1">
      <c r="A1277" s="41"/>
    </row>
    <row r="1278" spans="1:1" s="29" customFormat="1">
      <c r="A1278" s="41"/>
    </row>
    <row r="1279" spans="1:1" s="29" customFormat="1">
      <c r="A1279" s="41"/>
    </row>
    <row r="1280" spans="1:1" s="29" customFormat="1">
      <c r="A1280" s="41"/>
    </row>
    <row r="1281" spans="1:1" s="29" customFormat="1">
      <c r="A1281" s="41"/>
    </row>
    <row r="1282" spans="1:1" s="29" customFormat="1">
      <c r="A1282" s="41"/>
    </row>
    <row r="1283" spans="1:1" s="29" customFormat="1">
      <c r="A1283" s="41"/>
    </row>
    <row r="1284" spans="1:1" s="29" customFormat="1">
      <c r="A1284" s="41"/>
    </row>
    <row r="1285" spans="1:1" s="29" customFormat="1">
      <c r="A1285" s="41"/>
    </row>
    <row r="1286" spans="1:1" s="29" customFormat="1">
      <c r="A1286" s="41"/>
    </row>
    <row r="1287" spans="1:1" s="29" customFormat="1">
      <c r="A1287" s="41"/>
    </row>
    <row r="1288" spans="1:1" s="29" customFormat="1">
      <c r="A1288" s="41"/>
    </row>
    <row r="1289" spans="1:1" s="29" customFormat="1">
      <c r="A1289" s="41"/>
    </row>
    <row r="1290" spans="1:1" s="29" customFormat="1">
      <c r="A1290" s="41"/>
    </row>
    <row r="1291" spans="1:1" s="29" customFormat="1">
      <c r="A1291" s="41"/>
    </row>
    <row r="1292" spans="1:1" s="29" customFormat="1">
      <c r="A1292" s="41"/>
    </row>
    <row r="1293" spans="1:1" s="29" customFormat="1">
      <c r="A1293" s="41"/>
    </row>
    <row r="1294" spans="1:1" s="29" customFormat="1">
      <c r="A1294" s="41"/>
    </row>
    <row r="1295" spans="1:1" s="29" customFormat="1">
      <c r="A1295" s="41"/>
    </row>
    <row r="1296" spans="1:1" s="29" customFormat="1">
      <c r="A1296" s="41"/>
    </row>
    <row r="1297" spans="1:1" s="29" customFormat="1">
      <c r="A1297" s="41"/>
    </row>
    <row r="1298" spans="1:1" s="29" customFormat="1">
      <c r="A1298" s="41"/>
    </row>
    <row r="1299" spans="1:1" s="29" customFormat="1">
      <c r="A1299" s="41"/>
    </row>
    <row r="1300" spans="1:1" s="29" customFormat="1">
      <c r="A1300" s="41"/>
    </row>
    <row r="1301" spans="1:1" s="29" customFormat="1">
      <c r="A1301" s="41"/>
    </row>
    <row r="1302" spans="1:1" s="29" customFormat="1">
      <c r="A1302" s="41"/>
    </row>
    <row r="1303" spans="1:1" s="29" customFormat="1">
      <c r="A1303" s="41"/>
    </row>
    <row r="1304" spans="1:1" s="29" customFormat="1">
      <c r="A1304" s="41"/>
    </row>
    <row r="1305" spans="1:1" s="29" customFormat="1">
      <c r="A1305" s="41"/>
    </row>
    <row r="1306" spans="1:1" s="29" customFormat="1">
      <c r="A1306" s="41"/>
    </row>
    <row r="1307" spans="1:1" s="29" customFormat="1">
      <c r="A1307" s="41"/>
    </row>
    <row r="1308" spans="1:1" s="29" customFormat="1">
      <c r="A1308" s="41"/>
    </row>
    <row r="1309" spans="1:1" s="29" customFormat="1">
      <c r="A1309" s="41"/>
    </row>
    <row r="1310" spans="1:1" s="29" customFormat="1">
      <c r="A1310" s="41"/>
    </row>
    <row r="1311" spans="1:1" s="29" customFormat="1">
      <c r="A1311" s="41"/>
    </row>
    <row r="1312" spans="1:1" s="29" customFormat="1">
      <c r="A1312" s="41"/>
    </row>
    <row r="1313" spans="1:1" s="29" customFormat="1">
      <c r="A1313" s="41"/>
    </row>
    <row r="1314" spans="1:1" s="29" customFormat="1">
      <c r="A1314" s="41"/>
    </row>
    <row r="1315" spans="1:1" s="29" customFormat="1">
      <c r="A1315" s="41"/>
    </row>
    <row r="1316" spans="1:1" s="29" customFormat="1">
      <c r="A1316" s="41"/>
    </row>
    <row r="1317" spans="1:1" s="29" customFormat="1">
      <c r="A1317" s="41"/>
    </row>
    <row r="1318" spans="1:1" s="29" customFormat="1">
      <c r="A1318" s="41"/>
    </row>
    <row r="1319" spans="1:1" s="29" customFormat="1">
      <c r="A1319" s="41"/>
    </row>
    <row r="1320" spans="1:1" s="29" customFormat="1">
      <c r="A1320" s="41"/>
    </row>
    <row r="1321" spans="1:1" s="29" customFormat="1">
      <c r="A1321" s="41"/>
    </row>
    <row r="1322" spans="1:1" s="29" customFormat="1">
      <c r="A1322" s="41"/>
    </row>
    <row r="1323" spans="1:1" s="29" customFormat="1">
      <c r="A1323" s="41"/>
    </row>
    <row r="1324" spans="1:1" s="29" customFormat="1">
      <c r="A1324" s="41"/>
    </row>
    <row r="1325" spans="1:1" s="29" customFormat="1">
      <c r="A1325" s="41"/>
    </row>
    <row r="1326" spans="1:1" s="29" customFormat="1">
      <c r="A1326" s="41"/>
    </row>
    <row r="1327" spans="1:1" s="29" customFormat="1">
      <c r="A1327" s="41"/>
    </row>
    <row r="1328" spans="1:1" s="29" customFormat="1">
      <c r="A1328" s="41"/>
    </row>
    <row r="1329" spans="1:1" s="29" customFormat="1">
      <c r="A1329" s="41"/>
    </row>
    <row r="1330" spans="1:1" s="29" customFormat="1">
      <c r="A1330" s="41"/>
    </row>
    <row r="1331" spans="1:1" s="29" customFormat="1">
      <c r="A1331" s="41"/>
    </row>
    <row r="1332" spans="1:1" s="29" customFormat="1">
      <c r="A1332" s="41"/>
    </row>
    <row r="1333" spans="1:1" s="29" customFormat="1">
      <c r="A1333" s="41"/>
    </row>
    <row r="1334" spans="1:1" s="29" customFormat="1">
      <c r="A1334" s="41"/>
    </row>
    <row r="1335" spans="1:1" s="29" customFormat="1">
      <c r="A1335" s="41"/>
    </row>
    <row r="1336" spans="1:1" s="29" customFormat="1">
      <c r="A1336" s="41"/>
    </row>
    <row r="1337" spans="1:1" s="29" customFormat="1">
      <c r="A1337" s="41"/>
    </row>
    <row r="1338" spans="1:1" s="29" customFormat="1">
      <c r="A1338" s="41"/>
    </row>
    <row r="1339" spans="1:1" s="29" customFormat="1">
      <c r="A1339" s="41"/>
    </row>
  </sheetData>
  <phoneticPr fontId="0" type="noConversion"/>
  <printOptions horizontalCentered="1" gridLines="1"/>
  <pageMargins left="1" right="1" top="1" bottom="1" header="0.5" footer="0.5"/>
  <pageSetup scale="39" fitToHeight="2" orientation="portrait" horizontalDpi="300" verticalDpi="300" r:id="rId1"/>
  <headerFooter>
    <oddHeader>&amp;RExhibit PHR-4
Page &amp;P of &amp;N</oddHeader>
  </headerFooter>
  <rowBreaks count="1" manualBreakCount="1">
    <brk id="106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R58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4" width="1.77734375" customWidth="1"/>
    <col min="5" max="5" width="39.77734375" customWidth="1"/>
    <col min="6" max="6" width="1.77734375" style="124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2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1" t="str">
        <f>Summary!A2</f>
        <v>Class Cost of Service - Demand/Commodity Study</v>
      </c>
      <c r="B2" s="1"/>
      <c r="C2" s="1"/>
      <c r="D2" s="1"/>
      <c r="E2" s="1"/>
      <c r="F2" s="12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1" t="str">
        <f>Summary!A3</f>
        <v>Forecasted Test Period: Twelve Months Ended May 31, 2017</v>
      </c>
      <c r="B3" s="1"/>
      <c r="C3" s="1"/>
      <c r="D3" s="1"/>
      <c r="E3" s="1"/>
      <c r="F3" s="120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>
      <c r="A4" s="1"/>
      <c r="B4" s="1"/>
      <c r="C4" s="1"/>
      <c r="D4" s="1"/>
      <c r="E4" s="1"/>
      <c r="F4" s="12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>
      <c r="A5" s="1" t="s">
        <v>11</v>
      </c>
      <c r="B5" s="1"/>
      <c r="C5" s="1"/>
      <c r="D5" s="1"/>
      <c r="E5" s="1"/>
      <c r="F5" s="12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>
      <c r="A6" s="1"/>
      <c r="B6" s="1"/>
      <c r="C6" s="1"/>
      <c r="D6" s="1"/>
      <c r="E6" s="1"/>
      <c r="F6" s="12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20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20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121"/>
      <c r="G9" s="3" t="s">
        <v>1</v>
      </c>
      <c r="H9" s="3" t="s">
        <v>56</v>
      </c>
      <c r="I9" s="3" t="s">
        <v>518</v>
      </c>
      <c r="J9" s="3" t="s">
        <v>518</v>
      </c>
      <c r="K9" s="69" t="s">
        <v>180</v>
      </c>
      <c r="L9" s="69" t="s">
        <v>180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121"/>
      <c r="G10" s="3" t="s">
        <v>2</v>
      </c>
      <c r="H10" s="3" t="s">
        <v>519</v>
      </c>
      <c r="I10" s="69" t="s">
        <v>420</v>
      </c>
      <c r="J10" s="69" t="s">
        <v>517</v>
      </c>
      <c r="K10" s="69" t="s">
        <v>420</v>
      </c>
      <c r="L10" s="69" t="s">
        <v>517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122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123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'Class. Summary'!J37</f>
        <v>126302513.71219005</v>
      </c>
      <c r="H13" s="2">
        <f>+'Plant Alloc.'!J545+'Plant Alloc.'!J547-'Dep.Res. Alloc.'!J535+'Oth. RB Alloc.'!I85</f>
        <v>68209589.14061445</v>
      </c>
      <c r="I13" s="2">
        <f>+'Plant Alloc.'!K545+'Plant Alloc.'!K547-'Dep.Res. Alloc.'!K535+'Oth. RB Alloc.'!J85</f>
        <v>38060715.016437516</v>
      </c>
      <c r="J13" s="2">
        <f>+'Plant Alloc.'!L545+'Plant Alloc.'!L547-'Dep.Res. Alloc.'!L535+'Oth. RB Alloc.'!K85</f>
        <v>0</v>
      </c>
      <c r="K13" s="2">
        <f>+'Plant Alloc.'!M545+'Plant Alloc.'!M547-'Dep.Res. Alloc.'!M535+'Oth. RB Alloc.'!L85</f>
        <v>20032209.555138074</v>
      </c>
      <c r="L13" s="2">
        <f>+'Plant Alloc.'!N545+'Plant Alloc.'!N547-'Dep.Res. Alloc.'!N535+'Oth. RB Alloc.'!M85</f>
        <v>0</v>
      </c>
      <c r="M13" s="2">
        <f>+'Plant Alloc.'!O545+'Plant Alloc.'!O547-'Dep.Res. Alloc.'!O535+'Oth. RB Alloc.'!N85</f>
        <v>0</v>
      </c>
      <c r="N13" s="2">
        <f>+'Plant Alloc.'!P545+'Plant Alloc.'!P547-'Dep.Res. Alloc.'!P535+'Oth. RB Alloc.'!O85</f>
        <v>0</v>
      </c>
      <c r="O13" s="2">
        <f>+'Plant Alloc.'!Q545+'Plant Alloc.'!Q547-'Dep.Res. Alloc.'!Q535+'Oth. RB Alloc.'!P85</f>
        <v>0</v>
      </c>
      <c r="P13" s="2">
        <f>+'Plant Alloc.'!R545+'Plant Alloc.'!R547-'Dep.Res. Alloc.'!R535+'Oth. RB Alloc.'!Q85</f>
        <v>0</v>
      </c>
      <c r="Q13" s="2">
        <f>+'Plant Alloc.'!S545+'Plant Alloc.'!S547-'Dep.Res. Alloc.'!S535+'Oth. RB Alloc.'!R85</f>
        <v>0</v>
      </c>
      <c r="R13" s="2">
        <f>+'Plant Alloc.'!T545+'Plant Alloc.'!T547-'Dep.Res. Alloc.'!T535+'Oth. RB Alloc.'!S85</f>
        <v>0</v>
      </c>
      <c r="S13" s="2">
        <f>+'Plant Alloc.'!U545+'Plant Alloc.'!U547-'Dep.Res. Alloc.'!U535+'Oth. RB Alloc.'!T85</f>
        <v>0</v>
      </c>
      <c r="T13" s="2">
        <f>+'Plant Alloc.'!V545+'Plant Alloc.'!V547-'Dep.Res. Alloc.'!V535+'Oth. RB Alloc.'!U85</f>
        <v>0</v>
      </c>
      <c r="U13" s="2">
        <f>+'Plant Alloc.'!W545+'Plant Alloc.'!W547-'Dep.Res. Alloc.'!W535+'Oth. RB Alloc.'!V85</f>
        <v>0</v>
      </c>
      <c r="V13" s="2">
        <f>+'Plant Alloc.'!X545+'Plant Alloc.'!X547-'Dep.Res. Alloc.'!X535+'Oth. RB Alloc.'!W85</f>
        <v>0</v>
      </c>
      <c r="W13" s="2">
        <f>SUM(H13:V13)-G13</f>
        <v>0</v>
      </c>
      <c r="X13" s="2"/>
    </row>
    <row r="14" spans="1:25">
      <c r="A14" s="1">
        <f t="shared" ref="A14:A31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188</v>
      </c>
      <c r="D15" s="2"/>
      <c r="E15" s="57"/>
      <c r="F15" s="125"/>
      <c r="G15" s="2">
        <f>+'Class. Summary'!J35</f>
        <v>9500937.1597956009</v>
      </c>
      <c r="H15" s="2">
        <f>+'Alloc. Factors'!F205</f>
        <v>4924300.5358343776</v>
      </c>
      <c r="I15" s="2">
        <f>+'Alloc. Factors'!G205</f>
        <v>2602908.1625588634</v>
      </c>
      <c r="J15" s="2">
        <f>+'Alloc. Factors'!H205</f>
        <v>28759.855820396013</v>
      </c>
      <c r="K15" s="2">
        <f>+'Alloc. Factors'!I205</f>
        <v>1345209.7675338618</v>
      </c>
      <c r="L15" s="2">
        <f>+'Alloc. Factors'!J205</f>
        <v>599758.83804810711</v>
      </c>
      <c r="M15" s="2">
        <f>+'Alloc. Factors'!K205</f>
        <v>0</v>
      </c>
      <c r="N15" s="2">
        <f>+'Alloc. Factors'!L205</f>
        <v>0</v>
      </c>
      <c r="O15" s="2">
        <f>+'Alloc. Factors'!M205</f>
        <v>0</v>
      </c>
      <c r="P15" s="2">
        <f>+'Alloc. Factors'!N205</f>
        <v>0</v>
      </c>
      <c r="Q15" s="2">
        <f>+'Alloc. Factors'!O205</f>
        <v>0</v>
      </c>
      <c r="R15" s="2">
        <f>+'Alloc. Factors'!P205</f>
        <v>0</v>
      </c>
      <c r="S15" s="2">
        <f>+'Alloc. Factors'!Q205</f>
        <v>0</v>
      </c>
      <c r="T15" s="2">
        <f>+'Alloc. Factors'!R205</f>
        <v>0</v>
      </c>
      <c r="U15" s="2">
        <f>+'Alloc. Factors'!S205</f>
        <v>0</v>
      </c>
      <c r="V15" s="2">
        <f>+'Alloc. Factors'!T205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+'Class. Summary'!J16</f>
        <v>7545643.2982379403</v>
      </c>
      <c r="H16" s="2">
        <f>'O and M Alloc.'!J341</f>
        <v>4075019.681296858</v>
      </c>
      <c r="I16" s="2">
        <f>'O and M Alloc.'!K341</f>
        <v>2273846.8993923706</v>
      </c>
      <c r="J16" s="2">
        <f>'O and M Alloc.'!L341</f>
        <v>0</v>
      </c>
      <c r="K16" s="2">
        <f>'O and M Alloc.'!M341</f>
        <v>1196776.7175487094</v>
      </c>
      <c r="L16" s="2">
        <f>'O and M Alloc.'!N341</f>
        <v>0</v>
      </c>
      <c r="M16" s="2">
        <f>'O and M Alloc.'!O341</f>
        <v>0</v>
      </c>
      <c r="N16" s="2">
        <f>'O and M Alloc.'!P341</f>
        <v>0</v>
      </c>
      <c r="O16" s="2">
        <f>'O and M Alloc.'!Q341</f>
        <v>0</v>
      </c>
      <c r="P16" s="2">
        <f>'O and M Alloc.'!R341</f>
        <v>0</v>
      </c>
      <c r="Q16" s="2">
        <f>'O and M Alloc.'!S341</f>
        <v>0</v>
      </c>
      <c r="R16" s="2">
        <f>'O and M Alloc.'!T341</f>
        <v>0</v>
      </c>
      <c r="S16" s="2">
        <f>'O and M Alloc.'!U341</f>
        <v>0</v>
      </c>
      <c r="T16" s="2">
        <f>'O and M Alloc.'!V341</f>
        <v>0</v>
      </c>
      <c r="U16" s="2">
        <f>'O and M Alloc.'!W341</f>
        <v>0</v>
      </c>
      <c r="V16" s="2">
        <f>'O and M Alloc.'!X341</f>
        <v>0</v>
      </c>
      <c r="W16" s="2">
        <f>SUM(H16:V16)-G16</f>
        <v>0</v>
      </c>
      <c r="X16" s="2"/>
    </row>
    <row r="17" spans="1:44">
      <c r="A17" s="1">
        <f t="shared" si="0"/>
        <v>5</v>
      </c>
      <c r="B17" s="2"/>
      <c r="C17" s="2" t="s">
        <v>13</v>
      </c>
      <c r="D17" s="2"/>
      <c r="G17" s="2">
        <f>+'Class. Summary'!J17</f>
        <v>5512986.1134408824</v>
      </c>
      <c r="H17" s="2">
        <f>'Dep.Exp. Alloc.'!J533</f>
        <v>2977284.5106836734</v>
      </c>
      <c r="I17" s="2">
        <f>'Dep.Exp. Alloc.'!K533</f>
        <v>1661314.4678291499</v>
      </c>
      <c r="J17" s="2">
        <f>'Dep.Exp. Alloc.'!L533</f>
        <v>0</v>
      </c>
      <c r="K17" s="2">
        <f>'Dep.Exp. Alloc.'!M533</f>
        <v>874387.13492806128</v>
      </c>
      <c r="L17" s="2">
        <f>'Dep.Exp. Alloc.'!N533</f>
        <v>0</v>
      </c>
      <c r="M17" s="2">
        <f>'Dep.Exp. Alloc.'!O533</f>
        <v>0</v>
      </c>
      <c r="N17" s="2">
        <f>'Dep.Exp. Alloc.'!P533</f>
        <v>0</v>
      </c>
      <c r="O17" s="2">
        <f>'Dep.Exp. Alloc.'!Q533</f>
        <v>0</v>
      </c>
      <c r="P17" s="2">
        <f>'Dep.Exp. Alloc.'!R533</f>
        <v>0</v>
      </c>
      <c r="Q17" s="2">
        <f>'Dep.Exp. Alloc.'!S533</f>
        <v>0</v>
      </c>
      <c r="R17" s="2">
        <f>'Dep.Exp. Alloc.'!T533</f>
        <v>0</v>
      </c>
      <c r="S17" s="2">
        <f>'Dep.Exp. Alloc.'!U533</f>
        <v>0</v>
      </c>
      <c r="T17" s="2">
        <f>'Dep.Exp. Alloc.'!V533</f>
        <v>0</v>
      </c>
      <c r="U17" s="2">
        <f>'Dep.Exp. Alloc.'!W533</f>
        <v>0</v>
      </c>
      <c r="V17" s="2">
        <f>'Dep.Exp. Alloc.'!X533</f>
        <v>0</v>
      </c>
      <c r="W17" s="2">
        <f>SUM(H17:V17)-G17</f>
        <v>0</v>
      </c>
      <c r="X17" s="2"/>
    </row>
    <row r="18" spans="1:44">
      <c r="A18" s="1">
        <f t="shared" si="0"/>
        <v>6</v>
      </c>
      <c r="B18" s="2"/>
      <c r="C18" s="2" t="s">
        <v>14</v>
      </c>
      <c r="D18" s="2"/>
      <c r="G18" s="2">
        <f>+'Class. Summary'!J18</f>
        <v>1916260.9526792981</v>
      </c>
      <c r="H18" s="2">
        <f>'Taxes Alloc.'!I44</f>
        <v>1034875.4623071463</v>
      </c>
      <c r="I18" s="2">
        <f>'Taxes Alloc.'!J44</f>
        <v>577456.9315639406</v>
      </c>
      <c r="J18" s="2">
        <f>'Taxes Alloc.'!K44</f>
        <v>0</v>
      </c>
      <c r="K18" s="2">
        <f>'Taxes Alloc.'!L44</f>
        <v>303928.558808211</v>
      </c>
      <c r="L18" s="2">
        <f>'Taxes Alloc.'!M44</f>
        <v>0</v>
      </c>
      <c r="M18" s="2">
        <f>'Taxes Alloc.'!N44</f>
        <v>0</v>
      </c>
      <c r="N18" s="2">
        <f>'Taxes Alloc.'!O44</f>
        <v>0</v>
      </c>
      <c r="O18" s="2">
        <f>'Taxes Alloc.'!P44</f>
        <v>0</v>
      </c>
      <c r="P18" s="2">
        <f>'Taxes Alloc.'!Q44</f>
        <v>0</v>
      </c>
      <c r="Q18" s="2">
        <f>'Taxes Alloc.'!R44</f>
        <v>0</v>
      </c>
      <c r="R18" s="2">
        <f>'Taxes Alloc.'!S44</f>
        <v>0</v>
      </c>
      <c r="S18" s="2">
        <f>'Taxes Alloc.'!T44</f>
        <v>0</v>
      </c>
      <c r="T18" s="2">
        <f>'Taxes Alloc.'!U44</f>
        <v>0</v>
      </c>
      <c r="U18" s="2">
        <f>'Taxes Alloc.'!V44</f>
        <v>0</v>
      </c>
      <c r="V18" s="2">
        <f>'Taxes Alloc.'!W44</f>
        <v>0</v>
      </c>
      <c r="W18" s="2">
        <f>SUM(H18:V18)-G18</f>
        <v>0</v>
      </c>
      <c r="X18" s="2"/>
    </row>
    <row r="19" spans="1:44">
      <c r="A19" s="1">
        <f t="shared" si="0"/>
        <v>7</v>
      </c>
      <c r="B19" s="1"/>
      <c r="C19" s="1"/>
      <c r="D19" s="1"/>
      <c r="E19" s="1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44">
      <c r="A20" s="1">
        <f t="shared" si="0"/>
        <v>8</v>
      </c>
      <c r="B20" s="1"/>
      <c r="C20" s="2" t="s">
        <v>457</v>
      </c>
      <c r="D20" s="1"/>
      <c r="E20" s="1"/>
      <c r="G20" s="2">
        <f>'Class. Summary'!J24</f>
        <v>2917588.0667515909</v>
      </c>
      <c r="H20" s="2">
        <f>'Taxes Alloc.'!I55</f>
        <v>1575641.5091481945</v>
      </c>
      <c r="I20" s="2">
        <f>'Taxes Alloc.'!J55</f>
        <v>879202.51687970688</v>
      </c>
      <c r="J20" s="2">
        <f>'Taxes Alloc.'!K55</f>
        <v>0</v>
      </c>
      <c r="K20" s="2">
        <f>'Taxes Alloc.'!L55</f>
        <v>462744.04072368966</v>
      </c>
      <c r="L20" s="2">
        <f>'Taxes Alloc.'!M55</f>
        <v>0</v>
      </c>
      <c r="M20" s="2">
        <f>'Taxes Alloc.'!N55</f>
        <v>0</v>
      </c>
      <c r="N20" s="2">
        <f>'Taxes Alloc.'!O55</f>
        <v>0</v>
      </c>
      <c r="O20" s="2">
        <f>'Taxes Alloc.'!P55</f>
        <v>0</v>
      </c>
      <c r="P20" s="2">
        <f>'Taxes Alloc.'!Q55</f>
        <v>0</v>
      </c>
      <c r="Q20" s="2">
        <f>'Taxes Alloc.'!R55</f>
        <v>0</v>
      </c>
      <c r="R20" s="2">
        <f>'Taxes Alloc.'!S55</f>
        <v>0</v>
      </c>
      <c r="S20" s="2">
        <f>'Taxes Alloc.'!T55</f>
        <v>0</v>
      </c>
      <c r="T20" s="2">
        <f>'Taxes Alloc.'!U55</f>
        <v>0</v>
      </c>
      <c r="U20" s="2">
        <f>'Taxes Alloc.'!V55</f>
        <v>0</v>
      </c>
      <c r="V20" s="2">
        <f>'Taxes Alloc.'!W55</f>
        <v>0</v>
      </c>
      <c r="W20" s="2">
        <f>SUM(H20:V20)-G20</f>
        <v>0</v>
      </c>
      <c r="X20" s="2"/>
    </row>
    <row r="21" spans="1:44">
      <c r="A21" s="1">
        <f t="shared" si="0"/>
        <v>9</v>
      </c>
      <c r="B21" s="1"/>
      <c r="C21" s="1"/>
      <c r="D21" s="1"/>
      <c r="E21" s="1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44">
      <c r="A22" s="1">
        <f t="shared" si="0"/>
        <v>10</v>
      </c>
      <c r="B22" s="1"/>
      <c r="C22" s="1" t="s">
        <v>156</v>
      </c>
      <c r="D22" s="1"/>
      <c r="E22" s="29"/>
      <c r="F22" s="126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1"/>
      <c r="S22" s="1"/>
      <c r="W22" s="2"/>
      <c r="X22" s="2"/>
    </row>
    <row r="23" spans="1:44" s="29" customFormat="1">
      <c r="A23" s="1">
        <f t="shared" si="0"/>
        <v>11</v>
      </c>
      <c r="B23" s="1"/>
      <c r="C23" s="1"/>
      <c r="D23" s="1"/>
      <c r="E23" s="1"/>
      <c r="F23" s="124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1"/>
      <c r="X23" s="1"/>
    </row>
    <row r="24" spans="1:44" s="29" customFormat="1">
      <c r="A24" s="1">
        <f t="shared" si="0"/>
        <v>12</v>
      </c>
      <c r="B24" s="1"/>
      <c r="C24" s="1"/>
      <c r="D24" s="1"/>
      <c r="E24" s="76" t="s">
        <v>418</v>
      </c>
      <c r="F24" s="127">
        <f>+Summary!F29</f>
        <v>0.06</v>
      </c>
      <c r="G24" s="2">
        <f>+'Class. Summary'!J28</f>
        <v>646482.72599450173</v>
      </c>
      <c r="H24" s="2">
        <f>(H$15-H20)/(1-$F$24-$F$25+$F$24*$F$25)*$F$24</f>
        <v>328837.22029651556</v>
      </c>
      <c r="I24" s="2">
        <f t="shared" ref="I24:V24" si="1">(I$15-I20)/(1-$F$24-$F$25+$F$24*$F$25)*$F$24</f>
        <v>169267.33018125923</v>
      </c>
      <c r="J24" s="2">
        <f t="shared" si="1"/>
        <v>2824.2084275347966</v>
      </c>
      <c r="K24" s="2">
        <f t="shared" si="1"/>
        <v>86657.84551327386</v>
      </c>
      <c r="L24" s="2">
        <f t="shared" si="1"/>
        <v>58896.121575918864</v>
      </c>
      <c r="M24" s="2">
        <f t="shared" si="1"/>
        <v>0</v>
      </c>
      <c r="N24" s="2">
        <f t="shared" si="1"/>
        <v>0</v>
      </c>
      <c r="O24" s="2">
        <f t="shared" si="1"/>
        <v>0</v>
      </c>
      <c r="P24" s="2">
        <f t="shared" si="1"/>
        <v>0</v>
      </c>
      <c r="Q24" s="2">
        <f t="shared" si="1"/>
        <v>0</v>
      </c>
      <c r="R24" s="2">
        <f t="shared" si="1"/>
        <v>0</v>
      </c>
      <c r="S24" s="2">
        <f t="shared" si="1"/>
        <v>0</v>
      </c>
      <c r="T24" s="2">
        <f t="shared" si="1"/>
        <v>0</v>
      </c>
      <c r="U24" s="2">
        <f t="shared" si="1"/>
        <v>0</v>
      </c>
      <c r="V24" s="2">
        <f t="shared" si="1"/>
        <v>0</v>
      </c>
      <c r="W24" s="2">
        <f>SUM(H24:V24)-G24</f>
        <v>0</v>
      </c>
      <c r="X24" s="2"/>
    </row>
    <row r="25" spans="1:44" s="29" customFormat="1">
      <c r="A25" s="1">
        <f t="shared" si="0"/>
        <v>13</v>
      </c>
      <c r="B25" s="1"/>
      <c r="C25" s="1"/>
      <c r="D25" s="1"/>
      <c r="E25" s="76" t="s">
        <v>419</v>
      </c>
      <c r="F25" s="127">
        <f>+Summary!F30</f>
        <v>0.35</v>
      </c>
      <c r="G25" s="2">
        <f>+'Class. Summary'!J29</f>
        <v>3544880.2808698514</v>
      </c>
      <c r="H25" s="2">
        <f>(((H$15-H20)/(1-$F$24-$F$25+$F$24*$F$25))-H$24)*$F$25</f>
        <v>1803124.0912925603</v>
      </c>
      <c r="I25" s="2">
        <f t="shared" ref="I25:V25" si="2">(((I$15-I20)/(1-$F$24-$F$25+$F$24*$F$25))-I$24)*$F$25</f>
        <v>928149.19382723805</v>
      </c>
      <c r="J25" s="2">
        <f t="shared" si="2"/>
        <v>15486.076210982468</v>
      </c>
      <c r="K25" s="2">
        <f t="shared" si="2"/>
        <v>475173.85289778496</v>
      </c>
      <c r="L25" s="2">
        <f t="shared" si="2"/>
        <v>322947.0666412884</v>
      </c>
      <c r="M25" s="2">
        <f t="shared" si="2"/>
        <v>0</v>
      </c>
      <c r="N25" s="2">
        <f t="shared" si="2"/>
        <v>0</v>
      </c>
      <c r="O25" s="2">
        <f t="shared" si="2"/>
        <v>0</v>
      </c>
      <c r="P25" s="2">
        <f t="shared" si="2"/>
        <v>0</v>
      </c>
      <c r="Q25" s="2">
        <f t="shared" si="2"/>
        <v>0</v>
      </c>
      <c r="R25" s="2">
        <f t="shared" si="2"/>
        <v>0</v>
      </c>
      <c r="S25" s="2">
        <f t="shared" si="2"/>
        <v>0</v>
      </c>
      <c r="T25" s="2">
        <f t="shared" si="2"/>
        <v>0</v>
      </c>
      <c r="U25" s="2">
        <f t="shared" si="2"/>
        <v>0</v>
      </c>
      <c r="V25" s="2">
        <f t="shared" si="2"/>
        <v>0</v>
      </c>
      <c r="W25" s="2">
        <f>SUM(H25:V25)-G25</f>
        <v>0</v>
      </c>
      <c r="X25" s="2"/>
    </row>
    <row r="26" spans="1:44" s="29" customFormat="1">
      <c r="A26" s="1">
        <f t="shared" si="0"/>
        <v>14</v>
      </c>
      <c r="B26" s="1"/>
      <c r="C26" s="1"/>
      <c r="D26" s="1"/>
      <c r="E26" s="1" t="s">
        <v>176</v>
      </c>
      <c r="F26" s="120"/>
      <c r="G26" s="2">
        <f>+'Class. Summary'!J30</f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f>SUM(H26:V26)-G26</f>
        <v>0</v>
      </c>
      <c r="X26" s="2"/>
    </row>
    <row r="27" spans="1:44" s="29" customFormat="1">
      <c r="A27" s="1">
        <f t="shared" si="0"/>
        <v>15</v>
      </c>
      <c r="B27" s="1"/>
      <c r="C27" s="1"/>
      <c r="D27" s="1"/>
      <c r="E27" s="1" t="s">
        <v>154</v>
      </c>
      <c r="F27" s="120"/>
      <c r="G27" s="2">
        <f>+'Class. Summary'!J31</f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f>SUM(H27:V27)-G27</f>
        <v>0</v>
      </c>
      <c r="X27" s="2"/>
    </row>
    <row r="28" spans="1:44" s="29" customFormat="1">
      <c r="A28" s="1">
        <f t="shared" si="0"/>
        <v>16</v>
      </c>
      <c r="B28" s="1"/>
      <c r="C28" s="1"/>
      <c r="D28" s="1"/>
      <c r="E28" s="1"/>
      <c r="F28" s="120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44">
      <c r="A29" s="1">
        <f t="shared" si="0"/>
        <v>17</v>
      </c>
      <c r="B29" s="1"/>
      <c r="C29" s="1" t="s">
        <v>155</v>
      </c>
      <c r="D29" s="1"/>
      <c r="G29" s="2">
        <f>+'Class. Summary'!J33</f>
        <v>4191363.0068643531</v>
      </c>
      <c r="H29" s="2">
        <f t="shared" ref="H29:V29" si="3">SUM(H24:H27)</f>
        <v>2131961.3115890757</v>
      </c>
      <c r="I29" s="2">
        <f t="shared" si="3"/>
        <v>1097416.5240084974</v>
      </c>
      <c r="J29" s="2">
        <f t="shared" si="3"/>
        <v>18310.284638517263</v>
      </c>
      <c r="K29" s="2">
        <f t="shared" si="3"/>
        <v>561831.69841105887</v>
      </c>
      <c r="L29" s="2">
        <f t="shared" si="3"/>
        <v>381843.18821720727</v>
      </c>
      <c r="M29" s="2">
        <f t="shared" si="3"/>
        <v>0</v>
      </c>
      <c r="N29" s="2">
        <f t="shared" si="3"/>
        <v>0</v>
      </c>
      <c r="O29" s="2">
        <f t="shared" si="3"/>
        <v>0</v>
      </c>
      <c r="P29" s="2">
        <f t="shared" si="3"/>
        <v>0</v>
      </c>
      <c r="Q29" s="2">
        <f t="shared" si="3"/>
        <v>0</v>
      </c>
      <c r="R29" s="2">
        <f t="shared" si="3"/>
        <v>0</v>
      </c>
      <c r="S29" s="2">
        <f t="shared" si="3"/>
        <v>0</v>
      </c>
      <c r="T29" s="2">
        <f t="shared" si="3"/>
        <v>0</v>
      </c>
      <c r="U29" s="2">
        <f t="shared" si="3"/>
        <v>0</v>
      </c>
      <c r="V29" s="2">
        <f t="shared" si="3"/>
        <v>0</v>
      </c>
      <c r="W29" s="2">
        <f>SUM(H29:V29)-G29</f>
        <v>0</v>
      </c>
      <c r="X29" s="1"/>
    </row>
    <row r="30" spans="1:44">
      <c r="A30" s="1">
        <f t="shared" si="0"/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44">
      <c r="A31" s="1">
        <f t="shared" si="0"/>
        <v>19</v>
      </c>
      <c r="B31" s="2"/>
      <c r="C31" s="2" t="s">
        <v>191</v>
      </c>
      <c r="D31" s="2"/>
      <c r="G31" s="54">
        <f>'Class. Summary'!J12</f>
        <v>28667190.531018078</v>
      </c>
      <c r="H31" s="54">
        <f t="shared" ref="H31:V31" si="4">SUM(H15:H18)+H29</f>
        <v>15143441.50171113</v>
      </c>
      <c r="I31" s="54">
        <f t="shared" si="4"/>
        <v>8212942.9853528226</v>
      </c>
      <c r="J31" s="54">
        <f t="shared" si="4"/>
        <v>47070.140458913273</v>
      </c>
      <c r="K31" s="54">
        <f t="shared" si="4"/>
        <v>4282133.877229902</v>
      </c>
      <c r="L31" s="54">
        <f t="shared" si="4"/>
        <v>981602.02626531431</v>
      </c>
      <c r="M31" s="54">
        <f t="shared" si="4"/>
        <v>0</v>
      </c>
      <c r="N31" s="54">
        <f t="shared" si="4"/>
        <v>0</v>
      </c>
      <c r="O31" s="54">
        <f t="shared" si="4"/>
        <v>0</v>
      </c>
      <c r="P31" s="54">
        <f t="shared" si="4"/>
        <v>0</v>
      </c>
      <c r="Q31" s="54">
        <f t="shared" si="4"/>
        <v>0</v>
      </c>
      <c r="R31" s="54">
        <f t="shared" si="4"/>
        <v>0</v>
      </c>
      <c r="S31" s="54">
        <f t="shared" si="4"/>
        <v>0</v>
      </c>
      <c r="T31" s="54">
        <f t="shared" si="4"/>
        <v>0</v>
      </c>
      <c r="U31" s="54">
        <f t="shared" si="4"/>
        <v>0</v>
      </c>
      <c r="V31" s="54">
        <f t="shared" si="4"/>
        <v>0</v>
      </c>
      <c r="W31" s="2">
        <f>SUM(H31:V31)-G31</f>
        <v>0</v>
      </c>
      <c r="X31" s="2"/>
    </row>
    <row r="32" spans="1:44">
      <c r="A32" s="1">
        <f>A31+1</f>
        <v>20</v>
      </c>
      <c r="B32" s="2"/>
      <c r="C32" s="2"/>
      <c r="D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44">
      <c r="A33" s="1">
        <f t="shared" ref="A33:A45" si="5">A32+1</f>
        <v>21</v>
      </c>
      <c r="B33" s="2"/>
      <c r="C33" s="2"/>
      <c r="D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44">
      <c r="A34" s="1">
        <f t="shared" si="5"/>
        <v>22</v>
      </c>
      <c r="B34" s="2"/>
      <c r="C34" s="2" t="s">
        <v>182</v>
      </c>
      <c r="D34" s="2"/>
      <c r="E34" s="57"/>
      <c r="F34" s="125"/>
      <c r="G34" s="2">
        <f>Summary!$G$50*'Demand Summ.'!G13-'Demand Summ.'!G15</f>
        <v>754826.95363423042</v>
      </c>
      <c r="H34" s="2">
        <f>Summary!$G$50*'Demand Summ.'!H13-'Demand Summ.'!H15</f>
        <v>614318.10238351487</v>
      </c>
      <c r="I34" s="2">
        <f>Summary!$G$50*'Demand Summ.'!I13-'Demand Summ.'!I15</f>
        <v>487621.89677586267</v>
      </c>
      <c r="J34" s="2">
        <f>Summary!$G$50*'Demand Summ.'!J13-'Demand Summ.'!J15</f>
        <v>-28759.855820396013</v>
      </c>
      <c r="K34" s="2">
        <f>Summary!$G$50*'Demand Summ.'!K13-'Demand Summ.'!K15</f>
        <v>281405.64834334957</v>
      </c>
      <c r="L34" s="2">
        <f>Summary!$G$50*'Demand Summ.'!L13-'Demand Summ.'!L15</f>
        <v>-599758.83804810711</v>
      </c>
      <c r="M34" s="2">
        <f>Summary!$G$50*'Demand Summ.'!M13-'Demand Summ.'!M15</f>
        <v>0</v>
      </c>
      <c r="N34" s="2">
        <f>Summary!$G$50*'Demand Summ.'!N13-'Demand Summ.'!N15</f>
        <v>0</v>
      </c>
      <c r="O34" s="2">
        <f>Summary!$G$50*'Demand Summ.'!O13-'Demand Summ.'!O15</f>
        <v>0</v>
      </c>
      <c r="P34" s="2">
        <f>Summary!$G$50*'Demand Summ.'!P13-'Demand Summ.'!P15</f>
        <v>0</v>
      </c>
      <c r="Q34" s="2">
        <f>Summary!$G$50*'Demand Summ.'!Q13-'Demand Summ.'!Q15</f>
        <v>0</v>
      </c>
      <c r="R34" s="2">
        <f>Summary!$G$50*'Demand Summ.'!R13-'Demand Summ.'!R15</f>
        <v>0</v>
      </c>
      <c r="S34" s="2">
        <f>Summary!$G$50*'Demand Summ.'!S13-'Demand Summ.'!S15</f>
        <v>0</v>
      </c>
      <c r="T34" s="2">
        <f>Summary!$G$50*'Demand Summ.'!T13-'Demand Summ.'!T15</f>
        <v>0</v>
      </c>
      <c r="U34" s="2">
        <f>Summary!$G$50*'Demand Summ.'!U13-'Demand Summ.'!U15</f>
        <v>0</v>
      </c>
      <c r="V34" s="2">
        <f>Summary!$G$50*'Demand Summ.'!V13-'Demand Summ.'!V15</f>
        <v>0</v>
      </c>
      <c r="W34" s="2">
        <f>SUM(H34:V34)-G34</f>
        <v>-6.4028427004814148E-9</v>
      </c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 s="29" customFormat="1">
      <c r="A35" s="1">
        <f t="shared" si="5"/>
        <v>23</v>
      </c>
      <c r="B35" s="1"/>
      <c r="C35" s="1" t="s">
        <v>174</v>
      </c>
      <c r="D35" s="1"/>
      <c r="F35" s="120"/>
      <c r="G35" s="2">
        <f>(G$34/(1-$F$24-$F$25+$F$24*$F$25)*$F$24)*(1-$F$25)+G$34/(1-$F$24-$F$25+$F$24*$F$25)*$F$25</f>
        <v>480569.04249380622</v>
      </c>
      <c r="H35" s="2">
        <f t="shared" ref="H35:V35" si="6">(H$34/(1-$F$24-$F$25+$F$24*$F$25)*$F$24)*(1-$F$25)+H$34/(1-$F$24-$F$25+$F$24*$F$25)*$F$25</f>
        <v>391112.50708213955</v>
      </c>
      <c r="I35" s="2">
        <f t="shared" si="6"/>
        <v>310449.94737448537</v>
      </c>
      <c r="J35" s="2">
        <f t="shared" si="6"/>
        <v>-18310.284638517267</v>
      </c>
      <c r="K35" s="2">
        <f t="shared" si="6"/>
        <v>179160.06089290176</v>
      </c>
      <c r="L35" s="2">
        <f t="shared" si="6"/>
        <v>-381843.18821720732</v>
      </c>
      <c r="M35" s="2">
        <f t="shared" si="6"/>
        <v>0</v>
      </c>
      <c r="N35" s="2">
        <f t="shared" si="6"/>
        <v>0</v>
      </c>
      <c r="O35" s="2">
        <f t="shared" si="6"/>
        <v>0</v>
      </c>
      <c r="P35" s="2">
        <f t="shared" si="6"/>
        <v>0</v>
      </c>
      <c r="Q35" s="2">
        <f t="shared" si="6"/>
        <v>0</v>
      </c>
      <c r="R35" s="2">
        <f t="shared" si="6"/>
        <v>0</v>
      </c>
      <c r="S35" s="2">
        <f t="shared" si="6"/>
        <v>0</v>
      </c>
      <c r="T35" s="2">
        <f t="shared" si="6"/>
        <v>0</v>
      </c>
      <c r="U35" s="2">
        <f t="shared" si="6"/>
        <v>0</v>
      </c>
      <c r="V35" s="2">
        <f t="shared" si="6"/>
        <v>0</v>
      </c>
      <c r="W35" s="2">
        <f>SUM(H35:V35)-G35</f>
        <v>-4.1909515857696533E-9</v>
      </c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 s="29" customFormat="1">
      <c r="A36" s="1">
        <f t="shared" si="5"/>
        <v>24</v>
      </c>
      <c r="B36" s="1"/>
      <c r="C36" s="68" t="s">
        <v>459</v>
      </c>
      <c r="D36" s="1"/>
      <c r="F36" s="128">
        <f>Summary!F46</f>
        <v>6.901E-3</v>
      </c>
      <c r="G36" s="2">
        <f>$F$36*G$34/(1-$F$25*(1-$F$36)-$F$24*(1-$F$36)+$F$24*$F$25*(1-$F$36)-$F$36)</f>
        <v>8584.7108589169657</v>
      </c>
      <c r="H36" s="2">
        <f>$F$36*H$34/(1-$F$25*(1-$F$36)-$F$24*(1-$F$36)+$F$24*$F$25*(1-$F$36)-$F$36)</f>
        <v>6986.6917960067231</v>
      </c>
      <c r="I36" s="2">
        <f>$F$36*I$34/(1-$F$25*(1-$F$36)-$F$24*(1-$F$36)+$F$24*$F$25*(1-$F$36)-$F$36)</f>
        <v>5545.7651215856131</v>
      </c>
      <c r="J36" s="2">
        <f>$F$36*J$34/(1-$F$25*(1-$F$36)-$F$24*(1-$F$36)+$F$24*$F$25*(1-$F$36)-$F$36)</f>
        <v>-327.0882754961595</v>
      </c>
      <c r="K36" s="2">
        <f>$F$36*K$34/(1-$F$25*(1-$F$36)-$F$24*(1-$F$36)+$F$24*$F$25*(1-$F$36)-$F$36)</f>
        <v>3200.4502667300744</v>
      </c>
      <c r="L36" s="2">
        <f t="shared" ref="L36:T36" si="7">$F$36*L$34/(1-$F$25*(1-$F$36)-$F$24*(1-$F$36)+$F$24*$F$25*(1-$F$36)-$F$36)</f>
        <v>-6821.1080499093578</v>
      </c>
      <c r="M36" s="2">
        <f t="shared" si="7"/>
        <v>0</v>
      </c>
      <c r="N36" s="2">
        <f t="shared" si="7"/>
        <v>0</v>
      </c>
      <c r="O36" s="2">
        <f t="shared" si="7"/>
        <v>0</v>
      </c>
      <c r="P36" s="2">
        <f t="shared" si="7"/>
        <v>0</v>
      </c>
      <c r="Q36" s="2">
        <f t="shared" si="7"/>
        <v>0</v>
      </c>
      <c r="R36" s="2">
        <f t="shared" si="7"/>
        <v>0</v>
      </c>
      <c r="S36" s="2">
        <f t="shared" si="7"/>
        <v>0</v>
      </c>
      <c r="T36" s="2">
        <f t="shared" si="7"/>
        <v>0</v>
      </c>
      <c r="U36" s="2">
        <f>$F$36*U$34/(1-$F$25*(1-$F$36)-$F$24*(1-$F$36)+$F$24*$F$25*(1-$F$36)-$F$36)</f>
        <v>0</v>
      </c>
      <c r="V36" s="2">
        <f>$F$36*V$34/(1-$F$25*(1-$F$36)-$F$24*(1-$F$36)+$F$24*$F$25*(1-$F$36)-$F$36)</f>
        <v>0</v>
      </c>
      <c r="W36" s="2">
        <f>SUM(H36:V36)-G36</f>
        <v>-7.2759576141834259E-11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>
      <c r="A37" s="1">
        <f t="shared" si="5"/>
        <v>25</v>
      </c>
      <c r="B37" s="1"/>
      <c r="C37" s="1"/>
      <c r="D37" s="1"/>
      <c r="E37" s="1"/>
      <c r="F37" s="120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>
      <c r="A38" s="1">
        <f t="shared" si="5"/>
        <v>26</v>
      </c>
      <c r="B38" s="2"/>
      <c r="C38" s="2" t="s">
        <v>189</v>
      </c>
      <c r="D38" s="2"/>
      <c r="G38" s="54">
        <f>G34+G35+G31+G36</f>
        <v>29911171.238005035</v>
      </c>
      <c r="H38" s="54">
        <f t="shared" ref="H38:U38" si="8">H34+H35+H31+H36</f>
        <v>16155858.802972792</v>
      </c>
      <c r="I38" s="54">
        <f t="shared" si="8"/>
        <v>9016560.5946247559</v>
      </c>
      <c r="J38" s="54">
        <f t="shared" si="8"/>
        <v>-327.08827549616677</v>
      </c>
      <c r="K38" s="54">
        <f t="shared" si="8"/>
        <v>4745900.0367328832</v>
      </c>
      <c r="L38" s="54">
        <f t="shared" si="8"/>
        <v>-6821.1080499094742</v>
      </c>
      <c r="M38" s="54">
        <f t="shared" si="8"/>
        <v>0</v>
      </c>
      <c r="N38" s="54">
        <f t="shared" si="8"/>
        <v>0</v>
      </c>
      <c r="O38" s="54">
        <f t="shared" si="8"/>
        <v>0</v>
      </c>
      <c r="P38" s="54">
        <f t="shared" si="8"/>
        <v>0</v>
      </c>
      <c r="Q38" s="54">
        <f t="shared" si="8"/>
        <v>0</v>
      </c>
      <c r="R38" s="54">
        <f t="shared" si="8"/>
        <v>0</v>
      </c>
      <c r="S38" s="54">
        <f t="shared" si="8"/>
        <v>0</v>
      </c>
      <c r="T38" s="54">
        <f t="shared" si="8"/>
        <v>0</v>
      </c>
      <c r="U38" s="54">
        <f t="shared" si="8"/>
        <v>0</v>
      </c>
      <c r="V38" s="54">
        <f>V34+V35+V31+V36</f>
        <v>0</v>
      </c>
      <c r="W38" s="2">
        <f>SUM(H38:V38)-G38</f>
        <v>0</v>
      </c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2"/>
    </row>
    <row r="39" spans="1:44">
      <c r="A39" s="1">
        <f t="shared" si="5"/>
        <v>27</v>
      </c>
      <c r="B39" s="2"/>
      <c r="C39" s="2"/>
      <c r="D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44">
      <c r="A40" s="1">
        <f t="shared" si="5"/>
        <v>28</v>
      </c>
      <c r="B40" s="2"/>
      <c r="C40" s="2"/>
      <c r="D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</row>
    <row r="41" spans="1:44">
      <c r="A41" s="1">
        <f t="shared" si="5"/>
        <v>29</v>
      </c>
      <c r="B41" s="2"/>
      <c r="C41" s="2" t="s">
        <v>186</v>
      </c>
      <c r="D41" s="2"/>
      <c r="E41" s="57"/>
      <c r="F41" s="125"/>
      <c r="G41" s="2">
        <f>Summary!$G$61*'Demand Summ.'!G13-'Demand Summ.'!G15</f>
        <v>754817.267791152</v>
      </c>
      <c r="H41" s="53">
        <f>+'Alloc. Factors'!F225-'Demand Summ.'!H15</f>
        <v>430357.86006895639</v>
      </c>
      <c r="I41" s="53">
        <f>+'Alloc. Factors'!G225-'Demand Summ.'!I15</f>
        <v>226028.25910654804</v>
      </c>
      <c r="J41" s="53">
        <f>+'Alloc. Factors'!H225-'Demand Summ.'!J15</f>
        <v>3376.8960136999958</v>
      </c>
      <c r="K41" s="53">
        <f>+'Alloc. Factors'!I225-'Demand Summ.'!K15</f>
        <v>118602.8625168961</v>
      </c>
      <c r="L41" s="53">
        <f>+'Alloc. Factors'!J225-'Demand Summ.'!L15</f>
        <v>-23548.609914946952</v>
      </c>
      <c r="M41" s="53">
        <f>+'Alloc. Factors'!K225-'Demand Summ.'!M15</f>
        <v>0</v>
      </c>
      <c r="N41" s="53">
        <f>+'Alloc. Factors'!L225-'Demand Summ.'!N15</f>
        <v>0</v>
      </c>
      <c r="O41" s="53">
        <f>+'Alloc. Factors'!M225-'Demand Summ.'!O15</f>
        <v>0</v>
      </c>
      <c r="P41" s="53">
        <f>+'Alloc. Factors'!N225-'Demand Summ.'!P15</f>
        <v>0</v>
      </c>
      <c r="Q41" s="53">
        <f>+'Alloc. Factors'!O225-'Demand Summ.'!Q15</f>
        <v>0</v>
      </c>
      <c r="R41" s="53">
        <f>+'Alloc. Factors'!P225-'Demand Summ.'!R15</f>
        <v>0</v>
      </c>
      <c r="S41" s="53">
        <f>+'Alloc. Factors'!Q225-'Demand Summ.'!S15</f>
        <v>0</v>
      </c>
      <c r="T41" s="53">
        <f>+'Alloc. Factors'!R225-'Demand Summ.'!T15</f>
        <v>0</v>
      </c>
      <c r="U41" s="53">
        <f>+'Alloc. Factors'!S225-'Demand Summ.'!U15</f>
        <v>0</v>
      </c>
      <c r="V41" s="53">
        <f>+'Alloc. Factors'!T225-'Demand Summ.'!V15</f>
        <v>0</v>
      </c>
      <c r="W41" s="2">
        <f>SUM(H41:V41)-G41</f>
        <v>1.5133991837501526E-9</v>
      </c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</row>
    <row r="42" spans="1:44" s="29" customFormat="1">
      <c r="A42" s="1">
        <f t="shared" si="5"/>
        <v>30</v>
      </c>
      <c r="B42" s="1"/>
      <c r="C42" s="1" t="s">
        <v>174</v>
      </c>
      <c r="D42" s="1"/>
      <c r="F42" s="120"/>
      <c r="G42" s="2">
        <f>(G$41/(1-$F$24-$F$25+$F$24*$F$25)*$F$24)*(1-$F$25)+G$41/(1-$F$24-$F$25+$F$24*$F$25)*$F$25</f>
        <v>480562.87589322112</v>
      </c>
      <c r="H42" s="2">
        <f t="shared" ref="H42:V42" si="9">(H$41/(1-$F$24-$F$25+$F$24*$F$25)*$F$24)*(1-$F$25)+H$41/(1-$F$24-$F$25+$F$24*$F$25)*$F$25</f>
        <v>273992.15641051397</v>
      </c>
      <c r="I42" s="2">
        <f t="shared" si="9"/>
        <v>143903.42519222124</v>
      </c>
      <c r="J42" s="2">
        <f t="shared" si="9"/>
        <v>2149.9387059399319</v>
      </c>
      <c r="K42" s="2">
        <f t="shared" si="9"/>
        <v>75509.842093408486</v>
      </c>
      <c r="L42" s="2">
        <f t="shared" si="9"/>
        <v>-14992.486508861481</v>
      </c>
      <c r="M42" s="2">
        <f t="shared" si="9"/>
        <v>0</v>
      </c>
      <c r="N42" s="2">
        <f t="shared" si="9"/>
        <v>0</v>
      </c>
      <c r="O42" s="2">
        <f t="shared" si="9"/>
        <v>0</v>
      </c>
      <c r="P42" s="2">
        <f t="shared" si="9"/>
        <v>0</v>
      </c>
      <c r="Q42" s="2">
        <f t="shared" si="9"/>
        <v>0</v>
      </c>
      <c r="R42" s="2">
        <f t="shared" si="9"/>
        <v>0</v>
      </c>
      <c r="S42" s="2">
        <f t="shared" si="9"/>
        <v>0</v>
      </c>
      <c r="T42" s="2">
        <f t="shared" si="9"/>
        <v>0</v>
      </c>
      <c r="U42" s="2">
        <f t="shared" si="9"/>
        <v>0</v>
      </c>
      <c r="V42" s="2">
        <f t="shared" si="9"/>
        <v>0</v>
      </c>
      <c r="W42" s="2">
        <f>SUM(H42:V42)-G42</f>
        <v>9.8953023552894592E-10</v>
      </c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</row>
    <row r="43" spans="1:44" s="29" customFormat="1">
      <c r="A43" s="1">
        <f t="shared" si="5"/>
        <v>31</v>
      </c>
      <c r="B43" s="1"/>
      <c r="C43" s="68" t="s">
        <v>459</v>
      </c>
      <c r="D43" s="1"/>
      <c r="F43" s="128">
        <f>Summary!F53</f>
        <v>0</v>
      </c>
      <c r="G43" s="2">
        <f>$F$36*G$41/(1-$F$25*(1-$F$36)-$F$24*(1-$F$36)+$F$24*$F$25*(1-$F$36)-$F$36)</f>
        <v>8584.6007010034828</v>
      </c>
      <c r="H43" s="2">
        <f>$F$36*H$41/(1-$F$25*(1-$F$36)-$F$24*(1-$F$36)+$F$24*$F$25*(1-$F$36)-$F$36)</f>
        <v>4894.4963832657404</v>
      </c>
      <c r="I43" s="2">
        <f t="shared" ref="I43:V43" si="10">$F$36*I$41/(1-$F$25*(1-$F$36)-$F$24*(1-$F$36)+$F$24*$F$25*(1-$F$36)-$F$36)</f>
        <v>2570.6385298402338</v>
      </c>
      <c r="J43" s="2">
        <f t="shared" si="10"/>
        <v>38.405724303654651</v>
      </c>
      <c r="K43" s="2">
        <f t="shared" si="10"/>
        <v>1348.8803981432986</v>
      </c>
      <c r="L43" s="2">
        <f t="shared" si="10"/>
        <v>-267.82033454942751</v>
      </c>
      <c r="M43" s="2">
        <f t="shared" si="10"/>
        <v>0</v>
      </c>
      <c r="N43" s="2">
        <f t="shared" si="10"/>
        <v>0</v>
      </c>
      <c r="O43" s="2">
        <f t="shared" si="10"/>
        <v>0</v>
      </c>
      <c r="P43" s="2">
        <f t="shared" si="10"/>
        <v>0</v>
      </c>
      <c r="Q43" s="2">
        <f t="shared" si="10"/>
        <v>0</v>
      </c>
      <c r="R43" s="2">
        <f t="shared" si="10"/>
        <v>0</v>
      </c>
      <c r="S43" s="2">
        <f t="shared" si="10"/>
        <v>0</v>
      </c>
      <c r="T43" s="2">
        <f t="shared" si="10"/>
        <v>0</v>
      </c>
      <c r="U43" s="2">
        <f t="shared" si="10"/>
        <v>0</v>
      </c>
      <c r="V43" s="2">
        <f t="shared" si="10"/>
        <v>0</v>
      </c>
      <c r="W43" s="2">
        <f>SUM(H43:V43)-G43</f>
        <v>1.8189894035458565E-11</v>
      </c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</row>
    <row r="44" spans="1:44">
      <c r="A44" s="1">
        <f t="shared" si="5"/>
        <v>32</v>
      </c>
      <c r="B44" s="1"/>
      <c r="C44" s="1"/>
      <c r="D44" s="1"/>
      <c r="E44" s="1"/>
      <c r="F44" s="120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44">
      <c r="A45" s="1">
        <f t="shared" si="5"/>
        <v>33</v>
      </c>
      <c r="B45" s="2"/>
      <c r="C45" s="2" t="s">
        <v>190</v>
      </c>
      <c r="D45" s="2"/>
      <c r="G45" s="54">
        <f>G31+G41+G42+G43</f>
        <v>29911155.275403455</v>
      </c>
      <c r="H45" s="54">
        <f t="shared" ref="H45:V45" si="11">H31+H41+H42+H43</f>
        <v>15852686.014573867</v>
      </c>
      <c r="I45" s="54">
        <f t="shared" si="11"/>
        <v>8585445.308181433</v>
      </c>
      <c r="J45" s="54">
        <f t="shared" si="11"/>
        <v>52635.38090285685</v>
      </c>
      <c r="K45" s="54">
        <f t="shared" si="11"/>
        <v>4477595.462238349</v>
      </c>
      <c r="L45" s="54">
        <f t="shared" si="11"/>
        <v>942793.10950695642</v>
      </c>
      <c r="M45" s="54">
        <f t="shared" si="11"/>
        <v>0</v>
      </c>
      <c r="N45" s="54">
        <f t="shared" si="11"/>
        <v>0</v>
      </c>
      <c r="O45" s="54">
        <f t="shared" si="11"/>
        <v>0</v>
      </c>
      <c r="P45" s="54">
        <f t="shared" si="11"/>
        <v>0</v>
      </c>
      <c r="Q45" s="54">
        <f t="shared" si="11"/>
        <v>0</v>
      </c>
      <c r="R45" s="54">
        <f t="shared" si="11"/>
        <v>0</v>
      </c>
      <c r="S45" s="54">
        <f t="shared" si="11"/>
        <v>0</v>
      </c>
      <c r="T45" s="54">
        <f t="shared" si="11"/>
        <v>0</v>
      </c>
      <c r="U45" s="54">
        <f t="shared" si="11"/>
        <v>0</v>
      </c>
      <c r="V45" s="54">
        <f t="shared" si="11"/>
        <v>0</v>
      </c>
      <c r="W45" s="2">
        <f>SUM(H45:V45)-G45</f>
        <v>0</v>
      </c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2"/>
    </row>
    <row r="47" spans="1:44">
      <c r="W47" s="2"/>
      <c r="X47" s="2"/>
    </row>
    <row r="48" spans="1:44">
      <c r="W48" s="2"/>
      <c r="X48" s="2"/>
    </row>
    <row r="49" spans="23:24">
      <c r="W49" s="2"/>
      <c r="X49" s="2"/>
    </row>
    <row r="50" spans="23:24">
      <c r="W50" s="2"/>
      <c r="X50" s="2"/>
    </row>
    <row r="51" spans="23:24">
      <c r="W51" s="2"/>
      <c r="X51" s="2"/>
    </row>
    <row r="52" spans="23:24">
      <c r="W52" s="2"/>
      <c r="X52" s="2"/>
    </row>
    <row r="53" spans="23:24">
      <c r="W53" s="2"/>
      <c r="X53" s="2"/>
    </row>
    <row r="54" spans="23:24">
      <c r="W54" s="2"/>
      <c r="X54" s="2"/>
    </row>
    <row r="55" spans="23:24">
      <c r="W55" s="2"/>
      <c r="X55" s="2"/>
    </row>
    <row r="56" spans="23:24">
      <c r="W56" s="2"/>
      <c r="X56" s="2"/>
    </row>
    <row r="57" spans="23:24">
      <c r="W57" s="2"/>
      <c r="X57" s="2"/>
    </row>
    <row r="58" spans="23:24">
      <c r="W58" s="2"/>
      <c r="X58" s="2"/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PHR-4
Page &amp;P of &amp;N</oddHeader>
  </headerFooter>
  <colBreaks count="1" manualBreakCount="1">
    <brk id="2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R58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4" width="1.77734375" customWidth="1"/>
    <col min="5" max="5" width="39.88671875" customWidth="1"/>
    <col min="6" max="6" width="1.77734375" style="124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2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1" t="str">
        <f>Summary!A2</f>
        <v>Class Cost of Service - Demand/Commodity Study</v>
      </c>
      <c r="B2" s="1"/>
      <c r="C2" s="1"/>
      <c r="D2" s="1"/>
      <c r="E2" s="1"/>
      <c r="F2" s="12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1" t="str">
        <f>Summary!A3</f>
        <v>Forecasted Test Period: Twelve Months Ended May 31, 2017</v>
      </c>
      <c r="B3" s="1"/>
      <c r="C3" s="1"/>
      <c r="D3" s="1"/>
      <c r="E3" s="1"/>
      <c r="F3" s="120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>
      <c r="A4" s="1"/>
      <c r="B4" s="1"/>
      <c r="C4" s="1"/>
      <c r="D4" s="1"/>
      <c r="E4" s="1"/>
      <c r="F4" s="12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>
      <c r="A5" s="1" t="s">
        <v>130</v>
      </c>
      <c r="B5" s="1"/>
      <c r="C5" s="1"/>
      <c r="D5" s="1"/>
      <c r="E5" s="1"/>
      <c r="F5" s="120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>
      <c r="A6" s="1"/>
      <c r="B6" s="1"/>
      <c r="C6" s="1"/>
      <c r="D6" s="1"/>
      <c r="E6" s="1"/>
      <c r="F6" s="12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20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20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121"/>
      <c r="G9" s="3" t="s">
        <v>1</v>
      </c>
      <c r="H9" s="3" t="s">
        <v>56</v>
      </c>
      <c r="I9" s="3" t="s">
        <v>518</v>
      </c>
      <c r="J9" s="3" t="s">
        <v>518</v>
      </c>
      <c r="K9" s="69" t="s">
        <v>180</v>
      </c>
      <c r="L9" s="69" t="s">
        <v>180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121"/>
      <c r="G10" s="3" t="s">
        <v>2</v>
      </c>
      <c r="H10" s="3" t="s">
        <v>519</v>
      </c>
      <c r="I10" s="69" t="s">
        <v>420</v>
      </c>
      <c r="J10" s="69" t="s">
        <v>517</v>
      </c>
      <c r="K10" s="69" t="s">
        <v>420</v>
      </c>
      <c r="L10" s="69" t="s">
        <v>517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122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123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'Class. Summary'!K37</f>
        <v>83447489.473214135</v>
      </c>
      <c r="H13" s="2">
        <f>+'Plant Alloc.'!J816+'Plant Alloc.'!J818-'Dep.Res. Alloc.'!J800+'Oth. RB Alloc.'!I126</f>
        <v>27827259.542240202</v>
      </c>
      <c r="I13" s="2">
        <f>+'Plant Alloc.'!K816+'Plant Alloc.'!K818-'Dep.Res. Alloc.'!K800+'Oth. RB Alloc.'!J126</f>
        <v>18156970.930467974</v>
      </c>
      <c r="J13" s="2">
        <f>+'Plant Alloc.'!L816+'Plant Alloc.'!L818-'Dep.Res. Alloc.'!L800+'Oth. RB Alloc.'!K126</f>
        <v>837950.56871953071</v>
      </c>
      <c r="K13" s="2">
        <f>+'Plant Alloc.'!M816+'Plant Alloc.'!M818-'Dep.Res. Alloc.'!M800+'Oth. RB Alloc.'!L126</f>
        <v>17563646.442943066</v>
      </c>
      <c r="L13" s="2">
        <f>+'Plant Alloc.'!N816+'Plant Alloc.'!N818-'Dep.Res. Alloc.'!N800+'Oth. RB Alloc.'!M126</f>
        <v>19061661.988843381</v>
      </c>
      <c r="M13" s="2">
        <f>+'Plant Alloc.'!O816+'Plant Alloc.'!O818-'Dep.Res. Alloc.'!O800+'Oth. RB Alloc.'!N126</f>
        <v>0</v>
      </c>
      <c r="N13" s="2">
        <f>+'Plant Alloc.'!P816+'Plant Alloc.'!P818-'Dep.Res. Alloc.'!P800+'Oth. RB Alloc.'!O126</f>
        <v>0</v>
      </c>
      <c r="O13" s="2">
        <f>+'Plant Alloc.'!Q816+'Plant Alloc.'!Q818-'Dep.Res. Alloc.'!Q800+'Oth. RB Alloc.'!P126</f>
        <v>0</v>
      </c>
      <c r="P13" s="2">
        <f>+'Plant Alloc.'!R816+'Plant Alloc.'!R818-'Dep.Res. Alloc.'!R800+'Oth. RB Alloc.'!Q126</f>
        <v>0</v>
      </c>
      <c r="Q13" s="2">
        <f>+'Plant Alloc.'!S816+'Plant Alloc.'!S818-'Dep.Res. Alloc.'!S800+'Oth. RB Alloc.'!R126</f>
        <v>0</v>
      </c>
      <c r="R13" s="2">
        <f>+'Plant Alloc.'!T816+'Plant Alloc.'!T818-'Dep.Res. Alloc.'!T800+'Oth. RB Alloc.'!S126</f>
        <v>0</v>
      </c>
      <c r="S13" s="2">
        <f>+'Plant Alloc.'!U816+'Plant Alloc.'!U818-'Dep.Res. Alloc.'!U800+'Oth. RB Alloc.'!T126</f>
        <v>0</v>
      </c>
      <c r="T13" s="2">
        <f>+'Plant Alloc.'!V816+'Plant Alloc.'!V818-'Dep.Res. Alloc.'!V800+'Oth. RB Alloc.'!U126</f>
        <v>0</v>
      </c>
      <c r="U13" s="2">
        <f>+'Plant Alloc.'!W816+'Plant Alloc.'!W818-'Dep.Res. Alloc.'!W800+'Oth. RB Alloc.'!V126</f>
        <v>0</v>
      </c>
      <c r="V13" s="2">
        <f>+'Plant Alloc.'!X816+'Plant Alloc.'!X818-'Dep.Res. Alloc.'!X800+'Oth. RB Alloc.'!W126</f>
        <v>0</v>
      </c>
      <c r="W13" s="2">
        <f>SUM(H13:V13)-G13</f>
        <v>0</v>
      </c>
      <c r="X13" s="2"/>
    </row>
    <row r="14" spans="1:25">
      <c r="A14" s="1">
        <f t="shared" ref="A14:A34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188</v>
      </c>
      <c r="D15" s="2"/>
      <c r="E15" s="57"/>
      <c r="F15" s="125"/>
      <c r="G15" s="2">
        <f>+'Class. Summary'!K35</f>
        <v>6277225.4512238791</v>
      </c>
      <c r="H15" s="2">
        <f>+'Alloc. Factors'!F196</f>
        <v>2093268.2689325574</v>
      </c>
      <c r="I15" s="2">
        <f>+'Alloc. Factors'!G196</f>
        <v>1365833.7807568284</v>
      </c>
      <c r="J15" s="2">
        <f>+'Alloc. Factors'!H196</f>
        <v>63033.707425340515</v>
      </c>
      <c r="K15" s="2">
        <f>+'Alloc. Factors'!I196</f>
        <v>1321201.7421246627</v>
      </c>
      <c r="L15" s="2">
        <f>+'Alloc. Factors'!J196</f>
        <v>1433887.9519844919</v>
      </c>
      <c r="M15" s="2">
        <f>+'Alloc. Factors'!K196</f>
        <v>0</v>
      </c>
      <c r="N15" s="2">
        <f>+'Alloc. Factors'!L196</f>
        <v>0</v>
      </c>
      <c r="O15" s="2">
        <f>+'Alloc. Factors'!M196</f>
        <v>0</v>
      </c>
      <c r="P15" s="2">
        <f>+'Alloc. Factors'!N196</f>
        <v>0</v>
      </c>
      <c r="Q15" s="2">
        <f>+'Alloc. Factors'!O196</f>
        <v>0</v>
      </c>
      <c r="R15" s="2">
        <f>+'Alloc. Factors'!P196</f>
        <v>0</v>
      </c>
      <c r="S15" s="2">
        <f>+'Alloc. Factors'!Q196</f>
        <v>0</v>
      </c>
      <c r="T15" s="2">
        <f>+'Alloc. Factors'!R196</f>
        <v>0</v>
      </c>
      <c r="U15" s="2">
        <f>+'Alloc. Factors'!S196</f>
        <v>0</v>
      </c>
      <c r="V15" s="2">
        <f>+'Alloc. Factors'!T196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+'Class. Summary'!K16</f>
        <v>83951873.605825573</v>
      </c>
      <c r="H16" s="2">
        <f>'O and M Alloc.'!J509</f>
        <v>48700822.440494217</v>
      </c>
      <c r="I16" s="2">
        <f>'O and M Alloc.'!K509</f>
        <v>31984006.022241205</v>
      </c>
      <c r="J16" s="2">
        <f>'O and M Alloc.'!L509</f>
        <v>1139986.4833614712</v>
      </c>
      <c r="K16" s="2">
        <f>'O and M Alloc.'!M509</f>
        <v>1018857.1038745504</v>
      </c>
      <c r="L16" s="2">
        <f>'O and M Alloc.'!N509</f>
        <v>1108201.5558541082</v>
      </c>
      <c r="M16" s="2">
        <f>'O and M Alloc.'!O509</f>
        <v>0</v>
      </c>
      <c r="N16" s="2">
        <f>'O and M Alloc.'!P509</f>
        <v>0</v>
      </c>
      <c r="O16" s="2">
        <f>'O and M Alloc.'!Q509</f>
        <v>0</v>
      </c>
      <c r="P16" s="2">
        <f>'O and M Alloc.'!R509</f>
        <v>0</v>
      </c>
      <c r="Q16" s="2">
        <f>'O and M Alloc.'!S509</f>
        <v>0</v>
      </c>
      <c r="R16" s="2">
        <f>'O and M Alloc.'!T509</f>
        <v>0</v>
      </c>
      <c r="S16" s="2">
        <f>'O and M Alloc.'!U509</f>
        <v>0</v>
      </c>
      <c r="T16" s="2">
        <f>'O and M Alloc.'!V509</f>
        <v>0</v>
      </c>
      <c r="U16" s="2">
        <f>'O and M Alloc.'!W509</f>
        <v>0</v>
      </c>
      <c r="V16" s="2">
        <f>'O and M Alloc.'!X509</f>
        <v>0</v>
      </c>
      <c r="W16" s="2">
        <f>SUM(H16:V16)-G16</f>
        <v>0</v>
      </c>
      <c r="X16" s="2"/>
    </row>
    <row r="17" spans="1:24">
      <c r="A17" s="1">
        <f t="shared" si="0"/>
        <v>5</v>
      </c>
      <c r="B17" s="2"/>
      <c r="C17" s="2" t="s">
        <v>13</v>
      </c>
      <c r="D17" s="2"/>
      <c r="G17" s="2">
        <f>+'Class. Summary'!K17</f>
        <v>2989530.6893658978</v>
      </c>
      <c r="H17" s="2">
        <f>'Dep.Exp. Alloc.'!J797</f>
        <v>954463.25496981014</v>
      </c>
      <c r="I17" s="2">
        <f>'Dep.Exp. Alloc.'!K797</f>
        <v>622498.63978020137</v>
      </c>
      <c r="J17" s="2">
        <f>'Dep.Exp. Alloc.'!L797</f>
        <v>29431.730467857076</v>
      </c>
      <c r="K17" s="2">
        <f>'Dep.Exp. Alloc.'!M797</f>
        <v>663215.6242089544</v>
      </c>
      <c r="L17" s="2">
        <f>'Dep.Exp. Alloc.'!N797</f>
        <v>719921.43993907457</v>
      </c>
      <c r="M17" s="2">
        <f>'Dep.Exp. Alloc.'!O797</f>
        <v>0</v>
      </c>
      <c r="N17" s="2">
        <f>'Dep.Exp. Alloc.'!P797</f>
        <v>0</v>
      </c>
      <c r="O17" s="2">
        <f>'Dep.Exp. Alloc.'!Q797</f>
        <v>0</v>
      </c>
      <c r="P17" s="2">
        <f>'Dep.Exp. Alloc.'!R797</f>
        <v>0</v>
      </c>
      <c r="Q17" s="2">
        <f>'Dep.Exp. Alloc.'!S797</f>
        <v>0</v>
      </c>
      <c r="R17" s="2">
        <f>'Dep.Exp. Alloc.'!T797</f>
        <v>0</v>
      </c>
      <c r="S17" s="2">
        <f>'Dep.Exp. Alloc.'!U797</f>
        <v>0</v>
      </c>
      <c r="T17" s="2">
        <f>'Dep.Exp. Alloc.'!V797</f>
        <v>0</v>
      </c>
      <c r="U17" s="2">
        <f>'Dep.Exp. Alloc.'!W797</f>
        <v>0</v>
      </c>
      <c r="V17" s="2">
        <f>'Dep.Exp. Alloc.'!X797</f>
        <v>0</v>
      </c>
      <c r="W17" s="2">
        <f>SUM(H17:V17)-G17</f>
        <v>0</v>
      </c>
      <c r="X17" s="2"/>
    </row>
    <row r="18" spans="1:24">
      <c r="A18" s="1">
        <f t="shared" si="0"/>
        <v>6</v>
      </c>
      <c r="B18" s="2"/>
      <c r="C18" s="2" t="s">
        <v>14</v>
      </c>
      <c r="D18" s="2"/>
      <c r="G18" s="2">
        <f>+'Class. Summary'!K18</f>
        <v>1947455.935967332</v>
      </c>
      <c r="H18" s="2">
        <f>'Taxes Alloc.'!I78</f>
        <v>788474.08820142783</v>
      </c>
      <c r="I18" s="2">
        <f>'Taxes Alloc.'!J78</f>
        <v>516013.24832736352</v>
      </c>
      <c r="J18" s="2">
        <f>'Taxes Alloc.'!K78</f>
        <v>21574.100786383911</v>
      </c>
      <c r="K18" s="2">
        <f>'Taxes Alloc.'!L78</f>
        <v>297910.32813890185</v>
      </c>
      <c r="L18" s="2">
        <f>'Taxes Alloc.'!M78</f>
        <v>323484.17051325482</v>
      </c>
      <c r="M18" s="2">
        <f>'Taxes Alloc.'!N78</f>
        <v>0</v>
      </c>
      <c r="N18" s="2">
        <f>'Taxes Alloc.'!O78</f>
        <v>0</v>
      </c>
      <c r="O18" s="2">
        <f>'Taxes Alloc.'!P78</f>
        <v>0</v>
      </c>
      <c r="P18" s="2">
        <f>'Taxes Alloc.'!Q78</f>
        <v>0</v>
      </c>
      <c r="Q18" s="2">
        <f>'Taxes Alloc.'!R78</f>
        <v>0</v>
      </c>
      <c r="R18" s="2">
        <f>'Taxes Alloc.'!S78</f>
        <v>0</v>
      </c>
      <c r="S18" s="2">
        <f>'Taxes Alloc.'!T78</f>
        <v>0</v>
      </c>
      <c r="T18" s="2">
        <f>'Taxes Alloc.'!U78</f>
        <v>0</v>
      </c>
      <c r="U18" s="2">
        <f>'Taxes Alloc.'!V78</f>
        <v>0</v>
      </c>
      <c r="V18" s="2">
        <f>'Taxes Alloc.'!W78</f>
        <v>0</v>
      </c>
      <c r="W18" s="2">
        <f>SUM(H18:V18)-G18</f>
        <v>0</v>
      </c>
      <c r="X18" s="2"/>
    </row>
    <row r="19" spans="1:24">
      <c r="A19" s="1">
        <f t="shared" si="0"/>
        <v>7</v>
      </c>
      <c r="B19" s="1"/>
      <c r="C19" s="1"/>
      <c r="D19" s="1"/>
      <c r="E19" s="1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>
      <c r="A20" s="1">
        <f t="shared" si="0"/>
        <v>8</v>
      </c>
      <c r="B20" s="1"/>
      <c r="C20" s="2" t="s">
        <v>457</v>
      </c>
      <c r="D20" s="1"/>
      <c r="E20" s="1"/>
      <c r="G20" s="2">
        <f>'Class. Summary'!K24</f>
        <v>1927637.0068312469</v>
      </c>
      <c r="H20" s="2">
        <f>'Taxes Alloc.'!I81</f>
        <v>642809.69542574871</v>
      </c>
      <c r="I20" s="2">
        <f>'Taxes Alloc.'!J81</f>
        <v>419426.02849381021</v>
      </c>
      <c r="J20" s="2">
        <f>'Taxes Alloc.'!K81</f>
        <v>19356.65813742116</v>
      </c>
      <c r="K20" s="2">
        <f>'Taxes Alloc.'!L81</f>
        <v>405720.23283198487</v>
      </c>
      <c r="L20" s="2">
        <f>'Taxes Alloc.'!M81</f>
        <v>440324.39194228215</v>
      </c>
      <c r="M20" s="2">
        <f>'Taxes Alloc.'!N81</f>
        <v>0</v>
      </c>
      <c r="N20" s="2">
        <f>'Taxes Alloc.'!O81</f>
        <v>0</v>
      </c>
      <c r="O20" s="2">
        <f>'Taxes Alloc.'!P81</f>
        <v>0</v>
      </c>
      <c r="P20" s="2">
        <f>'Taxes Alloc.'!Q81</f>
        <v>0</v>
      </c>
      <c r="Q20" s="2">
        <f>'Taxes Alloc.'!R81</f>
        <v>0</v>
      </c>
      <c r="R20" s="2">
        <f>'Taxes Alloc.'!S81</f>
        <v>0</v>
      </c>
      <c r="S20" s="2">
        <f>'Taxes Alloc.'!T81</f>
        <v>0</v>
      </c>
      <c r="T20" s="2">
        <f>'Taxes Alloc.'!U81</f>
        <v>0</v>
      </c>
      <c r="U20" s="2">
        <f>'Taxes Alloc.'!V81</f>
        <v>0</v>
      </c>
      <c r="V20" s="2">
        <f>'Taxes Alloc.'!W81</f>
        <v>0</v>
      </c>
      <c r="W20" s="2">
        <f>SUM(H20:V20)-G20</f>
        <v>0</v>
      </c>
      <c r="X20" s="2"/>
    </row>
    <row r="21" spans="1:24">
      <c r="A21" s="1">
        <f t="shared" si="0"/>
        <v>9</v>
      </c>
      <c r="B21" s="1"/>
      <c r="C21" s="1"/>
      <c r="D21" s="1"/>
      <c r="E21" s="1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>
      <c r="A22" s="1">
        <f t="shared" si="0"/>
        <v>10</v>
      </c>
      <c r="B22" s="1"/>
      <c r="C22" s="1" t="s">
        <v>156</v>
      </c>
      <c r="D22" s="1"/>
      <c r="E22" s="29"/>
      <c r="F22" s="126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1"/>
      <c r="S22" s="1"/>
      <c r="W22" s="2"/>
      <c r="X22" s="2"/>
    </row>
    <row r="23" spans="1:24" s="29" customFormat="1">
      <c r="A23" s="1">
        <f t="shared" si="0"/>
        <v>11</v>
      </c>
      <c r="B23" s="1"/>
      <c r="C23" s="1"/>
      <c r="D23" s="1"/>
      <c r="E23" s="1"/>
      <c r="F23" s="124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1"/>
      <c r="X23" s="1"/>
    </row>
    <row r="24" spans="1:24" s="29" customFormat="1">
      <c r="A24" s="1">
        <f t="shared" si="0"/>
        <v>12</v>
      </c>
      <c r="B24" s="1"/>
      <c r="C24" s="1"/>
      <c r="D24" s="1"/>
      <c r="E24" s="76" t="s">
        <v>418</v>
      </c>
      <c r="F24" s="127">
        <f>+Summary!F29</f>
        <v>0.06</v>
      </c>
      <c r="G24" s="2">
        <f>+'Class. Summary'!K28</f>
        <v>427128.16147881828</v>
      </c>
      <c r="H24" s="2">
        <f>(H$15-H20)/(1-$F$24-$F$25+$F$24*$F$25)*$F$24</f>
        <v>142434.55713651149</v>
      </c>
      <c r="I24" s="2">
        <f t="shared" ref="I24:V24" si="1">(I$15-I20)/(1-$F$24-$F$25+$F$24*$F$25)*$F$24</f>
        <v>92936.93148245677</v>
      </c>
      <c r="J24" s="2">
        <f t="shared" si="1"/>
        <v>4289.0719431672032</v>
      </c>
      <c r="K24" s="2">
        <f t="shared" si="1"/>
        <v>89899.984545925807</v>
      </c>
      <c r="L24" s="2">
        <f t="shared" si="1"/>
        <v>97567.616370757081</v>
      </c>
      <c r="M24" s="2">
        <f t="shared" si="1"/>
        <v>0</v>
      </c>
      <c r="N24" s="2">
        <f t="shared" si="1"/>
        <v>0</v>
      </c>
      <c r="O24" s="2">
        <f t="shared" si="1"/>
        <v>0</v>
      </c>
      <c r="P24" s="2">
        <f t="shared" si="1"/>
        <v>0</v>
      </c>
      <c r="Q24" s="2">
        <f t="shared" si="1"/>
        <v>0</v>
      </c>
      <c r="R24" s="2">
        <f t="shared" si="1"/>
        <v>0</v>
      </c>
      <c r="S24" s="2">
        <f t="shared" si="1"/>
        <v>0</v>
      </c>
      <c r="T24" s="2">
        <f t="shared" si="1"/>
        <v>0</v>
      </c>
      <c r="U24" s="2">
        <f t="shared" si="1"/>
        <v>0</v>
      </c>
      <c r="V24" s="2">
        <f t="shared" si="1"/>
        <v>0</v>
      </c>
      <c r="W24" s="2">
        <f>SUM(H24:V24)-G24</f>
        <v>0</v>
      </c>
      <c r="X24" s="2"/>
    </row>
    <row r="25" spans="1:24" s="29" customFormat="1">
      <c r="A25" s="1">
        <f t="shared" si="0"/>
        <v>13</v>
      </c>
      <c r="B25" s="1"/>
      <c r="C25" s="1"/>
      <c r="D25" s="1"/>
      <c r="E25" s="76" t="s">
        <v>419</v>
      </c>
      <c r="F25" s="127">
        <f>+Summary!F30</f>
        <v>0.35</v>
      </c>
      <c r="G25" s="2">
        <f>+'Class. Summary'!K29</f>
        <v>2342086.0854421868</v>
      </c>
      <c r="H25" s="2">
        <f>(((H$15-H20)/(1-$F$24-$F$25+$F$24*$F$25))-H$24)*$F$25</f>
        <v>781016.15496520465</v>
      </c>
      <c r="I25" s="2">
        <f t="shared" ref="I25:V25" si="2">(((I$15-I20)/(1-$F$24-$F$25+$F$24*$F$25))-I$24)*$F$25</f>
        <v>509604.17429547128</v>
      </c>
      <c r="J25" s="2">
        <f t="shared" si="2"/>
        <v>23518.411155033496</v>
      </c>
      <c r="K25" s="2">
        <f t="shared" si="2"/>
        <v>492951.5819268265</v>
      </c>
      <c r="L25" s="2">
        <f t="shared" si="2"/>
        <v>534995.76309965132</v>
      </c>
      <c r="M25" s="2">
        <f t="shared" si="2"/>
        <v>0</v>
      </c>
      <c r="N25" s="2">
        <f t="shared" si="2"/>
        <v>0</v>
      </c>
      <c r="O25" s="2">
        <f t="shared" si="2"/>
        <v>0</v>
      </c>
      <c r="P25" s="2">
        <f t="shared" si="2"/>
        <v>0</v>
      </c>
      <c r="Q25" s="2">
        <f t="shared" si="2"/>
        <v>0</v>
      </c>
      <c r="R25" s="2">
        <f t="shared" si="2"/>
        <v>0</v>
      </c>
      <c r="S25" s="2">
        <f t="shared" si="2"/>
        <v>0</v>
      </c>
      <c r="T25" s="2">
        <f t="shared" si="2"/>
        <v>0</v>
      </c>
      <c r="U25" s="2">
        <f t="shared" si="2"/>
        <v>0</v>
      </c>
      <c r="V25" s="2">
        <f t="shared" si="2"/>
        <v>0</v>
      </c>
      <c r="W25" s="2">
        <f>SUM(H25:V25)-G25</f>
        <v>0</v>
      </c>
      <c r="X25" s="2"/>
    </row>
    <row r="26" spans="1:24" s="29" customFormat="1">
      <c r="A26" s="1">
        <f t="shared" si="0"/>
        <v>14</v>
      </c>
      <c r="B26" s="1"/>
      <c r="C26" s="1"/>
      <c r="D26" s="1"/>
      <c r="E26" s="1" t="s">
        <v>176</v>
      </c>
      <c r="F26" s="120"/>
      <c r="G26" s="2">
        <f>+'Class. Summary'!K30</f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f>SUM(H26:V26)-G26</f>
        <v>0</v>
      </c>
      <c r="X26" s="2"/>
    </row>
    <row r="27" spans="1:24" s="29" customFormat="1">
      <c r="A27" s="1">
        <f t="shared" si="0"/>
        <v>15</v>
      </c>
      <c r="B27" s="1"/>
      <c r="C27" s="1"/>
      <c r="D27" s="1"/>
      <c r="E27" s="1" t="s">
        <v>154</v>
      </c>
      <c r="F27" s="120"/>
      <c r="G27" s="2">
        <f>+'Class. Summary'!K31</f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f>SUM(H27:V27)-G27</f>
        <v>0</v>
      </c>
      <c r="X27" s="2"/>
    </row>
    <row r="28" spans="1:24" s="29" customFormat="1">
      <c r="A28" s="1">
        <f t="shared" si="0"/>
        <v>16</v>
      </c>
      <c r="B28" s="1"/>
      <c r="C28" s="1"/>
      <c r="D28" s="1"/>
      <c r="E28" s="1"/>
      <c r="F28" s="120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>
      <c r="A29" s="1">
        <f t="shared" si="0"/>
        <v>17</v>
      </c>
      <c r="B29" s="1"/>
      <c r="C29" s="1" t="s">
        <v>155</v>
      </c>
      <c r="D29" s="1"/>
      <c r="G29" s="2">
        <f>+'Class. Summary'!K33</f>
        <v>2769214.2469210052</v>
      </c>
      <c r="H29" s="2">
        <f t="shared" ref="H29:V29" si="3">SUM(H24:H27)</f>
        <v>923450.71210171608</v>
      </c>
      <c r="I29" s="2">
        <f t="shared" si="3"/>
        <v>602541.10577792802</v>
      </c>
      <c r="J29" s="2">
        <f t="shared" si="3"/>
        <v>27807.483098200701</v>
      </c>
      <c r="K29" s="2">
        <f t="shared" si="3"/>
        <v>582851.56647275225</v>
      </c>
      <c r="L29" s="2">
        <f t="shared" si="3"/>
        <v>632563.37947040843</v>
      </c>
      <c r="M29" s="2">
        <f t="shared" si="3"/>
        <v>0</v>
      </c>
      <c r="N29" s="2">
        <f t="shared" si="3"/>
        <v>0</v>
      </c>
      <c r="O29" s="2">
        <f t="shared" si="3"/>
        <v>0</v>
      </c>
      <c r="P29" s="2">
        <f t="shared" si="3"/>
        <v>0</v>
      </c>
      <c r="Q29" s="2">
        <f t="shared" si="3"/>
        <v>0</v>
      </c>
      <c r="R29" s="2">
        <f t="shared" si="3"/>
        <v>0</v>
      </c>
      <c r="S29" s="2">
        <f t="shared" si="3"/>
        <v>0</v>
      </c>
      <c r="T29" s="2">
        <f t="shared" si="3"/>
        <v>0</v>
      </c>
      <c r="U29" s="2">
        <f t="shared" si="3"/>
        <v>0</v>
      </c>
      <c r="V29" s="2">
        <f t="shared" si="3"/>
        <v>0</v>
      </c>
      <c r="W29" s="2">
        <f>SUM(H29:V29)-G29</f>
        <v>0</v>
      </c>
      <c r="X29" s="1"/>
    </row>
    <row r="30" spans="1:24">
      <c r="A30" s="1">
        <f t="shared" si="0"/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"/>
      <c r="W30" s="2"/>
      <c r="X30" s="2"/>
    </row>
    <row r="31" spans="1:24">
      <c r="A31" s="1">
        <f t="shared" si="0"/>
        <v>19</v>
      </c>
      <c r="B31" s="2"/>
      <c r="C31" s="2" t="s">
        <v>178</v>
      </c>
      <c r="D31" s="2"/>
      <c r="G31" s="54">
        <f t="shared" ref="G31:V31" si="4">SUM(G15:G19)+G29</f>
        <v>97935299.929303676</v>
      </c>
      <c r="H31" s="54">
        <f t="shared" si="4"/>
        <v>53460478.764699727</v>
      </c>
      <c r="I31" s="54">
        <f t="shared" si="4"/>
        <v>35090892.796883531</v>
      </c>
      <c r="J31" s="54">
        <f t="shared" si="4"/>
        <v>1281833.5051392536</v>
      </c>
      <c r="K31" s="54">
        <f t="shared" si="4"/>
        <v>3884036.364819821</v>
      </c>
      <c r="L31" s="54">
        <f t="shared" si="4"/>
        <v>4218058.4977613389</v>
      </c>
      <c r="M31" s="54">
        <f t="shared" si="4"/>
        <v>0</v>
      </c>
      <c r="N31" s="54">
        <f t="shared" si="4"/>
        <v>0</v>
      </c>
      <c r="O31" s="54">
        <f t="shared" si="4"/>
        <v>0</v>
      </c>
      <c r="P31" s="54">
        <f t="shared" si="4"/>
        <v>0</v>
      </c>
      <c r="Q31" s="54">
        <f t="shared" si="4"/>
        <v>0</v>
      </c>
      <c r="R31" s="54">
        <f t="shared" si="4"/>
        <v>0</v>
      </c>
      <c r="S31" s="54">
        <f t="shared" si="4"/>
        <v>0</v>
      </c>
      <c r="T31" s="54">
        <f t="shared" si="4"/>
        <v>0</v>
      </c>
      <c r="U31" s="54">
        <f t="shared" si="4"/>
        <v>0</v>
      </c>
      <c r="V31" s="54">
        <f t="shared" si="4"/>
        <v>0</v>
      </c>
      <c r="W31" s="2">
        <f>SUM(H31:V31)-G31</f>
        <v>0</v>
      </c>
      <c r="X31" s="2"/>
    </row>
    <row r="32" spans="1:24">
      <c r="A32" s="1">
        <f t="shared" si="0"/>
        <v>20</v>
      </c>
      <c r="B32" s="2"/>
      <c r="C32" s="2" t="s">
        <v>165</v>
      </c>
      <c r="D32" s="2"/>
      <c r="G32" s="54">
        <f>'Alloc. Factors'!E12</f>
        <v>32865245.985127855</v>
      </c>
      <c r="H32" s="54">
        <f>'Alloc. Factors'!F12</f>
        <v>10336506.97122786</v>
      </c>
      <c r="I32" s="54">
        <f>'Alloc. Factors'!G12</f>
        <v>6783218.7313000001</v>
      </c>
      <c r="J32" s="54">
        <f>'Alloc. Factors'!H12</f>
        <v>328780.71720000001</v>
      </c>
      <c r="K32" s="54">
        <f>'Alloc. Factors'!I12</f>
        <v>7371869.0999999996</v>
      </c>
      <c r="L32" s="54">
        <f>'Alloc. Factors'!J12</f>
        <v>8044870.4654000001</v>
      </c>
      <c r="M32" s="54">
        <f>'Alloc. Factors'!K12</f>
        <v>0</v>
      </c>
      <c r="N32" s="54">
        <f>'Alloc. Factors'!L12</f>
        <v>0</v>
      </c>
      <c r="O32" s="54">
        <f>'Alloc. Factors'!M12</f>
        <v>0</v>
      </c>
      <c r="P32" s="54">
        <f>'Alloc. Factors'!N12</f>
        <v>0</v>
      </c>
      <c r="Q32" s="54">
        <f>'Alloc. Factors'!O12</f>
        <v>0</v>
      </c>
      <c r="R32" s="54">
        <f>'Alloc. Factors'!P12</f>
        <v>0</v>
      </c>
      <c r="S32" s="54">
        <f>'Alloc. Factors'!Q12</f>
        <v>0</v>
      </c>
      <c r="T32" s="54">
        <f>'Alloc. Factors'!R12</f>
        <v>0</v>
      </c>
      <c r="U32" s="54">
        <f>'Alloc. Factors'!S12</f>
        <v>0</v>
      </c>
      <c r="V32" s="54">
        <f>'Alloc. Factors'!T12</f>
        <v>0</v>
      </c>
      <c r="W32" s="2">
        <f>SUM(H32:V32)-G32</f>
        <v>0</v>
      </c>
      <c r="X32" s="2"/>
    </row>
    <row r="33" spans="1:44">
      <c r="A33" s="1">
        <f t="shared" si="0"/>
        <v>21</v>
      </c>
      <c r="C33" s="2" t="s">
        <v>179</v>
      </c>
      <c r="D33" s="2"/>
      <c r="H33" s="63">
        <f t="shared" ref="H33:V33" si="5">IF(H32=0,0,H31/H32)</f>
        <v>5.1720062602878727</v>
      </c>
      <c r="I33" s="63">
        <f t="shared" si="5"/>
        <v>5.1731919884821966</v>
      </c>
      <c r="J33" s="63">
        <f t="shared" si="5"/>
        <v>3.8987490387384969</v>
      </c>
      <c r="K33" s="63">
        <f t="shared" si="5"/>
        <v>0.5268726712496592</v>
      </c>
      <c r="L33" s="58">
        <f t="shared" si="5"/>
        <v>0.52431652142849172</v>
      </c>
      <c r="M33" s="58">
        <f t="shared" si="5"/>
        <v>0</v>
      </c>
      <c r="N33" s="58">
        <f t="shared" si="5"/>
        <v>0</v>
      </c>
      <c r="O33" s="58">
        <f t="shared" si="5"/>
        <v>0</v>
      </c>
      <c r="P33" s="58">
        <f t="shared" si="5"/>
        <v>0</v>
      </c>
      <c r="Q33" s="58">
        <f t="shared" si="5"/>
        <v>0</v>
      </c>
      <c r="R33" s="58">
        <f t="shared" si="5"/>
        <v>0</v>
      </c>
      <c r="S33" s="58">
        <f t="shared" si="5"/>
        <v>0</v>
      </c>
      <c r="T33" s="58">
        <f t="shared" si="5"/>
        <v>0</v>
      </c>
      <c r="U33" s="58">
        <f t="shared" si="5"/>
        <v>0</v>
      </c>
      <c r="V33" s="58">
        <f t="shared" si="5"/>
        <v>0</v>
      </c>
      <c r="W33" s="2"/>
      <c r="X33" s="2"/>
    </row>
    <row r="34" spans="1:44">
      <c r="A34" s="1">
        <f t="shared" si="0"/>
        <v>22</v>
      </c>
      <c r="B34" s="2"/>
      <c r="C34" s="2"/>
      <c r="D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>
      <c r="A35" s="1">
        <f t="shared" ref="A35:A51" si="6">A34+1</f>
        <v>23</v>
      </c>
      <c r="B35" s="2"/>
      <c r="C35" s="2"/>
      <c r="D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>
      <c r="A36" s="1">
        <f t="shared" si="6"/>
        <v>24</v>
      </c>
      <c r="B36" s="2"/>
      <c r="C36" s="2" t="s">
        <v>182</v>
      </c>
      <c r="D36" s="2"/>
      <c r="E36" s="57"/>
      <c r="F36" s="125"/>
      <c r="G36" s="2">
        <f>Summary!$G$50*'Commodity Summ.'!G13-'Commodity Summ.'!G15</f>
        <v>498710.69400110841</v>
      </c>
      <c r="H36" s="2">
        <f>Summary!$G$50*'Commodity Summ.'!H13-'Commodity Summ.'!H15</f>
        <v>166305.20589734684</v>
      </c>
      <c r="I36" s="2">
        <f>Summary!$G$50*'Commodity Summ.'!I13-'Commodity Summ.'!I15</f>
        <v>108512.25879717106</v>
      </c>
      <c r="J36" s="2">
        <f>Summary!$G$50*'Commodity Summ.'!J13-'Commodity Summ.'!J15</f>
        <v>5007.878754685371</v>
      </c>
      <c r="K36" s="2">
        <f>Summary!$G$50*'Commodity Summ.'!K13-'Commodity Summ.'!K15</f>
        <v>104966.3490423141</v>
      </c>
      <c r="L36" s="2">
        <f>Summary!$G$50*'Commodity Summ.'!L13-'Commodity Summ.'!L15</f>
        <v>113919.00150959054</v>
      </c>
      <c r="M36" s="2">
        <f>Summary!$G$50*'Commodity Summ.'!M13-'Commodity Summ.'!M15</f>
        <v>0</v>
      </c>
      <c r="N36" s="2">
        <f>Summary!$G$50*'Commodity Summ.'!N13-'Commodity Summ.'!N15</f>
        <v>0</v>
      </c>
      <c r="O36" s="2">
        <f>Summary!$G$50*'Commodity Summ.'!O13-'Commodity Summ.'!O15</f>
        <v>0</v>
      </c>
      <c r="P36" s="2">
        <f>Summary!$G$50*'Commodity Summ.'!P13-'Commodity Summ.'!P15</f>
        <v>0</v>
      </c>
      <c r="Q36" s="2">
        <f>Summary!$G$50*'Commodity Summ.'!Q13-'Commodity Summ.'!Q15</f>
        <v>0</v>
      </c>
      <c r="R36" s="2">
        <f>Summary!$G$50*'Commodity Summ.'!R13-'Commodity Summ.'!R15</f>
        <v>0</v>
      </c>
      <c r="S36" s="2">
        <f>Summary!$G$50*'Commodity Summ.'!S13-'Commodity Summ.'!S15</f>
        <v>0</v>
      </c>
      <c r="T36" s="2">
        <f>Summary!$G$50*'Commodity Summ.'!T13-'Commodity Summ.'!T15</f>
        <v>0</v>
      </c>
      <c r="U36" s="2">
        <f>Summary!$G$50*'Commodity Summ.'!U13-'Commodity Summ.'!U15</f>
        <v>0</v>
      </c>
      <c r="V36" s="2">
        <f>Summary!$G$50*'Commodity Summ.'!V13-'Commodity Summ.'!V15</f>
        <v>0</v>
      </c>
      <c r="W36" s="53">
        <f>Summary!W52*'Commodity Summ.'!W5-'Commodity Summ.'!W7</f>
        <v>0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s="29" customFormat="1">
      <c r="A37" s="1">
        <f t="shared" si="6"/>
        <v>25</v>
      </c>
      <c r="B37" s="1"/>
      <c r="C37" s="1" t="s">
        <v>174</v>
      </c>
      <c r="D37" s="1"/>
      <c r="F37" s="120"/>
      <c r="G37" s="2">
        <f>(G$36/(1-$F$24-$F$25+$F$24*$F$25)*$F$24)*(1-$F$25)+G$36/(1-$F$24-$F$25+$F$24*$F$25)*$F$25</f>
        <v>317509.75444587751</v>
      </c>
      <c r="H37" s="2">
        <f t="shared" ref="H37:V37" si="7">(H$36/(1-$F$24-$F$25+$F$24*$F$25)*$F$24)*(1-$F$25)+H$36/(1-$F$24-$F$25+$F$24*$F$25)*$F$25</f>
        <v>105880.0738037118</v>
      </c>
      <c r="I37" s="2">
        <f t="shared" si="7"/>
        <v>69085.546108182549</v>
      </c>
      <c r="J37" s="2">
        <f t="shared" si="7"/>
        <v>3188.3221531466602</v>
      </c>
      <c r="K37" s="2">
        <f t="shared" si="7"/>
        <v>66828.002909100134</v>
      </c>
      <c r="L37" s="2">
        <f t="shared" si="7"/>
        <v>72527.809471736036</v>
      </c>
      <c r="M37" s="2">
        <f t="shared" si="7"/>
        <v>0</v>
      </c>
      <c r="N37" s="2">
        <f t="shared" si="7"/>
        <v>0</v>
      </c>
      <c r="O37" s="2">
        <f t="shared" si="7"/>
        <v>0</v>
      </c>
      <c r="P37" s="2">
        <f t="shared" si="7"/>
        <v>0</v>
      </c>
      <c r="Q37" s="2">
        <f t="shared" si="7"/>
        <v>0</v>
      </c>
      <c r="R37" s="2">
        <f t="shared" si="7"/>
        <v>0</v>
      </c>
      <c r="S37" s="2">
        <f t="shared" si="7"/>
        <v>0</v>
      </c>
      <c r="T37" s="2">
        <f t="shared" si="7"/>
        <v>0</v>
      </c>
      <c r="U37" s="2">
        <f t="shared" si="7"/>
        <v>0</v>
      </c>
      <c r="V37" s="2">
        <f t="shared" si="7"/>
        <v>0</v>
      </c>
      <c r="W37" s="2">
        <f>SUM(H37:V37)-G37</f>
        <v>0</v>
      </c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s="29" customFormat="1">
      <c r="A38" s="1">
        <f t="shared" si="6"/>
        <v>26</v>
      </c>
      <c r="B38" s="1"/>
      <c r="C38" s="68" t="s">
        <v>459</v>
      </c>
      <c r="D38" s="1"/>
      <c r="F38" s="128">
        <f>Summary!F46</f>
        <v>6.901E-3</v>
      </c>
      <c r="G38" s="2">
        <f>$F$38*G$36/(1-$F$25*(1-$F$38)-$F$24*(1-$F$38)+$F$24*$F$25*(1-$F$38)-$F$38)</f>
        <v>5671.8789513760948</v>
      </c>
      <c r="H38" s="2">
        <f t="shared" ref="H38:U38" si="8">$F$38*H$36/(1-$F$25*(1-$F$38)-$F$24*(1-$F$38)+$F$24*$F$25*(1-$F$38)-$F$38)</f>
        <v>1891.4031886216837</v>
      </c>
      <c r="I38" s="2">
        <f t="shared" si="8"/>
        <v>1234.1191076134858</v>
      </c>
      <c r="J38" s="2">
        <f t="shared" si="8"/>
        <v>56.955029120912251</v>
      </c>
      <c r="K38" s="2">
        <f t="shared" si="8"/>
        <v>1193.7911757203556</v>
      </c>
      <c r="L38" s="2">
        <f t="shared" si="8"/>
        <v>1295.6104502996525</v>
      </c>
      <c r="M38" s="2">
        <f t="shared" si="8"/>
        <v>0</v>
      </c>
      <c r="N38" s="2">
        <f t="shared" si="8"/>
        <v>0</v>
      </c>
      <c r="O38" s="2">
        <f t="shared" si="8"/>
        <v>0</v>
      </c>
      <c r="P38" s="2">
        <f t="shared" si="8"/>
        <v>0</v>
      </c>
      <c r="Q38" s="2">
        <f t="shared" si="8"/>
        <v>0</v>
      </c>
      <c r="R38" s="2">
        <f t="shared" si="8"/>
        <v>0</v>
      </c>
      <c r="S38" s="2">
        <f t="shared" si="8"/>
        <v>0</v>
      </c>
      <c r="T38" s="2">
        <f t="shared" si="8"/>
        <v>0</v>
      </c>
      <c r="U38" s="2">
        <f t="shared" si="8"/>
        <v>0</v>
      </c>
      <c r="V38" s="2">
        <f>U38*V$36/(1-$F$25*(1-$F$38)-$F$24*(1-$F$38)+$F$24*$F$25*(1-$F$38)-$F$38)</f>
        <v>0</v>
      </c>
      <c r="W38" s="2">
        <f>SUM(H38:V38)-G38</f>
        <v>0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>
      <c r="A39" s="1">
        <f t="shared" si="6"/>
        <v>27</v>
      </c>
      <c r="B39" s="1"/>
      <c r="C39" s="1"/>
      <c r="D39" s="1"/>
      <c r="E39" s="1"/>
      <c r="F39" s="120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>
      <c r="A40" s="1">
        <f t="shared" si="6"/>
        <v>28</v>
      </c>
      <c r="B40" s="2"/>
      <c r="C40" s="2" t="s">
        <v>192</v>
      </c>
      <c r="D40" s="2"/>
      <c r="G40" s="54">
        <f>G36+G37+G31+G38</f>
        <v>98757192.256702036</v>
      </c>
      <c r="H40" s="54">
        <f t="shared" ref="H40:V40" si="9">H36+H37+H31+H38</f>
        <v>53734555.447589412</v>
      </c>
      <c r="I40" s="54">
        <f t="shared" si="9"/>
        <v>35269724.720896497</v>
      </c>
      <c r="J40" s="54">
        <f t="shared" si="9"/>
        <v>1290086.6610762065</v>
      </c>
      <c r="K40" s="54">
        <f t="shared" si="9"/>
        <v>4057024.5079469555</v>
      </c>
      <c r="L40" s="54">
        <f t="shared" si="9"/>
        <v>4405800.9191929651</v>
      </c>
      <c r="M40" s="54">
        <f t="shared" si="9"/>
        <v>0</v>
      </c>
      <c r="N40" s="54">
        <f t="shared" si="9"/>
        <v>0</v>
      </c>
      <c r="O40" s="54">
        <f t="shared" si="9"/>
        <v>0</v>
      </c>
      <c r="P40" s="54">
        <f t="shared" si="9"/>
        <v>0</v>
      </c>
      <c r="Q40" s="54">
        <f t="shared" si="9"/>
        <v>0</v>
      </c>
      <c r="R40" s="54">
        <f t="shared" si="9"/>
        <v>0</v>
      </c>
      <c r="S40" s="54">
        <f t="shared" si="9"/>
        <v>0</v>
      </c>
      <c r="T40" s="54">
        <f t="shared" si="9"/>
        <v>0</v>
      </c>
      <c r="U40" s="54">
        <f t="shared" si="9"/>
        <v>0</v>
      </c>
      <c r="V40" s="54">
        <f t="shared" si="9"/>
        <v>0</v>
      </c>
      <c r="W40" s="54">
        <f>W27+W36+W37</f>
        <v>0</v>
      </c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2"/>
    </row>
    <row r="41" spans="1:44">
      <c r="A41" s="1">
        <f t="shared" si="6"/>
        <v>29</v>
      </c>
      <c r="B41" s="2"/>
      <c r="C41" s="2" t="s">
        <v>165</v>
      </c>
      <c r="D41" s="2"/>
      <c r="G41" s="54">
        <f>'Alloc. Factors'!E12</f>
        <v>32865245.985127855</v>
      </c>
      <c r="H41" s="54">
        <f>'Alloc. Factors'!F12</f>
        <v>10336506.97122786</v>
      </c>
      <c r="I41" s="54">
        <f>'Alloc. Factors'!G12</f>
        <v>6783218.7313000001</v>
      </c>
      <c r="J41" s="54">
        <f>'Alloc. Factors'!H12</f>
        <v>328780.71720000001</v>
      </c>
      <c r="K41" s="54">
        <f>'Alloc. Factors'!I12</f>
        <v>7371869.0999999996</v>
      </c>
      <c r="L41" s="54">
        <f>'Alloc. Factors'!J12</f>
        <v>8044870.4654000001</v>
      </c>
      <c r="M41" s="54">
        <f>'Alloc. Factors'!K12</f>
        <v>0</v>
      </c>
      <c r="N41" s="54">
        <f>'Alloc. Factors'!L12</f>
        <v>0</v>
      </c>
      <c r="O41" s="54">
        <f>'Alloc. Factors'!M12</f>
        <v>0</v>
      </c>
      <c r="P41" s="54">
        <f>'Alloc. Factors'!N12</f>
        <v>0</v>
      </c>
      <c r="Q41" s="54">
        <f>'Alloc. Factors'!O12</f>
        <v>0</v>
      </c>
      <c r="R41" s="54">
        <f>'Alloc. Factors'!P12</f>
        <v>0</v>
      </c>
      <c r="S41" s="54">
        <f>'Alloc. Factors'!Q12</f>
        <v>0</v>
      </c>
      <c r="T41" s="54">
        <f>'Alloc. Factors'!R12</f>
        <v>0</v>
      </c>
      <c r="U41" s="54">
        <f>'Alloc. Factors'!S12</f>
        <v>0</v>
      </c>
      <c r="V41" s="54">
        <f>'Alloc. Factors'!T12</f>
        <v>0</v>
      </c>
      <c r="W41" s="54">
        <f>'Alloc. Factors'!U55</f>
        <v>0</v>
      </c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>
      <c r="A42" s="1">
        <f t="shared" si="6"/>
        <v>30</v>
      </c>
      <c r="B42" s="2"/>
      <c r="C42" s="2" t="s">
        <v>179</v>
      </c>
      <c r="D42" s="2"/>
      <c r="G42" s="58">
        <f t="shared" ref="G42:V42" si="10">IF(G41=0,0,G40/G41)</f>
        <v>3.0049126150277874</v>
      </c>
      <c r="H42" s="58">
        <f t="shared" si="10"/>
        <v>5.1985216666676672</v>
      </c>
      <c r="I42" s="58">
        <f t="shared" si="10"/>
        <v>5.1995558624920051</v>
      </c>
      <c r="J42" s="58">
        <f t="shared" si="10"/>
        <v>3.9238513501125922</v>
      </c>
      <c r="K42" s="58">
        <f t="shared" si="10"/>
        <v>0.5503386526419678</v>
      </c>
      <c r="L42" s="58">
        <f t="shared" si="10"/>
        <v>0.54765343185347404</v>
      </c>
      <c r="M42" s="58">
        <f t="shared" si="10"/>
        <v>0</v>
      </c>
      <c r="N42" s="58">
        <f t="shared" si="10"/>
        <v>0</v>
      </c>
      <c r="O42" s="58">
        <f t="shared" si="10"/>
        <v>0</v>
      </c>
      <c r="P42" s="58">
        <f t="shared" si="10"/>
        <v>0</v>
      </c>
      <c r="Q42" s="58">
        <f t="shared" si="10"/>
        <v>0</v>
      </c>
      <c r="R42" s="58">
        <f t="shared" si="10"/>
        <v>0</v>
      </c>
      <c r="S42" s="58">
        <f t="shared" si="10"/>
        <v>0</v>
      </c>
      <c r="T42" s="58">
        <f t="shared" si="10"/>
        <v>0</v>
      </c>
      <c r="U42" s="58">
        <f t="shared" si="10"/>
        <v>0</v>
      </c>
      <c r="V42" s="58">
        <f t="shared" si="10"/>
        <v>0</v>
      </c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2"/>
    </row>
    <row r="43" spans="1:44">
      <c r="A43" s="1">
        <f t="shared" si="6"/>
        <v>31</v>
      </c>
      <c r="B43" s="2"/>
      <c r="C43" s="2"/>
      <c r="D43" s="2"/>
      <c r="G43" s="58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</row>
    <row r="44" spans="1:44">
      <c r="A44" s="1">
        <f t="shared" si="6"/>
        <v>32</v>
      </c>
      <c r="B44" s="2"/>
      <c r="C44" s="2"/>
      <c r="D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44">
      <c r="A45" s="1">
        <f t="shared" si="6"/>
        <v>33</v>
      </c>
      <c r="B45" s="2"/>
      <c r="C45" s="2" t="s">
        <v>186</v>
      </c>
      <c r="D45" s="2"/>
      <c r="E45" s="57"/>
      <c r="F45" s="125"/>
      <c r="G45" s="2">
        <f>Summary!$G$61*'Commodity Summ.'!G13-'Commodity Summ.'!G15</f>
        <v>498704.29460916761</v>
      </c>
      <c r="H45" s="53">
        <f>'Alloc. Factors'!F226-H15</f>
        <v>44764.842499760212</v>
      </c>
      <c r="I45" s="53">
        <f>'Alloc. Factors'!G226-I15</f>
        <v>-64320.91755236173</v>
      </c>
      <c r="J45" s="53">
        <f>'Alloc. Factors'!H226-J15</f>
        <v>26240.418514204663</v>
      </c>
      <c r="K45" s="53">
        <f>'Alloc. Factors'!I226-K15</f>
        <v>-2597.0341551390011</v>
      </c>
      <c r="L45" s="53">
        <f>'Alloc. Factors'!J226-L15</f>
        <v>494616.98530270858</v>
      </c>
      <c r="M45" s="53">
        <f>'Alloc. Factors'!K226-M15</f>
        <v>0</v>
      </c>
      <c r="N45" s="53">
        <f>'Alloc. Factors'!L226-N15</f>
        <v>0</v>
      </c>
      <c r="O45" s="53">
        <f>'Alloc. Factors'!M226-O15</f>
        <v>0</v>
      </c>
      <c r="P45" s="53">
        <f>'Alloc. Factors'!N226-P15</f>
        <v>0</v>
      </c>
      <c r="Q45" s="53">
        <f>'Alloc. Factors'!O226-Q15</f>
        <v>0</v>
      </c>
      <c r="R45" s="53">
        <f>'Alloc. Factors'!P226-R15</f>
        <v>0</v>
      </c>
      <c r="S45" s="53">
        <f>'Alloc. Factors'!Q226-S15</f>
        <v>0</v>
      </c>
      <c r="T45" s="53">
        <f>'Alloc. Factors'!R226-T15</f>
        <v>0</v>
      </c>
      <c r="U45" s="53">
        <f>'Alloc. Factors'!S226-U15</f>
        <v>0</v>
      </c>
      <c r="V45" s="53">
        <f>'Alloc. Factors'!T226-V15</f>
        <v>0</v>
      </c>
      <c r="W45" s="53">
        <f>Summary!W61*'Commodity Summ.'!W13-'Commodity Summ.'!W15</f>
        <v>0</v>
      </c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</row>
    <row r="46" spans="1:44" s="29" customFormat="1">
      <c r="A46" s="1">
        <f t="shared" si="6"/>
        <v>34</v>
      </c>
      <c r="B46" s="1"/>
      <c r="C46" s="1" t="s">
        <v>174</v>
      </c>
      <c r="D46" s="1"/>
      <c r="F46" s="120"/>
      <c r="G46" s="2">
        <f>(G$45/(1-$F$24-$F$25+$F$24*$F$25)*$F$24)*(1-$F$25)+G$45/(1-$F$24-$F$25+$F$24*$F$25)*$F$25</f>
        <v>317505.68020125403</v>
      </c>
      <c r="H46" s="2">
        <f>(H$45/(1-$F$24-$F$25+$F$24*$F$25)*$F$24)*(1-$F$25)+H$45/(1-$F$24-$F$25+$F$24*$F$25)*$F$25</f>
        <v>28500.038841909525</v>
      </c>
      <c r="I46" s="2">
        <f t="shared" ref="I46:V46" si="11">(I$45/(1-$F$24-$F$25+$F$24*$F$25)*$F$24)*(1-$F$25)+I$45/(1-$F$24-$F$25+$F$24*$F$25)*$F$25</f>
        <v>-40950.63326983423</v>
      </c>
      <c r="J46" s="2">
        <f t="shared" si="11"/>
        <v>16706.256631793149</v>
      </c>
      <c r="K46" s="2">
        <f t="shared" si="11"/>
        <v>-1653.4309105549451</v>
      </c>
      <c r="L46" s="2">
        <f t="shared" si="11"/>
        <v>314903.44890794379</v>
      </c>
      <c r="M46" s="2">
        <f t="shared" si="11"/>
        <v>0</v>
      </c>
      <c r="N46" s="2">
        <f t="shared" si="11"/>
        <v>0</v>
      </c>
      <c r="O46" s="2">
        <f t="shared" si="11"/>
        <v>0</v>
      </c>
      <c r="P46" s="2">
        <f t="shared" si="11"/>
        <v>0</v>
      </c>
      <c r="Q46" s="2">
        <f t="shared" si="11"/>
        <v>0</v>
      </c>
      <c r="R46" s="2">
        <f t="shared" si="11"/>
        <v>0</v>
      </c>
      <c r="S46" s="2">
        <f t="shared" si="11"/>
        <v>0</v>
      </c>
      <c r="T46" s="2">
        <f t="shared" si="11"/>
        <v>0</v>
      </c>
      <c r="U46" s="2">
        <f t="shared" si="11"/>
        <v>0</v>
      </c>
      <c r="V46" s="2">
        <f t="shared" si="11"/>
        <v>0</v>
      </c>
      <c r="W46" s="2">
        <f>SUM(H46:V46)-G46</f>
        <v>3.2596290111541748E-9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s="29" customFormat="1">
      <c r="A47" s="1">
        <f t="shared" si="6"/>
        <v>35</v>
      </c>
      <c r="B47" s="1"/>
      <c r="C47" s="68" t="s">
        <v>459</v>
      </c>
      <c r="D47" s="1"/>
      <c r="F47" s="120"/>
      <c r="G47" s="2">
        <f>$F$38*G$45/(1-$F$25*(1-$F$38)-$F$24*(1-$F$38)+$F$24*$F$25*(1-$F$38)-$F$38)</f>
        <v>5671.8061705496821</v>
      </c>
      <c r="H47" s="2">
        <f t="shared" ref="H47:U47" si="12">$F$38*H$45/(1-$F$25*(1-$F$38)-$F$24*(1-$F$38)+$F$24*$F$25*(1-$F$38)-$F$38)</f>
        <v>509.11434422838289</v>
      </c>
      <c r="I47" s="2">
        <f t="shared" si="12"/>
        <v>-731.52724171907755</v>
      </c>
      <c r="J47" s="2">
        <f t="shared" si="12"/>
        <v>298.43450167861494</v>
      </c>
      <c r="K47" s="2">
        <f t="shared" si="12"/>
        <v>-29.536289351166314</v>
      </c>
      <c r="L47" s="2">
        <f t="shared" si="12"/>
        <v>5625.3208557129865</v>
      </c>
      <c r="M47" s="2">
        <f t="shared" si="12"/>
        <v>0</v>
      </c>
      <c r="N47" s="2">
        <f t="shared" si="12"/>
        <v>0</v>
      </c>
      <c r="O47" s="2">
        <f t="shared" si="12"/>
        <v>0</v>
      </c>
      <c r="P47" s="2">
        <f t="shared" si="12"/>
        <v>0</v>
      </c>
      <c r="Q47" s="2">
        <f t="shared" si="12"/>
        <v>0</v>
      </c>
      <c r="R47" s="2">
        <f t="shared" si="12"/>
        <v>0</v>
      </c>
      <c r="S47" s="2">
        <f t="shared" si="12"/>
        <v>0</v>
      </c>
      <c r="T47" s="2">
        <f t="shared" si="12"/>
        <v>0</v>
      </c>
      <c r="U47" s="2">
        <f t="shared" si="12"/>
        <v>0</v>
      </c>
      <c r="V47" s="2">
        <f>U47*V$36/(1-$F$25*(1-$F$38)-$F$24*(1-$F$38)+$F$24*$F$25*(1-$F$38)-$F$38)</f>
        <v>0</v>
      </c>
      <c r="W47" s="2">
        <f>SUM(H47:V47)-G47</f>
        <v>5.8207660913467407E-11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>
      <c r="A48" s="1">
        <f t="shared" si="6"/>
        <v>36</v>
      </c>
      <c r="B48" s="1"/>
      <c r="C48" s="1"/>
      <c r="D48" s="1"/>
      <c r="E48" s="1"/>
      <c r="F48" s="120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>
      <c r="A49" s="1">
        <f t="shared" si="6"/>
        <v>37</v>
      </c>
      <c r="B49" s="2"/>
      <c r="C49" s="2" t="s">
        <v>193</v>
      </c>
      <c r="D49" s="2"/>
      <c r="G49" s="54">
        <f>G31+G45+G46+G47</f>
        <v>98757181.71028465</v>
      </c>
      <c r="H49" s="54">
        <f t="shared" ref="H49:V49" si="13">H31+H45+H46+H47</f>
        <v>53534252.760385633</v>
      </c>
      <c r="I49" s="54">
        <f t="shared" si="13"/>
        <v>34984889.718819618</v>
      </c>
      <c r="J49" s="54">
        <f t="shared" si="13"/>
        <v>1325078.6147869301</v>
      </c>
      <c r="K49" s="54">
        <f t="shared" si="13"/>
        <v>3879756.3634647764</v>
      </c>
      <c r="L49" s="54">
        <f t="shared" si="13"/>
        <v>5033204.2528277049</v>
      </c>
      <c r="M49" s="54">
        <f t="shared" si="13"/>
        <v>0</v>
      </c>
      <c r="N49" s="54">
        <f t="shared" si="13"/>
        <v>0</v>
      </c>
      <c r="O49" s="54">
        <f t="shared" si="13"/>
        <v>0</v>
      </c>
      <c r="P49" s="54">
        <f t="shared" si="13"/>
        <v>0</v>
      </c>
      <c r="Q49" s="54">
        <f t="shared" si="13"/>
        <v>0</v>
      </c>
      <c r="R49" s="54">
        <f t="shared" si="13"/>
        <v>0</v>
      </c>
      <c r="S49" s="54">
        <f t="shared" si="13"/>
        <v>0</v>
      </c>
      <c r="T49" s="54">
        <f t="shared" si="13"/>
        <v>0</v>
      </c>
      <c r="U49" s="54">
        <f t="shared" si="13"/>
        <v>0</v>
      </c>
      <c r="V49" s="54">
        <f t="shared" si="13"/>
        <v>0</v>
      </c>
      <c r="W49" s="54">
        <f>W32+W45+W46</f>
        <v>3.2596290111541748E-9</v>
      </c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2"/>
    </row>
    <row r="50" spans="1:44">
      <c r="A50" s="1">
        <f t="shared" si="6"/>
        <v>38</v>
      </c>
      <c r="B50" s="2"/>
      <c r="C50" s="2" t="s">
        <v>165</v>
      </c>
      <c r="D50" s="2"/>
      <c r="G50" s="54">
        <f>'Alloc. Factors'!E12</f>
        <v>32865245.985127855</v>
      </c>
      <c r="H50" s="54">
        <f>'Alloc. Factors'!F12</f>
        <v>10336506.97122786</v>
      </c>
      <c r="I50" s="54">
        <f>'Alloc. Factors'!G12</f>
        <v>6783218.7313000001</v>
      </c>
      <c r="J50" s="54">
        <f>'Alloc. Factors'!H12</f>
        <v>328780.71720000001</v>
      </c>
      <c r="K50" s="54">
        <f>'Alloc. Factors'!I12</f>
        <v>7371869.0999999996</v>
      </c>
      <c r="L50" s="54">
        <f>'Alloc. Factors'!J12</f>
        <v>8044870.4654000001</v>
      </c>
      <c r="M50" s="54">
        <f>'Alloc. Factors'!K12</f>
        <v>0</v>
      </c>
      <c r="N50" s="54">
        <f>'Alloc. Factors'!L12</f>
        <v>0</v>
      </c>
      <c r="O50" s="54">
        <f>'Alloc. Factors'!M12</f>
        <v>0</v>
      </c>
      <c r="P50" s="54">
        <f>'Alloc. Factors'!N12</f>
        <v>0</v>
      </c>
      <c r="Q50" s="54">
        <f>'Alloc. Factors'!O12</f>
        <v>0</v>
      </c>
      <c r="R50" s="54">
        <f>'Alloc. Factors'!P12</f>
        <v>0</v>
      </c>
      <c r="S50" s="54">
        <f>'Alloc. Factors'!Q12</f>
        <v>0</v>
      </c>
      <c r="T50" s="54">
        <f>'Alloc. Factors'!R12</f>
        <v>0</v>
      </c>
      <c r="U50" s="54">
        <f>'Alloc. Factors'!S12</f>
        <v>0</v>
      </c>
      <c r="V50" s="54">
        <f>'Alloc. Factors'!T12</f>
        <v>0</v>
      </c>
      <c r="W50" s="54">
        <f>'Alloc. Factors'!U63</f>
        <v>0</v>
      </c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>
      <c r="A51" s="1">
        <f t="shared" si="6"/>
        <v>39</v>
      </c>
      <c r="B51" s="2"/>
      <c r="C51" s="2" t="s">
        <v>179</v>
      </c>
      <c r="D51" s="2"/>
      <c r="G51" s="58">
        <f t="shared" ref="G51:V51" si="14">IF(G50=0,0,G49/G50)</f>
        <v>3.0049122941290061</v>
      </c>
      <c r="H51" s="58">
        <f t="shared" si="14"/>
        <v>5.179143487195498</v>
      </c>
      <c r="I51" s="58">
        <f t="shared" si="14"/>
        <v>5.1575647350700695</v>
      </c>
      <c r="J51" s="58">
        <f t="shared" si="14"/>
        <v>4.030280808654827</v>
      </c>
      <c r="K51" s="58">
        <f t="shared" si="14"/>
        <v>0.52629208560753971</v>
      </c>
      <c r="L51" s="58">
        <f t="shared" si="14"/>
        <v>0.6256414288427512</v>
      </c>
      <c r="M51" s="58">
        <f t="shared" si="14"/>
        <v>0</v>
      </c>
      <c r="N51" s="58">
        <f t="shared" si="14"/>
        <v>0</v>
      </c>
      <c r="O51" s="58">
        <f t="shared" si="14"/>
        <v>0</v>
      </c>
      <c r="P51" s="58">
        <f t="shared" si="14"/>
        <v>0</v>
      </c>
      <c r="Q51" s="58">
        <f t="shared" si="14"/>
        <v>0</v>
      </c>
      <c r="R51" s="58">
        <f t="shared" si="14"/>
        <v>0</v>
      </c>
      <c r="S51" s="58">
        <f t="shared" si="14"/>
        <v>0</v>
      </c>
      <c r="T51" s="58">
        <f t="shared" si="14"/>
        <v>0</v>
      </c>
      <c r="U51" s="58">
        <f t="shared" si="14"/>
        <v>0</v>
      </c>
      <c r="V51" s="58">
        <f t="shared" si="14"/>
        <v>0</v>
      </c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2"/>
    </row>
    <row r="52" spans="1:44">
      <c r="W52" s="2"/>
      <c r="X52" s="2"/>
    </row>
    <row r="53" spans="1:44">
      <c r="W53" s="2"/>
      <c r="X53" s="2"/>
    </row>
    <row r="54" spans="1:44">
      <c r="W54" s="2"/>
      <c r="X54" s="2"/>
    </row>
    <row r="55" spans="1:44">
      <c r="W55" s="2"/>
      <c r="X55" s="2"/>
    </row>
    <row r="56" spans="1:44">
      <c r="W56" s="2"/>
      <c r="X56" s="2"/>
    </row>
    <row r="57" spans="1:44">
      <c r="W57" s="2"/>
      <c r="X57" s="2"/>
    </row>
    <row r="58" spans="1:44">
      <c r="W58" s="2"/>
      <c r="X58" s="2"/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PHR-4
Page &amp;P of &amp;N</oddHeader>
  </headerFooter>
  <colBreaks count="1" manualBreakCount="1">
    <brk id="2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5"/>
  <sheetViews>
    <sheetView view="pageBreakPreview" zoomScale="60" zoomScaleNormal="100" workbookViewId="0"/>
  </sheetViews>
  <sheetFormatPr defaultColWidth="11.44140625" defaultRowHeight="15"/>
  <cols>
    <col min="1" max="1" width="4.77734375" customWidth="1"/>
    <col min="2" max="3" width="1.77734375" customWidth="1"/>
    <col min="4" max="4" width="39.77734375" customWidth="1"/>
    <col min="5" max="5" width="1.6640625" customWidth="1"/>
    <col min="6" max="12" width="14.77734375" customWidth="1"/>
    <col min="13" max="22" width="14.77734375" hidden="1" customWidth="1"/>
    <col min="23" max="24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5">
      <c r="A2" s="1" t="str">
        <f>Summary!A2</f>
        <v>Class Cost of Service - Demand/Commodity Study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5">
      <c r="A3" s="1" t="str">
        <f>Summary!A3</f>
        <v>Forecasted Test Period: Twelve Months Ended May 31, 2017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25">
      <c r="A5" s="1" t="s">
        <v>177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21"/>
      <c r="G9" s="3" t="s">
        <v>1</v>
      </c>
      <c r="H9" s="3" t="s">
        <v>56</v>
      </c>
      <c r="I9" s="3" t="s">
        <v>518</v>
      </c>
      <c r="J9" s="3" t="s">
        <v>518</v>
      </c>
      <c r="K9" s="69" t="s">
        <v>180</v>
      </c>
      <c r="L9" s="69" t="s">
        <v>180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21"/>
      <c r="G10" s="3" t="s">
        <v>2</v>
      </c>
      <c r="H10" s="3" t="s">
        <v>519</v>
      </c>
      <c r="I10" s="69" t="s">
        <v>420</v>
      </c>
      <c r="J10" s="69" t="s">
        <v>517</v>
      </c>
      <c r="K10" s="69" t="s">
        <v>420</v>
      </c>
      <c r="L10" s="69" t="s">
        <v>517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20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25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Summary!G38</f>
        <v>335832639.48914087</v>
      </c>
      <c r="H13" s="2">
        <f>'Cust. Summ.'!H13+'Demand Summ.'!H13+'Commodity Summ.'!H13</f>
        <v>191022993.37541795</v>
      </c>
      <c r="I13" s="2">
        <f>'Cust. Summ.'!I13+'Demand Summ.'!I13+'Commodity Summ.'!I13</f>
        <v>85673062.974423721</v>
      </c>
      <c r="J13" s="2">
        <f>'Cust. Summ.'!J13+'Demand Summ.'!J13+'Commodity Summ.'!J13</f>
        <v>928277.27901052497</v>
      </c>
      <c r="K13" s="2">
        <f>'Cust. Summ.'!K13+'Demand Summ.'!K13+'Commodity Summ.'!K13</f>
        <v>38580387.046821684</v>
      </c>
      <c r="L13" s="2">
        <f>'Cust. Summ.'!L13+'Demand Summ.'!L13+'Commodity Summ.'!L13</f>
        <v>19627918.813466996</v>
      </c>
      <c r="M13" s="2">
        <f>'Cust. Summ.'!M13+'Demand Summ.'!M13+'Commodity Summ.'!M13</f>
        <v>0</v>
      </c>
      <c r="N13" s="2">
        <f>'Cust. Summ.'!N13+'Demand Summ.'!N13+'Commodity Summ.'!N13</f>
        <v>0</v>
      </c>
      <c r="O13" s="2">
        <f>'Cust. Summ.'!O13+'Demand Summ.'!O13+'Commodity Summ.'!O13</f>
        <v>0</v>
      </c>
      <c r="P13" s="2">
        <f>'Cust. Summ.'!P13+'Demand Summ.'!P13+'Commodity Summ.'!P13</f>
        <v>0</v>
      </c>
      <c r="Q13" s="2">
        <f>'Cust. Summ.'!Q13+'Demand Summ.'!Q13+'Commodity Summ.'!Q13</f>
        <v>0</v>
      </c>
      <c r="R13" s="2">
        <f>'Cust. Summ.'!R13+'Demand Summ.'!R13+'Commodity Summ.'!R13</f>
        <v>0</v>
      </c>
      <c r="S13" s="2">
        <f>'Cust. Summ.'!S13+'Demand Summ.'!S13+'Commodity Summ.'!S13</f>
        <v>0</v>
      </c>
      <c r="T13" s="2">
        <f>'Cust. Summ.'!T13+'Demand Summ.'!T13+'Commodity Summ.'!T13</f>
        <v>0</v>
      </c>
      <c r="U13" s="2">
        <f>'Cust. Summ.'!U13+'Demand Summ.'!U13+'Commodity Summ.'!U13</f>
        <v>0</v>
      </c>
      <c r="V13" s="2">
        <f>'Cust. Summ.'!V13+'Demand Summ.'!V13+'Commodity Summ.'!V13</f>
        <v>0</v>
      </c>
      <c r="W13" s="2">
        <f>SUM(H13:V13)-G13</f>
        <v>0</v>
      </c>
      <c r="X13" s="2"/>
    </row>
    <row r="14" spans="1:25">
      <c r="A14" s="1">
        <f t="shared" ref="A14:A28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188</v>
      </c>
      <c r="D15" s="2"/>
      <c r="E15" s="57"/>
      <c r="F15" s="57"/>
      <c r="G15" s="2">
        <f>Summary!G36</f>
        <v>25262559.787728641</v>
      </c>
      <c r="H15" s="2">
        <f>'Cust. Summ.'!H15+'Demand Summ.'!H15+'Commodity Summ.'!H15</f>
        <v>13956459.606358925</v>
      </c>
      <c r="I15" s="2">
        <f>'Cust. Summ.'!I15+'Demand Summ.'!I15+'Commodity Summ.'!I15</f>
        <v>5924778.003421423</v>
      </c>
      <c r="J15" s="2">
        <f>'Cust. Summ.'!J15+'Demand Summ.'!J15+'Commodity Summ.'!J15</f>
        <v>127298.05724254836</v>
      </c>
      <c r="K15" s="2">
        <f>'Cust. Summ.'!K15+'Demand Summ.'!K15+'Commodity Summ.'!K15</f>
        <v>2579066.690259451</v>
      </c>
      <c r="L15" s="2">
        <f>'Cust. Summ.'!L15+'Demand Summ.'!L15+'Commodity Summ.'!L15</f>
        <v>2674957.4304463053</v>
      </c>
      <c r="M15" s="2">
        <f>'Cust. Summ.'!M15+'Demand Summ.'!M15+'Commodity Summ.'!M15</f>
        <v>0</v>
      </c>
      <c r="N15" s="2">
        <f>'Cust. Summ.'!N15+'Demand Summ.'!N15+'Commodity Summ.'!N15</f>
        <v>0</v>
      </c>
      <c r="O15" s="2">
        <f>'Cust. Summ.'!O15+'Demand Summ.'!O15+'Commodity Summ.'!O15</f>
        <v>0</v>
      </c>
      <c r="P15" s="2">
        <f>'Cust. Summ.'!P15+'Demand Summ.'!P15+'Commodity Summ.'!P15</f>
        <v>0</v>
      </c>
      <c r="Q15" s="2">
        <f>'Cust. Summ.'!Q15+'Demand Summ.'!Q15+'Commodity Summ.'!Q15</f>
        <v>0</v>
      </c>
      <c r="R15" s="2">
        <f>'Cust. Summ.'!R15+'Demand Summ.'!R15+'Commodity Summ.'!R15</f>
        <v>0</v>
      </c>
      <c r="S15" s="2">
        <f>'Cust. Summ.'!S15+'Demand Summ.'!S15+'Commodity Summ.'!S15</f>
        <v>0</v>
      </c>
      <c r="T15" s="2">
        <f>'Cust. Summ.'!T15+'Demand Summ.'!T15+'Commodity Summ.'!T15</f>
        <v>0</v>
      </c>
      <c r="U15" s="2">
        <f>'Cust. Summ.'!U15+'Demand Summ.'!U15+'Commodity Summ.'!U15</f>
        <v>0</v>
      </c>
      <c r="V15" s="2">
        <f>'Cust. Summ.'!V15+'Demand Summ.'!V15+'Commodity Summ.'!V15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Summary!G17</f>
        <v>104852766.001269</v>
      </c>
      <c r="H16" s="2">
        <f>'Cust. Summ.'!H16+'Demand Summ.'!H16+'Commodity Summ.'!H16</f>
        <v>63481855.126226328</v>
      </c>
      <c r="I16" s="2">
        <f>'Cust. Summ.'!I16+'Demand Summ.'!I16+'Commodity Summ.'!I16</f>
        <v>36786838.157404728</v>
      </c>
      <c r="J16" s="2">
        <f>'Cust. Summ.'!J16+'Demand Summ.'!J16+'Commodity Summ.'!J16</f>
        <v>1146607.7369427411</v>
      </c>
      <c r="K16" s="2">
        <f>'Cust. Summ.'!K16+'Demand Summ.'!K16+'Commodity Summ.'!K16</f>
        <v>2287768.6378409853</v>
      </c>
      <c r="L16" s="2">
        <f>'Cust. Summ.'!L16+'Demand Summ.'!L16+'Commodity Summ.'!L16</f>
        <v>1149696.3428541995</v>
      </c>
      <c r="M16" s="2">
        <f>'Cust. Summ.'!M16+'Demand Summ.'!M16+'Commodity Summ.'!M16</f>
        <v>0</v>
      </c>
      <c r="N16" s="2">
        <f>'Cust. Summ.'!N16+'Demand Summ.'!N16+'Commodity Summ.'!N16</f>
        <v>0</v>
      </c>
      <c r="O16" s="2">
        <f>'Cust. Summ.'!O16+'Demand Summ.'!O16+'Commodity Summ.'!O16</f>
        <v>0</v>
      </c>
      <c r="P16" s="2">
        <f>'Cust. Summ.'!P16+'Demand Summ.'!P16+'Commodity Summ.'!P16</f>
        <v>0</v>
      </c>
      <c r="Q16" s="2">
        <f>'Cust. Summ.'!Q16+'Demand Summ.'!Q16+'Commodity Summ.'!Q16</f>
        <v>0</v>
      </c>
      <c r="R16" s="2">
        <f>'Cust. Summ.'!R16+'Demand Summ.'!R16+'Commodity Summ.'!R16</f>
        <v>0</v>
      </c>
      <c r="S16" s="2">
        <f>'Cust. Summ.'!S16+'Demand Summ.'!S16+'Commodity Summ.'!S16</f>
        <v>0</v>
      </c>
      <c r="T16" s="2">
        <f>'Cust. Summ.'!T16+'Demand Summ.'!T16+'Commodity Summ.'!T16</f>
        <v>0</v>
      </c>
      <c r="U16" s="2">
        <f>'Cust. Summ.'!U16+'Demand Summ.'!U16+'Commodity Summ.'!U16</f>
        <v>0</v>
      </c>
      <c r="V16" s="2">
        <f>'Cust. Summ.'!V16+'Demand Summ.'!V16+'Commodity Summ.'!V16</f>
        <v>0</v>
      </c>
      <c r="W16" s="2">
        <f>SUM(H16:V16)-G16</f>
        <v>0</v>
      </c>
      <c r="X16" s="2"/>
    </row>
    <row r="17" spans="1:44">
      <c r="A17" s="1">
        <f t="shared" si="0"/>
        <v>5</v>
      </c>
      <c r="B17" s="2"/>
      <c r="C17" s="2" t="s">
        <v>13</v>
      </c>
      <c r="D17" s="2"/>
      <c r="G17" s="2">
        <f>Summary!G18</f>
        <v>19444465.926407062</v>
      </c>
      <c r="H17" s="2">
        <f>'Cust. Summ.'!H17+'Demand Summ.'!H17+'Commodity Summ.'!H17</f>
        <v>11783700.561307769</v>
      </c>
      <c r="I17" s="2">
        <f>'Cust. Summ.'!I17+'Demand Summ.'!I17+'Commodity Summ.'!I17</f>
        <v>5189031.7599438773</v>
      </c>
      <c r="J17" s="2">
        <f>'Cust. Summ.'!J17+'Demand Summ.'!J17+'Commodity Summ.'!J17</f>
        <v>39598.911844609946</v>
      </c>
      <c r="K17" s="2">
        <f>'Cust. Summ.'!K17+'Demand Summ.'!K17+'Commodity Summ.'!K17</f>
        <v>1648460.0819394283</v>
      </c>
      <c r="L17" s="2">
        <f>'Cust. Summ.'!L17+'Demand Summ.'!L17+'Commodity Summ.'!L17</f>
        <v>783674.61137137632</v>
      </c>
      <c r="M17" s="2">
        <f>'Cust. Summ.'!M17+'Demand Summ.'!M17+'Commodity Summ.'!M17</f>
        <v>0</v>
      </c>
      <c r="N17" s="2">
        <f>'Cust. Summ.'!N17+'Demand Summ.'!N17+'Commodity Summ.'!N17</f>
        <v>0</v>
      </c>
      <c r="O17" s="2">
        <f>'Cust. Summ.'!O17+'Demand Summ.'!O17+'Commodity Summ.'!O17</f>
        <v>0</v>
      </c>
      <c r="P17" s="2">
        <f>'Cust. Summ.'!P17+'Demand Summ.'!P17+'Commodity Summ.'!P17</f>
        <v>0</v>
      </c>
      <c r="Q17" s="2">
        <f>'Cust. Summ.'!Q17+'Demand Summ.'!Q17+'Commodity Summ.'!Q17</f>
        <v>0</v>
      </c>
      <c r="R17" s="2">
        <f>'Cust. Summ.'!R17+'Demand Summ.'!R17+'Commodity Summ.'!R17</f>
        <v>0</v>
      </c>
      <c r="S17" s="2">
        <f>'Cust. Summ.'!S17+'Demand Summ.'!S17+'Commodity Summ.'!S17</f>
        <v>0</v>
      </c>
      <c r="T17" s="2">
        <f>'Cust. Summ.'!T17+'Demand Summ.'!T17+'Commodity Summ.'!T17</f>
        <v>0</v>
      </c>
      <c r="U17" s="2">
        <f>'Cust. Summ.'!U17+'Demand Summ.'!U17+'Commodity Summ.'!U17</f>
        <v>0</v>
      </c>
      <c r="V17" s="2">
        <f>'Cust. Summ.'!V17+'Demand Summ.'!V17+'Commodity Summ.'!V17</f>
        <v>0</v>
      </c>
      <c r="W17" s="2">
        <f>SUM(H17:V17)-G17</f>
        <v>0</v>
      </c>
      <c r="X17" s="2"/>
    </row>
    <row r="18" spans="1:44">
      <c r="A18" s="1">
        <f t="shared" si="0"/>
        <v>6</v>
      </c>
      <c r="B18" s="2"/>
      <c r="C18" s="2" t="s">
        <v>14</v>
      </c>
      <c r="D18" s="2"/>
      <c r="G18" s="2">
        <f>Summary!G19</f>
        <v>6100220.1526932754</v>
      </c>
      <c r="H18" s="2">
        <f>'Cust. Summ.'!H18+'Demand Summ.'!H18+'Commodity Summ.'!H18</f>
        <v>3486679.28572495</v>
      </c>
      <c r="I18" s="2">
        <f>'Cust. Summ.'!I18+'Demand Summ.'!I18+'Commodity Summ.'!I18</f>
        <v>1635975.826681402</v>
      </c>
      <c r="J18" s="2">
        <f>'Cust. Summ.'!J18+'Demand Summ.'!J18+'Commodity Summ.'!J18</f>
        <v>23261.999583478726</v>
      </c>
      <c r="K18" s="2">
        <f>'Cust. Summ.'!K18+'Demand Summ.'!K18+'Commodity Summ.'!K18</f>
        <v>620237.16293987911</v>
      </c>
      <c r="L18" s="2">
        <f>'Cust. Summ.'!L18+'Demand Summ.'!L18+'Commodity Summ.'!L18</f>
        <v>334065.87776356662</v>
      </c>
      <c r="M18" s="2">
        <f>'Cust. Summ.'!M18+'Demand Summ.'!M18+'Commodity Summ.'!M18</f>
        <v>0</v>
      </c>
      <c r="N18" s="2">
        <f>'Cust. Summ.'!N18+'Demand Summ.'!N18+'Commodity Summ.'!N18</f>
        <v>0</v>
      </c>
      <c r="O18" s="2">
        <f>'Cust. Summ.'!O18+'Demand Summ.'!O18+'Commodity Summ.'!O18</f>
        <v>0</v>
      </c>
      <c r="P18" s="2">
        <f>'Cust. Summ.'!P18+'Demand Summ.'!P18+'Commodity Summ.'!P18</f>
        <v>0</v>
      </c>
      <c r="Q18" s="2">
        <f>'Cust. Summ.'!Q18+'Demand Summ.'!Q18+'Commodity Summ.'!Q18</f>
        <v>0</v>
      </c>
      <c r="R18" s="2">
        <f>'Cust. Summ.'!R18+'Demand Summ.'!R18+'Commodity Summ.'!R18</f>
        <v>0</v>
      </c>
      <c r="S18" s="2">
        <f>'Cust. Summ.'!S18+'Demand Summ.'!S18+'Commodity Summ.'!S18</f>
        <v>0</v>
      </c>
      <c r="T18" s="2">
        <f>'Cust. Summ.'!T18+'Demand Summ.'!T18+'Commodity Summ.'!T18</f>
        <v>0</v>
      </c>
      <c r="U18" s="2">
        <f>'Cust. Summ.'!U18+'Demand Summ.'!U18+'Commodity Summ.'!U18</f>
        <v>0</v>
      </c>
      <c r="V18" s="2">
        <f>'Cust. Summ.'!V18+'Demand Summ.'!V18+'Commodity Summ.'!V18</f>
        <v>0</v>
      </c>
      <c r="W18" s="2">
        <f>SUM(H18:V18)-G18</f>
        <v>0</v>
      </c>
      <c r="X18" s="2"/>
    </row>
    <row r="19" spans="1:44">
      <c r="A19" s="1">
        <f t="shared" si="0"/>
        <v>7</v>
      </c>
      <c r="B19" s="1"/>
      <c r="C19" s="1"/>
      <c r="D19" s="1"/>
      <c r="E19" s="1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1"/>
      <c r="S19" s="1"/>
      <c r="W19" s="2"/>
      <c r="X19" s="2"/>
    </row>
    <row r="20" spans="1:44">
      <c r="A20" s="1">
        <f t="shared" si="0"/>
        <v>8</v>
      </c>
      <c r="B20" s="1"/>
      <c r="C20" s="2" t="s">
        <v>457</v>
      </c>
      <c r="D20" s="1"/>
      <c r="E20" s="1"/>
      <c r="F20" s="2"/>
      <c r="G20" s="2">
        <f>Summary!G25</f>
        <v>7757733.972199155</v>
      </c>
      <c r="H20" s="2">
        <f>'Cust. Summ.'!H20+'Demand Summ.'!H20+'Commodity Summ.'!H20</f>
        <v>4412631.1469721552</v>
      </c>
      <c r="I20" s="2">
        <f>'Cust. Summ.'!I20+'Demand Summ.'!I20+'Commodity Summ.'!I20</f>
        <v>1979047.7547091881</v>
      </c>
      <c r="J20" s="2">
        <f>'Cust. Summ.'!J20+'Demand Summ.'!J20+'Commodity Summ.'!J20</f>
        <v>21443.205145143129</v>
      </c>
      <c r="K20" s="2">
        <f>'Cust. Summ.'!K20+'Demand Summ.'!K20+'Commodity Summ.'!K20</f>
        <v>891206.94078158098</v>
      </c>
      <c r="L20" s="2">
        <f>'Cust. Summ.'!L20+'Demand Summ.'!L20+'Commodity Summ.'!L20</f>
        <v>453404.92459108768</v>
      </c>
      <c r="M20" s="2">
        <f>'Cust. Summ.'!M20+'Demand Summ.'!M20+'Commodity Summ.'!M20</f>
        <v>0</v>
      </c>
      <c r="N20" s="2">
        <f>'Cust. Summ.'!N20+'Demand Summ.'!N20+'Commodity Summ.'!N20</f>
        <v>0</v>
      </c>
      <c r="O20" s="2">
        <f>'Cust. Summ.'!O20+'Demand Summ.'!O20+'Commodity Summ.'!O20</f>
        <v>0</v>
      </c>
      <c r="P20" s="2">
        <f>'Cust. Summ.'!P20+'Demand Summ.'!P20+'Commodity Summ.'!P20</f>
        <v>0</v>
      </c>
      <c r="Q20" s="2">
        <f>'Cust. Summ.'!Q20+'Demand Summ.'!Q20+'Commodity Summ.'!Q20</f>
        <v>0</v>
      </c>
      <c r="R20" s="2">
        <f>'Cust. Summ.'!R20+'Demand Summ.'!R20+'Commodity Summ.'!R20</f>
        <v>0</v>
      </c>
      <c r="S20" s="2">
        <f>'Cust. Summ.'!S20+'Demand Summ.'!S20+'Commodity Summ.'!S20</f>
        <v>0</v>
      </c>
      <c r="T20" s="2">
        <f>'Cust. Summ.'!T20+'Demand Summ.'!T20+'Commodity Summ.'!T20</f>
        <v>0</v>
      </c>
      <c r="U20" s="2">
        <f>'Cust. Summ.'!U20+'Demand Summ.'!U20+'Commodity Summ.'!U20</f>
        <v>0</v>
      </c>
      <c r="V20" s="2">
        <f>'Cust. Summ.'!V20+'Demand Summ.'!V20+'Commodity Summ.'!V20</f>
        <v>0</v>
      </c>
      <c r="W20" s="2">
        <f>SUM(H20:V20)-G20</f>
        <v>0</v>
      </c>
      <c r="X20" s="2"/>
    </row>
    <row r="21" spans="1:44">
      <c r="A21" s="1">
        <f t="shared" si="0"/>
        <v>9</v>
      </c>
      <c r="B21" s="1"/>
      <c r="C21" s="1"/>
      <c r="D21" s="1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1"/>
      <c r="S21" s="1"/>
      <c r="W21" s="2"/>
      <c r="X21" s="2"/>
    </row>
    <row r="22" spans="1:44" s="29" customFormat="1">
      <c r="A22" s="1">
        <f t="shared" si="0"/>
        <v>10</v>
      </c>
      <c r="B22" s="1"/>
      <c r="C22" s="1" t="s">
        <v>156</v>
      </c>
      <c r="D22" s="1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W22" s="1"/>
      <c r="X22" s="1"/>
    </row>
    <row r="23" spans="1:44" s="29" customFormat="1">
      <c r="A23" s="1">
        <f t="shared" si="0"/>
        <v>11</v>
      </c>
      <c r="B23" s="1"/>
      <c r="C23" s="1"/>
      <c r="D23" s="1"/>
      <c r="E23" s="1"/>
      <c r="F23" s="1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2"/>
      <c r="X23" s="2"/>
    </row>
    <row r="24" spans="1:44" s="29" customFormat="1">
      <c r="A24" s="1">
        <f t="shared" si="0"/>
        <v>12</v>
      </c>
      <c r="B24" s="1"/>
      <c r="C24" s="1"/>
      <c r="D24" s="76" t="s">
        <v>418</v>
      </c>
      <c r="F24" s="1"/>
      <c r="G24" s="2">
        <f>+Summary!G29</f>
        <v>1718968.1651911112</v>
      </c>
      <c r="H24" s="2">
        <f>'Cust. Summ.'!H24+'Demand Summ.'!H24+'Commodity Summ.'!H24</f>
        <v>937200.83070901199</v>
      </c>
      <c r="I24" s="2">
        <f>'Cust. Summ.'!I24+'Demand Summ.'!I24+'Commodity Summ.'!I24</f>
        <v>387469.41885881184</v>
      </c>
      <c r="J24" s="2">
        <f>'Cust. Summ.'!J24+'Demand Summ.'!J24+'Commodity Summ.'!J24</f>
        <v>10394.911826259104</v>
      </c>
      <c r="K24" s="2">
        <f>'Cust. Summ.'!K24+'Demand Summ.'!K24+'Commodity Summ.'!K24</f>
        <v>165747.27490781044</v>
      </c>
      <c r="L24" s="2">
        <f>'Cust. Summ.'!L24+'Demand Summ.'!L24+'Commodity Summ.'!L24</f>
        <v>218155.72888921943</v>
      </c>
      <c r="M24" s="2">
        <f>'Cust. Summ.'!M24+'Demand Summ.'!M24+'Commodity Summ.'!M24</f>
        <v>0</v>
      </c>
      <c r="N24" s="2">
        <f>'Cust. Summ.'!N24+'Demand Summ.'!N24+'Commodity Summ.'!N24</f>
        <v>0</v>
      </c>
      <c r="O24" s="2">
        <f>'Cust. Summ.'!O24+'Demand Summ.'!O24+'Commodity Summ.'!O24</f>
        <v>0</v>
      </c>
      <c r="P24" s="2">
        <f>'Cust. Summ.'!P24+'Demand Summ.'!P24+'Commodity Summ.'!P24</f>
        <v>0</v>
      </c>
      <c r="Q24" s="2">
        <f>'Cust. Summ.'!Q24+'Demand Summ.'!Q24+'Commodity Summ.'!Q24</f>
        <v>0</v>
      </c>
      <c r="R24" s="2">
        <f>'Cust. Summ.'!R24+'Demand Summ.'!R24+'Commodity Summ.'!R24</f>
        <v>0</v>
      </c>
      <c r="S24" s="2">
        <f>'Cust. Summ.'!S24+'Demand Summ.'!S24+'Commodity Summ.'!S24</f>
        <v>0</v>
      </c>
      <c r="T24" s="2">
        <f>'Cust. Summ.'!T24+'Demand Summ.'!T24+'Commodity Summ.'!T24</f>
        <v>0</v>
      </c>
      <c r="U24" s="2">
        <f>'Cust. Summ.'!U24+'Demand Summ.'!U24+'Commodity Summ.'!U24</f>
        <v>0</v>
      </c>
      <c r="V24" s="2">
        <f>'Cust. Summ.'!V24+'Demand Summ.'!V24+'Commodity Summ.'!V24</f>
        <v>0</v>
      </c>
      <c r="W24" s="2">
        <f>SUM(H24:V24)-G24</f>
        <v>0</v>
      </c>
      <c r="X24" s="2"/>
    </row>
    <row r="25" spans="1:44" s="29" customFormat="1">
      <c r="A25" s="1">
        <f t="shared" si="0"/>
        <v>13</v>
      </c>
      <c r="B25" s="1"/>
      <c r="C25" s="1"/>
      <c r="D25" s="76" t="s">
        <v>419</v>
      </c>
      <c r="F25" s="1"/>
      <c r="G25" s="2">
        <f>+Summary!G30</f>
        <v>9425675.4391312599</v>
      </c>
      <c r="H25" s="2">
        <f>'Cust. Summ.'!H25+'Demand Summ.'!H25+'Commodity Summ.'!H25</f>
        <v>5138984.555054415</v>
      </c>
      <c r="I25" s="2">
        <f>'Cust. Summ.'!I25+'Demand Summ.'!I25+'Commodity Summ.'!I25</f>
        <v>2124623.9800758185</v>
      </c>
      <c r="J25" s="2">
        <f>'Cust. Summ.'!J25+'Demand Summ.'!J25+'Commodity Summ.'!J25</f>
        <v>56998.766513987415</v>
      </c>
      <c r="K25" s="2">
        <f>'Cust. Summ.'!K25+'Demand Summ.'!K25+'Commodity Summ.'!K25</f>
        <v>908847.55741116055</v>
      </c>
      <c r="L25" s="2">
        <f>'Cust. Summ.'!L25+'Demand Summ.'!L25+'Commodity Summ.'!L25</f>
        <v>1196220.5800758866</v>
      </c>
      <c r="M25" s="2">
        <f>'Cust. Summ.'!M25+'Demand Summ.'!M25+'Commodity Summ.'!M25</f>
        <v>0</v>
      </c>
      <c r="N25" s="2">
        <f>'Cust. Summ.'!N25+'Demand Summ.'!N25+'Commodity Summ.'!N25</f>
        <v>0</v>
      </c>
      <c r="O25" s="2">
        <f>'Cust. Summ.'!O25+'Demand Summ.'!O25+'Commodity Summ.'!O25</f>
        <v>0</v>
      </c>
      <c r="P25" s="2">
        <f>'Cust. Summ.'!P25+'Demand Summ.'!P25+'Commodity Summ.'!P25</f>
        <v>0</v>
      </c>
      <c r="Q25" s="2">
        <f>'Cust. Summ.'!Q25+'Demand Summ.'!Q25+'Commodity Summ.'!Q25</f>
        <v>0</v>
      </c>
      <c r="R25" s="2">
        <f>'Cust. Summ.'!R25+'Demand Summ.'!R25+'Commodity Summ.'!R25</f>
        <v>0</v>
      </c>
      <c r="S25" s="2">
        <f>'Cust. Summ.'!S25+'Demand Summ.'!S25+'Commodity Summ.'!S25</f>
        <v>0</v>
      </c>
      <c r="T25" s="2">
        <f>'Cust. Summ.'!T25+'Demand Summ.'!T25+'Commodity Summ.'!T25</f>
        <v>0</v>
      </c>
      <c r="U25" s="2">
        <f>'Cust. Summ.'!U25+'Demand Summ.'!U25+'Commodity Summ.'!U25</f>
        <v>0</v>
      </c>
      <c r="V25" s="2">
        <f>'Cust. Summ.'!V25+'Demand Summ.'!V25+'Commodity Summ.'!V25</f>
        <v>0</v>
      </c>
      <c r="W25" s="2">
        <f>SUM(H25:V25)-G25</f>
        <v>0</v>
      </c>
      <c r="X25" s="2"/>
    </row>
    <row r="26" spans="1:44" s="29" customFormat="1">
      <c r="A26" s="1">
        <f t="shared" si="0"/>
        <v>14</v>
      </c>
      <c r="B26" s="1"/>
      <c r="C26" s="1"/>
      <c r="D26" s="1" t="s">
        <v>176</v>
      </c>
      <c r="F26" s="1"/>
      <c r="G26" s="2">
        <f>Summary!G31</f>
        <v>0</v>
      </c>
      <c r="H26" s="2">
        <f>'Cust. Summ.'!H26+'Demand Summ.'!H27+'Commodity Summ.'!H27</f>
        <v>0</v>
      </c>
      <c r="I26" s="2">
        <f>'Cust. Summ.'!I26+'Demand Summ.'!I27+'Commodity Summ.'!I27</f>
        <v>0</v>
      </c>
      <c r="J26" s="2">
        <f>'Cust. Summ.'!J26+'Demand Summ.'!J27+'Commodity Summ.'!J27</f>
        <v>0</v>
      </c>
      <c r="K26" s="2">
        <f>'Cust. Summ.'!K26+'Demand Summ.'!K27+'Commodity Summ.'!K27</f>
        <v>0</v>
      </c>
      <c r="L26" s="2">
        <f>'Cust. Summ.'!L26+'Demand Summ.'!L27+'Commodity Summ.'!L27</f>
        <v>0</v>
      </c>
      <c r="M26" s="2">
        <f>'Cust. Summ.'!M26+'Demand Summ.'!M27+'Commodity Summ.'!M27</f>
        <v>0</v>
      </c>
      <c r="N26" s="2">
        <f>'Cust. Summ.'!N26+'Demand Summ.'!N27+'Commodity Summ.'!N27</f>
        <v>0</v>
      </c>
      <c r="O26" s="2">
        <f>'Cust. Summ.'!O26+'Demand Summ.'!O27+'Commodity Summ.'!O27</f>
        <v>0</v>
      </c>
      <c r="P26" s="2">
        <f>'Cust. Summ.'!P26+'Demand Summ.'!P27+'Commodity Summ.'!P27</f>
        <v>0</v>
      </c>
      <c r="Q26" s="2">
        <f>'Cust. Summ.'!Q26+'Demand Summ.'!Q27+'Commodity Summ.'!Q27</f>
        <v>0</v>
      </c>
      <c r="R26" s="2">
        <f>'Cust. Summ.'!R26+'Demand Summ.'!R27+'Commodity Summ.'!R27</f>
        <v>0</v>
      </c>
      <c r="S26" s="2">
        <f>'Cust. Summ.'!S26+'Demand Summ.'!S27+'Commodity Summ.'!S27</f>
        <v>0</v>
      </c>
      <c r="T26" s="2">
        <f>'Cust. Summ.'!T26+'Demand Summ.'!T27+'Commodity Summ.'!T27</f>
        <v>0</v>
      </c>
      <c r="U26" s="2">
        <f>'Cust. Summ.'!U26+'Demand Summ.'!U27+'Commodity Summ.'!U27</f>
        <v>0</v>
      </c>
      <c r="V26" s="2">
        <f>'Cust. Summ.'!V26+'Demand Summ.'!V27+'Commodity Summ.'!V27</f>
        <v>0</v>
      </c>
      <c r="W26" s="2">
        <f>SUM(H26:V26)-G26</f>
        <v>0</v>
      </c>
      <c r="X26" s="2"/>
    </row>
    <row r="27" spans="1:44" s="29" customFormat="1">
      <c r="A27" s="1">
        <f t="shared" si="0"/>
        <v>15</v>
      </c>
      <c r="B27" s="1"/>
      <c r="C27" s="1"/>
      <c r="D27" s="1" t="s">
        <v>154</v>
      </c>
      <c r="F27" s="1"/>
      <c r="G27" s="2">
        <f>Summary!G32</f>
        <v>0</v>
      </c>
      <c r="H27" s="2">
        <f>'Cust. Summ.'!H27+'Demand Summ.'!H28+'Commodity Summ.'!H28</f>
        <v>0</v>
      </c>
      <c r="I27" s="2">
        <f>'Cust. Summ.'!I27+'Demand Summ.'!I28+'Commodity Summ.'!I28</f>
        <v>0</v>
      </c>
      <c r="J27" s="2">
        <f>'Cust. Summ.'!J27+'Demand Summ.'!J28+'Commodity Summ.'!J28</f>
        <v>0</v>
      </c>
      <c r="K27" s="2">
        <f>'Cust. Summ.'!K27+'Demand Summ.'!K28+'Commodity Summ.'!K28</f>
        <v>0</v>
      </c>
      <c r="L27" s="2">
        <f>'Cust. Summ.'!L27+'Demand Summ.'!L28+'Commodity Summ.'!L28</f>
        <v>0</v>
      </c>
      <c r="M27" s="2">
        <f>'Cust. Summ.'!M27+'Demand Summ.'!M28+'Commodity Summ.'!M28</f>
        <v>0</v>
      </c>
      <c r="N27" s="2">
        <f>'Cust. Summ.'!N27+'Demand Summ.'!N28+'Commodity Summ.'!N28</f>
        <v>0</v>
      </c>
      <c r="O27" s="2">
        <f>'Cust. Summ.'!O27+'Demand Summ.'!O28+'Commodity Summ.'!O28</f>
        <v>0</v>
      </c>
      <c r="P27" s="2">
        <f>'Cust. Summ.'!P27+'Demand Summ.'!P28+'Commodity Summ.'!P28</f>
        <v>0</v>
      </c>
      <c r="Q27" s="2">
        <f>'Cust. Summ.'!Q27+'Demand Summ.'!Q28+'Commodity Summ.'!Q28</f>
        <v>0</v>
      </c>
      <c r="R27" s="2">
        <f>'Cust. Summ.'!R27+'Demand Summ.'!R28+'Commodity Summ.'!R28</f>
        <v>0</v>
      </c>
      <c r="S27" s="2">
        <f>'Cust. Summ.'!S27+'Demand Summ.'!S28+'Commodity Summ.'!S28</f>
        <v>0</v>
      </c>
      <c r="T27" s="2">
        <f>'Cust. Summ.'!T27+'Demand Summ.'!T28+'Commodity Summ.'!T28</f>
        <v>0</v>
      </c>
      <c r="U27" s="2">
        <f>'Cust. Summ.'!U27+'Demand Summ.'!U28+'Commodity Summ.'!U28</f>
        <v>0</v>
      </c>
      <c r="V27" s="2">
        <f>'Cust. Summ.'!V27+'Demand Summ.'!V28+'Commodity Summ.'!V28</f>
        <v>0</v>
      </c>
      <c r="W27" s="2">
        <f>SUM(H27:V27)-G27</f>
        <v>0</v>
      </c>
      <c r="X27" s="2"/>
    </row>
    <row r="28" spans="1:44">
      <c r="A28" s="1">
        <f t="shared" si="0"/>
        <v>16</v>
      </c>
      <c r="B28" s="1"/>
      <c r="C28" s="1"/>
      <c r="D28" s="1"/>
      <c r="E28" s="1"/>
      <c r="F28" s="1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1"/>
      <c r="S28" s="1"/>
      <c r="W28" s="2"/>
      <c r="X28" s="2"/>
    </row>
    <row r="29" spans="1:44">
      <c r="A29" s="1">
        <f>A28+1</f>
        <v>17</v>
      </c>
      <c r="B29" s="1"/>
      <c r="C29" s="1" t="s">
        <v>155</v>
      </c>
      <c r="D29" s="1"/>
      <c r="G29" s="2">
        <f>Summary!G34</f>
        <v>11144643.60432237</v>
      </c>
      <c r="H29" s="2">
        <f t="shared" ref="H29:V29" si="1">SUM(H24:H27)</f>
        <v>6076185.3857634272</v>
      </c>
      <c r="I29" s="2">
        <f t="shared" si="1"/>
        <v>2512093.3989346302</v>
      </c>
      <c r="J29" s="2">
        <f t="shared" si="1"/>
        <v>67393.678340246523</v>
      </c>
      <c r="K29" s="2">
        <f t="shared" si="1"/>
        <v>1074594.8323189709</v>
      </c>
      <c r="L29" s="2">
        <f t="shared" si="1"/>
        <v>1414376.308965106</v>
      </c>
      <c r="M29" s="2">
        <f t="shared" si="1"/>
        <v>0</v>
      </c>
      <c r="N29" s="2">
        <f t="shared" si="1"/>
        <v>0</v>
      </c>
      <c r="O29" s="2">
        <f t="shared" si="1"/>
        <v>0</v>
      </c>
      <c r="P29" s="2">
        <f t="shared" si="1"/>
        <v>0</v>
      </c>
      <c r="Q29" s="2">
        <f t="shared" si="1"/>
        <v>0</v>
      </c>
      <c r="R29" s="2">
        <f t="shared" si="1"/>
        <v>0</v>
      </c>
      <c r="S29" s="2">
        <f t="shared" si="1"/>
        <v>0</v>
      </c>
      <c r="T29" s="2">
        <f t="shared" si="1"/>
        <v>0</v>
      </c>
      <c r="U29" s="2">
        <f t="shared" si="1"/>
        <v>0</v>
      </c>
      <c r="V29" s="2">
        <f t="shared" si="1"/>
        <v>0</v>
      </c>
      <c r="W29" s="2">
        <f>SUM(H29:V29)-G29</f>
        <v>0</v>
      </c>
      <c r="X29" s="1"/>
    </row>
    <row r="30" spans="1:44">
      <c r="A30" s="1">
        <f>A29+1</f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"/>
      <c r="W30" s="2"/>
      <c r="X30" s="2"/>
    </row>
    <row r="31" spans="1:44">
      <c r="A31" s="1">
        <f>A30+1</f>
        <v>19</v>
      </c>
      <c r="B31" s="2"/>
      <c r="C31" s="2" t="s">
        <v>196</v>
      </c>
      <c r="D31" s="2"/>
      <c r="G31" s="54">
        <f>+Summary!G13</f>
        <v>166804655.47242033</v>
      </c>
      <c r="H31" s="54">
        <f t="shared" ref="H31:V31" si="2">SUM(H15:H18)+H29</f>
        <v>98784879.965381399</v>
      </c>
      <c r="I31" s="54">
        <f t="shared" si="2"/>
        <v>52048717.146386072</v>
      </c>
      <c r="J31" s="54">
        <f t="shared" si="2"/>
        <v>1404160.3839536246</v>
      </c>
      <c r="K31" s="54">
        <f t="shared" si="2"/>
        <v>8210127.4052987145</v>
      </c>
      <c r="L31" s="54">
        <f t="shared" si="2"/>
        <v>6356770.571400553</v>
      </c>
      <c r="M31" s="54">
        <f t="shared" si="2"/>
        <v>0</v>
      </c>
      <c r="N31" s="54">
        <f t="shared" si="2"/>
        <v>0</v>
      </c>
      <c r="O31" s="54">
        <f t="shared" si="2"/>
        <v>0</v>
      </c>
      <c r="P31" s="54">
        <f t="shared" si="2"/>
        <v>0</v>
      </c>
      <c r="Q31" s="54">
        <f t="shared" si="2"/>
        <v>0</v>
      </c>
      <c r="R31" s="54">
        <f t="shared" si="2"/>
        <v>0</v>
      </c>
      <c r="S31" s="54">
        <f t="shared" si="2"/>
        <v>0</v>
      </c>
      <c r="T31" s="54">
        <f t="shared" si="2"/>
        <v>0</v>
      </c>
      <c r="U31" s="54">
        <f t="shared" si="2"/>
        <v>0</v>
      </c>
      <c r="V31" s="54">
        <f t="shared" si="2"/>
        <v>0</v>
      </c>
      <c r="W31" s="2">
        <f>SUM(H31:V31)-G31</f>
        <v>0</v>
      </c>
      <c r="X31" s="2"/>
    </row>
    <row r="32" spans="1:44">
      <c r="A32" s="1">
        <f t="shared" ref="A32:A45" si="3">A31+1</f>
        <v>20</v>
      </c>
      <c r="B32" s="2"/>
      <c r="C32" s="2"/>
      <c r="D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55">
      <c r="A33" s="1">
        <f t="shared" si="3"/>
        <v>21</v>
      </c>
      <c r="B33" s="2"/>
      <c r="C33" s="2"/>
      <c r="D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55">
      <c r="A34" s="1">
        <f t="shared" si="3"/>
        <v>22</v>
      </c>
      <c r="B34" s="2"/>
      <c r="C34" s="2" t="s">
        <v>182</v>
      </c>
      <c r="D34" s="2"/>
      <c r="E34" s="57"/>
      <c r="F34" s="57"/>
      <c r="G34" s="2">
        <f>Summary!G45</f>
        <v>2007050.5387895964</v>
      </c>
      <c r="H34" s="2">
        <f>+'Cust. Summ.'!H36+'Demand Summ.'!H34+'Commodity Summ.'!H36</f>
        <v>1554607.4557250084</v>
      </c>
      <c r="I34" s="2">
        <f>+'Cust. Summ.'!I36+'Demand Summ.'!I34+'Commodity Summ.'!I36</f>
        <v>1031874.7101017821</v>
      </c>
      <c r="J34" s="2">
        <f>+'Cust. Summ.'!J36+'Demand Summ.'!J34+'Commodity Summ.'!J36</f>
        <v>-51921.942186893728</v>
      </c>
      <c r="K34" s="2">
        <f>+'Cust. Summ.'!K36+'Demand Summ.'!K34+'Commodity Summ.'!K36</f>
        <v>553660.73794246931</v>
      </c>
      <c r="L34" s="2">
        <f>+'Cust. Summ.'!L36+'Demand Summ.'!L34+'Commodity Summ.'!L36</f>
        <v>-1081170.4227927858</v>
      </c>
      <c r="M34" s="2">
        <f>+'Cust. Summ.'!M36+'Demand Summ.'!M34+'Commodity Summ.'!M36</f>
        <v>0</v>
      </c>
      <c r="N34" s="2">
        <f>+'Cust. Summ.'!N36+'Demand Summ.'!N34+'Commodity Summ.'!N36</f>
        <v>0</v>
      </c>
      <c r="O34" s="2">
        <f>+'Cust. Summ.'!O36+'Demand Summ.'!O34+'Commodity Summ.'!O36</f>
        <v>0</v>
      </c>
      <c r="P34" s="2">
        <f>+'Cust. Summ.'!P36+'Demand Summ.'!P34+'Commodity Summ.'!P36</f>
        <v>0</v>
      </c>
      <c r="Q34" s="2">
        <f>+'Cust. Summ.'!Q36+'Demand Summ.'!Q34+'Commodity Summ.'!Q36</f>
        <v>0</v>
      </c>
      <c r="R34" s="2">
        <f>+'Cust. Summ.'!R36+'Demand Summ.'!R34+'Commodity Summ.'!R36</f>
        <v>0</v>
      </c>
      <c r="S34" s="2">
        <f>+'Cust. Summ.'!S36+'Demand Summ.'!S34+'Commodity Summ.'!S36</f>
        <v>0</v>
      </c>
      <c r="T34" s="2">
        <f>+'Cust. Summ.'!T36+'Demand Summ.'!T34+'Commodity Summ.'!T36</f>
        <v>0</v>
      </c>
      <c r="U34" s="2">
        <f>+'Cust. Summ.'!U36+'Demand Summ.'!U34+'Commodity Summ.'!U36</f>
        <v>0</v>
      </c>
      <c r="V34" s="2">
        <f>+'Cust. Summ.'!V36+'Demand Summ.'!V34+'Commodity Summ.'!V36</f>
        <v>0</v>
      </c>
      <c r="W34" s="2">
        <f>SUM(H34:V34)-G34</f>
        <v>-1.6298145055770874E-8</v>
      </c>
      <c r="X34" s="2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s="29" customFormat="1">
      <c r="A35" s="1">
        <f t="shared" si="3"/>
        <v>23</v>
      </c>
      <c r="B35" s="1"/>
      <c r="C35" s="1" t="s">
        <v>174</v>
      </c>
      <c r="D35" s="1"/>
      <c r="F35" s="1"/>
      <c r="G35" s="2">
        <f>Summary!G47</f>
        <v>1277811.2268234906</v>
      </c>
      <c r="H35" s="2">
        <f>+'Cust. Summ.'!H37+'Demand Summ.'!H35+'Commodity Summ.'!H37</f>
        <v>989758.26559251756</v>
      </c>
      <c r="I35" s="2">
        <f>+'Cust. Summ.'!I37+'Demand Summ.'!I35+'Commodity Summ.'!I37</f>
        <v>656954.602667092</v>
      </c>
      <c r="J35" s="2">
        <f>+'Cust. Summ.'!J37+'Demand Summ.'!J35+'Commodity Summ.'!J37</f>
        <v>-33056.686596893058</v>
      </c>
      <c r="K35" s="2">
        <f>+'Cust. Summ.'!K37+'Demand Summ.'!K35+'Commodity Summ.'!K37</f>
        <v>352494.3159731924</v>
      </c>
      <c r="L35" s="2">
        <f>+'Cust. Summ.'!L37+'Demand Summ.'!L35+'Commodity Summ.'!L37</f>
        <v>-688339.27081242821</v>
      </c>
      <c r="M35" s="2">
        <f>+'Cust. Summ.'!M37+'Demand Summ.'!M35+'Commodity Summ.'!M37</f>
        <v>0</v>
      </c>
      <c r="N35" s="2">
        <f>+'Cust. Summ.'!N37+'Demand Summ.'!N35+'Commodity Summ.'!N37</f>
        <v>0</v>
      </c>
      <c r="O35" s="2">
        <f>+'Cust. Summ.'!O37+'Demand Summ.'!O35+'Commodity Summ.'!O37</f>
        <v>0</v>
      </c>
      <c r="P35" s="2">
        <f>+'Cust. Summ.'!P37+'Demand Summ.'!P35+'Commodity Summ.'!P37</f>
        <v>0</v>
      </c>
      <c r="Q35" s="2">
        <f>+'Cust. Summ.'!Q37+'Demand Summ.'!Q35+'Commodity Summ.'!Q37</f>
        <v>0</v>
      </c>
      <c r="R35" s="2">
        <f>+'Cust. Summ.'!R37+'Demand Summ.'!R35+'Commodity Summ.'!R37</f>
        <v>0</v>
      </c>
      <c r="S35" s="2">
        <f>+'Cust. Summ.'!S37+'Demand Summ.'!S35+'Commodity Summ.'!S37</f>
        <v>0</v>
      </c>
      <c r="T35" s="2">
        <f>+'Cust. Summ.'!T37+'Demand Summ.'!T35+'Commodity Summ.'!T37</f>
        <v>0</v>
      </c>
      <c r="U35" s="2">
        <f>+'Cust. Summ.'!U37+'Demand Summ.'!U35+'Commodity Summ.'!U37</f>
        <v>0</v>
      </c>
      <c r="V35" s="2">
        <f>+'Cust. Summ.'!V37+'Demand Summ.'!V35+'Commodity Summ.'!V37</f>
        <v>0</v>
      </c>
      <c r="W35" s="2">
        <f>SUM(H35:V35)-G35</f>
        <v>-9.7788870334625244E-9</v>
      </c>
      <c r="X35" s="2"/>
    </row>
    <row r="36" spans="1:55" s="29" customFormat="1">
      <c r="A36" s="1">
        <f t="shared" si="3"/>
        <v>24</v>
      </c>
      <c r="B36" s="1"/>
      <c r="C36" s="68" t="s">
        <v>459</v>
      </c>
      <c r="D36" s="1"/>
      <c r="F36" s="1"/>
      <c r="G36" s="2">
        <f>Summary!G46</f>
        <v>22826.355725356596</v>
      </c>
      <c r="H36" s="2">
        <f>+'Cust. Summ.'!H38+'Demand Summ.'!H36+'Commodity Summ.'!H38</f>
        <v>17680.6822308876</v>
      </c>
      <c r="I36" s="2">
        <f>+'Cust. Summ.'!I38+'Demand Summ.'!I36+'Commodity Summ.'!I38</f>
        <v>11735.598452337579</v>
      </c>
      <c r="J36" s="2">
        <f>+'Cust. Summ.'!J38+'Demand Summ.'!J36+'Commodity Summ.'!J38</f>
        <v>-590.51264500005789</v>
      </c>
      <c r="K36" s="2">
        <f>+'Cust. Summ.'!K38+'Demand Summ.'!K36+'Commodity Summ.'!K38</f>
        <v>6296.8304540352774</v>
      </c>
      <c r="L36" s="2">
        <f>+'Cust. Summ.'!L38+'Demand Summ.'!L36+'Commodity Summ.'!L38</f>
        <v>-12296.242766903983</v>
      </c>
      <c r="M36" s="2">
        <f>+'Cust. Summ.'!M38+'Demand Summ.'!M36+'Commodity Summ.'!M38</f>
        <v>0</v>
      </c>
      <c r="N36" s="2">
        <f>+'Cust. Summ.'!N38+'Demand Summ.'!N36+'Commodity Summ.'!N38</f>
        <v>0</v>
      </c>
      <c r="O36" s="2">
        <f>+'Cust. Summ.'!O38+'Demand Summ.'!O36+'Commodity Summ.'!O38</f>
        <v>0</v>
      </c>
      <c r="P36" s="2">
        <f>+'Cust. Summ.'!P38+'Demand Summ.'!P36+'Commodity Summ.'!P38</f>
        <v>0</v>
      </c>
      <c r="Q36" s="2">
        <f>+'Cust. Summ.'!Q38+'Demand Summ.'!Q36+'Commodity Summ.'!Q38</f>
        <v>0</v>
      </c>
      <c r="R36" s="2">
        <f>+'Cust. Summ.'!R38+'Demand Summ.'!R36+'Commodity Summ.'!R38</f>
        <v>0</v>
      </c>
      <c r="S36" s="2">
        <f>+'Cust. Summ.'!S38+'Demand Summ.'!S36+'Commodity Summ.'!S38</f>
        <v>0</v>
      </c>
      <c r="T36" s="2">
        <f>+'Cust. Summ.'!T38+'Demand Summ.'!T36+'Commodity Summ.'!T38</f>
        <v>0</v>
      </c>
      <c r="U36" s="2">
        <f>+'Cust. Summ.'!U38+'Demand Summ.'!U36+'Commodity Summ.'!U38</f>
        <v>0</v>
      </c>
      <c r="V36" s="2">
        <f>+'Cust. Summ.'!V38+'Demand Summ.'!V36+'Commodity Summ.'!V38</f>
        <v>0</v>
      </c>
      <c r="W36" s="2">
        <f>SUM(H36:V36)-G36</f>
        <v>-1.7462298274040222E-10</v>
      </c>
      <c r="X36" s="2"/>
    </row>
    <row r="37" spans="1:55">
      <c r="A37" s="1">
        <f t="shared" si="3"/>
        <v>25</v>
      </c>
      <c r="B37" s="1"/>
      <c r="C37" s="1"/>
      <c r="D37" s="1"/>
      <c r="E37" s="1"/>
      <c r="F37" s="1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55">
      <c r="A38" s="1">
        <f t="shared" si="3"/>
        <v>26</v>
      </c>
      <c r="B38" s="2"/>
      <c r="C38" s="2" t="s">
        <v>194</v>
      </c>
      <c r="D38" s="2"/>
      <c r="G38" s="2">
        <f>Summary!G48</f>
        <v>170112343.59375876</v>
      </c>
      <c r="H38" s="2">
        <f>'Cust. Summ.'!H40+'Demand Summ.'!H38+'Commodity Summ.'!H40</f>
        <v>101346926.36892982</v>
      </c>
      <c r="I38" s="2">
        <f>'Cust. Summ.'!I40+'Demand Summ.'!I38+'Commodity Summ.'!I40</f>
        <v>53749282.057607278</v>
      </c>
      <c r="J38" s="2">
        <f>'Cust. Summ.'!J40+'Demand Summ.'!J38+'Commodity Summ.'!J40</f>
        <v>1318591.2425248378</v>
      </c>
      <c r="K38" s="2">
        <f>'Cust. Summ.'!K40+'Demand Summ.'!K38+'Commodity Summ.'!K40</f>
        <v>9122579.289668411</v>
      </c>
      <c r="L38" s="2">
        <f>'Cust. Summ.'!L40+'Demand Summ.'!L38+'Commodity Summ.'!L40</f>
        <v>4574964.6350284368</v>
      </c>
      <c r="M38" s="2">
        <f>'Cust. Summ.'!M40+'Demand Summ.'!M38+'Commodity Summ.'!M40</f>
        <v>0</v>
      </c>
      <c r="N38" s="2">
        <f>'Cust. Summ.'!N40+'Demand Summ.'!N38+'Commodity Summ.'!N40</f>
        <v>0</v>
      </c>
      <c r="O38" s="2">
        <f>'Cust. Summ.'!O40+'Demand Summ.'!O38+'Commodity Summ.'!O40</f>
        <v>0</v>
      </c>
      <c r="P38" s="2">
        <f>'Cust. Summ.'!P40+'Demand Summ.'!P38+'Commodity Summ.'!P40</f>
        <v>0</v>
      </c>
      <c r="Q38" s="2">
        <f>'Cust. Summ.'!Q40+'Demand Summ.'!Q38+'Commodity Summ.'!Q40</f>
        <v>0</v>
      </c>
      <c r="R38" s="2">
        <f>'Cust. Summ.'!R40+'Demand Summ.'!R38+'Commodity Summ.'!R40</f>
        <v>0</v>
      </c>
      <c r="S38" s="2">
        <f>'Cust. Summ.'!S40+'Demand Summ.'!S38+'Commodity Summ.'!S40</f>
        <v>0</v>
      </c>
      <c r="T38" s="2">
        <f>'Cust. Summ.'!T40+'Demand Summ.'!T38+'Commodity Summ.'!T40</f>
        <v>0</v>
      </c>
      <c r="U38" s="2">
        <f>'Cust. Summ.'!U40+'Demand Summ.'!U38+'Commodity Summ.'!U40</f>
        <v>0</v>
      </c>
      <c r="V38" s="2">
        <f>'Cust. Summ.'!V40+'Demand Summ.'!V38+'Commodity Summ.'!V40</f>
        <v>0</v>
      </c>
      <c r="W38" s="2">
        <f>SUM(H38:V38)-G38</f>
        <v>0</v>
      </c>
      <c r="X38" s="2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</row>
    <row r="39" spans="1:55">
      <c r="A39" s="1">
        <f t="shared" si="3"/>
        <v>27</v>
      </c>
      <c r="B39" s="2"/>
      <c r="C39" s="2"/>
      <c r="D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55">
      <c r="A40" s="1">
        <f t="shared" si="3"/>
        <v>28</v>
      </c>
      <c r="B40" s="2"/>
      <c r="C40" s="2"/>
      <c r="D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</row>
    <row r="41" spans="1:55">
      <c r="A41" s="1">
        <f t="shared" si="3"/>
        <v>29</v>
      </c>
      <c r="B41" s="2"/>
      <c r="C41" s="2" t="s">
        <v>186</v>
      </c>
      <c r="D41" s="2"/>
      <c r="E41" s="57"/>
      <c r="F41" s="57"/>
      <c r="G41" s="2">
        <f>Summary!G56</f>
        <v>2007024.7845733806</v>
      </c>
      <c r="H41" s="2">
        <f>'Cust. Summ.'!H45+'Demand Summ.'!H41+'Commodity Summ.'!H45</f>
        <v>1065464.79770498</v>
      </c>
      <c r="I41" s="2">
        <f>'Cust. Summ.'!I45+'Demand Summ.'!I41+'Commodity Summ.'!I45</f>
        <v>336310.31615628698</v>
      </c>
      <c r="J41" s="2">
        <f>'Cust. Summ.'!J45+'Demand Summ.'!J41+'Commodity Summ.'!J45</f>
        <v>33528.148113741772</v>
      </c>
      <c r="K41" s="2">
        <f>'Cust. Summ.'!K45+'Demand Summ.'!K41+'Commodity Summ.'!K45</f>
        <v>120776.66110936529</v>
      </c>
      <c r="L41" s="2">
        <f>'Cust. Summ.'!L45+'Demand Summ.'!L41+'Commodity Summ.'!L45</f>
        <v>450944.86148901144</v>
      </c>
      <c r="M41" s="2">
        <f>'Cust. Summ.'!M45+'Demand Summ.'!M41+'Commodity Summ.'!M45</f>
        <v>0</v>
      </c>
      <c r="N41" s="2">
        <f>'Cust. Summ.'!N45+'Demand Summ.'!N41+'Commodity Summ.'!N45</f>
        <v>0</v>
      </c>
      <c r="O41" s="2">
        <f>'Cust. Summ.'!O45+'Demand Summ.'!O41+'Commodity Summ.'!O45</f>
        <v>0</v>
      </c>
      <c r="P41" s="2">
        <f>'Cust. Summ.'!P45+'Demand Summ.'!P41+'Commodity Summ.'!P45</f>
        <v>0</v>
      </c>
      <c r="Q41" s="2">
        <f>'Cust. Summ.'!Q45+'Demand Summ.'!Q41+'Commodity Summ.'!Q45</f>
        <v>0</v>
      </c>
      <c r="R41" s="2">
        <f>'Cust. Summ.'!R45+'Demand Summ.'!R41+'Commodity Summ.'!R45</f>
        <v>0</v>
      </c>
      <c r="S41" s="2">
        <f>'Cust. Summ.'!S45+'Demand Summ.'!S41+'Commodity Summ.'!S45</f>
        <v>0</v>
      </c>
      <c r="T41" s="2">
        <f>'Cust. Summ.'!T45+'Demand Summ.'!T41+'Commodity Summ.'!T45</f>
        <v>0</v>
      </c>
      <c r="U41" s="2">
        <f>'Cust. Summ.'!U45+'Demand Summ.'!U41+'Commodity Summ.'!U45</f>
        <v>0</v>
      </c>
      <c r="V41" s="2">
        <f>'Cust. Summ.'!V45+'Demand Summ.'!V41+'Commodity Summ.'!V45</f>
        <v>0</v>
      </c>
      <c r="W41" s="2">
        <f>SUM(H41:V41)-G41</f>
        <v>4.8894435167312622E-9</v>
      </c>
      <c r="X41" s="2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</row>
    <row r="42" spans="1:55" s="29" customFormat="1">
      <c r="A42" s="1">
        <f t="shared" si="3"/>
        <v>30</v>
      </c>
      <c r="B42" s="1"/>
      <c r="C42" s="1" t="s">
        <v>174</v>
      </c>
      <c r="D42" s="1"/>
      <c r="F42" s="1"/>
      <c r="G42" s="2">
        <f>Summary!G58</f>
        <v>1277794.8301130035</v>
      </c>
      <c r="H42" s="2">
        <f>'Cust. Summ.'!H46+'Demand Summ.'!H42+'Commodity Summ.'!H46</f>
        <v>678340.10852248315</v>
      </c>
      <c r="I42" s="2">
        <f>'Cust. Summ.'!I46+'Demand Summ.'!I42+'Commodity Summ.'!I46</f>
        <v>214115.7331993382</v>
      </c>
      <c r="J42" s="2">
        <f>'Cust. Summ.'!J46+'Demand Summ.'!J42+'Commodity Summ.'!J46</f>
        <v>21346.071385017265</v>
      </c>
      <c r="K42" s="2">
        <f>'Cust. Summ.'!K46+'Demand Summ.'!K42+'Commodity Summ.'!K46</f>
        <v>76893.81533804108</v>
      </c>
      <c r="L42" s="2">
        <f>'Cust. Summ.'!L46+'Demand Summ.'!L42+'Commodity Summ.'!L46</f>
        <v>287099.10166812676</v>
      </c>
      <c r="M42" s="2">
        <f>'Cust. Summ.'!M46+'Demand Summ.'!M42+'Commodity Summ.'!M46</f>
        <v>0</v>
      </c>
      <c r="N42" s="2">
        <f>'Cust. Summ.'!N46+'Demand Summ.'!N42+'Commodity Summ.'!N46</f>
        <v>0</v>
      </c>
      <c r="O42" s="2">
        <f>'Cust. Summ.'!O46+'Demand Summ.'!O42+'Commodity Summ.'!O46</f>
        <v>0</v>
      </c>
      <c r="P42" s="2">
        <f>'Cust. Summ.'!P46+'Demand Summ.'!P42+'Commodity Summ.'!P46</f>
        <v>0</v>
      </c>
      <c r="Q42" s="2">
        <f>'Cust. Summ.'!Q46+'Demand Summ.'!Q42+'Commodity Summ.'!Q46</f>
        <v>0</v>
      </c>
      <c r="R42" s="2">
        <f>'Cust. Summ.'!R46+'Demand Summ.'!R42+'Commodity Summ.'!R46</f>
        <v>0</v>
      </c>
      <c r="S42" s="2">
        <f>'Cust. Summ.'!S46+'Demand Summ.'!S42+'Commodity Summ.'!S46</f>
        <v>0</v>
      </c>
      <c r="T42" s="2">
        <f>'Cust. Summ.'!T46+'Demand Summ.'!T42+'Commodity Summ.'!T46</f>
        <v>0</v>
      </c>
      <c r="U42" s="2">
        <f>'Cust. Summ.'!U46+'Demand Summ.'!U42+'Commodity Summ.'!U46</f>
        <v>0</v>
      </c>
      <c r="V42" s="2">
        <f>'Cust. Summ.'!V46+'Demand Summ.'!V42+'Commodity Summ.'!V46</f>
        <v>0</v>
      </c>
      <c r="W42" s="2">
        <f>SUM(H42:V42)-G42</f>
        <v>2.7939677238464355E-9</v>
      </c>
      <c r="X42" s="2"/>
    </row>
    <row r="43" spans="1:55" s="29" customFormat="1">
      <c r="A43" s="1">
        <f t="shared" si="3"/>
        <v>31</v>
      </c>
      <c r="B43" s="1"/>
      <c r="C43" s="68" t="s">
        <v>459</v>
      </c>
      <c r="D43" s="1"/>
      <c r="F43" s="1"/>
      <c r="G43" s="2">
        <f>Summary!G57</f>
        <v>22826.062820474835</v>
      </c>
      <c r="H43" s="2">
        <f>+'Cust. Summ.'!H47+'Demand Summ.'!H43+'Commodity Summ.'!H47</f>
        <v>12117.621362901102</v>
      </c>
      <c r="I43" s="2">
        <f>+'Cust. Summ.'!I47+'Demand Summ.'!I43+'Commodity Summ.'!I47</f>
        <v>3824.8857028384568</v>
      </c>
      <c r="J43" s="2">
        <f>+'Cust. Summ.'!J47+'Demand Summ.'!J43+'Commodity Summ.'!J47</f>
        <v>381.31846750518935</v>
      </c>
      <c r="K43" s="2">
        <f>+'Cust. Summ.'!K47+'Demand Summ.'!K43+'Commodity Summ.'!K47</f>
        <v>1373.6031936026027</v>
      </c>
      <c r="L43" s="2">
        <f>+'Cust. Summ.'!L47+'Demand Summ.'!L43+'Commodity Summ.'!L47</f>
        <v>5128.6340936275337</v>
      </c>
      <c r="M43" s="2">
        <f>+'Cust. Summ.'!M47+'Demand Summ.'!M43+'Commodity Summ.'!M47</f>
        <v>0</v>
      </c>
      <c r="N43" s="2">
        <f>+'Cust. Summ.'!N47+'Demand Summ.'!N43+'Commodity Summ.'!N47</f>
        <v>0</v>
      </c>
      <c r="O43" s="2">
        <f>+'Cust. Summ.'!O47+'Demand Summ.'!O43+'Commodity Summ.'!O47</f>
        <v>0</v>
      </c>
      <c r="P43" s="2">
        <f>+'Cust. Summ.'!P47+'Demand Summ.'!P43+'Commodity Summ.'!P47</f>
        <v>0</v>
      </c>
      <c r="Q43" s="2">
        <f>+'Cust. Summ.'!Q47+'Demand Summ.'!Q43+'Commodity Summ.'!Q47</f>
        <v>0</v>
      </c>
      <c r="R43" s="2">
        <f>+'Cust. Summ.'!R47+'Demand Summ.'!R43+'Commodity Summ.'!R47</f>
        <v>0</v>
      </c>
      <c r="S43" s="2">
        <f>+'Cust. Summ.'!S47+'Demand Summ.'!S43+'Commodity Summ.'!S47</f>
        <v>0</v>
      </c>
      <c r="T43" s="2">
        <f>+'Cust. Summ.'!T47+'Demand Summ.'!T43+'Commodity Summ.'!T47</f>
        <v>0</v>
      </c>
      <c r="U43" s="2">
        <f>+'Cust. Summ.'!U47+'Demand Summ.'!U43+'Commodity Summ.'!U47</f>
        <v>0</v>
      </c>
      <c r="V43" s="2">
        <f>+'Cust. Summ.'!V47+'Demand Summ.'!V43+'Commodity Summ.'!V47</f>
        <v>0</v>
      </c>
      <c r="W43" s="2">
        <f>SUM(H43:V43)-G43</f>
        <v>4.7293724492192268E-11</v>
      </c>
      <c r="X43" s="2"/>
    </row>
    <row r="44" spans="1:55">
      <c r="A44" s="1">
        <f t="shared" si="3"/>
        <v>32</v>
      </c>
      <c r="B44" s="1"/>
      <c r="C44" s="1"/>
      <c r="D44" s="1"/>
      <c r="E44" s="1"/>
      <c r="F44" s="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55">
      <c r="A45" s="1">
        <f t="shared" si="3"/>
        <v>33</v>
      </c>
      <c r="B45" s="2"/>
      <c r="C45" s="2" t="s">
        <v>195</v>
      </c>
      <c r="D45" s="2"/>
      <c r="G45" s="54">
        <f>Summary!G59</f>
        <v>170112301.1499272</v>
      </c>
      <c r="H45" s="2">
        <f>'Cust. Summ.'!H49+'Demand Summ.'!H45+'Commodity Summ.'!H49</f>
        <v>100540802.49297178</v>
      </c>
      <c r="I45" s="2">
        <f>'Cust. Summ.'!I49+'Demand Summ.'!I45+'Commodity Summ.'!I49</f>
        <v>52602968.081444532</v>
      </c>
      <c r="J45" s="2">
        <f>'Cust. Summ.'!J49+'Demand Summ.'!J45+'Commodity Summ.'!J49</f>
        <v>1459415.921919889</v>
      </c>
      <c r="K45" s="2">
        <f>'Cust. Summ.'!K49+'Demand Summ.'!K45+'Commodity Summ.'!K49</f>
        <v>8409171.4849397223</v>
      </c>
      <c r="L45" s="2">
        <f>'Cust. Summ.'!L49+'Demand Summ.'!L45+'Commodity Summ.'!L49</f>
        <v>7099943.1686513219</v>
      </c>
      <c r="M45" s="2">
        <f>'Cust. Summ.'!M49+'Demand Summ.'!M45+'Commodity Summ.'!M49</f>
        <v>0</v>
      </c>
      <c r="N45" s="2">
        <f>'Cust. Summ.'!N49+'Demand Summ.'!N45+'Commodity Summ.'!N49</f>
        <v>0</v>
      </c>
      <c r="O45" s="2">
        <f>'Cust. Summ.'!O49+'Demand Summ.'!O45+'Commodity Summ.'!O49</f>
        <v>0</v>
      </c>
      <c r="P45" s="2">
        <f>'Cust. Summ.'!P49+'Demand Summ.'!P45+'Commodity Summ.'!P49</f>
        <v>0</v>
      </c>
      <c r="Q45" s="2">
        <f>'Cust. Summ.'!Q49+'Demand Summ.'!Q45+'Commodity Summ.'!Q49</f>
        <v>0</v>
      </c>
      <c r="R45" s="2">
        <f>'Cust. Summ.'!R49+'Demand Summ.'!R45+'Commodity Summ.'!R49</f>
        <v>0</v>
      </c>
      <c r="S45" s="2">
        <f>'Cust. Summ.'!S49+'Demand Summ.'!S45+'Commodity Summ.'!S49</f>
        <v>0</v>
      </c>
      <c r="T45" s="2">
        <f>'Cust. Summ.'!T49+'Demand Summ.'!T45+'Commodity Summ.'!T49</f>
        <v>0</v>
      </c>
      <c r="U45" s="2">
        <f>'Cust. Summ.'!U49+'Demand Summ.'!U45+'Commodity Summ.'!U49</f>
        <v>0</v>
      </c>
      <c r="V45" s="2">
        <f>'Cust. Summ.'!V49+'Demand Summ.'!V45+'Commodity Summ.'!V49</f>
        <v>0</v>
      </c>
      <c r="W45" s="2">
        <f>SUM(H45:V45)-G45</f>
        <v>0</v>
      </c>
      <c r="X45" s="2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</row>
  </sheetData>
  <phoneticPr fontId="0" type="noConversion"/>
  <printOptions gridLines="1"/>
  <pageMargins left="0.75" right="0.75" top="1" bottom="1" header="0.5" footer="0.5"/>
  <pageSetup scale="48" orientation="portrait" horizontalDpi="1200" r:id="rId1"/>
  <headerFooter>
    <oddHeader>&amp;RExhibit PHR-4
Page &amp;P of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R400"/>
  <sheetViews>
    <sheetView defaultGridColor="0" view="pageBreakPreview" colorId="22" zoomScale="60" zoomScaleNormal="57" workbookViewId="0"/>
  </sheetViews>
  <sheetFormatPr defaultRowHeight="15"/>
  <cols>
    <col min="1" max="1" width="4.77734375" style="130" customWidth="1"/>
    <col min="2" max="2" width="1.77734375" style="130" customWidth="1"/>
    <col min="3" max="3" width="6.77734375" style="130" customWidth="1"/>
    <col min="4" max="5" width="1.77734375" style="130" customWidth="1"/>
    <col min="6" max="6" width="38.77734375" style="130" customWidth="1"/>
    <col min="7" max="7" width="14.88671875" style="130" customWidth="1"/>
    <col min="8" max="8" width="14.88671875" style="145" customWidth="1"/>
    <col min="9" max="9" width="26.21875" style="130" bestFit="1" customWidth="1"/>
    <col min="10" max="12" width="14.77734375" style="130" customWidth="1"/>
    <col min="13" max="13" width="12.77734375" style="130" customWidth="1"/>
    <col min="14" max="14" width="36" style="130" bestFit="1" customWidth="1"/>
    <col min="15" max="30" width="12.77734375" style="130" customWidth="1"/>
    <col min="31" max="16384" width="8.88671875" style="130"/>
  </cols>
  <sheetData>
    <row r="1" spans="1:44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44"/>
      <c r="H1" s="129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</row>
    <row r="2" spans="1:44">
      <c r="A2" s="44" t="str">
        <f>Summary!A2</f>
        <v>Class Cost of Service - Demand/Commodity Study</v>
      </c>
      <c r="B2" s="44"/>
      <c r="C2" s="44"/>
      <c r="D2" s="44"/>
      <c r="E2" s="44"/>
      <c r="F2" s="44"/>
      <c r="G2" s="44"/>
      <c r="H2" s="129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</row>
    <row r="3" spans="1:44">
      <c r="A3" s="44" t="str">
        <f>Summary!A3</f>
        <v>Forecasted Test Period: Twelve Months Ended May 31, 2017</v>
      </c>
      <c r="B3" s="44"/>
      <c r="C3" s="44"/>
      <c r="D3" s="44"/>
      <c r="E3" s="44"/>
      <c r="F3" s="44"/>
      <c r="G3" s="44"/>
      <c r="H3" s="129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</row>
    <row r="4" spans="1:44">
      <c r="A4" s="44"/>
      <c r="B4" s="44"/>
      <c r="C4" s="44"/>
      <c r="D4" s="44"/>
      <c r="E4" s="44"/>
      <c r="F4" s="44"/>
      <c r="G4" s="44"/>
      <c r="H4" s="129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</row>
    <row r="5" spans="1:44">
      <c r="A5" s="44" t="s">
        <v>16</v>
      </c>
      <c r="B5" s="44"/>
      <c r="C5" s="44"/>
      <c r="D5" s="44"/>
      <c r="E5" s="44"/>
      <c r="F5" s="44"/>
      <c r="G5" s="44"/>
      <c r="H5" s="129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</row>
    <row r="6" spans="1:44">
      <c r="A6" s="44"/>
      <c r="B6" s="44"/>
      <c r="C6" s="44"/>
      <c r="D6" s="44"/>
      <c r="E6" s="44"/>
      <c r="F6" s="44"/>
      <c r="G6" s="44"/>
      <c r="H6" s="129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</row>
    <row r="7" spans="1:44">
      <c r="A7" s="44"/>
      <c r="B7" s="44"/>
      <c r="C7" s="44"/>
      <c r="D7" s="44"/>
      <c r="E7" s="44"/>
      <c r="F7" s="44"/>
      <c r="G7" s="44"/>
      <c r="H7" s="129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</row>
    <row r="8" spans="1:44">
      <c r="A8" s="44"/>
      <c r="B8" s="44"/>
      <c r="C8" s="44"/>
      <c r="D8" s="44"/>
      <c r="E8" s="44"/>
      <c r="F8" s="44"/>
      <c r="G8" s="44"/>
      <c r="H8" s="129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</row>
    <row r="9" spans="1:44">
      <c r="A9" s="44"/>
      <c r="B9" s="44"/>
      <c r="C9" s="44"/>
      <c r="D9" s="44"/>
      <c r="E9" s="44"/>
      <c r="F9" s="44"/>
      <c r="G9" s="45" t="s">
        <v>17</v>
      </c>
      <c r="H9" s="131" t="s">
        <v>18</v>
      </c>
      <c r="I9" s="45" t="s">
        <v>18</v>
      </c>
      <c r="J9" s="45" t="s">
        <v>20</v>
      </c>
      <c r="K9" s="45" t="s">
        <v>19</v>
      </c>
      <c r="L9" s="45" t="s">
        <v>61</v>
      </c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</row>
    <row r="10" spans="1:44">
      <c r="A10" s="132" t="s">
        <v>303</v>
      </c>
      <c r="B10" s="44"/>
      <c r="C10" s="132" t="s">
        <v>301</v>
      </c>
      <c r="D10" s="44"/>
      <c r="E10" s="44"/>
      <c r="F10" s="44"/>
      <c r="G10" s="45" t="s">
        <v>3</v>
      </c>
      <c r="H10" s="131" t="s">
        <v>39</v>
      </c>
      <c r="I10" s="45" t="s">
        <v>21</v>
      </c>
      <c r="J10" s="45" t="s">
        <v>3</v>
      </c>
      <c r="K10" s="45" t="s">
        <v>3</v>
      </c>
      <c r="L10" s="45" t="s">
        <v>3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</row>
    <row r="11" spans="1:44">
      <c r="A11" s="133" t="s">
        <v>302</v>
      </c>
      <c r="B11" s="134"/>
      <c r="C11" s="133" t="s">
        <v>302</v>
      </c>
      <c r="D11" s="44"/>
      <c r="E11" s="44"/>
      <c r="F11" s="44"/>
      <c r="G11" s="44"/>
      <c r="H11" s="129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</row>
    <row r="12" spans="1:44">
      <c r="A12" s="44">
        <v>1</v>
      </c>
      <c r="B12" s="44"/>
      <c r="C12" s="44"/>
      <c r="D12" s="44" t="s">
        <v>335</v>
      </c>
      <c r="E12" s="44"/>
      <c r="G12" s="135"/>
      <c r="H12" s="131"/>
      <c r="I12" s="136"/>
      <c r="J12" s="136"/>
      <c r="K12" s="136"/>
      <c r="L12" s="136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</row>
    <row r="13" spans="1:44">
      <c r="A13" s="44">
        <f t="shared" ref="A13:A155" si="0">A12+1</f>
        <v>2</v>
      </c>
      <c r="B13" s="44"/>
      <c r="C13" s="44"/>
      <c r="D13" s="44"/>
      <c r="E13" s="44"/>
      <c r="G13" s="42"/>
      <c r="H13" s="131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</row>
    <row r="14" spans="1:44">
      <c r="A14" s="44">
        <f t="shared" si="0"/>
        <v>3</v>
      </c>
      <c r="B14" s="44"/>
      <c r="C14" s="137">
        <v>30100</v>
      </c>
      <c r="D14" s="44"/>
      <c r="E14" s="138" t="s">
        <v>336</v>
      </c>
      <c r="G14" s="135">
        <v>8329.7199999999993</v>
      </c>
      <c r="H14" s="131">
        <v>5.4</v>
      </c>
      <c r="I14" s="136" t="str">
        <f>VLOOKUP($H14,class,3)</f>
        <v>P, S, T &amp; D Plant</v>
      </c>
      <c r="J14" s="136">
        <f>$G14*VLOOKUP($H14,class,6)</f>
        <v>3568.0587281883886</v>
      </c>
      <c r="K14" s="136">
        <f>$G14*VLOOKUP($H14,class,7)</f>
        <v>3106.8406303185975</v>
      </c>
      <c r="L14" s="136">
        <f>$G14*VLOOKUP($H14,class,8)</f>
        <v>1654.8206414930139</v>
      </c>
      <c r="M14" s="42">
        <f>SUM(J14:L14)-G14</f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</row>
    <row r="15" spans="1:44">
      <c r="A15" s="44">
        <f t="shared" si="0"/>
        <v>4</v>
      </c>
      <c r="B15" s="44"/>
      <c r="C15" s="137">
        <v>30200</v>
      </c>
      <c r="D15" s="44"/>
      <c r="E15" s="138" t="s">
        <v>197</v>
      </c>
      <c r="G15" s="135">
        <v>119852.68999999996</v>
      </c>
      <c r="H15" s="131">
        <v>5.4</v>
      </c>
      <c r="I15" s="136" t="str">
        <f>VLOOKUP($H15,class,3)</f>
        <v>P, S, T &amp; D Plant</v>
      </c>
      <c r="J15" s="136">
        <f>$G15*VLOOKUP($H15,class,6)</f>
        <v>51339.233089630514</v>
      </c>
      <c r="K15" s="136">
        <f>$G15*VLOOKUP($H15,class,7)</f>
        <v>44702.968040339809</v>
      </c>
      <c r="L15" s="136">
        <f>$G15*VLOOKUP($H15,class,8)</f>
        <v>23810.48887002964</v>
      </c>
      <c r="M15" s="42">
        <f>SUM(J15:L15)-G15</f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</row>
    <row r="16" spans="1:44">
      <c r="A16" s="44">
        <f t="shared" si="0"/>
        <v>5</v>
      </c>
      <c r="B16" s="44"/>
      <c r="C16" s="139">
        <v>30300</v>
      </c>
      <c r="D16" s="44"/>
      <c r="E16" s="138" t="s">
        <v>337</v>
      </c>
      <c r="G16" s="140">
        <v>0</v>
      </c>
      <c r="H16" s="131">
        <v>99</v>
      </c>
      <c r="I16" s="136" t="str">
        <f>VLOOKUP($H16,class,3)</f>
        <v>-</v>
      </c>
      <c r="J16" s="136">
        <f>$G16*VLOOKUP($H16,class,6)</f>
        <v>0</v>
      </c>
      <c r="K16" s="136">
        <f>$G16*VLOOKUP($H16,class,7)</f>
        <v>0</v>
      </c>
      <c r="L16" s="136">
        <f>$G16*VLOOKUP($H16,class,8)</f>
        <v>0</v>
      </c>
      <c r="M16" s="42">
        <f>SUM(J16:L16)-G16</f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</row>
    <row r="17" spans="1:44">
      <c r="A17" s="44">
        <f t="shared" si="0"/>
        <v>6</v>
      </c>
      <c r="B17" s="44"/>
      <c r="C17" s="44"/>
      <c r="D17" s="44"/>
      <c r="E17" s="44"/>
      <c r="G17" s="42"/>
      <c r="H17" s="131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</row>
    <row r="18" spans="1:44">
      <c r="A18" s="44">
        <f t="shared" si="0"/>
        <v>7</v>
      </c>
      <c r="B18" s="44"/>
      <c r="C18" s="44"/>
      <c r="D18" s="44" t="s">
        <v>338</v>
      </c>
      <c r="E18" s="44"/>
      <c r="G18" s="42">
        <f>SUM(G14:G16)</f>
        <v>128182.40999999996</v>
      </c>
      <c r="H18" s="131"/>
      <c r="I18" s="42"/>
      <c r="J18" s="42">
        <f>SUM(J14:J16)</f>
        <v>54907.291817818899</v>
      </c>
      <c r="K18" s="42">
        <f>SUM(K14:K16)</f>
        <v>47809.808670658407</v>
      </c>
      <c r="L18" s="42">
        <f>SUM(L14:L16)</f>
        <v>25465.309511522653</v>
      </c>
      <c r="M18" s="42">
        <f>SUM(J18:L18)-G18</f>
        <v>0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</row>
    <row r="19" spans="1:44">
      <c r="A19" s="44">
        <f t="shared" si="0"/>
        <v>8</v>
      </c>
      <c r="B19" s="44"/>
      <c r="C19" s="44"/>
      <c r="D19" s="44"/>
      <c r="E19" s="44"/>
      <c r="G19" s="42"/>
      <c r="H19" s="131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</row>
    <row r="20" spans="1:44">
      <c r="A20" s="44">
        <f t="shared" si="0"/>
        <v>9</v>
      </c>
      <c r="B20" s="44"/>
      <c r="C20" s="44"/>
      <c r="D20" s="44" t="s">
        <v>347</v>
      </c>
      <c r="E20" s="44"/>
      <c r="G20" s="135"/>
      <c r="H20" s="131"/>
      <c r="I20" s="136"/>
      <c r="J20" s="136"/>
      <c r="K20" s="136"/>
      <c r="L20" s="136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</row>
    <row r="21" spans="1:44">
      <c r="A21" s="44">
        <f t="shared" si="0"/>
        <v>10</v>
      </c>
      <c r="B21" s="44"/>
      <c r="C21" s="44"/>
      <c r="D21" s="44"/>
      <c r="E21" s="44"/>
      <c r="G21" s="42"/>
      <c r="H21" s="131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</row>
    <row r="22" spans="1:44">
      <c r="A22" s="44">
        <f t="shared" si="0"/>
        <v>11</v>
      </c>
      <c r="B22" s="44"/>
      <c r="C22" s="137">
        <v>32520</v>
      </c>
      <c r="D22" s="44"/>
      <c r="E22" s="138" t="s">
        <v>339</v>
      </c>
      <c r="G22" s="135">
        <v>0</v>
      </c>
      <c r="H22" s="131">
        <v>99</v>
      </c>
      <c r="I22" s="136" t="str">
        <f t="shared" ref="I22:I28" si="1">VLOOKUP($H22,class,3)</f>
        <v>-</v>
      </c>
      <c r="J22" s="136">
        <f t="shared" ref="J22:J28" si="2">$G22*VLOOKUP($H22,class,6)</f>
        <v>0</v>
      </c>
      <c r="K22" s="136">
        <f t="shared" ref="K22:K28" si="3">$G22*VLOOKUP($H22,class,7)</f>
        <v>0</v>
      </c>
      <c r="L22" s="136">
        <f t="shared" ref="L22:L28" si="4">$G22*VLOOKUP($H22,class,8)</f>
        <v>0</v>
      </c>
      <c r="M22" s="42">
        <f t="shared" ref="M22:M30" si="5">SUM(J22:L22)-G22</f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</row>
    <row r="23" spans="1:44">
      <c r="A23" s="44">
        <f t="shared" si="0"/>
        <v>12</v>
      </c>
      <c r="B23" s="44"/>
      <c r="C23" s="137">
        <v>32540</v>
      </c>
      <c r="D23" s="44"/>
      <c r="E23" s="138" t="s">
        <v>340</v>
      </c>
      <c r="G23" s="135">
        <v>0</v>
      </c>
      <c r="H23" s="131">
        <v>99</v>
      </c>
      <c r="I23" s="136" t="str">
        <f t="shared" si="1"/>
        <v>-</v>
      </c>
      <c r="J23" s="136">
        <f t="shared" si="2"/>
        <v>0</v>
      </c>
      <c r="K23" s="136">
        <f t="shared" si="3"/>
        <v>0</v>
      </c>
      <c r="L23" s="136">
        <f t="shared" si="4"/>
        <v>0</v>
      </c>
      <c r="M23" s="42">
        <f t="shared" si="5"/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</row>
    <row r="24" spans="1:44">
      <c r="A24" s="44">
        <f t="shared" si="0"/>
        <v>13</v>
      </c>
      <c r="B24" s="44"/>
      <c r="C24" s="137">
        <v>33100</v>
      </c>
      <c r="D24" s="44"/>
      <c r="E24" s="138" t="s">
        <v>341</v>
      </c>
      <c r="G24" s="135">
        <v>0</v>
      </c>
      <c r="H24" s="131">
        <v>99</v>
      </c>
      <c r="I24" s="136" t="str">
        <f t="shared" si="1"/>
        <v>-</v>
      </c>
      <c r="J24" s="136">
        <f t="shared" si="2"/>
        <v>0</v>
      </c>
      <c r="K24" s="136">
        <f t="shared" si="3"/>
        <v>0</v>
      </c>
      <c r="L24" s="136">
        <f t="shared" si="4"/>
        <v>0</v>
      </c>
      <c r="M24" s="42">
        <f t="shared" si="5"/>
        <v>0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</row>
    <row r="25" spans="1:44">
      <c r="A25" s="44">
        <f t="shared" si="0"/>
        <v>14</v>
      </c>
      <c r="B25" s="44"/>
      <c r="C25" s="137">
        <v>33201</v>
      </c>
      <c r="D25" s="44"/>
      <c r="E25" s="138" t="s">
        <v>342</v>
      </c>
      <c r="G25" s="135">
        <v>0</v>
      </c>
      <c r="H25" s="131">
        <v>99</v>
      </c>
      <c r="I25" s="136" t="str">
        <f t="shared" si="1"/>
        <v>-</v>
      </c>
      <c r="J25" s="136">
        <f t="shared" si="2"/>
        <v>0</v>
      </c>
      <c r="K25" s="136">
        <f t="shared" si="3"/>
        <v>0</v>
      </c>
      <c r="L25" s="136">
        <f t="shared" si="4"/>
        <v>0</v>
      </c>
      <c r="M25" s="42">
        <f t="shared" si="5"/>
        <v>0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</row>
    <row r="26" spans="1:44">
      <c r="A26" s="44">
        <f t="shared" si="0"/>
        <v>15</v>
      </c>
      <c r="B26" s="44"/>
      <c r="C26" s="137">
        <v>33202</v>
      </c>
      <c r="D26" s="44"/>
      <c r="E26" s="138" t="s">
        <v>343</v>
      </c>
      <c r="G26" s="135">
        <v>0</v>
      </c>
      <c r="H26" s="131">
        <v>99</v>
      </c>
      <c r="I26" s="136" t="str">
        <f t="shared" si="1"/>
        <v>-</v>
      </c>
      <c r="J26" s="136">
        <f t="shared" si="2"/>
        <v>0</v>
      </c>
      <c r="K26" s="136">
        <f t="shared" si="3"/>
        <v>0</v>
      </c>
      <c r="L26" s="136">
        <f t="shared" si="4"/>
        <v>0</v>
      </c>
      <c r="M26" s="42">
        <f t="shared" si="5"/>
        <v>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</row>
    <row r="27" spans="1:44">
      <c r="A27" s="44">
        <f t="shared" si="0"/>
        <v>16</v>
      </c>
      <c r="B27" s="44"/>
      <c r="C27" s="137">
        <v>33400</v>
      </c>
      <c r="D27" s="44"/>
      <c r="E27" s="138" t="s">
        <v>344</v>
      </c>
      <c r="G27" s="135">
        <v>0</v>
      </c>
      <c r="H27" s="131">
        <v>99</v>
      </c>
      <c r="I27" s="136" t="str">
        <f t="shared" si="1"/>
        <v>-</v>
      </c>
      <c r="J27" s="136">
        <f t="shared" si="2"/>
        <v>0</v>
      </c>
      <c r="K27" s="136">
        <f t="shared" si="3"/>
        <v>0</v>
      </c>
      <c r="L27" s="136">
        <f t="shared" si="4"/>
        <v>0</v>
      </c>
      <c r="M27" s="42">
        <f t="shared" si="5"/>
        <v>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</row>
    <row r="28" spans="1:44">
      <c r="A28" s="44">
        <f t="shared" si="0"/>
        <v>17</v>
      </c>
      <c r="B28" s="44"/>
      <c r="C28" s="137">
        <v>33600</v>
      </c>
      <c r="D28" s="44"/>
      <c r="E28" s="138" t="s">
        <v>345</v>
      </c>
      <c r="G28" s="135">
        <v>0</v>
      </c>
      <c r="H28" s="131">
        <v>99</v>
      </c>
      <c r="I28" s="136" t="str">
        <f t="shared" si="1"/>
        <v>-</v>
      </c>
      <c r="J28" s="136">
        <f t="shared" si="2"/>
        <v>0</v>
      </c>
      <c r="K28" s="136">
        <f t="shared" si="3"/>
        <v>0</v>
      </c>
      <c r="L28" s="136">
        <f t="shared" si="4"/>
        <v>0</v>
      </c>
      <c r="M28" s="42">
        <f t="shared" si="5"/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</row>
    <row r="29" spans="1:44">
      <c r="A29" s="44">
        <f t="shared" si="0"/>
        <v>18</v>
      </c>
      <c r="B29" s="44"/>
      <c r="C29" s="44"/>
      <c r="D29" s="44"/>
      <c r="E29" s="44"/>
      <c r="G29" s="42"/>
      <c r="H29" s="131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</row>
    <row r="30" spans="1:44">
      <c r="A30" s="44">
        <f t="shared" si="0"/>
        <v>19</v>
      </c>
      <c r="B30" s="44"/>
      <c r="C30" s="44"/>
      <c r="D30" s="44" t="s">
        <v>346</v>
      </c>
      <c r="E30" s="44"/>
      <c r="G30" s="42">
        <f>SUM(G22:G28)</f>
        <v>0</v>
      </c>
      <c r="H30" s="131"/>
      <c r="I30" s="42"/>
      <c r="J30" s="42">
        <f>SUM(J22:J28)</f>
        <v>0</v>
      </c>
      <c r="K30" s="42">
        <f>SUM(K22:K28)</f>
        <v>0</v>
      </c>
      <c r="L30" s="42">
        <f>SUM(L22:L28)</f>
        <v>0</v>
      </c>
      <c r="M30" s="42">
        <f t="shared" si="5"/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</row>
    <row r="31" spans="1:44">
      <c r="A31" s="44">
        <f t="shared" si="0"/>
        <v>20</v>
      </c>
      <c r="B31" s="44"/>
      <c r="C31" s="44"/>
      <c r="D31" s="44"/>
      <c r="E31" s="44"/>
      <c r="G31" s="42"/>
      <c r="H31" s="131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</row>
    <row r="32" spans="1:44">
      <c r="A32" s="44">
        <f t="shared" si="0"/>
        <v>21</v>
      </c>
      <c r="B32" s="44"/>
      <c r="C32" s="44"/>
      <c r="D32" s="44" t="s">
        <v>359</v>
      </c>
      <c r="E32" s="44"/>
      <c r="G32" s="135"/>
      <c r="H32" s="131"/>
      <c r="I32" s="136"/>
      <c r="J32" s="136"/>
      <c r="K32" s="136"/>
      <c r="L32" s="136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</row>
    <row r="33" spans="1:44">
      <c r="A33" s="44">
        <f t="shared" si="0"/>
        <v>22</v>
      </c>
      <c r="B33" s="44"/>
      <c r="C33" s="44"/>
      <c r="D33" s="44"/>
      <c r="E33" s="44"/>
      <c r="G33" s="42"/>
      <c r="H33" s="131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</row>
    <row r="34" spans="1:44">
      <c r="A34" s="44">
        <f t="shared" si="0"/>
        <v>23</v>
      </c>
      <c r="B34" s="44"/>
      <c r="C34" s="137">
        <v>35010</v>
      </c>
      <c r="D34" s="44"/>
      <c r="E34" s="138" t="s">
        <v>287</v>
      </c>
      <c r="G34" s="135">
        <v>261126.68999999997</v>
      </c>
      <c r="H34" s="131">
        <v>3.5</v>
      </c>
      <c r="I34" s="136" t="str">
        <f t="shared" ref="I34:I50" si="6">VLOOKUP($H34,class,3)</f>
        <v>Storage (50/50)</v>
      </c>
      <c r="J34" s="136">
        <f t="shared" ref="J34:J50" si="7">$G34*VLOOKUP($H34,class,6)</f>
        <v>0</v>
      </c>
      <c r="K34" s="136">
        <f t="shared" ref="K34:K50" si="8">$G34*VLOOKUP($H34,class,7)</f>
        <v>130563.34499999999</v>
      </c>
      <c r="L34" s="136">
        <f t="shared" ref="L34:L50" si="9">$G34*VLOOKUP($H34,class,8)</f>
        <v>130563.34499999999</v>
      </c>
      <c r="M34" s="42">
        <f t="shared" ref="M34:M52" si="10">SUM(J34:L34)-G34</f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</row>
    <row r="35" spans="1:44">
      <c r="A35" s="44">
        <f t="shared" si="0"/>
        <v>24</v>
      </c>
      <c r="B35" s="44"/>
      <c r="C35" s="137">
        <v>35020</v>
      </c>
      <c r="D35" s="44"/>
      <c r="E35" s="138" t="s">
        <v>147</v>
      </c>
      <c r="G35" s="135">
        <v>4681.5800000000008</v>
      </c>
      <c r="H35" s="131">
        <v>3.5</v>
      </c>
      <c r="I35" s="136" t="str">
        <f t="shared" si="6"/>
        <v>Storage (50/50)</v>
      </c>
      <c r="J35" s="136">
        <f t="shared" si="7"/>
        <v>0</v>
      </c>
      <c r="K35" s="136">
        <f t="shared" si="8"/>
        <v>2340.7900000000004</v>
      </c>
      <c r="L35" s="136">
        <f t="shared" si="9"/>
        <v>2340.7900000000004</v>
      </c>
      <c r="M35" s="42">
        <f t="shared" si="10"/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</row>
    <row r="36" spans="1:44">
      <c r="A36" s="44">
        <f t="shared" si="0"/>
        <v>25</v>
      </c>
      <c r="B36" s="44"/>
      <c r="C36" s="137">
        <v>35100</v>
      </c>
      <c r="D36" s="44"/>
      <c r="E36" s="138" t="s">
        <v>81</v>
      </c>
      <c r="G36" s="135">
        <v>17916.189999999999</v>
      </c>
      <c r="H36" s="131">
        <v>3.5</v>
      </c>
      <c r="I36" s="136" t="str">
        <f t="shared" si="6"/>
        <v>Storage (50/50)</v>
      </c>
      <c r="J36" s="136">
        <f t="shared" si="7"/>
        <v>0</v>
      </c>
      <c r="K36" s="136">
        <f t="shared" si="8"/>
        <v>8958.0949999999993</v>
      </c>
      <c r="L36" s="136">
        <f t="shared" si="9"/>
        <v>8958.0949999999993</v>
      </c>
      <c r="M36" s="42">
        <f t="shared" si="10"/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</row>
    <row r="37" spans="1:44">
      <c r="A37" s="44">
        <f t="shared" si="0"/>
        <v>26</v>
      </c>
      <c r="B37" s="44"/>
      <c r="C37" s="137">
        <v>35102</v>
      </c>
      <c r="D37" s="44"/>
      <c r="E37" s="138" t="s">
        <v>348</v>
      </c>
      <c r="G37" s="135">
        <v>153261.30000000002</v>
      </c>
      <c r="H37" s="131">
        <v>3.5</v>
      </c>
      <c r="I37" s="136" t="str">
        <f t="shared" si="6"/>
        <v>Storage (50/50)</v>
      </c>
      <c r="J37" s="136">
        <f t="shared" si="7"/>
        <v>0</v>
      </c>
      <c r="K37" s="136">
        <f t="shared" si="8"/>
        <v>76630.650000000009</v>
      </c>
      <c r="L37" s="136">
        <f t="shared" si="9"/>
        <v>76630.650000000009</v>
      </c>
      <c r="M37" s="42">
        <f t="shared" si="10"/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</row>
    <row r="38" spans="1:44">
      <c r="A38" s="44">
        <f t="shared" si="0"/>
        <v>27</v>
      </c>
      <c r="B38" s="44"/>
      <c r="C38" s="137">
        <v>35103</v>
      </c>
      <c r="D38" s="44"/>
      <c r="E38" s="138" t="s">
        <v>349</v>
      </c>
      <c r="G38" s="135">
        <v>23138.38</v>
      </c>
      <c r="H38" s="131">
        <v>3.5</v>
      </c>
      <c r="I38" s="136" t="str">
        <f t="shared" si="6"/>
        <v>Storage (50/50)</v>
      </c>
      <c r="J38" s="136">
        <f t="shared" si="7"/>
        <v>0</v>
      </c>
      <c r="K38" s="136">
        <f t="shared" si="8"/>
        <v>11569.19</v>
      </c>
      <c r="L38" s="136">
        <f t="shared" si="9"/>
        <v>11569.19</v>
      </c>
      <c r="M38" s="42">
        <f t="shared" si="10"/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</row>
    <row r="39" spans="1:44">
      <c r="A39" s="44">
        <f t="shared" si="0"/>
        <v>28</v>
      </c>
      <c r="B39" s="44"/>
      <c r="C39" s="137">
        <v>35104</v>
      </c>
      <c r="D39" s="44"/>
      <c r="E39" s="138" t="s">
        <v>350</v>
      </c>
      <c r="G39" s="135">
        <v>137442.53</v>
      </c>
      <c r="H39" s="131">
        <v>3.5</v>
      </c>
      <c r="I39" s="136" t="str">
        <f t="shared" si="6"/>
        <v>Storage (50/50)</v>
      </c>
      <c r="J39" s="136">
        <f t="shared" si="7"/>
        <v>0</v>
      </c>
      <c r="K39" s="136">
        <f t="shared" si="8"/>
        <v>68721.264999999999</v>
      </c>
      <c r="L39" s="136">
        <f t="shared" si="9"/>
        <v>68721.264999999999</v>
      </c>
      <c r="M39" s="42">
        <f t="shared" si="10"/>
        <v>0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</row>
    <row r="40" spans="1:44">
      <c r="A40" s="44">
        <f t="shared" si="0"/>
        <v>29</v>
      </c>
      <c r="B40" s="44"/>
      <c r="C40" s="137">
        <v>35200</v>
      </c>
      <c r="D40" s="44"/>
      <c r="E40" s="138" t="s">
        <v>351</v>
      </c>
      <c r="G40" s="135">
        <v>9095522.2800091319</v>
      </c>
      <c r="H40" s="131">
        <v>3.5</v>
      </c>
      <c r="I40" s="136" t="str">
        <f t="shared" si="6"/>
        <v>Storage (50/50)</v>
      </c>
      <c r="J40" s="136">
        <f t="shared" si="7"/>
        <v>0</v>
      </c>
      <c r="K40" s="136">
        <f t="shared" si="8"/>
        <v>4547761.1400045659</v>
      </c>
      <c r="L40" s="136">
        <f t="shared" si="9"/>
        <v>4547761.1400045659</v>
      </c>
      <c r="M40" s="42">
        <f t="shared" si="10"/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</row>
    <row r="41" spans="1:44">
      <c r="A41" s="44">
        <f t="shared" si="0"/>
        <v>30</v>
      </c>
      <c r="B41" s="44"/>
      <c r="C41" s="137">
        <v>35201</v>
      </c>
      <c r="D41" s="44"/>
      <c r="E41" s="138" t="s">
        <v>352</v>
      </c>
      <c r="G41" s="135">
        <v>1699998.5399999993</v>
      </c>
      <c r="H41" s="131">
        <v>3.5</v>
      </c>
      <c r="I41" s="136" t="str">
        <f t="shared" si="6"/>
        <v>Storage (50/50)</v>
      </c>
      <c r="J41" s="136">
        <f t="shared" si="7"/>
        <v>0</v>
      </c>
      <c r="K41" s="136">
        <f t="shared" si="8"/>
        <v>849999.26999999967</v>
      </c>
      <c r="L41" s="136">
        <f t="shared" si="9"/>
        <v>849999.26999999967</v>
      </c>
      <c r="M41" s="42">
        <f t="shared" si="10"/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</row>
    <row r="42" spans="1:44">
      <c r="A42" s="44">
        <f t="shared" si="0"/>
        <v>31</v>
      </c>
      <c r="B42" s="44"/>
      <c r="C42" s="137">
        <v>35202</v>
      </c>
      <c r="D42" s="44"/>
      <c r="E42" s="138" t="s">
        <v>353</v>
      </c>
      <c r="G42" s="135">
        <v>415818.86</v>
      </c>
      <c r="H42" s="131">
        <v>3.5</v>
      </c>
      <c r="I42" s="136" t="str">
        <f t="shared" si="6"/>
        <v>Storage (50/50)</v>
      </c>
      <c r="J42" s="136">
        <f t="shared" si="7"/>
        <v>0</v>
      </c>
      <c r="K42" s="136">
        <f t="shared" si="8"/>
        <v>207909.43</v>
      </c>
      <c r="L42" s="136">
        <f t="shared" si="9"/>
        <v>207909.43</v>
      </c>
      <c r="M42" s="42">
        <f t="shared" si="10"/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</row>
    <row r="43" spans="1:44">
      <c r="A43" s="44">
        <f t="shared" si="0"/>
        <v>32</v>
      </c>
      <c r="B43" s="44"/>
      <c r="C43" s="137">
        <v>35203</v>
      </c>
      <c r="D43" s="44"/>
      <c r="E43" s="138" t="s">
        <v>354</v>
      </c>
      <c r="G43" s="135">
        <v>1694832.9600000007</v>
      </c>
      <c r="H43" s="131">
        <v>3.5</v>
      </c>
      <c r="I43" s="136" t="str">
        <f t="shared" si="6"/>
        <v>Storage (50/50)</v>
      </c>
      <c r="J43" s="136">
        <f t="shared" si="7"/>
        <v>0</v>
      </c>
      <c r="K43" s="136">
        <f t="shared" si="8"/>
        <v>847416.48000000033</v>
      </c>
      <c r="L43" s="136">
        <f t="shared" si="9"/>
        <v>847416.48000000033</v>
      </c>
      <c r="M43" s="42">
        <f t="shared" si="10"/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</row>
    <row r="44" spans="1:44">
      <c r="A44" s="44">
        <f t="shared" si="0"/>
        <v>33</v>
      </c>
      <c r="B44" s="44"/>
      <c r="C44" s="137">
        <v>35210</v>
      </c>
      <c r="D44" s="44"/>
      <c r="E44" s="138" t="s">
        <v>355</v>
      </c>
      <c r="G44" s="135">
        <v>178530.09000000003</v>
      </c>
      <c r="H44" s="131">
        <v>3.5</v>
      </c>
      <c r="I44" s="136" t="str">
        <f t="shared" si="6"/>
        <v>Storage (50/50)</v>
      </c>
      <c r="J44" s="136">
        <f t="shared" si="7"/>
        <v>0</v>
      </c>
      <c r="K44" s="136">
        <f t="shared" si="8"/>
        <v>89265.045000000013</v>
      </c>
      <c r="L44" s="136">
        <f t="shared" si="9"/>
        <v>89265.045000000013</v>
      </c>
      <c r="M44" s="42">
        <f t="shared" si="10"/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</row>
    <row r="45" spans="1:44">
      <c r="A45" s="44">
        <f t="shared" si="0"/>
        <v>34</v>
      </c>
      <c r="B45" s="44"/>
      <c r="C45" s="137">
        <v>35211</v>
      </c>
      <c r="D45" s="44"/>
      <c r="E45" s="138" t="s">
        <v>356</v>
      </c>
      <c r="G45" s="135">
        <v>54614.270000000011</v>
      </c>
      <c r="H45" s="131">
        <v>3.5</v>
      </c>
      <c r="I45" s="136" t="str">
        <f t="shared" si="6"/>
        <v>Storage (50/50)</v>
      </c>
      <c r="J45" s="136">
        <f t="shared" si="7"/>
        <v>0</v>
      </c>
      <c r="K45" s="136">
        <f t="shared" si="8"/>
        <v>27307.135000000006</v>
      </c>
      <c r="L45" s="136">
        <f t="shared" si="9"/>
        <v>27307.135000000006</v>
      </c>
      <c r="M45" s="42">
        <f t="shared" si="10"/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</row>
    <row r="46" spans="1:44">
      <c r="A46" s="44">
        <f t="shared" si="0"/>
        <v>35</v>
      </c>
      <c r="B46" s="44"/>
      <c r="C46" s="137">
        <v>35301</v>
      </c>
      <c r="D46" s="44"/>
      <c r="E46" s="141" t="s">
        <v>342</v>
      </c>
      <c r="G46" s="135">
        <v>178496.89999999994</v>
      </c>
      <c r="H46" s="131">
        <v>3.5</v>
      </c>
      <c r="I46" s="136" t="str">
        <f t="shared" si="6"/>
        <v>Storage (50/50)</v>
      </c>
      <c r="J46" s="136">
        <f t="shared" si="7"/>
        <v>0</v>
      </c>
      <c r="K46" s="136">
        <f t="shared" si="8"/>
        <v>89248.449999999968</v>
      </c>
      <c r="L46" s="136">
        <f t="shared" si="9"/>
        <v>89248.449999999968</v>
      </c>
      <c r="M46" s="42">
        <f t="shared" si="10"/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</row>
    <row r="47" spans="1:44">
      <c r="A47" s="44">
        <f t="shared" si="0"/>
        <v>36</v>
      </c>
      <c r="B47" s="44"/>
      <c r="C47" s="137">
        <v>35302</v>
      </c>
      <c r="D47" s="44"/>
      <c r="E47" s="138" t="s">
        <v>343</v>
      </c>
      <c r="G47" s="135">
        <v>209458.21</v>
      </c>
      <c r="H47" s="131">
        <v>3.5</v>
      </c>
      <c r="I47" s="136" t="str">
        <f t="shared" si="6"/>
        <v>Storage (50/50)</v>
      </c>
      <c r="J47" s="136">
        <f t="shared" si="7"/>
        <v>0</v>
      </c>
      <c r="K47" s="136">
        <f t="shared" si="8"/>
        <v>104729.105</v>
      </c>
      <c r="L47" s="136">
        <f t="shared" si="9"/>
        <v>104729.105</v>
      </c>
      <c r="M47" s="42">
        <f t="shared" si="10"/>
        <v>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</row>
    <row r="48" spans="1:44">
      <c r="A48" s="44">
        <f t="shared" si="0"/>
        <v>37</v>
      </c>
      <c r="B48" s="44"/>
      <c r="C48" s="137">
        <v>35400</v>
      </c>
      <c r="D48" s="44"/>
      <c r="E48" s="138" t="s">
        <v>126</v>
      </c>
      <c r="G48" s="135">
        <v>923446.05000000016</v>
      </c>
      <c r="H48" s="131">
        <v>3.5</v>
      </c>
      <c r="I48" s="136" t="str">
        <f t="shared" si="6"/>
        <v>Storage (50/50)</v>
      </c>
      <c r="J48" s="136">
        <f t="shared" si="7"/>
        <v>0</v>
      </c>
      <c r="K48" s="136">
        <f t="shared" si="8"/>
        <v>461723.02500000008</v>
      </c>
      <c r="L48" s="136">
        <f t="shared" si="9"/>
        <v>461723.02500000008</v>
      </c>
      <c r="M48" s="42">
        <f t="shared" si="10"/>
        <v>0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</row>
    <row r="49" spans="1:44">
      <c r="A49" s="44">
        <f t="shared" si="0"/>
        <v>38</v>
      </c>
      <c r="B49" s="44"/>
      <c r="C49" s="137">
        <v>35500</v>
      </c>
      <c r="D49" s="44"/>
      <c r="E49" s="138" t="s">
        <v>357</v>
      </c>
      <c r="G49" s="135">
        <v>240883.02999999994</v>
      </c>
      <c r="H49" s="131">
        <v>3.5</v>
      </c>
      <c r="I49" s="136" t="str">
        <f t="shared" si="6"/>
        <v>Storage (50/50)</v>
      </c>
      <c r="J49" s="136">
        <f t="shared" si="7"/>
        <v>0</v>
      </c>
      <c r="K49" s="136">
        <f t="shared" si="8"/>
        <v>120441.51499999997</v>
      </c>
      <c r="L49" s="136">
        <f t="shared" si="9"/>
        <v>120441.51499999997</v>
      </c>
      <c r="M49" s="42">
        <f t="shared" si="10"/>
        <v>0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</row>
    <row r="50" spans="1:44">
      <c r="A50" s="44">
        <f t="shared" si="0"/>
        <v>39</v>
      </c>
      <c r="B50" s="44"/>
      <c r="C50" s="137">
        <v>35600</v>
      </c>
      <c r="D50" s="44"/>
      <c r="E50" s="138" t="s">
        <v>345</v>
      </c>
      <c r="G50" s="140">
        <v>414663.45000000013</v>
      </c>
      <c r="H50" s="131">
        <v>3.5</v>
      </c>
      <c r="I50" s="136" t="str">
        <f t="shared" si="6"/>
        <v>Storage (50/50)</v>
      </c>
      <c r="J50" s="136">
        <f t="shared" si="7"/>
        <v>0</v>
      </c>
      <c r="K50" s="136">
        <f t="shared" si="8"/>
        <v>207331.72500000006</v>
      </c>
      <c r="L50" s="136">
        <f t="shared" si="9"/>
        <v>207331.72500000006</v>
      </c>
      <c r="M50" s="42">
        <f t="shared" si="10"/>
        <v>0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</row>
    <row r="51" spans="1:44">
      <c r="A51" s="44">
        <f t="shared" si="0"/>
        <v>40</v>
      </c>
      <c r="B51" s="44"/>
      <c r="C51" s="44"/>
      <c r="D51" s="44"/>
      <c r="E51" s="44"/>
      <c r="G51" s="42"/>
      <c r="H51" s="131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</row>
    <row r="52" spans="1:44">
      <c r="A52" s="44">
        <f t="shared" si="0"/>
        <v>41</v>
      </c>
      <c r="B52" s="44"/>
      <c r="C52" s="44"/>
      <c r="D52" s="44" t="s">
        <v>358</v>
      </c>
      <c r="E52" s="44"/>
      <c r="G52" s="42">
        <f>SUM(G34:G50)</f>
        <v>15703831.310009131</v>
      </c>
      <c r="H52" s="131"/>
      <c r="I52" s="42"/>
      <c r="J52" s="42">
        <f>SUM(J34:J50)</f>
        <v>0</v>
      </c>
      <c r="K52" s="42">
        <f>SUM(K34:K50)</f>
        <v>7851915.6550045656</v>
      </c>
      <c r="L52" s="42">
        <f>SUM(L34:L50)</f>
        <v>7851915.6550045656</v>
      </c>
      <c r="M52" s="42">
        <f t="shared" si="10"/>
        <v>0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</row>
    <row r="53" spans="1:44">
      <c r="A53" s="44">
        <f t="shared" si="0"/>
        <v>42</v>
      </c>
      <c r="B53" s="44"/>
      <c r="C53" s="44"/>
      <c r="D53" s="44"/>
      <c r="E53" s="44"/>
      <c r="G53" s="42"/>
      <c r="H53" s="131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</row>
    <row r="54" spans="1:44">
      <c r="A54" s="44">
        <f t="shared" si="0"/>
        <v>43</v>
      </c>
      <c r="B54" s="44"/>
      <c r="C54" s="44"/>
      <c r="D54" s="44" t="s">
        <v>64</v>
      </c>
      <c r="E54" s="44"/>
      <c r="G54" s="42"/>
      <c r="H54" s="131"/>
      <c r="I54" s="136"/>
      <c r="J54" s="136"/>
      <c r="K54" s="136"/>
      <c r="L54" s="136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</row>
    <row r="55" spans="1:44">
      <c r="A55" s="44">
        <f t="shared" si="0"/>
        <v>44</v>
      </c>
      <c r="B55" s="44"/>
      <c r="C55" s="44"/>
      <c r="D55" s="44"/>
      <c r="E55" s="44"/>
      <c r="G55" s="42"/>
      <c r="H55" s="131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</row>
    <row r="56" spans="1:44">
      <c r="A56" s="44">
        <f t="shared" si="0"/>
        <v>45</v>
      </c>
      <c r="B56" s="44"/>
      <c r="C56" s="137">
        <v>36510</v>
      </c>
      <c r="E56" s="44" t="s">
        <v>125</v>
      </c>
      <c r="G56" s="135">
        <v>26970.37</v>
      </c>
      <c r="H56" s="131">
        <v>2</v>
      </c>
      <c r="I56" s="136" t="str">
        <f t="shared" ref="I56:I63" si="11">VLOOKUP($H56,class,3)</f>
        <v>Demand</v>
      </c>
      <c r="J56" s="136">
        <f t="shared" ref="J56:J63" si="12">$G56*VLOOKUP($H56,class,6)</f>
        <v>0</v>
      </c>
      <c r="K56" s="136">
        <f t="shared" ref="K56:K63" si="13">$G56*VLOOKUP($H56,class,7)</f>
        <v>26970.37</v>
      </c>
      <c r="L56" s="136">
        <f t="shared" ref="L56:L63" si="14">$G56*VLOOKUP($H56,class,8)</f>
        <v>0</v>
      </c>
      <c r="M56" s="42">
        <f t="shared" ref="M56:M63" si="15">SUM(J56:L56)-G56</f>
        <v>0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</row>
    <row r="57" spans="1:44">
      <c r="A57" s="44">
        <f t="shared" si="0"/>
        <v>46</v>
      </c>
      <c r="B57" s="44"/>
      <c r="C57" s="137">
        <v>36520</v>
      </c>
      <c r="E57" s="44" t="s">
        <v>147</v>
      </c>
      <c r="G57" s="135">
        <v>867772</v>
      </c>
      <c r="H57" s="131">
        <v>2</v>
      </c>
      <c r="I57" s="136" t="str">
        <f t="shared" si="11"/>
        <v>Demand</v>
      </c>
      <c r="J57" s="136">
        <f t="shared" si="12"/>
        <v>0</v>
      </c>
      <c r="K57" s="136">
        <f t="shared" si="13"/>
        <v>867772</v>
      </c>
      <c r="L57" s="136">
        <f t="shared" si="14"/>
        <v>0</v>
      </c>
      <c r="M57" s="42">
        <f>SUM(J57:L57)-G57</f>
        <v>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</row>
    <row r="58" spans="1:44">
      <c r="A58" s="44">
        <f t="shared" si="0"/>
        <v>47</v>
      </c>
      <c r="B58" s="44"/>
      <c r="C58" s="137">
        <v>36602</v>
      </c>
      <c r="E58" s="138" t="s">
        <v>149</v>
      </c>
      <c r="G58" s="135">
        <v>49001.719999999987</v>
      </c>
      <c r="H58" s="131">
        <v>2</v>
      </c>
      <c r="I58" s="136" t="str">
        <f t="shared" si="11"/>
        <v>Demand</v>
      </c>
      <c r="J58" s="136">
        <f t="shared" si="12"/>
        <v>0</v>
      </c>
      <c r="K58" s="136">
        <f t="shared" si="13"/>
        <v>49001.719999999987</v>
      </c>
      <c r="L58" s="136">
        <f t="shared" si="14"/>
        <v>0</v>
      </c>
      <c r="M58" s="42">
        <f t="shared" si="15"/>
        <v>0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</row>
    <row r="59" spans="1:44">
      <c r="A59" s="44">
        <f t="shared" si="0"/>
        <v>48</v>
      </c>
      <c r="B59" s="44"/>
      <c r="C59" s="137">
        <v>36603</v>
      </c>
      <c r="E59" s="138" t="s">
        <v>283</v>
      </c>
      <c r="G59" s="135">
        <v>60826.290000000008</v>
      </c>
      <c r="H59" s="131">
        <v>2</v>
      </c>
      <c r="I59" s="136" t="str">
        <f t="shared" si="11"/>
        <v>Demand</v>
      </c>
      <c r="J59" s="136">
        <f t="shared" si="12"/>
        <v>0</v>
      </c>
      <c r="K59" s="136">
        <f t="shared" si="13"/>
        <v>60826.290000000008</v>
      </c>
      <c r="L59" s="136">
        <f t="shared" si="14"/>
        <v>0</v>
      </c>
      <c r="M59" s="42">
        <f>SUM(J59:L59)-G59</f>
        <v>0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</row>
    <row r="60" spans="1:44">
      <c r="A60" s="44">
        <f t="shared" si="0"/>
        <v>49</v>
      </c>
      <c r="B60" s="44"/>
      <c r="C60" s="137">
        <v>36700</v>
      </c>
      <c r="E60" s="138" t="s">
        <v>284</v>
      </c>
      <c r="G60" s="135">
        <v>185508.8</v>
      </c>
      <c r="H60" s="131">
        <v>2</v>
      </c>
      <c r="I60" s="136" t="str">
        <f t="shared" si="11"/>
        <v>Demand</v>
      </c>
      <c r="J60" s="136">
        <f t="shared" si="12"/>
        <v>0</v>
      </c>
      <c r="K60" s="136">
        <f t="shared" si="13"/>
        <v>185508.8</v>
      </c>
      <c r="L60" s="136">
        <f t="shared" si="14"/>
        <v>0</v>
      </c>
      <c r="M60" s="42">
        <f t="shared" si="15"/>
        <v>0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</row>
    <row r="61" spans="1:44">
      <c r="A61" s="44">
        <f t="shared" si="0"/>
        <v>50</v>
      </c>
      <c r="B61" s="44"/>
      <c r="C61" s="137">
        <v>36701</v>
      </c>
      <c r="E61" s="138" t="s">
        <v>285</v>
      </c>
      <c r="G61" s="135">
        <v>27762017.089999992</v>
      </c>
      <c r="H61" s="131">
        <v>2</v>
      </c>
      <c r="I61" s="136" t="str">
        <f t="shared" si="11"/>
        <v>Demand</v>
      </c>
      <c r="J61" s="136">
        <f t="shared" si="12"/>
        <v>0</v>
      </c>
      <c r="K61" s="136">
        <f t="shared" si="13"/>
        <v>27762017.089999992</v>
      </c>
      <c r="L61" s="136">
        <f t="shared" si="14"/>
        <v>0</v>
      </c>
      <c r="M61" s="42">
        <f t="shared" si="15"/>
        <v>0</v>
      </c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</row>
    <row r="62" spans="1:44">
      <c r="A62" s="44">
        <f t="shared" si="0"/>
        <v>51</v>
      </c>
      <c r="B62" s="44"/>
      <c r="C62" s="137">
        <v>36900</v>
      </c>
      <c r="E62" s="138" t="s">
        <v>286</v>
      </c>
      <c r="G62" s="135">
        <v>615021.88</v>
      </c>
      <c r="H62" s="131">
        <v>2</v>
      </c>
      <c r="I62" s="136" t="str">
        <f t="shared" si="11"/>
        <v>Demand</v>
      </c>
      <c r="J62" s="136">
        <f t="shared" si="12"/>
        <v>0</v>
      </c>
      <c r="K62" s="136">
        <f t="shared" si="13"/>
        <v>615021.88</v>
      </c>
      <c r="L62" s="136">
        <f t="shared" si="14"/>
        <v>0</v>
      </c>
      <c r="M62" s="42">
        <f t="shared" si="15"/>
        <v>0</v>
      </c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</row>
    <row r="63" spans="1:44">
      <c r="A63" s="44">
        <f t="shared" si="0"/>
        <v>52</v>
      </c>
      <c r="B63" s="44"/>
      <c r="C63" s="137">
        <v>36901</v>
      </c>
      <c r="E63" s="138" t="s">
        <v>286</v>
      </c>
      <c r="G63" s="140">
        <v>2269871.41</v>
      </c>
      <c r="H63" s="131">
        <v>2</v>
      </c>
      <c r="I63" s="136" t="str">
        <f t="shared" si="11"/>
        <v>Demand</v>
      </c>
      <c r="J63" s="136">
        <f t="shared" si="12"/>
        <v>0</v>
      </c>
      <c r="K63" s="136">
        <f t="shared" si="13"/>
        <v>2269871.41</v>
      </c>
      <c r="L63" s="136">
        <f t="shared" si="14"/>
        <v>0</v>
      </c>
      <c r="M63" s="42">
        <f t="shared" si="15"/>
        <v>0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</row>
    <row r="64" spans="1:44">
      <c r="A64" s="44">
        <f t="shared" si="0"/>
        <v>53</v>
      </c>
      <c r="B64" s="44"/>
      <c r="C64" s="44"/>
      <c r="D64" s="44"/>
      <c r="E64" s="44"/>
      <c r="G64" s="42"/>
      <c r="H64" s="131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</row>
    <row r="65" spans="1:44">
      <c r="A65" s="44">
        <f t="shared" si="0"/>
        <v>54</v>
      </c>
      <c r="B65" s="44"/>
      <c r="C65" s="44"/>
      <c r="D65" s="44" t="s">
        <v>65</v>
      </c>
      <c r="E65" s="44"/>
      <c r="G65" s="42">
        <f>SUM(G56:G63)</f>
        <v>31836989.559999991</v>
      </c>
      <c r="H65" s="131"/>
      <c r="I65" s="42"/>
      <c r="J65" s="42">
        <f>SUM(J56:J63)</f>
        <v>0</v>
      </c>
      <c r="K65" s="42">
        <f>SUM(K56:K63)</f>
        <v>31836989.559999991</v>
      </c>
      <c r="L65" s="42">
        <f>SUM(L56:L63)</f>
        <v>0</v>
      </c>
      <c r="M65" s="42">
        <f>SUM(J65:L65)-G65</f>
        <v>0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</row>
    <row r="66" spans="1:44">
      <c r="A66" s="44">
        <f t="shared" si="0"/>
        <v>55</v>
      </c>
      <c r="B66" s="44"/>
      <c r="C66" s="44"/>
      <c r="D66" s="44"/>
      <c r="E66" s="44"/>
      <c r="G66" s="42"/>
      <c r="H66" s="131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</row>
    <row r="67" spans="1:44">
      <c r="A67" s="44">
        <f t="shared" si="0"/>
        <v>56</v>
      </c>
      <c r="B67" s="44"/>
      <c r="C67" s="44"/>
      <c r="D67" s="44" t="s">
        <v>24</v>
      </c>
      <c r="E67" s="44"/>
      <c r="G67" s="42"/>
      <c r="H67" s="131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</row>
    <row r="68" spans="1:44">
      <c r="A68" s="44">
        <f t="shared" si="0"/>
        <v>57</v>
      </c>
      <c r="B68" s="44"/>
      <c r="C68" s="44"/>
      <c r="D68" s="44"/>
      <c r="E68" s="44"/>
      <c r="G68" s="42"/>
      <c r="H68" s="131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</row>
    <row r="69" spans="1:44">
      <c r="A69" s="44">
        <f t="shared" si="0"/>
        <v>58</v>
      </c>
      <c r="B69" s="44"/>
      <c r="C69" s="137">
        <v>37400</v>
      </c>
      <c r="E69" s="138" t="s">
        <v>125</v>
      </c>
      <c r="G69" s="135">
        <v>531166.79</v>
      </c>
      <c r="H69" s="168">
        <v>4</v>
      </c>
      <c r="I69" s="136" t="str">
        <f t="shared" ref="I69:I89" si="16">VLOOKUP($H69,class,3)</f>
        <v>Mains (Peak &amp; Average)</v>
      </c>
      <c r="J69" s="136">
        <f t="shared" ref="J69:J89" si="17">$G69*VLOOKUP($H69,class,6)</f>
        <v>0</v>
      </c>
      <c r="K69" s="136">
        <f t="shared" ref="K69:K89" si="18">$G69*VLOOKUP($H69,class,7)</f>
        <v>327704.64857813204</v>
      </c>
      <c r="L69" s="136">
        <f t="shared" ref="L69:L89" si="19">$G69*VLOOKUP($H69,class,8)</f>
        <v>203462.141421868</v>
      </c>
      <c r="M69" s="42">
        <f t="shared" ref="M69:M79" si="20">SUM(J69:L69)-G69</f>
        <v>0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</row>
    <row r="70" spans="1:44">
      <c r="A70" s="44">
        <f t="shared" si="0"/>
        <v>59</v>
      </c>
      <c r="B70" s="44"/>
      <c r="C70" s="137">
        <v>37401</v>
      </c>
      <c r="E70" s="138" t="s">
        <v>287</v>
      </c>
      <c r="G70" s="135">
        <v>37326.419999999991</v>
      </c>
      <c r="H70" s="168">
        <v>4</v>
      </c>
      <c r="I70" s="136" t="str">
        <f t="shared" si="16"/>
        <v>Mains (Peak &amp; Average)</v>
      </c>
      <c r="J70" s="136">
        <f t="shared" si="17"/>
        <v>0</v>
      </c>
      <c r="K70" s="136">
        <f t="shared" si="18"/>
        <v>23028.62599670389</v>
      </c>
      <c r="L70" s="136">
        <f t="shared" si="19"/>
        <v>14297.794003296101</v>
      </c>
      <c r="M70" s="42">
        <f>SUM(J70:L70)-G70</f>
        <v>0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</row>
    <row r="71" spans="1:44">
      <c r="A71" s="44">
        <f t="shared" si="0"/>
        <v>60</v>
      </c>
      <c r="B71" s="44"/>
      <c r="C71" s="137">
        <v>37402</v>
      </c>
      <c r="E71" s="138" t="s">
        <v>288</v>
      </c>
      <c r="G71" s="135">
        <v>1508932.1306592142</v>
      </c>
      <c r="H71" s="168">
        <v>4</v>
      </c>
      <c r="I71" s="136" t="str">
        <f t="shared" si="16"/>
        <v>Mains (Peak &amp; Average)</v>
      </c>
      <c r="J71" s="136">
        <f t="shared" si="17"/>
        <v>0</v>
      </c>
      <c r="K71" s="136">
        <f t="shared" si="18"/>
        <v>930939.36389722279</v>
      </c>
      <c r="L71" s="136">
        <f t="shared" si="19"/>
        <v>577992.76676199131</v>
      </c>
      <c r="M71" s="42">
        <f t="shared" si="20"/>
        <v>0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</row>
    <row r="72" spans="1:44">
      <c r="A72" s="44">
        <f t="shared" si="0"/>
        <v>61</v>
      </c>
      <c r="B72" s="44"/>
      <c r="C72" s="137">
        <v>37403</v>
      </c>
      <c r="E72" s="138" t="s">
        <v>289</v>
      </c>
      <c r="G72" s="135">
        <v>2783.89</v>
      </c>
      <c r="H72" s="168">
        <v>4</v>
      </c>
      <c r="I72" s="136" t="str">
        <f t="shared" si="16"/>
        <v>Mains (Peak &amp; Average)</v>
      </c>
      <c r="J72" s="136">
        <f t="shared" si="17"/>
        <v>0</v>
      </c>
      <c r="K72" s="136">
        <f t="shared" si="18"/>
        <v>1717.5277357422437</v>
      </c>
      <c r="L72" s="136">
        <f t="shared" si="19"/>
        <v>1066.3622642577561</v>
      </c>
      <c r="M72" s="42">
        <f t="shared" si="20"/>
        <v>0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</row>
    <row r="73" spans="1:44">
      <c r="A73" s="44">
        <f t="shared" si="0"/>
        <v>62</v>
      </c>
      <c r="B73" s="44"/>
      <c r="C73" s="137">
        <v>37500</v>
      </c>
      <c r="E73" s="138" t="s">
        <v>149</v>
      </c>
      <c r="G73" s="135">
        <v>336167.54</v>
      </c>
      <c r="H73" s="168">
        <v>4</v>
      </c>
      <c r="I73" s="136" t="str">
        <f t="shared" si="16"/>
        <v>Mains (Peak &amp; Average)</v>
      </c>
      <c r="J73" s="136">
        <f t="shared" si="17"/>
        <v>0</v>
      </c>
      <c r="K73" s="136">
        <f t="shared" si="18"/>
        <v>207399.38496357261</v>
      </c>
      <c r="L73" s="136">
        <f t="shared" si="19"/>
        <v>128768.15503642736</v>
      </c>
      <c r="M73" s="42">
        <f t="shared" si="20"/>
        <v>0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</row>
    <row r="74" spans="1:44">
      <c r="A74" s="44">
        <f t="shared" si="0"/>
        <v>63</v>
      </c>
      <c r="B74" s="44"/>
      <c r="C74" s="137">
        <v>37501</v>
      </c>
      <c r="E74" s="138" t="s">
        <v>290</v>
      </c>
      <c r="G74" s="135">
        <v>99818.12999999999</v>
      </c>
      <c r="H74" s="168">
        <v>4</v>
      </c>
      <c r="I74" s="136" t="str">
        <f t="shared" si="16"/>
        <v>Mains (Peak &amp; Average)</v>
      </c>
      <c r="J74" s="136">
        <f t="shared" si="17"/>
        <v>0</v>
      </c>
      <c r="K74" s="136">
        <f t="shared" si="18"/>
        <v>61583.039130470286</v>
      </c>
      <c r="L74" s="136">
        <f t="shared" si="19"/>
        <v>38235.090869529704</v>
      </c>
      <c r="M74" s="42">
        <f t="shared" si="20"/>
        <v>0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</row>
    <row r="75" spans="1:44">
      <c r="A75" s="44">
        <f t="shared" si="0"/>
        <v>64</v>
      </c>
      <c r="B75" s="44"/>
      <c r="C75" s="137">
        <v>37502</v>
      </c>
      <c r="E75" s="138" t="s">
        <v>288</v>
      </c>
      <c r="G75" s="135">
        <v>46264.189999999995</v>
      </c>
      <c r="H75" s="168">
        <v>4</v>
      </c>
      <c r="I75" s="136" t="str">
        <f t="shared" si="16"/>
        <v>Mains (Peak &amp; Average)</v>
      </c>
      <c r="J75" s="136">
        <f t="shared" si="17"/>
        <v>0</v>
      </c>
      <c r="K75" s="136">
        <f t="shared" si="18"/>
        <v>28542.805030604279</v>
      </c>
      <c r="L75" s="136">
        <f t="shared" si="19"/>
        <v>17721.384969395713</v>
      </c>
      <c r="M75" s="42">
        <f t="shared" si="20"/>
        <v>0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</row>
    <row r="76" spans="1:44">
      <c r="A76" s="44">
        <f t="shared" si="0"/>
        <v>65</v>
      </c>
      <c r="B76" s="44"/>
      <c r="C76" s="137">
        <v>37503</v>
      </c>
      <c r="E76" s="138" t="s">
        <v>291</v>
      </c>
      <c r="G76" s="135">
        <v>4005.0800000000013</v>
      </c>
      <c r="H76" s="168">
        <v>4</v>
      </c>
      <c r="I76" s="136" t="str">
        <f t="shared" si="16"/>
        <v>Mains (Peak &amp; Average)</v>
      </c>
      <c r="J76" s="136">
        <f t="shared" si="17"/>
        <v>0</v>
      </c>
      <c r="K76" s="136">
        <f t="shared" si="18"/>
        <v>2470.9438892580338</v>
      </c>
      <c r="L76" s="136">
        <f t="shared" si="19"/>
        <v>1534.1361107419673</v>
      </c>
      <c r="M76" s="42">
        <f t="shared" si="20"/>
        <v>0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</row>
    <row r="77" spans="1:44">
      <c r="A77" s="44">
        <f t="shared" si="0"/>
        <v>66</v>
      </c>
      <c r="B77" s="44"/>
      <c r="C77" s="137">
        <v>37600</v>
      </c>
      <c r="E77" s="138" t="s">
        <v>284</v>
      </c>
      <c r="G77" s="135">
        <v>20008047.633832872</v>
      </c>
      <c r="H77" s="168">
        <v>4</v>
      </c>
      <c r="I77" s="136" t="str">
        <f t="shared" si="16"/>
        <v>Mains (Peak &amp; Average)</v>
      </c>
      <c r="J77" s="136">
        <f t="shared" si="17"/>
        <v>0</v>
      </c>
      <c r="K77" s="136">
        <f t="shared" si="18"/>
        <v>12344013.861596517</v>
      </c>
      <c r="L77" s="136">
        <f t="shared" si="19"/>
        <v>7664033.7722363528</v>
      </c>
      <c r="M77" s="42">
        <f t="shared" si="20"/>
        <v>0</v>
      </c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</row>
    <row r="78" spans="1:44">
      <c r="A78" s="44">
        <f t="shared" si="0"/>
        <v>67</v>
      </c>
      <c r="B78" s="44"/>
      <c r="C78" s="137">
        <v>37601</v>
      </c>
      <c r="E78" s="138" t="s">
        <v>285</v>
      </c>
      <c r="G78" s="135">
        <v>112357720.54772933</v>
      </c>
      <c r="H78" s="168">
        <v>4</v>
      </c>
      <c r="I78" s="136" t="str">
        <f t="shared" si="16"/>
        <v>Mains (Peak &amp; Average)</v>
      </c>
      <c r="J78" s="136">
        <f t="shared" si="17"/>
        <v>0</v>
      </c>
      <c r="K78" s="136">
        <f t="shared" si="18"/>
        <v>69319370.149503514</v>
      </c>
      <c r="L78" s="136">
        <f t="shared" si="19"/>
        <v>43038350.398225814</v>
      </c>
      <c r="M78" s="42">
        <f t="shared" si="20"/>
        <v>0</v>
      </c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</row>
    <row r="79" spans="1:44">
      <c r="A79" s="44">
        <f t="shared" si="0"/>
        <v>68</v>
      </c>
      <c r="B79" s="44"/>
      <c r="C79" s="137">
        <v>37602</v>
      </c>
      <c r="E79" s="138" t="s">
        <v>292</v>
      </c>
      <c r="G79" s="135">
        <v>97163196.540185437</v>
      </c>
      <c r="H79" s="168">
        <v>4</v>
      </c>
      <c r="I79" s="136" t="str">
        <f t="shared" si="16"/>
        <v>Mains (Peak &amp; Average)</v>
      </c>
      <c r="J79" s="136">
        <f t="shared" si="17"/>
        <v>0</v>
      </c>
      <c r="K79" s="136">
        <f t="shared" si="18"/>
        <v>59945071.447199173</v>
      </c>
      <c r="L79" s="136">
        <f t="shared" si="19"/>
        <v>37218125.092986256</v>
      </c>
      <c r="M79" s="42">
        <f t="shared" si="20"/>
        <v>0</v>
      </c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</row>
    <row r="80" spans="1:44">
      <c r="A80" s="44">
        <f t="shared" si="0"/>
        <v>69</v>
      </c>
      <c r="B80" s="44"/>
      <c r="C80" s="137">
        <v>37800</v>
      </c>
      <c r="E80" s="138" t="s">
        <v>293</v>
      </c>
      <c r="G80" s="135">
        <v>7462836.8265099321</v>
      </c>
      <c r="H80" s="168">
        <v>4</v>
      </c>
      <c r="I80" s="136" t="str">
        <f t="shared" si="16"/>
        <v>Mains (Peak &amp; Average)</v>
      </c>
      <c r="J80" s="136">
        <f t="shared" si="17"/>
        <v>0</v>
      </c>
      <c r="K80" s="136">
        <f t="shared" si="18"/>
        <v>4604215.4096783409</v>
      </c>
      <c r="L80" s="136">
        <f t="shared" si="19"/>
        <v>2858621.4168315912</v>
      </c>
      <c r="M80" s="42">
        <f t="shared" ref="M80:M87" si="21">SUM(J80:L80)-G80</f>
        <v>0</v>
      </c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</row>
    <row r="81" spans="1:44">
      <c r="A81" s="44">
        <f t="shared" si="0"/>
        <v>70</v>
      </c>
      <c r="B81" s="44"/>
      <c r="C81" s="137">
        <v>37900</v>
      </c>
      <c r="E81" s="138" t="s">
        <v>294</v>
      </c>
      <c r="G81" s="135">
        <v>3151874.9211629597</v>
      </c>
      <c r="H81" s="168">
        <v>4</v>
      </c>
      <c r="I81" s="136" t="str">
        <f t="shared" si="16"/>
        <v>Mains (Peak &amp; Average)</v>
      </c>
      <c r="J81" s="136">
        <f t="shared" si="17"/>
        <v>0</v>
      </c>
      <c r="K81" s="136">
        <f t="shared" si="18"/>
        <v>1944556.9317350115</v>
      </c>
      <c r="L81" s="136">
        <f t="shared" si="19"/>
        <v>1207317.9894279479</v>
      </c>
      <c r="M81" s="42">
        <f t="shared" si="21"/>
        <v>0</v>
      </c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</row>
    <row r="82" spans="1:44">
      <c r="A82" s="44">
        <f t="shared" si="0"/>
        <v>71</v>
      </c>
      <c r="B82" s="44"/>
      <c r="C82" s="137">
        <v>37905</v>
      </c>
      <c r="E82" s="138" t="s">
        <v>295</v>
      </c>
      <c r="G82" s="135">
        <v>1393820.6099999999</v>
      </c>
      <c r="H82" s="168">
        <v>4</v>
      </c>
      <c r="I82" s="136" t="str">
        <f t="shared" si="16"/>
        <v>Mains (Peak &amp; Average)</v>
      </c>
      <c r="J82" s="136">
        <f t="shared" si="17"/>
        <v>0</v>
      </c>
      <c r="K82" s="136">
        <f t="shared" si="18"/>
        <v>859921.03004219732</v>
      </c>
      <c r="L82" s="136">
        <f t="shared" si="19"/>
        <v>533899.57995780243</v>
      </c>
      <c r="M82" s="42">
        <f t="shared" si="21"/>
        <v>0</v>
      </c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</row>
    <row r="83" spans="1:44">
      <c r="A83" s="44">
        <f t="shared" si="0"/>
        <v>72</v>
      </c>
      <c r="B83" s="44"/>
      <c r="C83" s="137">
        <v>38000</v>
      </c>
      <c r="E83" s="138" t="s">
        <v>52</v>
      </c>
      <c r="G83" s="135">
        <v>118202045.19986632</v>
      </c>
      <c r="H83" s="131">
        <v>1</v>
      </c>
      <c r="I83" s="136" t="str">
        <f t="shared" si="16"/>
        <v>Customer</v>
      </c>
      <c r="J83" s="136">
        <f t="shared" si="17"/>
        <v>118202045.19986632</v>
      </c>
      <c r="K83" s="136">
        <f t="shared" si="18"/>
        <v>0</v>
      </c>
      <c r="L83" s="136">
        <f t="shared" si="19"/>
        <v>0</v>
      </c>
      <c r="M83" s="42">
        <f t="shared" si="21"/>
        <v>0</v>
      </c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</row>
    <row r="84" spans="1:44">
      <c r="A84" s="44">
        <f t="shared" si="0"/>
        <v>73</v>
      </c>
      <c r="B84" s="44"/>
      <c r="C84" s="137">
        <v>38100</v>
      </c>
      <c r="E84" s="138" t="s">
        <v>51</v>
      </c>
      <c r="G84" s="135">
        <v>34690273.057552174</v>
      </c>
      <c r="H84" s="131">
        <v>1</v>
      </c>
      <c r="I84" s="136" t="str">
        <f t="shared" si="16"/>
        <v>Customer</v>
      </c>
      <c r="J84" s="136">
        <f t="shared" si="17"/>
        <v>34690273.057552174</v>
      </c>
      <c r="K84" s="136">
        <f t="shared" si="18"/>
        <v>0</v>
      </c>
      <c r="L84" s="136">
        <f t="shared" si="19"/>
        <v>0</v>
      </c>
      <c r="M84" s="42">
        <f t="shared" si="21"/>
        <v>0</v>
      </c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</row>
    <row r="85" spans="1:44">
      <c r="A85" s="44">
        <f t="shared" si="0"/>
        <v>74</v>
      </c>
      <c r="B85" s="44"/>
      <c r="C85" s="137">
        <v>38200</v>
      </c>
      <c r="E85" s="138" t="s">
        <v>463</v>
      </c>
      <c r="G85" s="135">
        <v>51632550.034519844</v>
      </c>
      <c r="H85" s="131">
        <v>1</v>
      </c>
      <c r="I85" s="136" t="str">
        <f t="shared" si="16"/>
        <v>Customer</v>
      </c>
      <c r="J85" s="136">
        <f t="shared" si="17"/>
        <v>51632550.034519844</v>
      </c>
      <c r="K85" s="136">
        <f t="shared" si="18"/>
        <v>0</v>
      </c>
      <c r="L85" s="136">
        <f t="shared" si="19"/>
        <v>0</v>
      </c>
      <c r="M85" s="42">
        <f t="shared" si="21"/>
        <v>0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</row>
    <row r="86" spans="1:44">
      <c r="A86" s="44">
        <f t="shared" si="0"/>
        <v>75</v>
      </c>
      <c r="B86" s="44"/>
      <c r="C86" s="137">
        <v>38300</v>
      </c>
      <c r="E86" s="138" t="s">
        <v>297</v>
      </c>
      <c r="G86" s="135">
        <v>8425356.3026922084</v>
      </c>
      <c r="H86" s="131">
        <v>1</v>
      </c>
      <c r="I86" s="136" t="str">
        <f t="shared" si="16"/>
        <v>Customer</v>
      </c>
      <c r="J86" s="136">
        <f t="shared" si="17"/>
        <v>8425356.3026922084</v>
      </c>
      <c r="K86" s="136">
        <f t="shared" si="18"/>
        <v>0</v>
      </c>
      <c r="L86" s="136">
        <f t="shared" si="19"/>
        <v>0</v>
      </c>
      <c r="M86" s="42">
        <f t="shared" si="21"/>
        <v>0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</row>
    <row r="87" spans="1:44">
      <c r="A87" s="44">
        <f t="shared" si="0"/>
        <v>76</v>
      </c>
      <c r="B87" s="44"/>
      <c r="C87" s="137">
        <v>38400</v>
      </c>
      <c r="E87" s="138" t="s">
        <v>298</v>
      </c>
      <c r="G87" s="135">
        <v>154276.35999999993</v>
      </c>
      <c r="H87" s="131">
        <v>1</v>
      </c>
      <c r="I87" s="136" t="str">
        <f t="shared" si="16"/>
        <v>Customer</v>
      </c>
      <c r="J87" s="136">
        <f t="shared" si="17"/>
        <v>154276.35999999993</v>
      </c>
      <c r="K87" s="136">
        <f t="shared" si="18"/>
        <v>0</v>
      </c>
      <c r="L87" s="136">
        <f t="shared" si="19"/>
        <v>0</v>
      </c>
      <c r="M87" s="42">
        <f t="shared" si="21"/>
        <v>0</v>
      </c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</row>
    <row r="88" spans="1:44">
      <c r="A88" s="44">
        <f t="shared" si="0"/>
        <v>77</v>
      </c>
      <c r="B88" s="44"/>
      <c r="C88" s="137">
        <v>38500</v>
      </c>
      <c r="E88" s="138" t="s">
        <v>299</v>
      </c>
      <c r="G88" s="135">
        <v>5433872.7290307675</v>
      </c>
      <c r="H88" s="131">
        <v>1</v>
      </c>
      <c r="I88" s="136" t="str">
        <f t="shared" si="16"/>
        <v>Customer</v>
      </c>
      <c r="J88" s="136">
        <f t="shared" si="17"/>
        <v>5433872.7290307675</v>
      </c>
      <c r="K88" s="136">
        <f t="shared" si="18"/>
        <v>0</v>
      </c>
      <c r="L88" s="136">
        <f t="shared" si="19"/>
        <v>0</v>
      </c>
      <c r="M88" s="42">
        <f>SUM(J88:L88)-G88</f>
        <v>0</v>
      </c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</row>
    <row r="89" spans="1:44">
      <c r="A89" s="44">
        <f t="shared" si="0"/>
        <v>78</v>
      </c>
      <c r="B89" s="44"/>
      <c r="C89" s="137">
        <v>38600</v>
      </c>
      <c r="E89" s="138" t="s">
        <v>300</v>
      </c>
      <c r="G89" s="140">
        <v>0</v>
      </c>
      <c r="H89" s="131">
        <v>99</v>
      </c>
      <c r="I89" s="136" t="str">
        <f t="shared" si="16"/>
        <v>-</v>
      </c>
      <c r="J89" s="136">
        <f t="shared" si="17"/>
        <v>0</v>
      </c>
      <c r="K89" s="136">
        <f t="shared" si="18"/>
        <v>0</v>
      </c>
      <c r="L89" s="136">
        <f t="shared" si="19"/>
        <v>0</v>
      </c>
      <c r="M89" s="42">
        <f>SUM(J89:L89)-G89</f>
        <v>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</row>
    <row r="90" spans="1:44">
      <c r="A90" s="44">
        <f t="shared" si="0"/>
        <v>79</v>
      </c>
      <c r="B90" s="44"/>
      <c r="C90" s="44"/>
      <c r="D90" s="44"/>
      <c r="E90" s="44"/>
      <c r="G90" s="42"/>
      <c r="H90" s="131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</row>
    <row r="91" spans="1:44">
      <c r="A91" s="44">
        <f t="shared" si="0"/>
        <v>80</v>
      </c>
      <c r="B91" s="44"/>
      <c r="C91" s="44"/>
      <c r="D91" s="44" t="s">
        <v>66</v>
      </c>
      <c r="E91" s="44"/>
      <c r="G91" s="42">
        <f>SUM(G69:G89)</f>
        <v>462642334.93374115</v>
      </c>
      <c r="H91" s="131"/>
      <c r="I91" s="42"/>
      <c r="J91" s="42">
        <f>SUM(J69:J89)</f>
        <v>218538373.68366134</v>
      </c>
      <c r="K91" s="42">
        <f>SUM(K69:K89)</f>
        <v>150600535.16897646</v>
      </c>
      <c r="L91" s="42">
        <f>SUM(L69:L89)</f>
        <v>93503426.08110328</v>
      </c>
      <c r="M91" s="42">
        <f>SUM(J91:L91)-G91</f>
        <v>0</v>
      </c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</row>
    <row r="92" spans="1:44">
      <c r="A92" s="44">
        <f t="shared" si="0"/>
        <v>81</v>
      </c>
      <c r="B92" s="44"/>
      <c r="C92" s="44"/>
      <c r="D92" s="44"/>
      <c r="E92" s="44"/>
      <c r="G92" s="42"/>
      <c r="H92" s="131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</row>
    <row r="93" spans="1:44">
      <c r="A93" s="44">
        <f t="shared" si="0"/>
        <v>82</v>
      </c>
      <c r="B93" s="44"/>
      <c r="C93" s="44"/>
      <c r="D93" s="44" t="s">
        <v>158</v>
      </c>
      <c r="E93" s="44"/>
      <c r="G93" s="42"/>
      <c r="H93" s="131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</row>
    <row r="94" spans="1:44">
      <c r="A94" s="44">
        <f t="shared" si="0"/>
        <v>83</v>
      </c>
      <c r="B94" s="44"/>
      <c r="C94" s="44"/>
      <c r="D94" s="44"/>
      <c r="E94" s="44"/>
      <c r="G94" s="42"/>
      <c r="H94" s="131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</row>
    <row r="95" spans="1:44">
      <c r="A95" s="44">
        <f t="shared" si="0"/>
        <v>84</v>
      </c>
      <c r="B95" s="44"/>
      <c r="C95" s="137">
        <v>38900</v>
      </c>
      <c r="E95" s="138" t="s">
        <v>125</v>
      </c>
      <c r="G95" s="135">
        <f>+O95</f>
        <v>1027349.6999999998</v>
      </c>
      <c r="H95" s="131">
        <v>5.4</v>
      </c>
      <c r="I95" s="136" t="str">
        <f>VLOOKUP($H95,class,3)</f>
        <v>P, S, T &amp; D Plant</v>
      </c>
      <c r="J95" s="136">
        <f>$G95*VLOOKUP($H95,class,6)</f>
        <v>440068.10120709008</v>
      </c>
      <c r="K95" s="136">
        <f>$G95*VLOOKUP($H95,class,7)</f>
        <v>383183.56313364935</v>
      </c>
      <c r="L95" s="136">
        <f>$G95*VLOOKUP($H95,class,8)</f>
        <v>204098.03565926049</v>
      </c>
      <c r="M95" s="42">
        <f>SUM(J95:L95)-G95</f>
        <v>0</v>
      </c>
      <c r="N95" s="42" t="s">
        <v>125</v>
      </c>
      <c r="O95" s="42">
        <v>1027349.6999999998</v>
      </c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</row>
    <row r="96" spans="1:44">
      <c r="A96" s="44">
        <f t="shared" si="0"/>
        <v>85</v>
      </c>
      <c r="B96" s="44"/>
      <c r="C96" s="137">
        <v>39000</v>
      </c>
      <c r="E96" s="138" t="s">
        <v>149</v>
      </c>
      <c r="G96" s="135">
        <f>+O96</f>
        <v>5235434.4975332627</v>
      </c>
      <c r="H96" s="131">
        <v>5.4</v>
      </c>
      <c r="I96" s="136" t="str">
        <f t="shared" ref="I96:I129" si="22">VLOOKUP($H96,class,3)</f>
        <v>P, S, T &amp; D Plant</v>
      </c>
      <c r="J96" s="136">
        <f t="shared" ref="J96:J129" si="23">$G96*VLOOKUP($H96,class,6)</f>
        <v>2242612.9275392392</v>
      </c>
      <c r="K96" s="136">
        <f t="shared" ref="K96:K129" si="24">$G96*VLOOKUP($H96,class,7)</f>
        <v>1952725.9757000201</v>
      </c>
      <c r="L96" s="136">
        <f t="shared" ref="L96:L129" si="25">$G96*VLOOKUP($H96,class,8)</f>
        <v>1040095.5942940038</v>
      </c>
      <c r="M96" s="42">
        <f t="shared" ref="M96:M106" si="26">SUM(J96:L96)-G96</f>
        <v>0</v>
      </c>
      <c r="N96" s="42" t="s">
        <v>149</v>
      </c>
      <c r="O96" s="42">
        <v>5235434.4975332627</v>
      </c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</row>
    <row r="97" spans="1:44">
      <c r="A97" s="44">
        <f t="shared" si="0"/>
        <v>86</v>
      </c>
      <c r="B97" s="44"/>
      <c r="C97" s="137">
        <v>39001</v>
      </c>
      <c r="E97" s="138" t="s">
        <v>304</v>
      </c>
      <c r="G97" s="135">
        <v>0</v>
      </c>
      <c r="H97" s="131">
        <v>5.4</v>
      </c>
      <c r="I97" s="136" t="str">
        <f t="shared" si="22"/>
        <v>P, S, T &amp; D Plant</v>
      </c>
      <c r="J97" s="136">
        <f t="shared" si="23"/>
        <v>0</v>
      </c>
      <c r="K97" s="136">
        <f t="shared" si="24"/>
        <v>0</v>
      </c>
      <c r="L97" s="136">
        <f t="shared" si="25"/>
        <v>0</v>
      </c>
      <c r="M97" s="42">
        <f t="shared" si="26"/>
        <v>0</v>
      </c>
      <c r="N97" s="42" t="s">
        <v>305</v>
      </c>
      <c r="O97" s="42">
        <v>173114.85000000003</v>
      </c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</row>
    <row r="98" spans="1:44">
      <c r="A98" s="44">
        <f t="shared" si="0"/>
        <v>87</v>
      </c>
      <c r="B98" s="44"/>
      <c r="C98" s="137">
        <v>39002</v>
      </c>
      <c r="E98" s="138" t="s">
        <v>305</v>
      </c>
      <c r="G98" s="135">
        <f>+O97</f>
        <v>173114.85000000003</v>
      </c>
      <c r="H98" s="131">
        <v>5.4</v>
      </c>
      <c r="I98" s="136" t="str">
        <f t="shared" si="22"/>
        <v>P, S, T &amp; D Plant</v>
      </c>
      <c r="J98" s="136">
        <f t="shared" si="23"/>
        <v>74154.227455607615</v>
      </c>
      <c r="K98" s="136">
        <f t="shared" si="24"/>
        <v>64568.82700637111</v>
      </c>
      <c r="L98" s="136">
        <f t="shared" si="25"/>
        <v>34391.795538021324</v>
      </c>
      <c r="M98" s="42">
        <f t="shared" si="26"/>
        <v>0</v>
      </c>
      <c r="N98" s="42" t="s">
        <v>291</v>
      </c>
      <c r="O98" s="42">
        <v>709199.17999999982</v>
      </c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</row>
    <row r="99" spans="1:44">
      <c r="A99" s="44">
        <f t="shared" si="0"/>
        <v>88</v>
      </c>
      <c r="B99" s="44"/>
      <c r="C99" s="137">
        <v>39003</v>
      </c>
      <c r="E99" s="138" t="s">
        <v>291</v>
      </c>
      <c r="G99" s="135">
        <f t="shared" ref="G99:G102" si="27">+O98</f>
        <v>709199.17999999982</v>
      </c>
      <c r="H99" s="131">
        <v>5.4</v>
      </c>
      <c r="I99" s="136" t="str">
        <f t="shared" si="22"/>
        <v>P, S, T &amp; D Plant</v>
      </c>
      <c r="J99" s="136">
        <f t="shared" si="23"/>
        <v>303787.44114124455</v>
      </c>
      <c r="K99" s="136">
        <f t="shared" si="24"/>
        <v>264518.95470827736</v>
      </c>
      <c r="L99" s="136">
        <f t="shared" si="25"/>
        <v>140892.78415047796</v>
      </c>
      <c r="M99" s="42">
        <f t="shared" si="26"/>
        <v>0</v>
      </c>
      <c r="N99" s="42" t="s">
        <v>306</v>
      </c>
      <c r="O99" s="42">
        <v>7461.4900000000007</v>
      </c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</row>
    <row r="100" spans="1:44">
      <c r="A100" s="44">
        <f t="shared" si="0"/>
        <v>89</v>
      </c>
      <c r="B100" s="44"/>
      <c r="C100" s="137">
        <v>39004</v>
      </c>
      <c r="E100" s="138" t="s">
        <v>306</v>
      </c>
      <c r="G100" s="135">
        <f t="shared" si="27"/>
        <v>7461.4900000000007</v>
      </c>
      <c r="H100" s="131">
        <v>5.4</v>
      </c>
      <c r="I100" s="136" t="str">
        <f t="shared" si="22"/>
        <v>P, S, T &amp; D Plant</v>
      </c>
      <c r="J100" s="136">
        <f t="shared" si="23"/>
        <v>3196.1499930118162</v>
      </c>
      <c r="K100" s="136">
        <f t="shared" si="24"/>
        <v>2783.005946744418</v>
      </c>
      <c r="L100" s="136">
        <f t="shared" si="25"/>
        <v>1482.334060243767</v>
      </c>
      <c r="M100" s="42">
        <f t="shared" si="26"/>
        <v>0</v>
      </c>
      <c r="N100" s="42" t="s">
        <v>307</v>
      </c>
      <c r="O100" s="42">
        <v>1246194.18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</row>
    <row r="101" spans="1:44">
      <c r="A101" s="44">
        <f t="shared" si="0"/>
        <v>90</v>
      </c>
      <c r="B101" s="44"/>
      <c r="C101" s="137">
        <v>39009</v>
      </c>
      <c r="E101" s="138" t="s">
        <v>307</v>
      </c>
      <c r="G101" s="135">
        <f t="shared" si="27"/>
        <v>1246194.18</v>
      </c>
      <c r="H101" s="131">
        <v>5.4</v>
      </c>
      <c r="I101" s="136" t="str">
        <f t="shared" si="22"/>
        <v>P, S, T &amp; D Plant</v>
      </c>
      <c r="J101" s="136">
        <f t="shared" si="23"/>
        <v>533810.74285409017</v>
      </c>
      <c r="K101" s="136">
        <f t="shared" si="24"/>
        <v>464808.74647533981</v>
      </c>
      <c r="L101" s="136">
        <f t="shared" si="25"/>
        <v>247574.69067057001</v>
      </c>
      <c r="M101" s="42">
        <f t="shared" si="26"/>
        <v>0</v>
      </c>
      <c r="N101" s="42" t="s">
        <v>308</v>
      </c>
      <c r="O101" s="42">
        <v>1943486.6371535859</v>
      </c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</row>
    <row r="102" spans="1:44">
      <c r="A102" s="44">
        <f t="shared" si="0"/>
        <v>91</v>
      </c>
      <c r="B102" s="44"/>
      <c r="C102" s="137">
        <v>39100</v>
      </c>
      <c r="E102" s="138" t="s">
        <v>308</v>
      </c>
      <c r="G102" s="135">
        <f t="shared" si="27"/>
        <v>1943486.6371535859</v>
      </c>
      <c r="H102" s="131">
        <v>5.4</v>
      </c>
      <c r="I102" s="136" t="str">
        <f t="shared" si="22"/>
        <v>P, S, T &amp; D Plant</v>
      </c>
      <c r="J102" s="136">
        <f t="shared" si="23"/>
        <v>832497.90614970878</v>
      </c>
      <c r="K102" s="136">
        <f t="shared" si="24"/>
        <v>724886.70072823798</v>
      </c>
      <c r="L102" s="136">
        <f t="shared" si="25"/>
        <v>386102.03027563926</v>
      </c>
      <c r="M102" s="42">
        <f t="shared" si="26"/>
        <v>0</v>
      </c>
      <c r="N102" s="42" t="s">
        <v>311</v>
      </c>
      <c r="O102" s="42">
        <v>362906.41000000009</v>
      </c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</row>
    <row r="103" spans="1:44">
      <c r="A103" s="44">
        <f t="shared" si="0"/>
        <v>92</v>
      </c>
      <c r="B103" s="44"/>
      <c r="C103" s="137">
        <v>39102</v>
      </c>
      <c r="E103" s="138" t="s">
        <v>309</v>
      </c>
      <c r="G103" s="135">
        <v>0</v>
      </c>
      <c r="H103" s="131">
        <v>5.4</v>
      </c>
      <c r="I103" s="136" t="str">
        <f t="shared" si="22"/>
        <v>P, S, T &amp; D Plant</v>
      </c>
      <c r="J103" s="136">
        <f t="shared" si="23"/>
        <v>0</v>
      </c>
      <c r="K103" s="136">
        <f t="shared" si="24"/>
        <v>0</v>
      </c>
      <c r="L103" s="136">
        <f t="shared" si="25"/>
        <v>0</v>
      </c>
      <c r="M103" s="42">
        <f t="shared" si="26"/>
        <v>0</v>
      </c>
      <c r="N103" s="42" t="s">
        <v>313</v>
      </c>
      <c r="O103" s="42">
        <v>33191.910000000018</v>
      </c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</row>
    <row r="104" spans="1:44">
      <c r="A104" s="44">
        <f t="shared" si="0"/>
        <v>93</v>
      </c>
      <c r="B104" s="44"/>
      <c r="C104" s="137">
        <v>39103</v>
      </c>
      <c r="E104" s="138" t="s">
        <v>310</v>
      </c>
      <c r="G104" s="135">
        <v>0</v>
      </c>
      <c r="H104" s="131">
        <v>5.4</v>
      </c>
      <c r="I104" s="136" t="str">
        <f t="shared" si="22"/>
        <v>P, S, T &amp; D Plant</v>
      </c>
      <c r="J104" s="136">
        <f t="shared" si="23"/>
        <v>0</v>
      </c>
      <c r="K104" s="136">
        <f t="shared" si="24"/>
        <v>0</v>
      </c>
      <c r="L104" s="136">
        <f t="shared" si="25"/>
        <v>0</v>
      </c>
      <c r="M104" s="42">
        <f t="shared" si="26"/>
        <v>0</v>
      </c>
      <c r="N104" s="42" t="s">
        <v>314</v>
      </c>
      <c r="O104" s="42">
        <v>2654268.688659105</v>
      </c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</row>
    <row r="105" spans="1:44">
      <c r="A105" s="44">
        <f t="shared" si="0"/>
        <v>94</v>
      </c>
      <c r="B105" s="44"/>
      <c r="C105" s="137">
        <v>39200</v>
      </c>
      <c r="E105" s="138" t="s">
        <v>311</v>
      </c>
      <c r="G105" s="135">
        <f>+O102</f>
        <v>362906.41000000009</v>
      </c>
      <c r="H105" s="131">
        <v>5.4</v>
      </c>
      <c r="I105" s="136" t="str">
        <f t="shared" si="22"/>
        <v>P, S, T &amp; D Plant</v>
      </c>
      <c r="J105" s="136">
        <f t="shared" si="23"/>
        <v>155451.97002012245</v>
      </c>
      <c r="K105" s="136">
        <f t="shared" si="24"/>
        <v>135357.77668289686</v>
      </c>
      <c r="L105" s="136">
        <f t="shared" si="25"/>
        <v>72096.663296980798</v>
      </c>
      <c r="M105" s="42">
        <f t="shared" si="26"/>
        <v>0</v>
      </c>
      <c r="N105" s="42" t="s">
        <v>316</v>
      </c>
      <c r="O105" s="42">
        <v>47302.960000000006</v>
      </c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</row>
    <row r="106" spans="1:44">
      <c r="A106" s="44">
        <f t="shared" si="0"/>
        <v>95</v>
      </c>
      <c r="B106" s="44"/>
      <c r="C106" s="137">
        <v>39201</v>
      </c>
      <c r="E106" s="138" t="s">
        <v>312</v>
      </c>
      <c r="G106" s="135">
        <v>0</v>
      </c>
      <c r="H106" s="131">
        <v>5.4</v>
      </c>
      <c r="I106" s="136" t="str">
        <f t="shared" si="22"/>
        <v>P, S, T &amp; D Plant</v>
      </c>
      <c r="J106" s="136">
        <f t="shared" si="23"/>
        <v>0</v>
      </c>
      <c r="K106" s="136">
        <f t="shared" si="24"/>
        <v>0</v>
      </c>
      <c r="L106" s="136">
        <f t="shared" si="25"/>
        <v>0</v>
      </c>
      <c r="M106" s="42">
        <f t="shared" si="26"/>
        <v>0</v>
      </c>
      <c r="N106" s="42" t="s">
        <v>317</v>
      </c>
      <c r="O106" s="42">
        <v>62747.290000000008</v>
      </c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</row>
    <row r="107" spans="1:44">
      <c r="A107" s="44">
        <f t="shared" si="0"/>
        <v>96</v>
      </c>
      <c r="B107" s="44"/>
      <c r="C107" s="137">
        <v>39202</v>
      </c>
      <c r="E107" s="138" t="s">
        <v>313</v>
      </c>
      <c r="G107" s="135">
        <f>+O103</f>
        <v>33191.910000000018</v>
      </c>
      <c r="H107" s="131">
        <v>5.4</v>
      </c>
      <c r="I107" s="136" t="str">
        <f t="shared" si="22"/>
        <v>P, S, T &amp; D Plant</v>
      </c>
      <c r="J107" s="136">
        <f t="shared" si="23"/>
        <v>14217.846960131137</v>
      </c>
      <c r="K107" s="136">
        <f t="shared" si="24"/>
        <v>12380.004920438889</v>
      </c>
      <c r="L107" s="136">
        <f t="shared" si="25"/>
        <v>6594.0581194299948</v>
      </c>
      <c r="M107" s="42">
        <f t="shared" ref="M107:M129" si="28">SUM(J107:L107)-G107</f>
        <v>0</v>
      </c>
      <c r="N107" s="42" t="s">
        <v>318</v>
      </c>
      <c r="O107" s="42">
        <v>33235.94</v>
      </c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</row>
    <row r="108" spans="1:44">
      <c r="A108" s="44">
        <f t="shared" si="0"/>
        <v>97</v>
      </c>
      <c r="B108" s="44"/>
      <c r="C108" s="137">
        <v>39300</v>
      </c>
      <c r="E108" s="138" t="s">
        <v>198</v>
      </c>
      <c r="G108" s="135">
        <v>0</v>
      </c>
      <c r="H108" s="131">
        <v>5.4</v>
      </c>
      <c r="I108" s="136" t="str">
        <f t="shared" si="22"/>
        <v>P, S, T &amp; D Plant</v>
      </c>
      <c r="J108" s="136">
        <f t="shared" si="23"/>
        <v>0</v>
      </c>
      <c r="K108" s="136">
        <f t="shared" si="24"/>
        <v>0</v>
      </c>
      <c r="L108" s="136">
        <f t="shared" si="25"/>
        <v>0</v>
      </c>
      <c r="M108" s="42">
        <f t="shared" si="28"/>
        <v>0</v>
      </c>
      <c r="N108" s="42" t="s">
        <v>319</v>
      </c>
      <c r="O108" s="42">
        <v>402998.72329263674</v>
      </c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</row>
    <row r="109" spans="1:44">
      <c r="A109" s="44">
        <f t="shared" si="0"/>
        <v>98</v>
      </c>
      <c r="B109" s="44"/>
      <c r="C109" s="137">
        <v>39400</v>
      </c>
      <c r="E109" s="138" t="s">
        <v>314</v>
      </c>
      <c r="G109" s="135">
        <f>+O104</f>
        <v>2654268.688659105</v>
      </c>
      <c r="H109" s="131">
        <v>5.4</v>
      </c>
      <c r="I109" s="136" t="str">
        <f t="shared" si="22"/>
        <v>P, S, T &amp; D Plant</v>
      </c>
      <c r="J109" s="136">
        <f t="shared" si="23"/>
        <v>1136963.3747025433</v>
      </c>
      <c r="K109" s="136">
        <f t="shared" si="24"/>
        <v>989996.03896752489</v>
      </c>
      <c r="L109" s="136">
        <f t="shared" si="25"/>
        <v>527309.27498903696</v>
      </c>
      <c r="M109" s="42">
        <f t="shared" si="28"/>
        <v>0</v>
      </c>
      <c r="N109" s="42" t="s">
        <v>322</v>
      </c>
      <c r="O109" s="42">
        <v>0</v>
      </c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</row>
    <row r="110" spans="1:44">
      <c r="A110" s="44">
        <f t="shared" si="0"/>
        <v>99</v>
      </c>
      <c r="B110" s="44"/>
      <c r="C110" s="137">
        <v>39600</v>
      </c>
      <c r="E110" s="138" t="s">
        <v>315</v>
      </c>
      <c r="G110" s="135">
        <v>0</v>
      </c>
      <c r="H110" s="131">
        <v>5.4</v>
      </c>
      <c r="I110" s="136" t="str">
        <f t="shared" si="22"/>
        <v>P, S, T &amp; D Plant</v>
      </c>
      <c r="J110" s="136">
        <f t="shared" si="23"/>
        <v>0</v>
      </c>
      <c r="K110" s="136">
        <f t="shared" si="24"/>
        <v>0</v>
      </c>
      <c r="L110" s="136">
        <f t="shared" si="25"/>
        <v>0</v>
      </c>
      <c r="M110" s="42">
        <f t="shared" si="28"/>
        <v>0</v>
      </c>
      <c r="N110" s="42" t="s">
        <v>323</v>
      </c>
      <c r="O110" s="42">
        <v>4288652.440645271</v>
      </c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</row>
    <row r="111" spans="1:44">
      <c r="A111" s="44">
        <f t="shared" si="0"/>
        <v>100</v>
      </c>
      <c r="B111" s="44"/>
      <c r="C111" s="137">
        <v>39603</v>
      </c>
      <c r="E111" s="138" t="s">
        <v>316</v>
      </c>
      <c r="G111" s="135">
        <f>+O105</f>
        <v>47302.960000000006</v>
      </c>
      <c r="H111" s="131">
        <v>5.4</v>
      </c>
      <c r="I111" s="136" t="str">
        <f t="shared" si="22"/>
        <v>P, S, T &amp; D Plant</v>
      </c>
      <c r="J111" s="136">
        <f t="shared" si="23"/>
        <v>20262.35447255685</v>
      </c>
      <c r="K111" s="136">
        <f t="shared" si="24"/>
        <v>17643.181050783871</v>
      </c>
      <c r="L111" s="136">
        <f t="shared" si="25"/>
        <v>9397.4244766592874</v>
      </c>
      <c r="M111" s="42">
        <f t="shared" si="28"/>
        <v>0</v>
      </c>
      <c r="N111" s="42" t="s">
        <v>327</v>
      </c>
      <c r="O111" s="42">
        <v>94709.10763737149</v>
      </c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</row>
    <row r="112" spans="1:44">
      <c r="A112" s="44">
        <f t="shared" si="0"/>
        <v>101</v>
      </c>
      <c r="B112" s="44"/>
      <c r="C112" s="137">
        <v>39604</v>
      </c>
      <c r="E112" s="138" t="s">
        <v>317</v>
      </c>
      <c r="G112" s="135">
        <f t="shared" ref="G112:G114" si="29">+O106</f>
        <v>62747.290000000008</v>
      </c>
      <c r="H112" s="131">
        <v>5.4</v>
      </c>
      <c r="I112" s="136" t="str">
        <f t="shared" si="22"/>
        <v>P, S, T &amp; D Plant</v>
      </c>
      <c r="J112" s="136">
        <f t="shared" si="23"/>
        <v>26877.97618103226</v>
      </c>
      <c r="K112" s="136">
        <f t="shared" si="24"/>
        <v>23403.647423248782</v>
      </c>
      <c r="L112" s="136">
        <f t="shared" si="25"/>
        <v>12465.666395718967</v>
      </c>
      <c r="M112" s="42">
        <f t="shared" si="28"/>
        <v>0</v>
      </c>
      <c r="N112" s="42" t="s">
        <v>330</v>
      </c>
      <c r="O112" s="42">
        <v>1646712.9937863885</v>
      </c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</row>
    <row r="113" spans="1:44">
      <c r="A113" s="44">
        <f t="shared" si="0"/>
        <v>102</v>
      </c>
      <c r="B113" s="44"/>
      <c r="C113" s="137">
        <v>39605</v>
      </c>
      <c r="E113" s="141" t="s">
        <v>318</v>
      </c>
      <c r="G113" s="135">
        <f t="shared" si="29"/>
        <v>33235.94</v>
      </c>
      <c r="H113" s="131">
        <v>5.4</v>
      </c>
      <c r="I113" s="136" t="str">
        <f t="shared" si="22"/>
        <v>P, S, T &amp; D Plant</v>
      </c>
      <c r="J113" s="136">
        <f t="shared" si="23"/>
        <v>14236.707333085098</v>
      </c>
      <c r="K113" s="136">
        <f t="shared" si="24"/>
        <v>12396.427344356245</v>
      </c>
      <c r="L113" s="136">
        <f t="shared" si="25"/>
        <v>6602.8053225586609</v>
      </c>
      <c r="M113" s="42">
        <f t="shared" si="28"/>
        <v>0</v>
      </c>
      <c r="N113" s="42" t="s">
        <v>331</v>
      </c>
      <c r="O113" s="42">
        <v>13751.769999999999</v>
      </c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</row>
    <row r="114" spans="1:44">
      <c r="A114" s="44">
        <f t="shared" si="0"/>
        <v>103</v>
      </c>
      <c r="B114" s="44"/>
      <c r="C114" s="137">
        <v>39700</v>
      </c>
      <c r="E114" s="138" t="s">
        <v>319</v>
      </c>
      <c r="G114" s="135">
        <f t="shared" si="29"/>
        <v>402998.72329263674</v>
      </c>
      <c r="H114" s="131">
        <v>5.4</v>
      </c>
      <c r="I114" s="136" t="str">
        <f t="shared" si="22"/>
        <v>P, S, T &amp; D Plant</v>
      </c>
      <c r="J114" s="136">
        <f t="shared" si="23"/>
        <v>172625.62392170084</v>
      </c>
      <c r="K114" s="136">
        <f t="shared" si="24"/>
        <v>150311.51197064074</v>
      </c>
      <c r="L114" s="136">
        <f t="shared" si="25"/>
        <v>80061.58740029519</v>
      </c>
      <c r="M114" s="42">
        <f t="shared" si="28"/>
        <v>0</v>
      </c>
      <c r="N114" s="42" t="s">
        <v>332</v>
      </c>
      <c r="O114" s="42">
        <v>123514.83000000002</v>
      </c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</row>
    <row r="115" spans="1:44">
      <c r="A115" s="44">
        <f t="shared" si="0"/>
        <v>104</v>
      </c>
      <c r="B115" s="44"/>
      <c r="C115" s="137">
        <v>39701</v>
      </c>
      <c r="E115" s="138" t="s">
        <v>320</v>
      </c>
      <c r="G115" s="135">
        <v>0</v>
      </c>
      <c r="H115" s="131">
        <v>5.4</v>
      </c>
      <c r="I115" s="136" t="str">
        <f t="shared" si="22"/>
        <v>P, S, T &amp; D Plant</v>
      </c>
      <c r="J115" s="136">
        <f t="shared" si="23"/>
        <v>0</v>
      </c>
      <c r="K115" s="136">
        <f t="shared" si="24"/>
        <v>0</v>
      </c>
      <c r="L115" s="136">
        <f t="shared" si="25"/>
        <v>0</v>
      </c>
      <c r="M115" s="42">
        <f t="shared" si="28"/>
        <v>0</v>
      </c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</row>
    <row r="116" spans="1:44">
      <c r="A116" s="44">
        <f t="shared" si="0"/>
        <v>105</v>
      </c>
      <c r="B116" s="44"/>
      <c r="C116" s="137">
        <v>39702</v>
      </c>
      <c r="E116" s="138" t="s">
        <v>321</v>
      </c>
      <c r="G116" s="135">
        <v>0</v>
      </c>
      <c r="H116" s="131">
        <v>5.4</v>
      </c>
      <c r="I116" s="136" t="str">
        <f t="shared" si="22"/>
        <v>P, S, T &amp; D Plant</v>
      </c>
      <c r="J116" s="136">
        <f t="shared" si="23"/>
        <v>0</v>
      </c>
      <c r="K116" s="136">
        <f t="shared" si="24"/>
        <v>0</v>
      </c>
      <c r="L116" s="136">
        <f t="shared" si="25"/>
        <v>0</v>
      </c>
      <c r="M116" s="42">
        <f t="shared" si="28"/>
        <v>0</v>
      </c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</row>
    <row r="117" spans="1:44">
      <c r="A117" s="44">
        <f t="shared" si="0"/>
        <v>106</v>
      </c>
      <c r="B117" s="44"/>
      <c r="C117" s="137">
        <v>39705</v>
      </c>
      <c r="E117" s="138" t="s">
        <v>322</v>
      </c>
      <c r="G117" s="135">
        <v>0</v>
      </c>
      <c r="H117" s="131">
        <v>5.4</v>
      </c>
      <c r="I117" s="136" t="str">
        <f t="shared" si="22"/>
        <v>P, S, T &amp; D Plant</v>
      </c>
      <c r="J117" s="136">
        <f t="shared" si="23"/>
        <v>0</v>
      </c>
      <c r="K117" s="136">
        <f t="shared" si="24"/>
        <v>0</v>
      </c>
      <c r="L117" s="136">
        <f t="shared" si="25"/>
        <v>0</v>
      </c>
      <c r="M117" s="42">
        <f t="shared" si="28"/>
        <v>0</v>
      </c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</row>
    <row r="118" spans="1:44">
      <c r="A118" s="44">
        <f t="shared" si="0"/>
        <v>107</v>
      </c>
      <c r="B118" s="44"/>
      <c r="C118" s="137">
        <v>39800</v>
      </c>
      <c r="E118" s="138" t="s">
        <v>323</v>
      </c>
      <c r="G118" s="135">
        <f>+O110</f>
        <v>4288652.440645271</v>
      </c>
      <c r="H118" s="131">
        <v>5.4</v>
      </c>
      <c r="I118" s="136" t="str">
        <f t="shared" si="22"/>
        <v>P, S, T &amp; D Plant</v>
      </c>
      <c r="J118" s="136">
        <f t="shared" si="23"/>
        <v>1837056.2003297585</v>
      </c>
      <c r="K118" s="136">
        <f t="shared" si="24"/>
        <v>1599592.7416421855</v>
      </c>
      <c r="L118" s="136">
        <f t="shared" si="25"/>
        <v>852003.49867332727</v>
      </c>
      <c r="M118" s="42">
        <f t="shared" si="28"/>
        <v>0</v>
      </c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</row>
    <row r="119" spans="1:44">
      <c r="A119" s="44">
        <f t="shared" si="0"/>
        <v>108</v>
      </c>
      <c r="B119" s="44"/>
      <c r="C119" s="137">
        <v>39900</v>
      </c>
      <c r="E119" s="138" t="s">
        <v>324</v>
      </c>
      <c r="G119" s="135">
        <v>0</v>
      </c>
      <c r="H119" s="131">
        <v>5.4</v>
      </c>
      <c r="I119" s="136" t="str">
        <f t="shared" si="22"/>
        <v>P, S, T &amp; D Plant</v>
      </c>
      <c r="J119" s="136">
        <f t="shared" si="23"/>
        <v>0</v>
      </c>
      <c r="K119" s="136">
        <f t="shared" si="24"/>
        <v>0</v>
      </c>
      <c r="L119" s="136">
        <f t="shared" si="25"/>
        <v>0</v>
      </c>
      <c r="M119" s="42">
        <f t="shared" si="28"/>
        <v>0</v>
      </c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</row>
    <row r="120" spans="1:44">
      <c r="A120" s="44">
        <f t="shared" si="0"/>
        <v>109</v>
      </c>
      <c r="B120" s="44"/>
      <c r="C120" s="137">
        <v>39901</v>
      </c>
      <c r="E120" s="138" t="s">
        <v>325</v>
      </c>
      <c r="G120" s="135">
        <v>0</v>
      </c>
      <c r="H120" s="131">
        <v>5.4</v>
      </c>
      <c r="I120" s="136" t="str">
        <f t="shared" si="22"/>
        <v>P, S, T &amp; D Plant</v>
      </c>
      <c r="J120" s="136">
        <f t="shared" si="23"/>
        <v>0</v>
      </c>
      <c r="K120" s="136">
        <f t="shared" si="24"/>
        <v>0</v>
      </c>
      <c r="L120" s="136">
        <f t="shared" si="25"/>
        <v>0</v>
      </c>
      <c r="M120" s="42">
        <f t="shared" si="28"/>
        <v>0</v>
      </c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</row>
    <row r="121" spans="1:44">
      <c r="A121" s="44">
        <f t="shared" si="0"/>
        <v>110</v>
      </c>
      <c r="B121" s="44"/>
      <c r="C121" s="137">
        <v>39902</v>
      </c>
      <c r="E121" s="138" t="s">
        <v>326</v>
      </c>
      <c r="G121" s="135">
        <v>0</v>
      </c>
      <c r="H121" s="131">
        <v>5.4</v>
      </c>
      <c r="I121" s="136" t="str">
        <f t="shared" si="22"/>
        <v>P, S, T &amp; D Plant</v>
      </c>
      <c r="J121" s="136">
        <f t="shared" si="23"/>
        <v>0</v>
      </c>
      <c r="K121" s="136">
        <f t="shared" si="24"/>
        <v>0</v>
      </c>
      <c r="L121" s="136">
        <f t="shared" si="25"/>
        <v>0</v>
      </c>
      <c r="M121" s="42">
        <f t="shared" si="28"/>
        <v>0</v>
      </c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</row>
    <row r="122" spans="1:44">
      <c r="A122" s="44">
        <f t="shared" si="0"/>
        <v>111</v>
      </c>
      <c r="B122" s="44"/>
      <c r="C122" s="137">
        <v>39903</v>
      </c>
      <c r="E122" s="138" t="s">
        <v>327</v>
      </c>
      <c r="G122" s="135">
        <f>+O111</f>
        <v>94709.10763737149</v>
      </c>
      <c r="H122" s="131">
        <v>5.4</v>
      </c>
      <c r="I122" s="136" t="str">
        <f t="shared" si="22"/>
        <v>P, S, T &amp; D Plant</v>
      </c>
      <c r="J122" s="136">
        <f t="shared" si="23"/>
        <v>40568.909656561918</v>
      </c>
      <c r="K122" s="136">
        <f t="shared" si="24"/>
        <v>35324.849294934662</v>
      </c>
      <c r="L122" s="136">
        <f t="shared" si="25"/>
        <v>18815.348685874917</v>
      </c>
      <c r="M122" s="42">
        <f t="shared" si="28"/>
        <v>0</v>
      </c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</row>
    <row r="123" spans="1:44">
      <c r="A123" s="44">
        <f t="shared" si="0"/>
        <v>112</v>
      </c>
      <c r="B123" s="44"/>
      <c r="C123" s="137">
        <v>39904</v>
      </c>
      <c r="E123" s="138" t="s">
        <v>328</v>
      </c>
      <c r="G123" s="135">
        <v>0</v>
      </c>
      <c r="H123" s="131">
        <v>5.4</v>
      </c>
      <c r="I123" s="136" t="str">
        <f t="shared" si="22"/>
        <v>P, S, T &amp; D Plant</v>
      </c>
      <c r="J123" s="136">
        <f t="shared" si="23"/>
        <v>0</v>
      </c>
      <c r="K123" s="136">
        <f t="shared" si="24"/>
        <v>0</v>
      </c>
      <c r="L123" s="136">
        <f t="shared" si="25"/>
        <v>0</v>
      </c>
      <c r="M123" s="42">
        <f t="shared" si="28"/>
        <v>0</v>
      </c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</row>
    <row r="124" spans="1:44">
      <c r="A124" s="44">
        <f t="shared" si="0"/>
        <v>113</v>
      </c>
      <c r="B124" s="44"/>
      <c r="C124" s="137">
        <v>39905</v>
      </c>
      <c r="E124" s="138" t="s">
        <v>329</v>
      </c>
      <c r="G124" s="135">
        <v>0</v>
      </c>
      <c r="H124" s="131">
        <v>5.4</v>
      </c>
      <c r="I124" s="136" t="str">
        <f t="shared" si="22"/>
        <v>P, S, T &amp; D Plant</v>
      </c>
      <c r="J124" s="136">
        <f t="shared" si="23"/>
        <v>0</v>
      </c>
      <c r="K124" s="136">
        <f t="shared" si="24"/>
        <v>0</v>
      </c>
      <c r="L124" s="136">
        <f t="shared" si="25"/>
        <v>0</v>
      </c>
      <c r="M124" s="42">
        <f t="shared" si="28"/>
        <v>0</v>
      </c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</row>
    <row r="125" spans="1:44">
      <c r="A125" s="44">
        <f t="shared" si="0"/>
        <v>114</v>
      </c>
      <c r="B125" s="44"/>
      <c r="C125" s="137">
        <v>39906</v>
      </c>
      <c r="E125" s="138" t="s">
        <v>330</v>
      </c>
      <c r="G125" s="135">
        <f>+O112</f>
        <v>1646712.9937863885</v>
      </c>
      <c r="H125" s="131">
        <v>5.4</v>
      </c>
      <c r="I125" s="136" t="str">
        <f t="shared" si="22"/>
        <v>P, S, T &amp; D Plant</v>
      </c>
      <c r="J125" s="136">
        <f t="shared" si="23"/>
        <v>705374.09064179298</v>
      </c>
      <c r="K125" s="136">
        <f t="shared" si="24"/>
        <v>614195.29534835846</v>
      </c>
      <c r="L125" s="136">
        <f t="shared" si="25"/>
        <v>327143.60779623722</v>
      </c>
      <c r="M125" s="42">
        <f t="shared" si="28"/>
        <v>0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</row>
    <row r="126" spans="1:44">
      <c r="A126" s="44">
        <f t="shared" si="0"/>
        <v>115</v>
      </c>
      <c r="B126" s="44"/>
      <c r="C126" s="137">
        <v>39907</v>
      </c>
      <c r="E126" s="138" t="s">
        <v>331</v>
      </c>
      <c r="G126" s="135">
        <f t="shared" ref="G126:G127" si="30">+O113</f>
        <v>13751.769999999999</v>
      </c>
      <c r="H126" s="131">
        <v>5.4</v>
      </c>
      <c r="I126" s="136" t="str">
        <f t="shared" si="22"/>
        <v>P, S, T &amp; D Plant</v>
      </c>
      <c r="J126" s="136">
        <f t="shared" si="23"/>
        <v>5890.6089252146812</v>
      </c>
      <c r="K126" s="136">
        <f t="shared" si="24"/>
        <v>5129.1709414957977</v>
      </c>
      <c r="L126" s="136">
        <f t="shared" si="25"/>
        <v>2731.9901332895201</v>
      </c>
      <c r="M126" s="42">
        <f t="shared" si="28"/>
        <v>0</v>
      </c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</row>
    <row r="127" spans="1:44">
      <c r="A127" s="44">
        <f t="shared" si="0"/>
        <v>116</v>
      </c>
      <c r="B127" s="44"/>
      <c r="C127" s="137">
        <v>39908</v>
      </c>
      <c r="E127" s="138" t="s">
        <v>332</v>
      </c>
      <c r="G127" s="135">
        <f t="shared" si="30"/>
        <v>123514.83000000002</v>
      </c>
      <c r="H127" s="131">
        <v>5.4</v>
      </c>
      <c r="I127" s="136" t="str">
        <f t="shared" si="22"/>
        <v>P, S, T &amp; D Plant</v>
      </c>
      <c r="J127" s="136">
        <f t="shared" si="23"/>
        <v>52907.920943585756</v>
      </c>
      <c r="K127" s="136">
        <f t="shared" si="24"/>
        <v>46068.882542377709</v>
      </c>
      <c r="L127" s="136">
        <f t="shared" si="25"/>
        <v>24538.026514036559</v>
      </c>
      <c r="M127" s="42">
        <f t="shared" si="28"/>
        <v>0</v>
      </c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</row>
    <row r="128" spans="1:44">
      <c r="A128" s="44">
        <f t="shared" si="0"/>
        <v>117</v>
      </c>
      <c r="B128" s="44"/>
      <c r="C128" s="137">
        <v>39909</v>
      </c>
      <c r="E128" s="138" t="s">
        <v>333</v>
      </c>
      <c r="G128" s="135">
        <v>0</v>
      </c>
      <c r="H128" s="131">
        <v>5.4</v>
      </c>
      <c r="I128" s="136" t="str">
        <f t="shared" si="22"/>
        <v>P, S, T &amp; D Plant</v>
      </c>
      <c r="J128" s="136">
        <f t="shared" si="23"/>
        <v>0</v>
      </c>
      <c r="K128" s="136">
        <f t="shared" si="24"/>
        <v>0</v>
      </c>
      <c r="L128" s="136">
        <f t="shared" si="25"/>
        <v>0</v>
      </c>
      <c r="M128" s="42">
        <f t="shared" si="28"/>
        <v>0</v>
      </c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</row>
    <row r="129" spans="1:44">
      <c r="A129" s="44">
        <f t="shared" si="0"/>
        <v>118</v>
      </c>
      <c r="B129" s="44"/>
      <c r="C129" s="137">
        <v>39924</v>
      </c>
      <c r="E129" s="138" t="s">
        <v>334</v>
      </c>
      <c r="G129" s="140">
        <v>0</v>
      </c>
      <c r="H129" s="131">
        <v>5.4</v>
      </c>
      <c r="I129" s="136" t="str">
        <f t="shared" si="22"/>
        <v>P, S, T &amp; D Plant</v>
      </c>
      <c r="J129" s="136">
        <f t="shared" si="23"/>
        <v>0</v>
      </c>
      <c r="K129" s="136">
        <f t="shared" si="24"/>
        <v>0</v>
      </c>
      <c r="L129" s="136">
        <f t="shared" si="25"/>
        <v>0</v>
      </c>
      <c r="M129" s="42">
        <f t="shared" si="28"/>
        <v>0</v>
      </c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</row>
    <row r="130" spans="1:44">
      <c r="A130" s="44">
        <f t="shared" si="0"/>
        <v>119</v>
      </c>
      <c r="B130" s="44"/>
      <c r="C130" s="44"/>
      <c r="D130" s="44"/>
      <c r="E130" s="44"/>
      <c r="G130" s="42"/>
      <c r="H130" s="131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</row>
    <row r="131" spans="1:44">
      <c r="A131" s="44">
        <f t="shared" si="0"/>
        <v>120</v>
      </c>
      <c r="B131" s="44"/>
      <c r="C131" s="44"/>
      <c r="D131" s="44" t="s">
        <v>159</v>
      </c>
      <c r="E131" s="44"/>
      <c r="G131" s="42">
        <f>SUM(G95:G129)</f>
        <v>20106233.59870762</v>
      </c>
      <c r="H131" s="131"/>
      <c r="I131" s="136"/>
      <c r="J131" s="42">
        <f>SUM(J95:J129)</f>
        <v>8612561.0804280769</v>
      </c>
      <c r="K131" s="42">
        <f>SUM(K95:K129)</f>
        <v>7499275.3018278824</v>
      </c>
      <c r="L131" s="42">
        <f>SUM(L95:L129)</f>
        <v>3994397.2164516626</v>
      </c>
      <c r="M131" s="42">
        <f>SUM(J131:L131)-G131</f>
        <v>0</v>
      </c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</row>
    <row r="132" spans="1:44">
      <c r="A132" s="44">
        <f t="shared" si="0"/>
        <v>121</v>
      </c>
      <c r="B132" s="44"/>
      <c r="C132" s="44"/>
      <c r="D132" s="44"/>
      <c r="E132" s="44"/>
      <c r="G132" s="42"/>
      <c r="H132" s="131"/>
      <c r="I132" s="136"/>
      <c r="J132" s="136"/>
      <c r="K132" s="136"/>
      <c r="L132" s="136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</row>
    <row r="133" spans="1:44">
      <c r="A133" s="44">
        <f t="shared" si="0"/>
        <v>122</v>
      </c>
      <c r="B133" s="44"/>
      <c r="C133" s="44"/>
      <c r="D133" s="44" t="s">
        <v>362</v>
      </c>
      <c r="E133" s="44"/>
      <c r="G133" s="42">
        <f>G131+G91+G65+G52+G30+G18</f>
        <v>530417571.81245792</v>
      </c>
      <c r="H133" s="131"/>
      <c r="I133" s="136"/>
      <c r="J133" s="42">
        <f>J131+J91+J65+J52+J30+J18</f>
        <v>227205842.05590722</v>
      </c>
      <c r="K133" s="42">
        <f>K131+K91+K65+K52+K30+K18</f>
        <v>197836525.49447957</v>
      </c>
      <c r="L133" s="42">
        <f>L131+L91+L65+L52+L30+L18</f>
        <v>105375204.26207103</v>
      </c>
      <c r="M133" s="42">
        <f>SUM(J133:L133)-G133</f>
        <v>0</v>
      </c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</row>
    <row r="134" spans="1:44">
      <c r="A134" s="44">
        <f t="shared" si="0"/>
        <v>123</v>
      </c>
      <c r="B134" s="44"/>
      <c r="C134" s="44"/>
      <c r="D134" s="44"/>
      <c r="E134" s="44"/>
      <c r="G134" s="42"/>
      <c r="H134" s="131"/>
      <c r="I134" s="136"/>
      <c r="J134" s="136"/>
      <c r="K134" s="136"/>
      <c r="L134" s="136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</row>
    <row r="135" spans="1:44">
      <c r="A135" s="44">
        <f t="shared" si="0"/>
        <v>124</v>
      </c>
      <c r="B135" s="44"/>
      <c r="C135" s="44"/>
      <c r="D135" s="44" t="s">
        <v>361</v>
      </c>
      <c r="E135" s="44"/>
      <c r="G135" s="140">
        <v>14123020.170000007</v>
      </c>
      <c r="H135" s="131">
        <v>5.4</v>
      </c>
      <c r="I135" s="136" t="str">
        <f>VLOOKUP($H135,class,3)</f>
        <v>P, S, T &amp; D Plant</v>
      </c>
      <c r="J135" s="136">
        <f>$G135*VLOOKUP($H135,class,6)</f>
        <v>6049634.9680360435</v>
      </c>
      <c r="K135" s="136">
        <f>$G135*VLOOKUP($H135,class,7)</f>
        <v>5267640.7954847328</v>
      </c>
      <c r="L135" s="136">
        <f>$G135*VLOOKUP($H135,class,8)</f>
        <v>2805744.406479232</v>
      </c>
      <c r="M135" s="42">
        <f>SUM(J135:L135)-G135</f>
        <v>0</v>
      </c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</row>
    <row r="136" spans="1:44">
      <c r="A136" s="44">
        <f t="shared" si="0"/>
        <v>125</v>
      </c>
      <c r="B136" s="44"/>
      <c r="C136" s="44"/>
      <c r="D136" s="44"/>
      <c r="E136" s="44"/>
      <c r="G136" s="42"/>
      <c r="H136" s="131"/>
      <c r="I136" s="136"/>
      <c r="J136" s="136"/>
      <c r="K136" s="136"/>
      <c r="L136" s="136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</row>
    <row r="137" spans="1:44">
      <c r="A137" s="44">
        <f t="shared" si="0"/>
        <v>126</v>
      </c>
      <c r="B137" s="44"/>
      <c r="C137" s="44"/>
      <c r="D137" s="44" t="s">
        <v>360</v>
      </c>
      <c r="E137" s="44"/>
      <c r="G137" s="42"/>
      <c r="H137" s="131"/>
      <c r="I137" s="136"/>
      <c r="J137" s="136"/>
      <c r="K137" s="136"/>
      <c r="L137" s="136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</row>
    <row r="138" spans="1:44">
      <c r="A138" s="44">
        <f t="shared" si="0"/>
        <v>127</v>
      </c>
      <c r="B138" s="44"/>
      <c r="C138" s="44"/>
      <c r="D138" s="44"/>
      <c r="E138" s="44"/>
      <c r="G138" s="42"/>
      <c r="H138" s="131"/>
      <c r="I138" s="136"/>
      <c r="J138" s="136"/>
      <c r="K138" s="136"/>
      <c r="L138" s="136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</row>
    <row r="139" spans="1:44">
      <c r="A139" s="44">
        <f t="shared" si="0"/>
        <v>128</v>
      </c>
      <c r="B139" s="44"/>
      <c r="C139" s="44"/>
      <c r="D139" s="44" t="s">
        <v>335</v>
      </c>
      <c r="E139" s="44"/>
      <c r="G139" s="135"/>
      <c r="H139" s="131"/>
      <c r="I139" s="136"/>
      <c r="J139" s="136"/>
      <c r="K139" s="136"/>
      <c r="L139" s="136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</row>
    <row r="140" spans="1:44">
      <c r="A140" s="44">
        <f t="shared" si="0"/>
        <v>129</v>
      </c>
      <c r="B140" s="44"/>
      <c r="C140" s="44"/>
      <c r="D140" s="44"/>
      <c r="E140" s="44"/>
      <c r="G140" s="42"/>
      <c r="H140" s="131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</row>
    <row r="141" spans="1:44">
      <c r="A141" s="44">
        <f t="shared" si="0"/>
        <v>130</v>
      </c>
      <c r="B141" s="44"/>
      <c r="C141" s="137">
        <v>30100</v>
      </c>
      <c r="D141" s="44"/>
      <c r="E141" s="138" t="s">
        <v>336</v>
      </c>
      <c r="G141" s="135">
        <v>90969.167972417315</v>
      </c>
      <c r="H141" s="131">
        <v>5.4</v>
      </c>
      <c r="I141" s="136" t="str">
        <f>VLOOKUP($H141,class,3)</f>
        <v>P, S, T &amp; D Plant</v>
      </c>
      <c r="J141" s="136">
        <f>$G141*VLOOKUP($H141,class,6)</f>
        <v>38966.89609975116</v>
      </c>
      <c r="K141" s="136">
        <f>$G141*VLOOKUP($H141,class,7)</f>
        <v>33929.916871513495</v>
      </c>
      <c r="L141" s="136">
        <f>$G141*VLOOKUP($H141,class,8)</f>
        <v>18072.355001152664</v>
      </c>
      <c r="M141" s="42">
        <f>SUM(J141:L141)-G141</f>
        <v>0</v>
      </c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</row>
    <row r="142" spans="1:44">
      <c r="A142" s="44">
        <f t="shared" si="0"/>
        <v>131</v>
      </c>
      <c r="B142" s="44"/>
      <c r="C142" s="137">
        <v>30200</v>
      </c>
      <c r="D142" s="44"/>
      <c r="E142" s="138" t="s">
        <v>197</v>
      </c>
      <c r="G142" s="135">
        <v>0</v>
      </c>
      <c r="H142" s="131">
        <v>5.4</v>
      </c>
      <c r="I142" s="136" t="str">
        <f>VLOOKUP($H142,class,3)</f>
        <v>P, S, T &amp; D Plant</v>
      </c>
      <c r="J142" s="136">
        <f>$G142*VLOOKUP($H142,class,6)</f>
        <v>0</v>
      </c>
      <c r="K142" s="136">
        <f>$G142*VLOOKUP($H142,class,7)</f>
        <v>0</v>
      </c>
      <c r="L142" s="136">
        <f>$G142*VLOOKUP($H142,class,8)</f>
        <v>0</v>
      </c>
      <c r="M142" s="42">
        <f>SUM(J142:L142)-G142</f>
        <v>0</v>
      </c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</row>
    <row r="143" spans="1:44">
      <c r="A143" s="44">
        <f t="shared" si="0"/>
        <v>132</v>
      </c>
      <c r="B143" s="44"/>
      <c r="C143" s="139">
        <v>30300</v>
      </c>
      <c r="D143" s="44"/>
      <c r="E143" s="138" t="s">
        <v>337</v>
      </c>
      <c r="G143" s="140">
        <v>544683.99315370363</v>
      </c>
      <c r="H143" s="131">
        <v>5.4</v>
      </c>
      <c r="I143" s="136" t="str">
        <f>VLOOKUP($H143,class,3)</f>
        <v>P, S, T &amp; D Plant</v>
      </c>
      <c r="J143" s="136">
        <f>$G143*VLOOKUP($H143,class,6)</f>
        <v>233316.90331446638</v>
      </c>
      <c r="K143" s="136">
        <f>$G143*VLOOKUP($H143,class,7)</f>
        <v>203157.65243178682</v>
      </c>
      <c r="L143" s="136">
        <f>$G143*VLOOKUP($H143,class,8)</f>
        <v>108209.43740745047</v>
      </c>
      <c r="M143" s="42">
        <f>SUM(J143:L143)-G143</f>
        <v>0</v>
      </c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</row>
    <row r="144" spans="1:44">
      <c r="A144" s="44">
        <f t="shared" si="0"/>
        <v>133</v>
      </c>
      <c r="B144" s="44"/>
      <c r="C144" s="44"/>
      <c r="D144" s="44"/>
      <c r="E144" s="44"/>
      <c r="G144" s="42"/>
      <c r="H144" s="131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</row>
    <row r="145" spans="1:44">
      <c r="A145" s="44">
        <f t="shared" si="0"/>
        <v>134</v>
      </c>
      <c r="B145" s="44"/>
      <c r="C145" s="44"/>
      <c r="D145" s="44" t="s">
        <v>338</v>
      </c>
      <c r="E145" s="44"/>
      <c r="G145" s="42">
        <f>SUM(G141:G143)</f>
        <v>635653.16112612095</v>
      </c>
      <c r="H145" s="131"/>
      <c r="I145" s="42"/>
      <c r="J145" s="42">
        <f>SUM(J141:J143)</f>
        <v>272283.79941421753</v>
      </c>
      <c r="K145" s="42">
        <f>SUM(K141:K143)</f>
        <v>237087.56930330032</v>
      </c>
      <c r="L145" s="42">
        <f>SUM(L141:L143)</f>
        <v>126281.79240860314</v>
      </c>
      <c r="M145" s="42">
        <f>SUM(J145:L145)-G145</f>
        <v>0</v>
      </c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</row>
    <row r="146" spans="1:44">
      <c r="A146" s="44">
        <f t="shared" si="0"/>
        <v>135</v>
      </c>
      <c r="B146" s="44"/>
      <c r="C146" s="44"/>
      <c r="D146" s="44"/>
      <c r="E146" s="44"/>
      <c r="G146" s="42"/>
      <c r="H146" s="131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</row>
    <row r="147" spans="1:44">
      <c r="A147" s="44">
        <f t="shared" si="0"/>
        <v>136</v>
      </c>
      <c r="B147" s="44"/>
      <c r="C147" s="44"/>
      <c r="D147" s="44" t="s">
        <v>158</v>
      </c>
      <c r="E147" s="44"/>
      <c r="G147" s="42"/>
      <c r="H147" s="131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</row>
    <row r="148" spans="1:44">
      <c r="A148" s="44">
        <f t="shared" si="0"/>
        <v>137</v>
      </c>
      <c r="B148" s="44"/>
      <c r="C148" s="44"/>
      <c r="D148" s="44"/>
      <c r="E148" s="44"/>
      <c r="G148" s="42"/>
      <c r="H148" s="131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</row>
    <row r="149" spans="1:44">
      <c r="A149" s="44">
        <f t="shared" si="0"/>
        <v>138</v>
      </c>
      <c r="B149" s="44"/>
      <c r="C149" s="142">
        <v>37400</v>
      </c>
      <c r="E149" s="138" t="s">
        <v>125</v>
      </c>
      <c r="G149" s="135">
        <v>0</v>
      </c>
      <c r="H149" s="131">
        <v>5.4</v>
      </c>
      <c r="I149" s="136" t="str">
        <f>VLOOKUP($H149,class,3)</f>
        <v>P, S, T &amp; D Plant</v>
      </c>
      <c r="J149" s="136">
        <f>$G149*VLOOKUP($H149,class,6)</f>
        <v>0</v>
      </c>
      <c r="K149" s="136">
        <f>$G149*VLOOKUP($H149,class,7)</f>
        <v>0</v>
      </c>
      <c r="L149" s="136">
        <f>$G149*VLOOKUP($H149,class,8)</f>
        <v>0</v>
      </c>
      <c r="M149" s="42">
        <f>SUM(J149:L149)-G149</f>
        <v>0</v>
      </c>
      <c r="N149" s="42" t="s">
        <v>304</v>
      </c>
      <c r="O149" s="42">
        <v>88038.099496073351</v>
      </c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</row>
    <row r="150" spans="1:44">
      <c r="A150" s="44">
        <f t="shared" si="0"/>
        <v>139</v>
      </c>
      <c r="B150" s="44"/>
      <c r="C150" s="142">
        <v>39001</v>
      </c>
      <c r="E150" s="138" t="s">
        <v>304</v>
      </c>
      <c r="G150" s="135">
        <f>+O149</f>
        <v>88038.099496073351</v>
      </c>
      <c r="H150" s="131">
        <v>5.4</v>
      </c>
      <c r="I150" s="136" t="str">
        <f t="shared" ref="I150:I182" si="31">VLOOKUP($H150,class,3)</f>
        <v>P, S, T &amp; D Plant</v>
      </c>
      <c r="J150" s="136">
        <f t="shared" ref="J150:J182" si="32">$G150*VLOOKUP($H150,class,6)</f>
        <v>37711.36476617249</v>
      </c>
      <c r="K150" s="136">
        <f t="shared" ref="K150:K182" si="33">$G150*VLOOKUP($H150,class,7)</f>
        <v>32836.679327808371</v>
      </c>
      <c r="L150" s="136">
        <f t="shared" ref="L150:L182" si="34">$G150*VLOOKUP($H150,class,8)</f>
        <v>17490.055402092494</v>
      </c>
      <c r="M150" s="42">
        <f t="shared" ref="M150:M182" si="35">SUM(J150:L150)-G150</f>
        <v>0</v>
      </c>
      <c r="N150" s="42" t="s">
        <v>306</v>
      </c>
      <c r="O150" s="42">
        <v>2833.0102879840838</v>
      </c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</row>
    <row r="151" spans="1:44">
      <c r="A151" s="44">
        <f t="shared" si="0"/>
        <v>140</v>
      </c>
      <c r="B151" s="44"/>
      <c r="C151" s="142">
        <v>36602</v>
      </c>
      <c r="E151" s="138" t="s">
        <v>149</v>
      </c>
      <c r="G151" s="135">
        <v>0</v>
      </c>
      <c r="H151" s="131">
        <v>5.4</v>
      </c>
      <c r="I151" s="136" t="str">
        <f t="shared" si="31"/>
        <v>P, S, T &amp; D Plant</v>
      </c>
      <c r="J151" s="136">
        <f t="shared" si="32"/>
        <v>0</v>
      </c>
      <c r="K151" s="136">
        <f t="shared" si="33"/>
        <v>0</v>
      </c>
      <c r="L151" s="136">
        <f t="shared" si="34"/>
        <v>0</v>
      </c>
      <c r="M151" s="42">
        <f t="shared" si="35"/>
        <v>0</v>
      </c>
      <c r="N151" s="42" t="s">
        <v>307</v>
      </c>
      <c r="O151" s="42">
        <v>75706.62345924032</v>
      </c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</row>
    <row r="152" spans="1:44">
      <c r="A152" s="44">
        <f t="shared" si="0"/>
        <v>141</v>
      </c>
      <c r="B152" s="44"/>
      <c r="C152" s="142">
        <v>38900</v>
      </c>
      <c r="E152" s="138" t="s">
        <v>125</v>
      </c>
      <c r="G152" s="135">
        <v>0</v>
      </c>
      <c r="H152" s="131">
        <v>5.4</v>
      </c>
      <c r="I152" s="136" t="str">
        <f t="shared" si="31"/>
        <v>P, S, T &amp; D Plant</v>
      </c>
      <c r="J152" s="136">
        <f t="shared" si="32"/>
        <v>0</v>
      </c>
      <c r="K152" s="136">
        <f t="shared" si="33"/>
        <v>0</v>
      </c>
      <c r="L152" s="136">
        <f t="shared" si="34"/>
        <v>0</v>
      </c>
      <c r="M152" s="42">
        <f t="shared" si="35"/>
        <v>0</v>
      </c>
      <c r="N152" s="42" t="s">
        <v>308</v>
      </c>
      <c r="O152" s="42">
        <v>20938.464368659388</v>
      </c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</row>
    <row r="153" spans="1:44">
      <c r="A153" s="44">
        <f t="shared" si="0"/>
        <v>142</v>
      </c>
      <c r="B153" s="44"/>
      <c r="C153" s="142">
        <v>39004</v>
      </c>
      <c r="E153" s="138" t="s">
        <v>306</v>
      </c>
      <c r="G153" s="135">
        <f>+O150</f>
        <v>2833.0102879840838</v>
      </c>
      <c r="H153" s="131">
        <v>5.4</v>
      </c>
      <c r="I153" s="136" t="str">
        <f t="shared" si="31"/>
        <v>P, S, T &amp; D Plant</v>
      </c>
      <c r="J153" s="136">
        <f t="shared" si="32"/>
        <v>1213.5278358803312</v>
      </c>
      <c r="K153" s="136">
        <f t="shared" si="33"/>
        <v>1056.6635455717051</v>
      </c>
      <c r="L153" s="136">
        <f t="shared" si="34"/>
        <v>562.81890653204789</v>
      </c>
      <c r="M153" s="42">
        <f t="shared" si="35"/>
        <v>0</v>
      </c>
      <c r="N153" s="42" t="s">
        <v>311</v>
      </c>
      <c r="O153" s="42">
        <v>2017.465612619184</v>
      </c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</row>
    <row r="154" spans="1:44">
      <c r="A154" s="44">
        <f t="shared" si="0"/>
        <v>143</v>
      </c>
      <c r="B154" s="44"/>
      <c r="C154" s="142">
        <v>39009</v>
      </c>
      <c r="E154" s="138" t="s">
        <v>307</v>
      </c>
      <c r="G154" s="135">
        <f t="shared" ref="G154:G155" si="36">+O151</f>
        <v>75706.62345924032</v>
      </c>
      <c r="H154" s="131">
        <v>5.4</v>
      </c>
      <c r="I154" s="136" t="str">
        <f t="shared" si="31"/>
        <v>P, S, T &amp; D Plant</v>
      </c>
      <c r="J154" s="136">
        <f t="shared" si="32"/>
        <v>32429.142710128825</v>
      </c>
      <c r="K154" s="136">
        <f t="shared" si="33"/>
        <v>28237.253322728604</v>
      </c>
      <c r="L154" s="136">
        <f t="shared" si="34"/>
        <v>15040.227426382895</v>
      </c>
      <c r="M154" s="42">
        <f t="shared" si="35"/>
        <v>0</v>
      </c>
      <c r="N154" s="42" t="s">
        <v>314</v>
      </c>
      <c r="O154" s="42">
        <v>80364.740668816987</v>
      </c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</row>
    <row r="155" spans="1:44">
      <c r="A155" s="44">
        <f t="shared" si="0"/>
        <v>144</v>
      </c>
      <c r="B155" s="44"/>
      <c r="C155" s="142">
        <v>39100</v>
      </c>
      <c r="E155" s="138" t="s">
        <v>308</v>
      </c>
      <c r="G155" s="135">
        <f t="shared" si="36"/>
        <v>20938.464368659388</v>
      </c>
      <c r="H155" s="131">
        <v>5.4</v>
      </c>
      <c r="I155" s="136" t="str">
        <f t="shared" si="31"/>
        <v>P, S, T &amp; D Plant</v>
      </c>
      <c r="J155" s="136">
        <f t="shared" si="32"/>
        <v>8969.0494452942858</v>
      </c>
      <c r="K155" s="136">
        <f t="shared" si="33"/>
        <v>7809.6828989484911</v>
      </c>
      <c r="L155" s="136">
        <f t="shared" si="34"/>
        <v>4159.7320244166121</v>
      </c>
      <c r="M155" s="42">
        <f t="shared" si="35"/>
        <v>0</v>
      </c>
      <c r="N155" s="42" t="s">
        <v>315</v>
      </c>
      <c r="O155" s="42">
        <v>5418.1972206254195</v>
      </c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</row>
    <row r="156" spans="1:44">
      <c r="A156" s="44">
        <f t="shared" ref="A156:A174" si="37">A155+1</f>
        <v>145</v>
      </c>
      <c r="B156" s="44"/>
      <c r="C156" s="142">
        <v>39102</v>
      </c>
      <c r="E156" s="138" t="s">
        <v>309</v>
      </c>
      <c r="G156" s="135">
        <v>0</v>
      </c>
      <c r="H156" s="131">
        <v>5.4</v>
      </c>
      <c r="I156" s="136" t="str">
        <f t="shared" si="31"/>
        <v>P, S, T &amp; D Plant</v>
      </c>
      <c r="J156" s="136">
        <f t="shared" si="32"/>
        <v>0</v>
      </c>
      <c r="K156" s="136">
        <f t="shared" si="33"/>
        <v>0</v>
      </c>
      <c r="L156" s="136">
        <f t="shared" si="34"/>
        <v>0</v>
      </c>
      <c r="M156" s="42">
        <f t="shared" si="35"/>
        <v>0</v>
      </c>
      <c r="N156" s="42" t="s">
        <v>319</v>
      </c>
      <c r="O156" s="42">
        <v>110754.7380434795</v>
      </c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</row>
    <row r="157" spans="1:44">
      <c r="A157" s="44">
        <f t="shared" si="37"/>
        <v>146</v>
      </c>
      <c r="B157" s="44"/>
      <c r="C157" s="142">
        <v>39103</v>
      </c>
      <c r="E157" s="138" t="s">
        <v>310</v>
      </c>
      <c r="G157" s="135">
        <v>0</v>
      </c>
      <c r="H157" s="131">
        <v>5.4</v>
      </c>
      <c r="I157" s="136" t="str">
        <f t="shared" si="31"/>
        <v>P, S, T &amp; D Plant</v>
      </c>
      <c r="J157" s="136">
        <f t="shared" si="32"/>
        <v>0</v>
      </c>
      <c r="K157" s="136">
        <f t="shared" si="33"/>
        <v>0</v>
      </c>
      <c r="L157" s="136">
        <f t="shared" si="34"/>
        <v>0</v>
      </c>
      <c r="M157" s="42">
        <f t="shared" si="35"/>
        <v>0</v>
      </c>
      <c r="N157" s="42" t="s">
        <v>323</v>
      </c>
      <c r="O157" s="42">
        <v>433089.84756358922</v>
      </c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</row>
    <row r="158" spans="1:44">
      <c r="A158" s="44">
        <f t="shared" si="37"/>
        <v>147</v>
      </c>
      <c r="B158" s="44"/>
      <c r="C158" s="142">
        <v>39200</v>
      </c>
      <c r="E158" s="138" t="s">
        <v>311</v>
      </c>
      <c r="G158" s="135">
        <f>+O153</f>
        <v>2017.465612619184</v>
      </c>
      <c r="H158" s="131">
        <v>5.4</v>
      </c>
      <c r="I158" s="136" t="str">
        <f t="shared" si="31"/>
        <v>P, S, T &amp; D Plant</v>
      </c>
      <c r="J158" s="136">
        <f t="shared" si="32"/>
        <v>864.18700603691536</v>
      </c>
      <c r="K158" s="136">
        <f t="shared" si="33"/>
        <v>752.47957140886865</v>
      </c>
      <c r="L158" s="136">
        <f t="shared" si="34"/>
        <v>400.79903517340011</v>
      </c>
      <c r="M158" s="42">
        <f t="shared" si="35"/>
        <v>0</v>
      </c>
      <c r="N158" s="42" t="s">
        <v>324</v>
      </c>
      <c r="O158" s="42">
        <v>37796.323750653595</v>
      </c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</row>
    <row r="159" spans="1:44">
      <c r="A159" s="44">
        <f t="shared" si="37"/>
        <v>148</v>
      </c>
      <c r="B159" s="44"/>
      <c r="C159" s="142">
        <v>39201</v>
      </c>
      <c r="E159" s="138" t="s">
        <v>312</v>
      </c>
      <c r="G159" s="135">
        <v>0</v>
      </c>
      <c r="H159" s="131">
        <v>5.4</v>
      </c>
      <c r="I159" s="136" t="str">
        <f t="shared" si="31"/>
        <v>P, S, T &amp; D Plant</v>
      </c>
      <c r="J159" s="136">
        <f t="shared" si="32"/>
        <v>0</v>
      </c>
      <c r="K159" s="136">
        <f t="shared" si="33"/>
        <v>0</v>
      </c>
      <c r="L159" s="136">
        <f t="shared" si="34"/>
        <v>0</v>
      </c>
      <c r="M159" s="42">
        <f t="shared" si="35"/>
        <v>0</v>
      </c>
      <c r="N159" s="42" t="s">
        <v>325</v>
      </c>
      <c r="O159" s="42">
        <v>168966.18261612565</v>
      </c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</row>
    <row r="160" spans="1:44">
      <c r="A160" s="44">
        <f t="shared" si="37"/>
        <v>149</v>
      </c>
      <c r="B160" s="44"/>
      <c r="C160" s="142">
        <v>39202</v>
      </c>
      <c r="E160" s="138" t="s">
        <v>313</v>
      </c>
      <c r="G160" s="135">
        <v>0</v>
      </c>
      <c r="H160" s="131">
        <v>5.4</v>
      </c>
      <c r="I160" s="136" t="str">
        <f t="shared" si="31"/>
        <v>P, S, T &amp; D Plant</v>
      </c>
      <c r="J160" s="136">
        <f t="shared" si="32"/>
        <v>0</v>
      </c>
      <c r="K160" s="136">
        <f t="shared" si="33"/>
        <v>0</v>
      </c>
      <c r="L160" s="136">
        <f t="shared" si="34"/>
        <v>0</v>
      </c>
      <c r="M160" s="42">
        <f t="shared" si="35"/>
        <v>0</v>
      </c>
      <c r="N160" s="42" t="s">
        <v>326</v>
      </c>
      <c r="O160" s="42">
        <v>4061.3222550567739</v>
      </c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</row>
    <row r="161" spans="1:44">
      <c r="A161" s="44">
        <f t="shared" si="37"/>
        <v>150</v>
      </c>
      <c r="B161" s="44"/>
      <c r="C161" s="142">
        <v>39300</v>
      </c>
      <c r="E161" s="138" t="s">
        <v>198</v>
      </c>
      <c r="G161" s="135">
        <v>0</v>
      </c>
      <c r="H161" s="131">
        <v>5.4</v>
      </c>
      <c r="I161" s="136" t="str">
        <f t="shared" si="31"/>
        <v>P, S, T &amp; D Plant</v>
      </c>
      <c r="J161" s="136">
        <f t="shared" si="32"/>
        <v>0</v>
      </c>
      <c r="K161" s="136">
        <f t="shared" si="33"/>
        <v>0</v>
      </c>
      <c r="L161" s="136">
        <f t="shared" si="34"/>
        <v>0</v>
      </c>
      <c r="M161" s="42">
        <f t="shared" si="35"/>
        <v>0</v>
      </c>
      <c r="N161" s="42" t="s">
        <v>327</v>
      </c>
      <c r="O161" s="42">
        <v>102774.6325850414</v>
      </c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</row>
    <row r="162" spans="1:44">
      <c r="A162" s="44">
        <f t="shared" si="37"/>
        <v>151</v>
      </c>
      <c r="B162" s="44"/>
      <c r="C162" s="142">
        <v>39400</v>
      </c>
      <c r="E162" s="138" t="s">
        <v>314</v>
      </c>
      <c r="G162" s="135">
        <f>+O154</f>
        <v>80364.740668816987</v>
      </c>
      <c r="H162" s="131">
        <v>5.4</v>
      </c>
      <c r="I162" s="136" t="str">
        <f t="shared" si="31"/>
        <v>P, S, T &amp; D Plant</v>
      </c>
      <c r="J162" s="136">
        <f t="shared" si="32"/>
        <v>34424.460171766739</v>
      </c>
      <c r="K162" s="136">
        <f t="shared" si="33"/>
        <v>29974.649994825515</v>
      </c>
      <c r="L162" s="136">
        <f t="shared" si="34"/>
        <v>15965.630502224738</v>
      </c>
      <c r="M162" s="42">
        <f t="shared" si="35"/>
        <v>0</v>
      </c>
      <c r="N162" s="42" t="s">
        <v>330</v>
      </c>
      <c r="O162" s="42">
        <v>159583.42534073189</v>
      </c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</row>
    <row r="163" spans="1:44">
      <c r="A163" s="44">
        <f t="shared" si="37"/>
        <v>152</v>
      </c>
      <c r="B163" s="44"/>
      <c r="C163" s="142">
        <v>39600</v>
      </c>
      <c r="E163" s="138" t="s">
        <v>315</v>
      </c>
      <c r="G163" s="135">
        <f>+O155</f>
        <v>5418.1972206254195</v>
      </c>
      <c r="H163" s="131">
        <v>5.4</v>
      </c>
      <c r="I163" s="136" t="str">
        <f t="shared" si="31"/>
        <v>P, S, T &amp; D Plant</v>
      </c>
      <c r="J163" s="136">
        <f t="shared" si="32"/>
        <v>2320.89984826604</v>
      </c>
      <c r="K163" s="136">
        <f t="shared" si="33"/>
        <v>2020.893291505399</v>
      </c>
      <c r="L163" s="136">
        <f t="shared" si="34"/>
        <v>1076.404080853981</v>
      </c>
      <c r="M163" s="42">
        <f t="shared" si="35"/>
        <v>0</v>
      </c>
      <c r="N163" s="42" t="s">
        <v>331</v>
      </c>
      <c r="O163" s="42">
        <v>36758.968753243535</v>
      </c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</row>
    <row r="164" spans="1:44">
      <c r="A164" s="44">
        <f t="shared" si="37"/>
        <v>153</v>
      </c>
      <c r="B164" s="44"/>
      <c r="C164" s="142">
        <v>39603</v>
      </c>
      <c r="E164" s="138" t="s">
        <v>316</v>
      </c>
      <c r="G164" s="135">
        <v>0</v>
      </c>
      <c r="H164" s="131">
        <v>5.4</v>
      </c>
      <c r="I164" s="136" t="str">
        <f t="shared" si="31"/>
        <v>P, S, T &amp; D Plant</v>
      </c>
      <c r="J164" s="136">
        <f t="shared" si="32"/>
        <v>0</v>
      </c>
      <c r="K164" s="136">
        <f t="shared" si="33"/>
        <v>0</v>
      </c>
      <c r="L164" s="136">
        <f t="shared" si="34"/>
        <v>0</v>
      </c>
      <c r="M164" s="42">
        <f t="shared" si="35"/>
        <v>0</v>
      </c>
      <c r="N164" s="42" t="s">
        <v>332</v>
      </c>
      <c r="O164" s="42">
        <v>441064.56779886706</v>
      </c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</row>
    <row r="165" spans="1:44">
      <c r="A165" s="44">
        <f t="shared" si="37"/>
        <v>154</v>
      </c>
      <c r="B165" s="44"/>
      <c r="C165" s="142">
        <v>39604</v>
      </c>
      <c r="E165" s="138" t="s">
        <v>317</v>
      </c>
      <c r="G165" s="135">
        <v>0</v>
      </c>
      <c r="H165" s="131">
        <v>5.4</v>
      </c>
      <c r="I165" s="136" t="str">
        <f t="shared" si="31"/>
        <v>P, S, T &amp; D Plant</v>
      </c>
      <c r="J165" s="136">
        <f t="shared" si="32"/>
        <v>0</v>
      </c>
      <c r="K165" s="136">
        <f t="shared" si="33"/>
        <v>0</v>
      </c>
      <c r="L165" s="136">
        <f t="shared" si="34"/>
        <v>0</v>
      </c>
      <c r="M165" s="42">
        <f t="shared" si="35"/>
        <v>0</v>
      </c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</row>
    <row r="166" spans="1:44">
      <c r="A166" s="44">
        <f t="shared" si="37"/>
        <v>155</v>
      </c>
      <c r="B166" s="44"/>
      <c r="C166" s="142">
        <v>39605</v>
      </c>
      <c r="E166" s="141" t="s">
        <v>318</v>
      </c>
      <c r="G166" s="135">
        <v>0</v>
      </c>
      <c r="H166" s="131">
        <v>5.4</v>
      </c>
      <c r="I166" s="136" t="str">
        <f t="shared" si="31"/>
        <v>P, S, T &amp; D Plant</v>
      </c>
      <c r="J166" s="136">
        <f t="shared" si="32"/>
        <v>0</v>
      </c>
      <c r="K166" s="136">
        <f t="shared" si="33"/>
        <v>0</v>
      </c>
      <c r="L166" s="136">
        <f t="shared" si="34"/>
        <v>0</v>
      </c>
      <c r="M166" s="42">
        <f t="shared" si="35"/>
        <v>0</v>
      </c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</row>
    <row r="167" spans="1:44">
      <c r="A167" s="44">
        <f t="shared" si="37"/>
        <v>156</v>
      </c>
      <c r="B167" s="44"/>
      <c r="C167" s="142">
        <v>39700</v>
      </c>
      <c r="E167" s="138" t="s">
        <v>319</v>
      </c>
      <c r="G167" s="135">
        <f>+O156</f>
        <v>110754.7380434795</v>
      </c>
      <c r="H167" s="131">
        <v>5.4</v>
      </c>
      <c r="I167" s="136" t="str">
        <f t="shared" si="31"/>
        <v>P, S, T &amp; D Plant</v>
      </c>
      <c r="J167" s="136">
        <f t="shared" si="32"/>
        <v>47442.100066299427</v>
      </c>
      <c r="K167" s="136">
        <f t="shared" si="33"/>
        <v>41309.590256788346</v>
      </c>
      <c r="L167" s="136">
        <f t="shared" si="34"/>
        <v>22003.04772039174</v>
      </c>
      <c r="M167" s="42">
        <f t="shared" si="35"/>
        <v>0</v>
      </c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</row>
    <row r="168" spans="1:44">
      <c r="A168" s="44">
        <f t="shared" si="37"/>
        <v>157</v>
      </c>
      <c r="B168" s="44"/>
      <c r="C168" s="142">
        <v>39701</v>
      </c>
      <c r="E168" s="138" t="s">
        <v>320</v>
      </c>
      <c r="G168" s="135">
        <v>0</v>
      </c>
      <c r="H168" s="131">
        <v>5.4</v>
      </c>
      <c r="I168" s="136" t="str">
        <f t="shared" si="31"/>
        <v>P, S, T &amp; D Plant</v>
      </c>
      <c r="J168" s="136">
        <f t="shared" si="32"/>
        <v>0</v>
      </c>
      <c r="K168" s="136">
        <f t="shared" si="33"/>
        <v>0</v>
      </c>
      <c r="L168" s="136">
        <f t="shared" si="34"/>
        <v>0</v>
      </c>
      <c r="M168" s="42">
        <f t="shared" si="35"/>
        <v>0</v>
      </c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</row>
    <row r="169" spans="1:44">
      <c r="A169" s="44">
        <f t="shared" si="37"/>
        <v>158</v>
      </c>
      <c r="B169" s="44"/>
      <c r="C169" s="142">
        <v>39702</v>
      </c>
      <c r="E169" s="138" t="s">
        <v>321</v>
      </c>
      <c r="G169" s="135">
        <v>0</v>
      </c>
      <c r="H169" s="131">
        <v>5.4</v>
      </c>
      <c r="I169" s="136" t="str">
        <f t="shared" si="31"/>
        <v>P, S, T &amp; D Plant</v>
      </c>
      <c r="J169" s="136">
        <f t="shared" si="32"/>
        <v>0</v>
      </c>
      <c r="K169" s="136">
        <f t="shared" si="33"/>
        <v>0</v>
      </c>
      <c r="L169" s="136">
        <f t="shared" si="34"/>
        <v>0</v>
      </c>
      <c r="M169" s="42">
        <f t="shared" si="35"/>
        <v>0</v>
      </c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</row>
    <row r="170" spans="1:44">
      <c r="A170" s="44">
        <f t="shared" si="37"/>
        <v>159</v>
      </c>
      <c r="B170" s="44"/>
      <c r="C170" s="142">
        <v>39705</v>
      </c>
      <c r="E170" s="138" t="s">
        <v>322</v>
      </c>
      <c r="G170" s="135">
        <v>0</v>
      </c>
      <c r="H170" s="131">
        <v>5.4</v>
      </c>
      <c r="I170" s="136" t="str">
        <f t="shared" si="31"/>
        <v>P, S, T &amp; D Plant</v>
      </c>
      <c r="J170" s="136">
        <f t="shared" si="32"/>
        <v>0</v>
      </c>
      <c r="K170" s="136">
        <f t="shared" si="33"/>
        <v>0</v>
      </c>
      <c r="L170" s="136">
        <f t="shared" si="34"/>
        <v>0</v>
      </c>
      <c r="M170" s="42">
        <f t="shared" si="35"/>
        <v>0</v>
      </c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</row>
    <row r="171" spans="1:44">
      <c r="A171" s="44">
        <f t="shared" si="37"/>
        <v>160</v>
      </c>
      <c r="B171" s="44"/>
      <c r="C171" s="142">
        <v>39800</v>
      </c>
      <c r="E171" s="138" t="s">
        <v>323</v>
      </c>
      <c r="G171" s="135">
        <f>+O157</f>
        <v>433089.84756358922</v>
      </c>
      <c r="H171" s="131">
        <v>5.4</v>
      </c>
      <c r="I171" s="136" t="str">
        <f t="shared" si="31"/>
        <v>P, S, T &amp; D Plant</v>
      </c>
      <c r="J171" s="136">
        <f t="shared" si="32"/>
        <v>185515.24069104885</v>
      </c>
      <c r="K171" s="136">
        <f t="shared" si="33"/>
        <v>161534.97776504455</v>
      </c>
      <c r="L171" s="136">
        <f t="shared" si="34"/>
        <v>86039.629107495857</v>
      </c>
      <c r="M171" s="42">
        <f t="shared" si="35"/>
        <v>0</v>
      </c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</row>
    <row r="172" spans="1:44">
      <c r="A172" s="44">
        <f t="shared" si="37"/>
        <v>161</v>
      </c>
      <c r="B172" s="44"/>
      <c r="C172" s="142">
        <v>39900</v>
      </c>
      <c r="E172" s="138" t="s">
        <v>324</v>
      </c>
      <c r="G172" s="135">
        <f t="shared" ref="G172:G175" si="38">+O158</f>
        <v>37796.323750653595</v>
      </c>
      <c r="H172" s="131">
        <v>5.4</v>
      </c>
      <c r="I172" s="136" t="str">
        <f t="shared" si="31"/>
        <v>P, S, T &amp; D Plant</v>
      </c>
      <c r="J172" s="136">
        <f t="shared" si="32"/>
        <v>16190.160395782052</v>
      </c>
      <c r="K172" s="136">
        <f t="shared" si="33"/>
        <v>14097.371136749662</v>
      </c>
      <c r="L172" s="136">
        <f t="shared" si="34"/>
        <v>7508.7922181218846</v>
      </c>
      <c r="M172" s="42">
        <f t="shared" si="35"/>
        <v>0</v>
      </c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</row>
    <row r="173" spans="1:44">
      <c r="A173" s="44">
        <f t="shared" si="37"/>
        <v>162</v>
      </c>
      <c r="B173" s="44"/>
      <c r="C173" s="142">
        <v>39901</v>
      </c>
      <c r="E173" s="138" t="s">
        <v>325</v>
      </c>
      <c r="G173" s="135">
        <f t="shared" si="38"/>
        <v>168966.18261612565</v>
      </c>
      <c r="H173" s="131">
        <v>5.4</v>
      </c>
      <c r="I173" s="136" t="str">
        <f t="shared" si="31"/>
        <v>P, S, T &amp; D Plant</v>
      </c>
      <c r="J173" s="136">
        <f t="shared" si="32"/>
        <v>72377.134243664899</v>
      </c>
      <c r="K173" s="136">
        <f t="shared" si="33"/>
        <v>63021.446255289622</v>
      </c>
      <c r="L173" s="136">
        <f t="shared" si="34"/>
        <v>33567.60211717114</v>
      </c>
      <c r="M173" s="42">
        <f t="shared" si="35"/>
        <v>0</v>
      </c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</row>
    <row r="174" spans="1:44">
      <c r="A174" s="44">
        <f t="shared" si="37"/>
        <v>163</v>
      </c>
      <c r="B174" s="44"/>
      <c r="C174" s="142">
        <v>39902</v>
      </c>
      <c r="E174" s="138" t="s">
        <v>326</v>
      </c>
      <c r="G174" s="135">
        <f t="shared" si="38"/>
        <v>4061.3222550567739</v>
      </c>
      <c r="H174" s="131">
        <v>5.4</v>
      </c>
      <c r="I174" s="136" t="str">
        <f t="shared" si="31"/>
        <v>P, S, T &amp; D Plant</v>
      </c>
      <c r="J174" s="136">
        <f t="shared" si="32"/>
        <v>1739.6786830939182</v>
      </c>
      <c r="K174" s="136">
        <f t="shared" si="33"/>
        <v>1514.8025377596769</v>
      </c>
      <c r="L174" s="136">
        <f t="shared" si="34"/>
        <v>806.84103420317911</v>
      </c>
      <c r="M174" s="42">
        <f t="shared" si="35"/>
        <v>0</v>
      </c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</row>
    <row r="175" spans="1:44">
      <c r="A175" s="44">
        <f t="shared" ref="A175:A191" si="39">A174+1</f>
        <v>164</v>
      </c>
      <c r="B175" s="44"/>
      <c r="C175" s="142">
        <v>39903</v>
      </c>
      <c r="E175" s="138" t="s">
        <v>327</v>
      </c>
      <c r="G175" s="135">
        <f t="shared" si="38"/>
        <v>102774.6325850414</v>
      </c>
      <c r="H175" s="131">
        <v>5.4</v>
      </c>
      <c r="I175" s="136" t="str">
        <f t="shared" si="31"/>
        <v>P, S, T &amp; D Plant</v>
      </c>
      <c r="J175" s="136">
        <f t="shared" si="32"/>
        <v>44023.799699319039</v>
      </c>
      <c r="K175" s="136">
        <f t="shared" si="33"/>
        <v>38333.149767491857</v>
      </c>
      <c r="L175" s="136">
        <f t="shared" si="34"/>
        <v>20417.68311823051</v>
      </c>
      <c r="M175" s="42">
        <f t="shared" si="35"/>
        <v>0</v>
      </c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</row>
    <row r="176" spans="1:44">
      <c r="A176" s="44">
        <f t="shared" si="39"/>
        <v>165</v>
      </c>
      <c r="B176" s="44"/>
      <c r="C176" s="142">
        <v>39904</v>
      </c>
      <c r="E176" s="138" t="s">
        <v>328</v>
      </c>
      <c r="G176" s="135">
        <v>0</v>
      </c>
      <c r="H176" s="131">
        <v>5.4</v>
      </c>
      <c r="I176" s="136" t="str">
        <f t="shared" si="31"/>
        <v>P, S, T &amp; D Plant</v>
      </c>
      <c r="J176" s="136">
        <f t="shared" si="32"/>
        <v>0</v>
      </c>
      <c r="K176" s="136">
        <f t="shared" si="33"/>
        <v>0</v>
      </c>
      <c r="L176" s="136">
        <f t="shared" si="34"/>
        <v>0</v>
      </c>
      <c r="M176" s="42">
        <f t="shared" si="35"/>
        <v>0</v>
      </c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</row>
    <row r="177" spans="1:44">
      <c r="A177" s="44">
        <f t="shared" si="39"/>
        <v>166</v>
      </c>
      <c r="B177" s="44"/>
      <c r="C177" s="142">
        <v>39905</v>
      </c>
      <c r="E177" s="138" t="s">
        <v>329</v>
      </c>
      <c r="G177" s="135">
        <v>0</v>
      </c>
      <c r="H177" s="131">
        <v>5.4</v>
      </c>
      <c r="I177" s="136" t="str">
        <f t="shared" si="31"/>
        <v>P, S, T &amp; D Plant</v>
      </c>
      <c r="J177" s="136">
        <f t="shared" si="32"/>
        <v>0</v>
      </c>
      <c r="K177" s="136">
        <f t="shared" si="33"/>
        <v>0</v>
      </c>
      <c r="L177" s="136">
        <f t="shared" si="34"/>
        <v>0</v>
      </c>
      <c r="M177" s="42">
        <f t="shared" si="35"/>
        <v>0</v>
      </c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</row>
    <row r="178" spans="1:44">
      <c r="A178" s="44">
        <f t="shared" si="39"/>
        <v>167</v>
      </c>
      <c r="B178" s="44"/>
      <c r="C178" s="142">
        <v>39906</v>
      </c>
      <c r="E178" s="138" t="s">
        <v>330</v>
      </c>
      <c r="G178" s="135">
        <f>+O162</f>
        <v>159583.42534073189</v>
      </c>
      <c r="H178" s="131">
        <v>5.4</v>
      </c>
      <c r="I178" s="136" t="str">
        <f t="shared" si="31"/>
        <v>P, S, T &amp; D Plant</v>
      </c>
      <c r="J178" s="136">
        <f t="shared" si="32"/>
        <v>68358.004069908537</v>
      </c>
      <c r="K178" s="136">
        <f t="shared" si="33"/>
        <v>59521.841043156353</v>
      </c>
      <c r="L178" s="136">
        <f t="shared" si="34"/>
        <v>31703.580227667011</v>
      </c>
      <c r="M178" s="42">
        <f t="shared" si="35"/>
        <v>0</v>
      </c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</row>
    <row r="179" spans="1:44">
      <c r="A179" s="44">
        <f t="shared" si="39"/>
        <v>168</v>
      </c>
      <c r="B179" s="44"/>
      <c r="C179" s="142">
        <v>39907</v>
      </c>
      <c r="E179" s="138" t="s">
        <v>331</v>
      </c>
      <c r="G179" s="135">
        <f t="shared" ref="G179:G180" si="40">+O163</f>
        <v>36758.968753243535</v>
      </c>
      <c r="H179" s="131">
        <v>5.4</v>
      </c>
      <c r="I179" s="136" t="str">
        <f t="shared" si="31"/>
        <v>P, S, T &amp; D Plant</v>
      </c>
      <c r="J179" s="136">
        <f t="shared" si="32"/>
        <v>15745.806497603144</v>
      </c>
      <c r="K179" s="136">
        <f t="shared" si="33"/>
        <v>13710.45577176529</v>
      </c>
      <c r="L179" s="136">
        <f t="shared" si="34"/>
        <v>7302.706483875103</v>
      </c>
      <c r="M179" s="42">
        <f t="shared" si="35"/>
        <v>0</v>
      </c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</row>
    <row r="180" spans="1:44">
      <c r="A180" s="44">
        <f t="shared" si="39"/>
        <v>169</v>
      </c>
      <c r="B180" s="44"/>
      <c r="C180" s="142">
        <v>39908</v>
      </c>
      <c r="E180" s="138" t="s">
        <v>332</v>
      </c>
      <c r="G180" s="135">
        <f t="shared" si="40"/>
        <v>441064.56779886706</v>
      </c>
      <c r="H180" s="131">
        <v>5.4</v>
      </c>
      <c r="I180" s="136" t="str">
        <f t="shared" si="31"/>
        <v>P, S, T &amp; D Plant</v>
      </c>
      <c r="J180" s="136">
        <f t="shared" si="32"/>
        <v>188931.23428271143</v>
      </c>
      <c r="K180" s="136">
        <f t="shared" si="33"/>
        <v>164509.40965980032</v>
      </c>
      <c r="L180" s="136">
        <f t="shared" si="34"/>
        <v>87623.923856355337</v>
      </c>
      <c r="M180" s="42">
        <f t="shared" si="35"/>
        <v>0</v>
      </c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</row>
    <row r="181" spans="1:44">
      <c r="A181" s="44">
        <f t="shared" si="39"/>
        <v>170</v>
      </c>
      <c r="B181" s="44"/>
      <c r="C181" s="142">
        <v>39909</v>
      </c>
      <c r="E181" s="138" t="s">
        <v>333</v>
      </c>
      <c r="G181" s="135">
        <v>0</v>
      </c>
      <c r="H181" s="131">
        <v>5.4</v>
      </c>
      <c r="I181" s="136" t="str">
        <f t="shared" si="31"/>
        <v>P, S, T &amp; D Plant</v>
      </c>
      <c r="J181" s="136">
        <f t="shared" si="32"/>
        <v>0</v>
      </c>
      <c r="K181" s="136">
        <f t="shared" si="33"/>
        <v>0</v>
      </c>
      <c r="L181" s="136">
        <f t="shared" si="34"/>
        <v>0</v>
      </c>
      <c r="M181" s="42">
        <f t="shared" si="35"/>
        <v>0</v>
      </c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</row>
    <row r="182" spans="1:44">
      <c r="A182" s="44">
        <f t="shared" si="39"/>
        <v>171</v>
      </c>
      <c r="B182" s="44"/>
      <c r="C182" s="142">
        <v>39924</v>
      </c>
      <c r="E182" s="138" t="s">
        <v>334</v>
      </c>
      <c r="G182" s="140">
        <v>0</v>
      </c>
      <c r="H182" s="131">
        <v>5.4</v>
      </c>
      <c r="I182" s="136" t="str">
        <f t="shared" si="31"/>
        <v>P, S, T &amp; D Plant</v>
      </c>
      <c r="J182" s="136">
        <f t="shared" si="32"/>
        <v>0</v>
      </c>
      <c r="K182" s="136">
        <f t="shared" si="33"/>
        <v>0</v>
      </c>
      <c r="L182" s="136">
        <f t="shared" si="34"/>
        <v>0</v>
      </c>
      <c r="M182" s="42">
        <f t="shared" si="35"/>
        <v>0</v>
      </c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</row>
    <row r="183" spans="1:44">
      <c r="A183" s="44">
        <f t="shared" si="39"/>
        <v>172</v>
      </c>
      <c r="B183" s="44"/>
      <c r="C183" s="44"/>
      <c r="D183" s="44"/>
      <c r="E183" s="44"/>
      <c r="G183" s="42"/>
      <c r="H183" s="131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</row>
    <row r="184" spans="1:44">
      <c r="A184" s="44">
        <f t="shared" si="39"/>
        <v>173</v>
      </c>
      <c r="B184" s="44"/>
      <c r="C184" s="44"/>
      <c r="D184" s="44" t="s">
        <v>159</v>
      </c>
      <c r="E184" s="44"/>
      <c r="G184" s="42">
        <f>SUM(G149:G182)</f>
        <v>1770166.6098208074</v>
      </c>
      <c r="H184" s="131"/>
      <c r="I184" s="136"/>
      <c r="J184" s="42">
        <f>SUM(J149:J182)</f>
        <v>758255.79041297699</v>
      </c>
      <c r="K184" s="42">
        <f>SUM(K149:K182)</f>
        <v>660241.34614664258</v>
      </c>
      <c r="L184" s="42">
        <f>SUM(L149:L182)</f>
        <v>351669.4732611879</v>
      </c>
      <c r="M184" s="42">
        <f>SUM(J184:L184)-G184</f>
        <v>0</v>
      </c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</row>
    <row r="185" spans="1:44">
      <c r="A185" s="44">
        <f t="shared" si="39"/>
        <v>174</v>
      </c>
      <c r="B185" s="44"/>
      <c r="C185" s="44"/>
      <c r="D185" s="44"/>
      <c r="E185" s="44"/>
      <c r="G185" s="42"/>
      <c r="H185" s="131"/>
      <c r="I185" s="136"/>
      <c r="J185" s="136"/>
      <c r="K185" s="136"/>
      <c r="L185" s="136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</row>
    <row r="186" spans="1:44">
      <c r="A186" s="44">
        <f t="shared" si="39"/>
        <v>175</v>
      </c>
      <c r="B186" s="44"/>
      <c r="C186" s="44"/>
      <c r="D186" s="44" t="s">
        <v>361</v>
      </c>
      <c r="E186" s="44"/>
      <c r="G186" s="143">
        <v>-85659.853385975701</v>
      </c>
      <c r="H186" s="131">
        <v>5.4</v>
      </c>
      <c r="I186" s="136" t="str">
        <f>VLOOKUP($H186,class,3)</f>
        <v>P, S, T &amp; D Plant</v>
      </c>
      <c r="J186" s="136">
        <f>$G186*VLOOKUP($H186,class,6)</f>
        <v>-36692.63643065653</v>
      </c>
      <c r="K186" s="136">
        <f>$G186*VLOOKUP($H186,class,7)</f>
        <v>-31949.63490809816</v>
      </c>
      <c r="L186" s="136">
        <f>$G186*VLOOKUP($H186,class,8)</f>
        <v>-17017.582047221014</v>
      </c>
      <c r="M186" s="42">
        <f>SUM(J186:L186)-G186</f>
        <v>0</v>
      </c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</row>
    <row r="187" spans="1:44">
      <c r="A187" s="44">
        <f t="shared" si="39"/>
        <v>176</v>
      </c>
      <c r="B187" s="44"/>
      <c r="C187" s="44"/>
      <c r="D187" s="44"/>
      <c r="E187" s="44"/>
      <c r="G187" s="42"/>
      <c r="H187" s="131"/>
      <c r="I187" s="136"/>
      <c r="J187" s="136"/>
      <c r="K187" s="136"/>
      <c r="L187" s="136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</row>
    <row r="188" spans="1:44">
      <c r="A188" s="44">
        <f t="shared" si="39"/>
        <v>177</v>
      </c>
      <c r="B188" s="44"/>
      <c r="C188" s="44"/>
      <c r="D188" s="44" t="s">
        <v>363</v>
      </c>
      <c r="E188" s="44"/>
      <c r="G188" s="42"/>
      <c r="H188" s="131"/>
      <c r="I188" s="136"/>
      <c r="J188" s="136"/>
      <c r="K188" s="136"/>
      <c r="L188" s="136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</row>
    <row r="189" spans="1:44">
      <c r="A189" s="44">
        <f t="shared" si="39"/>
        <v>178</v>
      </c>
      <c r="B189" s="44"/>
      <c r="C189" s="44"/>
      <c r="D189" s="44"/>
      <c r="E189" s="44"/>
      <c r="G189" s="42"/>
      <c r="H189" s="131"/>
      <c r="I189" s="136"/>
      <c r="J189" s="136"/>
      <c r="K189" s="136"/>
      <c r="L189" s="136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</row>
    <row r="190" spans="1:44">
      <c r="A190" s="44">
        <f t="shared" si="39"/>
        <v>179</v>
      </c>
      <c r="B190" s="44"/>
      <c r="C190" s="44"/>
      <c r="D190" s="44" t="s">
        <v>158</v>
      </c>
      <c r="E190" s="44"/>
      <c r="G190" s="42"/>
      <c r="H190" s="131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</row>
    <row r="191" spans="1:44">
      <c r="A191" s="44">
        <f t="shared" si="39"/>
        <v>180</v>
      </c>
      <c r="B191" s="44"/>
      <c r="C191" s="44"/>
      <c r="D191" s="44"/>
      <c r="E191" s="44"/>
      <c r="G191" s="42"/>
      <c r="H191" s="131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</row>
    <row r="192" spans="1:44">
      <c r="A192" s="44">
        <f t="shared" ref="A192:A236" si="41">A191+1</f>
        <v>181</v>
      </c>
      <c r="B192" s="44"/>
      <c r="C192" s="142">
        <v>37400</v>
      </c>
      <c r="E192" s="138" t="s">
        <v>125</v>
      </c>
      <c r="G192" s="135">
        <v>0</v>
      </c>
      <c r="H192" s="131">
        <v>5.4</v>
      </c>
      <c r="I192" s="136" t="str">
        <f>VLOOKUP($H192,class,3)</f>
        <v>P, S, T &amp; D Plant</v>
      </c>
      <c r="J192" s="136">
        <f>$G192*VLOOKUP($H192,class,6)</f>
        <v>0</v>
      </c>
      <c r="K192" s="136">
        <f>$G192*VLOOKUP($H192,class,7)</f>
        <v>0</v>
      </c>
      <c r="L192" s="136">
        <f>$G192*VLOOKUP($H192,class,8)</f>
        <v>0</v>
      </c>
      <c r="M192" s="42">
        <f>SUM(J192:L192)-G192</f>
        <v>0</v>
      </c>
      <c r="N192" s="42" t="s">
        <v>149</v>
      </c>
      <c r="O192" s="42">
        <v>122409.72459528504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</row>
    <row r="193" spans="1:44">
      <c r="A193" s="44">
        <f t="shared" si="41"/>
        <v>182</v>
      </c>
      <c r="B193" s="44"/>
      <c r="C193" s="142">
        <v>39001</v>
      </c>
      <c r="E193" s="138" t="s">
        <v>304</v>
      </c>
      <c r="G193" s="135">
        <v>0</v>
      </c>
      <c r="H193" s="131">
        <v>5.4</v>
      </c>
      <c r="I193" s="136" t="str">
        <f t="shared" ref="I193:I225" si="42">VLOOKUP($H193,class,3)</f>
        <v>P, S, T &amp; D Plant</v>
      </c>
      <c r="J193" s="136">
        <f t="shared" ref="J193:J225" si="43">$G193*VLOOKUP($H193,class,6)</f>
        <v>0</v>
      </c>
      <c r="K193" s="136">
        <f t="shared" ref="K193:K225" si="44">$G193*VLOOKUP($H193,class,7)</f>
        <v>0</v>
      </c>
      <c r="L193" s="136">
        <f t="shared" ref="L193:L225" si="45">$G193*VLOOKUP($H193,class,8)</f>
        <v>0</v>
      </c>
      <c r="M193" s="42">
        <f t="shared" ref="M193:M225" si="46">SUM(J193:L193)-G193</f>
        <v>0</v>
      </c>
      <c r="N193" s="42" t="s">
        <v>464</v>
      </c>
      <c r="O193" s="42">
        <v>141838.74477694501</v>
      </c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</row>
    <row r="194" spans="1:44">
      <c r="A194" s="44">
        <f t="shared" si="41"/>
        <v>183</v>
      </c>
      <c r="B194" s="44"/>
      <c r="C194" s="142">
        <v>36602</v>
      </c>
      <c r="E194" s="138" t="s">
        <v>149</v>
      </c>
      <c r="G194" s="135">
        <f>+O192+O193</f>
        <v>264248.46937223006</v>
      </c>
      <c r="H194" s="131">
        <v>5.4</v>
      </c>
      <c r="I194" s="136" t="str">
        <f t="shared" si="42"/>
        <v>P, S, T &amp; D Plant</v>
      </c>
      <c r="J194" s="136">
        <f t="shared" si="43"/>
        <v>113191.56676983231</v>
      </c>
      <c r="K194" s="136">
        <f t="shared" si="44"/>
        <v>98560.081388707404</v>
      </c>
      <c r="L194" s="136">
        <f t="shared" si="45"/>
        <v>52496.821213690353</v>
      </c>
      <c r="M194" s="42">
        <f t="shared" si="46"/>
        <v>0</v>
      </c>
      <c r="N194" s="42" t="s">
        <v>307</v>
      </c>
      <c r="O194" s="42">
        <v>507646.94835271226</v>
      </c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</row>
    <row r="195" spans="1:44">
      <c r="A195" s="44">
        <f t="shared" si="41"/>
        <v>184</v>
      </c>
      <c r="B195" s="44"/>
      <c r="C195" s="142">
        <v>37503</v>
      </c>
      <c r="E195" s="138" t="s">
        <v>291</v>
      </c>
      <c r="G195" s="135">
        <v>0</v>
      </c>
      <c r="H195" s="131">
        <v>5.4</v>
      </c>
      <c r="I195" s="136" t="str">
        <f t="shared" si="42"/>
        <v>P, S, T &amp; D Plant</v>
      </c>
      <c r="J195" s="136">
        <f t="shared" si="43"/>
        <v>0</v>
      </c>
      <c r="K195" s="136">
        <f t="shared" si="44"/>
        <v>0</v>
      </c>
      <c r="L195" s="136">
        <f t="shared" si="45"/>
        <v>0</v>
      </c>
      <c r="M195" s="42">
        <f t="shared" si="46"/>
        <v>0</v>
      </c>
      <c r="N195" s="42" t="s">
        <v>308</v>
      </c>
      <c r="O195" s="42">
        <v>590050.99144776457</v>
      </c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</row>
    <row r="196" spans="1:44">
      <c r="A196" s="44">
        <f t="shared" si="41"/>
        <v>185</v>
      </c>
      <c r="B196" s="44"/>
      <c r="C196" s="142">
        <v>39004</v>
      </c>
      <c r="E196" s="138" t="s">
        <v>306</v>
      </c>
      <c r="G196" s="135">
        <v>0</v>
      </c>
      <c r="H196" s="131">
        <v>5.4</v>
      </c>
      <c r="I196" s="136" t="str">
        <f t="shared" si="42"/>
        <v>P, S, T &amp; D Plant</v>
      </c>
      <c r="J196" s="136">
        <f t="shared" si="43"/>
        <v>0</v>
      </c>
      <c r="K196" s="136">
        <f t="shared" si="44"/>
        <v>0</v>
      </c>
      <c r="L196" s="136">
        <f t="shared" si="45"/>
        <v>0</v>
      </c>
      <c r="M196" s="42">
        <f t="shared" si="46"/>
        <v>0</v>
      </c>
      <c r="N196" s="42" t="s">
        <v>309</v>
      </c>
      <c r="O196" s="42">
        <v>0</v>
      </c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</row>
    <row r="197" spans="1:44">
      <c r="A197" s="44">
        <f t="shared" si="41"/>
        <v>186</v>
      </c>
      <c r="B197" s="44"/>
      <c r="C197" s="142">
        <v>39009</v>
      </c>
      <c r="E197" s="138" t="s">
        <v>307</v>
      </c>
      <c r="G197" s="135">
        <f>+O194</f>
        <v>507646.94835271226</v>
      </c>
      <c r="H197" s="131">
        <v>5.4</v>
      </c>
      <c r="I197" s="136" t="str">
        <f t="shared" si="42"/>
        <v>P, S, T &amp; D Plant</v>
      </c>
      <c r="J197" s="136">
        <f t="shared" si="43"/>
        <v>217451.98216843966</v>
      </c>
      <c r="K197" s="136">
        <f t="shared" si="44"/>
        <v>189343.47913248622</v>
      </c>
      <c r="L197" s="136">
        <f t="shared" si="45"/>
        <v>100851.4870517864</v>
      </c>
      <c r="M197" s="42">
        <f t="shared" si="46"/>
        <v>0</v>
      </c>
      <c r="N197" s="42" t="s">
        <v>310</v>
      </c>
      <c r="O197" s="42">
        <v>0</v>
      </c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</row>
    <row r="198" spans="1:44">
      <c r="A198" s="44">
        <f t="shared" si="41"/>
        <v>187</v>
      </c>
      <c r="B198" s="44"/>
      <c r="C198" s="142">
        <v>39100</v>
      </c>
      <c r="E198" s="138" t="s">
        <v>308</v>
      </c>
      <c r="G198" s="135">
        <f>+O195+O198</f>
        <v>591033.76441706705</v>
      </c>
      <c r="H198" s="131">
        <v>5.4</v>
      </c>
      <c r="I198" s="136" t="str">
        <f t="shared" si="42"/>
        <v>P, S, T &amp; D Plant</v>
      </c>
      <c r="J198" s="136">
        <f t="shared" si="43"/>
        <v>253170.95674072552</v>
      </c>
      <c r="K198" s="136">
        <f t="shared" si="44"/>
        <v>220445.31066843713</v>
      </c>
      <c r="L198" s="136">
        <f t="shared" si="45"/>
        <v>117417.49700790444</v>
      </c>
      <c r="M198" s="42">
        <f t="shared" si="46"/>
        <v>0</v>
      </c>
      <c r="N198" s="42" t="s">
        <v>465</v>
      </c>
      <c r="O198" s="42">
        <v>982.77296930248895</v>
      </c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</row>
    <row r="199" spans="1:44">
      <c r="A199" s="44">
        <f t="shared" si="41"/>
        <v>188</v>
      </c>
      <c r="B199" s="44"/>
      <c r="C199" s="142">
        <v>39102</v>
      </c>
      <c r="E199" s="138" t="s">
        <v>309</v>
      </c>
      <c r="G199" s="135">
        <v>0</v>
      </c>
      <c r="H199" s="131">
        <v>5.4</v>
      </c>
      <c r="I199" s="136" t="str">
        <f t="shared" si="42"/>
        <v>P, S, T &amp; D Plant</v>
      </c>
      <c r="J199" s="136">
        <f t="shared" si="43"/>
        <v>0</v>
      </c>
      <c r="K199" s="136">
        <f t="shared" si="44"/>
        <v>0</v>
      </c>
      <c r="L199" s="136">
        <f t="shared" si="45"/>
        <v>0</v>
      </c>
      <c r="M199" s="42">
        <f t="shared" si="46"/>
        <v>0</v>
      </c>
      <c r="N199" s="42" t="s">
        <v>311</v>
      </c>
      <c r="O199" s="42">
        <v>5437.167723671264</v>
      </c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</row>
    <row r="200" spans="1:44">
      <c r="A200" s="44">
        <f t="shared" si="41"/>
        <v>189</v>
      </c>
      <c r="B200" s="44"/>
      <c r="C200" s="142">
        <v>39103</v>
      </c>
      <c r="E200" s="138" t="s">
        <v>310</v>
      </c>
      <c r="G200" s="135">
        <v>0</v>
      </c>
      <c r="H200" s="131">
        <v>5.4</v>
      </c>
      <c r="I200" s="136" t="str">
        <f t="shared" si="42"/>
        <v>P, S, T &amp; D Plant</v>
      </c>
      <c r="J200" s="136">
        <f t="shared" si="43"/>
        <v>0</v>
      </c>
      <c r="K200" s="136">
        <f t="shared" si="44"/>
        <v>0</v>
      </c>
      <c r="L200" s="136">
        <f t="shared" si="45"/>
        <v>0</v>
      </c>
      <c r="M200" s="42">
        <f t="shared" si="46"/>
        <v>0</v>
      </c>
      <c r="N200" s="42" t="s">
        <v>198</v>
      </c>
      <c r="O200" s="42">
        <v>0</v>
      </c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</row>
    <row r="201" spans="1:44">
      <c r="A201" s="44">
        <f t="shared" si="41"/>
        <v>190</v>
      </c>
      <c r="B201" s="44"/>
      <c r="C201" s="142">
        <v>39200</v>
      </c>
      <c r="E201" s="138" t="s">
        <v>311</v>
      </c>
      <c r="G201" s="135">
        <f>+O199</f>
        <v>5437.167723671264</v>
      </c>
      <c r="H201" s="131">
        <v>5.4</v>
      </c>
      <c r="I201" s="136" t="str">
        <f t="shared" si="42"/>
        <v>P, S, T &amp; D Plant</v>
      </c>
      <c r="J201" s="136">
        <f t="shared" si="43"/>
        <v>2329.0259160055139</v>
      </c>
      <c r="K201" s="136">
        <f t="shared" si="44"/>
        <v>2027.9689590717051</v>
      </c>
      <c r="L201" s="136">
        <f t="shared" si="45"/>
        <v>1080.1728485940455</v>
      </c>
      <c r="M201" s="42">
        <f t="shared" si="46"/>
        <v>0</v>
      </c>
      <c r="N201" s="42" t="s">
        <v>314</v>
      </c>
      <c r="O201" s="42">
        <v>84202.287747791517</v>
      </c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</row>
    <row r="202" spans="1:44">
      <c r="A202" s="44">
        <f t="shared" si="41"/>
        <v>191</v>
      </c>
      <c r="B202" s="44"/>
      <c r="C202" s="142">
        <v>39201</v>
      </c>
      <c r="E202" s="138" t="s">
        <v>312</v>
      </c>
      <c r="G202" s="135">
        <v>0</v>
      </c>
      <c r="H202" s="131">
        <v>5.4</v>
      </c>
      <c r="I202" s="136" t="str">
        <f t="shared" si="42"/>
        <v>P, S, T &amp; D Plant</v>
      </c>
      <c r="J202" s="136">
        <f t="shared" si="43"/>
        <v>0</v>
      </c>
      <c r="K202" s="136">
        <f t="shared" si="44"/>
        <v>0</v>
      </c>
      <c r="L202" s="136">
        <f t="shared" si="45"/>
        <v>0</v>
      </c>
      <c r="M202" s="42">
        <f t="shared" si="46"/>
        <v>0</v>
      </c>
      <c r="N202" s="42" t="s">
        <v>466</v>
      </c>
      <c r="O202" s="42">
        <v>1242.4768697685254</v>
      </c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</row>
    <row r="203" spans="1:44">
      <c r="A203" s="44">
        <f t="shared" si="41"/>
        <v>192</v>
      </c>
      <c r="B203" s="44"/>
      <c r="C203" s="142">
        <v>39202</v>
      </c>
      <c r="E203" s="138" t="s">
        <v>313</v>
      </c>
      <c r="G203" s="135">
        <v>0</v>
      </c>
      <c r="H203" s="131">
        <v>5.4</v>
      </c>
      <c r="I203" s="136" t="str">
        <f t="shared" si="42"/>
        <v>P, S, T &amp; D Plant</v>
      </c>
      <c r="J203" s="136">
        <f t="shared" si="43"/>
        <v>0</v>
      </c>
      <c r="K203" s="136">
        <f t="shared" si="44"/>
        <v>0</v>
      </c>
      <c r="L203" s="136">
        <f t="shared" si="45"/>
        <v>0</v>
      </c>
      <c r="M203" s="42">
        <f t="shared" si="46"/>
        <v>0</v>
      </c>
      <c r="N203" s="42" t="s">
        <v>319</v>
      </c>
      <c r="O203" s="42">
        <v>133887.83726455717</v>
      </c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</row>
    <row r="204" spans="1:44">
      <c r="A204" s="44">
        <f t="shared" si="41"/>
        <v>193</v>
      </c>
      <c r="B204" s="44"/>
      <c r="C204" s="142">
        <v>39300</v>
      </c>
      <c r="E204" s="138" t="s">
        <v>198</v>
      </c>
      <c r="G204" s="135">
        <v>0</v>
      </c>
      <c r="H204" s="131">
        <v>5.4</v>
      </c>
      <c r="I204" s="136" t="str">
        <f t="shared" si="42"/>
        <v>P, S, T &amp; D Plant</v>
      </c>
      <c r="J204" s="136">
        <f t="shared" si="43"/>
        <v>0</v>
      </c>
      <c r="K204" s="136">
        <f t="shared" si="44"/>
        <v>0</v>
      </c>
      <c r="L204" s="136">
        <f t="shared" si="45"/>
        <v>0</v>
      </c>
      <c r="M204" s="42">
        <f t="shared" si="46"/>
        <v>0</v>
      </c>
      <c r="N204" s="42" t="s">
        <v>323</v>
      </c>
      <c r="O204" s="42">
        <v>28913.769373757863</v>
      </c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</row>
    <row r="205" spans="1:44">
      <c r="A205" s="44">
        <f t="shared" si="41"/>
        <v>194</v>
      </c>
      <c r="B205" s="44"/>
      <c r="C205" s="142">
        <v>39400</v>
      </c>
      <c r="E205" s="138" t="s">
        <v>314</v>
      </c>
      <c r="G205" s="135">
        <f>+O201</f>
        <v>84202.287747791517</v>
      </c>
      <c r="H205" s="131">
        <v>5.4</v>
      </c>
      <c r="I205" s="136" t="str">
        <f t="shared" si="42"/>
        <v>P, S, T &amp; D Plant</v>
      </c>
      <c r="J205" s="136">
        <f t="shared" si="43"/>
        <v>36068.284135833826</v>
      </c>
      <c r="K205" s="136">
        <f t="shared" si="44"/>
        <v>31405.988285394531</v>
      </c>
      <c r="L205" s="136">
        <f t="shared" si="45"/>
        <v>16728.015326563163</v>
      </c>
      <c r="M205" s="42">
        <f t="shared" si="46"/>
        <v>0</v>
      </c>
      <c r="N205" s="42" t="s">
        <v>324</v>
      </c>
      <c r="O205" s="42">
        <v>8838.1788807226512</v>
      </c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</row>
    <row r="206" spans="1:44">
      <c r="A206" s="44">
        <f t="shared" si="41"/>
        <v>195</v>
      </c>
      <c r="B206" s="44"/>
      <c r="C206" s="142">
        <v>39500</v>
      </c>
      <c r="E206" s="138" t="str">
        <f>+N202</f>
        <v>Laboratory Equipment</v>
      </c>
      <c r="G206" s="135">
        <f>+O202</f>
        <v>1242.4768697685254</v>
      </c>
      <c r="H206" s="131">
        <v>5.4</v>
      </c>
      <c r="I206" s="136" t="str">
        <f t="shared" si="42"/>
        <v>P, S, T &amp; D Plant</v>
      </c>
      <c r="J206" s="136">
        <f t="shared" si="43"/>
        <v>532.21842267804618</v>
      </c>
      <c r="K206" s="136">
        <f t="shared" si="44"/>
        <v>463.42225443687465</v>
      </c>
      <c r="L206" s="136">
        <f t="shared" si="45"/>
        <v>246.8361926536046</v>
      </c>
      <c r="M206" s="42">
        <f t="shared" si="46"/>
        <v>0</v>
      </c>
      <c r="N206" s="42" t="s">
        <v>325</v>
      </c>
      <c r="O206" s="42">
        <v>1652373.3542476646</v>
      </c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</row>
    <row r="207" spans="1:44">
      <c r="A207" s="44">
        <f t="shared" si="41"/>
        <v>196</v>
      </c>
      <c r="B207" s="44"/>
      <c r="C207" s="142">
        <v>39603</v>
      </c>
      <c r="E207" s="138" t="s">
        <v>316</v>
      </c>
      <c r="G207" s="135">
        <v>0</v>
      </c>
      <c r="H207" s="131">
        <v>5.4</v>
      </c>
      <c r="I207" s="136" t="str">
        <f t="shared" si="42"/>
        <v>P, S, T &amp; D Plant</v>
      </c>
      <c r="J207" s="136">
        <f t="shared" si="43"/>
        <v>0</v>
      </c>
      <c r="K207" s="136">
        <f t="shared" si="44"/>
        <v>0</v>
      </c>
      <c r="L207" s="136">
        <f t="shared" si="45"/>
        <v>0</v>
      </c>
      <c r="M207" s="42">
        <f t="shared" si="46"/>
        <v>0</v>
      </c>
      <c r="N207" s="42" t="s">
        <v>326</v>
      </c>
      <c r="O207" s="42">
        <v>1013025.428945498</v>
      </c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</row>
    <row r="208" spans="1:44">
      <c r="A208" s="44">
        <f t="shared" si="41"/>
        <v>197</v>
      </c>
      <c r="B208" s="44"/>
      <c r="C208" s="142">
        <v>39604</v>
      </c>
      <c r="E208" s="138" t="s">
        <v>317</v>
      </c>
      <c r="G208" s="135">
        <v>0</v>
      </c>
      <c r="H208" s="131">
        <v>5.4</v>
      </c>
      <c r="I208" s="136" t="str">
        <f t="shared" si="42"/>
        <v>P, S, T &amp; D Plant</v>
      </c>
      <c r="J208" s="136">
        <f t="shared" si="43"/>
        <v>0</v>
      </c>
      <c r="K208" s="136">
        <f t="shared" si="44"/>
        <v>0</v>
      </c>
      <c r="L208" s="136">
        <f t="shared" si="45"/>
        <v>0</v>
      </c>
      <c r="M208" s="42">
        <f t="shared" si="46"/>
        <v>0</v>
      </c>
      <c r="N208" s="42" t="s">
        <v>327</v>
      </c>
      <c r="O208" s="42">
        <v>178622.84360634437</v>
      </c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</row>
    <row r="209" spans="1:44">
      <c r="A209" s="44">
        <f t="shared" si="41"/>
        <v>198</v>
      </c>
      <c r="B209" s="44"/>
      <c r="C209" s="142">
        <v>39605</v>
      </c>
      <c r="E209" s="141" t="s">
        <v>318</v>
      </c>
      <c r="G209" s="135">
        <v>0</v>
      </c>
      <c r="H209" s="131">
        <v>5.4</v>
      </c>
      <c r="I209" s="136" t="str">
        <f t="shared" si="42"/>
        <v>P, S, T &amp; D Plant</v>
      </c>
      <c r="J209" s="136">
        <f t="shared" si="43"/>
        <v>0</v>
      </c>
      <c r="K209" s="136">
        <f t="shared" si="44"/>
        <v>0</v>
      </c>
      <c r="L209" s="136">
        <f t="shared" si="45"/>
        <v>0</v>
      </c>
      <c r="M209" s="42">
        <f t="shared" si="46"/>
        <v>0</v>
      </c>
      <c r="N209" s="42" t="s">
        <v>328</v>
      </c>
      <c r="O209" s="42">
        <v>0</v>
      </c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</row>
    <row r="210" spans="1:44">
      <c r="A210" s="44">
        <f t="shared" si="41"/>
        <v>199</v>
      </c>
      <c r="B210" s="44"/>
      <c r="C210" s="142">
        <v>39700</v>
      </c>
      <c r="E210" s="138" t="s">
        <v>319</v>
      </c>
      <c r="G210" s="135">
        <f>+O203</f>
        <v>133887.83726455717</v>
      </c>
      <c r="H210" s="131">
        <v>5.4</v>
      </c>
      <c r="I210" s="136" t="str">
        <f t="shared" si="42"/>
        <v>P, S, T &amp; D Plant</v>
      </c>
      <c r="J210" s="136">
        <f t="shared" si="43"/>
        <v>57351.227454232532</v>
      </c>
      <c r="K210" s="136">
        <f t="shared" si="44"/>
        <v>49937.833771004378</v>
      </c>
      <c r="L210" s="136">
        <f t="shared" si="45"/>
        <v>26598.776039320259</v>
      </c>
      <c r="M210" s="42">
        <f t="shared" si="46"/>
        <v>0</v>
      </c>
      <c r="N210" s="42" t="s">
        <v>329</v>
      </c>
      <c r="O210" s="42">
        <v>0</v>
      </c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</row>
    <row r="211" spans="1:44">
      <c r="A211" s="44">
        <f t="shared" si="41"/>
        <v>200</v>
      </c>
      <c r="B211" s="44"/>
      <c r="C211" s="142">
        <v>39701</v>
      </c>
      <c r="E211" s="138" t="s">
        <v>320</v>
      </c>
      <c r="G211" s="135">
        <v>0</v>
      </c>
      <c r="H211" s="131">
        <v>5.4</v>
      </c>
      <c r="I211" s="136" t="str">
        <f t="shared" si="42"/>
        <v>P, S, T &amp; D Plant</v>
      </c>
      <c r="J211" s="136">
        <f t="shared" si="43"/>
        <v>0</v>
      </c>
      <c r="K211" s="136">
        <f t="shared" si="44"/>
        <v>0</v>
      </c>
      <c r="L211" s="136">
        <f t="shared" si="45"/>
        <v>0</v>
      </c>
      <c r="M211" s="42">
        <f t="shared" si="46"/>
        <v>0</v>
      </c>
      <c r="N211" s="42" t="s">
        <v>330</v>
      </c>
      <c r="O211" s="42">
        <v>119948.65929846311</v>
      </c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</row>
    <row r="212" spans="1:44">
      <c r="A212" s="44">
        <f t="shared" si="41"/>
        <v>201</v>
      </c>
      <c r="B212" s="44"/>
      <c r="C212" s="142">
        <v>39702</v>
      </c>
      <c r="E212" s="138" t="s">
        <v>321</v>
      </c>
      <c r="G212" s="135">
        <v>0</v>
      </c>
      <c r="H212" s="131">
        <v>5.4</v>
      </c>
      <c r="I212" s="136" t="str">
        <f t="shared" si="42"/>
        <v>P, S, T &amp; D Plant</v>
      </c>
      <c r="J212" s="136">
        <f t="shared" si="43"/>
        <v>0</v>
      </c>
      <c r="K212" s="136">
        <f t="shared" si="44"/>
        <v>0</v>
      </c>
      <c r="L212" s="136">
        <f t="shared" si="45"/>
        <v>0</v>
      </c>
      <c r="M212" s="42">
        <f t="shared" si="46"/>
        <v>0</v>
      </c>
      <c r="N212" s="42" t="s">
        <v>331</v>
      </c>
      <c r="O212" s="42">
        <v>36075.954880927726</v>
      </c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</row>
    <row r="213" spans="1:44">
      <c r="A213" s="44">
        <f t="shared" si="41"/>
        <v>202</v>
      </c>
      <c r="B213" s="44"/>
      <c r="C213" s="142">
        <v>39705</v>
      </c>
      <c r="E213" s="138" t="s">
        <v>322</v>
      </c>
      <c r="G213" s="135">
        <v>0</v>
      </c>
      <c r="H213" s="131">
        <v>5.4</v>
      </c>
      <c r="I213" s="136" t="str">
        <f t="shared" si="42"/>
        <v>P, S, T &amp; D Plant</v>
      </c>
      <c r="J213" s="136">
        <f t="shared" si="43"/>
        <v>0</v>
      </c>
      <c r="K213" s="136">
        <f t="shared" si="44"/>
        <v>0</v>
      </c>
      <c r="L213" s="136">
        <f t="shared" si="45"/>
        <v>0</v>
      </c>
      <c r="M213" s="42">
        <f t="shared" si="46"/>
        <v>0</v>
      </c>
      <c r="N213" s="42" t="s">
        <v>332</v>
      </c>
      <c r="O213" s="42">
        <v>6431595.2436716948</v>
      </c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</row>
    <row r="214" spans="1:44">
      <c r="A214" s="44">
        <f t="shared" si="41"/>
        <v>203</v>
      </c>
      <c r="B214" s="44"/>
      <c r="C214" s="142">
        <v>39800</v>
      </c>
      <c r="E214" s="138" t="s">
        <v>323</v>
      </c>
      <c r="G214" s="135">
        <f>+O204</f>
        <v>28913.769373757863</v>
      </c>
      <c r="H214" s="131">
        <v>5.4</v>
      </c>
      <c r="I214" s="136" t="str">
        <f t="shared" si="42"/>
        <v>P, S, T &amp; D Plant</v>
      </c>
      <c r="J214" s="136">
        <f t="shared" si="43"/>
        <v>12385.293524735869</v>
      </c>
      <c r="K214" s="136">
        <f t="shared" si="44"/>
        <v>10784.332902672892</v>
      </c>
      <c r="L214" s="136">
        <f t="shared" si="45"/>
        <v>5744.1429463491031</v>
      </c>
      <c r="M214" s="42">
        <f t="shared" si="46"/>
        <v>0</v>
      </c>
      <c r="N214" s="42" t="s">
        <v>333</v>
      </c>
      <c r="O214" s="42">
        <v>51663.707656353537</v>
      </c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</row>
    <row r="215" spans="1:44">
      <c r="A215" s="44">
        <f t="shared" si="41"/>
        <v>204</v>
      </c>
      <c r="B215" s="44"/>
      <c r="C215" s="142">
        <v>39900</v>
      </c>
      <c r="E215" s="138" t="s">
        <v>324</v>
      </c>
      <c r="G215" s="135">
        <f t="shared" ref="G215:G225" si="47">+O205</f>
        <v>8838.1788807226512</v>
      </c>
      <c r="H215" s="131">
        <v>5.4</v>
      </c>
      <c r="I215" s="136" t="str">
        <f t="shared" si="42"/>
        <v>P, S, T &amp; D Plant</v>
      </c>
      <c r="J215" s="136">
        <f t="shared" si="43"/>
        <v>3785.8585038455963</v>
      </c>
      <c r="K215" s="136">
        <f t="shared" si="44"/>
        <v>3296.4869460981736</v>
      </c>
      <c r="L215" s="136">
        <f t="shared" si="45"/>
        <v>1755.8334307788816</v>
      </c>
      <c r="M215" s="42">
        <f t="shared" si="46"/>
        <v>0</v>
      </c>
      <c r="N215" s="42" t="s">
        <v>467</v>
      </c>
      <c r="O215" s="42">
        <v>0</v>
      </c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</row>
    <row r="216" spans="1:44">
      <c r="A216" s="44">
        <f t="shared" si="41"/>
        <v>205</v>
      </c>
      <c r="B216" s="44"/>
      <c r="C216" s="142">
        <v>39901</v>
      </c>
      <c r="E216" s="138" t="s">
        <v>325</v>
      </c>
      <c r="G216" s="135">
        <f t="shared" si="47"/>
        <v>1652373.3542476646</v>
      </c>
      <c r="H216" s="131">
        <v>5.4</v>
      </c>
      <c r="I216" s="136" t="str">
        <f t="shared" si="42"/>
        <v>P, S, T &amp; D Plant</v>
      </c>
      <c r="J216" s="136">
        <f t="shared" si="43"/>
        <v>707798.72178768367</v>
      </c>
      <c r="K216" s="136">
        <f t="shared" si="44"/>
        <v>616306.51131520257</v>
      </c>
      <c r="L216" s="136">
        <f t="shared" si="45"/>
        <v>328268.12114477839</v>
      </c>
      <c r="M216" s="42">
        <f t="shared" si="46"/>
        <v>0</v>
      </c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</row>
    <row r="217" spans="1:44">
      <c r="A217" s="44">
        <f t="shared" si="41"/>
        <v>206</v>
      </c>
      <c r="B217" s="44"/>
      <c r="C217" s="142">
        <v>39902</v>
      </c>
      <c r="E217" s="138" t="s">
        <v>326</v>
      </c>
      <c r="G217" s="135">
        <f t="shared" si="47"/>
        <v>1013025.428945498</v>
      </c>
      <c r="H217" s="131">
        <v>5.4</v>
      </c>
      <c r="I217" s="136" t="str">
        <f t="shared" si="42"/>
        <v>P, S, T &amp; D Plant</v>
      </c>
      <c r="J217" s="136">
        <f t="shared" si="43"/>
        <v>433932.25986296905</v>
      </c>
      <c r="K217" s="136">
        <f t="shared" si="44"/>
        <v>377840.8592598309</v>
      </c>
      <c r="L217" s="136">
        <f t="shared" si="45"/>
        <v>201252.30982269807</v>
      </c>
      <c r="M217" s="42">
        <f t="shared" si="46"/>
        <v>0</v>
      </c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</row>
    <row r="218" spans="1:44">
      <c r="A218" s="44">
        <f t="shared" si="41"/>
        <v>207</v>
      </c>
      <c r="B218" s="44"/>
      <c r="C218" s="142">
        <v>39903</v>
      </c>
      <c r="E218" s="138" t="s">
        <v>327</v>
      </c>
      <c r="G218" s="135">
        <f t="shared" si="47"/>
        <v>178622.84360634437</v>
      </c>
      <c r="H218" s="131">
        <v>5.4</v>
      </c>
      <c r="I218" s="136" t="str">
        <f t="shared" si="42"/>
        <v>P, S, T &amp; D Plant</v>
      </c>
      <c r="J218" s="136">
        <f t="shared" si="43"/>
        <v>76513.591835433428</v>
      </c>
      <c r="K218" s="136">
        <f t="shared" si="44"/>
        <v>66623.212787372831</v>
      </c>
      <c r="L218" s="136">
        <f t="shared" si="45"/>
        <v>35486.038983538114</v>
      </c>
      <c r="M218" s="42">
        <f t="shared" si="46"/>
        <v>0</v>
      </c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</row>
    <row r="219" spans="1:44">
      <c r="A219" s="44">
        <f t="shared" si="41"/>
        <v>208</v>
      </c>
      <c r="B219" s="44"/>
      <c r="C219" s="142">
        <v>39904</v>
      </c>
      <c r="E219" s="138" t="s">
        <v>328</v>
      </c>
      <c r="G219" s="135">
        <f t="shared" si="47"/>
        <v>0</v>
      </c>
      <c r="H219" s="131">
        <v>5.4</v>
      </c>
      <c r="I219" s="136" t="str">
        <f t="shared" si="42"/>
        <v>P, S, T &amp; D Plant</v>
      </c>
      <c r="J219" s="136">
        <f t="shared" si="43"/>
        <v>0</v>
      </c>
      <c r="K219" s="136">
        <f t="shared" si="44"/>
        <v>0</v>
      </c>
      <c r="L219" s="136">
        <f t="shared" si="45"/>
        <v>0</v>
      </c>
      <c r="M219" s="42">
        <f t="shared" si="46"/>
        <v>0</v>
      </c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</row>
    <row r="220" spans="1:44">
      <c r="A220" s="44">
        <f t="shared" si="41"/>
        <v>209</v>
      </c>
      <c r="B220" s="44"/>
      <c r="C220" s="142">
        <v>39905</v>
      </c>
      <c r="E220" s="138" t="s">
        <v>329</v>
      </c>
      <c r="G220" s="135">
        <f t="shared" si="47"/>
        <v>0</v>
      </c>
      <c r="H220" s="131">
        <v>5.4</v>
      </c>
      <c r="I220" s="136" t="str">
        <f t="shared" si="42"/>
        <v>P, S, T &amp; D Plant</v>
      </c>
      <c r="J220" s="136">
        <f t="shared" si="43"/>
        <v>0</v>
      </c>
      <c r="K220" s="136">
        <f t="shared" si="44"/>
        <v>0</v>
      </c>
      <c r="L220" s="136">
        <f t="shared" si="45"/>
        <v>0</v>
      </c>
      <c r="M220" s="42">
        <f t="shared" si="46"/>
        <v>0</v>
      </c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</row>
    <row r="221" spans="1:44">
      <c r="A221" s="44">
        <f t="shared" si="41"/>
        <v>210</v>
      </c>
      <c r="B221" s="44"/>
      <c r="C221" s="142">
        <v>39906</v>
      </c>
      <c r="E221" s="138" t="s">
        <v>330</v>
      </c>
      <c r="G221" s="135">
        <f t="shared" si="47"/>
        <v>119948.65929846311</v>
      </c>
      <c r="H221" s="131">
        <v>5.4</v>
      </c>
      <c r="I221" s="136" t="str">
        <f t="shared" si="42"/>
        <v>P, S, T &amp; D Plant</v>
      </c>
      <c r="J221" s="136">
        <f t="shared" si="43"/>
        <v>51380.34180553208</v>
      </c>
      <c r="K221" s="136">
        <f t="shared" si="44"/>
        <v>44738.762918886569</v>
      </c>
      <c r="L221" s="136">
        <f t="shared" si="45"/>
        <v>23829.554574044472</v>
      </c>
      <c r="M221" s="42">
        <f t="shared" si="46"/>
        <v>0</v>
      </c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</row>
    <row r="222" spans="1:44">
      <c r="A222" s="44">
        <f t="shared" si="41"/>
        <v>211</v>
      </c>
      <c r="B222" s="44"/>
      <c r="C222" s="142">
        <v>39907</v>
      </c>
      <c r="E222" s="138" t="s">
        <v>331</v>
      </c>
      <c r="G222" s="135">
        <f t="shared" si="47"/>
        <v>36075.954880927726</v>
      </c>
      <c r="H222" s="131">
        <v>5.4</v>
      </c>
      <c r="I222" s="136" t="str">
        <f t="shared" si="42"/>
        <v>P, S, T &amp; D Plant</v>
      </c>
      <c r="J222" s="136">
        <f t="shared" si="43"/>
        <v>15453.235605833652</v>
      </c>
      <c r="K222" s="136">
        <f t="shared" si="44"/>
        <v>13455.703481222272</v>
      </c>
      <c r="L222" s="136">
        <f t="shared" si="45"/>
        <v>7167.0157938718048</v>
      </c>
      <c r="M222" s="42">
        <f t="shared" si="46"/>
        <v>0</v>
      </c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</row>
    <row r="223" spans="1:44">
      <c r="A223" s="44">
        <f t="shared" si="41"/>
        <v>212</v>
      </c>
      <c r="B223" s="44"/>
      <c r="C223" s="142">
        <v>39908</v>
      </c>
      <c r="E223" s="138" t="s">
        <v>332</v>
      </c>
      <c r="G223" s="135">
        <f t="shared" si="47"/>
        <v>6431595.2436716948</v>
      </c>
      <c r="H223" s="131">
        <v>5.4</v>
      </c>
      <c r="I223" s="136" t="str">
        <f t="shared" si="42"/>
        <v>P, S, T &amp; D Plant</v>
      </c>
      <c r="J223" s="136">
        <f t="shared" si="43"/>
        <v>2754991.7098483164</v>
      </c>
      <c r="K223" s="136">
        <f t="shared" si="44"/>
        <v>2398873.1218820154</v>
      </c>
      <c r="L223" s="136">
        <f t="shared" si="45"/>
        <v>1277730.4119413632</v>
      </c>
      <c r="M223" s="42">
        <f t="shared" si="46"/>
        <v>0</v>
      </c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</row>
    <row r="224" spans="1:44">
      <c r="A224" s="44">
        <f t="shared" si="41"/>
        <v>213</v>
      </c>
      <c r="B224" s="44"/>
      <c r="C224" s="142">
        <v>39909</v>
      </c>
      <c r="E224" s="138" t="s">
        <v>333</v>
      </c>
      <c r="G224" s="135">
        <f t="shared" si="47"/>
        <v>51663.707656353537</v>
      </c>
      <c r="H224" s="131">
        <v>5.4</v>
      </c>
      <c r="I224" s="136" t="str">
        <f t="shared" si="42"/>
        <v>P, S, T &amp; D Plant</v>
      </c>
      <c r="J224" s="136">
        <f t="shared" si="43"/>
        <v>22130.292859042744</v>
      </c>
      <c r="K224" s="136">
        <f t="shared" si="44"/>
        <v>19269.664053492936</v>
      </c>
      <c r="L224" s="136">
        <f t="shared" si="45"/>
        <v>10263.75074381786</v>
      </c>
      <c r="M224" s="42">
        <f t="shared" si="46"/>
        <v>0</v>
      </c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</row>
    <row r="225" spans="1:44">
      <c r="A225" s="44">
        <f t="shared" si="41"/>
        <v>214</v>
      </c>
      <c r="B225" s="44"/>
      <c r="C225" s="142">
        <v>39924</v>
      </c>
      <c r="E225" s="138" t="s">
        <v>334</v>
      </c>
      <c r="G225" s="135">
        <f t="shared" si="47"/>
        <v>0</v>
      </c>
      <c r="H225" s="131">
        <v>5.4</v>
      </c>
      <c r="I225" s="136" t="str">
        <f t="shared" si="42"/>
        <v>P, S, T &amp; D Plant</v>
      </c>
      <c r="J225" s="136">
        <f t="shared" si="43"/>
        <v>0</v>
      </c>
      <c r="K225" s="136">
        <f t="shared" si="44"/>
        <v>0</v>
      </c>
      <c r="L225" s="136">
        <f t="shared" si="45"/>
        <v>0</v>
      </c>
      <c r="M225" s="42">
        <f t="shared" si="46"/>
        <v>0</v>
      </c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</row>
    <row r="226" spans="1:44">
      <c r="A226" s="44">
        <f t="shared" si="41"/>
        <v>215</v>
      </c>
      <c r="B226" s="44"/>
      <c r="C226" s="44"/>
      <c r="D226" s="44"/>
      <c r="E226" s="44"/>
      <c r="G226" s="42"/>
      <c r="H226" s="131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</row>
    <row r="227" spans="1:44">
      <c r="A227" s="44">
        <f t="shared" si="41"/>
        <v>216</v>
      </c>
      <c r="B227" s="44"/>
      <c r="C227" s="44"/>
      <c r="D227" s="44" t="s">
        <v>159</v>
      </c>
      <c r="E227" s="44"/>
      <c r="G227" s="42">
        <f>SUM(G192:G225)</f>
        <v>11108756.092309225</v>
      </c>
      <c r="H227" s="131"/>
      <c r="I227" s="136"/>
      <c r="J227" s="42">
        <f>SUM(J192:J225)</f>
        <v>4758466.5672411397</v>
      </c>
      <c r="K227" s="42">
        <f>SUM(K192:K225)</f>
        <v>4143372.7400063328</v>
      </c>
      <c r="L227" s="42">
        <f>SUM(L192:L225)</f>
        <v>2206916.7850617524</v>
      </c>
      <c r="M227" s="42">
        <f>SUM(J227:L227)-G227</f>
        <v>0</v>
      </c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</row>
    <row r="228" spans="1:44">
      <c r="A228" s="44">
        <f t="shared" si="41"/>
        <v>217</v>
      </c>
      <c r="B228" s="44"/>
      <c r="C228" s="44"/>
      <c r="D228" s="44"/>
      <c r="E228" s="44"/>
      <c r="G228" s="42"/>
      <c r="H228" s="131"/>
      <c r="I228" s="136"/>
      <c r="J228" s="136"/>
      <c r="K228" s="136"/>
      <c r="L228" s="136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</row>
    <row r="229" spans="1:44">
      <c r="A229" s="44">
        <f t="shared" si="41"/>
        <v>218</v>
      </c>
      <c r="B229" s="44"/>
      <c r="C229" s="44"/>
      <c r="D229" s="44" t="s">
        <v>361</v>
      </c>
      <c r="E229" s="44"/>
      <c r="G229" s="140">
        <v>620248.17134435789</v>
      </c>
      <c r="H229" s="131">
        <v>5.4</v>
      </c>
      <c r="I229" s="136" t="str">
        <f>VLOOKUP($H229,class,3)</f>
        <v>P, S, T &amp; D Plant</v>
      </c>
      <c r="J229" s="136">
        <f>$G229*VLOOKUP($H229,class,6)</f>
        <v>265685.0291976349</v>
      </c>
      <c r="K229" s="136">
        <f>$G229*VLOOKUP($H229,class,7)</f>
        <v>231341.77614775315</v>
      </c>
      <c r="L229" s="136">
        <f>$G229*VLOOKUP($H229,class,8)</f>
        <v>123221.36599896986</v>
      </c>
      <c r="M229" s="42">
        <f>SUM(J229:L229)-G229</f>
        <v>0</v>
      </c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</row>
    <row r="230" spans="1:44">
      <c r="A230" s="44">
        <f t="shared" si="41"/>
        <v>219</v>
      </c>
      <c r="B230" s="44"/>
      <c r="C230" s="44"/>
      <c r="D230" s="44"/>
      <c r="E230" s="44"/>
      <c r="G230" s="42"/>
      <c r="H230" s="131"/>
      <c r="I230" s="136"/>
      <c r="J230" s="136"/>
      <c r="K230" s="136"/>
      <c r="L230" s="136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</row>
    <row r="231" spans="1:44">
      <c r="A231" s="44">
        <f t="shared" si="41"/>
        <v>220</v>
      </c>
      <c r="B231" s="44"/>
      <c r="C231" s="44"/>
      <c r="D231" s="44" t="s">
        <v>365</v>
      </c>
      <c r="E231" s="44"/>
      <c r="G231" s="42"/>
      <c r="H231" s="131"/>
      <c r="I231" s="136"/>
      <c r="J231" s="136"/>
      <c r="K231" s="136"/>
      <c r="L231" s="136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</row>
    <row r="232" spans="1:44">
      <c r="A232" s="44">
        <f t="shared" si="41"/>
        <v>221</v>
      </c>
      <c r="B232" s="44"/>
      <c r="C232" s="44"/>
      <c r="D232" s="44"/>
      <c r="E232" s="44"/>
      <c r="G232" s="42"/>
      <c r="H232" s="131"/>
      <c r="I232" s="136"/>
      <c r="J232" s="136"/>
      <c r="K232" s="136"/>
      <c r="L232" s="136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</row>
    <row r="233" spans="1:44">
      <c r="A233" s="44">
        <f t="shared" si="41"/>
        <v>222</v>
      </c>
      <c r="B233" s="44"/>
      <c r="C233" s="44"/>
      <c r="D233" s="44" t="s">
        <v>158</v>
      </c>
      <c r="E233" s="44"/>
      <c r="G233" s="42"/>
      <c r="H233" s="131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</row>
    <row r="234" spans="1:44">
      <c r="A234" s="44">
        <f t="shared" si="41"/>
        <v>223</v>
      </c>
      <c r="B234" s="44"/>
      <c r="C234" s="44"/>
      <c r="D234" s="44"/>
      <c r="E234" s="44"/>
      <c r="G234" s="42"/>
      <c r="H234" s="131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</row>
    <row r="235" spans="1:44">
      <c r="A235" s="44">
        <f t="shared" si="41"/>
        <v>224</v>
      </c>
      <c r="B235" s="44"/>
      <c r="C235" s="142">
        <v>37400</v>
      </c>
      <c r="E235" s="138" t="s">
        <v>125</v>
      </c>
      <c r="G235" s="135">
        <f>+O235+O236</f>
        <v>184639.26565120401</v>
      </c>
      <c r="H235" s="131">
        <v>5.4</v>
      </c>
      <c r="I235" s="136" t="str">
        <f>VLOOKUP($H235,class,3)</f>
        <v>P, S, T &amp; D Plant</v>
      </c>
      <c r="J235" s="136">
        <f>$G235*VLOOKUP($H235,class,6)</f>
        <v>79090.742950912289</v>
      </c>
      <c r="K235" s="136">
        <f>$G235*VLOOKUP($H235,class,7)</f>
        <v>68867.23352974045</v>
      </c>
      <c r="L235" s="136">
        <f>$G235*VLOOKUP($H235,class,8)</f>
        <v>36681.289170551288</v>
      </c>
      <c r="M235" s="42">
        <f>SUM(J235:L235)-G235</f>
        <v>0</v>
      </c>
      <c r="N235" s="154" t="s">
        <v>287</v>
      </c>
      <c r="O235" s="42">
        <v>164183.85380713042</v>
      </c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</row>
    <row r="236" spans="1:44">
      <c r="A236" s="44">
        <f t="shared" si="41"/>
        <v>225</v>
      </c>
      <c r="B236" s="44"/>
      <c r="C236" s="142">
        <v>39001</v>
      </c>
      <c r="E236" s="138" t="s">
        <v>304</v>
      </c>
      <c r="G236" s="135">
        <v>0</v>
      </c>
      <c r="H236" s="131">
        <v>5.4</v>
      </c>
      <c r="I236" s="136" t="str">
        <f t="shared" ref="I236:I268" si="48">VLOOKUP($H236,class,3)</f>
        <v>P, S, T &amp; D Plant</v>
      </c>
      <c r="J236" s="136">
        <f t="shared" ref="J236:J268" si="49">$G236*VLOOKUP($H236,class,6)</f>
        <v>0</v>
      </c>
      <c r="K236" s="136">
        <f t="shared" ref="K236:K268" si="50">$G236*VLOOKUP($H236,class,7)</f>
        <v>0</v>
      </c>
      <c r="L236" s="136">
        <f t="shared" ref="L236:L268" si="51">$G236*VLOOKUP($H236,class,8)</f>
        <v>0</v>
      </c>
      <c r="M236" s="42">
        <f t="shared" ref="M236:M268" si="52">SUM(J236:L236)-G236</f>
        <v>0</v>
      </c>
      <c r="N236" s="154" t="s">
        <v>468</v>
      </c>
      <c r="O236" s="42">
        <v>20455.411844073591</v>
      </c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</row>
    <row r="237" spans="1:44">
      <c r="A237" s="44">
        <f t="shared" ref="A237:A276" si="53">A236+1</f>
        <v>226</v>
      </c>
      <c r="B237" s="44"/>
      <c r="C237" s="142">
        <v>36602</v>
      </c>
      <c r="E237" s="138" t="s">
        <v>149</v>
      </c>
      <c r="G237" s="135">
        <f>+O237+O239</f>
        <v>837684.4034722934</v>
      </c>
      <c r="H237" s="131">
        <v>5.4</v>
      </c>
      <c r="I237" s="136" t="str">
        <f t="shared" si="48"/>
        <v>P, S, T &amp; D Plant</v>
      </c>
      <c r="J237" s="136">
        <f t="shared" si="49"/>
        <v>358824.4439520897</v>
      </c>
      <c r="K237" s="136">
        <f t="shared" si="50"/>
        <v>312441.70753541758</v>
      </c>
      <c r="L237" s="136">
        <f t="shared" si="51"/>
        <v>166418.25198478621</v>
      </c>
      <c r="M237" s="42">
        <f t="shared" si="52"/>
        <v>0</v>
      </c>
      <c r="N237" s="154" t="s">
        <v>149</v>
      </c>
      <c r="O237" s="42">
        <v>724739.22123344964</v>
      </c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</row>
    <row r="238" spans="1:44">
      <c r="A238" s="44">
        <f t="shared" si="53"/>
        <v>227</v>
      </c>
      <c r="B238" s="44"/>
      <c r="C238" s="142">
        <v>37503</v>
      </c>
      <c r="E238" s="138" t="s">
        <v>291</v>
      </c>
      <c r="G238" s="135">
        <v>0</v>
      </c>
      <c r="H238" s="131">
        <v>5.4</v>
      </c>
      <c r="I238" s="136" t="str">
        <f t="shared" si="48"/>
        <v>P, S, T &amp; D Plant</v>
      </c>
      <c r="J238" s="136">
        <f t="shared" si="49"/>
        <v>0</v>
      </c>
      <c r="K238" s="136">
        <f t="shared" si="50"/>
        <v>0</v>
      </c>
      <c r="L238" s="136">
        <f t="shared" si="51"/>
        <v>0</v>
      </c>
      <c r="M238" s="42">
        <f t="shared" si="52"/>
        <v>0</v>
      </c>
      <c r="N238" s="154" t="s">
        <v>307</v>
      </c>
      <c r="O238" s="42">
        <v>245537.44572878844</v>
      </c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</row>
    <row r="239" spans="1:44">
      <c r="A239" s="44">
        <f t="shared" si="53"/>
        <v>228</v>
      </c>
      <c r="B239" s="44"/>
      <c r="C239" s="142">
        <v>39004</v>
      </c>
      <c r="E239" s="138" t="s">
        <v>306</v>
      </c>
      <c r="G239" s="135">
        <v>0</v>
      </c>
      <c r="H239" s="131">
        <v>5.4</v>
      </c>
      <c r="I239" s="136" t="str">
        <f t="shared" si="48"/>
        <v>P, S, T &amp; D Plant</v>
      </c>
      <c r="J239" s="136">
        <f t="shared" si="49"/>
        <v>0</v>
      </c>
      <c r="K239" s="136">
        <f t="shared" si="50"/>
        <v>0</v>
      </c>
      <c r="L239" s="136">
        <f t="shared" si="51"/>
        <v>0</v>
      </c>
      <c r="M239" s="42">
        <f t="shared" si="52"/>
        <v>0</v>
      </c>
      <c r="N239" s="154" t="s">
        <v>469</v>
      </c>
      <c r="O239" s="42">
        <v>112945.18223884376</v>
      </c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</row>
    <row r="240" spans="1:44">
      <c r="A240" s="44">
        <f t="shared" si="53"/>
        <v>229</v>
      </c>
      <c r="B240" s="44"/>
      <c r="C240" s="142">
        <v>39009</v>
      </c>
      <c r="E240" s="138" t="s">
        <v>307</v>
      </c>
      <c r="G240" s="135">
        <f>+O238</f>
        <v>245537.44572878844</v>
      </c>
      <c r="H240" s="131">
        <v>5.4</v>
      </c>
      <c r="I240" s="136" t="str">
        <f t="shared" si="48"/>
        <v>P, S, T &amp; D Plant</v>
      </c>
      <c r="J240" s="136">
        <f t="shared" si="49"/>
        <v>105176.64775402853</v>
      </c>
      <c r="K240" s="136">
        <f t="shared" si="50"/>
        <v>91581.195124787817</v>
      </c>
      <c r="L240" s="136">
        <f t="shared" si="51"/>
        <v>48779.602849972129</v>
      </c>
      <c r="M240" s="42">
        <f t="shared" si="52"/>
        <v>0</v>
      </c>
      <c r="N240" s="154" t="s">
        <v>308</v>
      </c>
      <c r="O240" s="42">
        <v>131246.54189992358</v>
      </c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</row>
    <row r="241" spans="1:44">
      <c r="A241" s="44">
        <f t="shared" si="53"/>
        <v>230</v>
      </c>
      <c r="B241" s="44"/>
      <c r="C241" s="142">
        <v>39100</v>
      </c>
      <c r="E241" s="138" t="s">
        <v>308</v>
      </c>
      <c r="G241" s="135">
        <f>+O240+O241</f>
        <v>130677.89544845103</v>
      </c>
      <c r="H241" s="131">
        <v>5.4</v>
      </c>
      <c r="I241" s="136" t="str">
        <f t="shared" si="48"/>
        <v>P, S, T &amp; D Plant</v>
      </c>
      <c r="J241" s="136">
        <f t="shared" si="49"/>
        <v>55976.239949978561</v>
      </c>
      <c r="K241" s="136">
        <f t="shared" si="50"/>
        <v>48740.581323714767</v>
      </c>
      <c r="L241" s="136">
        <f t="shared" si="51"/>
        <v>25961.074174757705</v>
      </c>
      <c r="M241" s="42">
        <f t="shared" si="52"/>
        <v>0</v>
      </c>
      <c r="N241" s="154" t="s">
        <v>470</v>
      </c>
      <c r="O241" s="42">
        <v>-568.64645147254555</v>
      </c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</row>
    <row r="242" spans="1:44">
      <c r="A242" s="44">
        <f t="shared" si="53"/>
        <v>231</v>
      </c>
      <c r="B242" s="44"/>
      <c r="C242" s="142">
        <v>39102</v>
      </c>
      <c r="E242" s="138" t="s">
        <v>309</v>
      </c>
      <c r="G242" s="135">
        <v>0</v>
      </c>
      <c r="H242" s="131">
        <v>5.4</v>
      </c>
      <c r="I242" s="136" t="str">
        <f t="shared" si="48"/>
        <v>P, S, T &amp; D Plant</v>
      </c>
      <c r="J242" s="136">
        <f t="shared" si="49"/>
        <v>0</v>
      </c>
      <c r="K242" s="136">
        <f t="shared" si="50"/>
        <v>0</v>
      </c>
      <c r="L242" s="136">
        <f t="shared" si="51"/>
        <v>0</v>
      </c>
      <c r="M242" s="42">
        <f t="shared" si="52"/>
        <v>0</v>
      </c>
      <c r="N242" s="154" t="s">
        <v>319</v>
      </c>
      <c r="O242" s="42">
        <v>112119.23499658663</v>
      </c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</row>
    <row r="243" spans="1:44">
      <c r="A243" s="44">
        <f t="shared" si="53"/>
        <v>232</v>
      </c>
      <c r="B243" s="44"/>
      <c r="C243" s="142">
        <v>39103</v>
      </c>
      <c r="E243" s="138" t="s">
        <v>310</v>
      </c>
      <c r="G243" s="135">
        <v>0</v>
      </c>
      <c r="H243" s="131">
        <v>5.4</v>
      </c>
      <c r="I243" s="136" t="str">
        <f t="shared" si="48"/>
        <v>P, S, T &amp; D Plant</v>
      </c>
      <c r="J243" s="136">
        <f t="shared" si="49"/>
        <v>0</v>
      </c>
      <c r="K243" s="136">
        <f t="shared" si="50"/>
        <v>0</v>
      </c>
      <c r="L243" s="136">
        <f t="shared" si="51"/>
        <v>0</v>
      </c>
      <c r="M243" s="42">
        <f t="shared" si="52"/>
        <v>0</v>
      </c>
      <c r="N243" s="154" t="s">
        <v>471</v>
      </c>
      <c r="O243" s="42">
        <v>2944.2300655533986</v>
      </c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</row>
    <row r="244" spans="1:44">
      <c r="A244" s="44">
        <f t="shared" si="53"/>
        <v>233</v>
      </c>
      <c r="B244" s="44"/>
      <c r="C244" s="142">
        <v>39200</v>
      </c>
      <c r="E244" s="138" t="s">
        <v>311</v>
      </c>
      <c r="G244" s="135">
        <v>0</v>
      </c>
      <c r="H244" s="131">
        <v>5.4</v>
      </c>
      <c r="I244" s="136" t="str">
        <f t="shared" si="48"/>
        <v>P, S, T &amp; D Plant</v>
      </c>
      <c r="J244" s="136">
        <f t="shared" si="49"/>
        <v>0</v>
      </c>
      <c r="K244" s="136">
        <f t="shared" si="50"/>
        <v>0</v>
      </c>
      <c r="L244" s="136">
        <f t="shared" si="51"/>
        <v>0</v>
      </c>
      <c r="M244" s="42">
        <f t="shared" si="52"/>
        <v>0</v>
      </c>
      <c r="N244" s="154" t="s">
        <v>323</v>
      </c>
      <c r="O244" s="42">
        <v>3475.5200394298622</v>
      </c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</row>
    <row r="245" spans="1:44">
      <c r="A245" s="44">
        <f t="shared" si="53"/>
        <v>234</v>
      </c>
      <c r="B245" s="44"/>
      <c r="C245" s="142">
        <v>39201</v>
      </c>
      <c r="E245" s="138" t="s">
        <v>312</v>
      </c>
      <c r="G245" s="135">
        <v>0</v>
      </c>
      <c r="H245" s="131">
        <v>5.4</v>
      </c>
      <c r="I245" s="136" t="str">
        <f t="shared" si="48"/>
        <v>P, S, T &amp; D Plant</v>
      </c>
      <c r="J245" s="136">
        <f t="shared" si="49"/>
        <v>0</v>
      </c>
      <c r="K245" s="136">
        <f t="shared" si="50"/>
        <v>0</v>
      </c>
      <c r="L245" s="136">
        <f t="shared" si="51"/>
        <v>0</v>
      </c>
      <c r="M245" s="42">
        <f t="shared" si="52"/>
        <v>0</v>
      </c>
      <c r="N245" s="154" t="s">
        <v>324</v>
      </c>
      <c r="O245" s="42">
        <v>35939.580244005723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</row>
    <row r="246" spans="1:44">
      <c r="A246" s="44">
        <f t="shared" si="53"/>
        <v>235</v>
      </c>
      <c r="B246" s="44"/>
      <c r="C246" s="142">
        <v>39202</v>
      </c>
      <c r="E246" s="138" t="s">
        <v>313</v>
      </c>
      <c r="G246" s="135">
        <v>0</v>
      </c>
      <c r="H246" s="131">
        <v>5.4</v>
      </c>
      <c r="I246" s="136" t="str">
        <f t="shared" si="48"/>
        <v>P, S, T &amp; D Plant</v>
      </c>
      <c r="J246" s="136">
        <f t="shared" si="49"/>
        <v>0</v>
      </c>
      <c r="K246" s="136">
        <f t="shared" si="50"/>
        <v>0</v>
      </c>
      <c r="L246" s="136">
        <f t="shared" si="51"/>
        <v>0</v>
      </c>
      <c r="M246" s="42">
        <f t="shared" si="52"/>
        <v>0</v>
      </c>
      <c r="N246" s="154" t="s">
        <v>325</v>
      </c>
      <c r="O246" s="42">
        <v>468909.07951145805</v>
      </c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</row>
    <row r="247" spans="1:44">
      <c r="A247" s="44">
        <f t="shared" si="53"/>
        <v>236</v>
      </c>
      <c r="B247" s="44"/>
      <c r="C247" s="142">
        <v>39300</v>
      </c>
      <c r="E247" s="138" t="s">
        <v>198</v>
      </c>
      <c r="G247" s="135">
        <v>0</v>
      </c>
      <c r="H247" s="131">
        <v>5.4</v>
      </c>
      <c r="I247" s="136" t="str">
        <f t="shared" si="48"/>
        <v>P, S, T &amp; D Plant</v>
      </c>
      <c r="J247" s="136">
        <f t="shared" si="49"/>
        <v>0</v>
      </c>
      <c r="K247" s="136">
        <f t="shared" si="50"/>
        <v>0</v>
      </c>
      <c r="L247" s="136">
        <f t="shared" si="51"/>
        <v>0</v>
      </c>
      <c r="M247" s="42">
        <f t="shared" si="52"/>
        <v>0</v>
      </c>
      <c r="N247" s="154" t="s">
        <v>326</v>
      </c>
      <c r="O247" s="42">
        <v>104865.4126141349</v>
      </c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</row>
    <row r="248" spans="1:44">
      <c r="A248" s="44">
        <f t="shared" si="53"/>
        <v>237</v>
      </c>
      <c r="B248" s="44"/>
      <c r="C248" s="142">
        <v>39400</v>
      </c>
      <c r="E248" s="138" t="s">
        <v>314</v>
      </c>
      <c r="G248" s="135">
        <v>0</v>
      </c>
      <c r="H248" s="131">
        <v>5.4</v>
      </c>
      <c r="I248" s="136" t="str">
        <f t="shared" si="48"/>
        <v>P, S, T &amp; D Plant</v>
      </c>
      <c r="J248" s="136">
        <f t="shared" si="49"/>
        <v>0</v>
      </c>
      <c r="K248" s="136">
        <f t="shared" si="50"/>
        <v>0</v>
      </c>
      <c r="L248" s="136">
        <f t="shared" si="51"/>
        <v>0</v>
      </c>
      <c r="M248" s="42">
        <f t="shared" si="52"/>
        <v>0</v>
      </c>
      <c r="N248" s="154" t="s">
        <v>327</v>
      </c>
      <c r="O248" s="42">
        <v>36066.505097012894</v>
      </c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</row>
    <row r="249" spans="1:44">
      <c r="A249" s="44">
        <f t="shared" si="53"/>
        <v>238</v>
      </c>
      <c r="B249" s="44"/>
      <c r="C249" s="142">
        <v>39600</v>
      </c>
      <c r="E249" s="138" t="s">
        <v>315</v>
      </c>
      <c r="G249" s="135">
        <v>0</v>
      </c>
      <c r="H249" s="131">
        <v>5.4</v>
      </c>
      <c r="I249" s="136" t="str">
        <f t="shared" si="48"/>
        <v>P, S, T &amp; D Plant</v>
      </c>
      <c r="J249" s="136">
        <f t="shared" si="49"/>
        <v>0</v>
      </c>
      <c r="K249" s="136">
        <f t="shared" si="50"/>
        <v>0</v>
      </c>
      <c r="L249" s="136">
        <f t="shared" si="51"/>
        <v>0</v>
      </c>
      <c r="M249" s="42">
        <f t="shared" si="52"/>
        <v>0</v>
      </c>
      <c r="N249" s="154" t="s">
        <v>330</v>
      </c>
      <c r="O249" s="42">
        <v>57778.190278737507</v>
      </c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</row>
    <row r="250" spans="1:44">
      <c r="A250" s="44">
        <f t="shared" si="53"/>
        <v>239</v>
      </c>
      <c r="B250" s="44"/>
      <c r="C250" s="142">
        <v>39603</v>
      </c>
      <c r="E250" s="138" t="s">
        <v>316</v>
      </c>
      <c r="G250" s="135">
        <v>0</v>
      </c>
      <c r="H250" s="131">
        <v>5.4</v>
      </c>
      <c r="I250" s="136" t="str">
        <f t="shared" si="48"/>
        <v>P, S, T &amp; D Plant</v>
      </c>
      <c r="J250" s="136">
        <f t="shared" si="49"/>
        <v>0</v>
      </c>
      <c r="K250" s="136">
        <f t="shared" si="50"/>
        <v>0</v>
      </c>
      <c r="L250" s="136">
        <f t="shared" si="51"/>
        <v>0</v>
      </c>
      <c r="M250" s="42">
        <f t="shared" si="52"/>
        <v>0</v>
      </c>
      <c r="N250" s="154" t="s">
        <v>331</v>
      </c>
      <c r="O250" s="42">
        <v>10783.683257984843</v>
      </c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</row>
    <row r="251" spans="1:44">
      <c r="A251" s="44">
        <f t="shared" si="53"/>
        <v>240</v>
      </c>
      <c r="B251" s="44"/>
      <c r="C251" s="142">
        <v>39604</v>
      </c>
      <c r="E251" s="138" t="s">
        <v>317</v>
      </c>
      <c r="G251" s="135">
        <v>0</v>
      </c>
      <c r="H251" s="131">
        <v>5.4</v>
      </c>
      <c r="I251" s="136" t="str">
        <f t="shared" si="48"/>
        <v>P, S, T &amp; D Plant</v>
      </c>
      <c r="J251" s="136">
        <f t="shared" si="49"/>
        <v>0</v>
      </c>
      <c r="K251" s="136">
        <f t="shared" si="50"/>
        <v>0</v>
      </c>
      <c r="L251" s="136">
        <f t="shared" si="51"/>
        <v>0</v>
      </c>
      <c r="M251" s="42">
        <f t="shared" si="52"/>
        <v>0</v>
      </c>
      <c r="N251" s="154" t="s">
        <v>332</v>
      </c>
      <c r="O251" s="42">
        <v>6431390.2105098013</v>
      </c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</row>
    <row r="252" spans="1:44">
      <c r="A252" s="44">
        <f t="shared" si="53"/>
        <v>241</v>
      </c>
      <c r="B252" s="44"/>
      <c r="C252" s="142">
        <v>39605</v>
      </c>
      <c r="E252" s="141" t="s">
        <v>318</v>
      </c>
      <c r="G252" s="135">
        <v>0</v>
      </c>
      <c r="H252" s="131">
        <v>5.4</v>
      </c>
      <c r="I252" s="136" t="str">
        <f t="shared" si="48"/>
        <v>P, S, T &amp; D Plant</v>
      </c>
      <c r="J252" s="136">
        <f t="shared" si="49"/>
        <v>0</v>
      </c>
      <c r="K252" s="136">
        <f t="shared" si="50"/>
        <v>0</v>
      </c>
      <c r="L252" s="136">
        <f t="shared" si="51"/>
        <v>0</v>
      </c>
      <c r="M252" s="42">
        <f t="shared" si="52"/>
        <v>0</v>
      </c>
      <c r="N252" s="154" t="s">
        <v>472</v>
      </c>
      <c r="O252" s="42">
        <v>997.14951039619973</v>
      </c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</row>
    <row r="253" spans="1:44">
      <c r="A253" s="44">
        <f t="shared" si="53"/>
        <v>242</v>
      </c>
      <c r="B253" s="44"/>
      <c r="C253" s="142">
        <v>39700</v>
      </c>
      <c r="E253" s="138" t="s">
        <v>319</v>
      </c>
      <c r="G253" s="135">
        <f>+O242+O243</f>
        <v>115063.46506214004</v>
      </c>
      <c r="H253" s="131">
        <v>5.4</v>
      </c>
      <c r="I253" s="136" t="str">
        <f t="shared" si="48"/>
        <v>P, S, T &amp; D Plant</v>
      </c>
      <c r="J253" s="136">
        <f t="shared" si="49"/>
        <v>49287.755267952401</v>
      </c>
      <c r="K253" s="136">
        <f t="shared" si="50"/>
        <v>42916.670466750511</v>
      </c>
      <c r="L253" s="136">
        <f t="shared" si="51"/>
        <v>22859.039327437127</v>
      </c>
      <c r="M253" s="42">
        <f t="shared" si="52"/>
        <v>0</v>
      </c>
      <c r="N253" s="83" t="s">
        <v>473</v>
      </c>
      <c r="O253" s="42">
        <v>2103.0242162326999</v>
      </c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</row>
    <row r="254" spans="1:44">
      <c r="A254" s="44">
        <f t="shared" si="53"/>
        <v>243</v>
      </c>
      <c r="B254" s="44"/>
      <c r="C254" s="142">
        <v>39701</v>
      </c>
      <c r="E254" s="138" t="s">
        <v>320</v>
      </c>
      <c r="G254" s="135">
        <v>0</v>
      </c>
      <c r="H254" s="131">
        <v>5.4</v>
      </c>
      <c r="I254" s="136" t="str">
        <f t="shared" si="48"/>
        <v>P, S, T &amp; D Plant</v>
      </c>
      <c r="J254" s="136">
        <f t="shared" si="49"/>
        <v>0</v>
      </c>
      <c r="K254" s="136">
        <f t="shared" si="50"/>
        <v>0</v>
      </c>
      <c r="L254" s="136">
        <f t="shared" si="51"/>
        <v>0</v>
      </c>
      <c r="M254" s="42">
        <f t="shared" si="52"/>
        <v>0</v>
      </c>
      <c r="N254" s="83" t="s">
        <v>474</v>
      </c>
      <c r="O254" s="42">
        <v>981.41168390320036</v>
      </c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</row>
    <row r="255" spans="1:44">
      <c r="A255" s="44">
        <f t="shared" si="53"/>
        <v>244</v>
      </c>
      <c r="B255" s="44"/>
      <c r="C255" s="142">
        <v>39702</v>
      </c>
      <c r="E255" s="138" t="s">
        <v>321</v>
      </c>
      <c r="G255" s="135">
        <v>0</v>
      </c>
      <c r="H255" s="131">
        <v>5.4</v>
      </c>
      <c r="I255" s="136" t="str">
        <f t="shared" si="48"/>
        <v>P, S, T &amp; D Plant</v>
      </c>
      <c r="J255" s="136">
        <f t="shared" si="49"/>
        <v>0</v>
      </c>
      <c r="K255" s="136">
        <f t="shared" si="50"/>
        <v>0</v>
      </c>
      <c r="L255" s="136">
        <f t="shared" si="51"/>
        <v>0</v>
      </c>
      <c r="M255" s="42">
        <f t="shared" si="52"/>
        <v>0</v>
      </c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</row>
    <row r="256" spans="1:44">
      <c r="A256" s="44">
        <f t="shared" si="53"/>
        <v>245</v>
      </c>
      <c r="B256" s="44"/>
      <c r="C256" s="142">
        <v>39705</v>
      </c>
      <c r="E256" s="138" t="s">
        <v>322</v>
      </c>
      <c r="G256" s="135">
        <v>0</v>
      </c>
      <c r="H256" s="131">
        <v>5.4</v>
      </c>
      <c r="I256" s="136" t="str">
        <f t="shared" si="48"/>
        <v>P, S, T &amp; D Plant</v>
      </c>
      <c r="J256" s="136">
        <f t="shared" si="49"/>
        <v>0</v>
      </c>
      <c r="K256" s="136">
        <f t="shared" si="50"/>
        <v>0</v>
      </c>
      <c r="L256" s="136">
        <f t="shared" si="51"/>
        <v>0</v>
      </c>
      <c r="M256" s="42">
        <f t="shared" si="52"/>
        <v>0</v>
      </c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</row>
    <row r="257" spans="1:44">
      <c r="A257" s="44">
        <f t="shared" si="53"/>
        <v>246</v>
      </c>
      <c r="B257" s="44"/>
      <c r="C257" s="142">
        <v>39800</v>
      </c>
      <c r="E257" s="138" t="s">
        <v>323</v>
      </c>
      <c r="G257" s="135">
        <f>+O244</f>
        <v>3475.5200394298622</v>
      </c>
      <c r="H257" s="131">
        <v>5.4</v>
      </c>
      <c r="I257" s="136" t="str">
        <f t="shared" si="48"/>
        <v>P, S, T &amp; D Plant</v>
      </c>
      <c r="J257" s="136">
        <f t="shared" si="49"/>
        <v>1488.7486748271699</v>
      </c>
      <c r="K257" s="136">
        <f t="shared" si="50"/>
        <v>1296.3085037656956</v>
      </c>
      <c r="L257" s="136">
        <f t="shared" si="51"/>
        <v>690.46286083699692</v>
      </c>
      <c r="M257" s="42">
        <f t="shared" si="52"/>
        <v>0</v>
      </c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</row>
    <row r="258" spans="1:44">
      <c r="A258" s="44">
        <f t="shared" si="53"/>
        <v>247</v>
      </c>
      <c r="B258" s="44"/>
      <c r="C258" s="142">
        <v>39900</v>
      </c>
      <c r="E258" s="138" t="s">
        <v>324</v>
      </c>
      <c r="G258" s="135">
        <f>+O245+O252</f>
        <v>36936.729754401924</v>
      </c>
      <c r="H258" s="131">
        <v>5.4</v>
      </c>
      <c r="I258" s="136" t="str">
        <f t="shared" si="48"/>
        <v>P, S, T &amp; D Plant</v>
      </c>
      <c r="J258" s="136">
        <f t="shared" si="49"/>
        <v>15821.950916829082</v>
      </c>
      <c r="K258" s="136">
        <f t="shared" si="50"/>
        <v>13776.757532314865</v>
      </c>
      <c r="L258" s="136">
        <f t="shared" si="51"/>
        <v>7338.0213052579784</v>
      </c>
      <c r="M258" s="42">
        <f t="shared" si="52"/>
        <v>0</v>
      </c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</row>
    <row r="259" spans="1:44">
      <c r="A259" s="44">
        <f t="shared" si="53"/>
        <v>248</v>
      </c>
      <c r="B259" s="44"/>
      <c r="C259" s="142">
        <v>39901</v>
      </c>
      <c r="E259" s="138" t="s">
        <v>325</v>
      </c>
      <c r="G259" s="135">
        <f t="shared" ref="G259:G261" si="54">+O246</f>
        <v>468909.07951145805</v>
      </c>
      <c r="H259" s="131">
        <v>5.4</v>
      </c>
      <c r="I259" s="136" t="str">
        <f t="shared" si="48"/>
        <v>P, S, T &amp; D Plant</v>
      </c>
      <c r="J259" s="136">
        <f t="shared" si="49"/>
        <v>200858.50831452213</v>
      </c>
      <c r="K259" s="136">
        <f t="shared" si="50"/>
        <v>174894.92805898539</v>
      </c>
      <c r="L259" s="136">
        <f t="shared" si="51"/>
        <v>93155.643137950581</v>
      </c>
      <c r="M259" s="42">
        <f t="shared" si="52"/>
        <v>0</v>
      </c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</row>
    <row r="260" spans="1:44">
      <c r="A260" s="44">
        <f t="shared" si="53"/>
        <v>249</v>
      </c>
      <c r="B260" s="44"/>
      <c r="C260" s="142">
        <v>39902</v>
      </c>
      <c r="E260" s="138" t="s">
        <v>326</v>
      </c>
      <c r="G260" s="135">
        <f t="shared" si="54"/>
        <v>104865.4126141349</v>
      </c>
      <c r="H260" s="131">
        <v>5.4</v>
      </c>
      <c r="I260" s="136" t="str">
        <f t="shared" si="48"/>
        <v>P, S, T &amp; D Plant</v>
      </c>
      <c r="J260" s="136">
        <f t="shared" si="49"/>
        <v>44919.391139551008</v>
      </c>
      <c r="K260" s="136">
        <f t="shared" si="50"/>
        <v>39112.974340640343</v>
      </c>
      <c r="L260" s="136">
        <f t="shared" si="51"/>
        <v>20833.047133943557</v>
      </c>
      <c r="M260" s="42">
        <f t="shared" si="52"/>
        <v>0</v>
      </c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</row>
    <row r="261" spans="1:44">
      <c r="A261" s="44">
        <f t="shared" si="53"/>
        <v>250</v>
      </c>
      <c r="B261" s="44"/>
      <c r="C261" s="142">
        <v>39903</v>
      </c>
      <c r="E261" s="138" t="s">
        <v>327</v>
      </c>
      <c r="G261" s="135">
        <f t="shared" si="54"/>
        <v>36066.505097012894</v>
      </c>
      <c r="H261" s="131">
        <v>5.4</v>
      </c>
      <c r="I261" s="136" t="str">
        <f t="shared" si="48"/>
        <v>P, S, T &amp; D Plant</v>
      </c>
      <c r="J261" s="136">
        <f t="shared" si="49"/>
        <v>15449.187764612481</v>
      </c>
      <c r="K261" s="136">
        <f t="shared" si="50"/>
        <v>13452.178876239832</v>
      </c>
      <c r="L261" s="136">
        <f t="shared" si="51"/>
        <v>7165.1384561605837</v>
      </c>
      <c r="M261" s="42">
        <f t="shared" si="52"/>
        <v>0</v>
      </c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</row>
    <row r="262" spans="1:44">
      <c r="A262" s="44">
        <f t="shared" si="53"/>
        <v>251</v>
      </c>
      <c r="B262" s="44"/>
      <c r="C262" s="142">
        <v>39904</v>
      </c>
      <c r="E262" s="138" t="s">
        <v>328</v>
      </c>
      <c r="G262" s="135">
        <v>0</v>
      </c>
      <c r="H262" s="131">
        <v>5.4</v>
      </c>
      <c r="I262" s="136" t="str">
        <f t="shared" si="48"/>
        <v>P, S, T &amp; D Plant</v>
      </c>
      <c r="J262" s="136">
        <f t="shared" si="49"/>
        <v>0</v>
      </c>
      <c r="K262" s="136">
        <f t="shared" si="50"/>
        <v>0</v>
      </c>
      <c r="L262" s="136">
        <f t="shared" si="51"/>
        <v>0</v>
      </c>
      <c r="M262" s="42">
        <f t="shared" si="52"/>
        <v>0</v>
      </c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</row>
    <row r="263" spans="1:44">
      <c r="A263" s="44">
        <f t="shared" si="53"/>
        <v>252</v>
      </c>
      <c r="B263" s="44"/>
      <c r="C263" s="142">
        <v>39905</v>
      </c>
      <c r="E263" s="138" t="s">
        <v>329</v>
      </c>
      <c r="G263" s="135">
        <v>0</v>
      </c>
      <c r="H263" s="131">
        <v>5.4</v>
      </c>
      <c r="I263" s="136" t="str">
        <f t="shared" si="48"/>
        <v>P, S, T &amp; D Plant</v>
      </c>
      <c r="J263" s="136">
        <f t="shared" si="49"/>
        <v>0</v>
      </c>
      <c r="K263" s="136">
        <f t="shared" si="50"/>
        <v>0</v>
      </c>
      <c r="L263" s="136">
        <f t="shared" si="51"/>
        <v>0</v>
      </c>
      <c r="M263" s="42">
        <f t="shared" si="52"/>
        <v>0</v>
      </c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</row>
    <row r="264" spans="1:44">
      <c r="A264" s="44">
        <f t="shared" si="53"/>
        <v>253</v>
      </c>
      <c r="B264" s="44"/>
      <c r="C264" s="142">
        <v>39906</v>
      </c>
      <c r="E264" s="138" t="s">
        <v>330</v>
      </c>
      <c r="G264" s="135">
        <f>+O249+O253</f>
        <v>59881.214494970205</v>
      </c>
      <c r="H264" s="131">
        <v>5.4</v>
      </c>
      <c r="I264" s="136" t="str">
        <f t="shared" si="48"/>
        <v>P, S, T &amp; D Plant</v>
      </c>
      <c r="J264" s="136">
        <f t="shared" si="49"/>
        <v>25650.284767471116</v>
      </c>
      <c r="K264" s="136">
        <f t="shared" si="50"/>
        <v>22334.651127024241</v>
      </c>
      <c r="L264" s="136">
        <f t="shared" si="51"/>
        <v>11896.27860047485</v>
      </c>
      <c r="M264" s="42">
        <f t="shared" si="52"/>
        <v>0</v>
      </c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</row>
    <row r="265" spans="1:44">
      <c r="A265" s="44">
        <f t="shared" si="53"/>
        <v>254</v>
      </c>
      <c r="B265" s="44"/>
      <c r="C265" s="142">
        <v>39907</v>
      </c>
      <c r="E265" s="138" t="s">
        <v>331</v>
      </c>
      <c r="G265" s="135">
        <f>+O250+O254</f>
        <v>11765.094941888045</v>
      </c>
      <c r="H265" s="131">
        <v>5.4</v>
      </c>
      <c r="I265" s="136" t="str">
        <f t="shared" si="48"/>
        <v>P, S, T &amp; D Plant</v>
      </c>
      <c r="J265" s="136">
        <f t="shared" si="49"/>
        <v>5039.6111388340432</v>
      </c>
      <c r="K265" s="136">
        <f t="shared" si="50"/>
        <v>4388.1757111900033</v>
      </c>
      <c r="L265" s="136">
        <f t="shared" si="51"/>
        <v>2337.3080918639989</v>
      </c>
      <c r="M265" s="42">
        <f t="shared" si="52"/>
        <v>0</v>
      </c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</row>
    <row r="266" spans="1:44">
      <c r="A266" s="44">
        <f t="shared" si="53"/>
        <v>255</v>
      </c>
      <c r="B266" s="44"/>
      <c r="C266" s="142">
        <v>39908</v>
      </c>
      <c r="E266" s="138" t="s">
        <v>332</v>
      </c>
      <c r="G266" s="135">
        <f>+O251</f>
        <v>6431390.2105098013</v>
      </c>
      <c r="H266" s="131">
        <v>5.4</v>
      </c>
      <c r="I266" s="136" t="str">
        <f t="shared" si="48"/>
        <v>P, S, T &amp; D Plant</v>
      </c>
      <c r="J266" s="136">
        <f t="shared" si="49"/>
        <v>2754903.8833231917</v>
      </c>
      <c r="K266" s="136">
        <f t="shared" si="50"/>
        <v>2398796.648080023</v>
      </c>
      <c r="L266" s="136">
        <f t="shared" si="51"/>
        <v>1277689.6791065871</v>
      </c>
      <c r="M266" s="42">
        <f t="shared" si="52"/>
        <v>0</v>
      </c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</row>
    <row r="267" spans="1:44">
      <c r="A267" s="44">
        <f t="shared" si="53"/>
        <v>256</v>
      </c>
      <c r="B267" s="44"/>
      <c r="C267" s="142">
        <v>39909</v>
      </c>
      <c r="E267" s="138" t="s">
        <v>333</v>
      </c>
      <c r="G267" s="135">
        <v>0</v>
      </c>
      <c r="H267" s="131">
        <v>5.4</v>
      </c>
      <c r="I267" s="136" t="str">
        <f t="shared" si="48"/>
        <v>P, S, T &amp; D Plant</v>
      </c>
      <c r="J267" s="136">
        <f t="shared" si="49"/>
        <v>0</v>
      </c>
      <c r="K267" s="136">
        <f t="shared" si="50"/>
        <v>0</v>
      </c>
      <c r="L267" s="136">
        <f t="shared" si="51"/>
        <v>0</v>
      </c>
      <c r="M267" s="42">
        <f t="shared" si="52"/>
        <v>0</v>
      </c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</row>
    <row r="268" spans="1:44">
      <c r="A268" s="44">
        <f t="shared" si="53"/>
        <v>257</v>
      </c>
      <c r="B268" s="44"/>
      <c r="C268" s="142">
        <v>39924</v>
      </c>
      <c r="E268" s="138" t="s">
        <v>334</v>
      </c>
      <c r="G268" s="135">
        <v>0</v>
      </c>
      <c r="H268" s="131">
        <v>5.4</v>
      </c>
      <c r="I268" s="136" t="str">
        <f t="shared" si="48"/>
        <v>P, S, T &amp; D Plant</v>
      </c>
      <c r="J268" s="136">
        <f t="shared" si="49"/>
        <v>0</v>
      </c>
      <c r="K268" s="136">
        <f t="shared" si="50"/>
        <v>0</v>
      </c>
      <c r="L268" s="136">
        <f t="shared" si="51"/>
        <v>0</v>
      </c>
      <c r="M268" s="42">
        <f t="shared" si="52"/>
        <v>0</v>
      </c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</row>
    <row r="269" spans="1:44">
      <c r="A269" s="44">
        <f t="shared" si="53"/>
        <v>258</v>
      </c>
      <c r="B269" s="44"/>
      <c r="C269" s="44"/>
      <c r="D269" s="44"/>
      <c r="E269" s="44"/>
      <c r="G269" s="42"/>
      <c r="H269" s="131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</row>
    <row r="270" spans="1:44">
      <c r="A270" s="44">
        <f t="shared" si="53"/>
        <v>259</v>
      </c>
      <c r="B270" s="44"/>
      <c r="C270" s="44"/>
      <c r="D270" s="44" t="s">
        <v>159</v>
      </c>
      <c r="E270" s="44"/>
      <c r="G270" s="42">
        <f>SUM(G235:G268)</f>
        <v>8666892.2423259746</v>
      </c>
      <c r="H270" s="131"/>
      <c r="I270" s="136"/>
      <c r="J270" s="42">
        <f>SUM(J235:J268)</f>
        <v>3712487.3959148005</v>
      </c>
      <c r="K270" s="42">
        <f>SUM(K235:K268)</f>
        <v>3232600.0102105942</v>
      </c>
      <c r="L270" s="42">
        <f>SUM(L235:L268)</f>
        <v>1721804.83620058</v>
      </c>
      <c r="M270" s="42">
        <f>SUM(J270:L270)-G270</f>
        <v>0</v>
      </c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</row>
    <row r="271" spans="1:44">
      <c r="A271" s="44">
        <f t="shared" si="53"/>
        <v>260</v>
      </c>
      <c r="B271" s="44"/>
      <c r="C271" s="44"/>
      <c r="D271" s="44"/>
      <c r="E271" s="44"/>
      <c r="G271" s="42"/>
      <c r="H271" s="131"/>
      <c r="I271" s="136"/>
      <c r="J271" s="136"/>
      <c r="K271" s="136"/>
      <c r="L271" s="136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</row>
    <row r="272" spans="1:44">
      <c r="A272" s="44">
        <f t="shared" si="53"/>
        <v>261</v>
      </c>
      <c r="B272" s="44"/>
      <c r="C272" s="44"/>
      <c r="D272" s="44" t="s">
        <v>361</v>
      </c>
      <c r="E272" s="44"/>
      <c r="G272" s="171">
        <v>74130.14920053909</v>
      </c>
      <c r="H272" s="131">
        <v>5.4</v>
      </c>
      <c r="I272" s="136" t="str">
        <f>VLOOKUP($H272,class,3)</f>
        <v>P, S, T &amp; D Plant</v>
      </c>
      <c r="J272" s="136">
        <f>$G272*VLOOKUP($H272,class,6)</f>
        <v>31753.855577005113</v>
      </c>
      <c r="K272" s="136">
        <f>$G272*VLOOKUP($H272,class,7)</f>
        <v>27649.255853475814</v>
      </c>
      <c r="L272" s="136">
        <f>$G272*VLOOKUP($H272,class,8)</f>
        <v>14727.03777005817</v>
      </c>
      <c r="M272" s="42">
        <f>SUM(J272:L272)-G272</f>
        <v>0</v>
      </c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</row>
    <row r="273" spans="1:44">
      <c r="A273" s="44">
        <f t="shared" si="53"/>
        <v>262</v>
      </c>
      <c r="B273" s="44"/>
      <c r="C273" s="44"/>
      <c r="D273" s="44"/>
      <c r="E273" s="44"/>
      <c r="G273" s="42"/>
      <c r="H273" s="131"/>
      <c r="I273" s="136"/>
      <c r="J273" s="136"/>
      <c r="K273" s="136"/>
      <c r="L273" s="136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</row>
    <row r="274" spans="1:44">
      <c r="A274" s="44">
        <f t="shared" si="53"/>
        <v>263</v>
      </c>
      <c r="B274" s="44"/>
      <c r="C274" s="44"/>
      <c r="D274" s="44" t="s">
        <v>26</v>
      </c>
      <c r="E274" s="44"/>
      <c r="G274" s="42">
        <f>G133+G145+G184+G227+G270</f>
        <v>552599039.91804004</v>
      </c>
      <c r="H274" s="131"/>
      <c r="I274" s="42"/>
      <c r="J274" s="42">
        <f>J133+J145+J184+J227+J270</f>
        <v>236707335.60889032</v>
      </c>
      <c r="K274" s="42">
        <f>K133+K145+K184+K227+K270</f>
        <v>206109827.16014645</v>
      </c>
      <c r="L274" s="42">
        <f>L133+L145+L184+L227+L270</f>
        <v>109781877.14900315</v>
      </c>
      <c r="M274" s="42">
        <f>SUM(J274:L274)-G274</f>
        <v>0</v>
      </c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</row>
    <row r="275" spans="1:44">
      <c r="A275" s="44">
        <f t="shared" si="53"/>
        <v>264</v>
      </c>
      <c r="B275" s="44"/>
      <c r="C275" s="44"/>
      <c r="D275" s="44"/>
      <c r="E275" s="44"/>
      <c r="F275" s="44"/>
      <c r="G275" s="44"/>
      <c r="H275" s="131"/>
      <c r="I275" s="42"/>
      <c r="J275" s="44"/>
      <c r="K275" s="44"/>
      <c r="L275" s="44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</row>
    <row r="276" spans="1:44">
      <c r="A276" s="44">
        <f t="shared" si="53"/>
        <v>265</v>
      </c>
      <c r="B276" s="44"/>
      <c r="C276" s="44"/>
      <c r="D276" s="44" t="s">
        <v>364</v>
      </c>
      <c r="E276" s="44"/>
      <c r="G276" s="42">
        <f>G135+G147+G186+G229+G272</f>
        <v>14731738.637158928</v>
      </c>
      <c r="H276" s="131"/>
      <c r="I276" s="42"/>
      <c r="J276" s="42">
        <f>J135+J147+J186+J229+J272</f>
        <v>6310381.2163800271</v>
      </c>
      <c r="K276" s="42">
        <f>K135+K147+K186+K229+K272</f>
        <v>5494682.192577864</v>
      </c>
      <c r="L276" s="42">
        <f>L135+L147+L186+L229+L272</f>
        <v>2926675.2282010391</v>
      </c>
      <c r="M276" s="42">
        <f>SUM(J276:L276)-G276</f>
        <v>0</v>
      </c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</row>
    <row r="277" spans="1:44">
      <c r="A277" s="44"/>
      <c r="B277" s="44"/>
      <c r="C277" s="44"/>
      <c r="D277" s="44"/>
      <c r="E277" s="44"/>
      <c r="F277" s="44"/>
      <c r="G277" s="44"/>
      <c r="H277" s="131"/>
      <c r="I277" s="42"/>
      <c r="J277" s="144"/>
      <c r="K277" s="144"/>
      <c r="L277" s="144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</row>
    <row r="278" spans="1:44">
      <c r="A278" s="44"/>
      <c r="B278" s="44"/>
      <c r="C278" s="44"/>
      <c r="D278" s="44"/>
      <c r="E278" s="44"/>
      <c r="F278" s="44"/>
      <c r="G278" s="136"/>
      <c r="H278" s="131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</row>
    <row r="279" spans="1:44">
      <c r="A279" s="44"/>
      <c r="B279" s="44"/>
      <c r="C279" s="44"/>
      <c r="D279" s="44"/>
      <c r="E279" s="44"/>
      <c r="F279" s="44"/>
      <c r="G279" s="44"/>
      <c r="H279" s="131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</row>
    <row r="280" spans="1:44">
      <c r="A280" s="44"/>
      <c r="B280" s="44"/>
      <c r="C280" s="44"/>
      <c r="D280" s="44"/>
      <c r="E280" s="44"/>
      <c r="F280" s="44"/>
      <c r="G280" s="42"/>
      <c r="H280" s="131">
        <f>COUNTIFS(G14:G276,"&gt;0",H14:H276,"&lt;99")</f>
        <v>116</v>
      </c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</row>
    <row r="281" spans="1:44">
      <c r="A281" s="44"/>
      <c r="B281" s="44"/>
      <c r="C281" s="44"/>
      <c r="D281" s="44"/>
      <c r="E281" s="44"/>
      <c r="H281" s="131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</row>
    <row r="282" spans="1:44">
      <c r="A282" s="44"/>
      <c r="B282" s="44"/>
      <c r="C282" s="44"/>
      <c r="D282" s="44"/>
      <c r="E282" s="44"/>
      <c r="F282" s="44"/>
      <c r="G282" s="42"/>
      <c r="H282" s="131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</row>
    <row r="283" spans="1:44">
      <c r="A283" s="44"/>
      <c r="B283" s="44"/>
      <c r="C283" s="44"/>
      <c r="D283" s="44"/>
      <c r="E283" s="44"/>
      <c r="F283" s="44"/>
      <c r="H283" s="131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</row>
    <row r="284" spans="1:44">
      <c r="A284" s="44"/>
      <c r="B284" s="44"/>
      <c r="C284" s="44"/>
      <c r="D284" s="44"/>
      <c r="E284" s="44"/>
      <c r="F284" s="44"/>
      <c r="G284" s="44"/>
      <c r="H284" s="131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</row>
    <row r="285" spans="1:44">
      <c r="A285" s="44"/>
      <c r="B285" s="44"/>
      <c r="C285" s="44"/>
      <c r="D285" s="44"/>
      <c r="E285" s="44"/>
      <c r="F285" s="44"/>
      <c r="G285" s="44"/>
      <c r="H285" s="131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</row>
    <row r="286" spans="1:44">
      <c r="A286" s="44"/>
      <c r="B286" s="44"/>
      <c r="C286" s="44"/>
      <c r="D286" s="44"/>
      <c r="E286" s="44"/>
      <c r="F286" s="44"/>
      <c r="G286" s="44"/>
      <c r="H286" s="131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</row>
    <row r="287" spans="1:44">
      <c r="A287" s="44"/>
      <c r="B287" s="44"/>
      <c r="C287" s="44"/>
      <c r="D287" s="44"/>
      <c r="E287" s="44"/>
      <c r="F287" s="44"/>
      <c r="G287" s="44"/>
      <c r="H287" s="131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</row>
    <row r="288" spans="1:44">
      <c r="A288" s="44"/>
      <c r="B288" s="44"/>
      <c r="C288" s="44"/>
      <c r="D288" s="44"/>
      <c r="E288" s="44"/>
      <c r="F288" s="44"/>
      <c r="G288" s="44"/>
      <c r="H288" s="131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</row>
    <row r="289" spans="1:44">
      <c r="A289" s="44"/>
      <c r="B289" s="44"/>
      <c r="C289" s="44"/>
      <c r="D289" s="44"/>
      <c r="E289" s="44"/>
      <c r="F289" s="44"/>
      <c r="G289" s="44"/>
      <c r="H289" s="131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</row>
    <row r="290" spans="1:44">
      <c r="A290" s="44"/>
      <c r="B290" s="44"/>
      <c r="C290" s="44"/>
      <c r="D290" s="44"/>
      <c r="E290" s="44"/>
      <c r="F290" s="44"/>
      <c r="G290" s="44"/>
      <c r="H290" s="131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</row>
    <row r="291" spans="1:44">
      <c r="A291" s="44"/>
      <c r="B291" s="44"/>
      <c r="C291" s="44"/>
      <c r="D291" s="44"/>
      <c r="E291" s="44"/>
      <c r="F291" s="44"/>
      <c r="G291" s="44"/>
      <c r="H291" s="131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</row>
    <row r="292" spans="1:44">
      <c r="A292" s="44"/>
      <c r="B292" s="44"/>
      <c r="C292" s="44"/>
      <c r="D292" s="44"/>
      <c r="E292" s="44"/>
      <c r="F292" s="44"/>
      <c r="G292" s="44"/>
      <c r="H292" s="131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</row>
    <row r="293" spans="1:44">
      <c r="A293" s="44"/>
      <c r="B293" s="44"/>
      <c r="C293" s="44"/>
      <c r="D293" s="44"/>
      <c r="E293" s="44"/>
      <c r="F293" s="44"/>
      <c r="G293" s="44"/>
      <c r="H293" s="131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</row>
    <row r="294" spans="1:44">
      <c r="A294" s="44"/>
      <c r="B294" s="44"/>
      <c r="C294" s="44"/>
      <c r="D294" s="44"/>
      <c r="E294" s="44"/>
      <c r="F294" s="44"/>
      <c r="G294" s="44"/>
      <c r="H294" s="131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</row>
    <row r="295" spans="1:44">
      <c r="A295" s="44"/>
      <c r="B295" s="44"/>
      <c r="C295" s="44"/>
      <c r="D295" s="44"/>
      <c r="E295" s="44"/>
      <c r="F295" s="44"/>
      <c r="G295" s="44"/>
      <c r="H295" s="131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</row>
    <row r="296" spans="1:44">
      <c r="A296" s="44"/>
      <c r="B296" s="44"/>
      <c r="C296" s="44"/>
      <c r="D296" s="44"/>
      <c r="E296" s="44"/>
      <c r="F296" s="44"/>
      <c r="G296" s="44"/>
      <c r="H296" s="131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</row>
    <row r="297" spans="1:44">
      <c r="A297" s="44"/>
      <c r="B297" s="44"/>
      <c r="C297" s="44"/>
      <c r="D297" s="44"/>
      <c r="E297" s="44"/>
      <c r="F297" s="44"/>
      <c r="G297" s="44"/>
      <c r="H297" s="131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</row>
    <row r="298" spans="1:44">
      <c r="A298" s="44"/>
      <c r="B298" s="44"/>
      <c r="C298" s="44"/>
      <c r="D298" s="44"/>
      <c r="E298" s="44"/>
      <c r="F298" s="44"/>
      <c r="G298" s="44"/>
      <c r="H298" s="131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</row>
    <row r="299" spans="1:44">
      <c r="A299" s="44"/>
      <c r="B299" s="44"/>
      <c r="C299" s="44"/>
      <c r="D299" s="44"/>
      <c r="E299" s="44"/>
      <c r="F299" s="44"/>
      <c r="G299" s="44"/>
      <c r="H299" s="131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</row>
    <row r="300" spans="1:44">
      <c r="A300" s="44"/>
      <c r="B300" s="44"/>
      <c r="C300" s="44"/>
      <c r="D300" s="44"/>
      <c r="E300" s="44"/>
      <c r="F300" s="44"/>
      <c r="G300" s="44"/>
      <c r="H300" s="131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</row>
    <row r="301" spans="1:44">
      <c r="A301" s="44"/>
      <c r="B301" s="44"/>
      <c r="C301" s="44"/>
      <c r="D301" s="44"/>
      <c r="E301" s="44"/>
      <c r="F301" s="44"/>
      <c r="G301" s="44"/>
      <c r="H301" s="131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</row>
    <row r="302" spans="1:44">
      <c r="A302" s="44"/>
      <c r="B302" s="44"/>
      <c r="C302" s="44"/>
      <c r="D302" s="44"/>
      <c r="E302" s="44"/>
      <c r="F302" s="44"/>
      <c r="G302" s="44"/>
      <c r="H302" s="131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</row>
    <row r="303" spans="1:44">
      <c r="A303" s="44"/>
      <c r="B303" s="44"/>
      <c r="C303" s="44"/>
      <c r="D303" s="44"/>
      <c r="E303" s="44"/>
      <c r="F303" s="44"/>
      <c r="G303" s="44"/>
      <c r="H303" s="131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</row>
    <row r="304" spans="1:44">
      <c r="A304" s="44"/>
      <c r="B304" s="44"/>
      <c r="C304" s="44"/>
      <c r="D304" s="44"/>
      <c r="E304" s="44"/>
      <c r="F304" s="44"/>
      <c r="G304" s="44"/>
      <c r="H304" s="131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</row>
    <row r="305" spans="1:44">
      <c r="A305" s="44"/>
      <c r="B305" s="44"/>
      <c r="C305" s="44"/>
      <c r="D305" s="44"/>
      <c r="E305" s="44"/>
      <c r="F305" s="44"/>
      <c r="G305" s="44"/>
      <c r="H305" s="131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</row>
    <row r="306" spans="1:44">
      <c r="A306" s="44"/>
      <c r="B306" s="44"/>
      <c r="C306" s="44"/>
      <c r="D306" s="44"/>
      <c r="E306" s="44"/>
      <c r="F306" s="44"/>
      <c r="G306" s="44"/>
      <c r="H306" s="131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</row>
    <row r="307" spans="1:44">
      <c r="A307" s="44"/>
      <c r="B307" s="44"/>
      <c r="C307" s="44"/>
      <c r="D307" s="44"/>
      <c r="E307" s="44"/>
      <c r="F307" s="44"/>
      <c r="G307" s="44"/>
      <c r="H307" s="131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</row>
    <row r="308" spans="1:44">
      <c r="A308" s="44"/>
      <c r="B308" s="44"/>
      <c r="C308" s="44"/>
      <c r="D308" s="44"/>
      <c r="E308" s="44"/>
      <c r="F308" s="44"/>
      <c r="G308" s="44"/>
      <c r="H308" s="131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</row>
    <row r="309" spans="1:44">
      <c r="A309" s="44"/>
      <c r="B309" s="44"/>
      <c r="C309" s="44"/>
      <c r="D309" s="44"/>
      <c r="E309" s="44"/>
      <c r="F309" s="44"/>
      <c r="G309" s="44"/>
      <c r="H309" s="131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</row>
    <row r="310" spans="1:44">
      <c r="A310" s="44"/>
      <c r="B310" s="44"/>
      <c r="C310" s="44"/>
      <c r="D310" s="44"/>
      <c r="E310" s="44"/>
      <c r="F310" s="44"/>
      <c r="G310" s="44"/>
      <c r="H310" s="131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</row>
    <row r="311" spans="1:44">
      <c r="A311" s="44"/>
      <c r="B311" s="44"/>
      <c r="C311" s="44"/>
      <c r="D311" s="44"/>
      <c r="E311" s="44"/>
      <c r="F311" s="44"/>
      <c r="G311" s="44"/>
      <c r="H311" s="131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</row>
    <row r="312" spans="1:44">
      <c r="A312" s="44"/>
      <c r="B312" s="44"/>
      <c r="C312" s="44"/>
      <c r="D312" s="44"/>
      <c r="E312" s="44"/>
      <c r="F312" s="44"/>
      <c r="G312" s="44"/>
      <c r="H312" s="131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</row>
    <row r="313" spans="1:44">
      <c r="A313" s="44"/>
      <c r="B313" s="44"/>
      <c r="C313" s="44"/>
      <c r="D313" s="44"/>
      <c r="E313" s="44"/>
      <c r="F313" s="44"/>
      <c r="G313" s="44"/>
      <c r="H313" s="131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</row>
    <row r="314" spans="1:44">
      <c r="A314" s="44"/>
      <c r="B314" s="44"/>
      <c r="C314" s="44"/>
      <c r="D314" s="44"/>
      <c r="E314" s="44"/>
      <c r="F314" s="44"/>
      <c r="G314" s="44"/>
      <c r="H314" s="131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</row>
    <row r="315" spans="1:44">
      <c r="A315" s="44"/>
      <c r="B315" s="44"/>
      <c r="C315" s="44"/>
      <c r="D315" s="44"/>
      <c r="E315" s="44"/>
      <c r="F315" s="44"/>
      <c r="G315" s="44"/>
      <c r="H315" s="131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</row>
    <row r="316" spans="1:44">
      <c r="A316" s="44"/>
      <c r="B316" s="44"/>
      <c r="C316" s="44"/>
      <c r="D316" s="44"/>
      <c r="E316" s="44"/>
      <c r="F316" s="44"/>
      <c r="G316" s="44"/>
      <c r="H316" s="131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</row>
    <row r="317" spans="1:44">
      <c r="A317" s="44"/>
      <c r="B317" s="44"/>
      <c r="C317" s="44"/>
      <c r="D317" s="44"/>
      <c r="E317" s="44"/>
      <c r="F317" s="44"/>
      <c r="G317" s="44"/>
      <c r="H317" s="131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</row>
    <row r="318" spans="1:44">
      <c r="A318" s="44"/>
      <c r="B318" s="44"/>
      <c r="C318" s="44"/>
      <c r="D318" s="44"/>
      <c r="E318" s="44"/>
      <c r="F318" s="44"/>
      <c r="G318" s="44"/>
      <c r="H318" s="131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</row>
    <row r="319" spans="1:44">
      <c r="A319" s="44"/>
      <c r="B319" s="44"/>
      <c r="C319" s="44"/>
      <c r="D319" s="44"/>
      <c r="E319" s="44"/>
      <c r="F319" s="44"/>
      <c r="G319" s="44"/>
      <c r="H319" s="131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</row>
    <row r="320" spans="1:44">
      <c r="A320" s="44"/>
      <c r="B320" s="44"/>
      <c r="C320" s="44"/>
      <c r="D320" s="44"/>
      <c r="E320" s="44"/>
      <c r="F320" s="44"/>
      <c r="G320" s="44"/>
      <c r="H320" s="131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</row>
    <row r="321" spans="1:44">
      <c r="A321" s="44"/>
      <c r="B321" s="44"/>
      <c r="C321" s="44"/>
      <c r="D321" s="44"/>
      <c r="E321" s="44"/>
      <c r="F321" s="44"/>
      <c r="G321" s="44"/>
      <c r="H321" s="131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</row>
    <row r="322" spans="1:44">
      <c r="A322" s="44"/>
      <c r="B322" s="44"/>
      <c r="C322" s="44"/>
      <c r="D322" s="44"/>
      <c r="E322" s="44"/>
      <c r="F322" s="44"/>
      <c r="G322" s="44"/>
      <c r="H322" s="131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</row>
    <row r="323" spans="1:44">
      <c r="A323" s="44"/>
      <c r="B323" s="44"/>
      <c r="C323" s="44"/>
      <c r="D323" s="44"/>
      <c r="E323" s="44"/>
      <c r="F323" s="44"/>
      <c r="G323" s="44"/>
      <c r="H323" s="131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</row>
    <row r="324" spans="1:44">
      <c r="A324" s="44"/>
      <c r="B324" s="44"/>
      <c r="C324" s="44"/>
      <c r="D324" s="44"/>
      <c r="E324" s="44"/>
      <c r="F324" s="44"/>
      <c r="G324" s="44"/>
      <c r="H324" s="131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</row>
    <row r="325" spans="1:44">
      <c r="A325" s="44"/>
      <c r="B325" s="44"/>
      <c r="C325" s="44"/>
      <c r="D325" s="44"/>
      <c r="E325" s="44"/>
      <c r="F325" s="44"/>
      <c r="G325" s="44"/>
      <c r="H325" s="131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</row>
    <row r="326" spans="1:44">
      <c r="A326" s="44"/>
      <c r="B326" s="44"/>
      <c r="C326" s="44"/>
      <c r="D326" s="44"/>
      <c r="E326" s="44"/>
      <c r="F326" s="44"/>
      <c r="G326" s="44"/>
      <c r="H326" s="131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</row>
    <row r="327" spans="1:44">
      <c r="A327" s="44"/>
      <c r="B327" s="44"/>
      <c r="C327" s="44"/>
      <c r="D327" s="44"/>
      <c r="E327" s="44"/>
      <c r="F327" s="44"/>
      <c r="G327" s="44"/>
      <c r="H327" s="131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</row>
    <row r="328" spans="1:44">
      <c r="A328" s="44"/>
      <c r="B328" s="44"/>
      <c r="C328" s="44"/>
      <c r="D328" s="44"/>
      <c r="E328" s="44"/>
      <c r="F328" s="44"/>
      <c r="G328" s="44"/>
      <c r="H328" s="131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</row>
    <row r="329" spans="1:44">
      <c r="A329" s="44"/>
      <c r="B329" s="44"/>
      <c r="C329" s="44"/>
      <c r="D329" s="44"/>
      <c r="E329" s="44"/>
      <c r="F329" s="44"/>
      <c r="G329" s="44"/>
      <c r="H329" s="131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</row>
    <row r="330" spans="1:44">
      <c r="A330" s="44"/>
      <c r="B330" s="44"/>
      <c r="C330" s="44"/>
      <c r="D330" s="44"/>
      <c r="E330" s="44"/>
      <c r="F330" s="44"/>
      <c r="G330" s="44"/>
      <c r="H330" s="131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</row>
    <row r="331" spans="1:44">
      <c r="A331" s="44"/>
      <c r="B331" s="44"/>
      <c r="C331" s="44"/>
      <c r="D331" s="44"/>
      <c r="E331" s="44"/>
      <c r="F331" s="44"/>
      <c r="G331" s="44"/>
      <c r="H331" s="131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</row>
    <row r="332" spans="1:44">
      <c r="A332" s="44"/>
      <c r="B332" s="44"/>
      <c r="C332" s="44"/>
      <c r="D332" s="44"/>
      <c r="E332" s="44"/>
      <c r="F332" s="44"/>
      <c r="G332" s="44"/>
      <c r="H332" s="131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</row>
    <row r="333" spans="1:44">
      <c r="A333" s="44"/>
      <c r="B333" s="44"/>
      <c r="C333" s="44"/>
      <c r="D333" s="44"/>
      <c r="E333" s="44"/>
      <c r="F333" s="44"/>
      <c r="G333" s="44"/>
      <c r="H333" s="131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</row>
    <row r="334" spans="1:44">
      <c r="A334" s="44"/>
      <c r="B334" s="44"/>
      <c r="C334" s="44"/>
      <c r="D334" s="44"/>
      <c r="E334" s="44"/>
      <c r="F334" s="44"/>
      <c r="G334" s="44"/>
      <c r="H334" s="131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</row>
    <row r="335" spans="1:44">
      <c r="A335" s="44"/>
      <c r="B335" s="44"/>
      <c r="C335" s="44"/>
      <c r="D335" s="44"/>
      <c r="E335" s="44"/>
      <c r="F335" s="44"/>
      <c r="G335" s="44"/>
      <c r="H335" s="129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</row>
    <row r="336" spans="1:44">
      <c r="A336" s="44"/>
      <c r="B336" s="44"/>
      <c r="C336" s="44"/>
      <c r="D336" s="44"/>
      <c r="E336" s="44"/>
      <c r="F336" s="44"/>
      <c r="G336" s="44"/>
      <c r="H336" s="129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</row>
    <row r="337" spans="1:44">
      <c r="A337" s="44"/>
      <c r="B337" s="44"/>
      <c r="C337" s="44"/>
      <c r="D337" s="44"/>
      <c r="E337" s="44"/>
      <c r="F337" s="44"/>
      <c r="G337" s="44"/>
      <c r="H337" s="129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</row>
    <row r="338" spans="1:44">
      <c r="A338" s="44"/>
      <c r="B338" s="44"/>
      <c r="C338" s="44"/>
      <c r="D338" s="44"/>
      <c r="E338" s="44"/>
      <c r="F338" s="44"/>
      <c r="G338" s="44"/>
      <c r="H338" s="129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</row>
    <row r="339" spans="1:44">
      <c r="A339" s="44"/>
      <c r="B339" s="44"/>
      <c r="C339" s="44"/>
      <c r="D339" s="44"/>
      <c r="E339" s="44"/>
      <c r="F339" s="44"/>
      <c r="G339" s="44"/>
      <c r="H339" s="129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</row>
    <row r="340" spans="1:44">
      <c r="A340" s="44"/>
      <c r="B340" s="44"/>
      <c r="C340" s="44"/>
      <c r="D340" s="44"/>
      <c r="E340" s="44"/>
      <c r="F340" s="44"/>
      <c r="G340" s="44"/>
      <c r="H340" s="129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</row>
    <row r="341" spans="1:44">
      <c r="A341" s="44"/>
      <c r="B341" s="44"/>
      <c r="C341" s="44"/>
      <c r="D341" s="44"/>
      <c r="E341" s="44"/>
      <c r="F341" s="44"/>
      <c r="G341" s="44"/>
      <c r="H341" s="129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</row>
    <row r="342" spans="1:44">
      <c r="A342" s="44"/>
      <c r="B342" s="44"/>
      <c r="C342" s="44"/>
      <c r="D342" s="44"/>
      <c r="E342" s="44"/>
      <c r="F342" s="44"/>
      <c r="G342" s="44"/>
      <c r="H342" s="129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</row>
    <row r="343" spans="1:44">
      <c r="A343" s="44"/>
      <c r="B343" s="44"/>
      <c r="C343" s="44"/>
      <c r="D343" s="44"/>
      <c r="E343" s="44"/>
      <c r="F343" s="44"/>
      <c r="G343" s="44"/>
      <c r="H343" s="129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</row>
    <row r="344" spans="1:44">
      <c r="A344" s="44"/>
      <c r="B344" s="44"/>
      <c r="C344" s="44"/>
      <c r="D344" s="44"/>
      <c r="E344" s="44"/>
      <c r="F344" s="44"/>
      <c r="G344" s="44"/>
      <c r="H344" s="129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</row>
    <row r="345" spans="1:44">
      <c r="A345" s="44"/>
      <c r="B345" s="44"/>
      <c r="C345" s="44"/>
      <c r="D345" s="44"/>
      <c r="E345" s="44"/>
      <c r="F345" s="44"/>
      <c r="G345" s="44"/>
      <c r="H345" s="129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</row>
    <row r="346" spans="1:44">
      <c r="A346" s="44"/>
      <c r="B346" s="44"/>
      <c r="C346" s="44"/>
      <c r="D346" s="44"/>
      <c r="E346" s="44"/>
      <c r="F346" s="44"/>
      <c r="G346" s="44"/>
      <c r="H346" s="129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</row>
    <row r="347" spans="1:44">
      <c r="A347" s="44"/>
      <c r="B347" s="44"/>
      <c r="C347" s="44"/>
      <c r="D347" s="44"/>
      <c r="E347" s="44"/>
      <c r="F347" s="44"/>
      <c r="G347" s="44"/>
      <c r="H347" s="129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</row>
    <row r="348" spans="1:44">
      <c r="A348" s="44"/>
      <c r="B348" s="44"/>
      <c r="C348" s="44"/>
      <c r="D348" s="44"/>
      <c r="E348" s="44"/>
      <c r="F348" s="44"/>
      <c r="G348" s="44"/>
      <c r="H348" s="129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</row>
    <row r="349" spans="1:44">
      <c r="A349" s="44"/>
      <c r="B349" s="44"/>
      <c r="C349" s="44"/>
      <c r="D349" s="44"/>
      <c r="E349" s="44"/>
      <c r="F349" s="44"/>
      <c r="G349" s="44"/>
      <c r="H349" s="129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</row>
    <row r="350" spans="1:44">
      <c r="A350" s="44"/>
      <c r="B350" s="44"/>
      <c r="C350" s="44"/>
      <c r="D350" s="44"/>
      <c r="E350" s="44"/>
      <c r="F350" s="44"/>
      <c r="G350" s="44"/>
      <c r="H350" s="129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</row>
    <row r="351" spans="1:44">
      <c r="A351" s="44"/>
      <c r="B351" s="44"/>
      <c r="C351" s="44"/>
      <c r="D351" s="44"/>
      <c r="E351" s="44"/>
      <c r="F351" s="44"/>
      <c r="G351" s="44"/>
      <c r="H351" s="129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</row>
    <row r="352" spans="1:44">
      <c r="A352" s="44"/>
      <c r="B352" s="44"/>
      <c r="C352" s="44"/>
      <c r="D352" s="44"/>
      <c r="E352" s="44"/>
      <c r="F352" s="44"/>
      <c r="G352" s="44"/>
      <c r="H352" s="129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</row>
    <row r="353" spans="1:44">
      <c r="A353" s="44"/>
      <c r="B353" s="44"/>
      <c r="C353" s="44"/>
      <c r="D353" s="44"/>
      <c r="E353" s="44"/>
      <c r="F353" s="44"/>
      <c r="G353" s="44"/>
      <c r="H353" s="129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</row>
    <row r="354" spans="1:44">
      <c r="A354" s="44"/>
      <c r="B354" s="44"/>
      <c r="C354" s="44"/>
      <c r="D354" s="44"/>
      <c r="E354" s="44"/>
      <c r="F354" s="44"/>
      <c r="G354" s="44"/>
      <c r="H354" s="129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</row>
    <row r="355" spans="1:44">
      <c r="A355" s="44"/>
      <c r="B355" s="44"/>
      <c r="C355" s="44"/>
      <c r="D355" s="44"/>
      <c r="E355" s="44"/>
      <c r="F355" s="44"/>
      <c r="G355" s="44"/>
      <c r="H355" s="129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</row>
    <row r="356" spans="1:44">
      <c r="A356" s="44"/>
      <c r="B356" s="44"/>
      <c r="C356" s="44"/>
      <c r="D356" s="44"/>
      <c r="E356" s="44"/>
      <c r="F356" s="44"/>
      <c r="G356" s="44"/>
      <c r="H356" s="129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</row>
    <row r="357" spans="1:44">
      <c r="A357" s="44"/>
      <c r="B357" s="44"/>
      <c r="C357" s="44"/>
      <c r="D357" s="44"/>
      <c r="E357" s="44"/>
      <c r="F357" s="44"/>
      <c r="G357" s="44"/>
      <c r="H357" s="129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</row>
    <row r="358" spans="1:44">
      <c r="A358" s="44"/>
      <c r="B358" s="44"/>
      <c r="C358" s="44"/>
      <c r="D358" s="44"/>
      <c r="E358" s="44"/>
      <c r="F358" s="44"/>
      <c r="G358" s="44"/>
      <c r="H358" s="129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</row>
    <row r="359" spans="1:44">
      <c r="A359" s="44"/>
      <c r="B359" s="44"/>
      <c r="C359" s="44"/>
      <c r="D359" s="44"/>
      <c r="E359" s="44"/>
      <c r="F359" s="44"/>
      <c r="G359" s="44"/>
      <c r="H359" s="129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</row>
    <row r="360" spans="1:44">
      <c r="A360" s="44"/>
      <c r="B360" s="44"/>
      <c r="C360" s="44"/>
      <c r="D360" s="44"/>
      <c r="E360" s="44"/>
      <c r="F360" s="44"/>
      <c r="G360" s="44"/>
      <c r="H360" s="129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</row>
    <row r="361" spans="1:44">
      <c r="A361" s="44"/>
      <c r="B361" s="44"/>
      <c r="C361" s="44"/>
      <c r="D361" s="44"/>
      <c r="E361" s="44"/>
      <c r="F361" s="44"/>
      <c r="G361" s="44"/>
      <c r="H361" s="129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</row>
    <row r="362" spans="1:44">
      <c r="A362" s="44"/>
      <c r="B362" s="44"/>
      <c r="C362" s="44"/>
      <c r="D362" s="44"/>
      <c r="E362" s="44"/>
      <c r="F362" s="44"/>
      <c r="G362" s="44"/>
      <c r="H362" s="129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</row>
    <row r="363" spans="1:44">
      <c r="A363" s="44"/>
      <c r="B363" s="44"/>
      <c r="C363" s="44"/>
      <c r="D363" s="44"/>
      <c r="E363" s="44"/>
      <c r="F363" s="44"/>
      <c r="G363" s="44"/>
      <c r="H363" s="129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</row>
    <row r="364" spans="1:44">
      <c r="A364" s="44"/>
      <c r="B364" s="44"/>
      <c r="C364" s="44"/>
      <c r="D364" s="44"/>
      <c r="E364" s="44"/>
      <c r="F364" s="44"/>
      <c r="G364" s="44"/>
      <c r="H364" s="129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</row>
    <row r="365" spans="1:44">
      <c r="A365" s="44"/>
      <c r="B365" s="44"/>
      <c r="C365" s="44"/>
      <c r="D365" s="44"/>
      <c r="E365" s="44"/>
      <c r="F365" s="44"/>
      <c r="G365" s="44"/>
      <c r="H365" s="129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</row>
    <row r="366" spans="1:44">
      <c r="A366" s="44"/>
      <c r="B366" s="44"/>
      <c r="C366" s="44"/>
      <c r="D366" s="44"/>
      <c r="E366" s="44"/>
      <c r="F366" s="44"/>
      <c r="G366" s="44"/>
      <c r="H366" s="129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</row>
    <row r="367" spans="1:44">
      <c r="A367" s="44"/>
      <c r="B367" s="44"/>
      <c r="C367" s="44"/>
      <c r="D367" s="44"/>
      <c r="E367" s="44"/>
      <c r="F367" s="44"/>
      <c r="G367" s="44"/>
      <c r="H367" s="129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</row>
    <row r="368" spans="1:44">
      <c r="A368" s="44"/>
      <c r="B368" s="44"/>
      <c r="C368" s="44"/>
      <c r="D368" s="44"/>
      <c r="E368" s="44"/>
      <c r="F368" s="44"/>
      <c r="G368" s="44"/>
      <c r="H368" s="129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</row>
    <row r="369" spans="1:44">
      <c r="A369" s="44"/>
      <c r="B369" s="44"/>
      <c r="C369" s="44"/>
      <c r="D369" s="44"/>
      <c r="E369" s="44"/>
      <c r="F369" s="44"/>
      <c r="G369" s="44"/>
      <c r="H369" s="129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</row>
    <row r="370" spans="1:44">
      <c r="A370" s="44"/>
      <c r="B370" s="44"/>
      <c r="C370" s="44"/>
      <c r="D370" s="44"/>
      <c r="E370" s="44"/>
      <c r="F370" s="44"/>
      <c r="G370" s="44"/>
      <c r="H370" s="129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</row>
    <row r="371" spans="1:44">
      <c r="A371" s="44"/>
      <c r="B371" s="44"/>
      <c r="C371" s="44"/>
      <c r="D371" s="44"/>
      <c r="E371" s="44"/>
      <c r="F371" s="44"/>
      <c r="G371" s="44"/>
      <c r="H371" s="129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</row>
    <row r="372" spans="1:44">
      <c r="A372" s="44"/>
      <c r="B372" s="44"/>
      <c r="C372" s="44"/>
      <c r="D372" s="44"/>
      <c r="E372" s="44"/>
      <c r="F372" s="44"/>
      <c r="G372" s="44"/>
      <c r="H372" s="129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</row>
    <row r="373" spans="1:44">
      <c r="A373" s="44"/>
      <c r="B373" s="44"/>
      <c r="C373" s="44"/>
      <c r="D373" s="44"/>
      <c r="E373" s="44"/>
      <c r="F373" s="44"/>
      <c r="G373" s="44"/>
      <c r="H373" s="129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</row>
    <row r="374" spans="1:44">
      <c r="A374" s="44"/>
      <c r="B374" s="44"/>
      <c r="C374" s="44"/>
      <c r="D374" s="44"/>
      <c r="E374" s="44"/>
      <c r="F374" s="44"/>
      <c r="G374" s="44"/>
      <c r="H374" s="129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</row>
    <row r="375" spans="1:44">
      <c r="A375" s="44"/>
      <c r="B375" s="44"/>
      <c r="C375" s="44"/>
      <c r="D375" s="44"/>
      <c r="E375" s="44"/>
      <c r="F375" s="44"/>
      <c r="G375" s="44"/>
      <c r="H375" s="129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</row>
    <row r="376" spans="1:44">
      <c r="A376" s="44"/>
      <c r="B376" s="44"/>
      <c r="C376" s="44"/>
      <c r="D376" s="44"/>
      <c r="E376" s="44"/>
      <c r="F376" s="44"/>
      <c r="G376" s="44"/>
      <c r="H376" s="129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</row>
    <row r="377" spans="1:44">
      <c r="A377" s="44"/>
      <c r="B377" s="44"/>
      <c r="C377" s="44"/>
      <c r="D377" s="44"/>
      <c r="E377" s="44"/>
      <c r="F377" s="44"/>
      <c r="G377" s="44"/>
      <c r="H377" s="129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</row>
    <row r="378" spans="1:44">
      <c r="A378" s="44"/>
      <c r="B378" s="44"/>
      <c r="C378" s="44"/>
      <c r="D378" s="44"/>
      <c r="E378" s="44"/>
      <c r="F378" s="44"/>
      <c r="G378" s="44"/>
      <c r="H378" s="129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</row>
    <row r="379" spans="1:44">
      <c r="A379" s="44"/>
      <c r="B379" s="44"/>
      <c r="C379" s="44"/>
      <c r="D379" s="44"/>
      <c r="E379" s="44"/>
      <c r="F379" s="44"/>
      <c r="G379" s="44"/>
      <c r="H379" s="129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</row>
    <row r="380" spans="1:44">
      <c r="A380" s="44"/>
      <c r="B380" s="44"/>
      <c r="C380" s="44"/>
      <c r="D380" s="44"/>
      <c r="E380" s="44"/>
      <c r="F380" s="44"/>
      <c r="G380" s="44"/>
      <c r="H380" s="129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</row>
    <row r="381" spans="1:44">
      <c r="A381" s="44"/>
      <c r="B381" s="44"/>
      <c r="C381" s="44"/>
      <c r="D381" s="44"/>
      <c r="E381" s="44"/>
      <c r="F381" s="44"/>
      <c r="G381" s="44"/>
      <c r="H381" s="129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</row>
    <row r="382" spans="1:44">
      <c r="A382" s="44"/>
      <c r="B382" s="44"/>
      <c r="C382" s="44"/>
      <c r="D382" s="44"/>
      <c r="E382" s="44"/>
      <c r="F382" s="44"/>
      <c r="G382" s="44"/>
      <c r="H382" s="129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</row>
    <row r="383" spans="1:44">
      <c r="A383" s="44"/>
      <c r="B383" s="44"/>
      <c r="C383" s="44"/>
      <c r="D383" s="44"/>
      <c r="E383" s="44"/>
      <c r="F383" s="44"/>
      <c r="G383" s="44"/>
      <c r="H383" s="129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</row>
    <row r="384" spans="1:44">
      <c r="A384" s="44"/>
      <c r="B384" s="44"/>
      <c r="C384" s="44"/>
      <c r="D384" s="44"/>
      <c r="E384" s="44"/>
      <c r="F384" s="44"/>
      <c r="G384" s="44"/>
      <c r="H384" s="129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</row>
    <row r="385" spans="1:44">
      <c r="A385" s="44"/>
      <c r="B385" s="44"/>
      <c r="C385" s="44"/>
      <c r="D385" s="44"/>
      <c r="E385" s="44"/>
      <c r="F385" s="44"/>
      <c r="G385" s="44"/>
      <c r="H385" s="129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</row>
    <row r="386" spans="1:44">
      <c r="A386" s="44"/>
      <c r="B386" s="44"/>
      <c r="C386" s="44"/>
      <c r="D386" s="44"/>
      <c r="E386" s="44"/>
      <c r="F386" s="44"/>
      <c r="G386" s="44"/>
      <c r="H386" s="129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</row>
    <row r="387" spans="1:44">
      <c r="A387" s="44"/>
      <c r="B387" s="44"/>
      <c r="C387" s="44"/>
      <c r="D387" s="44"/>
      <c r="E387" s="44"/>
      <c r="F387" s="44"/>
      <c r="G387" s="44"/>
      <c r="H387" s="129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</row>
    <row r="388" spans="1:44">
      <c r="A388" s="44"/>
      <c r="B388" s="44"/>
      <c r="C388" s="44"/>
      <c r="D388" s="44"/>
      <c r="E388" s="44"/>
      <c r="F388" s="44"/>
      <c r="G388" s="44"/>
      <c r="H388" s="129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</row>
    <row r="389" spans="1:44">
      <c r="A389" s="44"/>
      <c r="B389" s="44"/>
      <c r="C389" s="44"/>
      <c r="D389" s="44"/>
      <c r="E389" s="44"/>
      <c r="F389" s="44"/>
      <c r="G389" s="44"/>
      <c r="H389" s="129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</row>
    <row r="390" spans="1:44">
      <c r="A390" s="44"/>
      <c r="B390" s="44"/>
      <c r="C390" s="44"/>
      <c r="D390" s="44"/>
      <c r="E390" s="44"/>
      <c r="F390" s="44"/>
      <c r="G390" s="44"/>
      <c r="H390" s="129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</row>
    <row r="391" spans="1:44">
      <c r="A391" s="44"/>
      <c r="B391" s="44"/>
      <c r="C391" s="44"/>
      <c r="D391" s="44"/>
      <c r="E391" s="44"/>
      <c r="F391" s="44"/>
      <c r="G391" s="44"/>
      <c r="H391" s="129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</row>
    <row r="392" spans="1:44">
      <c r="A392" s="44"/>
      <c r="B392" s="44"/>
      <c r="C392" s="44"/>
      <c r="D392" s="44"/>
      <c r="E392" s="44"/>
      <c r="F392" s="44"/>
      <c r="G392" s="44"/>
      <c r="H392" s="129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</row>
    <row r="393" spans="1:44">
      <c r="A393" s="44"/>
      <c r="B393" s="44"/>
      <c r="C393" s="44"/>
      <c r="D393" s="44"/>
      <c r="E393" s="44"/>
      <c r="F393" s="44"/>
      <c r="G393" s="44"/>
      <c r="H393" s="129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</row>
    <row r="394" spans="1:44">
      <c r="A394" s="44"/>
      <c r="B394" s="44"/>
      <c r="C394" s="44"/>
      <c r="D394" s="44"/>
      <c r="E394" s="44"/>
      <c r="F394" s="44"/>
      <c r="G394" s="44"/>
      <c r="H394" s="129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</row>
    <row r="395" spans="1:44">
      <c r="A395" s="44"/>
      <c r="B395" s="44"/>
      <c r="C395" s="44"/>
      <c r="D395" s="44"/>
      <c r="E395" s="44"/>
      <c r="F395" s="44"/>
      <c r="G395" s="44"/>
      <c r="H395" s="129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</row>
    <row r="396" spans="1:44">
      <c r="A396" s="44"/>
      <c r="B396" s="44"/>
      <c r="C396" s="44"/>
      <c r="D396" s="44"/>
      <c r="E396" s="44"/>
      <c r="F396" s="44"/>
      <c r="G396" s="44"/>
      <c r="H396" s="129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</row>
    <row r="397" spans="1:44">
      <c r="A397" s="44"/>
      <c r="B397" s="44"/>
      <c r="C397" s="44"/>
      <c r="D397" s="44"/>
      <c r="E397" s="44"/>
      <c r="F397" s="44"/>
      <c r="G397" s="44"/>
      <c r="H397" s="129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</row>
    <row r="398" spans="1:44">
      <c r="A398" s="44"/>
      <c r="B398" s="44"/>
      <c r="C398" s="44"/>
      <c r="D398" s="44"/>
      <c r="E398" s="44"/>
      <c r="F398" s="44"/>
      <c r="G398" s="44"/>
      <c r="H398" s="129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</row>
    <row r="399" spans="1:44">
      <c r="A399" s="44"/>
      <c r="B399" s="44"/>
      <c r="C399" s="44"/>
      <c r="D399" s="44"/>
      <c r="E399" s="44"/>
      <c r="F399" s="44"/>
      <c r="G399" s="44"/>
      <c r="H399" s="129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</row>
    <row r="400" spans="1:44">
      <c r="A400" s="44"/>
      <c r="B400" s="44"/>
      <c r="C400" s="44"/>
      <c r="D400" s="44"/>
      <c r="E400" s="44"/>
      <c r="F400" s="44"/>
      <c r="G400" s="44"/>
      <c r="H400" s="129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</row>
  </sheetData>
  <phoneticPr fontId="0" type="noConversion"/>
  <printOptions horizontalCentered="1" gridLines="1"/>
  <pageMargins left="1" right="1" top="1" bottom="1" header="0.5" footer="0.5"/>
  <pageSetup scale="40" fitToHeight="4" orientation="portrait" horizontalDpi="300" verticalDpi="300" r:id="rId1"/>
  <headerFooter>
    <oddHeader>&amp;RExhibit PHR-4
Page &amp;P of &amp;N</oddHeader>
  </headerFooter>
  <rowBreaks count="2" manualBreakCount="2">
    <brk id="92" max="11" man="1"/>
    <brk id="187" max="1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BH394"/>
  <sheetViews>
    <sheetView defaultGridColor="0" view="pageBreakPreview" colorId="22" zoomScale="60" zoomScaleNormal="57" workbookViewId="0"/>
  </sheetViews>
  <sheetFormatPr defaultRowHeight="15"/>
  <cols>
    <col min="1" max="1" width="4.77734375" style="130" customWidth="1"/>
    <col min="2" max="2" width="1.77734375" style="130" customWidth="1"/>
    <col min="3" max="3" width="6.77734375" style="130" customWidth="1"/>
    <col min="4" max="5" width="1.77734375" style="130" customWidth="1"/>
    <col min="6" max="6" width="37.77734375" style="130" customWidth="1"/>
    <col min="7" max="7" width="14.88671875" style="130" customWidth="1"/>
    <col min="8" max="8" width="14.88671875" style="145" customWidth="1"/>
    <col min="9" max="9" width="26.21875" style="130" bestFit="1" customWidth="1"/>
    <col min="10" max="12" width="14.88671875" style="130" customWidth="1"/>
    <col min="13" max="13" width="12.77734375" style="130" customWidth="1"/>
    <col min="14" max="14" width="39.33203125" style="130" bestFit="1" customWidth="1"/>
    <col min="15" max="42" width="12.77734375" style="130" customWidth="1"/>
    <col min="43" max="16384" width="8.88671875" style="130"/>
  </cols>
  <sheetData>
    <row r="1" spans="1:60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44"/>
      <c r="H1" s="129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</row>
    <row r="2" spans="1:60">
      <c r="A2" s="44" t="str">
        <f>Summary!A2</f>
        <v>Class Cost of Service - Demand/Commodity Study</v>
      </c>
      <c r="B2" s="44"/>
      <c r="C2" s="44"/>
      <c r="D2" s="44"/>
      <c r="E2" s="44"/>
      <c r="F2" s="44"/>
      <c r="G2" s="44"/>
      <c r="H2" s="129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</row>
    <row r="3" spans="1:60">
      <c r="A3" s="44" t="str">
        <f>Summary!A3</f>
        <v>Forecasted Test Period: Twelve Months Ended May 31, 2017</v>
      </c>
      <c r="B3" s="44"/>
      <c r="C3" s="44"/>
      <c r="D3" s="44"/>
      <c r="E3" s="44"/>
      <c r="F3" s="44"/>
      <c r="G3" s="44"/>
      <c r="H3" s="129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</row>
    <row r="4" spans="1:60">
      <c r="A4" s="44"/>
      <c r="B4" s="44"/>
      <c r="C4" s="44"/>
      <c r="D4" s="44"/>
      <c r="E4" s="44"/>
      <c r="F4" s="44"/>
      <c r="G4" s="44"/>
      <c r="H4" s="129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</row>
    <row r="5" spans="1:60">
      <c r="A5" s="44" t="s">
        <v>27</v>
      </c>
      <c r="B5" s="44"/>
      <c r="C5" s="44"/>
      <c r="D5" s="44"/>
      <c r="E5" s="44"/>
      <c r="F5" s="44"/>
      <c r="G5" s="44"/>
      <c r="H5" s="129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</row>
    <row r="6" spans="1:60">
      <c r="A6" s="44"/>
      <c r="B6" s="44"/>
      <c r="C6" s="44"/>
      <c r="D6" s="44"/>
      <c r="E6" s="44"/>
      <c r="F6" s="42"/>
      <c r="G6" s="42"/>
      <c r="H6" s="129"/>
      <c r="I6" s="44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</row>
    <row r="7" spans="1:60">
      <c r="A7" s="44"/>
      <c r="B7" s="44"/>
      <c r="C7" s="44"/>
      <c r="D7" s="44"/>
      <c r="E7" s="44"/>
      <c r="F7" s="42"/>
      <c r="G7" s="42"/>
      <c r="H7" s="129"/>
      <c r="I7" s="44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</row>
    <row r="8" spans="1:60">
      <c r="A8" s="44"/>
      <c r="B8" s="44"/>
      <c r="C8" s="44"/>
      <c r="D8" s="44"/>
      <c r="E8" s="44"/>
      <c r="F8" s="44"/>
      <c r="G8" s="44"/>
      <c r="H8" s="129"/>
      <c r="I8" s="44"/>
      <c r="J8" s="44"/>
      <c r="K8" s="44"/>
      <c r="L8" s="44"/>
      <c r="M8" s="44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</row>
    <row r="9" spans="1:60">
      <c r="A9" s="44"/>
      <c r="B9" s="44"/>
      <c r="C9" s="44"/>
      <c r="D9" s="44"/>
      <c r="E9" s="44"/>
      <c r="F9" s="44"/>
      <c r="G9" s="45" t="s">
        <v>17</v>
      </c>
      <c r="H9" s="131" t="s">
        <v>18</v>
      </c>
      <c r="I9" s="45" t="s">
        <v>18</v>
      </c>
      <c r="J9" s="45" t="s">
        <v>20</v>
      </c>
      <c r="K9" s="45" t="s">
        <v>19</v>
      </c>
      <c r="L9" s="45" t="s">
        <v>61</v>
      </c>
      <c r="M9" s="44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</row>
    <row r="10" spans="1:60">
      <c r="A10" s="132" t="s">
        <v>303</v>
      </c>
      <c r="B10" s="44"/>
      <c r="C10" s="132" t="s">
        <v>301</v>
      </c>
      <c r="D10" s="44"/>
      <c r="E10" s="44"/>
      <c r="F10" s="44"/>
      <c r="G10" s="45" t="s">
        <v>3</v>
      </c>
      <c r="H10" s="131" t="s">
        <v>39</v>
      </c>
      <c r="I10" s="45" t="s">
        <v>21</v>
      </c>
      <c r="J10" s="45" t="s">
        <v>3</v>
      </c>
      <c r="K10" s="45" t="s">
        <v>3</v>
      </c>
      <c r="L10" s="45" t="s">
        <v>3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</row>
    <row r="11" spans="1:60">
      <c r="A11" s="133" t="s">
        <v>302</v>
      </c>
      <c r="B11" s="134"/>
      <c r="C11" s="133" t="s">
        <v>302</v>
      </c>
      <c r="D11" s="44"/>
      <c r="E11" s="44"/>
      <c r="F11" s="44"/>
      <c r="G11" s="44"/>
      <c r="H11" s="129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</row>
    <row r="12" spans="1:60">
      <c r="A12" s="44">
        <v>1</v>
      </c>
      <c r="B12" s="44"/>
      <c r="C12" s="44"/>
      <c r="D12" s="44" t="s">
        <v>335</v>
      </c>
      <c r="E12" s="44"/>
      <c r="G12" s="135"/>
      <c r="H12" s="131"/>
      <c r="I12" s="136"/>
      <c r="J12" s="136"/>
      <c r="K12" s="136"/>
      <c r="L12" s="136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</row>
    <row r="13" spans="1:60">
      <c r="A13" s="44">
        <f t="shared" ref="A13:A76" si="0">A12+1</f>
        <v>2</v>
      </c>
      <c r="B13" s="44"/>
      <c r="C13" s="44"/>
      <c r="D13" s="44"/>
      <c r="E13" s="44"/>
      <c r="G13" s="42"/>
      <c r="H13" s="131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</row>
    <row r="14" spans="1:60">
      <c r="A14" s="44">
        <f t="shared" si="0"/>
        <v>3</v>
      </c>
      <c r="B14" s="44"/>
      <c r="C14" s="137">
        <v>30100</v>
      </c>
      <c r="D14" s="44"/>
      <c r="E14" s="138" t="s">
        <v>336</v>
      </c>
      <c r="G14" s="135">
        <v>8329.7199999999993</v>
      </c>
      <c r="H14" s="131">
        <v>5.4</v>
      </c>
      <c r="I14" s="136" t="str">
        <f>VLOOKUP($H14,class,3)</f>
        <v>P, S, T &amp; D Plant</v>
      </c>
      <c r="J14" s="136">
        <f>$G14*VLOOKUP($H14,class,6)</f>
        <v>3568.0587281883886</v>
      </c>
      <c r="K14" s="136">
        <f>$G14*VLOOKUP($H14,class,7)</f>
        <v>3106.8406303185975</v>
      </c>
      <c r="L14" s="136">
        <f>$G14*VLOOKUP($H14,class,8)</f>
        <v>1654.8206414930139</v>
      </c>
      <c r="M14" s="42">
        <f>SUM(J14:L14)-G14</f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</row>
    <row r="15" spans="1:60">
      <c r="A15" s="44">
        <f t="shared" si="0"/>
        <v>4</v>
      </c>
      <c r="B15" s="44"/>
      <c r="C15" s="137">
        <v>30200</v>
      </c>
      <c r="D15" s="44"/>
      <c r="E15" s="138" t="s">
        <v>197</v>
      </c>
      <c r="G15" s="135">
        <v>119852.68999999996</v>
      </c>
      <c r="H15" s="131">
        <v>5.4</v>
      </c>
      <c r="I15" s="136" t="str">
        <f>VLOOKUP($H15,class,3)</f>
        <v>P, S, T &amp; D Plant</v>
      </c>
      <c r="J15" s="136">
        <f>$G15*VLOOKUP($H15,class,6)</f>
        <v>51339.233089630514</v>
      </c>
      <c r="K15" s="136">
        <f>$G15*VLOOKUP($H15,class,7)</f>
        <v>44702.968040339809</v>
      </c>
      <c r="L15" s="136">
        <f>$G15*VLOOKUP($H15,class,8)</f>
        <v>23810.48887002964</v>
      </c>
      <c r="M15" s="42">
        <f>SUM(J15:L15)-G15</f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</row>
    <row r="16" spans="1:60">
      <c r="A16" s="44">
        <f t="shared" si="0"/>
        <v>5</v>
      </c>
      <c r="B16" s="44"/>
      <c r="C16" s="139">
        <v>30300</v>
      </c>
      <c r="D16" s="44"/>
      <c r="E16" s="138" t="s">
        <v>337</v>
      </c>
      <c r="G16" s="140">
        <v>0</v>
      </c>
      <c r="H16" s="131">
        <v>99</v>
      </c>
      <c r="I16" s="136" t="str">
        <f>VLOOKUP($H16,class,3)</f>
        <v>-</v>
      </c>
      <c r="J16" s="136">
        <f>$G16*VLOOKUP($H16,class,6)</f>
        <v>0</v>
      </c>
      <c r="K16" s="136">
        <f>$G16*VLOOKUP($H16,class,7)</f>
        <v>0</v>
      </c>
      <c r="L16" s="136">
        <f>$G16*VLOOKUP($H16,class,8)</f>
        <v>0</v>
      </c>
      <c r="M16" s="42">
        <f>SUM(J16:L16)-G16</f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</row>
    <row r="17" spans="1:44">
      <c r="A17" s="44">
        <f t="shared" si="0"/>
        <v>6</v>
      </c>
      <c r="B17" s="44"/>
      <c r="C17" s="44"/>
      <c r="D17" s="44"/>
      <c r="E17" s="44"/>
      <c r="G17" s="42"/>
      <c r="H17" s="131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</row>
    <row r="18" spans="1:44">
      <c r="A18" s="44">
        <f t="shared" si="0"/>
        <v>7</v>
      </c>
      <c r="B18" s="44"/>
      <c r="C18" s="44"/>
      <c r="D18" s="44" t="s">
        <v>338</v>
      </c>
      <c r="E18" s="44"/>
      <c r="G18" s="42">
        <f>SUM(G14:G16)</f>
        <v>128182.40999999996</v>
      </c>
      <c r="H18" s="131"/>
      <c r="I18" s="42"/>
      <c r="J18" s="42">
        <f>SUM(J14:J16)</f>
        <v>54907.291817818899</v>
      </c>
      <c r="K18" s="42">
        <f>SUM(K14:K16)</f>
        <v>47809.808670658407</v>
      </c>
      <c r="L18" s="42">
        <f>SUM(L14:L16)</f>
        <v>25465.309511522653</v>
      </c>
      <c r="M18" s="42">
        <f>SUM(J18:L18)-G18</f>
        <v>0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</row>
    <row r="19" spans="1:44">
      <c r="A19" s="44">
        <f t="shared" si="0"/>
        <v>8</v>
      </c>
      <c r="B19" s="44"/>
      <c r="C19" s="44"/>
      <c r="D19" s="44"/>
      <c r="E19" s="44"/>
      <c r="G19" s="42"/>
      <c r="H19" s="131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</row>
    <row r="20" spans="1:44">
      <c r="A20" s="44">
        <f t="shared" si="0"/>
        <v>9</v>
      </c>
      <c r="B20" s="44"/>
      <c r="C20" s="44"/>
      <c r="D20" s="44" t="s">
        <v>347</v>
      </c>
      <c r="E20" s="44"/>
      <c r="G20" s="135"/>
      <c r="H20" s="131"/>
      <c r="I20" s="136"/>
      <c r="J20" s="136"/>
      <c r="K20" s="136"/>
      <c r="L20" s="136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</row>
    <row r="21" spans="1:44">
      <c r="A21" s="44">
        <f t="shared" si="0"/>
        <v>10</v>
      </c>
      <c r="B21" s="44"/>
      <c r="C21" s="44"/>
      <c r="D21" s="44"/>
      <c r="E21" s="44"/>
      <c r="G21" s="42"/>
      <c r="H21" s="131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</row>
    <row r="22" spans="1:44">
      <c r="A22" s="44">
        <f t="shared" si="0"/>
        <v>11</v>
      </c>
      <c r="B22" s="44"/>
      <c r="C22" s="137">
        <v>32520</v>
      </c>
      <c r="D22" s="44"/>
      <c r="E22" s="138" t="s">
        <v>339</v>
      </c>
      <c r="G22" s="135">
        <v>0</v>
      </c>
      <c r="H22" s="131">
        <v>99</v>
      </c>
      <c r="I22" s="136" t="str">
        <f t="shared" ref="I22:I28" si="1">VLOOKUP($H22,class,3)</f>
        <v>-</v>
      </c>
      <c r="J22" s="136">
        <f t="shared" ref="J22:J28" si="2">$G22*VLOOKUP($H22,class,6)</f>
        <v>0</v>
      </c>
      <c r="K22" s="136">
        <f t="shared" ref="K22:K28" si="3">$G22*VLOOKUP($H22,class,7)</f>
        <v>0</v>
      </c>
      <c r="L22" s="136">
        <f t="shared" ref="L22:L28" si="4">$G22*VLOOKUP($H22,class,8)</f>
        <v>0</v>
      </c>
      <c r="M22" s="42">
        <f t="shared" ref="M22:M30" si="5">SUM(J22:L22)-G22</f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</row>
    <row r="23" spans="1:44">
      <c r="A23" s="44">
        <f t="shared" si="0"/>
        <v>12</v>
      </c>
      <c r="B23" s="44"/>
      <c r="C23" s="137">
        <v>32540</v>
      </c>
      <c r="D23" s="44"/>
      <c r="E23" s="138" t="s">
        <v>340</v>
      </c>
      <c r="G23" s="135">
        <v>0</v>
      </c>
      <c r="H23" s="131">
        <v>99</v>
      </c>
      <c r="I23" s="136" t="str">
        <f t="shared" si="1"/>
        <v>-</v>
      </c>
      <c r="J23" s="136">
        <f t="shared" si="2"/>
        <v>0</v>
      </c>
      <c r="K23" s="136">
        <f t="shared" si="3"/>
        <v>0</v>
      </c>
      <c r="L23" s="136">
        <f t="shared" si="4"/>
        <v>0</v>
      </c>
      <c r="M23" s="42">
        <f t="shared" si="5"/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</row>
    <row r="24" spans="1:44">
      <c r="A24" s="44">
        <f t="shared" si="0"/>
        <v>13</v>
      </c>
      <c r="B24" s="44"/>
      <c r="C24" s="137">
        <v>33100</v>
      </c>
      <c r="D24" s="44"/>
      <c r="E24" s="138" t="s">
        <v>341</v>
      </c>
      <c r="G24" s="135">
        <v>0</v>
      </c>
      <c r="H24" s="131">
        <v>99</v>
      </c>
      <c r="I24" s="136" t="str">
        <f t="shared" si="1"/>
        <v>-</v>
      </c>
      <c r="J24" s="136">
        <f t="shared" si="2"/>
        <v>0</v>
      </c>
      <c r="K24" s="136">
        <f t="shared" si="3"/>
        <v>0</v>
      </c>
      <c r="L24" s="136">
        <f t="shared" si="4"/>
        <v>0</v>
      </c>
      <c r="M24" s="42">
        <f t="shared" si="5"/>
        <v>0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</row>
    <row r="25" spans="1:44">
      <c r="A25" s="44">
        <f t="shared" si="0"/>
        <v>14</v>
      </c>
      <c r="B25" s="44"/>
      <c r="C25" s="137">
        <v>33201</v>
      </c>
      <c r="D25" s="44"/>
      <c r="E25" s="138" t="s">
        <v>342</v>
      </c>
      <c r="G25" s="135">
        <v>0</v>
      </c>
      <c r="H25" s="131">
        <v>99</v>
      </c>
      <c r="I25" s="136" t="str">
        <f t="shared" si="1"/>
        <v>-</v>
      </c>
      <c r="J25" s="136">
        <f t="shared" si="2"/>
        <v>0</v>
      </c>
      <c r="K25" s="136">
        <f t="shared" si="3"/>
        <v>0</v>
      </c>
      <c r="L25" s="136">
        <f t="shared" si="4"/>
        <v>0</v>
      </c>
      <c r="M25" s="42">
        <f t="shared" si="5"/>
        <v>0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</row>
    <row r="26" spans="1:44">
      <c r="A26" s="44">
        <f t="shared" si="0"/>
        <v>15</v>
      </c>
      <c r="B26" s="44"/>
      <c r="C26" s="137">
        <v>33202</v>
      </c>
      <c r="D26" s="44"/>
      <c r="E26" s="138" t="s">
        <v>343</v>
      </c>
      <c r="G26" s="135">
        <v>-28968.38</v>
      </c>
      <c r="H26" s="131">
        <v>3</v>
      </c>
      <c r="I26" s="136" t="str">
        <f t="shared" si="1"/>
        <v>Commodity</v>
      </c>
      <c r="J26" s="136">
        <f t="shared" si="2"/>
        <v>0</v>
      </c>
      <c r="K26" s="136">
        <f t="shared" si="3"/>
        <v>0</v>
      </c>
      <c r="L26" s="136">
        <f t="shared" si="4"/>
        <v>-28968.38</v>
      </c>
      <c r="M26" s="42">
        <f t="shared" si="5"/>
        <v>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</row>
    <row r="27" spans="1:44">
      <c r="A27" s="44">
        <f t="shared" si="0"/>
        <v>16</v>
      </c>
      <c r="B27" s="44"/>
      <c r="C27" s="137">
        <v>33400</v>
      </c>
      <c r="D27" s="44"/>
      <c r="E27" s="138" t="s">
        <v>344</v>
      </c>
      <c r="G27" s="135">
        <v>1572.34</v>
      </c>
      <c r="H27" s="131">
        <v>3</v>
      </c>
      <c r="I27" s="136" t="str">
        <f t="shared" si="1"/>
        <v>Commodity</v>
      </c>
      <c r="J27" s="136">
        <f t="shared" si="2"/>
        <v>0</v>
      </c>
      <c r="K27" s="136">
        <f t="shared" si="3"/>
        <v>0</v>
      </c>
      <c r="L27" s="136">
        <f t="shared" si="4"/>
        <v>1572.34</v>
      </c>
      <c r="M27" s="42">
        <f t="shared" si="5"/>
        <v>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</row>
    <row r="28" spans="1:44">
      <c r="A28" s="44">
        <f t="shared" si="0"/>
        <v>17</v>
      </c>
      <c r="B28" s="44"/>
      <c r="C28" s="137">
        <v>33600</v>
      </c>
      <c r="D28" s="44"/>
      <c r="E28" s="138" t="s">
        <v>345</v>
      </c>
      <c r="G28" s="140">
        <v>0</v>
      </c>
      <c r="H28" s="131">
        <v>99</v>
      </c>
      <c r="I28" s="136" t="str">
        <f t="shared" si="1"/>
        <v>-</v>
      </c>
      <c r="J28" s="136">
        <f t="shared" si="2"/>
        <v>0</v>
      </c>
      <c r="K28" s="136">
        <f t="shared" si="3"/>
        <v>0</v>
      </c>
      <c r="L28" s="136">
        <f t="shared" si="4"/>
        <v>0</v>
      </c>
      <c r="M28" s="42">
        <f t="shared" si="5"/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</row>
    <row r="29" spans="1:44">
      <c r="A29" s="44">
        <f t="shared" si="0"/>
        <v>18</v>
      </c>
      <c r="B29" s="44"/>
      <c r="C29" s="44"/>
      <c r="D29" s="44"/>
      <c r="E29" s="44"/>
      <c r="G29" s="42"/>
      <c r="H29" s="131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</row>
    <row r="30" spans="1:44">
      <c r="A30" s="44">
        <f t="shared" si="0"/>
        <v>19</v>
      </c>
      <c r="B30" s="44"/>
      <c r="C30" s="44"/>
      <c r="D30" s="44" t="s">
        <v>346</v>
      </c>
      <c r="E30" s="44"/>
      <c r="G30" s="42">
        <f>SUM(G22:G28)</f>
        <v>-27396.04</v>
      </c>
      <c r="H30" s="131"/>
      <c r="I30" s="42"/>
      <c r="J30" s="42">
        <f>SUM(J22:J28)</f>
        <v>0</v>
      </c>
      <c r="K30" s="42">
        <f>SUM(K22:K28)</f>
        <v>0</v>
      </c>
      <c r="L30" s="42">
        <f>SUM(L22:L28)</f>
        <v>-27396.04</v>
      </c>
      <c r="M30" s="42">
        <f t="shared" si="5"/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</row>
    <row r="31" spans="1:44">
      <c r="A31" s="44">
        <f t="shared" si="0"/>
        <v>20</v>
      </c>
      <c r="B31" s="44"/>
      <c r="C31" s="44"/>
      <c r="D31" s="44"/>
      <c r="E31" s="44"/>
      <c r="G31" s="42"/>
      <c r="H31" s="131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</row>
    <row r="32" spans="1:44">
      <c r="A32" s="44">
        <f t="shared" si="0"/>
        <v>21</v>
      </c>
      <c r="B32" s="44"/>
      <c r="C32" s="44"/>
      <c r="D32" s="44" t="s">
        <v>359</v>
      </c>
      <c r="E32" s="44"/>
      <c r="G32" s="135"/>
      <c r="H32" s="131"/>
      <c r="I32" s="136"/>
      <c r="J32" s="136"/>
      <c r="K32" s="136"/>
      <c r="L32" s="136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</row>
    <row r="33" spans="1:44">
      <c r="A33" s="44">
        <f t="shared" si="0"/>
        <v>22</v>
      </c>
      <c r="B33" s="44"/>
      <c r="C33" s="44"/>
      <c r="D33" s="44"/>
      <c r="E33" s="44"/>
      <c r="G33" s="42"/>
      <c r="H33" s="131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</row>
    <row r="34" spans="1:44">
      <c r="A34" s="44">
        <f t="shared" si="0"/>
        <v>23</v>
      </c>
      <c r="B34" s="44"/>
      <c r="C34" s="137">
        <v>35010</v>
      </c>
      <c r="D34" s="44"/>
      <c r="E34" s="138" t="s">
        <v>287</v>
      </c>
      <c r="G34" s="135">
        <v>0</v>
      </c>
      <c r="H34" s="131">
        <v>3.5</v>
      </c>
      <c r="I34" s="136" t="str">
        <f t="shared" ref="I34:I50" si="6">VLOOKUP($H34,class,3)</f>
        <v>Storage (50/50)</v>
      </c>
      <c r="J34" s="136">
        <f t="shared" ref="J34:J50" si="7">$G34*VLOOKUP($H34,class,6)</f>
        <v>0</v>
      </c>
      <c r="K34" s="136">
        <f t="shared" ref="K34:K50" si="8">$G34*VLOOKUP($H34,class,7)</f>
        <v>0</v>
      </c>
      <c r="L34" s="136">
        <f t="shared" ref="L34:L50" si="9">$G34*VLOOKUP($H34,class,8)</f>
        <v>0</v>
      </c>
      <c r="M34" s="42">
        <f t="shared" ref="M34:M52" si="10">SUM(J34:L34)-G34</f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</row>
    <row r="35" spans="1:44">
      <c r="A35" s="44">
        <f t="shared" si="0"/>
        <v>24</v>
      </c>
      <c r="B35" s="44"/>
      <c r="C35" s="137">
        <v>35020</v>
      </c>
      <c r="D35" s="44"/>
      <c r="E35" s="138" t="s">
        <v>147</v>
      </c>
      <c r="G35" s="135">
        <v>5420.21</v>
      </c>
      <c r="H35" s="131">
        <v>3.5</v>
      </c>
      <c r="I35" s="136" t="str">
        <f t="shared" si="6"/>
        <v>Storage (50/50)</v>
      </c>
      <c r="J35" s="136">
        <f t="shared" si="7"/>
        <v>0</v>
      </c>
      <c r="K35" s="136">
        <f t="shared" si="8"/>
        <v>2710.105</v>
      </c>
      <c r="L35" s="136">
        <f t="shared" si="9"/>
        <v>2710.105</v>
      </c>
      <c r="M35" s="42">
        <f t="shared" si="10"/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</row>
    <row r="36" spans="1:44">
      <c r="A36" s="44">
        <f t="shared" si="0"/>
        <v>25</v>
      </c>
      <c r="B36" s="44"/>
      <c r="C36" s="137">
        <v>35100</v>
      </c>
      <c r="D36" s="44"/>
      <c r="E36" s="138" t="s">
        <v>81</v>
      </c>
      <c r="G36" s="135">
        <v>5500.106751999996</v>
      </c>
      <c r="H36" s="131">
        <v>3.5</v>
      </c>
      <c r="I36" s="136" t="str">
        <f t="shared" si="6"/>
        <v>Storage (50/50)</v>
      </c>
      <c r="J36" s="136">
        <f t="shared" si="7"/>
        <v>0</v>
      </c>
      <c r="K36" s="136">
        <f t="shared" si="8"/>
        <v>2750.053375999998</v>
      </c>
      <c r="L36" s="136">
        <f t="shared" si="9"/>
        <v>2750.053375999998</v>
      </c>
      <c r="M36" s="42">
        <f t="shared" si="10"/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</row>
    <row r="37" spans="1:44">
      <c r="A37" s="44">
        <f t="shared" si="0"/>
        <v>26</v>
      </c>
      <c r="B37" s="44"/>
      <c r="C37" s="137">
        <v>35102</v>
      </c>
      <c r="D37" s="44"/>
      <c r="E37" s="138" t="s">
        <v>348</v>
      </c>
      <c r="G37" s="135">
        <v>109879.8057075</v>
      </c>
      <c r="H37" s="131">
        <v>3.5</v>
      </c>
      <c r="I37" s="136" t="str">
        <f t="shared" si="6"/>
        <v>Storage (50/50)</v>
      </c>
      <c r="J37" s="136">
        <f t="shared" si="7"/>
        <v>0</v>
      </c>
      <c r="K37" s="136">
        <f t="shared" si="8"/>
        <v>54939.902853749998</v>
      </c>
      <c r="L37" s="136">
        <f t="shared" si="9"/>
        <v>54939.902853749998</v>
      </c>
      <c r="M37" s="42">
        <f t="shared" si="10"/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</row>
    <row r="38" spans="1:44">
      <c r="A38" s="44">
        <f t="shared" si="0"/>
        <v>27</v>
      </c>
      <c r="B38" s="44"/>
      <c r="C38" s="137">
        <v>35103</v>
      </c>
      <c r="D38" s="44"/>
      <c r="E38" s="138" t="s">
        <v>349</v>
      </c>
      <c r="G38" s="135">
        <v>20054.783043000007</v>
      </c>
      <c r="H38" s="131">
        <v>3.5</v>
      </c>
      <c r="I38" s="136" t="str">
        <f t="shared" si="6"/>
        <v>Storage (50/50)</v>
      </c>
      <c r="J38" s="136">
        <f t="shared" si="7"/>
        <v>0</v>
      </c>
      <c r="K38" s="136">
        <f t="shared" si="8"/>
        <v>10027.391521500003</v>
      </c>
      <c r="L38" s="136">
        <f t="shared" si="9"/>
        <v>10027.391521500003</v>
      </c>
      <c r="M38" s="42">
        <f t="shared" si="10"/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</row>
    <row r="39" spans="1:44">
      <c r="A39" s="44">
        <f t="shared" si="0"/>
        <v>28</v>
      </c>
      <c r="B39" s="44"/>
      <c r="C39" s="137">
        <v>35104</v>
      </c>
      <c r="D39" s="44"/>
      <c r="E39" s="138" t="s">
        <v>350</v>
      </c>
      <c r="G39" s="135">
        <v>96225.602835499987</v>
      </c>
      <c r="H39" s="131">
        <v>3.5</v>
      </c>
      <c r="I39" s="136" t="str">
        <f t="shared" si="6"/>
        <v>Storage (50/50)</v>
      </c>
      <c r="J39" s="136">
        <f t="shared" si="7"/>
        <v>0</v>
      </c>
      <c r="K39" s="136">
        <f t="shared" si="8"/>
        <v>48112.801417749994</v>
      </c>
      <c r="L39" s="136">
        <f t="shared" si="9"/>
        <v>48112.801417749994</v>
      </c>
      <c r="M39" s="42">
        <f t="shared" si="10"/>
        <v>0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</row>
    <row r="40" spans="1:44">
      <c r="A40" s="44">
        <f t="shared" si="0"/>
        <v>29</v>
      </c>
      <c r="B40" s="44"/>
      <c r="C40" s="137">
        <v>35200</v>
      </c>
      <c r="D40" s="44"/>
      <c r="E40" s="138" t="s">
        <v>351</v>
      </c>
      <c r="G40" s="135">
        <v>1016575.8265509648</v>
      </c>
      <c r="H40" s="131">
        <v>3.5</v>
      </c>
      <c r="I40" s="136" t="str">
        <f t="shared" si="6"/>
        <v>Storage (50/50)</v>
      </c>
      <c r="J40" s="136">
        <f t="shared" si="7"/>
        <v>0</v>
      </c>
      <c r="K40" s="136">
        <f t="shared" si="8"/>
        <v>508287.91327548242</v>
      </c>
      <c r="L40" s="136">
        <f t="shared" si="9"/>
        <v>508287.91327548242</v>
      </c>
      <c r="M40" s="42">
        <f t="shared" si="10"/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</row>
    <row r="41" spans="1:44">
      <c r="A41" s="44">
        <f t="shared" si="0"/>
        <v>30</v>
      </c>
      <c r="B41" s="44"/>
      <c r="C41" s="137">
        <v>35201</v>
      </c>
      <c r="D41" s="44"/>
      <c r="E41" s="138" t="s">
        <v>352</v>
      </c>
      <c r="G41" s="135">
        <v>1367547.2333185005</v>
      </c>
      <c r="H41" s="131">
        <v>3.5</v>
      </c>
      <c r="I41" s="136" t="str">
        <f t="shared" si="6"/>
        <v>Storage (50/50)</v>
      </c>
      <c r="J41" s="136">
        <f t="shared" si="7"/>
        <v>0</v>
      </c>
      <c r="K41" s="136">
        <f t="shared" si="8"/>
        <v>683773.61665925023</v>
      </c>
      <c r="L41" s="136">
        <f t="shared" si="9"/>
        <v>683773.61665925023</v>
      </c>
      <c r="M41" s="42">
        <f t="shared" si="10"/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</row>
    <row r="42" spans="1:44">
      <c r="A42" s="44">
        <f t="shared" si="0"/>
        <v>31</v>
      </c>
      <c r="B42" s="44"/>
      <c r="C42" s="137">
        <v>35202</v>
      </c>
      <c r="D42" s="44"/>
      <c r="E42" s="138" t="s">
        <v>353</v>
      </c>
      <c r="G42" s="135">
        <v>379065.42822699994</v>
      </c>
      <c r="H42" s="131">
        <v>3.5</v>
      </c>
      <c r="I42" s="136" t="str">
        <f t="shared" si="6"/>
        <v>Storage (50/50)</v>
      </c>
      <c r="J42" s="136">
        <f t="shared" si="7"/>
        <v>0</v>
      </c>
      <c r="K42" s="136">
        <f t="shared" si="8"/>
        <v>189532.71411349997</v>
      </c>
      <c r="L42" s="136">
        <f t="shared" si="9"/>
        <v>189532.71411349997</v>
      </c>
      <c r="M42" s="42">
        <f t="shared" si="10"/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</row>
    <row r="43" spans="1:44">
      <c r="A43" s="44">
        <f t="shared" si="0"/>
        <v>32</v>
      </c>
      <c r="B43" s="44"/>
      <c r="C43" s="137">
        <v>35203</v>
      </c>
      <c r="D43" s="44"/>
      <c r="E43" s="138" t="s">
        <v>354</v>
      </c>
      <c r="G43" s="135">
        <v>681485.06171199982</v>
      </c>
      <c r="H43" s="131">
        <v>3.5</v>
      </c>
      <c r="I43" s="136" t="str">
        <f t="shared" si="6"/>
        <v>Storage (50/50)</v>
      </c>
      <c r="J43" s="136">
        <f t="shared" si="7"/>
        <v>0</v>
      </c>
      <c r="K43" s="136">
        <f t="shared" si="8"/>
        <v>340742.53085599991</v>
      </c>
      <c r="L43" s="136">
        <f t="shared" si="9"/>
        <v>340742.53085599991</v>
      </c>
      <c r="M43" s="42">
        <f t="shared" si="10"/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</row>
    <row r="44" spans="1:44">
      <c r="A44" s="44">
        <f t="shared" si="0"/>
        <v>33</v>
      </c>
      <c r="B44" s="44"/>
      <c r="C44" s="137">
        <v>35210</v>
      </c>
      <c r="D44" s="44"/>
      <c r="E44" s="138" t="s">
        <v>355</v>
      </c>
      <c r="G44" s="135">
        <v>166387.91595475018</v>
      </c>
      <c r="H44" s="131">
        <v>3.5</v>
      </c>
      <c r="I44" s="136" t="str">
        <f t="shared" si="6"/>
        <v>Storage (50/50)</v>
      </c>
      <c r="J44" s="136">
        <f t="shared" si="7"/>
        <v>0</v>
      </c>
      <c r="K44" s="136">
        <f t="shared" si="8"/>
        <v>83193.957977375088</v>
      </c>
      <c r="L44" s="136">
        <f t="shared" si="9"/>
        <v>83193.957977375088</v>
      </c>
      <c r="M44" s="42">
        <f t="shared" si="10"/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</row>
    <row r="45" spans="1:44">
      <c r="A45" s="44">
        <f t="shared" si="0"/>
        <v>34</v>
      </c>
      <c r="B45" s="44"/>
      <c r="C45" s="137">
        <v>35211</v>
      </c>
      <c r="D45" s="44"/>
      <c r="E45" s="138" t="s">
        <v>356</v>
      </c>
      <c r="G45" s="135">
        <v>43076.253775749952</v>
      </c>
      <c r="H45" s="131">
        <v>3.5</v>
      </c>
      <c r="I45" s="136" t="str">
        <f t="shared" si="6"/>
        <v>Storage (50/50)</v>
      </c>
      <c r="J45" s="136">
        <f t="shared" si="7"/>
        <v>0</v>
      </c>
      <c r="K45" s="136">
        <f t="shared" si="8"/>
        <v>21538.126887874976</v>
      </c>
      <c r="L45" s="136">
        <f t="shared" si="9"/>
        <v>21538.126887874976</v>
      </c>
      <c r="M45" s="42">
        <f t="shared" si="10"/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</row>
    <row r="46" spans="1:44">
      <c r="A46" s="44">
        <f t="shared" si="0"/>
        <v>35</v>
      </c>
      <c r="B46" s="44"/>
      <c r="C46" s="137">
        <v>35301</v>
      </c>
      <c r="D46" s="44"/>
      <c r="E46" s="141" t="s">
        <v>342</v>
      </c>
      <c r="G46" s="135">
        <v>154142.02232999998</v>
      </c>
      <c r="H46" s="131">
        <v>3.5</v>
      </c>
      <c r="I46" s="136" t="str">
        <f t="shared" si="6"/>
        <v>Storage (50/50)</v>
      </c>
      <c r="J46" s="136">
        <f t="shared" si="7"/>
        <v>0</v>
      </c>
      <c r="K46" s="136">
        <f t="shared" si="8"/>
        <v>77071.011164999989</v>
      </c>
      <c r="L46" s="136">
        <f t="shared" si="9"/>
        <v>77071.011164999989</v>
      </c>
      <c r="M46" s="42">
        <f t="shared" si="10"/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</row>
    <row r="47" spans="1:44">
      <c r="A47" s="44">
        <f t="shared" si="0"/>
        <v>36</v>
      </c>
      <c r="B47" s="44"/>
      <c r="C47" s="137">
        <v>35302</v>
      </c>
      <c r="D47" s="44"/>
      <c r="E47" s="138" t="s">
        <v>343</v>
      </c>
      <c r="G47" s="135">
        <v>213181.89999999994</v>
      </c>
      <c r="H47" s="131">
        <v>3.5</v>
      </c>
      <c r="I47" s="136" t="str">
        <f t="shared" si="6"/>
        <v>Storage (50/50)</v>
      </c>
      <c r="J47" s="136">
        <f t="shared" si="7"/>
        <v>0</v>
      </c>
      <c r="K47" s="136">
        <f t="shared" si="8"/>
        <v>106590.94999999997</v>
      </c>
      <c r="L47" s="136">
        <f t="shared" si="9"/>
        <v>106590.94999999997</v>
      </c>
      <c r="M47" s="42">
        <f t="shared" si="10"/>
        <v>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</row>
    <row r="48" spans="1:44">
      <c r="A48" s="44">
        <f t="shared" si="0"/>
        <v>37</v>
      </c>
      <c r="B48" s="44"/>
      <c r="C48" s="137">
        <v>35400</v>
      </c>
      <c r="D48" s="44"/>
      <c r="E48" s="138" t="s">
        <v>126</v>
      </c>
      <c r="G48" s="135">
        <v>480605.63777249999</v>
      </c>
      <c r="H48" s="131">
        <v>3.5</v>
      </c>
      <c r="I48" s="136" t="str">
        <f t="shared" si="6"/>
        <v>Storage (50/50)</v>
      </c>
      <c r="J48" s="136">
        <f t="shared" si="7"/>
        <v>0</v>
      </c>
      <c r="K48" s="136">
        <f t="shared" si="8"/>
        <v>240302.81888625</v>
      </c>
      <c r="L48" s="136">
        <f t="shared" si="9"/>
        <v>240302.81888625</v>
      </c>
      <c r="M48" s="42">
        <f t="shared" si="10"/>
        <v>0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</row>
    <row r="49" spans="1:44">
      <c r="A49" s="44">
        <f t="shared" si="0"/>
        <v>38</v>
      </c>
      <c r="B49" s="44"/>
      <c r="C49" s="137">
        <v>35500</v>
      </c>
      <c r="D49" s="44"/>
      <c r="E49" s="138" t="s">
        <v>357</v>
      </c>
      <c r="G49" s="135">
        <v>206591.78199700007</v>
      </c>
      <c r="H49" s="131">
        <v>3.5</v>
      </c>
      <c r="I49" s="136" t="str">
        <f t="shared" si="6"/>
        <v>Storage (50/50)</v>
      </c>
      <c r="J49" s="136">
        <f t="shared" si="7"/>
        <v>0</v>
      </c>
      <c r="K49" s="136">
        <f t="shared" si="8"/>
        <v>103295.89099850004</v>
      </c>
      <c r="L49" s="136">
        <f t="shared" si="9"/>
        <v>103295.89099850004</v>
      </c>
      <c r="M49" s="42">
        <f t="shared" si="10"/>
        <v>0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</row>
    <row r="50" spans="1:44">
      <c r="A50" s="44">
        <f t="shared" si="0"/>
        <v>39</v>
      </c>
      <c r="B50" s="44"/>
      <c r="C50" s="137">
        <v>35600</v>
      </c>
      <c r="D50" s="44"/>
      <c r="E50" s="138" t="s">
        <v>345</v>
      </c>
      <c r="G50" s="140">
        <v>157700.62047124992</v>
      </c>
      <c r="H50" s="131">
        <v>3.5</v>
      </c>
      <c r="I50" s="136" t="str">
        <f t="shared" si="6"/>
        <v>Storage (50/50)</v>
      </c>
      <c r="J50" s="136">
        <f t="shared" si="7"/>
        <v>0</v>
      </c>
      <c r="K50" s="136">
        <f t="shared" si="8"/>
        <v>78850.310235624958</v>
      </c>
      <c r="L50" s="136">
        <f t="shared" si="9"/>
        <v>78850.310235624958</v>
      </c>
      <c r="M50" s="42">
        <f t="shared" si="10"/>
        <v>0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</row>
    <row r="51" spans="1:44">
      <c r="A51" s="44">
        <f t="shared" si="0"/>
        <v>40</v>
      </c>
      <c r="B51" s="44"/>
      <c r="C51" s="44"/>
      <c r="D51" s="44"/>
      <c r="E51" s="44"/>
      <c r="G51" s="42"/>
      <c r="H51" s="131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</row>
    <row r="52" spans="1:44">
      <c r="A52" s="44">
        <f t="shared" si="0"/>
        <v>41</v>
      </c>
      <c r="B52" s="44"/>
      <c r="C52" s="44"/>
      <c r="D52" s="44" t="s">
        <v>358</v>
      </c>
      <c r="E52" s="44"/>
      <c r="G52" s="42">
        <f>SUM(G34:G50)</f>
        <v>5103440.1904477142</v>
      </c>
      <c r="H52" s="131"/>
      <c r="I52" s="42"/>
      <c r="J52" s="42">
        <f>SUM(J34:J50)</f>
        <v>0</v>
      </c>
      <c r="K52" s="42">
        <f>SUM(K34:K50)</f>
        <v>2551720.0952238571</v>
      </c>
      <c r="L52" s="42">
        <f>SUM(L34:L50)</f>
        <v>2551720.0952238571</v>
      </c>
      <c r="M52" s="42">
        <f t="shared" si="10"/>
        <v>0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</row>
    <row r="53" spans="1:44">
      <c r="A53" s="44">
        <f t="shared" si="0"/>
        <v>42</v>
      </c>
      <c r="B53" s="44"/>
      <c r="C53" s="44"/>
      <c r="D53" s="44"/>
      <c r="E53" s="44"/>
      <c r="G53" s="42"/>
      <c r="H53" s="131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</row>
    <row r="54" spans="1:44">
      <c r="A54" s="44">
        <f t="shared" si="0"/>
        <v>43</v>
      </c>
      <c r="B54" s="44"/>
      <c r="C54" s="44"/>
      <c r="D54" s="44" t="s">
        <v>64</v>
      </c>
      <c r="E54" s="44"/>
      <c r="G54" s="42"/>
      <c r="H54" s="131"/>
      <c r="I54" s="136"/>
      <c r="J54" s="136"/>
      <c r="K54" s="136"/>
      <c r="L54" s="136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</row>
    <row r="55" spans="1:44">
      <c r="A55" s="44">
        <f t="shared" si="0"/>
        <v>44</v>
      </c>
      <c r="B55" s="44"/>
      <c r="C55" s="44"/>
      <c r="D55" s="44"/>
      <c r="E55" s="44"/>
      <c r="G55" s="42"/>
      <c r="H55" s="131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</row>
    <row r="56" spans="1:44">
      <c r="A56" s="44">
        <f t="shared" si="0"/>
        <v>45</v>
      </c>
      <c r="B56" s="44"/>
      <c r="C56" s="137">
        <v>36510</v>
      </c>
      <c r="E56" s="44" t="s">
        <v>125</v>
      </c>
      <c r="G56" s="135">
        <v>0</v>
      </c>
      <c r="H56" s="131">
        <v>2</v>
      </c>
      <c r="I56" s="136" t="str">
        <f t="shared" ref="I56:I63" si="11">VLOOKUP($H56,class,3)</f>
        <v>Demand</v>
      </c>
      <c r="J56" s="136">
        <f t="shared" ref="J56:J63" si="12">$G56*VLOOKUP($H56,class,6)</f>
        <v>0</v>
      </c>
      <c r="K56" s="136">
        <f t="shared" ref="K56:K63" si="13">$G56*VLOOKUP($H56,class,7)</f>
        <v>0</v>
      </c>
      <c r="L56" s="136">
        <f t="shared" ref="L56:L63" si="14">$G56*VLOOKUP($H56,class,8)</f>
        <v>0</v>
      </c>
      <c r="M56" s="42">
        <f t="shared" ref="M56:M63" si="15">SUM(J56:L56)-G56</f>
        <v>0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</row>
    <row r="57" spans="1:44">
      <c r="A57" s="44">
        <f t="shared" si="0"/>
        <v>46</v>
      </c>
      <c r="B57" s="44"/>
      <c r="C57" s="137">
        <v>36520</v>
      </c>
      <c r="E57" s="44" t="s">
        <v>147</v>
      </c>
      <c r="G57" s="135">
        <v>452087.24749999971</v>
      </c>
      <c r="H57" s="131">
        <v>2</v>
      </c>
      <c r="I57" s="136" t="str">
        <f t="shared" si="11"/>
        <v>Demand</v>
      </c>
      <c r="J57" s="136">
        <f t="shared" si="12"/>
        <v>0</v>
      </c>
      <c r="K57" s="136">
        <f t="shared" si="13"/>
        <v>452087.24749999971</v>
      </c>
      <c r="L57" s="136">
        <f t="shared" si="14"/>
        <v>0</v>
      </c>
      <c r="M57" s="42">
        <f>SUM(J57:L57)-G57</f>
        <v>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</row>
    <row r="58" spans="1:44">
      <c r="A58" s="44">
        <f t="shared" si="0"/>
        <v>47</v>
      </c>
      <c r="B58" s="44"/>
      <c r="C58" s="137">
        <v>36602</v>
      </c>
      <c r="E58" s="138" t="s">
        <v>149</v>
      </c>
      <c r="G58" s="135">
        <v>13411.469043999994</v>
      </c>
      <c r="H58" s="131">
        <v>2</v>
      </c>
      <c r="I58" s="136" t="str">
        <f t="shared" si="11"/>
        <v>Demand</v>
      </c>
      <c r="J58" s="136">
        <f t="shared" si="12"/>
        <v>0</v>
      </c>
      <c r="K58" s="136">
        <f t="shared" si="13"/>
        <v>13411.469043999994</v>
      </c>
      <c r="L58" s="136">
        <f t="shared" si="14"/>
        <v>0</v>
      </c>
      <c r="M58" s="42">
        <f t="shared" si="15"/>
        <v>0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</row>
    <row r="59" spans="1:44">
      <c r="A59" s="44">
        <f t="shared" si="0"/>
        <v>48</v>
      </c>
      <c r="B59" s="44"/>
      <c r="C59" s="137">
        <v>36603</v>
      </c>
      <c r="E59" s="138" t="s">
        <v>283</v>
      </c>
      <c r="G59" s="135">
        <v>47280.206782999987</v>
      </c>
      <c r="H59" s="131">
        <v>2</v>
      </c>
      <c r="I59" s="136" t="str">
        <f t="shared" si="11"/>
        <v>Demand</v>
      </c>
      <c r="J59" s="136">
        <f t="shared" si="12"/>
        <v>0</v>
      </c>
      <c r="K59" s="136">
        <f t="shared" si="13"/>
        <v>47280.206782999987</v>
      </c>
      <c r="L59" s="136">
        <f t="shared" si="14"/>
        <v>0</v>
      </c>
      <c r="M59" s="42">
        <f>SUM(J59:L59)-G59</f>
        <v>0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</row>
    <row r="60" spans="1:44">
      <c r="A60" s="44">
        <f t="shared" si="0"/>
        <v>49</v>
      </c>
      <c r="B60" s="44"/>
      <c r="C60" s="137">
        <v>36700</v>
      </c>
      <c r="E60" s="138" t="s">
        <v>284</v>
      </c>
      <c r="G60" s="135">
        <v>130981.93000000007</v>
      </c>
      <c r="H60" s="131">
        <v>2</v>
      </c>
      <c r="I60" s="136" t="str">
        <f t="shared" si="11"/>
        <v>Demand</v>
      </c>
      <c r="J60" s="136">
        <f t="shared" si="12"/>
        <v>0</v>
      </c>
      <c r="K60" s="136">
        <f t="shared" si="13"/>
        <v>130981.93000000007</v>
      </c>
      <c r="L60" s="136">
        <f t="shared" si="14"/>
        <v>0</v>
      </c>
      <c r="M60" s="42">
        <f t="shared" si="15"/>
        <v>0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</row>
    <row r="61" spans="1:44">
      <c r="A61" s="44">
        <f t="shared" si="0"/>
        <v>50</v>
      </c>
      <c r="B61" s="44"/>
      <c r="C61" s="137">
        <v>36701</v>
      </c>
      <c r="E61" s="138" t="s">
        <v>285</v>
      </c>
      <c r="G61" s="135">
        <v>18289712.331949748</v>
      </c>
      <c r="H61" s="131">
        <v>2</v>
      </c>
      <c r="I61" s="136" t="str">
        <f t="shared" si="11"/>
        <v>Demand</v>
      </c>
      <c r="J61" s="136">
        <f t="shared" si="12"/>
        <v>0</v>
      </c>
      <c r="K61" s="136">
        <f t="shared" si="13"/>
        <v>18289712.331949748</v>
      </c>
      <c r="L61" s="136">
        <f t="shared" si="14"/>
        <v>0</v>
      </c>
      <c r="M61" s="42">
        <f t="shared" si="15"/>
        <v>0</v>
      </c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</row>
    <row r="62" spans="1:44">
      <c r="A62" s="44">
        <f t="shared" si="0"/>
        <v>51</v>
      </c>
      <c r="B62" s="44"/>
      <c r="C62" s="137">
        <v>36900</v>
      </c>
      <c r="E62" s="138" t="s">
        <v>286</v>
      </c>
      <c r="G62" s="135">
        <v>267055.03536699997</v>
      </c>
      <c r="H62" s="131">
        <v>2</v>
      </c>
      <c r="I62" s="136" t="str">
        <f t="shared" si="11"/>
        <v>Demand</v>
      </c>
      <c r="J62" s="136">
        <f t="shared" si="12"/>
        <v>0</v>
      </c>
      <c r="K62" s="136">
        <f t="shared" si="13"/>
        <v>267055.03536699997</v>
      </c>
      <c r="L62" s="136">
        <f t="shared" si="14"/>
        <v>0</v>
      </c>
      <c r="M62" s="42">
        <f t="shared" si="15"/>
        <v>0</v>
      </c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</row>
    <row r="63" spans="1:44">
      <c r="A63" s="44">
        <f t="shared" si="0"/>
        <v>52</v>
      </c>
      <c r="B63" s="44"/>
      <c r="C63" s="137">
        <v>36901</v>
      </c>
      <c r="E63" s="138" t="s">
        <v>286</v>
      </c>
      <c r="G63" s="140">
        <v>1454876.2570157489</v>
      </c>
      <c r="H63" s="131">
        <v>2</v>
      </c>
      <c r="I63" s="136" t="str">
        <f t="shared" si="11"/>
        <v>Demand</v>
      </c>
      <c r="J63" s="136">
        <f t="shared" si="12"/>
        <v>0</v>
      </c>
      <c r="K63" s="136">
        <f t="shared" si="13"/>
        <v>1454876.2570157489</v>
      </c>
      <c r="L63" s="136">
        <f t="shared" si="14"/>
        <v>0</v>
      </c>
      <c r="M63" s="42">
        <f t="shared" si="15"/>
        <v>0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</row>
    <row r="64" spans="1:44">
      <c r="A64" s="44">
        <f t="shared" si="0"/>
        <v>53</v>
      </c>
      <c r="B64" s="44"/>
      <c r="C64" s="44"/>
      <c r="D64" s="44"/>
      <c r="E64" s="44"/>
      <c r="G64" s="42"/>
      <c r="H64" s="131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</row>
    <row r="65" spans="1:44">
      <c r="A65" s="44">
        <f t="shared" si="0"/>
        <v>54</v>
      </c>
      <c r="B65" s="44"/>
      <c r="C65" s="44"/>
      <c r="D65" s="44" t="s">
        <v>65</v>
      </c>
      <c r="E65" s="44"/>
      <c r="G65" s="42">
        <f>SUM(G56:G63)</f>
        <v>20655404.477659497</v>
      </c>
      <c r="H65" s="131"/>
      <c r="I65" s="42"/>
      <c r="J65" s="42">
        <f>SUM(J56:J63)</f>
        <v>0</v>
      </c>
      <c r="K65" s="42">
        <f>SUM(K56:K63)</f>
        <v>20655404.477659497</v>
      </c>
      <c r="L65" s="42">
        <f>SUM(L56:L63)</f>
        <v>0</v>
      </c>
      <c r="M65" s="42">
        <f>SUM(J65:L65)-G65</f>
        <v>0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</row>
    <row r="66" spans="1:44">
      <c r="A66" s="44">
        <f t="shared" si="0"/>
        <v>55</v>
      </c>
      <c r="B66" s="44"/>
      <c r="C66" s="44"/>
      <c r="D66" s="44"/>
      <c r="E66" s="44"/>
      <c r="G66" s="42"/>
      <c r="H66" s="131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</row>
    <row r="67" spans="1:44">
      <c r="A67" s="44">
        <f t="shared" si="0"/>
        <v>56</v>
      </c>
      <c r="B67" s="44"/>
      <c r="C67" s="44"/>
      <c r="D67" s="44" t="s">
        <v>24</v>
      </c>
      <c r="E67" s="44"/>
      <c r="G67" s="42"/>
      <c r="H67" s="131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</row>
    <row r="68" spans="1:44">
      <c r="A68" s="44">
        <f t="shared" si="0"/>
        <v>57</v>
      </c>
      <c r="B68" s="44"/>
      <c r="C68" s="44"/>
      <c r="D68" s="44"/>
      <c r="E68" s="44"/>
      <c r="G68" s="42"/>
      <c r="H68" s="131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</row>
    <row r="69" spans="1:44">
      <c r="A69" s="44">
        <f t="shared" si="0"/>
        <v>58</v>
      </c>
      <c r="B69" s="44"/>
      <c r="C69" s="137">
        <v>37400</v>
      </c>
      <c r="E69" s="138" t="s">
        <v>125</v>
      </c>
      <c r="G69" s="135">
        <v>-9.9999999999999985E-3</v>
      </c>
      <c r="H69" s="168">
        <v>4</v>
      </c>
      <c r="I69" s="136" t="str">
        <f t="shared" ref="I69:I89" si="16">VLOOKUP($H69,class,3)</f>
        <v>Mains (Peak &amp; Average)</v>
      </c>
      <c r="J69" s="136">
        <f t="shared" ref="J69:J89" si="17">$G69*VLOOKUP($H69,class,6)</f>
        <v>0</v>
      </c>
      <c r="K69" s="136">
        <f t="shared" ref="K69:K89" si="18">$G69*VLOOKUP($H69,class,7)</f>
        <v>-6.1695244271226359E-3</v>
      </c>
      <c r="L69" s="136">
        <f t="shared" ref="L69:L89" si="19">$G69*VLOOKUP($H69,class,8)</f>
        <v>-3.8304755728773622E-3</v>
      </c>
      <c r="M69" s="42">
        <f t="shared" ref="M69:M89" si="20">SUM(J69:L69)-G69</f>
        <v>0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</row>
    <row r="70" spans="1:44">
      <c r="A70" s="44">
        <f t="shared" si="0"/>
        <v>59</v>
      </c>
      <c r="B70" s="44"/>
      <c r="C70" s="137">
        <v>37401</v>
      </c>
      <c r="E70" s="138" t="s">
        <v>287</v>
      </c>
      <c r="G70" s="135">
        <v>0</v>
      </c>
      <c r="H70" s="168">
        <v>4</v>
      </c>
      <c r="I70" s="136" t="str">
        <f t="shared" si="16"/>
        <v>Mains (Peak &amp; Average)</v>
      </c>
      <c r="J70" s="136">
        <f t="shared" si="17"/>
        <v>0</v>
      </c>
      <c r="K70" s="136">
        <f t="shared" si="18"/>
        <v>0</v>
      </c>
      <c r="L70" s="136">
        <f t="shared" si="19"/>
        <v>0</v>
      </c>
      <c r="M70" s="42">
        <f>SUM(J70:L70)-G70</f>
        <v>0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</row>
    <row r="71" spans="1:44">
      <c r="A71" s="44">
        <f t="shared" si="0"/>
        <v>60</v>
      </c>
      <c r="B71" s="44"/>
      <c r="C71" s="137">
        <v>37402</v>
      </c>
      <c r="E71" s="138" t="s">
        <v>288</v>
      </c>
      <c r="G71" s="135">
        <v>120248.31965378176</v>
      </c>
      <c r="H71" s="168">
        <v>4</v>
      </c>
      <c r="I71" s="136" t="str">
        <f t="shared" si="16"/>
        <v>Mains (Peak &amp; Average)</v>
      </c>
      <c r="J71" s="136">
        <f t="shared" si="17"/>
        <v>0</v>
      </c>
      <c r="K71" s="136">
        <f t="shared" si="18"/>
        <v>74187.494542445755</v>
      </c>
      <c r="L71" s="136">
        <f t="shared" si="19"/>
        <v>46060.825111335987</v>
      </c>
      <c r="M71" s="42">
        <f t="shared" si="20"/>
        <v>0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</row>
    <row r="72" spans="1:44">
      <c r="A72" s="44">
        <f t="shared" si="0"/>
        <v>61</v>
      </c>
      <c r="B72" s="44"/>
      <c r="C72" s="137">
        <v>37403</v>
      </c>
      <c r="E72" s="138" t="s">
        <v>289</v>
      </c>
      <c r="G72" s="135">
        <v>0</v>
      </c>
      <c r="H72" s="168">
        <v>4</v>
      </c>
      <c r="I72" s="136" t="str">
        <f t="shared" si="16"/>
        <v>Mains (Peak &amp; Average)</v>
      </c>
      <c r="J72" s="136">
        <f t="shared" si="17"/>
        <v>0</v>
      </c>
      <c r="K72" s="136">
        <f t="shared" si="18"/>
        <v>0</v>
      </c>
      <c r="L72" s="136">
        <f t="shared" si="19"/>
        <v>0</v>
      </c>
      <c r="M72" s="42">
        <f t="shared" si="20"/>
        <v>0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</row>
    <row r="73" spans="1:44">
      <c r="A73" s="44">
        <f t="shared" si="0"/>
        <v>62</v>
      </c>
      <c r="B73" s="44"/>
      <c r="C73" s="137">
        <v>37500</v>
      </c>
      <c r="E73" s="138" t="s">
        <v>149</v>
      </c>
      <c r="G73" s="135">
        <v>93079.672375500042</v>
      </c>
      <c r="H73" s="168">
        <v>4</v>
      </c>
      <c r="I73" s="136" t="str">
        <f t="shared" si="16"/>
        <v>Mains (Peak &amp; Average)</v>
      </c>
      <c r="J73" s="136">
        <f t="shared" si="17"/>
        <v>0</v>
      </c>
      <c r="K73" s="136">
        <f t="shared" si="18"/>
        <v>57425.731238921959</v>
      </c>
      <c r="L73" s="136">
        <f t="shared" si="19"/>
        <v>35653.941136578076</v>
      </c>
      <c r="M73" s="42">
        <f t="shared" si="20"/>
        <v>0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</row>
    <row r="74" spans="1:44">
      <c r="A74" s="44">
        <f t="shared" si="0"/>
        <v>63</v>
      </c>
      <c r="B74" s="44"/>
      <c r="C74" s="137">
        <v>37501</v>
      </c>
      <c r="E74" s="138" t="s">
        <v>290</v>
      </c>
      <c r="G74" s="135">
        <v>62867.356804749979</v>
      </c>
      <c r="H74" s="168">
        <v>4</v>
      </c>
      <c r="I74" s="136" t="str">
        <f t="shared" si="16"/>
        <v>Mains (Peak &amp; Average)</v>
      </c>
      <c r="J74" s="136">
        <f t="shared" si="17"/>
        <v>0</v>
      </c>
      <c r="K74" s="136">
        <f t="shared" si="18"/>
        <v>38786.169347553951</v>
      </c>
      <c r="L74" s="136">
        <f t="shared" si="19"/>
        <v>24081.187457196025</v>
      </c>
      <c r="M74" s="42">
        <f t="shared" si="20"/>
        <v>0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</row>
    <row r="75" spans="1:44">
      <c r="A75" s="44">
        <f t="shared" si="0"/>
        <v>64</v>
      </c>
      <c r="B75" s="44"/>
      <c r="C75" s="137">
        <v>37502</v>
      </c>
      <c r="E75" s="138" t="s">
        <v>288</v>
      </c>
      <c r="G75" s="135">
        <v>31716.570849250005</v>
      </c>
      <c r="H75" s="168">
        <v>4</v>
      </c>
      <c r="I75" s="136" t="str">
        <f t="shared" si="16"/>
        <v>Mains (Peak &amp; Average)</v>
      </c>
      <c r="J75" s="136">
        <f t="shared" si="17"/>
        <v>0</v>
      </c>
      <c r="K75" s="136">
        <f t="shared" si="18"/>
        <v>19567.615859901365</v>
      </c>
      <c r="L75" s="136">
        <f t="shared" si="19"/>
        <v>12148.954989348636</v>
      </c>
      <c r="M75" s="42">
        <f t="shared" si="20"/>
        <v>0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</row>
    <row r="76" spans="1:44">
      <c r="A76" s="44">
        <f t="shared" si="0"/>
        <v>65</v>
      </c>
      <c r="B76" s="44"/>
      <c r="C76" s="137">
        <v>37503</v>
      </c>
      <c r="E76" s="138" t="s">
        <v>291</v>
      </c>
      <c r="G76" s="135">
        <v>1648.2650009999986</v>
      </c>
      <c r="H76" s="168">
        <v>4</v>
      </c>
      <c r="I76" s="136" t="str">
        <f t="shared" si="16"/>
        <v>Mains (Peak &amp; Average)</v>
      </c>
      <c r="J76" s="136">
        <f t="shared" si="17"/>
        <v>0</v>
      </c>
      <c r="K76" s="136">
        <f t="shared" si="18"/>
        <v>1016.9011186040809</v>
      </c>
      <c r="L76" s="136">
        <f t="shared" si="19"/>
        <v>631.36388239591759</v>
      </c>
      <c r="M76" s="42">
        <f t="shared" si="20"/>
        <v>0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</row>
    <row r="77" spans="1:44">
      <c r="A77" s="44">
        <f t="shared" ref="A77:A139" si="21">A76+1</f>
        <v>66</v>
      </c>
      <c r="B77" s="44"/>
      <c r="C77" s="137">
        <v>37600</v>
      </c>
      <c r="E77" s="138" t="s">
        <v>284</v>
      </c>
      <c r="G77" s="135">
        <v>12563726.007170392</v>
      </c>
      <c r="H77" s="168">
        <v>4</v>
      </c>
      <c r="I77" s="136" t="str">
        <f t="shared" si="16"/>
        <v>Mains (Peak &amp; Average)</v>
      </c>
      <c r="J77" s="136">
        <f t="shared" si="17"/>
        <v>0</v>
      </c>
      <c r="K77" s="136">
        <f t="shared" si="18"/>
        <v>7751221.4496913683</v>
      </c>
      <c r="L77" s="136">
        <f t="shared" si="19"/>
        <v>4812504.557479023</v>
      </c>
      <c r="M77" s="42">
        <f t="shared" si="20"/>
        <v>0</v>
      </c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</row>
    <row r="78" spans="1:44">
      <c r="A78" s="44">
        <f t="shared" si="21"/>
        <v>67</v>
      </c>
      <c r="B78" s="44"/>
      <c r="C78" s="137">
        <v>37601</v>
      </c>
      <c r="E78" s="138" t="s">
        <v>285</v>
      </c>
      <c r="G78" s="135">
        <v>25503851.906295814</v>
      </c>
      <c r="H78" s="168">
        <v>4</v>
      </c>
      <c r="I78" s="136" t="str">
        <f t="shared" si="16"/>
        <v>Mains (Peak &amp; Average)</v>
      </c>
      <c r="J78" s="136">
        <f t="shared" si="17"/>
        <v>0</v>
      </c>
      <c r="K78" s="136">
        <f t="shared" si="18"/>
        <v>15734663.732161025</v>
      </c>
      <c r="L78" s="136">
        <f t="shared" si="19"/>
        <v>9769188.1741347872</v>
      </c>
      <c r="M78" s="42">
        <f t="shared" si="20"/>
        <v>0</v>
      </c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</row>
    <row r="79" spans="1:44">
      <c r="A79" s="44">
        <f t="shared" si="21"/>
        <v>68</v>
      </c>
      <c r="B79" s="44"/>
      <c r="C79" s="137">
        <v>37602</v>
      </c>
      <c r="E79" s="138" t="s">
        <v>292</v>
      </c>
      <c r="G79" s="135">
        <v>14330469.760161983</v>
      </c>
      <c r="H79" s="168">
        <v>4</v>
      </c>
      <c r="I79" s="136" t="str">
        <f t="shared" si="16"/>
        <v>Mains (Peak &amp; Average)</v>
      </c>
      <c r="J79" s="136">
        <f t="shared" si="17"/>
        <v>0</v>
      </c>
      <c r="K79" s="136">
        <f t="shared" si="18"/>
        <v>8841218.3237461634</v>
      </c>
      <c r="L79" s="136">
        <f t="shared" si="19"/>
        <v>5489251.4364158195</v>
      </c>
      <c r="M79" s="42">
        <f t="shared" si="20"/>
        <v>0</v>
      </c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</row>
    <row r="80" spans="1:44">
      <c r="A80" s="44">
        <f t="shared" si="21"/>
        <v>69</v>
      </c>
      <c r="B80" s="44"/>
      <c r="C80" s="137">
        <v>37800</v>
      </c>
      <c r="E80" s="138" t="s">
        <v>293</v>
      </c>
      <c r="G80" s="135">
        <v>2038790.2839423008</v>
      </c>
      <c r="H80" s="168">
        <v>4</v>
      </c>
      <c r="I80" s="136" t="str">
        <f t="shared" si="16"/>
        <v>Mains (Peak &amp; Average)</v>
      </c>
      <c r="J80" s="136">
        <f t="shared" si="17"/>
        <v>0</v>
      </c>
      <c r="K80" s="136">
        <f t="shared" si="18"/>
        <v>1257836.6458562321</v>
      </c>
      <c r="L80" s="136">
        <f t="shared" si="19"/>
        <v>780953.63808606856</v>
      </c>
      <c r="M80" s="42">
        <f t="shared" si="20"/>
        <v>0</v>
      </c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</row>
    <row r="81" spans="1:44">
      <c r="A81" s="44">
        <f t="shared" si="21"/>
        <v>70</v>
      </c>
      <c r="B81" s="44"/>
      <c r="C81" s="137">
        <v>37900</v>
      </c>
      <c r="E81" s="138" t="s">
        <v>294</v>
      </c>
      <c r="G81" s="135">
        <v>636817.22325764527</v>
      </c>
      <c r="H81" s="168">
        <v>4</v>
      </c>
      <c r="I81" s="136" t="str">
        <f t="shared" si="16"/>
        <v>Mains (Peak &amp; Average)</v>
      </c>
      <c r="J81" s="136">
        <f t="shared" si="17"/>
        <v>0</v>
      </c>
      <c r="K81" s="136">
        <f t="shared" si="18"/>
        <v>392885.94145004521</v>
      </c>
      <c r="L81" s="136">
        <f t="shared" si="19"/>
        <v>243931.2818076</v>
      </c>
      <c r="M81" s="42">
        <f t="shared" si="20"/>
        <v>0</v>
      </c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</row>
    <row r="82" spans="1:44">
      <c r="A82" s="44">
        <f t="shared" si="21"/>
        <v>71</v>
      </c>
      <c r="B82" s="44"/>
      <c r="C82" s="137">
        <v>37905</v>
      </c>
      <c r="E82" s="138" t="s">
        <v>295</v>
      </c>
      <c r="G82" s="135">
        <v>872464.07280099951</v>
      </c>
      <c r="H82" s="168">
        <v>4</v>
      </c>
      <c r="I82" s="136" t="str">
        <f t="shared" si="16"/>
        <v>Mains (Peak &amp; Average)</v>
      </c>
      <c r="J82" s="136">
        <f t="shared" si="17"/>
        <v>0</v>
      </c>
      <c r="K82" s="136">
        <f t="shared" si="18"/>
        <v>538268.84089326696</v>
      </c>
      <c r="L82" s="136">
        <f t="shared" si="19"/>
        <v>334195.23190773255</v>
      </c>
      <c r="M82" s="42">
        <f t="shared" si="20"/>
        <v>0</v>
      </c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</row>
    <row r="83" spans="1:44">
      <c r="A83" s="44">
        <f t="shared" si="21"/>
        <v>72</v>
      </c>
      <c r="B83" s="44"/>
      <c r="C83" s="137">
        <v>38000</v>
      </c>
      <c r="E83" s="138" t="s">
        <v>52</v>
      </c>
      <c r="G83" s="135">
        <v>41215363.434713893</v>
      </c>
      <c r="H83" s="131">
        <v>1</v>
      </c>
      <c r="I83" s="136" t="str">
        <f t="shared" si="16"/>
        <v>Customer</v>
      </c>
      <c r="J83" s="136">
        <f t="shared" si="17"/>
        <v>41215363.434713893</v>
      </c>
      <c r="K83" s="136">
        <f t="shared" si="18"/>
        <v>0</v>
      </c>
      <c r="L83" s="136">
        <f t="shared" si="19"/>
        <v>0</v>
      </c>
      <c r="M83" s="42">
        <f t="shared" si="20"/>
        <v>0</v>
      </c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</row>
    <row r="84" spans="1:44">
      <c r="A84" s="44">
        <f t="shared" si="21"/>
        <v>73</v>
      </c>
      <c r="B84" s="44"/>
      <c r="C84" s="137">
        <v>38100</v>
      </c>
      <c r="E84" s="138" t="s">
        <v>51</v>
      </c>
      <c r="G84" s="135">
        <v>17354749.489799816</v>
      </c>
      <c r="H84" s="131">
        <v>1</v>
      </c>
      <c r="I84" s="136" t="str">
        <f t="shared" si="16"/>
        <v>Customer</v>
      </c>
      <c r="J84" s="136">
        <f t="shared" si="17"/>
        <v>17354749.489799816</v>
      </c>
      <c r="K84" s="136">
        <f t="shared" si="18"/>
        <v>0</v>
      </c>
      <c r="L84" s="136">
        <f t="shared" si="19"/>
        <v>0</v>
      </c>
      <c r="M84" s="42">
        <f t="shared" si="20"/>
        <v>0</v>
      </c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</row>
    <row r="85" spans="1:44">
      <c r="A85" s="44">
        <f t="shared" si="21"/>
        <v>74</v>
      </c>
      <c r="B85" s="44"/>
      <c r="C85" s="137">
        <v>38200</v>
      </c>
      <c r="E85" s="138" t="s">
        <v>296</v>
      </c>
      <c r="G85" s="135">
        <v>22442436.168499127</v>
      </c>
      <c r="H85" s="131">
        <v>1</v>
      </c>
      <c r="I85" s="136" t="str">
        <f t="shared" si="16"/>
        <v>Customer</v>
      </c>
      <c r="J85" s="136">
        <f t="shared" si="17"/>
        <v>22442436.168499127</v>
      </c>
      <c r="K85" s="136">
        <f t="shared" si="18"/>
        <v>0</v>
      </c>
      <c r="L85" s="136">
        <f t="shared" si="19"/>
        <v>0</v>
      </c>
      <c r="M85" s="42">
        <f t="shared" si="20"/>
        <v>0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</row>
    <row r="86" spans="1:44">
      <c r="A86" s="44">
        <f t="shared" si="21"/>
        <v>75</v>
      </c>
      <c r="B86" s="44"/>
      <c r="C86" s="137">
        <v>38300</v>
      </c>
      <c r="E86" s="138" t="s">
        <v>297</v>
      </c>
      <c r="G86" s="135">
        <v>3398848.2452533166</v>
      </c>
      <c r="H86" s="131">
        <v>1</v>
      </c>
      <c r="I86" s="136" t="str">
        <f t="shared" si="16"/>
        <v>Customer</v>
      </c>
      <c r="J86" s="136">
        <f t="shared" si="17"/>
        <v>3398848.2452533166</v>
      </c>
      <c r="K86" s="136">
        <f t="shared" si="18"/>
        <v>0</v>
      </c>
      <c r="L86" s="136">
        <f t="shared" si="19"/>
        <v>0</v>
      </c>
      <c r="M86" s="42">
        <f t="shared" si="20"/>
        <v>0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</row>
    <row r="87" spans="1:44">
      <c r="A87" s="44">
        <f t="shared" si="21"/>
        <v>76</v>
      </c>
      <c r="B87" s="44"/>
      <c r="C87" s="137">
        <v>38400</v>
      </c>
      <c r="E87" s="138" t="s">
        <v>298</v>
      </c>
      <c r="G87" s="135">
        <v>76960.481160999945</v>
      </c>
      <c r="H87" s="131">
        <v>1</v>
      </c>
      <c r="I87" s="136" t="str">
        <f t="shared" si="16"/>
        <v>Customer</v>
      </c>
      <c r="J87" s="136">
        <f t="shared" si="17"/>
        <v>76960.481160999945</v>
      </c>
      <c r="K87" s="136">
        <f t="shared" si="18"/>
        <v>0</v>
      </c>
      <c r="L87" s="136">
        <f t="shared" si="19"/>
        <v>0</v>
      </c>
      <c r="M87" s="42">
        <f t="shared" si="20"/>
        <v>0</v>
      </c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</row>
    <row r="88" spans="1:44">
      <c r="A88" s="44">
        <f t="shared" si="21"/>
        <v>77</v>
      </c>
      <c r="B88" s="44"/>
      <c r="C88" s="137">
        <v>38500</v>
      </c>
      <c r="E88" s="138" t="s">
        <v>299</v>
      </c>
      <c r="G88" s="135">
        <v>2791804.6332062902</v>
      </c>
      <c r="H88" s="131">
        <v>1</v>
      </c>
      <c r="I88" s="136" t="str">
        <f t="shared" si="16"/>
        <v>Customer</v>
      </c>
      <c r="J88" s="136">
        <f t="shared" si="17"/>
        <v>2791804.6332062902</v>
      </c>
      <c r="K88" s="136">
        <f t="shared" si="18"/>
        <v>0</v>
      </c>
      <c r="L88" s="136">
        <f t="shared" si="19"/>
        <v>0</v>
      </c>
      <c r="M88" s="42">
        <f t="shared" si="20"/>
        <v>0</v>
      </c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</row>
    <row r="89" spans="1:44">
      <c r="A89" s="44">
        <f t="shared" si="21"/>
        <v>78</v>
      </c>
      <c r="B89" s="44"/>
      <c r="C89" s="137">
        <v>38600</v>
      </c>
      <c r="E89" s="138" t="s">
        <v>300</v>
      </c>
      <c r="G89" s="140">
        <v>0</v>
      </c>
      <c r="H89" s="131">
        <v>99</v>
      </c>
      <c r="I89" s="136" t="str">
        <f t="shared" si="16"/>
        <v>-</v>
      </c>
      <c r="J89" s="136">
        <f t="shared" si="17"/>
        <v>0</v>
      </c>
      <c r="K89" s="136">
        <f t="shared" si="18"/>
        <v>0</v>
      </c>
      <c r="L89" s="136">
        <f t="shared" si="19"/>
        <v>0</v>
      </c>
      <c r="M89" s="42">
        <f t="shared" si="20"/>
        <v>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</row>
    <row r="90" spans="1:44">
      <c r="A90" s="44">
        <f t="shared" si="21"/>
        <v>79</v>
      </c>
      <c r="B90" s="44"/>
      <c r="C90" s="44"/>
      <c r="D90" s="44"/>
      <c r="E90" s="44"/>
      <c r="G90" s="42"/>
      <c r="H90" s="131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</row>
    <row r="91" spans="1:44">
      <c r="A91" s="44">
        <f t="shared" si="21"/>
        <v>80</v>
      </c>
      <c r="B91" s="44"/>
      <c r="C91" s="44"/>
      <c r="D91" s="44" t="s">
        <v>66</v>
      </c>
      <c r="E91" s="44"/>
      <c r="G91" s="42">
        <f>SUM(G69:G89)</f>
        <v>143535841.88094684</v>
      </c>
      <c r="H91" s="131"/>
      <c r="I91" s="42"/>
      <c r="J91" s="42">
        <f>SUM(J69:J89)</f>
        <v>87280162.45263344</v>
      </c>
      <c r="K91" s="42">
        <f>SUM(K69:K89)</f>
        <v>34707078.839736007</v>
      </c>
      <c r="L91" s="42">
        <f>SUM(L69:L89)</f>
        <v>21548600.588577412</v>
      </c>
      <c r="M91" s="42">
        <f>SUM(J91:L91)-G91</f>
        <v>0</v>
      </c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</row>
    <row r="92" spans="1:44">
      <c r="A92" s="44">
        <f t="shared" si="21"/>
        <v>81</v>
      </c>
      <c r="B92" s="44"/>
      <c r="C92" s="44"/>
      <c r="D92" s="44"/>
      <c r="E92" s="44"/>
      <c r="G92" s="42"/>
      <c r="H92" s="131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</row>
    <row r="93" spans="1:44">
      <c r="A93" s="44">
        <f t="shared" si="21"/>
        <v>82</v>
      </c>
      <c r="B93" s="44"/>
      <c r="C93" s="44"/>
      <c r="D93" s="44" t="s">
        <v>158</v>
      </c>
      <c r="E93" s="44"/>
      <c r="G93" s="42"/>
      <c r="H93" s="131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</row>
    <row r="94" spans="1:44">
      <c r="A94" s="44">
        <f t="shared" si="21"/>
        <v>83</v>
      </c>
      <c r="B94" s="44"/>
      <c r="C94" s="44"/>
      <c r="D94" s="44"/>
      <c r="E94" s="44"/>
      <c r="G94" s="42"/>
      <c r="H94" s="131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</row>
    <row r="95" spans="1:44">
      <c r="A95" s="44">
        <f t="shared" si="21"/>
        <v>84</v>
      </c>
      <c r="B95" s="44"/>
      <c r="C95" s="139">
        <v>38900</v>
      </c>
      <c r="E95" s="138" t="s">
        <v>125</v>
      </c>
      <c r="G95" s="135">
        <v>0</v>
      </c>
      <c r="H95" s="131">
        <v>5.4</v>
      </c>
      <c r="I95" s="136" t="str">
        <f>VLOOKUP($H95,class,3)</f>
        <v>P, S, T &amp; D Plant</v>
      </c>
      <c r="J95" s="136">
        <f>$G95*VLOOKUP($H95,class,6)</f>
        <v>0</v>
      </c>
      <c r="K95" s="136">
        <f>$G95*VLOOKUP($H95,class,7)</f>
        <v>0</v>
      </c>
      <c r="L95" s="136">
        <f>$G95*VLOOKUP($H95,class,8)</f>
        <v>0</v>
      </c>
      <c r="M95" s="42">
        <f>SUM(J95:L95)-G95</f>
        <v>0</v>
      </c>
      <c r="N95" s="155" t="s">
        <v>125</v>
      </c>
      <c r="O95" s="42">
        <v>0</v>
      </c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</row>
    <row r="96" spans="1:44">
      <c r="A96" s="44">
        <f t="shared" si="21"/>
        <v>85</v>
      </c>
      <c r="B96" s="44"/>
      <c r="C96" s="139">
        <v>39000</v>
      </c>
      <c r="E96" s="138" t="s">
        <v>304</v>
      </c>
      <c r="G96" s="135">
        <f>+O96</f>
        <v>189418.63594092827</v>
      </c>
      <c r="H96" s="131">
        <v>5.4</v>
      </c>
      <c r="I96" s="136" t="str">
        <f t="shared" ref="I96:I130" si="22">VLOOKUP($H96,class,3)</f>
        <v>P, S, T &amp; D Plant</v>
      </c>
      <c r="J96" s="136">
        <f t="shared" ref="J96:J130" si="23">$G96*VLOOKUP($H96,class,6)</f>
        <v>81137.999506654247</v>
      </c>
      <c r="K96" s="136">
        <f t="shared" ref="K96:K130" si="24">$G96*VLOOKUP($H96,class,7)</f>
        <v>70649.855491037219</v>
      </c>
      <c r="L96" s="136">
        <f t="shared" ref="L96:L130" si="25">$G96*VLOOKUP($H96,class,8)</f>
        <v>37630.780943236823</v>
      </c>
      <c r="M96" s="42">
        <f t="shared" ref="M96:M130" si="26">SUM(J96:L96)-G96</f>
        <v>0</v>
      </c>
      <c r="N96" s="155" t="s">
        <v>304</v>
      </c>
      <c r="O96" s="42">
        <v>189418.63594092827</v>
      </c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</row>
    <row r="97" spans="1:44">
      <c r="A97" s="44">
        <f t="shared" si="21"/>
        <v>86</v>
      </c>
      <c r="B97" s="44"/>
      <c r="C97" s="139">
        <v>39001</v>
      </c>
      <c r="E97" s="138" t="s">
        <v>149</v>
      </c>
      <c r="G97" s="135">
        <v>0</v>
      </c>
      <c r="H97" s="131">
        <v>5.4</v>
      </c>
      <c r="I97" s="136" t="str">
        <f t="shared" si="22"/>
        <v>P, S, T &amp; D Plant</v>
      </c>
      <c r="J97" s="136">
        <f t="shared" si="23"/>
        <v>0</v>
      </c>
      <c r="K97" s="136">
        <f t="shared" si="24"/>
        <v>0</v>
      </c>
      <c r="L97" s="136">
        <f t="shared" si="25"/>
        <v>0</v>
      </c>
      <c r="M97" s="42">
        <f t="shared" si="26"/>
        <v>0</v>
      </c>
      <c r="N97" s="155" t="s">
        <v>291</v>
      </c>
      <c r="O97" s="42">
        <v>66304.561563749987</v>
      </c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</row>
    <row r="98" spans="1:44">
      <c r="A98" s="44">
        <f t="shared" si="21"/>
        <v>87</v>
      </c>
      <c r="B98" s="44"/>
      <c r="C98" s="139">
        <v>39002</v>
      </c>
      <c r="E98" s="138" t="s">
        <v>291</v>
      </c>
      <c r="G98" s="135">
        <f>+O97</f>
        <v>66304.561563749987</v>
      </c>
      <c r="H98" s="131">
        <v>5.4</v>
      </c>
      <c r="I98" s="136" t="str">
        <f t="shared" si="22"/>
        <v>P, S, T &amp; D Plant</v>
      </c>
      <c r="J98" s="136">
        <f t="shared" si="23"/>
        <v>28401.743348665084</v>
      </c>
      <c r="K98" s="136">
        <f t="shared" si="24"/>
        <v>24730.447823182443</v>
      </c>
      <c r="L98" s="136">
        <f t="shared" si="25"/>
        <v>13172.370391902465</v>
      </c>
      <c r="M98" s="42">
        <f t="shared" si="26"/>
        <v>0</v>
      </c>
      <c r="N98" s="155" t="s">
        <v>306</v>
      </c>
      <c r="O98" s="42">
        <v>166683.49139850002</v>
      </c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</row>
    <row r="99" spans="1:44">
      <c r="A99" s="44">
        <f t="shared" si="21"/>
        <v>88</v>
      </c>
      <c r="B99" s="44"/>
      <c r="C99" s="139">
        <v>39003</v>
      </c>
      <c r="E99" s="138" t="s">
        <v>306</v>
      </c>
      <c r="G99" s="135">
        <f t="shared" ref="G99:G102" si="27">+O98</f>
        <v>166683.49139850002</v>
      </c>
      <c r="H99" s="131">
        <v>5.4</v>
      </c>
      <c r="I99" s="136" t="str">
        <f t="shared" si="22"/>
        <v>P, S, T &amp; D Plant</v>
      </c>
      <c r="J99" s="136">
        <f t="shared" si="23"/>
        <v>71399.337112091671</v>
      </c>
      <c r="K99" s="136">
        <f t="shared" si="24"/>
        <v>62170.042147901768</v>
      </c>
      <c r="L99" s="136">
        <f t="shared" si="25"/>
        <v>33114.112138506585</v>
      </c>
      <c r="M99" s="42">
        <f t="shared" si="26"/>
        <v>0</v>
      </c>
      <c r="N99" s="155" t="s">
        <v>307</v>
      </c>
      <c r="O99" s="42">
        <v>2570.4396417499997</v>
      </c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</row>
    <row r="100" spans="1:44">
      <c r="A100" s="44">
        <f t="shared" si="21"/>
        <v>89</v>
      </c>
      <c r="B100" s="44"/>
      <c r="C100" s="139">
        <v>39004</v>
      </c>
      <c r="E100" s="138" t="s">
        <v>307</v>
      </c>
      <c r="G100" s="135">
        <f t="shared" si="27"/>
        <v>2570.4396417499997</v>
      </c>
      <c r="H100" s="131">
        <v>5.4</v>
      </c>
      <c r="I100" s="136" t="str">
        <f t="shared" si="22"/>
        <v>P, S, T &amp; D Plant</v>
      </c>
      <c r="J100" s="136">
        <f t="shared" si="23"/>
        <v>1101.0549693179989</v>
      </c>
      <c r="K100" s="136">
        <f t="shared" si="24"/>
        <v>958.72926302090332</v>
      </c>
      <c r="L100" s="136">
        <f t="shared" si="25"/>
        <v>510.65540941109759</v>
      </c>
      <c r="M100" s="42">
        <f t="shared" si="26"/>
        <v>0</v>
      </c>
      <c r="N100" s="155" t="s">
        <v>308</v>
      </c>
      <c r="O100" s="42">
        <v>907724.82154250005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</row>
    <row r="101" spans="1:44">
      <c r="A101" s="44">
        <f t="shared" si="21"/>
        <v>90</v>
      </c>
      <c r="B101" s="44"/>
      <c r="C101" s="139">
        <v>39009</v>
      </c>
      <c r="E101" s="138" t="s">
        <v>308</v>
      </c>
      <c r="G101" s="135">
        <f t="shared" si="27"/>
        <v>907724.82154250005</v>
      </c>
      <c r="H101" s="131">
        <v>5.4</v>
      </c>
      <c r="I101" s="136" t="str">
        <f t="shared" si="22"/>
        <v>P, S, T &amp; D Plant</v>
      </c>
      <c r="J101" s="136">
        <f t="shared" si="23"/>
        <v>388826.45182526723</v>
      </c>
      <c r="K101" s="136">
        <f t="shared" si="24"/>
        <v>338565.5648349449</v>
      </c>
      <c r="L101" s="136">
        <f t="shared" si="25"/>
        <v>180332.80488228795</v>
      </c>
      <c r="M101" s="42">
        <f t="shared" si="26"/>
        <v>0</v>
      </c>
      <c r="N101" s="155" t="s">
        <v>309</v>
      </c>
      <c r="O101" s="42">
        <v>684635.45574979717</v>
      </c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</row>
    <row r="102" spans="1:44">
      <c r="A102" s="44">
        <f t="shared" si="21"/>
        <v>91</v>
      </c>
      <c r="B102" s="44"/>
      <c r="C102" s="139">
        <v>39100</v>
      </c>
      <c r="E102" s="138" t="s">
        <v>309</v>
      </c>
      <c r="G102" s="135">
        <f t="shared" si="27"/>
        <v>684635.45574979717</v>
      </c>
      <c r="H102" s="131">
        <v>5.4</v>
      </c>
      <c r="I102" s="136" t="str">
        <f t="shared" si="22"/>
        <v>P, S, T &amp; D Plant</v>
      </c>
      <c r="J102" s="136">
        <f t="shared" si="23"/>
        <v>293265.50154330512</v>
      </c>
      <c r="K102" s="136">
        <f t="shared" si="24"/>
        <v>255357.11294979425</v>
      </c>
      <c r="L102" s="136">
        <f t="shared" si="25"/>
        <v>136012.84125669787</v>
      </c>
      <c r="M102" s="42">
        <f t="shared" si="26"/>
        <v>0</v>
      </c>
      <c r="N102" s="155" t="s">
        <v>312</v>
      </c>
      <c r="O102" s="42">
        <v>175612.79664675007</v>
      </c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</row>
    <row r="103" spans="1:44">
      <c r="A103" s="44">
        <f t="shared" si="21"/>
        <v>92</v>
      </c>
      <c r="B103" s="44"/>
      <c r="C103" s="146">
        <v>39102</v>
      </c>
      <c r="E103" s="138" t="s">
        <v>310</v>
      </c>
      <c r="G103" s="135">
        <v>0</v>
      </c>
      <c r="H103" s="131">
        <v>5.4</v>
      </c>
      <c r="I103" s="136" t="str">
        <f t="shared" si="22"/>
        <v>P, S, T &amp; D Plant</v>
      </c>
      <c r="J103" s="136">
        <f t="shared" si="23"/>
        <v>0</v>
      </c>
      <c r="K103" s="136">
        <f t="shared" si="24"/>
        <v>0</v>
      </c>
      <c r="L103" s="136">
        <f t="shared" si="25"/>
        <v>0</v>
      </c>
      <c r="M103" s="42">
        <f t="shared" si="26"/>
        <v>0</v>
      </c>
      <c r="N103" s="155" t="s">
        <v>313</v>
      </c>
      <c r="O103" s="42">
        <v>30328.927253500002</v>
      </c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</row>
    <row r="104" spans="1:44">
      <c r="A104" s="44">
        <f t="shared" si="21"/>
        <v>93</v>
      </c>
      <c r="B104" s="44"/>
      <c r="C104" s="139">
        <v>39103</v>
      </c>
      <c r="E104" s="138" t="s">
        <v>311</v>
      </c>
      <c r="G104" s="135">
        <v>0</v>
      </c>
      <c r="H104" s="131">
        <v>5.4</v>
      </c>
      <c r="I104" s="136" t="str">
        <f t="shared" si="22"/>
        <v>P, S, T &amp; D Plant</v>
      </c>
      <c r="J104" s="136">
        <f t="shared" si="23"/>
        <v>0</v>
      </c>
      <c r="K104" s="136">
        <f t="shared" si="24"/>
        <v>0</v>
      </c>
      <c r="L104" s="136">
        <f t="shared" si="25"/>
        <v>0</v>
      </c>
      <c r="M104" s="42">
        <f t="shared" si="26"/>
        <v>0</v>
      </c>
      <c r="N104" s="155" t="s">
        <v>315</v>
      </c>
      <c r="O104" s="42">
        <v>619683.65379463276</v>
      </c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</row>
    <row r="105" spans="1:44">
      <c r="A105" s="44">
        <f t="shared" si="21"/>
        <v>94</v>
      </c>
      <c r="B105" s="44"/>
      <c r="C105" s="139">
        <v>39200</v>
      </c>
      <c r="E105" s="138" t="s">
        <v>312</v>
      </c>
      <c r="G105" s="135">
        <f>+O102</f>
        <v>175612.79664675007</v>
      </c>
      <c r="H105" s="131">
        <v>5.4</v>
      </c>
      <c r="I105" s="136" t="str">
        <f t="shared" si="22"/>
        <v>P, S, T &amp; D Plant</v>
      </c>
      <c r="J105" s="136">
        <f t="shared" si="23"/>
        <v>75224.229848903589</v>
      </c>
      <c r="K105" s="136">
        <f t="shared" si="24"/>
        <v>65500.517643570332</v>
      </c>
      <c r="L105" s="136">
        <f t="shared" si="25"/>
        <v>34888.049154276152</v>
      </c>
      <c r="M105" s="42">
        <f t="shared" si="26"/>
        <v>0</v>
      </c>
      <c r="N105" s="155" t="s">
        <v>317</v>
      </c>
      <c r="O105" s="42">
        <v>32576.174032000014</v>
      </c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</row>
    <row r="106" spans="1:44">
      <c r="A106" s="44">
        <f t="shared" si="21"/>
        <v>95</v>
      </c>
      <c r="B106" s="44"/>
      <c r="C106" s="139">
        <v>39201</v>
      </c>
      <c r="E106" s="138" t="s">
        <v>313</v>
      </c>
      <c r="G106" s="135">
        <f>+O103</f>
        <v>30328.927253500002</v>
      </c>
      <c r="H106" s="131">
        <v>5.4</v>
      </c>
      <c r="I106" s="136" t="str">
        <f t="shared" si="22"/>
        <v>P, S, T &amp; D Plant</v>
      </c>
      <c r="J106" s="136">
        <f t="shared" si="23"/>
        <v>12991.480338287647</v>
      </c>
      <c r="K106" s="136">
        <f t="shared" si="24"/>
        <v>11312.162169334724</v>
      </c>
      <c r="L106" s="136">
        <f t="shared" si="25"/>
        <v>6025.2847458776323</v>
      </c>
      <c r="M106" s="42">
        <f t="shared" si="26"/>
        <v>0</v>
      </c>
      <c r="N106" s="156" t="s">
        <v>318</v>
      </c>
      <c r="O106" s="42">
        <v>48240.259517999963</v>
      </c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</row>
    <row r="107" spans="1:44">
      <c r="A107" s="44">
        <f t="shared" si="21"/>
        <v>96</v>
      </c>
      <c r="B107" s="44"/>
      <c r="C107" s="139">
        <v>39202</v>
      </c>
      <c r="E107" s="138" t="s">
        <v>198</v>
      </c>
      <c r="G107" s="135">
        <v>0</v>
      </c>
      <c r="H107" s="131">
        <v>5.4</v>
      </c>
      <c r="I107" s="136" t="str">
        <f t="shared" si="22"/>
        <v>P, S, T &amp; D Plant</v>
      </c>
      <c r="J107" s="136">
        <f t="shared" si="23"/>
        <v>0</v>
      </c>
      <c r="K107" s="136">
        <f t="shared" si="24"/>
        <v>0</v>
      </c>
      <c r="L107" s="136">
        <f t="shared" si="25"/>
        <v>0</v>
      </c>
      <c r="M107" s="42">
        <f t="shared" si="26"/>
        <v>0</v>
      </c>
      <c r="N107" s="155" t="s">
        <v>319</v>
      </c>
      <c r="O107" s="42">
        <v>22213.23834800001</v>
      </c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</row>
    <row r="108" spans="1:44">
      <c r="A108" s="44">
        <f t="shared" si="21"/>
        <v>97</v>
      </c>
      <c r="B108" s="44"/>
      <c r="C108" s="139">
        <v>39300</v>
      </c>
      <c r="E108" s="138" t="s">
        <v>314</v>
      </c>
      <c r="G108" s="135">
        <v>0</v>
      </c>
      <c r="H108" s="131">
        <v>5.4</v>
      </c>
      <c r="I108" s="136" t="str">
        <f t="shared" si="22"/>
        <v>P, S, T &amp; D Plant</v>
      </c>
      <c r="J108" s="136">
        <f t="shared" si="23"/>
        <v>0</v>
      </c>
      <c r="K108" s="136">
        <f t="shared" si="24"/>
        <v>0</v>
      </c>
      <c r="L108" s="136">
        <f t="shared" si="25"/>
        <v>0</v>
      </c>
      <c r="M108" s="42">
        <f t="shared" si="26"/>
        <v>0</v>
      </c>
      <c r="N108" s="155" t="s">
        <v>320</v>
      </c>
      <c r="O108" s="42">
        <v>143703.56691023239</v>
      </c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</row>
    <row r="109" spans="1:44">
      <c r="A109" s="44">
        <f t="shared" si="21"/>
        <v>98</v>
      </c>
      <c r="B109" s="44"/>
      <c r="C109" s="139">
        <v>39400</v>
      </c>
      <c r="E109" s="138" t="s">
        <v>315</v>
      </c>
      <c r="G109" s="135">
        <f>+O104</f>
        <v>619683.65379463276</v>
      </c>
      <c r="H109" s="131">
        <v>5.4</v>
      </c>
      <c r="I109" s="136" t="str">
        <f t="shared" si="22"/>
        <v>P, S, T &amp; D Plant</v>
      </c>
      <c r="J109" s="136">
        <f t="shared" si="23"/>
        <v>265443.21653520304</v>
      </c>
      <c r="K109" s="136">
        <f t="shared" si="24"/>
        <v>231131.22092380637</v>
      </c>
      <c r="L109" s="136">
        <f t="shared" si="25"/>
        <v>123109.21633562341</v>
      </c>
      <c r="M109" s="42">
        <f t="shared" si="26"/>
        <v>0</v>
      </c>
      <c r="N109" s="155" t="s">
        <v>323</v>
      </c>
      <c r="O109" s="42">
        <v>-34902.689999999995</v>
      </c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</row>
    <row r="110" spans="1:44">
      <c r="A110" s="44">
        <f t="shared" si="21"/>
        <v>99</v>
      </c>
      <c r="B110" s="44"/>
      <c r="C110" s="139">
        <v>39600</v>
      </c>
      <c r="E110" s="138" t="s">
        <v>316</v>
      </c>
      <c r="G110" s="135">
        <v>0</v>
      </c>
      <c r="H110" s="131">
        <v>5.4</v>
      </c>
      <c r="I110" s="136" t="str">
        <f t="shared" si="22"/>
        <v>P, S, T &amp; D Plant</v>
      </c>
      <c r="J110" s="136">
        <f t="shared" si="23"/>
        <v>0</v>
      </c>
      <c r="K110" s="136">
        <f t="shared" si="24"/>
        <v>0</v>
      </c>
      <c r="L110" s="136">
        <f t="shared" si="25"/>
        <v>0</v>
      </c>
      <c r="M110" s="42">
        <f t="shared" si="26"/>
        <v>0</v>
      </c>
      <c r="N110" s="155" t="s">
        <v>324</v>
      </c>
      <c r="O110" s="42">
        <v>1212907.9313582554</v>
      </c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</row>
    <row r="111" spans="1:44">
      <c r="A111" s="44">
        <f t="shared" si="21"/>
        <v>100</v>
      </c>
      <c r="B111" s="44"/>
      <c r="C111" s="137">
        <v>39603</v>
      </c>
      <c r="E111" s="138" t="s">
        <v>317</v>
      </c>
      <c r="G111" s="135">
        <f>+O105</f>
        <v>32576.174032000014</v>
      </c>
      <c r="H111" s="131">
        <v>5.4</v>
      </c>
      <c r="I111" s="136" t="str">
        <f t="shared" si="22"/>
        <v>P, S, T &amp; D Plant</v>
      </c>
      <c r="J111" s="136">
        <f t="shared" si="23"/>
        <v>13954.094745785163</v>
      </c>
      <c r="K111" s="136">
        <f t="shared" si="24"/>
        <v>12150.346117630275</v>
      </c>
      <c r="L111" s="136">
        <f t="shared" si="25"/>
        <v>6471.7331685845775</v>
      </c>
      <c r="M111" s="42">
        <f t="shared" si="26"/>
        <v>0</v>
      </c>
      <c r="N111" s="155" t="s">
        <v>328</v>
      </c>
      <c r="O111" s="42">
        <v>21856.168357969618</v>
      </c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</row>
    <row r="112" spans="1:44">
      <c r="A112" s="44">
        <f t="shared" si="21"/>
        <v>101</v>
      </c>
      <c r="B112" s="44"/>
      <c r="C112" s="137">
        <v>39604</v>
      </c>
      <c r="E112" s="141" t="s">
        <v>318</v>
      </c>
      <c r="G112" s="135">
        <f t="shared" ref="G112:G114" si="28">+O106</f>
        <v>48240.259517999963</v>
      </c>
      <c r="H112" s="131">
        <v>5.4</v>
      </c>
      <c r="I112" s="136" t="str">
        <f t="shared" si="22"/>
        <v>P, S, T &amp; D Plant</v>
      </c>
      <c r="J112" s="136">
        <f t="shared" si="23"/>
        <v>20663.849327861291</v>
      </c>
      <c r="K112" s="136">
        <f t="shared" si="24"/>
        <v>17992.777462824168</v>
      </c>
      <c r="L112" s="136">
        <f t="shared" si="25"/>
        <v>9583.6327273145052</v>
      </c>
      <c r="M112" s="42">
        <f t="shared" si="26"/>
        <v>0</v>
      </c>
      <c r="N112" s="155" t="s">
        <v>331</v>
      </c>
      <c r="O112" s="42">
        <v>488192.58602291509</v>
      </c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</row>
    <row r="113" spans="1:44">
      <c r="A113" s="44">
        <f t="shared" si="21"/>
        <v>102</v>
      </c>
      <c r="B113" s="44"/>
      <c r="C113" s="137">
        <v>39605</v>
      </c>
      <c r="E113" s="138" t="s">
        <v>319</v>
      </c>
      <c r="G113" s="135">
        <f t="shared" si="28"/>
        <v>22213.23834800001</v>
      </c>
      <c r="H113" s="131">
        <v>5.4</v>
      </c>
      <c r="I113" s="136" t="str">
        <f t="shared" si="22"/>
        <v>P, S, T &amp; D Plant</v>
      </c>
      <c r="J113" s="136">
        <f t="shared" si="23"/>
        <v>9515.1024246805973</v>
      </c>
      <c r="K113" s="136">
        <f t="shared" si="24"/>
        <v>8285.1514133149249</v>
      </c>
      <c r="L113" s="136">
        <f t="shared" si="25"/>
        <v>4412.9845100044895</v>
      </c>
      <c r="M113" s="42">
        <f t="shared" si="26"/>
        <v>0</v>
      </c>
      <c r="N113" s="155" t="s">
        <v>332</v>
      </c>
      <c r="O113" s="42">
        <v>13751.769999999999</v>
      </c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</row>
    <row r="114" spans="1:44">
      <c r="A114" s="44">
        <f t="shared" si="21"/>
        <v>103</v>
      </c>
      <c r="B114" s="44"/>
      <c r="C114" s="137">
        <v>39700</v>
      </c>
      <c r="E114" s="138" t="s">
        <v>320</v>
      </c>
      <c r="G114" s="135">
        <f t="shared" si="28"/>
        <v>143703.56691023239</v>
      </c>
      <c r="H114" s="131">
        <v>5.4</v>
      </c>
      <c r="I114" s="136" t="str">
        <f t="shared" si="22"/>
        <v>P, S, T &amp; D Plant</v>
      </c>
      <c r="J114" s="136">
        <f t="shared" si="23"/>
        <v>61555.822546959418</v>
      </c>
      <c r="K114" s="136">
        <f t="shared" si="24"/>
        <v>53598.930143920465</v>
      </c>
      <c r="L114" s="136">
        <f t="shared" si="25"/>
        <v>28548.814219352513</v>
      </c>
      <c r="M114" s="42">
        <f t="shared" si="26"/>
        <v>0</v>
      </c>
      <c r="N114" s="155" t="s">
        <v>333</v>
      </c>
      <c r="O114" s="42">
        <v>123514.83000000002</v>
      </c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</row>
    <row r="115" spans="1:44">
      <c r="A115" s="44">
        <f t="shared" si="21"/>
        <v>104</v>
      </c>
      <c r="B115" s="44"/>
      <c r="C115" s="137">
        <v>39701</v>
      </c>
      <c r="E115" s="138" t="s">
        <v>321</v>
      </c>
      <c r="G115" s="135">
        <v>0</v>
      </c>
      <c r="H115" s="131">
        <v>5.4</v>
      </c>
      <c r="I115" s="136" t="str">
        <f t="shared" si="22"/>
        <v>P, S, T &amp; D Plant</v>
      </c>
      <c r="J115" s="136">
        <f t="shared" si="23"/>
        <v>0</v>
      </c>
      <c r="K115" s="136">
        <f t="shared" si="24"/>
        <v>0</v>
      </c>
      <c r="L115" s="136">
        <f t="shared" si="25"/>
        <v>0</v>
      </c>
      <c r="M115" s="42">
        <f t="shared" si="26"/>
        <v>0</v>
      </c>
      <c r="N115" s="155" t="s">
        <v>368</v>
      </c>
      <c r="O115" s="42">
        <v>-6935473.1200000001</v>
      </c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</row>
    <row r="116" spans="1:44">
      <c r="A116" s="44">
        <f t="shared" si="21"/>
        <v>105</v>
      </c>
      <c r="B116" s="44"/>
      <c r="C116" s="137">
        <v>39702</v>
      </c>
      <c r="E116" s="138" t="s">
        <v>322</v>
      </c>
      <c r="G116" s="135">
        <v>0</v>
      </c>
      <c r="H116" s="131">
        <v>5.4</v>
      </c>
      <c r="I116" s="136" t="str">
        <f t="shared" si="22"/>
        <v>P, S, T &amp; D Plant</v>
      </c>
      <c r="J116" s="136">
        <f t="shared" si="23"/>
        <v>0</v>
      </c>
      <c r="K116" s="136">
        <f t="shared" si="24"/>
        <v>0</v>
      </c>
      <c r="L116" s="136">
        <f t="shared" si="25"/>
        <v>0</v>
      </c>
      <c r="M116" s="42">
        <f t="shared" si="26"/>
        <v>0</v>
      </c>
      <c r="N116" s="155" t="s">
        <v>475</v>
      </c>
      <c r="O116" s="42">
        <v>-8.1854523159563541E-12</v>
      </c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</row>
    <row r="117" spans="1:44">
      <c r="A117" s="44">
        <f t="shared" si="21"/>
        <v>106</v>
      </c>
      <c r="B117" s="44"/>
      <c r="C117" s="137">
        <v>39705</v>
      </c>
      <c r="E117" s="138" t="s">
        <v>323</v>
      </c>
      <c r="G117" s="135">
        <f>+O109</f>
        <v>-34902.689999999995</v>
      </c>
      <c r="H117" s="131">
        <v>5.4</v>
      </c>
      <c r="I117" s="136" t="str">
        <f t="shared" si="22"/>
        <v>P, S, T &amp; D Plant</v>
      </c>
      <c r="J117" s="136">
        <f t="shared" si="23"/>
        <v>-14950.664331064379</v>
      </c>
      <c r="K117" s="136">
        <f t="shared" si="24"/>
        <v>-13018.096094396282</v>
      </c>
      <c r="L117" s="136">
        <f t="shared" si="25"/>
        <v>-6933.9295745393356</v>
      </c>
      <c r="M117" s="42">
        <f t="shared" si="26"/>
        <v>0</v>
      </c>
      <c r="N117" s="154" t="s">
        <v>476</v>
      </c>
      <c r="O117" s="42">
        <v>588054.66</v>
      </c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</row>
    <row r="118" spans="1:44">
      <c r="A118" s="44">
        <f t="shared" si="21"/>
        <v>107</v>
      </c>
      <c r="B118" s="44"/>
      <c r="C118" s="137">
        <v>39800</v>
      </c>
      <c r="E118" s="138" t="s">
        <v>324</v>
      </c>
      <c r="G118" s="135">
        <f>+O110</f>
        <v>1212907.9313582554</v>
      </c>
      <c r="H118" s="131">
        <v>5.4</v>
      </c>
      <c r="I118" s="136" t="str">
        <f t="shared" si="22"/>
        <v>P, S, T &amp; D Plant</v>
      </c>
      <c r="J118" s="136">
        <f t="shared" si="23"/>
        <v>519552.48567439802</v>
      </c>
      <c r="K118" s="136">
        <f t="shared" si="24"/>
        <v>452393.55488293828</v>
      </c>
      <c r="L118" s="136">
        <f t="shared" si="25"/>
        <v>240961.89080091924</v>
      </c>
      <c r="M118" s="42">
        <f t="shared" si="26"/>
        <v>0</v>
      </c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</row>
    <row r="119" spans="1:44">
      <c r="A119" s="44">
        <f t="shared" si="21"/>
        <v>108</v>
      </c>
      <c r="B119" s="44"/>
      <c r="C119" s="137">
        <v>39900</v>
      </c>
      <c r="E119" s="138" t="s">
        <v>325</v>
      </c>
      <c r="G119" s="135">
        <v>0</v>
      </c>
      <c r="H119" s="131">
        <v>5.4</v>
      </c>
      <c r="I119" s="136" t="str">
        <f t="shared" si="22"/>
        <v>P, S, T &amp; D Plant</v>
      </c>
      <c r="J119" s="136">
        <f t="shared" si="23"/>
        <v>0</v>
      </c>
      <c r="K119" s="136">
        <f t="shared" si="24"/>
        <v>0</v>
      </c>
      <c r="L119" s="136">
        <f t="shared" si="25"/>
        <v>0</v>
      </c>
      <c r="M119" s="42">
        <f t="shared" si="26"/>
        <v>0</v>
      </c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</row>
    <row r="120" spans="1:44">
      <c r="A120" s="44">
        <f t="shared" si="21"/>
        <v>109</v>
      </c>
      <c r="B120" s="44"/>
      <c r="C120" s="137">
        <v>39901</v>
      </c>
      <c r="E120" s="138" t="s">
        <v>326</v>
      </c>
      <c r="G120" s="135">
        <v>0</v>
      </c>
      <c r="H120" s="131">
        <v>5.4</v>
      </c>
      <c r="I120" s="136" t="str">
        <f t="shared" si="22"/>
        <v>P, S, T &amp; D Plant</v>
      </c>
      <c r="J120" s="136">
        <f t="shared" si="23"/>
        <v>0</v>
      </c>
      <c r="K120" s="136">
        <f t="shared" si="24"/>
        <v>0</v>
      </c>
      <c r="L120" s="136">
        <f t="shared" si="25"/>
        <v>0</v>
      </c>
      <c r="M120" s="42">
        <f t="shared" si="26"/>
        <v>0</v>
      </c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</row>
    <row r="121" spans="1:44">
      <c r="A121" s="44">
        <f t="shared" si="21"/>
        <v>110</v>
      </c>
      <c r="B121" s="44"/>
      <c r="C121" s="137">
        <v>39902</v>
      </c>
      <c r="E121" s="138" t="s">
        <v>327</v>
      </c>
      <c r="G121" s="135">
        <v>0</v>
      </c>
      <c r="H121" s="131">
        <v>5.4</v>
      </c>
      <c r="I121" s="136" t="str">
        <f t="shared" si="22"/>
        <v>P, S, T &amp; D Plant</v>
      </c>
      <c r="J121" s="136">
        <f t="shared" si="23"/>
        <v>0</v>
      </c>
      <c r="K121" s="136">
        <f t="shared" si="24"/>
        <v>0</v>
      </c>
      <c r="L121" s="136">
        <f t="shared" si="25"/>
        <v>0</v>
      </c>
      <c r="M121" s="42">
        <f t="shared" si="26"/>
        <v>0</v>
      </c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</row>
    <row r="122" spans="1:44">
      <c r="A122" s="44">
        <f t="shared" si="21"/>
        <v>111</v>
      </c>
      <c r="B122" s="44"/>
      <c r="C122" s="137">
        <v>39903</v>
      </c>
      <c r="E122" s="138" t="s">
        <v>328</v>
      </c>
      <c r="G122" s="135">
        <f>+O111</f>
        <v>21856.168357969618</v>
      </c>
      <c r="H122" s="131">
        <v>5.4</v>
      </c>
      <c r="I122" s="136" t="str">
        <f t="shared" si="22"/>
        <v>P, S, T &amp; D Plant</v>
      </c>
      <c r="J122" s="136">
        <f t="shared" si="23"/>
        <v>9362.150501386408</v>
      </c>
      <c r="K122" s="136">
        <f t="shared" si="24"/>
        <v>8151.9705197322019</v>
      </c>
      <c r="L122" s="136">
        <f t="shared" si="25"/>
        <v>4342.0473368510102</v>
      </c>
      <c r="M122" s="42">
        <f t="shared" si="26"/>
        <v>0</v>
      </c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</row>
    <row r="123" spans="1:44">
      <c r="A123" s="44">
        <f t="shared" si="21"/>
        <v>112</v>
      </c>
      <c r="B123" s="44"/>
      <c r="C123" s="137">
        <v>39904</v>
      </c>
      <c r="E123" s="138" t="s">
        <v>329</v>
      </c>
      <c r="G123" s="135">
        <v>0</v>
      </c>
      <c r="H123" s="131">
        <v>5.4</v>
      </c>
      <c r="I123" s="136" t="str">
        <f t="shared" si="22"/>
        <v>P, S, T &amp; D Plant</v>
      </c>
      <c r="J123" s="136">
        <f t="shared" si="23"/>
        <v>0</v>
      </c>
      <c r="K123" s="136">
        <f t="shared" si="24"/>
        <v>0</v>
      </c>
      <c r="L123" s="136">
        <f t="shared" si="25"/>
        <v>0</v>
      </c>
      <c r="M123" s="42">
        <f t="shared" si="26"/>
        <v>0</v>
      </c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</row>
    <row r="124" spans="1:44">
      <c r="A124" s="44">
        <f t="shared" si="21"/>
        <v>113</v>
      </c>
      <c r="B124" s="44"/>
      <c r="C124" s="137">
        <v>39905</v>
      </c>
      <c r="E124" s="138" t="s">
        <v>330</v>
      </c>
      <c r="G124" s="135">
        <v>0</v>
      </c>
      <c r="H124" s="131">
        <v>5.4</v>
      </c>
      <c r="I124" s="136" t="str">
        <f t="shared" si="22"/>
        <v>P, S, T &amp; D Plant</v>
      </c>
      <c r="J124" s="136">
        <f t="shared" si="23"/>
        <v>0</v>
      </c>
      <c r="K124" s="136">
        <f t="shared" si="24"/>
        <v>0</v>
      </c>
      <c r="L124" s="136">
        <f t="shared" si="25"/>
        <v>0</v>
      </c>
      <c r="M124" s="42">
        <f t="shared" si="26"/>
        <v>0</v>
      </c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</row>
    <row r="125" spans="1:44">
      <c r="A125" s="44">
        <f t="shared" si="21"/>
        <v>114</v>
      </c>
      <c r="B125" s="44"/>
      <c r="C125" s="137">
        <v>39906</v>
      </c>
      <c r="E125" s="138" t="s">
        <v>331</v>
      </c>
      <c r="G125" s="135">
        <f>+O112</f>
        <v>488192.58602291509</v>
      </c>
      <c r="H125" s="131">
        <v>5.4</v>
      </c>
      <c r="I125" s="136" t="str">
        <f t="shared" si="22"/>
        <v>P, S, T &amp; D Plant</v>
      </c>
      <c r="J125" s="136">
        <f t="shared" si="23"/>
        <v>209118.65195900018</v>
      </c>
      <c r="K125" s="136">
        <f t="shared" si="24"/>
        <v>182087.34047198461</v>
      </c>
      <c r="L125" s="136">
        <f t="shared" si="25"/>
        <v>96986.593591930316</v>
      </c>
      <c r="M125" s="42">
        <f t="shared" si="26"/>
        <v>0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</row>
    <row r="126" spans="1:44">
      <c r="A126" s="44">
        <f t="shared" si="21"/>
        <v>115</v>
      </c>
      <c r="B126" s="44"/>
      <c r="C126" s="137">
        <v>39907</v>
      </c>
      <c r="E126" s="138" t="s">
        <v>332</v>
      </c>
      <c r="G126" s="135">
        <f t="shared" ref="G126:G127" si="29">+O113</f>
        <v>13751.769999999999</v>
      </c>
      <c r="H126" s="131">
        <v>5.4</v>
      </c>
      <c r="I126" s="136" t="str">
        <f t="shared" si="22"/>
        <v>P, S, T &amp; D Plant</v>
      </c>
      <c r="J126" s="136">
        <f t="shared" si="23"/>
        <v>5890.6089252146812</v>
      </c>
      <c r="K126" s="136">
        <f t="shared" si="24"/>
        <v>5129.1709414957977</v>
      </c>
      <c r="L126" s="136">
        <f t="shared" si="25"/>
        <v>2731.9901332895201</v>
      </c>
      <c r="M126" s="42">
        <f t="shared" si="26"/>
        <v>0</v>
      </c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</row>
    <row r="127" spans="1:44">
      <c r="A127" s="44">
        <f t="shared" si="21"/>
        <v>116</v>
      </c>
      <c r="B127" s="44"/>
      <c r="C127" s="137">
        <v>39908</v>
      </c>
      <c r="E127" s="138" t="s">
        <v>333</v>
      </c>
      <c r="G127" s="135">
        <f t="shared" si="29"/>
        <v>123514.83000000002</v>
      </c>
      <c r="H127" s="131">
        <v>5.4</v>
      </c>
      <c r="I127" s="136" t="str">
        <f t="shared" si="22"/>
        <v>P, S, T &amp; D Plant</v>
      </c>
      <c r="J127" s="136">
        <f t="shared" si="23"/>
        <v>52907.920943585756</v>
      </c>
      <c r="K127" s="136">
        <f t="shared" si="24"/>
        <v>46068.882542377709</v>
      </c>
      <c r="L127" s="136">
        <f t="shared" si="25"/>
        <v>24538.026514036559</v>
      </c>
      <c r="M127" s="42">
        <f t="shared" si="26"/>
        <v>0</v>
      </c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</row>
    <row r="128" spans="1:44">
      <c r="A128" s="44">
        <f t="shared" si="21"/>
        <v>117</v>
      </c>
      <c r="B128" s="44"/>
      <c r="C128" s="137">
        <v>39909</v>
      </c>
      <c r="E128" s="138" t="s">
        <v>334</v>
      </c>
      <c r="G128" s="135">
        <v>0</v>
      </c>
      <c r="H128" s="131">
        <v>5.4</v>
      </c>
      <c r="I128" s="136" t="str">
        <f t="shared" si="22"/>
        <v>P, S, T &amp; D Plant</v>
      </c>
      <c r="J128" s="136">
        <f t="shared" si="23"/>
        <v>0</v>
      </c>
      <c r="K128" s="136">
        <f t="shared" si="24"/>
        <v>0</v>
      </c>
      <c r="L128" s="136">
        <f t="shared" si="25"/>
        <v>0</v>
      </c>
      <c r="M128" s="42">
        <f t="shared" si="26"/>
        <v>0</v>
      </c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</row>
    <row r="129" spans="1:44">
      <c r="A129" s="44">
        <f t="shared" si="21"/>
        <v>118</v>
      </c>
      <c r="B129" s="44"/>
      <c r="C129" s="147"/>
      <c r="E129" s="138" t="s">
        <v>368</v>
      </c>
      <c r="G129" s="135">
        <f>+O115+O116</f>
        <v>-6935473.1200000001</v>
      </c>
      <c r="H129" s="131">
        <v>5.4</v>
      </c>
      <c r="I129" s="136" t="str">
        <f t="shared" si="22"/>
        <v>P, S, T &amp; D Plant</v>
      </c>
      <c r="J129" s="136">
        <f t="shared" si="23"/>
        <v>-2970829.1995327524</v>
      </c>
      <c r="K129" s="136">
        <f t="shared" si="24"/>
        <v>-2586810.8027278818</v>
      </c>
      <c r="L129" s="136">
        <f t="shared" si="25"/>
        <v>-1377833.1177393664</v>
      </c>
      <c r="M129" s="42">
        <f t="shared" ref="M129" si="30">SUM(J129:L129)-G129</f>
        <v>0</v>
      </c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</row>
    <row r="130" spans="1:44">
      <c r="A130" s="44">
        <f t="shared" si="21"/>
        <v>119</v>
      </c>
      <c r="B130" s="44"/>
      <c r="C130" s="147"/>
      <c r="E130" s="154" t="s">
        <v>476</v>
      </c>
      <c r="G130" s="135">
        <f>+O117</f>
        <v>588054.66</v>
      </c>
      <c r="H130" s="131">
        <v>5.4</v>
      </c>
      <c r="I130" s="136" t="str">
        <f t="shared" si="22"/>
        <v>P, S, T &amp; D Plant</v>
      </c>
      <c r="J130" s="136">
        <f t="shared" si="23"/>
        <v>251894.84907834305</v>
      </c>
      <c r="K130" s="136">
        <f t="shared" si="24"/>
        <v>219334.15655462473</v>
      </c>
      <c r="L130" s="136">
        <f t="shared" si="25"/>
        <v>116825.6543670323</v>
      </c>
      <c r="M130" s="42">
        <f t="shared" si="26"/>
        <v>0</v>
      </c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</row>
    <row r="131" spans="1:44">
      <c r="A131" s="44">
        <f t="shared" si="21"/>
        <v>120</v>
      </c>
      <c r="B131" s="44"/>
      <c r="C131" s="44"/>
      <c r="D131" s="44"/>
      <c r="E131" s="44"/>
      <c r="G131" s="42"/>
      <c r="H131" s="131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</row>
    <row r="132" spans="1:44">
      <c r="A132" s="44">
        <f t="shared" si="21"/>
        <v>121</v>
      </c>
      <c r="B132" s="44"/>
      <c r="C132" s="44"/>
      <c r="D132" s="44" t="s">
        <v>159</v>
      </c>
      <c r="E132" s="44"/>
      <c r="G132" s="42">
        <f>SUM(G95:G130)</f>
        <v>-1432401.8419205192</v>
      </c>
      <c r="H132" s="131"/>
      <c r="I132" s="136"/>
      <c r="J132" s="42">
        <f>SUM(J95:J130)</f>
        <v>-613573.31270890613</v>
      </c>
      <c r="K132" s="42">
        <f>SUM(K95:K130)</f>
        <v>-534260.96452484163</v>
      </c>
      <c r="L132" s="42">
        <f>SUM(L95:L130)</f>
        <v>-284567.56468677061</v>
      </c>
      <c r="M132" s="42">
        <f>SUM(J132:L132)-G132</f>
        <v>0</v>
      </c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</row>
    <row r="133" spans="1:44">
      <c r="A133" s="44">
        <f t="shared" si="21"/>
        <v>122</v>
      </c>
      <c r="B133" s="44"/>
      <c r="C133" s="44"/>
      <c r="D133" s="44"/>
      <c r="E133" s="44"/>
      <c r="G133" s="42"/>
      <c r="H133" s="131"/>
      <c r="I133" s="136"/>
      <c r="J133" s="136"/>
      <c r="K133" s="136"/>
      <c r="L133" s="136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</row>
    <row r="134" spans="1:44">
      <c r="A134" s="44">
        <f t="shared" si="21"/>
        <v>123</v>
      </c>
      <c r="B134" s="44"/>
      <c r="C134" s="44"/>
      <c r="D134" s="44" t="s">
        <v>367</v>
      </c>
      <c r="E134" s="44"/>
      <c r="G134" s="42">
        <f>G132+G91+G65+G52+G30+G18</f>
        <v>167963071.07713354</v>
      </c>
      <c r="H134" s="131"/>
      <c r="I134" s="136"/>
      <c r="J134" s="42">
        <f>J132+J91+J65+J52+J30+J18</f>
        <v>86721496.431742355</v>
      </c>
      <c r="K134" s="42">
        <f>K132+K91+K65+K52+K30+K18</f>
        <v>57427752.256765172</v>
      </c>
      <c r="L134" s="42">
        <f>L132+L91+L65+L52+L30+L18</f>
        <v>23813822.38862602</v>
      </c>
      <c r="M134" s="42">
        <f>SUM(J134:L134)-G134</f>
        <v>0</v>
      </c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</row>
    <row r="135" spans="1:44">
      <c r="A135" s="44">
        <f t="shared" si="21"/>
        <v>124</v>
      </c>
      <c r="B135" s="44"/>
      <c r="C135" s="44"/>
      <c r="D135" s="44"/>
      <c r="E135" s="44"/>
      <c r="G135" s="42"/>
      <c r="H135" s="131"/>
      <c r="I135" s="136"/>
      <c r="J135" s="136"/>
      <c r="K135" s="136"/>
      <c r="L135" s="136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</row>
    <row r="136" spans="1:44">
      <c r="A136" s="44">
        <f t="shared" si="21"/>
        <v>125</v>
      </c>
      <c r="B136" s="44"/>
      <c r="C136" s="44"/>
      <c r="D136" s="44" t="s">
        <v>360</v>
      </c>
      <c r="E136" s="44"/>
      <c r="G136" s="42"/>
      <c r="H136" s="131"/>
      <c r="I136" s="136"/>
      <c r="J136" s="136"/>
      <c r="K136" s="136"/>
      <c r="L136" s="136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</row>
    <row r="137" spans="1:44">
      <c r="A137" s="44">
        <f t="shared" si="21"/>
        <v>126</v>
      </c>
      <c r="B137" s="44"/>
      <c r="C137" s="44"/>
      <c r="D137" s="44"/>
      <c r="E137" s="44"/>
      <c r="G137" s="42"/>
      <c r="H137" s="131"/>
      <c r="I137" s="136"/>
      <c r="J137" s="136"/>
      <c r="K137" s="136"/>
      <c r="L137" s="136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</row>
    <row r="138" spans="1:44">
      <c r="A138" s="44">
        <f t="shared" si="21"/>
        <v>127</v>
      </c>
      <c r="B138" s="44"/>
      <c r="C138" s="44"/>
      <c r="D138" s="44" t="s">
        <v>335</v>
      </c>
      <c r="E138" s="44"/>
      <c r="G138" s="135"/>
      <c r="H138" s="131"/>
      <c r="I138" s="136"/>
      <c r="J138" s="136"/>
      <c r="K138" s="136"/>
      <c r="L138" s="136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</row>
    <row r="139" spans="1:44">
      <c r="A139" s="44">
        <f t="shared" si="21"/>
        <v>128</v>
      </c>
      <c r="B139" s="44"/>
      <c r="C139" s="44"/>
      <c r="D139" s="44"/>
      <c r="E139" s="44"/>
      <c r="G139" s="42"/>
      <c r="H139" s="131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</row>
    <row r="140" spans="1:44">
      <c r="A140" s="44">
        <f t="shared" ref="A140:A202" si="31">A139+1</f>
        <v>129</v>
      </c>
      <c r="B140" s="44"/>
      <c r="C140" s="137">
        <v>30100</v>
      </c>
      <c r="D140" s="44"/>
      <c r="E140" s="138" t="s">
        <v>336</v>
      </c>
      <c r="G140" s="135">
        <v>0</v>
      </c>
      <c r="H140" s="131">
        <v>5.4</v>
      </c>
      <c r="I140" s="136" t="str">
        <f>VLOOKUP($H140,class,3)</f>
        <v>P, S, T &amp; D Plant</v>
      </c>
      <c r="J140" s="136">
        <f>$G140*VLOOKUP($H140,class,6)</f>
        <v>0</v>
      </c>
      <c r="K140" s="136">
        <f>$G140*VLOOKUP($H140,class,7)</f>
        <v>0</v>
      </c>
      <c r="L140" s="136">
        <f>$G140*VLOOKUP($H140,class,8)</f>
        <v>0</v>
      </c>
      <c r="M140" s="42">
        <f>SUM(J140:L140)-G140</f>
        <v>0</v>
      </c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</row>
    <row r="141" spans="1:44">
      <c r="A141" s="44">
        <f t="shared" si="31"/>
        <v>130</v>
      </c>
      <c r="B141" s="44"/>
      <c r="C141" s="137">
        <v>30200</v>
      </c>
      <c r="D141" s="44"/>
      <c r="E141" s="138" t="s">
        <v>197</v>
      </c>
      <c r="G141" s="135">
        <v>0</v>
      </c>
      <c r="H141" s="131">
        <v>5.4</v>
      </c>
      <c r="I141" s="136" t="str">
        <f>VLOOKUP($H141,class,3)</f>
        <v>P, S, T &amp; D Plant</v>
      </c>
      <c r="J141" s="136">
        <f>$G141*VLOOKUP($H141,class,6)</f>
        <v>0</v>
      </c>
      <c r="K141" s="136">
        <f>$G141*VLOOKUP($H141,class,7)</f>
        <v>0</v>
      </c>
      <c r="L141" s="136">
        <f>$G141*VLOOKUP($H141,class,8)</f>
        <v>0</v>
      </c>
      <c r="M141" s="42">
        <f>SUM(J141:L141)-G141</f>
        <v>0</v>
      </c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</row>
    <row r="142" spans="1:44">
      <c r="A142" s="44">
        <f t="shared" si="31"/>
        <v>131</v>
      </c>
      <c r="B142" s="44"/>
      <c r="C142" s="139">
        <v>30300</v>
      </c>
      <c r="D142" s="44"/>
      <c r="E142" s="138" t="s">
        <v>337</v>
      </c>
      <c r="G142" s="140">
        <v>0</v>
      </c>
      <c r="H142" s="131">
        <v>5.4</v>
      </c>
      <c r="I142" s="136" t="str">
        <f>VLOOKUP($H142,class,3)</f>
        <v>P, S, T &amp; D Plant</v>
      </c>
      <c r="J142" s="136">
        <f>$G142*VLOOKUP($H142,class,6)</f>
        <v>0</v>
      </c>
      <c r="K142" s="136">
        <f>$G142*VLOOKUP($H142,class,7)</f>
        <v>0</v>
      </c>
      <c r="L142" s="136">
        <f>$G142*VLOOKUP($H142,class,8)</f>
        <v>0</v>
      </c>
      <c r="M142" s="42">
        <f>SUM(J142:L142)-G142</f>
        <v>0</v>
      </c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</row>
    <row r="143" spans="1:44">
      <c r="A143" s="44">
        <f t="shared" si="31"/>
        <v>132</v>
      </c>
      <c r="B143" s="44"/>
      <c r="C143" s="44"/>
      <c r="D143" s="44"/>
      <c r="E143" s="44"/>
      <c r="G143" s="42"/>
      <c r="H143" s="131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</row>
    <row r="144" spans="1:44">
      <c r="A144" s="44">
        <f t="shared" si="31"/>
        <v>133</v>
      </c>
      <c r="B144" s="44"/>
      <c r="C144" s="44"/>
      <c r="D144" s="44" t="s">
        <v>338</v>
      </c>
      <c r="E144" s="44"/>
      <c r="G144" s="42">
        <f>SUM(G140:G142)</f>
        <v>0</v>
      </c>
      <c r="H144" s="131"/>
      <c r="I144" s="42"/>
      <c r="J144" s="42">
        <f>SUM(J140:J142)</f>
        <v>0</v>
      </c>
      <c r="K144" s="42">
        <f>SUM(K140:K142)</f>
        <v>0</v>
      </c>
      <c r="L144" s="42">
        <f>SUM(L140:L142)</f>
        <v>0</v>
      </c>
      <c r="M144" s="42">
        <f>SUM(J144:L144)-G144</f>
        <v>0</v>
      </c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</row>
    <row r="145" spans="1:44">
      <c r="A145" s="44">
        <f t="shared" si="31"/>
        <v>134</v>
      </c>
      <c r="B145" s="44"/>
      <c r="C145" s="44"/>
      <c r="D145" s="44"/>
      <c r="E145" s="44"/>
      <c r="G145" s="42"/>
      <c r="H145" s="131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</row>
    <row r="146" spans="1:44">
      <c r="A146" s="44">
        <f t="shared" si="31"/>
        <v>135</v>
      </c>
      <c r="B146" s="44"/>
      <c r="C146" s="44"/>
      <c r="D146" s="44" t="s">
        <v>158</v>
      </c>
      <c r="E146" s="44"/>
      <c r="G146" s="42"/>
      <c r="H146" s="131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</row>
    <row r="147" spans="1:44">
      <c r="A147" s="44">
        <f t="shared" si="31"/>
        <v>136</v>
      </c>
      <c r="B147" s="44"/>
      <c r="C147" s="44"/>
      <c r="D147" s="44"/>
      <c r="E147" s="44"/>
      <c r="G147" s="42"/>
      <c r="H147" s="131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</row>
    <row r="148" spans="1:44">
      <c r="A148" s="44">
        <f t="shared" si="31"/>
        <v>137</v>
      </c>
      <c r="B148" s="44"/>
      <c r="C148" s="142">
        <v>37400</v>
      </c>
      <c r="E148" s="138" t="s">
        <v>125</v>
      </c>
      <c r="G148" s="135">
        <v>0</v>
      </c>
      <c r="H148" s="131">
        <v>5.4</v>
      </c>
      <c r="I148" s="136" t="str">
        <f>VLOOKUP($H148,class,3)</f>
        <v>P, S, T &amp; D Plant</v>
      </c>
      <c r="J148" s="136">
        <f>$G148*VLOOKUP($H148,class,6)</f>
        <v>0</v>
      </c>
      <c r="K148" s="136">
        <f>$G148*VLOOKUP($H148,class,7)</f>
        <v>0</v>
      </c>
      <c r="L148" s="136">
        <f>$G148*VLOOKUP($H148,class,8)</f>
        <v>0</v>
      </c>
      <c r="M148" s="42">
        <f>SUM(J148:L148)-G148</f>
        <v>0</v>
      </c>
      <c r="N148" s="155" t="s">
        <v>304</v>
      </c>
      <c r="O148" s="42">
        <v>45404.81342907084</v>
      </c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</row>
    <row r="149" spans="1:44">
      <c r="A149" s="44">
        <f t="shared" si="31"/>
        <v>138</v>
      </c>
      <c r="B149" s="44"/>
      <c r="C149" s="142">
        <v>39001</v>
      </c>
      <c r="E149" s="138" t="s">
        <v>304</v>
      </c>
      <c r="G149" s="135">
        <f>+O148</f>
        <v>45404.81342907084</v>
      </c>
      <c r="H149" s="131">
        <v>5.4</v>
      </c>
      <c r="I149" s="136" t="str">
        <f t="shared" ref="I149:I182" si="32">VLOOKUP($H149,class,3)</f>
        <v>P, S, T &amp; D Plant</v>
      </c>
      <c r="J149" s="136">
        <f t="shared" ref="J149:J182" si="33">$G149*VLOOKUP($H149,class,6)</f>
        <v>19449.27810987183</v>
      </c>
      <c r="K149" s="136">
        <f t="shared" ref="K149:K182" si="34">$G149*VLOOKUP($H149,class,7)</f>
        <v>16935.205405880723</v>
      </c>
      <c r="L149" s="136">
        <f t="shared" ref="L149:L182" si="35">$G149*VLOOKUP($H149,class,8)</f>
        <v>9020.32991331829</v>
      </c>
      <c r="M149" s="42">
        <f t="shared" ref="M149:M181" si="36">SUM(J149:L149)-G149</f>
        <v>0</v>
      </c>
      <c r="N149" s="155" t="s">
        <v>306</v>
      </c>
      <c r="O149" s="42">
        <v>3116.3113167824922</v>
      </c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</row>
    <row r="150" spans="1:44">
      <c r="A150" s="44">
        <f t="shared" si="31"/>
        <v>139</v>
      </c>
      <c r="B150" s="44"/>
      <c r="C150" s="142">
        <v>36602</v>
      </c>
      <c r="E150" s="138" t="s">
        <v>149</v>
      </c>
      <c r="G150" s="135">
        <v>0</v>
      </c>
      <c r="H150" s="131">
        <v>5.4</v>
      </c>
      <c r="I150" s="136" t="str">
        <f t="shared" si="32"/>
        <v>P, S, T &amp; D Plant</v>
      </c>
      <c r="J150" s="136">
        <f t="shared" si="33"/>
        <v>0</v>
      </c>
      <c r="K150" s="136">
        <f t="shared" si="34"/>
        <v>0</v>
      </c>
      <c r="L150" s="136">
        <f t="shared" si="35"/>
        <v>0</v>
      </c>
      <c r="M150" s="42">
        <f t="shared" si="36"/>
        <v>0</v>
      </c>
      <c r="N150" s="155" t="s">
        <v>307</v>
      </c>
      <c r="O150" s="42">
        <v>20619.242908242795</v>
      </c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</row>
    <row r="151" spans="1:44">
      <c r="A151" s="44">
        <f t="shared" si="31"/>
        <v>140</v>
      </c>
      <c r="B151" s="44"/>
      <c r="C151" s="142">
        <v>38900</v>
      </c>
      <c r="E151" s="138" t="s">
        <v>125</v>
      </c>
      <c r="G151" s="135">
        <v>0</v>
      </c>
      <c r="H151" s="131">
        <v>5.4</v>
      </c>
      <c r="I151" s="136" t="str">
        <f t="shared" si="32"/>
        <v>P, S, T &amp; D Plant</v>
      </c>
      <c r="J151" s="136">
        <f t="shared" si="33"/>
        <v>0</v>
      </c>
      <c r="K151" s="136">
        <f t="shared" si="34"/>
        <v>0</v>
      </c>
      <c r="L151" s="136">
        <f t="shared" si="35"/>
        <v>0</v>
      </c>
      <c r="M151" s="42">
        <f t="shared" si="36"/>
        <v>0</v>
      </c>
      <c r="N151" s="155" t="s">
        <v>308</v>
      </c>
      <c r="O151" s="42">
        <v>20813.686055608072</v>
      </c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</row>
    <row r="152" spans="1:44">
      <c r="A152" s="44">
        <f t="shared" si="31"/>
        <v>141</v>
      </c>
      <c r="B152" s="44"/>
      <c r="C152" s="142">
        <v>39004</v>
      </c>
      <c r="E152" s="138" t="s">
        <v>306</v>
      </c>
      <c r="G152" s="135">
        <f>+O149</f>
        <v>3116.3113167824922</v>
      </c>
      <c r="H152" s="131">
        <v>5.4</v>
      </c>
      <c r="I152" s="136" t="str">
        <f t="shared" si="32"/>
        <v>P, S, T &amp; D Plant</v>
      </c>
      <c r="J152" s="136">
        <f t="shared" si="33"/>
        <v>1334.8806194683641</v>
      </c>
      <c r="K152" s="136">
        <f t="shared" si="34"/>
        <v>1162.3299001288756</v>
      </c>
      <c r="L152" s="136">
        <f t="shared" si="35"/>
        <v>619.10079718525265</v>
      </c>
      <c r="M152" s="42">
        <f t="shared" si="36"/>
        <v>0</v>
      </c>
      <c r="N152" s="155" t="s">
        <v>311</v>
      </c>
      <c r="O152" s="42">
        <v>2017.5182583300757</v>
      </c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</row>
    <row r="153" spans="1:44">
      <c r="A153" s="44">
        <f t="shared" si="31"/>
        <v>142</v>
      </c>
      <c r="B153" s="44"/>
      <c r="C153" s="142">
        <v>39009</v>
      </c>
      <c r="E153" s="138" t="s">
        <v>307</v>
      </c>
      <c r="G153" s="135">
        <f t="shared" ref="G153:G154" si="37">+O150</f>
        <v>20619.242908242795</v>
      </c>
      <c r="H153" s="131">
        <v>5.4</v>
      </c>
      <c r="I153" s="136" t="str">
        <f t="shared" si="32"/>
        <v>P, S, T &amp; D Plant</v>
      </c>
      <c r="J153" s="136">
        <f t="shared" si="33"/>
        <v>8832.3100449225476</v>
      </c>
      <c r="K153" s="136">
        <f t="shared" si="34"/>
        <v>7690.6188483811366</v>
      </c>
      <c r="L153" s="136">
        <f t="shared" si="35"/>
        <v>4096.314014939112</v>
      </c>
      <c r="M153" s="42">
        <f t="shared" si="36"/>
        <v>0</v>
      </c>
      <c r="N153" s="155" t="s">
        <v>314</v>
      </c>
      <c r="O153" s="42">
        <v>70408.406443879445</v>
      </c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</row>
    <row r="154" spans="1:44">
      <c r="A154" s="44">
        <f t="shared" si="31"/>
        <v>143</v>
      </c>
      <c r="B154" s="44"/>
      <c r="C154" s="142">
        <v>39100</v>
      </c>
      <c r="E154" s="138" t="s">
        <v>308</v>
      </c>
      <c r="G154" s="135">
        <f t="shared" si="37"/>
        <v>20813.686055608072</v>
      </c>
      <c r="H154" s="131">
        <v>5.4</v>
      </c>
      <c r="I154" s="136" t="str">
        <f t="shared" si="32"/>
        <v>P, S, T &amp; D Plant</v>
      </c>
      <c r="J154" s="136">
        <f t="shared" si="33"/>
        <v>8915.6003078717349</v>
      </c>
      <c r="K154" s="136">
        <f t="shared" si="34"/>
        <v>7763.1427592114487</v>
      </c>
      <c r="L154" s="136">
        <f t="shared" si="35"/>
        <v>4134.9429885248901</v>
      </c>
      <c r="M154" s="42">
        <f t="shared" si="36"/>
        <v>0</v>
      </c>
      <c r="N154" s="155" t="s">
        <v>315</v>
      </c>
      <c r="O154" s="42">
        <v>2772.6110607891815</v>
      </c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</row>
    <row r="155" spans="1:44">
      <c r="A155" s="44">
        <f t="shared" si="31"/>
        <v>144</v>
      </c>
      <c r="B155" s="44"/>
      <c r="C155" s="142">
        <v>39102</v>
      </c>
      <c r="E155" s="138" t="s">
        <v>309</v>
      </c>
      <c r="G155" s="135">
        <v>0</v>
      </c>
      <c r="H155" s="131">
        <v>5.4</v>
      </c>
      <c r="I155" s="136" t="str">
        <f t="shared" si="32"/>
        <v>P, S, T &amp; D Plant</v>
      </c>
      <c r="J155" s="136">
        <f t="shared" si="33"/>
        <v>0</v>
      </c>
      <c r="K155" s="136">
        <f t="shared" si="34"/>
        <v>0</v>
      </c>
      <c r="L155" s="136">
        <f t="shared" si="35"/>
        <v>0</v>
      </c>
      <c r="M155" s="42">
        <f t="shared" si="36"/>
        <v>0</v>
      </c>
      <c r="N155" s="155" t="s">
        <v>319</v>
      </c>
      <c r="O155" s="42">
        <v>109978.27639543967</v>
      </c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</row>
    <row r="156" spans="1:44">
      <c r="A156" s="44">
        <f t="shared" si="31"/>
        <v>145</v>
      </c>
      <c r="B156" s="44"/>
      <c r="C156" s="142">
        <v>39103</v>
      </c>
      <c r="E156" s="138" t="s">
        <v>310</v>
      </c>
      <c r="G156" s="135">
        <v>0</v>
      </c>
      <c r="H156" s="131">
        <v>5.4</v>
      </c>
      <c r="I156" s="136" t="str">
        <f t="shared" si="32"/>
        <v>P, S, T &amp; D Plant</v>
      </c>
      <c r="J156" s="136">
        <f t="shared" si="33"/>
        <v>0</v>
      </c>
      <c r="K156" s="136">
        <f t="shared" si="34"/>
        <v>0</v>
      </c>
      <c r="L156" s="136">
        <f t="shared" si="35"/>
        <v>0</v>
      </c>
      <c r="M156" s="42">
        <f t="shared" si="36"/>
        <v>0</v>
      </c>
      <c r="N156" s="155" t="s">
        <v>323</v>
      </c>
      <c r="O156" s="42">
        <v>319810.83915686072</v>
      </c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</row>
    <row r="157" spans="1:44">
      <c r="A157" s="44">
        <f t="shared" si="31"/>
        <v>146</v>
      </c>
      <c r="B157" s="44"/>
      <c r="C157" s="142">
        <v>39200</v>
      </c>
      <c r="E157" s="138" t="s">
        <v>311</v>
      </c>
      <c r="G157" s="135">
        <f>+O152</f>
        <v>2017.5182583300757</v>
      </c>
      <c r="H157" s="131">
        <v>5.4</v>
      </c>
      <c r="I157" s="136" t="str">
        <f t="shared" si="32"/>
        <v>P, S, T &amp; D Plant</v>
      </c>
      <c r="J157" s="136">
        <f t="shared" si="33"/>
        <v>864.20955697359136</v>
      </c>
      <c r="K157" s="136">
        <f t="shared" si="34"/>
        <v>752.49920734304294</v>
      </c>
      <c r="L157" s="136">
        <f t="shared" si="35"/>
        <v>400.80949401344157</v>
      </c>
      <c r="M157" s="42">
        <f t="shared" si="36"/>
        <v>0</v>
      </c>
      <c r="N157" s="155" t="s">
        <v>324</v>
      </c>
      <c r="O157" s="42">
        <v>37796.323750653595</v>
      </c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</row>
    <row r="158" spans="1:44">
      <c r="A158" s="44">
        <f t="shared" si="31"/>
        <v>147</v>
      </c>
      <c r="B158" s="44"/>
      <c r="C158" s="142">
        <v>39201</v>
      </c>
      <c r="E158" s="138" t="s">
        <v>312</v>
      </c>
      <c r="G158" s="135">
        <v>0</v>
      </c>
      <c r="H158" s="131">
        <v>5.4</v>
      </c>
      <c r="I158" s="136" t="str">
        <f t="shared" si="32"/>
        <v>P, S, T &amp; D Plant</v>
      </c>
      <c r="J158" s="136">
        <f t="shared" si="33"/>
        <v>0</v>
      </c>
      <c r="K158" s="136">
        <f t="shared" si="34"/>
        <v>0</v>
      </c>
      <c r="L158" s="136">
        <f t="shared" si="35"/>
        <v>0</v>
      </c>
      <c r="M158" s="42">
        <f t="shared" si="36"/>
        <v>0</v>
      </c>
      <c r="N158" s="155" t="s">
        <v>325</v>
      </c>
      <c r="O158" s="42">
        <v>161671.38235469631</v>
      </c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</row>
    <row r="159" spans="1:44">
      <c r="A159" s="44">
        <f t="shared" si="31"/>
        <v>148</v>
      </c>
      <c r="B159" s="44"/>
      <c r="C159" s="142">
        <v>39202</v>
      </c>
      <c r="E159" s="138" t="s">
        <v>313</v>
      </c>
      <c r="G159" s="135">
        <v>0</v>
      </c>
      <c r="H159" s="131">
        <v>5.4</v>
      </c>
      <c r="I159" s="136" t="str">
        <f t="shared" si="32"/>
        <v>P, S, T &amp; D Plant</v>
      </c>
      <c r="J159" s="136">
        <f t="shared" si="33"/>
        <v>0</v>
      </c>
      <c r="K159" s="136">
        <f t="shared" si="34"/>
        <v>0</v>
      </c>
      <c r="L159" s="136">
        <f t="shared" si="35"/>
        <v>0</v>
      </c>
      <c r="M159" s="42">
        <f t="shared" si="36"/>
        <v>0</v>
      </c>
      <c r="N159" s="155" t="s">
        <v>326</v>
      </c>
      <c r="O159" s="42">
        <v>4061.3222550567739</v>
      </c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</row>
    <row r="160" spans="1:44">
      <c r="A160" s="44">
        <f t="shared" si="31"/>
        <v>149</v>
      </c>
      <c r="B160" s="44"/>
      <c r="C160" s="142">
        <v>39300</v>
      </c>
      <c r="E160" s="138" t="s">
        <v>198</v>
      </c>
      <c r="G160" s="135">
        <v>0</v>
      </c>
      <c r="H160" s="131">
        <v>5.4</v>
      </c>
      <c r="I160" s="136" t="str">
        <f t="shared" si="32"/>
        <v>P, S, T &amp; D Plant</v>
      </c>
      <c r="J160" s="136">
        <f t="shared" si="33"/>
        <v>0</v>
      </c>
      <c r="K160" s="136">
        <f t="shared" si="34"/>
        <v>0</v>
      </c>
      <c r="L160" s="136">
        <f t="shared" si="35"/>
        <v>0</v>
      </c>
      <c r="M160" s="42">
        <f t="shared" si="36"/>
        <v>0</v>
      </c>
      <c r="N160" s="155" t="s">
        <v>327</v>
      </c>
      <c r="O160" s="42">
        <v>102774.6325850414</v>
      </c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</row>
    <row r="161" spans="1:44">
      <c r="A161" s="44">
        <f t="shared" si="31"/>
        <v>150</v>
      </c>
      <c r="B161" s="44"/>
      <c r="C161" s="142">
        <v>39400</v>
      </c>
      <c r="E161" s="138" t="s">
        <v>314</v>
      </c>
      <c r="G161" s="135">
        <f>+O153</f>
        <v>70408.406443879445</v>
      </c>
      <c r="H161" s="131">
        <v>5.4</v>
      </c>
      <c r="I161" s="136" t="str">
        <f t="shared" si="32"/>
        <v>P, S, T &amp; D Plant</v>
      </c>
      <c r="J161" s="136">
        <f t="shared" si="33"/>
        <v>30159.636716470621</v>
      </c>
      <c r="K161" s="136">
        <f t="shared" si="34"/>
        <v>26261.110560238569</v>
      </c>
      <c r="L161" s="136">
        <f t="shared" si="35"/>
        <v>13987.659167170259</v>
      </c>
      <c r="M161" s="42">
        <f t="shared" si="36"/>
        <v>0</v>
      </c>
      <c r="N161" s="155" t="s">
        <v>330</v>
      </c>
      <c r="O161" s="42">
        <v>159583.42534073186</v>
      </c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</row>
    <row r="162" spans="1:44">
      <c r="A162" s="44">
        <f t="shared" si="31"/>
        <v>151</v>
      </c>
      <c r="B162" s="44"/>
      <c r="C162" s="142">
        <v>39600</v>
      </c>
      <c r="E162" s="138" t="s">
        <v>315</v>
      </c>
      <c r="G162" s="135">
        <f>+O154</f>
        <v>2772.6110607891815</v>
      </c>
      <c r="H162" s="131">
        <v>5.4</v>
      </c>
      <c r="I162" s="136" t="str">
        <f t="shared" si="32"/>
        <v>P, S, T &amp; D Plant</v>
      </c>
      <c r="J162" s="136">
        <f t="shared" si="33"/>
        <v>1187.6556589321738</v>
      </c>
      <c r="K162" s="136">
        <f t="shared" si="34"/>
        <v>1034.1356847205639</v>
      </c>
      <c r="L162" s="136">
        <f t="shared" si="35"/>
        <v>550.81971713644384</v>
      </c>
      <c r="M162" s="42">
        <f t="shared" si="36"/>
        <v>0</v>
      </c>
      <c r="N162" s="155" t="s">
        <v>331</v>
      </c>
      <c r="O162" s="42">
        <v>28973.320114986447</v>
      </c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</row>
    <row r="163" spans="1:44">
      <c r="A163" s="44">
        <f t="shared" si="31"/>
        <v>152</v>
      </c>
      <c r="B163" s="44"/>
      <c r="C163" s="142">
        <v>39603</v>
      </c>
      <c r="E163" s="138" t="s">
        <v>316</v>
      </c>
      <c r="G163" s="135">
        <v>0</v>
      </c>
      <c r="H163" s="131">
        <v>5.4</v>
      </c>
      <c r="I163" s="136" t="str">
        <f t="shared" si="32"/>
        <v>P, S, T &amp; D Plant</v>
      </c>
      <c r="J163" s="136">
        <f t="shared" si="33"/>
        <v>0</v>
      </c>
      <c r="K163" s="136">
        <f t="shared" si="34"/>
        <v>0</v>
      </c>
      <c r="L163" s="136">
        <f t="shared" si="35"/>
        <v>0</v>
      </c>
      <c r="M163" s="42">
        <f t="shared" si="36"/>
        <v>0</v>
      </c>
      <c r="N163" s="155" t="s">
        <v>332</v>
      </c>
      <c r="O163" s="42">
        <v>441064.56779886706</v>
      </c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</row>
    <row r="164" spans="1:44">
      <c r="A164" s="44">
        <f t="shared" si="31"/>
        <v>153</v>
      </c>
      <c r="B164" s="44"/>
      <c r="C164" s="142">
        <v>39604</v>
      </c>
      <c r="E164" s="138" t="s">
        <v>317</v>
      </c>
      <c r="G164" s="135">
        <v>0</v>
      </c>
      <c r="H164" s="131">
        <v>5.4</v>
      </c>
      <c r="I164" s="136" t="str">
        <f t="shared" si="32"/>
        <v>P, S, T &amp; D Plant</v>
      </c>
      <c r="J164" s="136">
        <f t="shared" si="33"/>
        <v>0</v>
      </c>
      <c r="K164" s="136">
        <f t="shared" si="34"/>
        <v>0</v>
      </c>
      <c r="L164" s="136">
        <f t="shared" si="35"/>
        <v>0</v>
      </c>
      <c r="M164" s="42">
        <f t="shared" si="36"/>
        <v>0</v>
      </c>
      <c r="N164" s="155" t="s">
        <v>368</v>
      </c>
      <c r="O164" s="42">
        <v>28230.208708379763</v>
      </c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</row>
    <row r="165" spans="1:44">
      <c r="A165" s="44">
        <f t="shared" si="31"/>
        <v>154</v>
      </c>
      <c r="B165" s="44"/>
      <c r="C165" s="142">
        <v>39605</v>
      </c>
      <c r="E165" s="141" t="s">
        <v>318</v>
      </c>
      <c r="G165" s="135">
        <v>0</v>
      </c>
      <c r="H165" s="131">
        <v>5.4</v>
      </c>
      <c r="I165" s="136" t="str">
        <f t="shared" si="32"/>
        <v>P, S, T &amp; D Plant</v>
      </c>
      <c r="J165" s="136">
        <f t="shared" si="33"/>
        <v>0</v>
      </c>
      <c r="K165" s="136">
        <f t="shared" si="34"/>
        <v>0</v>
      </c>
      <c r="L165" s="136">
        <f t="shared" si="35"/>
        <v>0</v>
      </c>
      <c r="M165" s="42">
        <f t="shared" si="36"/>
        <v>0</v>
      </c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</row>
    <row r="166" spans="1:44">
      <c r="A166" s="44">
        <f t="shared" si="31"/>
        <v>155</v>
      </c>
      <c r="B166" s="44"/>
      <c r="C166" s="142">
        <v>39700</v>
      </c>
      <c r="E166" s="138" t="s">
        <v>319</v>
      </c>
      <c r="G166" s="135">
        <f>+O155</f>
        <v>109978.27639543967</v>
      </c>
      <c r="H166" s="131">
        <v>5.4</v>
      </c>
      <c r="I166" s="136" t="str">
        <f t="shared" si="32"/>
        <v>P, S, T &amp; D Plant</v>
      </c>
      <c r="J166" s="136">
        <f t="shared" si="33"/>
        <v>47109.500559906402</v>
      </c>
      <c r="K166" s="136">
        <f t="shared" si="34"/>
        <v>41019.983571808021</v>
      </c>
      <c r="L166" s="136">
        <f t="shared" si="35"/>
        <v>21848.792263725249</v>
      </c>
      <c r="M166" s="42">
        <f t="shared" si="36"/>
        <v>0</v>
      </c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</row>
    <row r="167" spans="1:44">
      <c r="A167" s="44">
        <f t="shared" si="31"/>
        <v>156</v>
      </c>
      <c r="B167" s="44"/>
      <c r="C167" s="142">
        <v>39701</v>
      </c>
      <c r="E167" s="138" t="s">
        <v>320</v>
      </c>
      <c r="G167" s="135">
        <v>0</v>
      </c>
      <c r="H167" s="131">
        <v>5.4</v>
      </c>
      <c r="I167" s="136" t="str">
        <f t="shared" si="32"/>
        <v>P, S, T &amp; D Plant</v>
      </c>
      <c r="J167" s="136">
        <f t="shared" si="33"/>
        <v>0</v>
      </c>
      <c r="K167" s="136">
        <f t="shared" si="34"/>
        <v>0</v>
      </c>
      <c r="L167" s="136">
        <f t="shared" si="35"/>
        <v>0</v>
      </c>
      <c r="M167" s="42">
        <f t="shared" si="36"/>
        <v>0</v>
      </c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</row>
    <row r="168" spans="1:44">
      <c r="A168" s="44">
        <f t="shared" si="31"/>
        <v>157</v>
      </c>
      <c r="B168" s="44"/>
      <c r="C168" s="142">
        <v>39702</v>
      </c>
      <c r="E168" s="138" t="s">
        <v>321</v>
      </c>
      <c r="G168" s="135">
        <v>0</v>
      </c>
      <c r="H168" s="131">
        <v>5.4</v>
      </c>
      <c r="I168" s="136" t="str">
        <f t="shared" si="32"/>
        <v>P, S, T &amp; D Plant</v>
      </c>
      <c r="J168" s="136">
        <f t="shared" si="33"/>
        <v>0</v>
      </c>
      <c r="K168" s="136">
        <f t="shared" si="34"/>
        <v>0</v>
      </c>
      <c r="L168" s="136">
        <f t="shared" si="35"/>
        <v>0</v>
      </c>
      <c r="M168" s="42">
        <f t="shared" si="36"/>
        <v>0</v>
      </c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</row>
    <row r="169" spans="1:44">
      <c r="A169" s="44">
        <f t="shared" si="31"/>
        <v>158</v>
      </c>
      <c r="B169" s="44"/>
      <c r="C169" s="142">
        <v>39705</v>
      </c>
      <c r="E169" s="138" t="s">
        <v>322</v>
      </c>
      <c r="G169" s="135">
        <v>0</v>
      </c>
      <c r="H169" s="131">
        <v>5.4</v>
      </c>
      <c r="I169" s="136" t="str">
        <f t="shared" si="32"/>
        <v>P, S, T &amp; D Plant</v>
      </c>
      <c r="J169" s="136">
        <f t="shared" si="33"/>
        <v>0</v>
      </c>
      <c r="K169" s="136">
        <f t="shared" si="34"/>
        <v>0</v>
      </c>
      <c r="L169" s="136">
        <f t="shared" si="35"/>
        <v>0</v>
      </c>
      <c r="M169" s="42">
        <f t="shared" si="36"/>
        <v>0</v>
      </c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</row>
    <row r="170" spans="1:44">
      <c r="A170" s="44">
        <f t="shared" si="31"/>
        <v>159</v>
      </c>
      <c r="B170" s="44"/>
      <c r="C170" s="142">
        <v>39800</v>
      </c>
      <c r="E170" s="138" t="s">
        <v>323</v>
      </c>
      <c r="G170" s="135">
        <f>+O156</f>
        <v>319810.83915686072</v>
      </c>
      <c r="H170" s="131">
        <v>5.4</v>
      </c>
      <c r="I170" s="136" t="str">
        <f t="shared" si="32"/>
        <v>P, S, T &amp; D Plant</v>
      </c>
      <c r="J170" s="136">
        <f t="shared" si="33"/>
        <v>136991.86239428094</v>
      </c>
      <c r="K170" s="136">
        <f t="shared" si="34"/>
        <v>119283.878582812</v>
      </c>
      <c r="L170" s="136">
        <f t="shared" si="35"/>
        <v>63535.098179767796</v>
      </c>
      <c r="M170" s="42">
        <f t="shared" si="36"/>
        <v>0</v>
      </c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</row>
    <row r="171" spans="1:44">
      <c r="A171" s="44">
        <f t="shared" si="31"/>
        <v>160</v>
      </c>
      <c r="B171" s="44"/>
      <c r="C171" s="142">
        <v>39900</v>
      </c>
      <c r="E171" s="138" t="s">
        <v>324</v>
      </c>
      <c r="G171" s="135">
        <f t="shared" ref="G171:G174" si="38">+O157</f>
        <v>37796.323750653595</v>
      </c>
      <c r="H171" s="131">
        <v>5.4</v>
      </c>
      <c r="I171" s="136" t="str">
        <f t="shared" si="32"/>
        <v>P, S, T &amp; D Plant</v>
      </c>
      <c r="J171" s="136">
        <f t="shared" si="33"/>
        <v>16190.160395782052</v>
      </c>
      <c r="K171" s="136">
        <f t="shared" si="34"/>
        <v>14097.371136749662</v>
      </c>
      <c r="L171" s="136">
        <f t="shared" si="35"/>
        <v>7508.7922181218846</v>
      </c>
      <c r="M171" s="42">
        <f t="shared" si="36"/>
        <v>0</v>
      </c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</row>
    <row r="172" spans="1:44">
      <c r="A172" s="44">
        <f t="shared" si="31"/>
        <v>161</v>
      </c>
      <c r="B172" s="44"/>
      <c r="C172" s="142">
        <v>39901</v>
      </c>
      <c r="E172" s="138" t="s">
        <v>325</v>
      </c>
      <c r="G172" s="135">
        <f t="shared" si="38"/>
        <v>161671.38235469631</v>
      </c>
      <c r="H172" s="131">
        <v>5.4</v>
      </c>
      <c r="I172" s="136" t="str">
        <f t="shared" si="32"/>
        <v>P, S, T &amp; D Plant</v>
      </c>
      <c r="J172" s="136">
        <f t="shared" si="33"/>
        <v>69252.386263758744</v>
      </c>
      <c r="K172" s="136">
        <f t="shared" si="34"/>
        <v>60300.612680779624</v>
      </c>
      <c r="L172" s="136">
        <f t="shared" si="35"/>
        <v>32118.383410157952</v>
      </c>
      <c r="M172" s="42">
        <f t="shared" si="36"/>
        <v>0</v>
      </c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</row>
    <row r="173" spans="1:44">
      <c r="A173" s="44">
        <f t="shared" si="31"/>
        <v>162</v>
      </c>
      <c r="B173" s="44"/>
      <c r="C173" s="142">
        <v>39902</v>
      </c>
      <c r="E173" s="138" t="s">
        <v>326</v>
      </c>
      <c r="G173" s="135">
        <f t="shared" si="38"/>
        <v>4061.3222550567739</v>
      </c>
      <c r="H173" s="131">
        <v>5.4</v>
      </c>
      <c r="I173" s="136" t="str">
        <f t="shared" si="32"/>
        <v>P, S, T &amp; D Plant</v>
      </c>
      <c r="J173" s="136">
        <f t="shared" si="33"/>
        <v>1739.6786830939182</v>
      </c>
      <c r="K173" s="136">
        <f t="shared" si="34"/>
        <v>1514.8025377596769</v>
      </c>
      <c r="L173" s="136">
        <f t="shared" si="35"/>
        <v>806.84103420317911</v>
      </c>
      <c r="M173" s="42">
        <f t="shared" si="36"/>
        <v>0</v>
      </c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</row>
    <row r="174" spans="1:44">
      <c r="A174" s="44">
        <f t="shared" si="31"/>
        <v>163</v>
      </c>
      <c r="B174" s="44"/>
      <c r="C174" s="142">
        <v>39903</v>
      </c>
      <c r="E174" s="138" t="s">
        <v>327</v>
      </c>
      <c r="G174" s="135">
        <f t="shared" si="38"/>
        <v>102774.6325850414</v>
      </c>
      <c r="H174" s="131">
        <v>5.4</v>
      </c>
      <c r="I174" s="136" t="str">
        <f t="shared" si="32"/>
        <v>P, S, T &amp; D Plant</v>
      </c>
      <c r="J174" s="136">
        <f t="shared" si="33"/>
        <v>44023.799699319039</v>
      </c>
      <c r="K174" s="136">
        <f t="shared" si="34"/>
        <v>38333.149767491857</v>
      </c>
      <c r="L174" s="136">
        <f t="shared" si="35"/>
        <v>20417.68311823051</v>
      </c>
      <c r="M174" s="42">
        <f t="shared" si="36"/>
        <v>0</v>
      </c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</row>
    <row r="175" spans="1:44">
      <c r="A175" s="44">
        <f t="shared" si="31"/>
        <v>164</v>
      </c>
      <c r="B175" s="44"/>
      <c r="C175" s="142">
        <v>39904</v>
      </c>
      <c r="E175" s="138" t="s">
        <v>328</v>
      </c>
      <c r="G175" s="135">
        <v>0</v>
      </c>
      <c r="H175" s="131">
        <v>5.4</v>
      </c>
      <c r="I175" s="136" t="str">
        <f t="shared" si="32"/>
        <v>P, S, T &amp; D Plant</v>
      </c>
      <c r="J175" s="136">
        <f t="shared" si="33"/>
        <v>0</v>
      </c>
      <c r="K175" s="136">
        <f t="shared" si="34"/>
        <v>0</v>
      </c>
      <c r="L175" s="136">
        <f t="shared" si="35"/>
        <v>0</v>
      </c>
      <c r="M175" s="42">
        <f t="shared" si="36"/>
        <v>0</v>
      </c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</row>
    <row r="176" spans="1:44">
      <c r="A176" s="44">
        <f t="shared" si="31"/>
        <v>165</v>
      </c>
      <c r="B176" s="44"/>
      <c r="C176" s="142">
        <v>39905</v>
      </c>
      <c r="E176" s="138" t="s">
        <v>329</v>
      </c>
      <c r="G176" s="135">
        <v>0</v>
      </c>
      <c r="H176" s="131">
        <v>5.4</v>
      </c>
      <c r="I176" s="136" t="str">
        <f t="shared" si="32"/>
        <v>P, S, T &amp; D Plant</v>
      </c>
      <c r="J176" s="136">
        <f t="shared" si="33"/>
        <v>0</v>
      </c>
      <c r="K176" s="136">
        <f t="shared" si="34"/>
        <v>0</v>
      </c>
      <c r="L176" s="136">
        <f t="shared" si="35"/>
        <v>0</v>
      </c>
      <c r="M176" s="42">
        <f t="shared" si="36"/>
        <v>0</v>
      </c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</row>
    <row r="177" spans="1:44">
      <c r="A177" s="44">
        <f t="shared" si="31"/>
        <v>166</v>
      </c>
      <c r="B177" s="44"/>
      <c r="C177" s="142">
        <v>39906</v>
      </c>
      <c r="E177" s="138" t="s">
        <v>330</v>
      </c>
      <c r="G177" s="135">
        <f>+O161</f>
        <v>159583.42534073186</v>
      </c>
      <c r="H177" s="131">
        <v>5.4</v>
      </c>
      <c r="I177" s="136" t="str">
        <f t="shared" si="32"/>
        <v>P, S, T &amp; D Plant</v>
      </c>
      <c r="J177" s="136">
        <f t="shared" si="33"/>
        <v>68358.004069908522</v>
      </c>
      <c r="K177" s="136">
        <f t="shared" si="34"/>
        <v>59521.841043156339</v>
      </c>
      <c r="L177" s="136">
        <f t="shared" si="35"/>
        <v>31703.580227667007</v>
      </c>
      <c r="M177" s="42">
        <f t="shared" si="36"/>
        <v>0</v>
      </c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</row>
    <row r="178" spans="1:44">
      <c r="A178" s="44">
        <f t="shared" si="31"/>
        <v>167</v>
      </c>
      <c r="B178" s="44"/>
      <c r="C178" s="142">
        <v>39907</v>
      </c>
      <c r="E178" s="138" t="s">
        <v>331</v>
      </c>
      <c r="G178" s="135">
        <f t="shared" ref="G178:G179" si="39">+O162</f>
        <v>28973.320114986447</v>
      </c>
      <c r="H178" s="131">
        <v>5.4</v>
      </c>
      <c r="I178" s="136" t="str">
        <f t="shared" si="32"/>
        <v>P, S, T &amp; D Plant</v>
      </c>
      <c r="J178" s="136">
        <f t="shared" si="33"/>
        <v>12410.80225036059</v>
      </c>
      <c r="K178" s="136">
        <f t="shared" si="34"/>
        <v>10806.544293021494</v>
      </c>
      <c r="L178" s="136">
        <f t="shared" si="35"/>
        <v>5755.973571604366</v>
      </c>
      <c r="M178" s="42">
        <f t="shared" si="36"/>
        <v>0</v>
      </c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</row>
    <row r="179" spans="1:44">
      <c r="A179" s="44">
        <f t="shared" si="31"/>
        <v>168</v>
      </c>
      <c r="B179" s="44"/>
      <c r="C179" s="142">
        <v>39908</v>
      </c>
      <c r="E179" s="138" t="s">
        <v>332</v>
      </c>
      <c r="G179" s="135">
        <f t="shared" si="39"/>
        <v>441064.56779886706</v>
      </c>
      <c r="H179" s="131">
        <v>5.4</v>
      </c>
      <c r="I179" s="136" t="str">
        <f t="shared" si="32"/>
        <v>P, S, T &amp; D Plant</v>
      </c>
      <c r="J179" s="136">
        <f t="shared" si="33"/>
        <v>188931.23428271143</v>
      </c>
      <c r="K179" s="136">
        <f t="shared" si="34"/>
        <v>164509.40965980032</v>
      </c>
      <c r="L179" s="136">
        <f t="shared" si="35"/>
        <v>87623.923856355337</v>
      </c>
      <c r="M179" s="42">
        <f t="shared" si="36"/>
        <v>0</v>
      </c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</row>
    <row r="180" spans="1:44">
      <c r="A180" s="44">
        <f t="shared" si="31"/>
        <v>169</v>
      </c>
      <c r="B180" s="44"/>
      <c r="C180" s="142">
        <v>39909</v>
      </c>
      <c r="E180" s="138" t="s">
        <v>333</v>
      </c>
      <c r="G180" s="135">
        <v>0</v>
      </c>
      <c r="H180" s="131">
        <v>5.4</v>
      </c>
      <c r="I180" s="136" t="str">
        <f t="shared" si="32"/>
        <v>P, S, T &amp; D Plant</v>
      </c>
      <c r="J180" s="136">
        <f t="shared" si="33"/>
        <v>0</v>
      </c>
      <c r="K180" s="136">
        <f t="shared" si="34"/>
        <v>0</v>
      </c>
      <c r="L180" s="136">
        <f t="shared" si="35"/>
        <v>0</v>
      </c>
      <c r="M180" s="42">
        <f t="shared" si="36"/>
        <v>0</v>
      </c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</row>
    <row r="181" spans="1:44">
      <c r="A181" s="44">
        <f t="shared" si="31"/>
        <v>170</v>
      </c>
      <c r="B181" s="44"/>
      <c r="C181" s="142">
        <v>39924</v>
      </c>
      <c r="E181" s="138" t="s">
        <v>334</v>
      </c>
      <c r="G181" s="135">
        <v>0</v>
      </c>
      <c r="H181" s="131">
        <v>5.4</v>
      </c>
      <c r="I181" s="136" t="str">
        <f t="shared" si="32"/>
        <v>P, S, T &amp; D Plant</v>
      </c>
      <c r="J181" s="136">
        <f t="shared" si="33"/>
        <v>0</v>
      </c>
      <c r="K181" s="136">
        <f t="shared" si="34"/>
        <v>0</v>
      </c>
      <c r="L181" s="136">
        <f t="shared" si="35"/>
        <v>0</v>
      </c>
      <c r="M181" s="42">
        <f t="shared" si="36"/>
        <v>0</v>
      </c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</row>
    <row r="182" spans="1:44">
      <c r="A182" s="44">
        <f t="shared" si="31"/>
        <v>171</v>
      </c>
      <c r="B182" s="44"/>
      <c r="C182" s="44"/>
      <c r="D182" s="44"/>
      <c r="E182" s="138" t="s">
        <v>368</v>
      </c>
      <c r="G182" s="135">
        <f>+O164</f>
        <v>28230.208708379763</v>
      </c>
      <c r="H182" s="131">
        <v>5.4</v>
      </c>
      <c r="I182" s="136" t="str">
        <f t="shared" si="32"/>
        <v>P, S, T &amp; D Plant</v>
      </c>
      <c r="J182" s="136">
        <f t="shared" si="33"/>
        <v>12092.488412637433</v>
      </c>
      <c r="K182" s="136">
        <f t="shared" si="34"/>
        <v>10529.37666783135</v>
      </c>
      <c r="L182" s="136">
        <f t="shared" si="35"/>
        <v>5608.3436279109828</v>
      </c>
      <c r="M182" s="42">
        <f>SUM(J182:L182)-G182</f>
        <v>0</v>
      </c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</row>
    <row r="183" spans="1:44">
      <c r="A183" s="44">
        <f t="shared" si="31"/>
        <v>172</v>
      </c>
      <c r="B183" s="44"/>
      <c r="C183" s="44"/>
      <c r="D183" s="44"/>
      <c r="E183" s="44"/>
      <c r="G183" s="140"/>
      <c r="H183" s="131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</row>
    <row r="184" spans="1:44">
      <c r="A184" s="44">
        <f t="shared" si="31"/>
        <v>173</v>
      </c>
      <c r="B184" s="44"/>
      <c r="C184" s="44"/>
      <c r="D184" s="44" t="s">
        <v>159</v>
      </c>
      <c r="E184" s="44"/>
      <c r="G184" s="42">
        <f>SUM(G148:G182)</f>
        <v>1559096.8879334165</v>
      </c>
      <c r="H184" s="131"/>
      <c r="I184" s="136"/>
      <c r="J184" s="42">
        <f>SUM(J148:J182)</f>
        <v>667843.48802626994</v>
      </c>
      <c r="K184" s="42">
        <f>SUM(K148:K182)</f>
        <v>581516.01230711467</v>
      </c>
      <c r="L184" s="42">
        <f>SUM(L148:L182)</f>
        <v>309737.38760003197</v>
      </c>
      <c r="M184" s="42">
        <f>SUM(J184:L184)-G184</f>
        <v>0</v>
      </c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</row>
    <row r="185" spans="1:44">
      <c r="A185" s="44">
        <f t="shared" si="31"/>
        <v>174</v>
      </c>
      <c r="B185" s="44"/>
      <c r="C185" s="44"/>
      <c r="D185" s="44"/>
      <c r="E185" s="44"/>
      <c r="G185" s="42"/>
      <c r="H185" s="131"/>
      <c r="I185" s="136"/>
      <c r="J185" s="136"/>
      <c r="K185" s="136"/>
      <c r="L185" s="136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</row>
    <row r="186" spans="1:44">
      <c r="A186" s="44">
        <f t="shared" si="31"/>
        <v>175</v>
      </c>
      <c r="B186" s="44"/>
      <c r="C186" s="44"/>
      <c r="D186" s="44" t="s">
        <v>363</v>
      </c>
      <c r="E186" s="44"/>
      <c r="G186" s="42"/>
      <c r="H186" s="131"/>
      <c r="I186" s="136"/>
      <c r="J186" s="136"/>
      <c r="K186" s="136"/>
      <c r="L186" s="136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</row>
    <row r="187" spans="1:44">
      <c r="A187" s="44">
        <f t="shared" si="31"/>
        <v>176</v>
      </c>
      <c r="B187" s="44"/>
      <c r="C187" s="44"/>
      <c r="D187" s="44"/>
      <c r="E187" s="44"/>
      <c r="G187" s="42"/>
      <c r="H187" s="131"/>
      <c r="I187" s="136"/>
      <c r="J187" s="136"/>
      <c r="K187" s="136"/>
      <c r="L187" s="136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</row>
    <row r="188" spans="1:44">
      <c r="A188" s="44">
        <f t="shared" si="31"/>
        <v>177</v>
      </c>
      <c r="B188" s="44"/>
      <c r="C188" s="44"/>
      <c r="D188" s="44" t="s">
        <v>158</v>
      </c>
      <c r="E188" s="44"/>
      <c r="G188" s="42"/>
      <c r="H188" s="131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</row>
    <row r="189" spans="1:44">
      <c r="A189" s="44">
        <f t="shared" si="31"/>
        <v>178</v>
      </c>
      <c r="B189" s="44"/>
      <c r="C189" s="44"/>
      <c r="D189" s="44"/>
      <c r="E189" s="44"/>
      <c r="G189" s="42"/>
      <c r="H189" s="131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</row>
    <row r="190" spans="1:44">
      <c r="A190" s="44">
        <f t="shared" si="31"/>
        <v>179</v>
      </c>
      <c r="B190" s="44"/>
      <c r="C190" s="139">
        <v>37400</v>
      </c>
      <c r="E190" s="138" t="s">
        <v>125</v>
      </c>
      <c r="G190" s="135">
        <v>0</v>
      </c>
      <c r="H190" s="131">
        <v>5.4</v>
      </c>
      <c r="I190" s="136" t="str">
        <f>VLOOKUP($H190,class,3)</f>
        <v>P, S, T &amp; D Plant</v>
      </c>
      <c r="J190" s="136">
        <f>$G190*VLOOKUP($H190,class,6)</f>
        <v>0</v>
      </c>
      <c r="K190" s="136">
        <f>$G190*VLOOKUP($H190,class,7)</f>
        <v>0</v>
      </c>
      <c r="L190" s="136">
        <f>$G190*VLOOKUP($H190,class,8)</f>
        <v>0</v>
      </c>
      <c r="M190" s="42">
        <f>SUM(J190:L190)-G190</f>
        <v>0</v>
      </c>
      <c r="N190" s="157" t="s">
        <v>149</v>
      </c>
      <c r="O190" s="42">
        <v>17988.404334378542</v>
      </c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</row>
    <row r="191" spans="1:44">
      <c r="A191" s="44">
        <f t="shared" si="31"/>
        <v>180</v>
      </c>
      <c r="B191" s="44"/>
      <c r="C191" s="139">
        <v>39000</v>
      </c>
      <c r="E191" s="138" t="s">
        <v>149</v>
      </c>
      <c r="G191" s="135">
        <f>+O190+O191</f>
        <v>83992.99565321843</v>
      </c>
      <c r="H191" s="131">
        <v>5.4</v>
      </c>
      <c r="I191" s="136" t="str">
        <f t="shared" ref="I191:I224" si="40">VLOOKUP($H191,class,3)</f>
        <v>P, S, T &amp; D Plant</v>
      </c>
      <c r="J191" s="136">
        <f t="shared" ref="J191:J224" si="41">$G191*VLOOKUP($H191,class,6)</f>
        <v>35978.633285051052</v>
      </c>
      <c r="K191" s="136">
        <f t="shared" ref="K191:K224" si="42">$G191*VLOOKUP($H191,class,7)</f>
        <v>31327.925975614111</v>
      </c>
      <c r="L191" s="136">
        <f t="shared" ref="L191:L224" si="43">$G191*VLOOKUP($H191,class,8)</f>
        <v>16686.436392553274</v>
      </c>
      <c r="M191" s="42">
        <f t="shared" ref="M191:M224" si="44">SUM(J191:L191)-G191</f>
        <v>0</v>
      </c>
      <c r="N191" s="157" t="s">
        <v>464</v>
      </c>
      <c r="O191" s="42">
        <v>66004.591318839884</v>
      </c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</row>
    <row r="192" spans="1:44">
      <c r="A192" s="44">
        <f t="shared" si="31"/>
        <v>181</v>
      </c>
      <c r="B192" s="44"/>
      <c r="C192" s="139">
        <v>36602</v>
      </c>
      <c r="E192" s="138" t="s">
        <v>149</v>
      </c>
      <c r="G192" s="135">
        <v>0</v>
      </c>
      <c r="H192" s="131">
        <v>5.4</v>
      </c>
      <c r="I192" s="136" t="str">
        <f t="shared" si="40"/>
        <v>P, S, T &amp; D Plant</v>
      </c>
      <c r="J192" s="136">
        <f t="shared" si="41"/>
        <v>0</v>
      </c>
      <c r="K192" s="136">
        <f t="shared" si="42"/>
        <v>0</v>
      </c>
      <c r="L192" s="136">
        <f t="shared" si="43"/>
        <v>0</v>
      </c>
      <c r="M192" s="42">
        <f t="shared" si="44"/>
        <v>0</v>
      </c>
      <c r="N192" s="157" t="s">
        <v>307</v>
      </c>
      <c r="O192" s="42">
        <v>492963.589951651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</row>
    <row r="193" spans="1:44">
      <c r="A193" s="44">
        <f t="shared" si="31"/>
        <v>182</v>
      </c>
      <c r="B193" s="44"/>
      <c r="C193" s="139">
        <v>37503</v>
      </c>
      <c r="E193" s="138" t="s">
        <v>291</v>
      </c>
      <c r="G193" s="135">
        <v>0</v>
      </c>
      <c r="H193" s="131">
        <v>5.4</v>
      </c>
      <c r="I193" s="136" t="str">
        <f t="shared" si="40"/>
        <v>P, S, T &amp; D Plant</v>
      </c>
      <c r="J193" s="136">
        <f t="shared" si="41"/>
        <v>0</v>
      </c>
      <c r="K193" s="136">
        <f t="shared" si="42"/>
        <v>0</v>
      </c>
      <c r="L193" s="136">
        <f t="shared" si="43"/>
        <v>0</v>
      </c>
      <c r="M193" s="42">
        <f t="shared" si="44"/>
        <v>0</v>
      </c>
      <c r="N193" s="157" t="s">
        <v>308</v>
      </c>
      <c r="O193" s="42">
        <v>343787.74420964363</v>
      </c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</row>
    <row r="194" spans="1:44">
      <c r="A194" s="44">
        <f t="shared" si="31"/>
        <v>183</v>
      </c>
      <c r="B194" s="44"/>
      <c r="C194" s="139">
        <v>39004</v>
      </c>
      <c r="E194" s="138" t="s">
        <v>306</v>
      </c>
      <c r="G194" s="135">
        <v>0</v>
      </c>
      <c r="H194" s="131">
        <v>5.4</v>
      </c>
      <c r="I194" s="136" t="str">
        <f t="shared" si="40"/>
        <v>P, S, T &amp; D Plant</v>
      </c>
      <c r="J194" s="136">
        <f t="shared" si="41"/>
        <v>0</v>
      </c>
      <c r="K194" s="136">
        <f t="shared" si="42"/>
        <v>0</v>
      </c>
      <c r="L194" s="136">
        <f t="shared" si="43"/>
        <v>0</v>
      </c>
      <c r="M194" s="42">
        <f t="shared" si="44"/>
        <v>0</v>
      </c>
      <c r="N194" s="157" t="s">
        <v>309</v>
      </c>
      <c r="O194" s="42">
        <v>308.07888237393615</v>
      </c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</row>
    <row r="195" spans="1:44">
      <c r="A195" s="44">
        <f t="shared" si="31"/>
        <v>184</v>
      </c>
      <c r="B195" s="44"/>
      <c r="C195" s="139">
        <v>39009</v>
      </c>
      <c r="E195" s="138" t="s">
        <v>307</v>
      </c>
      <c r="G195" s="135">
        <f>+O192</f>
        <v>492963.589951651</v>
      </c>
      <c r="H195" s="131">
        <v>5.4</v>
      </c>
      <c r="I195" s="136" t="str">
        <f t="shared" si="40"/>
        <v>P, S, T &amp; D Plant</v>
      </c>
      <c r="J195" s="136">
        <f t="shared" si="41"/>
        <v>211162.3247607447</v>
      </c>
      <c r="K195" s="136">
        <f t="shared" si="42"/>
        <v>183866.84192619994</v>
      </c>
      <c r="L195" s="136">
        <f t="shared" si="43"/>
        <v>97934.423264706405</v>
      </c>
      <c r="M195" s="42">
        <f t="shared" si="44"/>
        <v>0</v>
      </c>
      <c r="N195" s="157" t="s">
        <v>310</v>
      </c>
      <c r="O195" s="42">
        <v>151.86437704310245</v>
      </c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</row>
    <row r="196" spans="1:44">
      <c r="A196" s="44">
        <f t="shared" si="31"/>
        <v>185</v>
      </c>
      <c r="B196" s="44"/>
      <c r="C196" s="139">
        <v>39100</v>
      </c>
      <c r="E196" s="138" t="s">
        <v>308</v>
      </c>
      <c r="G196" s="135">
        <f>+O193+O196</f>
        <v>343989.90543806186</v>
      </c>
      <c r="H196" s="131">
        <v>5.4</v>
      </c>
      <c r="I196" s="136" t="str">
        <f t="shared" si="40"/>
        <v>P, S, T &amp; D Plant</v>
      </c>
      <c r="J196" s="136">
        <f t="shared" si="41"/>
        <v>147349.03268140767</v>
      </c>
      <c r="K196" s="136">
        <f t="shared" si="42"/>
        <v>128302.24961156232</v>
      </c>
      <c r="L196" s="136">
        <f t="shared" si="43"/>
        <v>68338.623145091886</v>
      </c>
      <c r="M196" s="42">
        <f t="shared" si="44"/>
        <v>0</v>
      </c>
      <c r="N196" s="158" t="s">
        <v>465</v>
      </c>
      <c r="O196" s="42">
        <v>202.16122841822977</v>
      </c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</row>
    <row r="197" spans="1:44">
      <c r="A197" s="44">
        <f t="shared" si="31"/>
        <v>186</v>
      </c>
      <c r="B197" s="44"/>
      <c r="C197" s="139">
        <v>39102</v>
      </c>
      <c r="E197" s="138" t="s">
        <v>309</v>
      </c>
      <c r="G197" s="135">
        <f t="shared" ref="G197:G198" si="45">+O194</f>
        <v>308.07888237393615</v>
      </c>
      <c r="H197" s="131">
        <v>5.4</v>
      </c>
      <c r="I197" s="136" t="str">
        <f t="shared" si="40"/>
        <v>P, S, T &amp; D Plant</v>
      </c>
      <c r="J197" s="136">
        <f t="shared" si="41"/>
        <v>131.96644607800104</v>
      </c>
      <c r="K197" s="136">
        <f t="shared" si="42"/>
        <v>114.90806282834103</v>
      </c>
      <c r="L197" s="136">
        <f t="shared" si="43"/>
        <v>61.204373467594088</v>
      </c>
      <c r="M197" s="42">
        <f t="shared" si="44"/>
        <v>0</v>
      </c>
      <c r="N197" s="157" t="s">
        <v>311</v>
      </c>
      <c r="O197" s="42">
        <v>5440.0891485731463</v>
      </c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</row>
    <row r="198" spans="1:44">
      <c r="A198" s="44">
        <f t="shared" si="31"/>
        <v>187</v>
      </c>
      <c r="B198" s="44"/>
      <c r="C198" s="146">
        <v>39103</v>
      </c>
      <c r="E198" s="138" t="s">
        <v>310</v>
      </c>
      <c r="G198" s="135">
        <f t="shared" si="45"/>
        <v>151.86437704310245</v>
      </c>
      <c r="H198" s="131">
        <v>5.4</v>
      </c>
      <c r="I198" s="136" t="str">
        <f t="shared" si="40"/>
        <v>P, S, T &amp; D Plant</v>
      </c>
      <c r="J198" s="136">
        <f t="shared" si="41"/>
        <v>65.05152826379927</v>
      </c>
      <c r="K198" s="136">
        <f t="shared" si="42"/>
        <v>56.642770332680278</v>
      </c>
      <c r="L198" s="136">
        <f t="shared" si="43"/>
        <v>30.170078446622906</v>
      </c>
      <c r="M198" s="42">
        <f t="shared" si="44"/>
        <v>0</v>
      </c>
      <c r="N198" s="157" t="s">
        <v>198</v>
      </c>
      <c r="O198" s="42">
        <v>39.826754643937484</v>
      </c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</row>
    <row r="199" spans="1:44">
      <c r="A199" s="44">
        <f t="shared" si="31"/>
        <v>188</v>
      </c>
      <c r="B199" s="44"/>
      <c r="C199" s="139">
        <v>39200</v>
      </c>
      <c r="E199" s="138" t="s">
        <v>311</v>
      </c>
      <c r="G199" s="135">
        <f>+O197</f>
        <v>5440.0891485731463</v>
      </c>
      <c r="H199" s="131">
        <v>5.4</v>
      </c>
      <c r="I199" s="136" t="str">
        <f t="shared" si="40"/>
        <v>P, S, T &amp; D Plant</v>
      </c>
      <c r="J199" s="136">
        <f t="shared" si="41"/>
        <v>2330.2773164871514</v>
      </c>
      <c r="K199" s="136">
        <f t="shared" si="42"/>
        <v>2029.0585997299256</v>
      </c>
      <c r="L199" s="136">
        <f t="shared" si="43"/>
        <v>1080.7532323560695</v>
      </c>
      <c r="M199" s="42">
        <f t="shared" si="44"/>
        <v>0</v>
      </c>
      <c r="N199" s="157" t="s">
        <v>314</v>
      </c>
      <c r="O199" s="42">
        <v>11852.849964634637</v>
      </c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</row>
    <row r="200" spans="1:44">
      <c r="A200" s="44">
        <f t="shared" si="31"/>
        <v>189</v>
      </c>
      <c r="B200" s="44"/>
      <c r="C200" s="139">
        <v>39201</v>
      </c>
      <c r="E200" s="138" t="s">
        <v>312</v>
      </c>
      <c r="G200" s="135">
        <v>0</v>
      </c>
      <c r="H200" s="131">
        <v>5.4</v>
      </c>
      <c r="I200" s="136" t="str">
        <f t="shared" si="40"/>
        <v>P, S, T &amp; D Plant</v>
      </c>
      <c r="J200" s="136">
        <f t="shared" si="41"/>
        <v>0</v>
      </c>
      <c r="K200" s="136">
        <f t="shared" si="42"/>
        <v>0</v>
      </c>
      <c r="L200" s="136">
        <f t="shared" si="43"/>
        <v>0</v>
      </c>
      <c r="M200" s="42">
        <f t="shared" si="44"/>
        <v>0</v>
      </c>
      <c r="N200" s="157" t="s">
        <v>466</v>
      </c>
      <c r="O200" s="42">
        <v>579.94438036530892</v>
      </c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</row>
    <row r="201" spans="1:44">
      <c r="A201" s="44">
        <f t="shared" si="31"/>
        <v>190</v>
      </c>
      <c r="B201" s="44"/>
      <c r="C201" s="139">
        <v>39202</v>
      </c>
      <c r="E201" s="138" t="s">
        <v>313</v>
      </c>
      <c r="G201" s="135">
        <v>0</v>
      </c>
      <c r="H201" s="131">
        <v>5.4</v>
      </c>
      <c r="I201" s="136" t="str">
        <f t="shared" si="40"/>
        <v>P, S, T &amp; D Plant</v>
      </c>
      <c r="J201" s="136">
        <f t="shared" si="41"/>
        <v>0</v>
      </c>
      <c r="K201" s="136">
        <f t="shared" si="42"/>
        <v>0</v>
      </c>
      <c r="L201" s="136">
        <f t="shared" si="43"/>
        <v>0</v>
      </c>
      <c r="M201" s="42">
        <f t="shared" si="44"/>
        <v>0</v>
      </c>
      <c r="N201" s="153" t="s">
        <v>319</v>
      </c>
      <c r="O201" s="42">
        <v>75210.462732764092</v>
      </c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</row>
    <row r="202" spans="1:44">
      <c r="A202" s="44">
        <f t="shared" si="31"/>
        <v>191</v>
      </c>
      <c r="B202" s="44"/>
      <c r="C202" s="139">
        <v>39300</v>
      </c>
      <c r="E202" s="138" t="s">
        <v>198</v>
      </c>
      <c r="G202" s="135">
        <f>+O198</f>
        <v>39.826754643937484</v>
      </c>
      <c r="H202" s="131">
        <v>5.4</v>
      </c>
      <c r="I202" s="136" t="str">
        <f t="shared" si="40"/>
        <v>P, S, T &amp; D Plant</v>
      </c>
      <c r="J202" s="136">
        <f t="shared" si="41"/>
        <v>17.059901115850064</v>
      </c>
      <c r="K202" s="136">
        <f t="shared" si="42"/>
        <v>14.854686532262173</v>
      </c>
      <c r="L202" s="136">
        <f t="shared" si="43"/>
        <v>7.9121669958252498</v>
      </c>
      <c r="M202" s="42">
        <f t="shared" si="44"/>
        <v>0</v>
      </c>
      <c r="N202" s="153" t="s">
        <v>323</v>
      </c>
      <c r="O202" s="42">
        <v>7383.6328308845641</v>
      </c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</row>
    <row r="203" spans="1:44">
      <c r="A203" s="44">
        <f t="shared" ref="A203:A266" si="46">A202+1</f>
        <v>192</v>
      </c>
      <c r="B203" s="44"/>
      <c r="C203" s="139">
        <v>39400</v>
      </c>
      <c r="E203" s="138" t="s">
        <v>314</v>
      </c>
      <c r="G203" s="135">
        <f>+O199</f>
        <v>11852.849964634637</v>
      </c>
      <c r="H203" s="131">
        <v>5.4</v>
      </c>
      <c r="I203" s="136" t="str">
        <f t="shared" si="40"/>
        <v>P, S, T &amp; D Plant</v>
      </c>
      <c r="J203" s="136">
        <f t="shared" si="41"/>
        <v>5077.2012468872972</v>
      </c>
      <c r="K203" s="136">
        <f t="shared" si="42"/>
        <v>4420.9068078155378</v>
      </c>
      <c r="L203" s="136">
        <f t="shared" si="43"/>
        <v>2354.7419099318031</v>
      </c>
      <c r="M203" s="42">
        <f t="shared" si="44"/>
        <v>0</v>
      </c>
      <c r="N203" s="153" t="s">
        <v>324</v>
      </c>
      <c r="O203" s="42">
        <v>7341.0953234712233</v>
      </c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</row>
    <row r="204" spans="1:44">
      <c r="A204" s="44">
        <f t="shared" si="46"/>
        <v>193</v>
      </c>
      <c r="B204" s="44"/>
      <c r="C204" s="142">
        <v>39500</v>
      </c>
      <c r="E204" s="138" t="str">
        <f>+N200</f>
        <v>Laboratory Equipment</v>
      </c>
      <c r="G204" s="135">
        <f>+O200</f>
        <v>579.94438036530892</v>
      </c>
      <c r="H204" s="131">
        <v>5.4</v>
      </c>
      <c r="I204" s="136" t="str">
        <f t="shared" si="40"/>
        <v>P, S, T &amp; D Plant</v>
      </c>
      <c r="J204" s="136">
        <f t="shared" si="41"/>
        <v>248.42078824093096</v>
      </c>
      <c r="K204" s="136">
        <f t="shared" si="42"/>
        <v>216.30916336250016</v>
      </c>
      <c r="L204" s="136">
        <f t="shared" si="43"/>
        <v>115.21442876187784</v>
      </c>
      <c r="M204" s="42">
        <f t="shared" si="44"/>
        <v>0</v>
      </c>
      <c r="N204" s="153" t="s">
        <v>325</v>
      </c>
      <c r="O204" s="42">
        <v>467811.83879488357</v>
      </c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</row>
    <row r="205" spans="1:44">
      <c r="A205" s="44">
        <f t="shared" si="46"/>
        <v>194</v>
      </c>
      <c r="B205" s="44"/>
      <c r="C205" s="139">
        <v>39603</v>
      </c>
      <c r="E205" s="138" t="s">
        <v>316</v>
      </c>
      <c r="G205" s="135">
        <v>0</v>
      </c>
      <c r="H205" s="131">
        <v>5.4</v>
      </c>
      <c r="I205" s="136" t="str">
        <f t="shared" si="40"/>
        <v>P, S, T &amp; D Plant</v>
      </c>
      <c r="J205" s="136">
        <f t="shared" si="41"/>
        <v>0</v>
      </c>
      <c r="K205" s="136">
        <f t="shared" si="42"/>
        <v>0</v>
      </c>
      <c r="L205" s="136">
        <f t="shared" si="43"/>
        <v>0</v>
      </c>
      <c r="M205" s="42">
        <f t="shared" si="44"/>
        <v>0</v>
      </c>
      <c r="N205" s="153" t="s">
        <v>326</v>
      </c>
      <c r="O205" s="42">
        <v>479774.3445915223</v>
      </c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</row>
    <row r="206" spans="1:44">
      <c r="A206" s="44">
        <f t="shared" si="46"/>
        <v>195</v>
      </c>
      <c r="B206" s="44"/>
      <c r="C206" s="137">
        <v>39604</v>
      </c>
      <c r="E206" s="138" t="s">
        <v>317</v>
      </c>
      <c r="G206" s="135">
        <v>0</v>
      </c>
      <c r="H206" s="131">
        <v>5.4</v>
      </c>
      <c r="I206" s="136" t="str">
        <f t="shared" si="40"/>
        <v>P, S, T &amp; D Plant</v>
      </c>
      <c r="J206" s="136">
        <f t="shared" si="41"/>
        <v>0</v>
      </c>
      <c r="K206" s="136">
        <f t="shared" si="42"/>
        <v>0</v>
      </c>
      <c r="L206" s="136">
        <f t="shared" si="43"/>
        <v>0</v>
      </c>
      <c r="M206" s="42">
        <f t="shared" si="44"/>
        <v>0</v>
      </c>
      <c r="N206" s="153" t="s">
        <v>327</v>
      </c>
      <c r="O206" s="42">
        <v>78254.969763197994</v>
      </c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</row>
    <row r="207" spans="1:44">
      <c r="A207" s="44">
        <f t="shared" si="46"/>
        <v>196</v>
      </c>
      <c r="B207" s="44"/>
      <c r="C207" s="137">
        <v>39605</v>
      </c>
      <c r="E207" s="141" t="s">
        <v>318</v>
      </c>
      <c r="G207" s="135">
        <v>0</v>
      </c>
      <c r="H207" s="131">
        <v>5.4</v>
      </c>
      <c r="I207" s="136" t="str">
        <f t="shared" si="40"/>
        <v>P, S, T &amp; D Plant</v>
      </c>
      <c r="J207" s="136">
        <f t="shared" si="41"/>
        <v>0</v>
      </c>
      <c r="K207" s="136">
        <f t="shared" si="42"/>
        <v>0</v>
      </c>
      <c r="L207" s="136">
        <f t="shared" si="43"/>
        <v>0</v>
      </c>
      <c r="M207" s="42">
        <f t="shared" si="44"/>
        <v>0</v>
      </c>
      <c r="N207" s="153" t="s">
        <v>328</v>
      </c>
      <c r="O207" s="42">
        <v>901.80304500563636</v>
      </c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</row>
    <row r="208" spans="1:44">
      <c r="A208" s="44">
        <f t="shared" si="46"/>
        <v>197</v>
      </c>
      <c r="B208" s="44"/>
      <c r="C208" s="137">
        <v>39700</v>
      </c>
      <c r="E208" s="138" t="s">
        <v>319</v>
      </c>
      <c r="G208" s="135">
        <f>+O201</f>
        <v>75210.462732764092</v>
      </c>
      <c r="H208" s="131">
        <v>5.4</v>
      </c>
      <c r="I208" s="136" t="str">
        <f t="shared" si="40"/>
        <v>P, S, T &amp; D Plant</v>
      </c>
      <c r="J208" s="136">
        <f t="shared" si="41"/>
        <v>32216.610883046065</v>
      </c>
      <c r="K208" s="136">
        <f t="shared" si="42"/>
        <v>28052.194004506055</v>
      </c>
      <c r="L208" s="136">
        <f t="shared" si="43"/>
        <v>14941.657845211976</v>
      </c>
      <c r="M208" s="42">
        <f t="shared" si="44"/>
        <v>0</v>
      </c>
      <c r="N208" s="153" t="s">
        <v>329</v>
      </c>
      <c r="O208" s="42">
        <v>810.1690700067951</v>
      </c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</row>
    <row r="209" spans="1:44">
      <c r="A209" s="44">
        <f t="shared" si="46"/>
        <v>198</v>
      </c>
      <c r="B209" s="44"/>
      <c r="C209" s="137">
        <v>39701</v>
      </c>
      <c r="E209" s="138" t="s">
        <v>320</v>
      </c>
      <c r="G209" s="135">
        <v>0</v>
      </c>
      <c r="H209" s="131">
        <v>5.4</v>
      </c>
      <c r="I209" s="136" t="str">
        <f t="shared" si="40"/>
        <v>P, S, T &amp; D Plant</v>
      </c>
      <c r="J209" s="136">
        <f t="shared" si="41"/>
        <v>0</v>
      </c>
      <c r="K209" s="136">
        <f t="shared" si="42"/>
        <v>0</v>
      </c>
      <c r="L209" s="136">
        <f t="shared" si="43"/>
        <v>0</v>
      </c>
      <c r="M209" s="42">
        <f t="shared" si="44"/>
        <v>0</v>
      </c>
      <c r="N209" s="153" t="s">
        <v>330</v>
      </c>
      <c r="O209" s="42">
        <v>78640.463199807316</v>
      </c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</row>
    <row r="210" spans="1:44">
      <c r="A210" s="44">
        <f t="shared" si="46"/>
        <v>199</v>
      </c>
      <c r="B210" s="44"/>
      <c r="C210" s="137">
        <v>39702</v>
      </c>
      <c r="E210" s="138" t="s">
        <v>321</v>
      </c>
      <c r="G210" s="135">
        <v>0</v>
      </c>
      <c r="H210" s="131">
        <v>5.4</v>
      </c>
      <c r="I210" s="136" t="str">
        <f t="shared" si="40"/>
        <v>P, S, T &amp; D Plant</v>
      </c>
      <c r="J210" s="136">
        <f t="shared" si="41"/>
        <v>0</v>
      </c>
      <c r="K210" s="136">
        <f t="shared" si="42"/>
        <v>0</v>
      </c>
      <c r="L210" s="136">
        <f t="shared" si="43"/>
        <v>0</v>
      </c>
      <c r="M210" s="42">
        <f t="shared" si="44"/>
        <v>0</v>
      </c>
      <c r="N210" s="153" t="s">
        <v>331</v>
      </c>
      <c r="O210" s="42">
        <v>29709.938069859767</v>
      </c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</row>
    <row r="211" spans="1:44">
      <c r="A211" s="44">
        <f t="shared" si="46"/>
        <v>200</v>
      </c>
      <c r="B211" s="44"/>
      <c r="C211" s="137">
        <v>39705</v>
      </c>
      <c r="E211" s="138" t="s">
        <v>322</v>
      </c>
      <c r="G211" s="135">
        <v>0</v>
      </c>
      <c r="H211" s="131">
        <v>5.4</v>
      </c>
      <c r="I211" s="136" t="str">
        <f t="shared" si="40"/>
        <v>P, S, T &amp; D Plant</v>
      </c>
      <c r="J211" s="136">
        <f t="shared" si="41"/>
        <v>0</v>
      </c>
      <c r="K211" s="136">
        <f t="shared" si="42"/>
        <v>0</v>
      </c>
      <c r="L211" s="136">
        <f t="shared" si="43"/>
        <v>0</v>
      </c>
      <c r="M211" s="42">
        <f t="shared" si="44"/>
        <v>0</v>
      </c>
      <c r="N211" s="153" t="s">
        <v>332</v>
      </c>
      <c r="O211" s="42">
        <v>4560798.1948622121</v>
      </c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</row>
    <row r="212" spans="1:44">
      <c r="A212" s="44">
        <f t="shared" si="46"/>
        <v>201</v>
      </c>
      <c r="B212" s="44"/>
      <c r="C212" s="137">
        <v>39800</v>
      </c>
      <c r="E212" s="138" t="s">
        <v>323</v>
      </c>
      <c r="G212" s="135">
        <f>+O202</f>
        <v>7383.6328308845641</v>
      </c>
      <c r="H212" s="131">
        <v>5.4</v>
      </c>
      <c r="I212" s="136" t="str">
        <f t="shared" si="40"/>
        <v>P, S, T &amp; D Plant</v>
      </c>
      <c r="J212" s="136">
        <f t="shared" si="41"/>
        <v>3162.7996580888689</v>
      </c>
      <c r="K212" s="136">
        <f t="shared" si="42"/>
        <v>2753.9665773095003</v>
      </c>
      <c r="L212" s="136">
        <f t="shared" si="43"/>
        <v>1466.8665954861956</v>
      </c>
      <c r="M212" s="42">
        <f t="shared" si="44"/>
        <v>0</v>
      </c>
      <c r="N212" s="153" t="s">
        <v>333</v>
      </c>
      <c r="O212" s="42">
        <v>57763.322000792556</v>
      </c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</row>
    <row r="213" spans="1:44">
      <c r="A213" s="44">
        <f t="shared" si="46"/>
        <v>202</v>
      </c>
      <c r="B213" s="44"/>
      <c r="C213" s="137">
        <v>39900</v>
      </c>
      <c r="E213" s="138" t="s">
        <v>324</v>
      </c>
      <c r="G213" s="135">
        <f t="shared" ref="G213:G224" si="47">+O203</f>
        <v>7341.0953234712233</v>
      </c>
      <c r="H213" s="131">
        <v>5.4</v>
      </c>
      <c r="I213" s="136" t="str">
        <f t="shared" si="40"/>
        <v>P, S, T &amp; D Plant</v>
      </c>
      <c r="J213" s="136">
        <f t="shared" si="41"/>
        <v>3144.5785984852387</v>
      </c>
      <c r="K213" s="136">
        <f t="shared" si="42"/>
        <v>2738.1008271589253</v>
      </c>
      <c r="L213" s="136">
        <f t="shared" si="43"/>
        <v>1458.4158978270596</v>
      </c>
      <c r="M213" s="42">
        <f t="shared" si="44"/>
        <v>0</v>
      </c>
      <c r="N213" s="159" t="s">
        <v>467</v>
      </c>
      <c r="O213" s="42">
        <v>0</v>
      </c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</row>
    <row r="214" spans="1:44">
      <c r="A214" s="44">
        <f t="shared" si="46"/>
        <v>203</v>
      </c>
      <c r="B214" s="44"/>
      <c r="C214" s="137">
        <v>39901</v>
      </c>
      <c r="E214" s="138" t="s">
        <v>325</v>
      </c>
      <c r="G214" s="135">
        <f t="shared" si="47"/>
        <v>467811.83879488357</v>
      </c>
      <c r="H214" s="131">
        <v>5.4</v>
      </c>
      <c r="I214" s="136" t="str">
        <f t="shared" si="40"/>
        <v>P, S, T &amp; D Plant</v>
      </c>
      <c r="J214" s="136">
        <f t="shared" si="41"/>
        <v>200388.50220198804</v>
      </c>
      <c r="K214" s="136">
        <f t="shared" si="42"/>
        <v>174485.67636271066</v>
      </c>
      <c r="L214" s="136">
        <f t="shared" si="43"/>
        <v>92937.660230184891</v>
      </c>
      <c r="M214" s="42">
        <f t="shared" si="44"/>
        <v>0</v>
      </c>
      <c r="N214" s="153" t="s">
        <v>368</v>
      </c>
      <c r="O214" s="42">
        <v>0</v>
      </c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</row>
    <row r="215" spans="1:44">
      <c r="A215" s="44">
        <f t="shared" si="46"/>
        <v>204</v>
      </c>
      <c r="B215" s="44"/>
      <c r="C215" s="137">
        <v>39902</v>
      </c>
      <c r="E215" s="138" t="s">
        <v>326</v>
      </c>
      <c r="G215" s="135">
        <f t="shared" si="47"/>
        <v>479774.3445915223</v>
      </c>
      <c r="H215" s="131">
        <v>5.4</v>
      </c>
      <c r="I215" s="136" t="str">
        <f t="shared" si="40"/>
        <v>P, S, T &amp; D Plant</v>
      </c>
      <c r="J215" s="136">
        <f t="shared" si="41"/>
        <v>205512.67482948344</v>
      </c>
      <c r="K215" s="136">
        <f t="shared" si="42"/>
        <v>178947.48288795026</v>
      </c>
      <c r="L215" s="136">
        <f t="shared" si="43"/>
        <v>95314.186874088598</v>
      </c>
      <c r="M215" s="42">
        <f t="shared" si="44"/>
        <v>0</v>
      </c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</row>
    <row r="216" spans="1:44">
      <c r="A216" s="44">
        <f t="shared" si="46"/>
        <v>205</v>
      </c>
      <c r="B216" s="44"/>
      <c r="C216" s="137">
        <v>39903</v>
      </c>
      <c r="E216" s="138" t="s">
        <v>327</v>
      </c>
      <c r="G216" s="135">
        <f t="shared" si="47"/>
        <v>78254.969763197994</v>
      </c>
      <c r="H216" s="131">
        <v>5.4</v>
      </c>
      <c r="I216" s="136" t="str">
        <f t="shared" si="40"/>
        <v>P, S, T &amp; D Plant</v>
      </c>
      <c r="J216" s="136">
        <f t="shared" si="41"/>
        <v>33520.733936758625</v>
      </c>
      <c r="K216" s="136">
        <f t="shared" si="42"/>
        <v>29187.742155157299</v>
      </c>
      <c r="L216" s="136">
        <f t="shared" si="43"/>
        <v>15546.493671282075</v>
      </c>
      <c r="M216" s="42">
        <f t="shared" si="44"/>
        <v>0</v>
      </c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</row>
    <row r="217" spans="1:44">
      <c r="A217" s="44">
        <f t="shared" si="46"/>
        <v>206</v>
      </c>
      <c r="B217" s="44"/>
      <c r="C217" s="137">
        <v>39904</v>
      </c>
      <c r="E217" s="138" t="s">
        <v>328</v>
      </c>
      <c r="G217" s="135">
        <f t="shared" si="47"/>
        <v>901.80304500563636</v>
      </c>
      <c r="H217" s="131">
        <v>5.4</v>
      </c>
      <c r="I217" s="136" t="str">
        <f t="shared" si="40"/>
        <v>P, S, T &amp; D Plant</v>
      </c>
      <c r="J217" s="136">
        <f t="shared" si="41"/>
        <v>386.28984237636166</v>
      </c>
      <c r="K217" s="136">
        <f t="shared" si="42"/>
        <v>336.35684522031255</v>
      </c>
      <c r="L217" s="136">
        <f t="shared" si="43"/>
        <v>179.15635740896221</v>
      </c>
      <c r="M217" s="42">
        <f t="shared" si="44"/>
        <v>0</v>
      </c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</row>
    <row r="218" spans="1:44">
      <c r="A218" s="44">
        <f t="shared" si="46"/>
        <v>207</v>
      </c>
      <c r="B218" s="44"/>
      <c r="C218" s="137">
        <v>39905</v>
      </c>
      <c r="E218" s="138" t="s">
        <v>329</v>
      </c>
      <c r="G218" s="135">
        <f t="shared" si="47"/>
        <v>810.1690700067951</v>
      </c>
      <c r="H218" s="131">
        <v>5.4</v>
      </c>
      <c r="I218" s="136" t="str">
        <f t="shared" si="40"/>
        <v>P, S, T &amp; D Plant</v>
      </c>
      <c r="J218" s="136">
        <f t="shared" si="41"/>
        <v>347.03817433791471</v>
      </c>
      <c r="K218" s="136">
        <f t="shared" si="42"/>
        <v>302.17896689499088</v>
      </c>
      <c r="L218" s="136">
        <f t="shared" si="43"/>
        <v>160.95192877388956</v>
      </c>
      <c r="M218" s="42">
        <f t="shared" si="44"/>
        <v>0</v>
      </c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</row>
    <row r="219" spans="1:44">
      <c r="A219" s="44">
        <f t="shared" si="46"/>
        <v>208</v>
      </c>
      <c r="B219" s="44"/>
      <c r="C219" s="137">
        <v>39906</v>
      </c>
      <c r="E219" s="138" t="s">
        <v>330</v>
      </c>
      <c r="G219" s="135">
        <f t="shared" si="47"/>
        <v>78640.463199807316</v>
      </c>
      <c r="H219" s="131">
        <v>5.4</v>
      </c>
      <c r="I219" s="136" t="str">
        <f t="shared" si="40"/>
        <v>P, S, T &amp; D Plant</v>
      </c>
      <c r="J219" s="136">
        <f t="shared" si="41"/>
        <v>33685.86112244473</v>
      </c>
      <c r="K219" s="136">
        <f t="shared" si="42"/>
        <v>29331.5244997714</v>
      </c>
      <c r="L219" s="136">
        <f t="shared" si="43"/>
        <v>15623.077577591192</v>
      </c>
      <c r="M219" s="42">
        <f t="shared" si="44"/>
        <v>0</v>
      </c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</row>
    <row r="220" spans="1:44">
      <c r="A220" s="44">
        <f t="shared" si="46"/>
        <v>209</v>
      </c>
      <c r="B220" s="44"/>
      <c r="C220" s="137">
        <v>39907</v>
      </c>
      <c r="E220" s="138" t="s">
        <v>331</v>
      </c>
      <c r="G220" s="135">
        <f t="shared" si="47"/>
        <v>29709.938069859767</v>
      </c>
      <c r="H220" s="131">
        <v>5.4</v>
      </c>
      <c r="I220" s="136" t="str">
        <f t="shared" si="40"/>
        <v>P, S, T &amp; D Plant</v>
      </c>
      <c r="J220" s="136">
        <f t="shared" si="41"/>
        <v>12726.334599974505</v>
      </c>
      <c r="K220" s="136">
        <f t="shared" si="42"/>
        <v>11081.289973695348</v>
      </c>
      <c r="L220" s="136">
        <f t="shared" si="43"/>
        <v>5902.313496189915</v>
      </c>
      <c r="M220" s="42">
        <f t="shared" si="44"/>
        <v>0</v>
      </c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</row>
    <row r="221" spans="1:44">
      <c r="A221" s="44">
        <f t="shared" si="46"/>
        <v>210</v>
      </c>
      <c r="B221" s="44"/>
      <c r="C221" s="137">
        <v>39908</v>
      </c>
      <c r="E221" s="138" t="s">
        <v>332</v>
      </c>
      <c r="G221" s="135">
        <f t="shared" si="47"/>
        <v>4560798.1948622121</v>
      </c>
      <c r="H221" s="131">
        <v>5.4</v>
      </c>
      <c r="I221" s="136" t="str">
        <f t="shared" si="40"/>
        <v>P, S, T &amp; D Plant</v>
      </c>
      <c r="J221" s="136">
        <f t="shared" si="41"/>
        <v>1953630.5910263448</v>
      </c>
      <c r="K221" s="136">
        <f t="shared" si="42"/>
        <v>1701098.3728722739</v>
      </c>
      <c r="L221" s="136">
        <f t="shared" si="43"/>
        <v>906069.23096359381</v>
      </c>
      <c r="M221" s="42">
        <f t="shared" si="44"/>
        <v>0</v>
      </c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</row>
    <row r="222" spans="1:44">
      <c r="A222" s="44">
        <f t="shared" si="46"/>
        <v>211</v>
      </c>
      <c r="B222" s="44"/>
      <c r="C222" s="137">
        <v>39909</v>
      </c>
      <c r="E222" s="138" t="s">
        <v>333</v>
      </c>
      <c r="G222" s="135">
        <f t="shared" si="47"/>
        <v>57763.322000792556</v>
      </c>
      <c r="H222" s="131">
        <v>5.4</v>
      </c>
      <c r="I222" s="136" t="str">
        <f t="shared" si="40"/>
        <v>P, S, T &amp; D Plant</v>
      </c>
      <c r="J222" s="136">
        <f t="shared" si="41"/>
        <v>24743.079627416559</v>
      </c>
      <c r="K222" s="136">
        <f t="shared" si="42"/>
        <v>21544.714076132026</v>
      </c>
      <c r="L222" s="136">
        <f t="shared" si="43"/>
        <v>11475.528297243973</v>
      </c>
      <c r="M222" s="42">
        <f>SUM(J222:L222)-G222</f>
        <v>0</v>
      </c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</row>
    <row r="223" spans="1:44">
      <c r="A223" s="44">
        <f t="shared" si="46"/>
        <v>212</v>
      </c>
      <c r="B223" s="44"/>
      <c r="C223" s="137">
        <v>39924</v>
      </c>
      <c r="E223" s="138" t="s">
        <v>334</v>
      </c>
      <c r="G223" s="135">
        <f t="shared" si="47"/>
        <v>0</v>
      </c>
      <c r="H223" s="131">
        <v>5.4</v>
      </c>
      <c r="I223" s="136" t="str">
        <f t="shared" si="40"/>
        <v>P, S, T &amp; D Plant</v>
      </c>
      <c r="J223" s="136">
        <f t="shared" si="41"/>
        <v>0</v>
      </c>
      <c r="K223" s="136">
        <f t="shared" si="42"/>
        <v>0</v>
      </c>
      <c r="L223" s="136">
        <f t="shared" si="43"/>
        <v>0</v>
      </c>
      <c r="M223" s="42">
        <f t="shared" si="44"/>
        <v>0</v>
      </c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</row>
    <row r="224" spans="1:44">
      <c r="A224" s="44">
        <f t="shared" si="46"/>
        <v>213</v>
      </c>
      <c r="B224" s="44"/>
      <c r="C224" s="147"/>
      <c r="E224" s="138" t="s">
        <v>368</v>
      </c>
      <c r="G224" s="135">
        <f t="shared" si="47"/>
        <v>0</v>
      </c>
      <c r="H224" s="131">
        <v>5.4</v>
      </c>
      <c r="I224" s="136" t="str">
        <f t="shared" si="40"/>
        <v>P, S, T &amp; D Plant</v>
      </c>
      <c r="J224" s="136">
        <f t="shared" si="41"/>
        <v>0</v>
      </c>
      <c r="K224" s="136">
        <f t="shared" si="42"/>
        <v>0</v>
      </c>
      <c r="L224" s="136">
        <f t="shared" si="43"/>
        <v>0</v>
      </c>
      <c r="M224" s="42">
        <f t="shared" si="44"/>
        <v>0</v>
      </c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</row>
    <row r="225" spans="1:44">
      <c r="A225" s="44">
        <f t="shared" si="46"/>
        <v>214</v>
      </c>
      <c r="B225" s="44"/>
      <c r="C225" s="44"/>
      <c r="D225" s="44"/>
      <c r="E225" s="44"/>
      <c r="G225" s="42"/>
      <c r="H225" s="131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</row>
    <row r="226" spans="1:44">
      <c r="A226" s="44">
        <f t="shared" si="46"/>
        <v>215</v>
      </c>
      <c r="B226" s="44"/>
      <c r="C226" s="44"/>
      <c r="D226" s="44" t="s">
        <v>159</v>
      </c>
      <c r="E226" s="44"/>
      <c r="G226" s="42">
        <f>SUM(G190:G224)</f>
        <v>6783719.3788349731</v>
      </c>
      <c r="H226" s="131"/>
      <c r="I226" s="136"/>
      <c r="J226" s="42">
        <f>SUM(J190:J224)</f>
        <v>2905825.0624550213</v>
      </c>
      <c r="K226" s="42">
        <f>SUM(K190:K224)</f>
        <v>2530209.2976527582</v>
      </c>
      <c r="L226" s="42">
        <f>SUM(L190:L224)</f>
        <v>1347685.0187271938</v>
      </c>
      <c r="M226" s="42">
        <f>SUM(J226:L226)-G226</f>
        <v>0</v>
      </c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</row>
    <row r="227" spans="1:44">
      <c r="A227" s="44">
        <f t="shared" si="46"/>
        <v>216</v>
      </c>
      <c r="B227" s="44"/>
      <c r="C227" s="44"/>
      <c r="D227" s="44"/>
      <c r="E227" s="44"/>
      <c r="G227" s="42"/>
      <c r="H227" s="131"/>
      <c r="I227" s="136"/>
      <c r="J227" s="136"/>
      <c r="K227" s="136"/>
      <c r="L227" s="136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</row>
    <row r="228" spans="1:44">
      <c r="A228" s="44">
        <f t="shared" si="46"/>
        <v>217</v>
      </c>
      <c r="B228" s="44"/>
      <c r="C228" s="44"/>
      <c r="D228" s="44" t="s">
        <v>365</v>
      </c>
      <c r="E228" s="44"/>
      <c r="G228" s="42"/>
      <c r="H228" s="131"/>
      <c r="I228" s="136"/>
      <c r="J228" s="136"/>
      <c r="K228" s="136"/>
      <c r="L228" s="136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</row>
    <row r="229" spans="1:44">
      <c r="A229" s="44">
        <f t="shared" si="46"/>
        <v>218</v>
      </c>
      <c r="B229" s="44"/>
      <c r="C229" s="44"/>
      <c r="D229" s="44"/>
      <c r="E229" s="44"/>
      <c r="G229" s="42"/>
      <c r="H229" s="131"/>
      <c r="I229" s="136"/>
      <c r="J229" s="136"/>
      <c r="K229" s="136"/>
      <c r="L229" s="136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</row>
    <row r="230" spans="1:44">
      <c r="A230" s="44">
        <f t="shared" si="46"/>
        <v>219</v>
      </c>
      <c r="B230" s="44"/>
      <c r="C230" s="44"/>
      <c r="D230" s="44" t="s">
        <v>158</v>
      </c>
      <c r="E230" s="44"/>
      <c r="G230" s="42"/>
      <c r="H230" s="131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</row>
    <row r="231" spans="1:44">
      <c r="A231" s="44">
        <f t="shared" si="46"/>
        <v>220</v>
      </c>
      <c r="B231" s="44"/>
      <c r="C231" s="44"/>
      <c r="D231" s="44"/>
      <c r="E231" s="44"/>
      <c r="G231" s="42"/>
      <c r="H231" s="131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</row>
    <row r="232" spans="1:44">
      <c r="A232" s="44">
        <f t="shared" si="46"/>
        <v>221</v>
      </c>
      <c r="B232" s="44"/>
      <c r="C232" s="139">
        <v>37400</v>
      </c>
      <c r="E232" s="138" t="s">
        <v>125</v>
      </c>
      <c r="G232" s="135">
        <v>0</v>
      </c>
      <c r="H232" s="131">
        <v>5.4</v>
      </c>
      <c r="I232" s="136" t="str">
        <f>VLOOKUP($H232,class,3)</f>
        <v>P, S, T &amp; D Plant</v>
      </c>
      <c r="J232" s="136">
        <f>$G232*VLOOKUP($H232,class,6)</f>
        <v>0</v>
      </c>
      <c r="K232" s="136">
        <f>$G232*VLOOKUP($H232,class,7)</f>
        <v>0</v>
      </c>
      <c r="L232" s="136">
        <f>$G232*VLOOKUP($H232,class,8)</f>
        <v>0</v>
      </c>
      <c r="M232" s="42">
        <f>SUM(J232:L232)-G232</f>
        <v>0</v>
      </c>
      <c r="N232" s="42" t="s">
        <v>287</v>
      </c>
      <c r="O232" s="42">
        <v>0</v>
      </c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</row>
    <row r="233" spans="1:44">
      <c r="A233" s="44">
        <f t="shared" si="46"/>
        <v>222</v>
      </c>
      <c r="B233" s="44"/>
      <c r="C233" s="139">
        <v>39001</v>
      </c>
      <c r="E233" s="138" t="s">
        <v>304</v>
      </c>
      <c r="G233" s="135">
        <v>0</v>
      </c>
      <c r="H233" s="131">
        <v>5.4</v>
      </c>
      <c r="I233" s="136" t="str">
        <f t="shared" ref="I233:I266" si="48">VLOOKUP($H233,class,3)</f>
        <v>P, S, T &amp; D Plant</v>
      </c>
      <c r="J233" s="136">
        <f t="shared" ref="J233:J266" si="49">$G233*VLOOKUP($H233,class,6)</f>
        <v>0</v>
      </c>
      <c r="K233" s="136">
        <f t="shared" ref="K233:K266" si="50">$G233*VLOOKUP($H233,class,7)</f>
        <v>0</v>
      </c>
      <c r="L233" s="136">
        <f t="shared" ref="L233:L266" si="51">$G233*VLOOKUP($H233,class,8)</f>
        <v>0</v>
      </c>
      <c r="M233" s="42">
        <f t="shared" ref="M233:M266" si="52">SUM(J233:L233)-G233</f>
        <v>0</v>
      </c>
      <c r="N233" s="42" t="s">
        <v>468</v>
      </c>
      <c r="O233" s="42">
        <v>0</v>
      </c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</row>
    <row r="234" spans="1:44">
      <c r="A234" s="44">
        <f t="shared" si="46"/>
        <v>223</v>
      </c>
      <c r="B234" s="44"/>
      <c r="C234" s="139">
        <v>36602</v>
      </c>
      <c r="E234" s="138" t="s">
        <v>149</v>
      </c>
      <c r="G234" s="135">
        <f>+O234+O236</f>
        <v>244219.4671531849</v>
      </c>
      <c r="H234" s="131">
        <v>5.4</v>
      </c>
      <c r="I234" s="136" t="str">
        <f t="shared" si="48"/>
        <v>P, S, T &amp; D Plant</v>
      </c>
      <c r="J234" s="136">
        <f t="shared" si="49"/>
        <v>104612.08796567458</v>
      </c>
      <c r="K234" s="136">
        <f t="shared" si="50"/>
        <v>91089.612047736664</v>
      </c>
      <c r="L234" s="136">
        <f t="shared" si="51"/>
        <v>48517.76713977367</v>
      </c>
      <c r="M234" s="42">
        <f t="shared" si="52"/>
        <v>0</v>
      </c>
      <c r="N234" s="42" t="s">
        <v>149</v>
      </c>
      <c r="O234" s="42">
        <v>207362.95385246276</v>
      </c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</row>
    <row r="235" spans="1:44">
      <c r="A235" s="44">
        <f t="shared" si="46"/>
        <v>224</v>
      </c>
      <c r="B235" s="44"/>
      <c r="C235" s="139">
        <v>37503</v>
      </c>
      <c r="E235" s="138" t="s">
        <v>291</v>
      </c>
      <c r="G235" s="135">
        <v>0</v>
      </c>
      <c r="H235" s="131">
        <v>5.4</v>
      </c>
      <c r="I235" s="136" t="str">
        <f t="shared" si="48"/>
        <v>P, S, T &amp; D Plant</v>
      </c>
      <c r="J235" s="136">
        <f t="shared" si="49"/>
        <v>0</v>
      </c>
      <c r="K235" s="136">
        <f t="shared" si="50"/>
        <v>0</v>
      </c>
      <c r="L235" s="136">
        <f t="shared" si="51"/>
        <v>0</v>
      </c>
      <c r="M235" s="42">
        <f t="shared" si="52"/>
        <v>0</v>
      </c>
      <c r="N235" s="42" t="s">
        <v>307</v>
      </c>
      <c r="O235" s="42">
        <v>217907.37848877325</v>
      </c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</row>
    <row r="236" spans="1:44">
      <c r="A236" s="44">
        <f t="shared" si="46"/>
        <v>225</v>
      </c>
      <c r="B236" s="44"/>
      <c r="C236" s="139">
        <v>39004</v>
      </c>
      <c r="E236" s="138" t="s">
        <v>306</v>
      </c>
      <c r="G236" s="135">
        <v>0</v>
      </c>
      <c r="H236" s="131">
        <v>5.4</v>
      </c>
      <c r="I236" s="136" t="str">
        <f t="shared" si="48"/>
        <v>P, S, T &amp; D Plant</v>
      </c>
      <c r="J236" s="136">
        <f t="shared" si="49"/>
        <v>0</v>
      </c>
      <c r="K236" s="136">
        <f t="shared" si="50"/>
        <v>0</v>
      </c>
      <c r="L236" s="136">
        <f t="shared" si="51"/>
        <v>0</v>
      </c>
      <c r="M236" s="42">
        <f t="shared" si="52"/>
        <v>0</v>
      </c>
      <c r="N236" s="42" t="s">
        <v>469</v>
      </c>
      <c r="O236" s="42">
        <v>36856.513300722145</v>
      </c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</row>
    <row r="237" spans="1:44">
      <c r="A237" s="44">
        <f t="shared" si="46"/>
        <v>226</v>
      </c>
      <c r="B237" s="44"/>
      <c r="C237" s="139">
        <v>39009</v>
      </c>
      <c r="E237" s="138" t="s">
        <v>307</v>
      </c>
      <c r="G237" s="135">
        <f>+O235</f>
        <v>217907.37848877325</v>
      </c>
      <c r="H237" s="131">
        <v>5.4</v>
      </c>
      <c r="I237" s="136" t="str">
        <f t="shared" si="48"/>
        <v>P, S, T &amp; D Plant</v>
      </c>
      <c r="J237" s="136">
        <f t="shared" si="49"/>
        <v>93341.231608447604</v>
      </c>
      <c r="K237" s="136">
        <f t="shared" si="50"/>
        <v>81275.660782731415</v>
      </c>
      <c r="L237" s="136">
        <f t="shared" si="51"/>
        <v>43290.48609759425</v>
      </c>
      <c r="M237" s="42">
        <f t="shared" si="52"/>
        <v>0</v>
      </c>
      <c r="N237" s="42" t="s">
        <v>308</v>
      </c>
      <c r="O237" s="42">
        <v>25521.083477193686</v>
      </c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</row>
    <row r="238" spans="1:44">
      <c r="A238" s="44">
        <f t="shared" si="46"/>
        <v>227</v>
      </c>
      <c r="B238" s="44"/>
      <c r="C238" s="139">
        <v>39100</v>
      </c>
      <c r="E238" s="138" t="s">
        <v>308</v>
      </c>
      <c r="G238" s="135">
        <f>+O237</f>
        <v>25521.083477193686</v>
      </c>
      <c r="H238" s="131">
        <v>5.4</v>
      </c>
      <c r="I238" s="136" t="str">
        <f t="shared" si="48"/>
        <v>P, S, T &amp; D Plant</v>
      </c>
      <c r="J238" s="136">
        <f t="shared" si="49"/>
        <v>10932.02708537927</v>
      </c>
      <c r="K238" s="136">
        <f t="shared" si="50"/>
        <v>9518.9200929560629</v>
      </c>
      <c r="L238" s="136">
        <f t="shared" si="51"/>
        <v>5070.1362988583551</v>
      </c>
      <c r="M238" s="42">
        <f t="shared" si="52"/>
        <v>0</v>
      </c>
      <c r="N238" s="42" t="s">
        <v>470</v>
      </c>
      <c r="O238" s="42">
        <v>10.0667035340713</v>
      </c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</row>
    <row r="239" spans="1:44">
      <c r="A239" s="44">
        <f t="shared" si="46"/>
        <v>228</v>
      </c>
      <c r="B239" s="44"/>
      <c r="C239" s="139">
        <v>39102</v>
      </c>
      <c r="E239" s="138" t="s">
        <v>309</v>
      </c>
      <c r="G239" s="135">
        <v>0</v>
      </c>
      <c r="H239" s="131">
        <v>5.4</v>
      </c>
      <c r="I239" s="136" t="str">
        <f t="shared" si="48"/>
        <v>P, S, T &amp; D Plant</v>
      </c>
      <c r="J239" s="136">
        <f t="shared" si="49"/>
        <v>0</v>
      </c>
      <c r="K239" s="136">
        <f t="shared" si="50"/>
        <v>0</v>
      </c>
      <c r="L239" s="136">
        <f t="shared" si="51"/>
        <v>0</v>
      </c>
      <c r="M239" s="42">
        <f t="shared" si="52"/>
        <v>0</v>
      </c>
      <c r="N239" s="42" t="s">
        <v>319</v>
      </c>
      <c r="O239" s="42">
        <v>-340935.10103192157</v>
      </c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</row>
    <row r="240" spans="1:44">
      <c r="A240" s="44">
        <f t="shared" si="46"/>
        <v>229</v>
      </c>
      <c r="B240" s="44"/>
      <c r="C240" s="146">
        <v>39103</v>
      </c>
      <c r="E240" s="138" t="s">
        <v>310</v>
      </c>
      <c r="G240" s="135">
        <f>+O238</f>
        <v>10.0667035340713</v>
      </c>
      <c r="H240" s="131">
        <v>5.4</v>
      </c>
      <c r="I240" s="136" t="str">
        <f t="shared" si="48"/>
        <v>P, S, T &amp; D Plant</v>
      </c>
      <c r="J240" s="136">
        <f t="shared" si="49"/>
        <v>4.312100455817002</v>
      </c>
      <c r="K240" s="136">
        <f t="shared" si="50"/>
        <v>3.7547052665665266</v>
      </c>
      <c r="L240" s="136">
        <f t="shared" si="51"/>
        <v>1.999897811687771</v>
      </c>
      <c r="M240" s="42">
        <f t="shared" si="52"/>
        <v>0</v>
      </c>
      <c r="N240" s="42" t="s">
        <v>471</v>
      </c>
      <c r="O240" s="42">
        <v>1208.86183679748</v>
      </c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</row>
    <row r="241" spans="1:44">
      <c r="A241" s="44">
        <f t="shared" si="46"/>
        <v>230</v>
      </c>
      <c r="B241" s="44"/>
      <c r="C241" s="139">
        <v>39200</v>
      </c>
      <c r="E241" s="138" t="s">
        <v>311</v>
      </c>
      <c r="G241" s="135">
        <v>0</v>
      </c>
      <c r="H241" s="131">
        <v>5.4</v>
      </c>
      <c r="I241" s="136" t="str">
        <f t="shared" si="48"/>
        <v>P, S, T &amp; D Plant</v>
      </c>
      <c r="J241" s="136">
        <f t="shared" si="49"/>
        <v>0</v>
      </c>
      <c r="K241" s="136">
        <f t="shared" si="50"/>
        <v>0</v>
      </c>
      <c r="L241" s="136">
        <f t="shared" si="51"/>
        <v>0</v>
      </c>
      <c r="M241" s="42">
        <f t="shared" si="52"/>
        <v>0</v>
      </c>
      <c r="N241" s="42" t="s">
        <v>323</v>
      </c>
      <c r="O241" s="42">
        <v>200.92556195694766</v>
      </c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</row>
    <row r="242" spans="1:44">
      <c r="A242" s="44">
        <f t="shared" si="46"/>
        <v>231</v>
      </c>
      <c r="B242" s="44"/>
      <c r="C242" s="139">
        <v>39201</v>
      </c>
      <c r="E242" s="138" t="s">
        <v>312</v>
      </c>
      <c r="G242" s="135">
        <v>0</v>
      </c>
      <c r="H242" s="131">
        <v>5.4</v>
      </c>
      <c r="I242" s="136" t="str">
        <f t="shared" si="48"/>
        <v>P, S, T &amp; D Plant</v>
      </c>
      <c r="J242" s="136">
        <f t="shared" si="49"/>
        <v>0</v>
      </c>
      <c r="K242" s="136">
        <f t="shared" si="50"/>
        <v>0</v>
      </c>
      <c r="L242" s="136">
        <f t="shared" si="51"/>
        <v>0</v>
      </c>
      <c r="M242" s="42">
        <f t="shared" si="52"/>
        <v>0</v>
      </c>
      <c r="N242" s="42" t="s">
        <v>324</v>
      </c>
      <c r="O242" s="42">
        <v>17621.641345142998</v>
      </c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</row>
    <row r="243" spans="1:44">
      <c r="A243" s="44">
        <f t="shared" si="46"/>
        <v>232</v>
      </c>
      <c r="B243" s="44"/>
      <c r="C243" s="139">
        <v>39202</v>
      </c>
      <c r="E243" s="138" t="s">
        <v>313</v>
      </c>
      <c r="G243" s="135">
        <v>0</v>
      </c>
      <c r="H243" s="131">
        <v>5.4</v>
      </c>
      <c r="I243" s="136" t="str">
        <f t="shared" si="48"/>
        <v>P, S, T &amp; D Plant</v>
      </c>
      <c r="J243" s="136">
        <f t="shared" si="49"/>
        <v>0</v>
      </c>
      <c r="K243" s="136">
        <f t="shared" si="50"/>
        <v>0</v>
      </c>
      <c r="L243" s="136">
        <f t="shared" si="51"/>
        <v>0</v>
      </c>
      <c r="M243" s="42">
        <f t="shared" si="52"/>
        <v>0</v>
      </c>
      <c r="N243" s="42" t="s">
        <v>325</v>
      </c>
      <c r="O243" s="42">
        <v>217659.40169851045</v>
      </c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</row>
    <row r="244" spans="1:44">
      <c r="A244" s="44">
        <f t="shared" si="46"/>
        <v>233</v>
      </c>
      <c r="B244" s="44"/>
      <c r="C244" s="139">
        <v>39300</v>
      </c>
      <c r="E244" s="138" t="s">
        <v>198</v>
      </c>
      <c r="G244" s="135">
        <v>0</v>
      </c>
      <c r="H244" s="131">
        <v>5.4</v>
      </c>
      <c r="I244" s="136" t="str">
        <f t="shared" si="48"/>
        <v>P, S, T &amp; D Plant</v>
      </c>
      <c r="J244" s="136">
        <f t="shared" si="49"/>
        <v>0</v>
      </c>
      <c r="K244" s="136">
        <f t="shared" si="50"/>
        <v>0</v>
      </c>
      <c r="L244" s="136">
        <f t="shared" si="51"/>
        <v>0</v>
      </c>
      <c r="M244" s="42">
        <f t="shared" si="52"/>
        <v>0</v>
      </c>
      <c r="N244" s="42" t="s">
        <v>326</v>
      </c>
      <c r="O244" s="42">
        <v>61188.308120460701</v>
      </c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</row>
    <row r="245" spans="1:44">
      <c r="A245" s="44">
        <f t="shared" si="46"/>
        <v>234</v>
      </c>
      <c r="B245" s="44"/>
      <c r="C245" s="139">
        <v>39400</v>
      </c>
      <c r="E245" s="138" t="s">
        <v>314</v>
      </c>
      <c r="G245" s="135">
        <v>0</v>
      </c>
      <c r="H245" s="131">
        <v>5.4</v>
      </c>
      <c r="I245" s="136" t="str">
        <f t="shared" si="48"/>
        <v>P, S, T &amp; D Plant</v>
      </c>
      <c r="J245" s="136">
        <f t="shared" si="49"/>
        <v>0</v>
      </c>
      <c r="K245" s="136">
        <f t="shared" si="50"/>
        <v>0</v>
      </c>
      <c r="L245" s="136">
        <f t="shared" si="51"/>
        <v>0</v>
      </c>
      <c r="M245" s="42">
        <f t="shared" si="52"/>
        <v>0</v>
      </c>
      <c r="N245" s="42" t="s">
        <v>327</v>
      </c>
      <c r="O245" s="42">
        <v>6689.5134142083825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</row>
    <row r="246" spans="1:44">
      <c r="A246" s="44">
        <f t="shared" si="46"/>
        <v>235</v>
      </c>
      <c r="B246" s="44"/>
      <c r="C246" s="139">
        <v>39600</v>
      </c>
      <c r="E246" s="138" t="s">
        <v>315</v>
      </c>
      <c r="G246" s="135">
        <v>0</v>
      </c>
      <c r="H246" s="131">
        <v>5.4</v>
      </c>
      <c r="I246" s="136" t="str">
        <f t="shared" si="48"/>
        <v>P, S, T &amp; D Plant</v>
      </c>
      <c r="J246" s="136">
        <f t="shared" si="49"/>
        <v>0</v>
      </c>
      <c r="K246" s="136">
        <f t="shared" si="50"/>
        <v>0</v>
      </c>
      <c r="L246" s="136">
        <f t="shared" si="51"/>
        <v>0</v>
      </c>
      <c r="M246" s="42">
        <f t="shared" si="52"/>
        <v>0</v>
      </c>
      <c r="N246" s="42" t="s">
        <v>330</v>
      </c>
      <c r="O246" s="42">
        <v>-2011.4490946428839</v>
      </c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</row>
    <row r="247" spans="1:44">
      <c r="A247" s="44">
        <f t="shared" si="46"/>
        <v>236</v>
      </c>
      <c r="B247" s="44"/>
      <c r="C247" s="139">
        <v>39603</v>
      </c>
      <c r="E247" s="138" t="s">
        <v>316</v>
      </c>
      <c r="G247" s="135">
        <v>0</v>
      </c>
      <c r="H247" s="131">
        <v>5.4</v>
      </c>
      <c r="I247" s="136" t="str">
        <f t="shared" si="48"/>
        <v>P, S, T &amp; D Plant</v>
      </c>
      <c r="J247" s="136">
        <f t="shared" si="49"/>
        <v>0</v>
      </c>
      <c r="K247" s="136">
        <f t="shared" si="50"/>
        <v>0</v>
      </c>
      <c r="L247" s="136">
        <f t="shared" si="51"/>
        <v>0</v>
      </c>
      <c r="M247" s="42">
        <f t="shared" si="52"/>
        <v>0</v>
      </c>
      <c r="N247" s="42" t="s">
        <v>331</v>
      </c>
      <c r="O247" s="42">
        <v>-296.27488369493619</v>
      </c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</row>
    <row r="248" spans="1:44">
      <c r="A248" s="44">
        <f t="shared" si="46"/>
        <v>237</v>
      </c>
      <c r="B248" s="44"/>
      <c r="C248" s="137">
        <v>39604</v>
      </c>
      <c r="E248" s="138" t="s">
        <v>317</v>
      </c>
      <c r="G248" s="135">
        <v>0</v>
      </c>
      <c r="H248" s="131">
        <v>5.4</v>
      </c>
      <c r="I248" s="136" t="str">
        <f t="shared" si="48"/>
        <v>P, S, T &amp; D Plant</v>
      </c>
      <c r="J248" s="136">
        <f t="shared" si="49"/>
        <v>0</v>
      </c>
      <c r="K248" s="136">
        <f t="shared" si="50"/>
        <v>0</v>
      </c>
      <c r="L248" s="136">
        <f t="shared" si="51"/>
        <v>0</v>
      </c>
      <c r="M248" s="42">
        <f t="shared" si="52"/>
        <v>0</v>
      </c>
      <c r="N248" s="42" t="s">
        <v>332</v>
      </c>
      <c r="O248" s="42">
        <v>2859925.9977738955</v>
      </c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</row>
    <row r="249" spans="1:44">
      <c r="A249" s="44">
        <f t="shared" si="46"/>
        <v>238</v>
      </c>
      <c r="B249" s="44"/>
      <c r="C249" s="137">
        <v>39605</v>
      </c>
      <c r="E249" s="141" t="s">
        <v>318</v>
      </c>
      <c r="G249" s="135">
        <v>0</v>
      </c>
      <c r="H249" s="131">
        <v>5.4</v>
      </c>
      <c r="I249" s="136" t="str">
        <f t="shared" si="48"/>
        <v>P, S, T &amp; D Plant</v>
      </c>
      <c r="J249" s="136">
        <f t="shared" si="49"/>
        <v>0</v>
      </c>
      <c r="K249" s="136">
        <f t="shared" si="50"/>
        <v>0</v>
      </c>
      <c r="L249" s="136">
        <f t="shared" si="51"/>
        <v>0</v>
      </c>
      <c r="M249" s="42">
        <f t="shared" si="52"/>
        <v>0</v>
      </c>
      <c r="N249" s="42" t="s">
        <v>472</v>
      </c>
      <c r="O249" s="42">
        <v>673.90800586049716</v>
      </c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</row>
    <row r="250" spans="1:44">
      <c r="A250" s="44">
        <f t="shared" si="46"/>
        <v>239</v>
      </c>
      <c r="B250" s="44"/>
      <c r="C250" s="137">
        <v>39700</v>
      </c>
      <c r="E250" s="138" t="s">
        <v>319</v>
      </c>
      <c r="G250" s="135">
        <f>+O239+O240</f>
        <v>-339726.23919512407</v>
      </c>
      <c r="H250" s="131">
        <v>5.4</v>
      </c>
      <c r="I250" s="136" t="str">
        <f t="shared" si="48"/>
        <v>P, S, T &amp; D Plant</v>
      </c>
      <c r="J250" s="136">
        <f t="shared" si="49"/>
        <v>-145522.67938835625</v>
      </c>
      <c r="K250" s="136">
        <f t="shared" si="50"/>
        <v>-126711.97628692751</v>
      </c>
      <c r="L250" s="136">
        <f t="shared" si="51"/>
        <v>-67491.583519840322</v>
      </c>
      <c r="M250" s="42">
        <f t="shared" si="52"/>
        <v>0</v>
      </c>
      <c r="N250" s="42" t="s">
        <v>473</v>
      </c>
      <c r="O250" s="42">
        <v>1494.6029549737293</v>
      </c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</row>
    <row r="251" spans="1:44">
      <c r="A251" s="44">
        <f t="shared" si="46"/>
        <v>240</v>
      </c>
      <c r="B251" s="44"/>
      <c r="C251" s="137">
        <v>39701</v>
      </c>
      <c r="E251" s="138" t="s">
        <v>320</v>
      </c>
      <c r="G251" s="135">
        <v>0</v>
      </c>
      <c r="H251" s="131">
        <v>5.4</v>
      </c>
      <c r="I251" s="136" t="str">
        <f t="shared" si="48"/>
        <v>P, S, T &amp; D Plant</v>
      </c>
      <c r="J251" s="136">
        <f t="shared" si="49"/>
        <v>0</v>
      </c>
      <c r="K251" s="136">
        <f t="shared" si="50"/>
        <v>0</v>
      </c>
      <c r="L251" s="136">
        <f t="shared" si="51"/>
        <v>0</v>
      </c>
      <c r="M251" s="42">
        <f t="shared" si="52"/>
        <v>0</v>
      </c>
      <c r="N251" s="42" t="s">
        <v>474</v>
      </c>
      <c r="O251" s="42">
        <v>462.41416894337044</v>
      </c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</row>
    <row r="252" spans="1:44">
      <c r="A252" s="44">
        <f t="shared" si="46"/>
        <v>241</v>
      </c>
      <c r="B252" s="44"/>
      <c r="C252" s="137">
        <v>39702</v>
      </c>
      <c r="E252" s="138" t="s">
        <v>321</v>
      </c>
      <c r="G252" s="135">
        <v>0</v>
      </c>
      <c r="H252" s="131">
        <v>5.4</v>
      </c>
      <c r="I252" s="136" t="str">
        <f t="shared" si="48"/>
        <v>P, S, T &amp; D Plant</v>
      </c>
      <c r="J252" s="136">
        <f t="shared" si="49"/>
        <v>0</v>
      </c>
      <c r="K252" s="136">
        <f t="shared" si="50"/>
        <v>0</v>
      </c>
      <c r="L252" s="136">
        <f t="shared" si="51"/>
        <v>0</v>
      </c>
      <c r="M252" s="42">
        <f t="shared" si="52"/>
        <v>0</v>
      </c>
      <c r="N252" s="42" t="s">
        <v>368</v>
      </c>
      <c r="O252" s="42">
        <v>0</v>
      </c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</row>
    <row r="253" spans="1:44">
      <c r="A253" s="44">
        <f t="shared" si="46"/>
        <v>242</v>
      </c>
      <c r="B253" s="44"/>
      <c r="C253" s="137">
        <v>39705</v>
      </c>
      <c r="E253" s="138" t="s">
        <v>322</v>
      </c>
      <c r="G253" s="135">
        <v>0</v>
      </c>
      <c r="H253" s="131">
        <v>5.4</v>
      </c>
      <c r="I253" s="136" t="str">
        <f t="shared" si="48"/>
        <v>P, S, T &amp; D Plant</v>
      </c>
      <c r="J253" s="136">
        <f t="shared" si="49"/>
        <v>0</v>
      </c>
      <c r="K253" s="136">
        <f t="shared" si="50"/>
        <v>0</v>
      </c>
      <c r="L253" s="136">
        <f t="shared" si="51"/>
        <v>0</v>
      </c>
      <c r="M253" s="42">
        <f t="shared" si="52"/>
        <v>0</v>
      </c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</row>
    <row r="254" spans="1:44">
      <c r="A254" s="44">
        <f t="shared" si="46"/>
        <v>243</v>
      </c>
      <c r="B254" s="44"/>
      <c r="C254" s="137">
        <v>39800</v>
      </c>
      <c r="E254" s="138" t="s">
        <v>323</v>
      </c>
      <c r="G254" s="135">
        <f>+O241</f>
        <v>200.92556195694766</v>
      </c>
      <c r="H254" s="131">
        <v>5.4</v>
      </c>
      <c r="I254" s="136" t="str">
        <f t="shared" si="48"/>
        <v>P, S, T &amp; D Plant</v>
      </c>
      <c r="J254" s="136">
        <f t="shared" si="49"/>
        <v>86.067023268086317</v>
      </c>
      <c r="K254" s="136">
        <f t="shared" si="50"/>
        <v>74.941738684786728</v>
      </c>
      <c r="L254" s="136">
        <f t="shared" si="51"/>
        <v>39.916800004074624</v>
      </c>
      <c r="M254" s="42">
        <f t="shared" si="52"/>
        <v>0</v>
      </c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</row>
    <row r="255" spans="1:44">
      <c r="A255" s="44">
        <f t="shared" si="46"/>
        <v>244</v>
      </c>
      <c r="B255" s="44"/>
      <c r="C255" s="137">
        <v>39900</v>
      </c>
      <c r="E255" s="138" t="s">
        <v>324</v>
      </c>
      <c r="G255" s="135">
        <f t="shared" ref="G255:G258" si="53">+O242</f>
        <v>17621.641345142998</v>
      </c>
      <c r="H255" s="131">
        <v>5.4</v>
      </c>
      <c r="I255" s="136" t="str">
        <f t="shared" si="48"/>
        <v>P, S, T &amp; D Plant</v>
      </c>
      <c r="J255" s="136">
        <f t="shared" si="49"/>
        <v>7548.2790785936213</v>
      </c>
      <c r="K255" s="136">
        <f t="shared" si="50"/>
        <v>6572.5656209323161</v>
      </c>
      <c r="L255" s="136">
        <f t="shared" si="51"/>
        <v>3500.796645617062</v>
      </c>
      <c r="M255" s="42">
        <f t="shared" si="52"/>
        <v>0</v>
      </c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</row>
    <row r="256" spans="1:44">
      <c r="A256" s="44">
        <f t="shared" si="46"/>
        <v>245</v>
      </c>
      <c r="B256" s="44"/>
      <c r="C256" s="137">
        <v>39901</v>
      </c>
      <c r="E256" s="138" t="s">
        <v>325</v>
      </c>
      <c r="G256" s="135">
        <f t="shared" si="53"/>
        <v>217659.40169851045</v>
      </c>
      <c r="H256" s="131">
        <v>5.4</v>
      </c>
      <c r="I256" s="136" t="str">
        <f t="shared" si="48"/>
        <v>P, S, T &amp; D Plant</v>
      </c>
      <c r="J256" s="136">
        <f t="shared" si="49"/>
        <v>93235.010060678251</v>
      </c>
      <c r="K256" s="136">
        <f t="shared" si="50"/>
        <v>81183.169754537856</v>
      </c>
      <c r="L256" s="136">
        <f t="shared" si="51"/>
        <v>43241.221883294362</v>
      </c>
      <c r="M256" s="42">
        <f t="shared" si="52"/>
        <v>0</v>
      </c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</row>
    <row r="257" spans="1:44">
      <c r="A257" s="44">
        <f t="shared" si="46"/>
        <v>246</v>
      </c>
      <c r="B257" s="44"/>
      <c r="C257" s="137">
        <v>39902</v>
      </c>
      <c r="E257" s="138" t="s">
        <v>326</v>
      </c>
      <c r="G257" s="135">
        <f t="shared" si="53"/>
        <v>61188.308120460701</v>
      </c>
      <c r="H257" s="131">
        <v>5.4</v>
      </c>
      <c r="I257" s="136" t="str">
        <f t="shared" si="48"/>
        <v>P, S, T &amp; D Plant</v>
      </c>
      <c r="J257" s="136">
        <f t="shared" si="49"/>
        <v>26210.181957171462</v>
      </c>
      <c r="K257" s="136">
        <f t="shared" si="50"/>
        <v>22822.174307071629</v>
      </c>
      <c r="L257" s="136">
        <f t="shared" si="51"/>
        <v>12155.951856217613</v>
      </c>
      <c r="M257" s="42">
        <f t="shared" si="52"/>
        <v>0</v>
      </c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</row>
    <row r="258" spans="1:44">
      <c r="A258" s="44">
        <f t="shared" si="46"/>
        <v>247</v>
      </c>
      <c r="B258" s="44"/>
      <c r="C258" s="137">
        <v>39903</v>
      </c>
      <c r="E258" s="138" t="s">
        <v>327</v>
      </c>
      <c r="G258" s="135">
        <f t="shared" si="53"/>
        <v>6689.5134142083825</v>
      </c>
      <c r="H258" s="131">
        <v>5.4</v>
      </c>
      <c r="I258" s="136" t="str">
        <f t="shared" si="48"/>
        <v>P, S, T &amp; D Plant</v>
      </c>
      <c r="J258" s="136">
        <f t="shared" si="49"/>
        <v>2865.4716755064428</v>
      </c>
      <c r="K258" s="136">
        <f t="shared" si="50"/>
        <v>2495.0721119466061</v>
      </c>
      <c r="L258" s="136">
        <f t="shared" si="51"/>
        <v>1328.9696267553336</v>
      </c>
      <c r="M258" s="42">
        <f t="shared" si="52"/>
        <v>0</v>
      </c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</row>
    <row r="259" spans="1:44">
      <c r="A259" s="44">
        <f t="shared" si="46"/>
        <v>248</v>
      </c>
      <c r="B259" s="44"/>
      <c r="C259" s="137">
        <v>39904</v>
      </c>
      <c r="E259" s="138" t="s">
        <v>328</v>
      </c>
      <c r="G259" s="135">
        <v>0</v>
      </c>
      <c r="H259" s="131">
        <v>5.4</v>
      </c>
      <c r="I259" s="136" t="str">
        <f t="shared" si="48"/>
        <v>P, S, T &amp; D Plant</v>
      </c>
      <c r="J259" s="136">
        <f t="shared" si="49"/>
        <v>0</v>
      </c>
      <c r="K259" s="136">
        <f t="shared" si="50"/>
        <v>0</v>
      </c>
      <c r="L259" s="136">
        <f t="shared" si="51"/>
        <v>0</v>
      </c>
      <c r="M259" s="42">
        <f>SUM(J259:L259)-G259</f>
        <v>0</v>
      </c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</row>
    <row r="260" spans="1:44">
      <c r="A260" s="44">
        <f t="shared" si="46"/>
        <v>249</v>
      </c>
      <c r="B260" s="44"/>
      <c r="C260" s="137">
        <v>39905</v>
      </c>
      <c r="E260" s="138" t="s">
        <v>329</v>
      </c>
      <c r="G260" s="135">
        <v>0</v>
      </c>
      <c r="H260" s="131">
        <v>5.4</v>
      </c>
      <c r="I260" s="136" t="str">
        <f t="shared" si="48"/>
        <v>P, S, T &amp; D Plant</v>
      </c>
      <c r="J260" s="136">
        <f t="shared" si="49"/>
        <v>0</v>
      </c>
      <c r="K260" s="136">
        <f t="shared" si="50"/>
        <v>0</v>
      </c>
      <c r="L260" s="136">
        <f t="shared" si="51"/>
        <v>0</v>
      </c>
      <c r="M260" s="42">
        <f t="shared" si="52"/>
        <v>0</v>
      </c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</row>
    <row r="261" spans="1:44">
      <c r="A261" s="44">
        <f t="shared" si="46"/>
        <v>250</v>
      </c>
      <c r="B261" s="44"/>
      <c r="C261" s="137">
        <v>39906</v>
      </c>
      <c r="E261" s="138" t="s">
        <v>330</v>
      </c>
      <c r="G261" s="135">
        <f>+O246</f>
        <v>-2011.4490946428839</v>
      </c>
      <c r="H261" s="131">
        <v>5.4</v>
      </c>
      <c r="I261" s="136" t="str">
        <f t="shared" si="48"/>
        <v>P, S, T &amp; D Plant</v>
      </c>
      <c r="J261" s="136">
        <f t="shared" si="49"/>
        <v>-861.60981382893715</v>
      </c>
      <c r="K261" s="136">
        <f t="shared" si="50"/>
        <v>-750.23551488574287</v>
      </c>
      <c r="L261" s="136">
        <f t="shared" si="51"/>
        <v>-399.60376592820398</v>
      </c>
      <c r="M261" s="42">
        <f t="shared" si="52"/>
        <v>0</v>
      </c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</row>
    <row r="262" spans="1:44">
      <c r="A262" s="44">
        <f t="shared" si="46"/>
        <v>251</v>
      </c>
      <c r="B262" s="44"/>
      <c r="C262" s="137">
        <v>39907</v>
      </c>
      <c r="E262" s="138" t="s">
        <v>331</v>
      </c>
      <c r="G262" s="135">
        <f t="shared" ref="G262:G266" si="54">+O247</f>
        <v>-296.27488369493619</v>
      </c>
      <c r="H262" s="131">
        <v>5.4</v>
      </c>
      <c r="I262" s="136" t="str">
        <f t="shared" si="48"/>
        <v>P, S, T &amp; D Plant</v>
      </c>
      <c r="J262" s="136">
        <f t="shared" si="49"/>
        <v>-126.91017041517804</v>
      </c>
      <c r="K262" s="136">
        <f t="shared" si="50"/>
        <v>-110.50537670009854</v>
      </c>
      <c r="L262" s="136">
        <f t="shared" si="51"/>
        <v>-58.859336579659633</v>
      </c>
      <c r="M262" s="42">
        <f t="shared" si="52"/>
        <v>0</v>
      </c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</row>
    <row r="263" spans="1:44">
      <c r="A263" s="44">
        <f t="shared" si="46"/>
        <v>252</v>
      </c>
      <c r="B263" s="44"/>
      <c r="C263" s="137">
        <v>39908</v>
      </c>
      <c r="E263" s="138" t="s">
        <v>332</v>
      </c>
      <c r="G263" s="135">
        <f t="shared" si="54"/>
        <v>2859925.9977738955</v>
      </c>
      <c r="H263" s="131">
        <v>5.4</v>
      </c>
      <c r="I263" s="136" t="str">
        <f t="shared" si="48"/>
        <v>P, S, T &amp; D Plant</v>
      </c>
      <c r="J263" s="136">
        <f t="shared" si="49"/>
        <v>1225057.2550253831</v>
      </c>
      <c r="K263" s="136">
        <f t="shared" si="50"/>
        <v>1066702.6370140165</v>
      </c>
      <c r="L263" s="136">
        <f t="shared" si="51"/>
        <v>568166.10573449603</v>
      </c>
      <c r="M263" s="42">
        <f t="shared" si="52"/>
        <v>0</v>
      </c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</row>
    <row r="264" spans="1:44">
      <c r="A264" s="44">
        <f t="shared" si="46"/>
        <v>253</v>
      </c>
      <c r="B264" s="44"/>
      <c r="C264" s="137">
        <v>39909</v>
      </c>
      <c r="E264" s="138" t="s">
        <v>333</v>
      </c>
      <c r="G264" s="135">
        <f t="shared" si="54"/>
        <v>673.90800586049716</v>
      </c>
      <c r="H264" s="131">
        <v>5.4</v>
      </c>
      <c r="I264" s="136" t="str">
        <f t="shared" si="48"/>
        <v>P, S, T &amp; D Plant</v>
      </c>
      <c r="J264" s="136">
        <f t="shared" si="49"/>
        <v>288.67036854859214</v>
      </c>
      <c r="K264" s="136">
        <f t="shared" si="50"/>
        <v>251.35596078912329</v>
      </c>
      <c r="L264" s="136">
        <f t="shared" si="51"/>
        <v>133.88167652278176</v>
      </c>
      <c r="M264" s="42">
        <f t="shared" si="52"/>
        <v>0</v>
      </c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</row>
    <row r="265" spans="1:44">
      <c r="A265" s="44">
        <f t="shared" si="46"/>
        <v>254</v>
      </c>
      <c r="B265" s="44"/>
      <c r="C265" s="137">
        <v>39924</v>
      </c>
      <c r="E265" s="138" t="s">
        <v>334</v>
      </c>
      <c r="G265" s="135">
        <f t="shared" si="54"/>
        <v>1494.6029549737293</v>
      </c>
      <c r="H265" s="131">
        <v>5.4</v>
      </c>
      <c r="I265" s="136" t="str">
        <f t="shared" si="48"/>
        <v>P, S, T &amp; D Plant</v>
      </c>
      <c r="J265" s="136">
        <f t="shared" si="49"/>
        <v>640.2173324757822</v>
      </c>
      <c r="K265" s="136">
        <f t="shared" si="50"/>
        <v>557.46089744992867</v>
      </c>
      <c r="L265" s="136">
        <f t="shared" si="51"/>
        <v>296.92472504801856</v>
      </c>
      <c r="M265" s="42">
        <f t="shared" si="52"/>
        <v>0</v>
      </c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</row>
    <row r="266" spans="1:44">
      <c r="A266" s="44">
        <f t="shared" si="46"/>
        <v>255</v>
      </c>
      <c r="B266" s="44"/>
      <c r="C266" s="147"/>
      <c r="E266" s="138" t="s">
        <v>368</v>
      </c>
      <c r="G266" s="135">
        <f t="shared" si="54"/>
        <v>462.41416894337044</v>
      </c>
      <c r="H266" s="131">
        <v>5.4</v>
      </c>
      <c r="I266" s="136" t="str">
        <f t="shared" si="48"/>
        <v>P, S, T &amp; D Plant</v>
      </c>
      <c r="J266" s="136">
        <f t="shared" si="49"/>
        <v>198.07639530937092</v>
      </c>
      <c r="K266" s="136">
        <f t="shared" si="50"/>
        <v>172.47243942272627</v>
      </c>
      <c r="L266" s="136">
        <f t="shared" si="51"/>
        <v>91.865334211273279</v>
      </c>
      <c r="M266" s="42">
        <f t="shared" si="52"/>
        <v>0</v>
      </c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</row>
    <row r="267" spans="1:44">
      <c r="A267" s="44">
        <f>A266+1</f>
        <v>256</v>
      </c>
      <c r="B267" s="44"/>
      <c r="C267" s="44"/>
      <c r="D267" s="44"/>
      <c r="E267" s="138"/>
      <c r="G267" s="42"/>
      <c r="H267" s="131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</row>
    <row r="268" spans="1:44">
      <c r="A268" s="44">
        <f>A267+1</f>
        <v>257</v>
      </c>
      <c r="B268" s="44"/>
      <c r="C268" s="44"/>
      <c r="D268" s="44" t="s">
        <v>159</v>
      </c>
      <c r="E268" s="44"/>
      <c r="G268" s="42">
        <f>SUM(G232:G266)</f>
        <v>3311540.7456931765</v>
      </c>
      <c r="H268" s="131"/>
      <c r="I268" s="136"/>
      <c r="J268" s="42">
        <f>SUM(J232:J266)</f>
        <v>1418507.6883042916</v>
      </c>
      <c r="K268" s="42">
        <f>SUM(K232:K266)</f>
        <v>1235147.0802950289</v>
      </c>
      <c r="L268" s="42">
        <f>SUM(L232:L266)</f>
        <v>657885.97709385632</v>
      </c>
      <c r="M268" s="42">
        <f>SUM(J268:L268)-G268</f>
        <v>0</v>
      </c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</row>
    <row r="269" spans="1:44">
      <c r="A269" s="44">
        <f>A268+1</f>
        <v>258</v>
      </c>
      <c r="B269" s="44"/>
      <c r="C269" s="44"/>
      <c r="D269" s="44"/>
      <c r="E269" s="44"/>
      <c r="G269" s="42"/>
      <c r="H269" s="131"/>
      <c r="I269" s="136"/>
      <c r="J269" s="136"/>
      <c r="K269" s="136"/>
      <c r="L269" s="136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</row>
    <row r="270" spans="1:44">
      <c r="A270" s="44">
        <f>A269+1</f>
        <v>259</v>
      </c>
      <c r="B270" s="44"/>
      <c r="C270" s="44"/>
      <c r="D270" s="44" t="s">
        <v>135</v>
      </c>
      <c r="E270" s="44"/>
      <c r="G270" s="42">
        <f>G134+G144+G184+G226+G268</f>
        <v>179617428.08959508</v>
      </c>
      <c r="H270" s="131"/>
      <c r="I270" s="42"/>
      <c r="J270" s="42">
        <f>J134+J144+J184+J226+J268</f>
        <v>91713672.67052795</v>
      </c>
      <c r="K270" s="42">
        <f>K134+K144+K184+K226+K268</f>
        <v>61774624.647020072</v>
      </c>
      <c r="L270" s="42">
        <f>L134+L144+L184+L226+L268</f>
        <v>26129130.772047102</v>
      </c>
      <c r="M270" s="42">
        <f>SUM(J270:L270)-G270</f>
        <v>0</v>
      </c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</row>
    <row r="271" spans="1:44">
      <c r="C271" s="44"/>
    </row>
    <row r="272" spans="1:44">
      <c r="C272" s="44"/>
    </row>
    <row r="273" spans="3:8">
      <c r="C273" s="44"/>
    </row>
    <row r="274" spans="3:8">
      <c r="C274" s="44"/>
      <c r="H274" s="131">
        <f>COUNTIFS(G8:G270,"&gt;0",H8:H270,"&lt;99")</f>
        <v>113</v>
      </c>
    </row>
    <row r="275" spans="3:8">
      <c r="C275" s="44"/>
    </row>
    <row r="276" spans="3:8">
      <c r="C276" s="44"/>
    </row>
    <row r="277" spans="3:8">
      <c r="C277" s="44"/>
    </row>
    <row r="278" spans="3:8">
      <c r="C278" s="44"/>
    </row>
    <row r="279" spans="3:8">
      <c r="C279" s="44"/>
    </row>
    <row r="280" spans="3:8">
      <c r="C280" s="44"/>
    </row>
    <row r="281" spans="3:8">
      <c r="C281" s="44"/>
    </row>
    <row r="282" spans="3:8">
      <c r="C282" s="44"/>
    </row>
    <row r="283" spans="3:8">
      <c r="C283" s="44"/>
    </row>
    <row r="284" spans="3:8">
      <c r="C284" s="44"/>
    </row>
    <row r="285" spans="3:8">
      <c r="C285" s="44"/>
    </row>
    <row r="286" spans="3:8">
      <c r="C286" s="44"/>
    </row>
    <row r="287" spans="3:8">
      <c r="C287" s="44"/>
    </row>
    <row r="288" spans="3:8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  <row r="344" spans="3:3">
      <c r="C344" s="44"/>
    </row>
    <row r="345" spans="3:3">
      <c r="C345" s="44"/>
    </row>
    <row r="346" spans="3:3">
      <c r="C346" s="44"/>
    </row>
    <row r="347" spans="3:3">
      <c r="C347" s="44"/>
    </row>
    <row r="348" spans="3:3">
      <c r="C348" s="44"/>
    </row>
    <row r="349" spans="3:3">
      <c r="C349" s="44"/>
    </row>
    <row r="350" spans="3:3">
      <c r="C350" s="44"/>
    </row>
    <row r="351" spans="3:3">
      <c r="C351" s="44"/>
    </row>
    <row r="352" spans="3:3">
      <c r="C352" s="44"/>
    </row>
    <row r="353" spans="3:3">
      <c r="C353" s="44"/>
    </row>
    <row r="354" spans="3:3">
      <c r="C354" s="44"/>
    </row>
    <row r="355" spans="3:3">
      <c r="C355" s="44"/>
    </row>
    <row r="356" spans="3:3">
      <c r="C356" s="44"/>
    </row>
    <row r="357" spans="3:3">
      <c r="C357" s="44"/>
    </row>
    <row r="358" spans="3:3">
      <c r="C358" s="44"/>
    </row>
    <row r="359" spans="3:3">
      <c r="C359" s="44"/>
    </row>
    <row r="360" spans="3:3">
      <c r="C360" s="44"/>
    </row>
    <row r="361" spans="3:3">
      <c r="C361" s="44"/>
    </row>
    <row r="362" spans="3:3">
      <c r="C362" s="44"/>
    </row>
    <row r="363" spans="3:3">
      <c r="C363" s="44"/>
    </row>
    <row r="364" spans="3:3">
      <c r="C364" s="44"/>
    </row>
    <row r="365" spans="3:3">
      <c r="C365" s="44"/>
    </row>
    <row r="366" spans="3:3">
      <c r="C366" s="44"/>
    </row>
    <row r="367" spans="3:3">
      <c r="C367" s="44"/>
    </row>
    <row r="368" spans="3:3">
      <c r="C368" s="44"/>
    </row>
    <row r="369" spans="3:3">
      <c r="C369" s="44"/>
    </row>
    <row r="370" spans="3:3">
      <c r="C370" s="44"/>
    </row>
    <row r="371" spans="3:3">
      <c r="C371" s="44"/>
    </row>
    <row r="372" spans="3:3">
      <c r="C372" s="44"/>
    </row>
    <row r="373" spans="3:3">
      <c r="C373" s="44"/>
    </row>
    <row r="374" spans="3:3">
      <c r="C374" s="44"/>
    </row>
    <row r="375" spans="3:3">
      <c r="C375" s="44"/>
    </row>
    <row r="376" spans="3:3">
      <c r="C376" s="44"/>
    </row>
    <row r="377" spans="3:3">
      <c r="C377" s="44"/>
    </row>
    <row r="378" spans="3:3">
      <c r="C378" s="44"/>
    </row>
    <row r="379" spans="3:3">
      <c r="C379" s="44"/>
    </row>
    <row r="380" spans="3:3">
      <c r="C380" s="44"/>
    </row>
    <row r="381" spans="3:3">
      <c r="C381" s="44"/>
    </row>
    <row r="382" spans="3:3">
      <c r="C382" s="44"/>
    </row>
    <row r="383" spans="3:3">
      <c r="C383" s="44"/>
    </row>
    <row r="384" spans="3:3">
      <c r="C384" s="44"/>
    </row>
    <row r="385" spans="3:3">
      <c r="C385" s="44"/>
    </row>
    <row r="386" spans="3:3">
      <c r="C386" s="44"/>
    </row>
    <row r="387" spans="3:3">
      <c r="C387" s="44"/>
    </row>
    <row r="388" spans="3:3">
      <c r="C388" s="44"/>
    </row>
    <row r="389" spans="3:3">
      <c r="C389" s="44"/>
    </row>
    <row r="390" spans="3:3">
      <c r="C390" s="44"/>
    </row>
    <row r="391" spans="3:3">
      <c r="C391" s="44"/>
    </row>
    <row r="392" spans="3:3">
      <c r="C392" s="44"/>
    </row>
    <row r="393" spans="3:3">
      <c r="C393" s="44"/>
    </row>
    <row r="394" spans="3:3">
      <c r="C394" s="44"/>
    </row>
  </sheetData>
  <phoneticPr fontId="0" type="noConversion"/>
  <printOptions horizontalCentered="1" gridLines="1"/>
  <pageMargins left="1" right="1" top="1" bottom="1" header="0.5" footer="0.5"/>
  <pageSetup scale="40" fitToHeight="3" orientation="portrait" horizontalDpi="300" verticalDpi="300" r:id="rId1"/>
  <headerFooter>
    <oddHeader>&amp;RExhibit PHR-4
Page &amp;P of &amp;N</oddHeader>
  </headerFooter>
  <rowBreaks count="2" manualBreakCount="2">
    <brk id="92" max="11" man="1"/>
    <brk id="185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N137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4" width="1.77734375" customWidth="1"/>
    <col min="5" max="5" width="40.6640625" customWidth="1"/>
    <col min="6" max="6" width="14.77734375" customWidth="1"/>
    <col min="7" max="7" width="14.77734375" style="22" customWidth="1"/>
    <col min="8" max="8" width="24.33203125" bestFit="1" customWidth="1"/>
    <col min="9" max="11" width="14.77734375" customWidth="1"/>
    <col min="12" max="12" width="12.77734375" customWidth="1"/>
    <col min="13" max="13" width="13.44140625" customWidth="1"/>
    <col min="14" max="15" width="12.77734375" customWidth="1"/>
  </cols>
  <sheetData>
    <row r="1" spans="1:14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</row>
    <row r="2" spans="1:14">
      <c r="A2" s="1" t="str">
        <f>Summary!A2</f>
        <v>Class Cost of Service - Demand/Commodity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</row>
    <row r="3" spans="1:14">
      <c r="A3" s="1" t="str">
        <f>Summary!A3</f>
        <v>Forecasted Test Period: Twelve Months Ended May 31, 2017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</row>
    <row r="4" spans="1:14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</row>
    <row r="5" spans="1:14">
      <c r="A5" s="1" t="s">
        <v>28</v>
      </c>
      <c r="B5" s="1"/>
      <c r="C5" s="1"/>
      <c r="D5" s="1"/>
      <c r="E5" s="1"/>
      <c r="F5" s="1"/>
      <c r="G5" s="20"/>
      <c r="H5" s="1"/>
      <c r="I5" s="1"/>
      <c r="J5" s="1"/>
      <c r="K5" s="1"/>
      <c r="L5" s="1"/>
      <c r="M5" s="1"/>
      <c r="N5" s="1"/>
    </row>
    <row r="6" spans="1:14">
      <c r="A6" s="1"/>
      <c r="B6" s="1"/>
      <c r="C6" s="1"/>
      <c r="D6" s="1"/>
      <c r="E6" s="1"/>
      <c r="F6" s="1"/>
      <c r="G6" s="20"/>
      <c r="H6" s="1"/>
      <c r="I6" s="1"/>
      <c r="J6" s="1"/>
      <c r="K6" s="1"/>
      <c r="L6" s="1"/>
      <c r="M6" s="1"/>
      <c r="N6" s="1"/>
    </row>
    <row r="7" spans="1:14">
      <c r="A7" s="1"/>
      <c r="B7" s="1"/>
      <c r="C7" s="1"/>
      <c r="D7" s="1"/>
      <c r="E7" s="1"/>
      <c r="F7" s="1"/>
      <c r="G7" s="20"/>
      <c r="H7" s="1"/>
      <c r="I7" s="1"/>
      <c r="J7" s="1"/>
      <c r="K7" s="1"/>
      <c r="L7" s="1"/>
      <c r="M7" s="1"/>
      <c r="N7" s="1"/>
    </row>
    <row r="8" spans="1:14">
      <c r="A8" s="1"/>
      <c r="B8" s="1"/>
      <c r="C8" s="1"/>
      <c r="D8" s="1"/>
      <c r="E8" s="1"/>
      <c r="F8" s="1"/>
      <c r="G8" s="20"/>
      <c r="H8" s="1"/>
      <c r="I8" s="1"/>
      <c r="J8" s="1"/>
      <c r="K8" s="1"/>
      <c r="L8" s="1"/>
      <c r="M8" s="1"/>
      <c r="N8" s="1"/>
    </row>
    <row r="9" spans="1:14">
      <c r="A9" s="1"/>
      <c r="B9" s="1"/>
      <c r="C9" s="1"/>
      <c r="D9" s="1"/>
      <c r="E9" s="1"/>
      <c r="F9" s="3" t="s">
        <v>17</v>
      </c>
      <c r="G9" s="21" t="s">
        <v>18</v>
      </c>
      <c r="H9" s="3" t="s">
        <v>18</v>
      </c>
      <c r="I9" s="3" t="s">
        <v>20</v>
      </c>
      <c r="J9" s="3" t="s">
        <v>19</v>
      </c>
      <c r="K9" s="3" t="s">
        <v>61</v>
      </c>
      <c r="L9" s="1"/>
      <c r="M9" s="1"/>
      <c r="N9" s="1"/>
    </row>
    <row r="10" spans="1:14">
      <c r="A10" s="1"/>
      <c r="B10" s="1"/>
      <c r="C10" s="1"/>
      <c r="D10" s="1"/>
      <c r="E10" s="1"/>
      <c r="F10" s="3" t="s">
        <v>3</v>
      </c>
      <c r="G10" s="21" t="s">
        <v>39</v>
      </c>
      <c r="H10" s="3" t="s">
        <v>21</v>
      </c>
      <c r="I10" s="6" t="s">
        <v>3</v>
      </c>
      <c r="J10" s="6" t="s">
        <v>3</v>
      </c>
      <c r="K10" s="6" t="s">
        <v>3</v>
      </c>
      <c r="L10" s="1"/>
      <c r="M10" s="1"/>
      <c r="N10" s="1"/>
    </row>
    <row r="11" spans="1:14">
      <c r="A11" s="1"/>
      <c r="B11" s="1"/>
      <c r="C11" s="1"/>
      <c r="D11" s="1"/>
      <c r="E11" s="1"/>
      <c r="F11" s="3"/>
      <c r="G11" s="21"/>
      <c r="H11" s="1"/>
      <c r="I11" s="6"/>
      <c r="J11" s="6"/>
      <c r="K11" s="6"/>
      <c r="L11" s="1"/>
      <c r="M11" s="1"/>
      <c r="N11" s="1"/>
    </row>
    <row r="12" spans="1:14">
      <c r="A12" s="1">
        <v>1</v>
      </c>
      <c r="B12" s="1"/>
      <c r="C12" s="1" t="s">
        <v>160</v>
      </c>
      <c r="D12" s="1"/>
      <c r="E12" s="1"/>
      <c r="F12" s="3"/>
      <c r="G12" s="21"/>
      <c r="H12" s="1"/>
      <c r="I12" s="6"/>
      <c r="J12" s="6"/>
      <c r="K12" s="6"/>
      <c r="L12" s="1"/>
      <c r="M12" s="1"/>
      <c r="N12" s="1"/>
    </row>
    <row r="13" spans="1:14">
      <c r="A13" s="1">
        <f t="shared" ref="A13:A46" si="0">A12+1</f>
        <v>2</v>
      </c>
      <c r="B13" s="1"/>
      <c r="C13" s="1"/>
      <c r="D13" s="1"/>
      <c r="E13" s="1"/>
      <c r="F13" s="3"/>
      <c r="G13" s="21"/>
      <c r="H13" s="1"/>
      <c r="I13" s="6"/>
      <c r="J13" s="6"/>
      <c r="K13" s="6"/>
      <c r="L13" s="1"/>
      <c r="M13" s="1"/>
      <c r="N13" s="1"/>
    </row>
    <row r="14" spans="1:14">
      <c r="A14" s="1">
        <f t="shared" si="0"/>
        <v>3</v>
      </c>
      <c r="B14" s="1"/>
      <c r="D14" s="1" t="s">
        <v>372</v>
      </c>
      <c r="F14" s="2">
        <v>-735803.03833333333</v>
      </c>
      <c r="G14" s="21">
        <v>9.1</v>
      </c>
      <c r="H14" s="11" t="str">
        <f t="shared" ref="H14:H24" si="1">VLOOKUP($G14,class,3)</f>
        <v>Allocated O&amp;M Expenses</v>
      </c>
      <c r="I14" s="11">
        <f t="shared" ref="I14:I24" si="2">$F14*VLOOKUP($G14,class,6)</f>
        <v>-93720.301697175804</v>
      </c>
      <c r="J14" s="11">
        <f t="shared" ref="J14:J24" si="3">$F14*VLOOKUP($G14,class,7)</f>
        <v>-52951.462100254321</v>
      </c>
      <c r="K14" s="11">
        <f t="shared" ref="K14:K24" si="4">$F14*VLOOKUP($G14,class,8)</f>
        <v>-589131.27453590324</v>
      </c>
      <c r="L14" s="2">
        <f t="shared" ref="L14:L24" si="5">SUM(I14:K14)-F14</f>
        <v>0</v>
      </c>
      <c r="M14" s="2"/>
      <c r="N14" s="2"/>
    </row>
    <row r="15" spans="1:14">
      <c r="A15" s="1">
        <f t="shared" si="0"/>
        <v>4</v>
      </c>
      <c r="B15" s="1"/>
      <c r="D15" s="1" t="s">
        <v>370</v>
      </c>
      <c r="F15" s="2">
        <v>1206937.2991035606</v>
      </c>
      <c r="G15" s="21">
        <v>9.1</v>
      </c>
      <c r="H15" s="11" t="str">
        <f t="shared" si="1"/>
        <v>Allocated O&amp;M Expenses</v>
      </c>
      <c r="I15" s="11">
        <f t="shared" si="2"/>
        <v>153729.35678245607</v>
      </c>
      <c r="J15" s="11">
        <f t="shared" si="3"/>
        <v>86856.252721687473</v>
      </c>
      <c r="K15" s="11">
        <f t="shared" si="4"/>
        <v>966351.68959941703</v>
      </c>
      <c r="L15" s="2">
        <f t="shared" si="5"/>
        <v>0</v>
      </c>
      <c r="M15" s="2"/>
      <c r="N15" s="2"/>
    </row>
    <row r="16" spans="1:14">
      <c r="A16" s="1">
        <f t="shared" si="0"/>
        <v>5</v>
      </c>
      <c r="B16" s="1"/>
      <c r="D16" s="1" t="s">
        <v>371</v>
      </c>
      <c r="F16" s="2">
        <v>0</v>
      </c>
      <c r="G16" s="21">
        <v>9.1</v>
      </c>
      <c r="H16" s="11" t="str">
        <f t="shared" si="1"/>
        <v>Allocated O&amp;M Expenses</v>
      </c>
      <c r="I16" s="11">
        <f t="shared" si="2"/>
        <v>0</v>
      </c>
      <c r="J16" s="11">
        <f t="shared" si="3"/>
        <v>0</v>
      </c>
      <c r="K16" s="11">
        <f t="shared" si="4"/>
        <v>0</v>
      </c>
      <c r="L16" s="2">
        <f t="shared" si="5"/>
        <v>0</v>
      </c>
      <c r="M16" s="2"/>
      <c r="N16" s="2"/>
    </row>
    <row r="17" spans="1:14">
      <c r="A17" s="1">
        <f t="shared" si="0"/>
        <v>6</v>
      </c>
      <c r="B17" s="1"/>
      <c r="D17" s="1" t="s">
        <v>377</v>
      </c>
      <c r="F17" s="2">
        <v>0</v>
      </c>
      <c r="G17" s="21">
        <v>9.1</v>
      </c>
      <c r="H17" s="11" t="str">
        <f t="shared" si="1"/>
        <v>Allocated O&amp;M Expenses</v>
      </c>
      <c r="I17" s="11">
        <f t="shared" si="2"/>
        <v>0</v>
      </c>
      <c r="J17" s="11">
        <f t="shared" si="3"/>
        <v>0</v>
      </c>
      <c r="K17" s="11">
        <f t="shared" si="4"/>
        <v>0</v>
      </c>
      <c r="L17" s="2">
        <f t="shared" si="5"/>
        <v>0</v>
      </c>
      <c r="M17" s="2"/>
      <c r="N17" s="2"/>
    </row>
    <row r="18" spans="1:14">
      <c r="A18" s="1">
        <f t="shared" si="0"/>
        <v>7</v>
      </c>
      <c r="B18" s="1"/>
      <c r="D18" s="1" t="s">
        <v>164</v>
      </c>
      <c r="F18" s="2">
        <v>6229573.3901578095</v>
      </c>
      <c r="G18" s="21">
        <v>3</v>
      </c>
      <c r="H18" s="11" t="str">
        <f t="shared" si="1"/>
        <v>Commodity</v>
      </c>
      <c r="I18" s="11">
        <f t="shared" si="2"/>
        <v>0</v>
      </c>
      <c r="J18" s="11">
        <f t="shared" si="3"/>
        <v>0</v>
      </c>
      <c r="K18" s="11">
        <f t="shared" si="4"/>
        <v>6229573.3901578095</v>
      </c>
      <c r="L18" s="2">
        <f t="shared" si="5"/>
        <v>0</v>
      </c>
      <c r="M18" s="2"/>
      <c r="N18" s="2"/>
    </row>
    <row r="19" spans="1:14">
      <c r="A19" s="1">
        <f t="shared" si="0"/>
        <v>8</v>
      </c>
      <c r="B19" s="1"/>
      <c r="D19" s="1" t="s">
        <v>373</v>
      </c>
      <c r="F19" s="2">
        <v>198050.98500000002</v>
      </c>
      <c r="G19" s="21">
        <v>9.1</v>
      </c>
      <c r="H19" s="11" t="str">
        <f t="shared" si="1"/>
        <v>Allocated O&amp;M Expenses</v>
      </c>
      <c r="I19" s="11">
        <f t="shared" si="2"/>
        <v>25226.041615248345</v>
      </c>
      <c r="J19" s="11">
        <f t="shared" si="3"/>
        <v>14252.576681254037</v>
      </c>
      <c r="K19" s="11">
        <f t="shared" si="4"/>
        <v>158572.36670349762</v>
      </c>
      <c r="L19" s="2">
        <f t="shared" si="5"/>
        <v>0</v>
      </c>
      <c r="M19" s="2"/>
      <c r="N19" s="2"/>
    </row>
    <row r="20" spans="1:14">
      <c r="A20" s="1">
        <f t="shared" si="0"/>
        <v>9</v>
      </c>
      <c r="B20" s="1"/>
      <c r="D20" s="1" t="s">
        <v>374</v>
      </c>
      <c r="F20" s="2">
        <v>1577.4468055065927</v>
      </c>
      <c r="G20" s="21">
        <v>9.1</v>
      </c>
      <c r="H20" s="11" t="str">
        <f t="shared" si="1"/>
        <v>Allocated O&amp;M Expenses</v>
      </c>
      <c r="I20" s="11">
        <f t="shared" si="2"/>
        <v>200.92169075326674</v>
      </c>
      <c r="J20" s="11">
        <f t="shared" si="3"/>
        <v>113.51966543403928</v>
      </c>
      <c r="K20" s="11">
        <f t="shared" si="4"/>
        <v>1263.0054493192865</v>
      </c>
      <c r="L20" s="2">
        <f t="shared" si="5"/>
        <v>0</v>
      </c>
      <c r="M20" s="2"/>
      <c r="N20" s="2"/>
    </row>
    <row r="21" spans="1:14">
      <c r="A21" s="1">
        <f t="shared" si="0"/>
        <v>10</v>
      </c>
      <c r="B21" s="1"/>
      <c r="D21" s="1" t="s">
        <v>375</v>
      </c>
      <c r="F21" s="2">
        <v>1354285.2639609212</v>
      </c>
      <c r="G21" s="21">
        <v>9.1</v>
      </c>
      <c r="H21" s="11" t="str">
        <f t="shared" si="1"/>
        <v>Allocated O&amp;M Expenses</v>
      </c>
      <c r="I21" s="11">
        <f t="shared" si="2"/>
        <v>172497.28107939372</v>
      </c>
      <c r="J21" s="11">
        <f t="shared" si="3"/>
        <v>97460.028148284109</v>
      </c>
      <c r="K21" s="11">
        <f t="shared" si="4"/>
        <v>1084327.9547332434</v>
      </c>
      <c r="L21" s="2">
        <f t="shared" si="5"/>
        <v>0</v>
      </c>
      <c r="M21" s="2"/>
      <c r="N21" s="2"/>
    </row>
    <row r="22" spans="1:14">
      <c r="A22" s="1">
        <f t="shared" si="0"/>
        <v>11</v>
      </c>
      <c r="B22" s="1"/>
      <c r="D22" s="1" t="s">
        <v>376</v>
      </c>
      <c r="F22" s="2">
        <v>0</v>
      </c>
      <c r="G22" s="21">
        <v>9.1</v>
      </c>
      <c r="H22" s="11" t="str">
        <f t="shared" si="1"/>
        <v>Allocated O&amp;M Expenses</v>
      </c>
      <c r="I22" s="11">
        <f t="shared" si="2"/>
        <v>0</v>
      </c>
      <c r="J22" s="11">
        <f t="shared" si="3"/>
        <v>0</v>
      </c>
      <c r="K22" s="11">
        <f t="shared" si="4"/>
        <v>0</v>
      </c>
      <c r="L22" s="2">
        <f t="shared" si="5"/>
        <v>0</v>
      </c>
      <c r="M22" s="2"/>
      <c r="N22" s="2"/>
    </row>
    <row r="23" spans="1:14">
      <c r="A23" s="1">
        <f t="shared" si="0"/>
        <v>12</v>
      </c>
      <c r="B23" s="1"/>
      <c r="D23" s="1" t="s">
        <v>152</v>
      </c>
      <c r="F23" s="53">
        <v>3184323.5979133956</v>
      </c>
      <c r="G23" s="21">
        <v>9.1</v>
      </c>
      <c r="H23" s="11" t="str">
        <f t="shared" si="1"/>
        <v>Allocated O&amp;M Expenses</v>
      </c>
      <c r="I23" s="11">
        <f t="shared" si="2"/>
        <v>405591.92168309918</v>
      </c>
      <c r="J23" s="11">
        <f t="shared" si="3"/>
        <v>229157.23573496702</v>
      </c>
      <c r="K23" s="11">
        <f t="shared" si="4"/>
        <v>2549574.4404953294</v>
      </c>
      <c r="L23" s="2">
        <f t="shared" ref="L23" si="6">SUM(I23:K23)-F23</f>
        <v>0</v>
      </c>
      <c r="M23" s="2"/>
      <c r="N23" s="2"/>
    </row>
    <row r="24" spans="1:14">
      <c r="A24" s="1">
        <f t="shared" si="0"/>
        <v>13</v>
      </c>
      <c r="B24" s="1"/>
      <c r="D24" s="1" t="s">
        <v>511</v>
      </c>
      <c r="F24" s="53">
        <v>368198.82250000001</v>
      </c>
      <c r="G24" s="21">
        <v>9.1</v>
      </c>
      <c r="H24" s="11" t="str">
        <f t="shared" si="1"/>
        <v>Allocated O&amp;M Expenses</v>
      </c>
      <c r="I24" s="11">
        <f t="shared" si="2"/>
        <v>46898.01880596776</v>
      </c>
      <c r="J24" s="11">
        <f t="shared" si="3"/>
        <v>26497.126240643003</v>
      </c>
      <c r="K24" s="11">
        <f t="shared" si="4"/>
        <v>294803.67745338922</v>
      </c>
      <c r="L24" s="2">
        <f t="shared" si="5"/>
        <v>0</v>
      </c>
      <c r="M24" s="2"/>
      <c r="N24" s="2"/>
    </row>
    <row r="25" spans="1:14">
      <c r="A25" s="1">
        <f t="shared" si="0"/>
        <v>14</v>
      </c>
      <c r="B25" s="1"/>
      <c r="C25" s="1"/>
      <c r="D25" s="1"/>
      <c r="F25" s="2"/>
      <c r="G25" s="21"/>
      <c r="H25" s="1"/>
      <c r="I25" s="2"/>
      <c r="J25" s="2"/>
      <c r="K25" s="2"/>
      <c r="L25" s="1"/>
      <c r="M25" s="2"/>
      <c r="N25" s="2"/>
    </row>
    <row r="26" spans="1:14">
      <c r="A26" s="1">
        <f t="shared" si="0"/>
        <v>15</v>
      </c>
      <c r="B26" s="1"/>
      <c r="C26" s="1" t="s">
        <v>161</v>
      </c>
      <c r="D26" s="1"/>
      <c r="F26" s="2">
        <f>SUM(F14:F24)</f>
        <v>11807143.767107861</v>
      </c>
      <c r="G26" s="21"/>
      <c r="H26" s="1"/>
      <c r="I26" s="2">
        <f>SUM(I14:I24)</f>
        <v>710423.23995974252</v>
      </c>
      <c r="J26" s="2">
        <f>SUM(J14:J24)</f>
        <v>401385.27709201537</v>
      </c>
      <c r="K26" s="2">
        <f>SUM(K14:K24)</f>
        <v>10695335.250056101</v>
      </c>
      <c r="L26" s="2">
        <f>SUM(I26:K26)-F26</f>
        <v>0</v>
      </c>
      <c r="M26" s="2"/>
      <c r="N26" s="2"/>
    </row>
    <row r="27" spans="1:14">
      <c r="A27" s="1">
        <f t="shared" si="0"/>
        <v>16</v>
      </c>
      <c r="B27" s="1"/>
      <c r="C27" s="1"/>
      <c r="D27" s="1"/>
      <c r="F27" s="2"/>
      <c r="G27" s="21"/>
      <c r="H27" s="1"/>
      <c r="I27" s="2"/>
      <c r="J27" s="2"/>
      <c r="K27" s="2"/>
      <c r="L27" s="1"/>
      <c r="M27" s="2"/>
      <c r="N27" s="2"/>
    </row>
    <row r="28" spans="1:14">
      <c r="A28" s="1">
        <f t="shared" si="0"/>
        <v>17</v>
      </c>
      <c r="B28" s="1"/>
      <c r="C28" s="1"/>
      <c r="D28" s="1"/>
      <c r="F28" s="2"/>
      <c r="G28" s="21"/>
      <c r="H28" s="1"/>
      <c r="I28" s="2"/>
      <c r="J28" s="2"/>
      <c r="K28" s="2"/>
      <c r="L28" s="1"/>
      <c r="M28" s="2"/>
      <c r="N28" s="2"/>
    </row>
    <row r="29" spans="1:14">
      <c r="A29" s="1">
        <f t="shared" si="0"/>
        <v>18</v>
      </c>
      <c r="B29" s="1"/>
      <c r="C29" s="1" t="s">
        <v>162</v>
      </c>
      <c r="D29" s="1"/>
      <c r="F29" s="2"/>
      <c r="G29" s="21"/>
      <c r="H29" s="1"/>
      <c r="I29" s="2"/>
      <c r="J29" s="2"/>
      <c r="K29" s="2"/>
      <c r="L29" s="1"/>
      <c r="M29" s="2"/>
      <c r="N29" s="2"/>
    </row>
    <row r="30" spans="1:14">
      <c r="A30" s="1">
        <f t="shared" si="0"/>
        <v>19</v>
      </c>
      <c r="B30" s="1"/>
      <c r="C30" s="1"/>
      <c r="D30" s="1"/>
      <c r="F30" s="2"/>
      <c r="G30" s="21"/>
      <c r="H30" s="1"/>
      <c r="I30" s="2"/>
      <c r="J30" s="2"/>
      <c r="K30" s="2"/>
      <c r="L30" s="1"/>
      <c r="M30" s="2"/>
      <c r="N30" s="2"/>
    </row>
    <row r="31" spans="1:14">
      <c r="A31" s="1">
        <f t="shared" si="0"/>
        <v>20</v>
      </c>
      <c r="B31" s="1"/>
      <c r="C31" s="1"/>
      <c r="D31" s="1" t="s">
        <v>378</v>
      </c>
      <c r="F31" s="2">
        <v>-1767642.4683333335</v>
      </c>
      <c r="G31" s="21">
        <v>1</v>
      </c>
      <c r="H31" s="11" t="str">
        <f t="shared" ref="H31:H39" si="7">VLOOKUP($G31,class,3)</f>
        <v>Customer</v>
      </c>
      <c r="I31" s="11">
        <f t="shared" ref="I31:I39" si="8">$F31*VLOOKUP($G31,class,6)</f>
        <v>-1767642.4683333335</v>
      </c>
      <c r="J31" s="11">
        <f t="shared" ref="J31:J39" si="9">$F31*VLOOKUP($G31,class,7)</f>
        <v>0</v>
      </c>
      <c r="K31" s="11">
        <f t="shared" ref="K31:K39" si="10">$F31*VLOOKUP($G31,class,8)</f>
        <v>0</v>
      </c>
      <c r="L31" s="2">
        <f t="shared" ref="L31:L39" si="11">SUM(I31:K31)-F31</f>
        <v>0</v>
      </c>
      <c r="M31" s="2"/>
      <c r="N31" s="2"/>
    </row>
    <row r="32" spans="1:14">
      <c r="A32" s="1">
        <f t="shared" si="0"/>
        <v>21</v>
      </c>
      <c r="B32" s="1"/>
      <c r="C32" s="1"/>
      <c r="D32" s="1" t="s">
        <v>379</v>
      </c>
      <c r="F32" s="2">
        <v>0</v>
      </c>
      <c r="G32" s="21">
        <v>1</v>
      </c>
      <c r="H32" s="11" t="str">
        <f t="shared" si="7"/>
        <v>Customer</v>
      </c>
      <c r="I32" s="11">
        <f t="shared" si="8"/>
        <v>0</v>
      </c>
      <c r="J32" s="11">
        <f t="shared" si="9"/>
        <v>0</v>
      </c>
      <c r="K32" s="11">
        <f t="shared" si="10"/>
        <v>0</v>
      </c>
      <c r="L32" s="2">
        <f t="shared" si="11"/>
        <v>0</v>
      </c>
      <c r="M32" s="2"/>
      <c r="N32" s="2"/>
    </row>
    <row r="33" spans="1:14">
      <c r="A33" s="1">
        <f t="shared" si="0"/>
        <v>22</v>
      </c>
      <c r="B33" s="1"/>
      <c r="C33" s="1"/>
      <c r="D33" s="1" t="s">
        <v>380</v>
      </c>
      <c r="F33" s="2">
        <v>0</v>
      </c>
      <c r="G33" s="21">
        <v>1</v>
      </c>
      <c r="H33" s="11" t="str">
        <f t="shared" si="7"/>
        <v>Customer</v>
      </c>
      <c r="I33" s="11">
        <f t="shared" si="8"/>
        <v>0</v>
      </c>
      <c r="J33" s="11">
        <f t="shared" si="9"/>
        <v>0</v>
      </c>
      <c r="K33" s="11">
        <f t="shared" si="10"/>
        <v>0</v>
      </c>
      <c r="L33" s="2">
        <f t="shared" si="11"/>
        <v>0</v>
      </c>
      <c r="M33" s="2"/>
      <c r="N33" s="2"/>
    </row>
    <row r="34" spans="1:14">
      <c r="A34" s="1">
        <f t="shared" si="0"/>
        <v>23</v>
      </c>
      <c r="B34" s="1"/>
      <c r="C34" s="1"/>
      <c r="D34" s="1" t="s">
        <v>381</v>
      </c>
      <c r="F34" s="2">
        <v>0</v>
      </c>
      <c r="G34" s="21">
        <v>1</v>
      </c>
      <c r="H34" s="11" t="str">
        <f t="shared" si="7"/>
        <v>Customer</v>
      </c>
      <c r="I34" s="11">
        <f t="shared" si="8"/>
        <v>0</v>
      </c>
      <c r="J34" s="11">
        <f t="shared" si="9"/>
        <v>0</v>
      </c>
      <c r="K34" s="11">
        <f t="shared" si="10"/>
        <v>0</v>
      </c>
      <c r="L34" s="2">
        <f t="shared" si="11"/>
        <v>0</v>
      </c>
      <c r="M34" s="2"/>
      <c r="N34" s="2"/>
    </row>
    <row r="35" spans="1:14">
      <c r="A35" s="1">
        <f t="shared" si="0"/>
        <v>24</v>
      </c>
      <c r="B35" s="1"/>
      <c r="C35" s="1"/>
      <c r="D35" s="1" t="s">
        <v>382</v>
      </c>
      <c r="F35" s="2">
        <v>-79366382.727475211</v>
      </c>
      <c r="G35" s="21">
        <v>5.7</v>
      </c>
      <c r="H35" s="11" t="str">
        <f t="shared" si="7"/>
        <v>Net Plant</v>
      </c>
      <c r="I35" s="11">
        <f t="shared" si="8"/>
        <v>-30972507.555334836</v>
      </c>
      <c r="J35" s="11">
        <f t="shared" si="9"/>
        <v>-30670741.56534975</v>
      </c>
      <c r="K35" s="11">
        <f t="shared" si="10"/>
        <v>-17723133.606790625</v>
      </c>
      <c r="L35" s="2">
        <f t="shared" si="11"/>
        <v>0</v>
      </c>
      <c r="M35" s="2"/>
      <c r="N35" s="2"/>
    </row>
    <row r="36" spans="1:14">
      <c r="A36" s="1">
        <f t="shared" si="0"/>
        <v>25</v>
      </c>
      <c r="B36" s="1"/>
      <c r="C36" s="1"/>
      <c r="D36" s="1" t="s">
        <v>383</v>
      </c>
      <c r="F36" s="2">
        <v>-139006.80548165122</v>
      </c>
      <c r="G36" s="21">
        <v>5.7</v>
      </c>
      <c r="H36" s="11" t="str">
        <f t="shared" si="7"/>
        <v>Net Plant</v>
      </c>
      <c r="I36" s="11">
        <f t="shared" si="8"/>
        <v>-54247.01473175436</v>
      </c>
      <c r="J36" s="11">
        <f t="shared" si="9"/>
        <v>-53718.484580457523</v>
      </c>
      <c r="K36" s="11">
        <f t="shared" si="10"/>
        <v>-31041.306169439333</v>
      </c>
      <c r="L36" s="2">
        <f t="shared" si="11"/>
        <v>0</v>
      </c>
      <c r="M36" s="2"/>
      <c r="N36" s="2"/>
    </row>
    <row r="37" spans="1:14">
      <c r="A37" s="1">
        <f t="shared" si="0"/>
        <v>26</v>
      </c>
      <c r="B37" s="1"/>
      <c r="C37" s="1"/>
      <c r="D37" s="1" t="s">
        <v>384</v>
      </c>
      <c r="F37" s="2">
        <v>25085748.17602833</v>
      </c>
      <c r="G37" s="21">
        <v>5.7</v>
      </c>
      <c r="H37" s="11" t="str">
        <f t="shared" si="7"/>
        <v>Net Plant</v>
      </c>
      <c r="I37" s="11">
        <f t="shared" si="8"/>
        <v>9789642.6448107734</v>
      </c>
      <c r="J37" s="11">
        <f t="shared" si="9"/>
        <v>9694261.8882145025</v>
      </c>
      <c r="K37" s="11">
        <f t="shared" si="10"/>
        <v>5601843.6430030521</v>
      </c>
      <c r="L37" s="2">
        <f t="shared" si="11"/>
        <v>0</v>
      </c>
      <c r="M37" s="2"/>
      <c r="N37" s="2"/>
    </row>
    <row r="38" spans="1:14">
      <c r="A38" s="1">
        <f t="shared" si="0"/>
        <v>27</v>
      </c>
      <c r="B38" s="1"/>
      <c r="C38" s="1"/>
      <c r="D38" s="1" t="s">
        <v>385</v>
      </c>
      <c r="F38" s="2">
        <v>-1688954.2578364098</v>
      </c>
      <c r="G38" s="21">
        <v>5.7</v>
      </c>
      <c r="H38" s="11" t="str">
        <f t="shared" si="7"/>
        <v>Net Plant</v>
      </c>
      <c r="I38" s="11">
        <f t="shared" si="8"/>
        <v>-659109.6471043271</v>
      </c>
      <c r="J38" s="11">
        <f t="shared" si="9"/>
        <v>-652687.9237481599</v>
      </c>
      <c r="K38" s="11">
        <f t="shared" si="10"/>
        <v>-377156.68698392285</v>
      </c>
      <c r="L38" s="2">
        <f t="shared" ref="L38" si="12">SUM(I38:K38)-F38</f>
        <v>0</v>
      </c>
      <c r="M38" s="2"/>
      <c r="N38" s="2"/>
    </row>
    <row r="39" spans="1:14">
      <c r="A39" s="1">
        <f t="shared" si="0"/>
        <v>28</v>
      </c>
      <c r="B39" s="1"/>
      <c r="C39" s="1"/>
      <c r="D39" s="1" t="s">
        <v>477</v>
      </c>
      <c r="F39" s="2">
        <v>-5811616.6604725048</v>
      </c>
      <c r="G39" s="21">
        <v>5.7</v>
      </c>
      <c r="H39" s="11" t="str">
        <f t="shared" si="7"/>
        <v>Net Plant</v>
      </c>
      <c r="I39" s="11">
        <f t="shared" si="8"/>
        <v>-2267967.0502720494</v>
      </c>
      <c r="J39" s="11">
        <f t="shared" si="9"/>
        <v>-2245870.1851423471</v>
      </c>
      <c r="K39" s="11">
        <f t="shared" si="10"/>
        <v>-1297779.4250581081</v>
      </c>
      <c r="L39" s="2">
        <f t="shared" si="11"/>
        <v>0</v>
      </c>
      <c r="M39" s="2"/>
      <c r="N39" s="2"/>
    </row>
    <row r="40" spans="1:14">
      <c r="A40" s="1">
        <f t="shared" si="0"/>
        <v>29</v>
      </c>
      <c r="B40" s="1"/>
      <c r="C40" s="1"/>
      <c r="D40" s="1"/>
      <c r="F40" s="2"/>
      <c r="G40" s="21"/>
      <c r="H40" s="1"/>
      <c r="I40" s="2"/>
      <c r="J40" s="2"/>
      <c r="K40" s="2"/>
      <c r="L40" s="1"/>
      <c r="M40" s="2"/>
      <c r="N40" s="2"/>
    </row>
    <row r="41" spans="1:14">
      <c r="A41" s="1">
        <f t="shared" si="0"/>
        <v>30</v>
      </c>
      <c r="B41" s="1"/>
      <c r="C41" s="1" t="s">
        <v>163</v>
      </c>
      <c r="D41" s="1"/>
      <c r="F41" s="2">
        <f>SUM(F31:F39)</f>
        <v>-63687854.74357079</v>
      </c>
      <c r="G41" s="21"/>
      <c r="H41" s="11"/>
      <c r="I41" s="2">
        <f>SUM(I31:I39)</f>
        <v>-25931831.090965524</v>
      </c>
      <c r="J41" s="2">
        <f>SUM(J31:J39)</f>
        <v>-23928756.270606212</v>
      </c>
      <c r="K41" s="2">
        <f>SUM(K31:K39)</f>
        <v>-13827267.381999042</v>
      </c>
      <c r="L41" s="2">
        <f>SUM(I41:K41)-F41</f>
        <v>0</v>
      </c>
      <c r="M41" s="2"/>
      <c r="N41" s="2"/>
    </row>
    <row r="42" spans="1:14">
      <c r="A42" s="1">
        <f t="shared" si="0"/>
        <v>31</v>
      </c>
      <c r="B42" s="1"/>
      <c r="C42" s="1"/>
      <c r="D42" s="1"/>
      <c r="F42" s="2"/>
      <c r="G42" s="21"/>
      <c r="H42" s="1"/>
      <c r="I42" s="2"/>
      <c r="J42" s="2"/>
      <c r="K42" s="2"/>
      <c r="L42" s="2"/>
      <c r="M42" s="2"/>
      <c r="N42" s="2"/>
    </row>
    <row r="43" spans="1:14">
      <c r="A43" s="1">
        <f t="shared" si="0"/>
        <v>32</v>
      </c>
      <c r="B43" s="1"/>
      <c r="C43" s="1"/>
      <c r="D43" s="1"/>
      <c r="F43" s="2"/>
      <c r="G43" s="21"/>
      <c r="H43" s="1"/>
      <c r="I43" s="2"/>
      <c r="J43" s="2"/>
      <c r="K43" s="2"/>
      <c r="L43" s="2"/>
      <c r="M43" s="2"/>
      <c r="N43" s="2"/>
    </row>
    <row r="44" spans="1:14">
      <c r="A44" s="1">
        <f t="shared" si="0"/>
        <v>33</v>
      </c>
      <c r="B44" s="1"/>
      <c r="C44" s="1" t="s">
        <v>29</v>
      </c>
      <c r="D44" s="1"/>
      <c r="F44" s="2">
        <f>F26+F41</f>
        <v>-51880710.97646293</v>
      </c>
      <c r="G44" s="21"/>
      <c r="H44" s="1"/>
      <c r="I44" s="2">
        <f>I26+I41</f>
        <v>-25221407.851005781</v>
      </c>
      <c r="J44" s="2">
        <f>J26+J41</f>
        <v>-23527370.993514195</v>
      </c>
      <c r="K44" s="2">
        <f>K26+K41</f>
        <v>-3131932.1319429409</v>
      </c>
      <c r="L44" s="2">
        <f>L26-L41</f>
        <v>0</v>
      </c>
      <c r="M44" s="2"/>
      <c r="N44" s="2"/>
    </row>
    <row r="45" spans="1:14">
      <c r="A45" s="1">
        <f t="shared" si="0"/>
        <v>34</v>
      </c>
      <c r="B45" s="1"/>
      <c r="C45" s="1"/>
      <c r="D45" s="1"/>
      <c r="E45" s="1"/>
      <c r="F45" s="2"/>
      <c r="G45" s="20"/>
      <c r="H45" s="1"/>
      <c r="I45" s="2"/>
      <c r="J45" s="2"/>
      <c r="K45" s="2"/>
      <c r="L45" s="1"/>
      <c r="M45" s="2"/>
      <c r="N45" s="2"/>
    </row>
    <row r="46" spans="1:14">
      <c r="A46" s="1">
        <f t="shared" si="0"/>
        <v>35</v>
      </c>
      <c r="B46" s="1"/>
      <c r="C46" s="1" t="s">
        <v>280</v>
      </c>
      <c r="D46" s="1"/>
      <c r="E46" s="1"/>
      <c r="F46" s="2">
        <v>0</v>
      </c>
      <c r="G46" s="21">
        <v>1</v>
      </c>
      <c r="H46" s="11" t="str">
        <f>VLOOKUP($G46,class,3)</f>
        <v>Customer</v>
      </c>
      <c r="I46" s="11">
        <f>$F46*VLOOKUP($G46,class,6)</f>
        <v>0</v>
      </c>
      <c r="J46" s="11">
        <f>$F46*VLOOKUP($G46,class,7)</f>
        <v>0</v>
      </c>
      <c r="K46" s="11">
        <f>$F46*VLOOKUP($G46,class,8)</f>
        <v>0</v>
      </c>
      <c r="L46" s="2">
        <f>SUM(I46:K46)-F46</f>
        <v>0</v>
      </c>
      <c r="M46" s="2"/>
      <c r="N46" s="2"/>
    </row>
    <row r="47" spans="1:14">
      <c r="A47" s="1"/>
      <c r="B47" s="1"/>
      <c r="C47" s="1"/>
      <c r="D47" s="1"/>
      <c r="E47" s="1"/>
      <c r="F47" s="2"/>
      <c r="G47" s="20"/>
      <c r="H47" s="1"/>
      <c r="I47" s="30"/>
      <c r="J47" s="30"/>
      <c r="K47" s="30"/>
      <c r="L47" s="1"/>
      <c r="M47" s="2"/>
      <c r="N47" s="2"/>
    </row>
    <row r="48" spans="1:14">
      <c r="A48" s="1"/>
      <c r="B48" s="1"/>
      <c r="C48" s="1"/>
      <c r="D48" s="1"/>
      <c r="E48" s="1"/>
      <c r="F48" s="2"/>
      <c r="G48" s="20"/>
      <c r="H48" s="1"/>
      <c r="I48" s="2"/>
      <c r="J48" s="2"/>
      <c r="K48" s="2"/>
      <c r="L48" s="1"/>
      <c r="M48" s="2"/>
      <c r="N48" s="2"/>
    </row>
    <row r="49" spans="1:14">
      <c r="A49" s="1"/>
      <c r="B49" s="1"/>
      <c r="C49" s="1"/>
      <c r="D49" s="1"/>
      <c r="E49" s="1"/>
      <c r="F49" s="2"/>
      <c r="G49" s="20"/>
      <c r="H49" s="1"/>
      <c r="I49" s="2"/>
      <c r="J49" s="2"/>
      <c r="K49" s="2"/>
      <c r="L49" s="2"/>
      <c r="M49" s="2"/>
      <c r="N49" s="2"/>
    </row>
    <row r="50" spans="1:14">
      <c r="A50" s="1"/>
      <c r="B50" s="1"/>
      <c r="C50" s="1"/>
      <c r="D50" s="1"/>
      <c r="E50" s="1"/>
      <c r="F50" s="2"/>
      <c r="G50" s="131">
        <f>COUNTIFS(F14:F46,"&gt;0",G14:G46,"&lt;99")</f>
        <v>8</v>
      </c>
      <c r="H50" s="1"/>
      <c r="I50" s="2"/>
      <c r="J50" s="2"/>
      <c r="K50" s="2"/>
      <c r="L50" s="2"/>
      <c r="M50" s="2"/>
      <c r="N50" s="2"/>
    </row>
    <row r="51" spans="1:14">
      <c r="A51" s="1"/>
      <c r="B51" s="1"/>
      <c r="C51" s="1"/>
      <c r="D51" s="1"/>
      <c r="E51" s="1"/>
      <c r="F51" s="2"/>
      <c r="G51" s="20"/>
      <c r="H51" s="1"/>
      <c r="I51" s="2"/>
      <c r="J51" s="2"/>
      <c r="K51" s="2"/>
      <c r="L51" s="2"/>
      <c r="M51" s="2"/>
      <c r="N51" s="2"/>
    </row>
    <row r="52" spans="1:14">
      <c r="A52" s="1"/>
      <c r="B52" s="1"/>
      <c r="C52" s="1"/>
      <c r="D52" s="1"/>
      <c r="E52" s="1"/>
      <c r="F52" s="2"/>
      <c r="G52" s="20"/>
      <c r="H52" s="1"/>
      <c r="I52" s="2"/>
      <c r="J52" s="2"/>
      <c r="K52" s="2"/>
      <c r="L52" s="2"/>
      <c r="M52" s="2"/>
      <c r="N52" s="2"/>
    </row>
    <row r="53" spans="1:14">
      <c r="A53" s="1"/>
      <c r="B53" s="1"/>
      <c r="C53" s="1"/>
      <c r="D53" s="1"/>
      <c r="E53" s="1"/>
      <c r="F53" s="2"/>
      <c r="G53" s="20"/>
      <c r="H53" s="1"/>
      <c r="I53" s="2"/>
      <c r="J53" s="2"/>
      <c r="K53" s="2"/>
      <c r="L53" s="2"/>
      <c r="M53" s="2"/>
      <c r="N53" s="2"/>
    </row>
    <row r="54" spans="1:14">
      <c r="A54" s="1"/>
      <c r="B54" s="1"/>
      <c r="C54" s="1"/>
      <c r="D54" s="1"/>
      <c r="E54" s="1"/>
      <c r="F54" s="1"/>
      <c r="G54" s="20"/>
      <c r="H54" s="1"/>
      <c r="I54" s="2"/>
      <c r="J54" s="2"/>
      <c r="K54" s="2"/>
      <c r="L54" s="2"/>
      <c r="M54" s="2"/>
      <c r="N54" s="2"/>
    </row>
    <row r="55" spans="1:14">
      <c r="A55" s="1"/>
      <c r="B55" s="1"/>
      <c r="C55" s="1"/>
      <c r="D55" s="1"/>
      <c r="E55" s="1"/>
      <c r="F55" s="1"/>
      <c r="G55" s="20"/>
      <c r="H55" s="1"/>
      <c r="I55" s="2"/>
      <c r="J55" s="2"/>
      <c r="K55" s="2"/>
      <c r="L55" s="2"/>
      <c r="M55" s="2"/>
      <c r="N55" s="2"/>
    </row>
    <row r="56" spans="1:14">
      <c r="A56" s="1"/>
      <c r="B56" s="1"/>
      <c r="C56" s="1"/>
      <c r="D56" s="1"/>
      <c r="E56" s="1"/>
      <c r="F56" s="1"/>
      <c r="G56" s="20"/>
      <c r="H56" s="1"/>
      <c r="I56" s="2"/>
      <c r="J56" s="2"/>
      <c r="K56" s="2"/>
      <c r="L56" s="2"/>
      <c r="M56" s="2"/>
      <c r="N56" s="2"/>
    </row>
    <row r="57" spans="1:14">
      <c r="A57" s="1"/>
      <c r="B57" s="1"/>
      <c r="C57" s="1"/>
      <c r="D57" s="1"/>
      <c r="E57" s="1"/>
      <c r="F57" s="1"/>
      <c r="G57" s="20"/>
      <c r="H57" s="1"/>
      <c r="I57" s="2"/>
      <c r="J57" s="2"/>
      <c r="K57" s="2"/>
      <c r="L57" s="2"/>
      <c r="M57" s="2"/>
      <c r="N57" s="2"/>
    </row>
    <row r="58" spans="1:14">
      <c r="A58" s="1"/>
      <c r="B58" s="1"/>
      <c r="C58" s="1"/>
      <c r="D58" s="1"/>
      <c r="E58" s="1"/>
      <c r="F58" s="1"/>
      <c r="G58" s="20"/>
      <c r="H58" s="1"/>
      <c r="I58" s="2"/>
      <c r="J58" s="2"/>
      <c r="K58" s="2"/>
      <c r="L58" s="2"/>
      <c r="M58" s="2"/>
      <c r="N58" s="2"/>
    </row>
    <row r="59" spans="1:14">
      <c r="A59" s="1"/>
      <c r="B59" s="1"/>
      <c r="C59" s="1"/>
      <c r="D59" s="1"/>
      <c r="E59" s="1"/>
      <c r="F59" s="1"/>
      <c r="G59" s="20"/>
      <c r="H59" s="1"/>
      <c r="I59" s="2"/>
      <c r="J59" s="2"/>
      <c r="K59" s="2"/>
      <c r="L59" s="2"/>
      <c r="M59" s="2"/>
      <c r="N59" s="2"/>
    </row>
    <row r="60" spans="1:14">
      <c r="A60" s="1"/>
      <c r="B60" s="1"/>
      <c r="C60" s="1"/>
      <c r="D60" s="1"/>
      <c r="E60" s="1"/>
      <c r="F60" s="1"/>
      <c r="G60" s="20"/>
      <c r="H60" s="1"/>
      <c r="I60" s="2"/>
      <c r="J60" s="2"/>
      <c r="K60" s="2"/>
      <c r="L60" s="2"/>
      <c r="M60" s="2"/>
      <c r="N60" s="2"/>
    </row>
    <row r="61" spans="1:14">
      <c r="A61" s="1"/>
      <c r="B61" s="1"/>
      <c r="C61" s="1"/>
      <c r="D61" s="1"/>
      <c r="E61" s="1"/>
      <c r="F61" s="1"/>
      <c r="G61" s="20"/>
      <c r="H61" s="1"/>
      <c r="I61" s="2"/>
      <c r="J61" s="2"/>
      <c r="K61" s="2"/>
      <c r="L61" s="2"/>
      <c r="M61" s="2"/>
      <c r="N61" s="2"/>
    </row>
    <row r="62" spans="1:14">
      <c r="A62" s="1"/>
      <c r="B62" s="1"/>
      <c r="C62" s="1"/>
      <c r="D62" s="1"/>
      <c r="E62" s="1"/>
      <c r="F62" s="1"/>
      <c r="G62" s="20"/>
      <c r="H62" s="1"/>
      <c r="I62" s="2"/>
      <c r="J62" s="2"/>
      <c r="K62" s="2"/>
      <c r="L62" s="2"/>
      <c r="M62" s="2"/>
      <c r="N62" s="2"/>
    </row>
    <row r="63" spans="1:14">
      <c r="A63" s="1"/>
      <c r="B63" s="1"/>
      <c r="C63" s="1"/>
      <c r="D63" s="1"/>
      <c r="E63" s="1"/>
      <c r="F63" s="1"/>
      <c r="G63" s="20"/>
      <c r="H63" s="1"/>
      <c r="I63" s="2"/>
      <c r="J63" s="2"/>
      <c r="K63" s="2"/>
      <c r="L63" s="2"/>
      <c r="M63" s="2"/>
      <c r="N63" s="2"/>
    </row>
    <row r="64" spans="1:14">
      <c r="A64" s="1"/>
      <c r="B64" s="1"/>
      <c r="C64" s="1"/>
      <c r="D64" s="1"/>
      <c r="E64" s="1"/>
      <c r="F64" s="1"/>
      <c r="G64" s="20"/>
      <c r="H64" s="1"/>
      <c r="I64" s="2"/>
      <c r="J64" s="2"/>
      <c r="K64" s="2"/>
      <c r="L64" s="2"/>
      <c r="M64" s="2"/>
      <c r="N64" s="2"/>
    </row>
    <row r="65" spans="1:14">
      <c r="A65" s="1"/>
      <c r="B65" s="1"/>
      <c r="C65" s="1"/>
      <c r="D65" s="1"/>
      <c r="E65" s="1"/>
      <c r="F65" s="1"/>
      <c r="G65" s="20"/>
      <c r="H65" s="1"/>
      <c r="I65" s="2"/>
      <c r="J65" s="2"/>
      <c r="K65" s="2"/>
      <c r="L65" s="2"/>
      <c r="M65" s="2"/>
      <c r="N65" s="2"/>
    </row>
    <row r="66" spans="1:14">
      <c r="A66" s="1"/>
      <c r="B66" s="1"/>
      <c r="C66" s="1"/>
      <c r="D66" s="1"/>
      <c r="E66" s="1"/>
      <c r="F66" s="1"/>
      <c r="G66" s="20"/>
      <c r="H66" s="1"/>
      <c r="I66" s="2"/>
      <c r="J66" s="2"/>
      <c r="K66" s="2"/>
      <c r="L66" s="2"/>
      <c r="M66" s="2"/>
      <c r="N66" s="2"/>
    </row>
    <row r="67" spans="1:14">
      <c r="A67" s="1"/>
      <c r="B67" s="1"/>
      <c r="C67" s="1"/>
      <c r="D67" s="1"/>
      <c r="E67" s="1"/>
      <c r="F67" s="1"/>
      <c r="G67" s="20"/>
      <c r="H67" s="1"/>
      <c r="I67" s="2"/>
      <c r="J67" s="2"/>
      <c r="K67" s="2"/>
      <c r="L67" s="2"/>
      <c r="M67" s="2"/>
      <c r="N67" s="2"/>
    </row>
    <row r="68" spans="1:14">
      <c r="A68" s="1"/>
      <c r="B68" s="1"/>
      <c r="C68" s="1"/>
      <c r="D68" s="1"/>
      <c r="E68" s="1"/>
      <c r="F68" s="1"/>
      <c r="G68" s="20"/>
      <c r="H68" s="1"/>
      <c r="I68" s="2"/>
      <c r="J68" s="2"/>
      <c r="K68" s="2"/>
      <c r="L68" s="2"/>
      <c r="M68" s="2"/>
      <c r="N68" s="2"/>
    </row>
    <row r="69" spans="1:14">
      <c r="A69" s="1"/>
      <c r="B69" s="1"/>
      <c r="C69" s="1"/>
      <c r="D69" s="1"/>
      <c r="E69" s="1"/>
      <c r="F69" s="1"/>
      <c r="G69" s="20"/>
      <c r="H69" s="1"/>
      <c r="I69" s="2"/>
      <c r="J69" s="2"/>
      <c r="K69" s="2"/>
      <c r="L69" s="2"/>
      <c r="M69" s="2"/>
      <c r="N69" s="2"/>
    </row>
    <row r="70" spans="1:14">
      <c r="A70" s="1"/>
      <c r="B70" s="1"/>
      <c r="C70" s="1"/>
      <c r="D70" s="1"/>
      <c r="E70" s="1"/>
      <c r="F70" s="1"/>
      <c r="G70" s="20"/>
      <c r="H70" s="1"/>
      <c r="I70" s="2"/>
      <c r="J70" s="2"/>
      <c r="K70" s="2"/>
      <c r="L70" s="2"/>
      <c r="M70" s="2"/>
      <c r="N70" s="2"/>
    </row>
    <row r="71" spans="1:14">
      <c r="A71" s="1"/>
      <c r="B71" s="1"/>
      <c r="C71" s="1"/>
      <c r="D71" s="1"/>
      <c r="E71" s="1"/>
      <c r="F71" s="1"/>
      <c r="G71" s="20"/>
      <c r="H71" s="1"/>
      <c r="I71" s="2"/>
      <c r="J71" s="2"/>
      <c r="K71" s="2"/>
      <c r="L71" s="2"/>
      <c r="M71" s="2"/>
      <c r="N71" s="2"/>
    </row>
    <row r="72" spans="1:14">
      <c r="A72" s="1"/>
      <c r="B72" s="1"/>
      <c r="C72" s="1"/>
      <c r="D72" s="1"/>
      <c r="E72" s="1"/>
      <c r="F72" s="1"/>
      <c r="G72" s="20"/>
      <c r="H72" s="1"/>
      <c r="I72" s="2"/>
      <c r="J72" s="2"/>
      <c r="K72" s="2"/>
      <c r="L72" s="2"/>
      <c r="M72" s="2"/>
      <c r="N72" s="2"/>
    </row>
    <row r="73" spans="1:14">
      <c r="A73" s="1"/>
      <c r="B73" s="1"/>
      <c r="C73" s="1"/>
      <c r="D73" s="1"/>
      <c r="E73" s="1"/>
      <c r="F73" s="1"/>
      <c r="G73" s="20"/>
      <c r="H73" s="1"/>
      <c r="I73" s="2"/>
      <c r="J73" s="2"/>
      <c r="K73" s="2"/>
      <c r="L73" s="2"/>
      <c r="M73" s="2"/>
      <c r="N73" s="2"/>
    </row>
    <row r="74" spans="1:14">
      <c r="A74" s="1"/>
      <c r="B74" s="1"/>
      <c r="C74" s="1"/>
      <c r="D74" s="1"/>
      <c r="E74" s="1"/>
      <c r="F74" s="1"/>
      <c r="G74" s="20"/>
      <c r="H74" s="1"/>
      <c r="I74" s="2"/>
      <c r="J74" s="2"/>
      <c r="K74" s="2"/>
      <c r="L74" s="2"/>
      <c r="M74" s="2"/>
      <c r="N74" s="2"/>
    </row>
    <row r="75" spans="1:14">
      <c r="A75" s="1"/>
      <c r="B75" s="1"/>
      <c r="C75" s="1"/>
      <c r="D75" s="1"/>
      <c r="E75" s="1"/>
      <c r="F75" s="1"/>
      <c r="G75" s="20"/>
      <c r="H75" s="1"/>
      <c r="I75" s="2"/>
      <c r="J75" s="2"/>
      <c r="K75" s="2"/>
      <c r="L75" s="2"/>
      <c r="M75" s="2"/>
      <c r="N75" s="2"/>
    </row>
    <row r="76" spans="1:14">
      <c r="A76" s="1"/>
      <c r="B76" s="1"/>
      <c r="C76" s="1"/>
      <c r="D76" s="1"/>
      <c r="E76" s="1"/>
      <c r="F76" s="1"/>
      <c r="G76" s="20"/>
      <c r="H76" s="1"/>
      <c r="I76" s="2"/>
      <c r="J76" s="2"/>
      <c r="K76" s="2"/>
      <c r="L76" s="2"/>
      <c r="M76" s="2"/>
      <c r="N76" s="2"/>
    </row>
    <row r="77" spans="1:14">
      <c r="A77" s="1"/>
      <c r="B77" s="1"/>
      <c r="C77" s="1"/>
      <c r="D77" s="1"/>
      <c r="E77" s="1"/>
      <c r="F77" s="1"/>
      <c r="G77" s="20"/>
      <c r="H77" s="1"/>
      <c r="I77" s="2"/>
      <c r="J77" s="2"/>
      <c r="K77" s="2"/>
      <c r="L77" s="2"/>
      <c r="M77" s="2"/>
      <c r="N77" s="2"/>
    </row>
    <row r="78" spans="1:14">
      <c r="A78" s="1"/>
      <c r="B78" s="1"/>
      <c r="C78" s="1"/>
      <c r="D78" s="1"/>
      <c r="E78" s="1"/>
      <c r="F78" s="1"/>
      <c r="G78" s="20"/>
      <c r="H78" s="1"/>
      <c r="I78" s="2"/>
      <c r="J78" s="2"/>
      <c r="K78" s="2"/>
      <c r="L78" s="2"/>
      <c r="M78" s="2"/>
      <c r="N78" s="2"/>
    </row>
    <row r="79" spans="1:14">
      <c r="A79" s="1"/>
      <c r="B79" s="1"/>
      <c r="C79" s="1"/>
      <c r="D79" s="1"/>
      <c r="E79" s="1"/>
      <c r="F79" s="1"/>
      <c r="G79" s="20"/>
      <c r="H79" s="1"/>
      <c r="I79" s="2"/>
      <c r="J79" s="2"/>
      <c r="K79" s="2"/>
      <c r="L79" s="2"/>
      <c r="M79" s="2"/>
      <c r="N79" s="2"/>
    </row>
    <row r="80" spans="1:14">
      <c r="A80" s="1"/>
      <c r="B80" s="1"/>
      <c r="C80" s="1"/>
      <c r="D80" s="1"/>
      <c r="E80" s="1"/>
      <c r="F80" s="1"/>
      <c r="G80" s="20"/>
      <c r="H80" s="1"/>
      <c r="I80" s="2"/>
      <c r="J80" s="2"/>
      <c r="K80" s="2"/>
      <c r="L80" s="2"/>
      <c r="M80" s="2"/>
      <c r="N80" s="2"/>
    </row>
    <row r="81" spans="1:14">
      <c r="A81" s="1"/>
      <c r="B81" s="1"/>
      <c r="C81" s="1"/>
      <c r="D81" s="1"/>
      <c r="E81" s="1"/>
      <c r="F81" s="1"/>
      <c r="G81" s="20"/>
      <c r="H81" s="1"/>
      <c r="I81" s="2"/>
      <c r="J81" s="2"/>
      <c r="K81" s="2"/>
      <c r="L81" s="2"/>
      <c r="M81" s="2"/>
      <c r="N81" s="2"/>
    </row>
    <row r="82" spans="1:14">
      <c r="A82" s="1"/>
      <c r="B82" s="1"/>
      <c r="C82" s="1"/>
      <c r="D82" s="1"/>
      <c r="E82" s="1"/>
      <c r="F82" s="1"/>
      <c r="G82" s="20"/>
      <c r="H82" s="1"/>
      <c r="I82" s="2"/>
      <c r="J82" s="2"/>
      <c r="K82" s="2"/>
      <c r="L82" s="2"/>
      <c r="M82" s="2"/>
      <c r="N82" s="2"/>
    </row>
    <row r="83" spans="1:14">
      <c r="A83" s="1"/>
      <c r="B83" s="1"/>
      <c r="C83" s="1"/>
      <c r="D83" s="1"/>
      <c r="E83" s="1"/>
      <c r="F83" s="1"/>
      <c r="G83" s="20"/>
      <c r="H83" s="1"/>
      <c r="I83" s="2"/>
      <c r="J83" s="2"/>
      <c r="K83" s="2"/>
      <c r="L83" s="2"/>
      <c r="M83" s="2"/>
      <c r="N83" s="2"/>
    </row>
    <row r="84" spans="1:14">
      <c r="A84" s="1"/>
      <c r="B84" s="1"/>
      <c r="C84" s="1"/>
      <c r="D84" s="1"/>
      <c r="E84" s="1"/>
      <c r="F84" s="1"/>
      <c r="G84" s="20"/>
      <c r="H84" s="1"/>
      <c r="I84" s="2"/>
      <c r="J84" s="2"/>
      <c r="K84" s="2"/>
      <c r="L84" s="2"/>
      <c r="M84" s="2"/>
      <c r="N84" s="2"/>
    </row>
    <row r="85" spans="1:14">
      <c r="A85" s="1"/>
      <c r="B85" s="1"/>
      <c r="C85" s="1"/>
      <c r="D85" s="1"/>
      <c r="E85" s="1"/>
      <c r="F85" s="1"/>
      <c r="G85" s="20"/>
      <c r="H85" s="1"/>
      <c r="I85" s="2"/>
      <c r="J85" s="2"/>
      <c r="K85" s="2"/>
      <c r="L85" s="2"/>
      <c r="M85" s="2"/>
      <c r="N85" s="2"/>
    </row>
    <row r="86" spans="1:14">
      <c r="A86" s="1"/>
      <c r="B86" s="1"/>
      <c r="C86" s="1"/>
      <c r="D86" s="1"/>
      <c r="E86" s="1"/>
      <c r="F86" s="1"/>
      <c r="G86" s="20"/>
      <c r="H86" s="1"/>
      <c r="I86" s="2"/>
      <c r="J86" s="2"/>
      <c r="K86" s="2"/>
      <c r="L86" s="2"/>
      <c r="M86" s="2"/>
      <c r="N86" s="2"/>
    </row>
    <row r="87" spans="1:14">
      <c r="A87" s="1"/>
      <c r="B87" s="1"/>
      <c r="C87" s="1"/>
      <c r="D87" s="1"/>
      <c r="E87" s="1"/>
      <c r="F87" s="1"/>
      <c r="G87" s="20"/>
      <c r="H87" s="1"/>
      <c r="I87" s="2"/>
      <c r="J87" s="2"/>
      <c r="K87" s="2"/>
      <c r="L87" s="2"/>
      <c r="M87" s="2"/>
      <c r="N87" s="2"/>
    </row>
    <row r="88" spans="1:14">
      <c r="A88" s="1"/>
      <c r="B88" s="1"/>
      <c r="C88" s="1"/>
      <c r="D88" s="1"/>
      <c r="E88" s="1"/>
      <c r="F88" s="1"/>
      <c r="G88" s="20"/>
      <c r="H88" s="1"/>
      <c r="I88" s="2"/>
      <c r="J88" s="2"/>
      <c r="K88" s="2"/>
      <c r="L88" s="2"/>
      <c r="M88" s="2"/>
      <c r="N88" s="2"/>
    </row>
    <row r="89" spans="1:14">
      <c r="A89" s="1"/>
      <c r="B89" s="1"/>
      <c r="C89" s="1"/>
      <c r="D89" s="1"/>
      <c r="E89" s="1"/>
      <c r="F89" s="1"/>
      <c r="G89" s="20"/>
      <c r="H89" s="1"/>
      <c r="I89" s="2"/>
      <c r="J89" s="2"/>
      <c r="K89" s="2"/>
      <c r="L89" s="2"/>
      <c r="M89" s="2"/>
      <c r="N89" s="2"/>
    </row>
    <row r="90" spans="1:14">
      <c r="A90" s="1"/>
      <c r="B90" s="1"/>
      <c r="C90" s="1"/>
      <c r="D90" s="1"/>
      <c r="E90" s="1"/>
      <c r="F90" s="1"/>
      <c r="G90" s="20"/>
      <c r="H90" s="1"/>
      <c r="I90" s="2"/>
      <c r="J90" s="2"/>
      <c r="K90" s="2"/>
      <c r="L90" s="2"/>
      <c r="M90" s="2"/>
      <c r="N90" s="2"/>
    </row>
    <row r="91" spans="1:14">
      <c r="A91" s="1"/>
      <c r="B91" s="1"/>
      <c r="C91" s="1"/>
      <c r="D91" s="1"/>
      <c r="E91" s="1"/>
      <c r="F91" s="1"/>
      <c r="G91" s="20"/>
      <c r="H91" s="1"/>
      <c r="I91" s="2"/>
      <c r="J91" s="2"/>
      <c r="K91" s="2"/>
      <c r="L91" s="2"/>
      <c r="M91" s="2"/>
      <c r="N91" s="2"/>
    </row>
    <row r="92" spans="1:14">
      <c r="A92" s="1"/>
      <c r="B92" s="1"/>
      <c r="C92" s="1"/>
      <c r="D92" s="1"/>
      <c r="E92" s="1"/>
      <c r="F92" s="1"/>
      <c r="G92" s="20"/>
      <c r="H92" s="1"/>
      <c r="I92" s="2"/>
      <c r="J92" s="2"/>
      <c r="K92" s="2"/>
      <c r="L92" s="2"/>
      <c r="M92" s="2"/>
      <c r="N92" s="2"/>
    </row>
    <row r="93" spans="1:14">
      <c r="A93" s="1"/>
      <c r="B93" s="1"/>
      <c r="C93" s="1"/>
      <c r="D93" s="1"/>
      <c r="E93" s="1"/>
      <c r="F93" s="1"/>
      <c r="G93" s="20"/>
      <c r="H93" s="1"/>
      <c r="I93" s="2"/>
      <c r="J93" s="2"/>
      <c r="K93" s="2"/>
      <c r="L93" s="2"/>
      <c r="M93" s="2"/>
      <c r="N93" s="2"/>
    </row>
    <row r="94" spans="1:14">
      <c r="A94" s="1"/>
      <c r="B94" s="1"/>
      <c r="C94" s="1"/>
      <c r="D94" s="1"/>
      <c r="E94" s="1"/>
      <c r="F94" s="1"/>
      <c r="G94" s="20"/>
      <c r="H94" s="1"/>
      <c r="I94" s="2"/>
      <c r="J94" s="2"/>
      <c r="K94" s="2"/>
      <c r="L94" s="2"/>
      <c r="M94" s="2"/>
      <c r="N94" s="2"/>
    </row>
    <row r="95" spans="1:14">
      <c r="A95" s="1"/>
      <c r="B95" s="1"/>
      <c r="C95" s="1"/>
      <c r="D95" s="1"/>
      <c r="E95" s="1"/>
      <c r="F95" s="1"/>
      <c r="G95" s="20"/>
      <c r="H95" s="1"/>
      <c r="I95" s="2"/>
      <c r="J95" s="2"/>
      <c r="K95" s="2"/>
      <c r="L95" s="2"/>
      <c r="M95" s="2"/>
      <c r="N95" s="2"/>
    </row>
    <row r="96" spans="1:14">
      <c r="A96" s="1"/>
      <c r="B96" s="1"/>
      <c r="C96" s="1"/>
      <c r="D96" s="1"/>
      <c r="E96" s="1"/>
      <c r="F96" s="1"/>
      <c r="G96" s="20"/>
      <c r="H96" s="1"/>
      <c r="I96" s="2"/>
      <c r="J96" s="2"/>
      <c r="K96" s="2"/>
      <c r="L96" s="2"/>
      <c r="M96" s="2"/>
      <c r="N96" s="2"/>
    </row>
    <row r="97" spans="1:14">
      <c r="A97" s="1"/>
      <c r="B97" s="1"/>
      <c r="C97" s="1"/>
      <c r="D97" s="1"/>
      <c r="E97" s="1"/>
      <c r="F97" s="1"/>
      <c r="G97" s="20"/>
      <c r="H97" s="1"/>
      <c r="I97" s="2"/>
      <c r="J97" s="2"/>
      <c r="K97" s="2"/>
      <c r="L97" s="2"/>
      <c r="M97" s="2"/>
      <c r="N97" s="2"/>
    </row>
    <row r="98" spans="1:14">
      <c r="A98" s="1"/>
      <c r="B98" s="1"/>
      <c r="C98" s="1"/>
      <c r="D98" s="1"/>
      <c r="E98" s="1"/>
      <c r="F98" s="1"/>
      <c r="G98" s="20"/>
      <c r="H98" s="1"/>
      <c r="I98" s="2"/>
      <c r="J98" s="2"/>
      <c r="K98" s="2"/>
      <c r="L98" s="2"/>
      <c r="M98" s="2"/>
      <c r="N98" s="2"/>
    </row>
    <row r="99" spans="1:14">
      <c r="A99" s="1"/>
      <c r="B99" s="1"/>
      <c r="C99" s="1"/>
      <c r="D99" s="1"/>
      <c r="E99" s="1"/>
      <c r="F99" s="1"/>
      <c r="G99" s="20"/>
      <c r="H99" s="1"/>
      <c r="I99" s="2"/>
      <c r="J99" s="2"/>
      <c r="K99" s="2"/>
      <c r="L99" s="2"/>
      <c r="M99" s="2"/>
      <c r="N99" s="2"/>
    </row>
    <row r="100" spans="1:14">
      <c r="A100" s="1"/>
      <c r="B100" s="1"/>
      <c r="C100" s="1"/>
      <c r="D100" s="1"/>
      <c r="E100" s="1"/>
      <c r="F100" s="1"/>
      <c r="G100" s="20"/>
      <c r="H100" s="1"/>
      <c r="I100" s="2"/>
      <c r="J100" s="2"/>
      <c r="K100" s="2"/>
      <c r="L100" s="2"/>
      <c r="M100" s="2"/>
      <c r="N100" s="2"/>
    </row>
    <row r="101" spans="1:14">
      <c r="A101" s="1"/>
      <c r="B101" s="1"/>
      <c r="C101" s="1"/>
      <c r="D101" s="1"/>
      <c r="E101" s="1"/>
      <c r="F101" s="1"/>
      <c r="G101" s="20"/>
      <c r="H101" s="1"/>
      <c r="I101" s="2"/>
      <c r="J101" s="2"/>
      <c r="K101" s="2"/>
      <c r="L101" s="2"/>
      <c r="M101" s="2"/>
      <c r="N101" s="2"/>
    </row>
    <row r="102" spans="1:14">
      <c r="A102" s="1"/>
      <c r="B102" s="1"/>
      <c r="C102" s="1"/>
      <c r="D102" s="1"/>
      <c r="E102" s="1"/>
      <c r="F102" s="1"/>
      <c r="G102" s="20"/>
      <c r="H102" s="1"/>
      <c r="I102" s="2"/>
      <c r="J102" s="2"/>
      <c r="K102" s="2"/>
      <c r="L102" s="2"/>
      <c r="M102" s="2"/>
      <c r="N102" s="2"/>
    </row>
    <row r="103" spans="1:14">
      <c r="A103" s="1"/>
      <c r="B103" s="1"/>
      <c r="C103" s="1"/>
      <c r="D103" s="1"/>
      <c r="E103" s="1"/>
      <c r="F103" s="1"/>
      <c r="G103" s="20"/>
      <c r="H103" s="1"/>
      <c r="I103" s="2"/>
      <c r="J103" s="2"/>
      <c r="K103" s="2"/>
      <c r="L103" s="2"/>
      <c r="M103" s="2"/>
      <c r="N103" s="2"/>
    </row>
    <row r="104" spans="1:14">
      <c r="A104" s="1"/>
      <c r="B104" s="1"/>
      <c r="C104" s="1"/>
      <c r="D104" s="1"/>
      <c r="E104" s="1"/>
      <c r="F104" s="1"/>
      <c r="G104" s="20"/>
      <c r="H104" s="1"/>
      <c r="I104" s="2"/>
      <c r="J104" s="2"/>
      <c r="K104" s="2"/>
      <c r="L104" s="2"/>
      <c r="M104" s="2"/>
      <c r="N104" s="2"/>
    </row>
    <row r="105" spans="1:14">
      <c r="A105" s="1"/>
      <c r="B105" s="1"/>
      <c r="C105" s="1"/>
      <c r="D105" s="1"/>
      <c r="E105" s="1"/>
      <c r="F105" s="1"/>
      <c r="G105" s="20"/>
      <c r="H105" s="1"/>
      <c r="I105" s="2"/>
      <c r="J105" s="2"/>
      <c r="K105" s="2"/>
      <c r="L105" s="2"/>
      <c r="M105" s="2"/>
      <c r="N105" s="2"/>
    </row>
    <row r="106" spans="1:14">
      <c r="A106" s="1"/>
      <c r="B106" s="1"/>
      <c r="C106" s="1"/>
      <c r="D106" s="1"/>
      <c r="E106" s="1"/>
      <c r="F106" s="1"/>
      <c r="G106" s="20"/>
      <c r="H106" s="1"/>
      <c r="I106" s="2"/>
      <c r="J106" s="2"/>
      <c r="K106" s="2"/>
      <c r="L106" s="2"/>
      <c r="M106" s="2"/>
      <c r="N106" s="2"/>
    </row>
    <row r="107" spans="1:14">
      <c r="A107" s="1"/>
      <c r="B107" s="1"/>
      <c r="C107" s="1"/>
      <c r="D107" s="1"/>
      <c r="E107" s="1"/>
      <c r="F107" s="1"/>
      <c r="G107" s="20"/>
      <c r="H107" s="1"/>
      <c r="I107" s="2"/>
      <c r="J107" s="2"/>
      <c r="K107" s="2"/>
      <c r="L107" s="2"/>
      <c r="M107" s="2"/>
      <c r="N107" s="2"/>
    </row>
    <row r="108" spans="1:14">
      <c r="A108" s="1"/>
      <c r="B108" s="1"/>
      <c r="C108" s="1"/>
      <c r="D108" s="1"/>
      <c r="E108" s="1"/>
      <c r="F108" s="1"/>
      <c r="G108" s="20"/>
      <c r="H108" s="1"/>
      <c r="I108" s="2"/>
      <c r="J108" s="2"/>
      <c r="K108" s="2"/>
      <c r="L108" s="2"/>
      <c r="M108" s="2"/>
      <c r="N108" s="2"/>
    </row>
    <row r="109" spans="1:14">
      <c r="A109" s="1"/>
      <c r="B109" s="1"/>
      <c r="C109" s="1"/>
      <c r="D109" s="1"/>
      <c r="E109" s="1"/>
      <c r="F109" s="1"/>
      <c r="G109" s="20"/>
      <c r="H109" s="1"/>
      <c r="I109" s="2"/>
      <c r="J109" s="2"/>
      <c r="K109" s="2"/>
      <c r="L109" s="2"/>
      <c r="M109" s="2"/>
      <c r="N109" s="2"/>
    </row>
    <row r="110" spans="1:14">
      <c r="A110" s="1"/>
      <c r="B110" s="1"/>
      <c r="C110" s="1"/>
      <c r="D110" s="1"/>
      <c r="E110" s="1"/>
      <c r="F110" s="1"/>
      <c r="G110" s="20"/>
      <c r="H110" s="1"/>
      <c r="I110" s="2"/>
      <c r="J110" s="2"/>
      <c r="K110" s="2"/>
      <c r="L110" s="2"/>
      <c r="M110" s="2"/>
      <c r="N110" s="2"/>
    </row>
    <row r="111" spans="1:14">
      <c r="A111" s="1"/>
      <c r="B111" s="1"/>
      <c r="C111" s="1"/>
      <c r="D111" s="1"/>
      <c r="E111" s="1"/>
      <c r="F111" s="1"/>
      <c r="G111" s="20"/>
      <c r="H111" s="1"/>
      <c r="I111" s="2"/>
      <c r="J111" s="2"/>
      <c r="K111" s="2"/>
      <c r="L111" s="2"/>
      <c r="M111" s="2"/>
      <c r="N111" s="2"/>
    </row>
    <row r="112" spans="1:14">
      <c r="A112" s="1"/>
      <c r="B112" s="1"/>
      <c r="C112" s="1"/>
      <c r="D112" s="1"/>
      <c r="E112" s="1"/>
      <c r="F112" s="1"/>
      <c r="G112" s="20"/>
      <c r="H112" s="1"/>
      <c r="I112" s="1"/>
      <c r="J112" s="1"/>
      <c r="K112" s="1"/>
      <c r="L112" s="1"/>
      <c r="M112" s="1"/>
      <c r="N112" s="1"/>
    </row>
    <row r="113" spans="1:14">
      <c r="A113" s="1"/>
      <c r="B113" s="1"/>
      <c r="C113" s="1"/>
      <c r="D113" s="1"/>
      <c r="E113" s="1"/>
      <c r="F113" s="1"/>
      <c r="G113" s="20"/>
      <c r="H113" s="1"/>
      <c r="I113" s="1"/>
      <c r="J113" s="1"/>
      <c r="K113" s="1"/>
      <c r="L113" s="1"/>
      <c r="M113" s="1"/>
      <c r="N113" s="1"/>
    </row>
    <row r="114" spans="1:14">
      <c r="A114" s="1"/>
      <c r="B114" s="1"/>
      <c r="C114" s="1"/>
      <c r="D114" s="1"/>
      <c r="E114" s="1"/>
      <c r="F114" s="1"/>
      <c r="G114" s="20"/>
      <c r="H114" s="1"/>
      <c r="I114" s="1"/>
      <c r="J114" s="1"/>
      <c r="K114" s="1"/>
      <c r="L114" s="1"/>
      <c r="M114" s="1"/>
      <c r="N114" s="1"/>
    </row>
    <row r="115" spans="1:14">
      <c r="A115" s="1"/>
      <c r="B115" s="1"/>
      <c r="C115" s="1"/>
      <c r="D115" s="1"/>
      <c r="E115" s="1"/>
      <c r="F115" s="1"/>
      <c r="G115" s="20"/>
      <c r="H115" s="1"/>
      <c r="I115" s="1"/>
      <c r="J115" s="1"/>
      <c r="K115" s="1"/>
      <c r="L115" s="1"/>
      <c r="M115" s="1"/>
      <c r="N115" s="1"/>
    </row>
    <row r="116" spans="1:14">
      <c r="A116" s="1"/>
      <c r="B116" s="1"/>
      <c r="C116" s="1"/>
      <c r="D116" s="1"/>
      <c r="E116" s="1"/>
      <c r="F116" s="1"/>
      <c r="G116" s="20"/>
      <c r="H116" s="1"/>
      <c r="I116" s="1"/>
      <c r="J116" s="1"/>
      <c r="K116" s="1"/>
      <c r="L116" s="1"/>
      <c r="M116" s="1"/>
      <c r="N116" s="1"/>
    </row>
    <row r="117" spans="1:14">
      <c r="A117" s="1"/>
      <c r="B117" s="1"/>
      <c r="C117" s="1"/>
      <c r="D117" s="1"/>
      <c r="E117" s="1"/>
      <c r="F117" s="1"/>
      <c r="G117" s="20"/>
      <c r="H117" s="1"/>
      <c r="I117" s="1"/>
      <c r="J117" s="1"/>
      <c r="K117" s="1"/>
      <c r="L117" s="1"/>
      <c r="M117" s="1"/>
      <c r="N117" s="1"/>
    </row>
    <row r="118" spans="1:14">
      <c r="A118" s="1"/>
      <c r="B118" s="1"/>
      <c r="C118" s="1"/>
      <c r="D118" s="1"/>
      <c r="E118" s="1"/>
      <c r="F118" s="1"/>
      <c r="G118" s="20"/>
      <c r="H118" s="1"/>
      <c r="I118" s="1"/>
      <c r="J118" s="1"/>
      <c r="K118" s="1"/>
      <c r="L118" s="1"/>
      <c r="M118" s="1"/>
      <c r="N118" s="1"/>
    </row>
    <row r="119" spans="1:14">
      <c r="A119" s="1"/>
      <c r="B119" s="1"/>
      <c r="C119" s="1"/>
      <c r="D119" s="1"/>
      <c r="E119" s="1"/>
      <c r="F119" s="1"/>
      <c r="G119" s="20"/>
      <c r="H119" s="1"/>
      <c r="I119" s="1"/>
      <c r="J119" s="1"/>
      <c r="K119" s="1"/>
      <c r="L119" s="1"/>
      <c r="M119" s="1"/>
      <c r="N119" s="1"/>
    </row>
    <row r="120" spans="1:14">
      <c r="A120" s="1"/>
      <c r="B120" s="1"/>
      <c r="C120" s="1"/>
      <c r="D120" s="1"/>
      <c r="E120" s="1"/>
      <c r="F120" s="1"/>
      <c r="G120" s="20"/>
      <c r="H120" s="1"/>
      <c r="I120" s="1"/>
      <c r="J120" s="1"/>
      <c r="K120" s="1"/>
      <c r="L120" s="1"/>
      <c r="M120" s="1"/>
      <c r="N120" s="1"/>
    </row>
    <row r="121" spans="1:14">
      <c r="A121" s="1"/>
      <c r="B121" s="1"/>
      <c r="C121" s="1"/>
      <c r="D121" s="1"/>
      <c r="E121" s="1"/>
      <c r="F121" s="1"/>
      <c r="G121" s="20"/>
      <c r="H121" s="1"/>
      <c r="I121" s="1"/>
      <c r="J121" s="1"/>
      <c r="K121" s="1"/>
      <c r="L121" s="1"/>
      <c r="M121" s="1"/>
      <c r="N121" s="1"/>
    </row>
    <row r="122" spans="1:14">
      <c r="A122" s="1"/>
      <c r="B122" s="1"/>
      <c r="C122" s="1"/>
      <c r="D122" s="1"/>
      <c r="E122" s="1"/>
      <c r="F122" s="1"/>
      <c r="G122" s="20"/>
      <c r="H122" s="1"/>
      <c r="I122" s="1"/>
      <c r="J122" s="1"/>
      <c r="K122" s="1"/>
      <c r="L122" s="1"/>
      <c r="M122" s="1"/>
      <c r="N122" s="1"/>
    </row>
    <row r="123" spans="1:14">
      <c r="A123" s="1"/>
      <c r="B123" s="1"/>
      <c r="C123" s="1"/>
      <c r="D123" s="1"/>
      <c r="E123" s="1"/>
      <c r="F123" s="1"/>
      <c r="G123" s="20"/>
      <c r="H123" s="1"/>
      <c r="I123" s="1"/>
      <c r="J123" s="1"/>
      <c r="K123" s="1"/>
      <c r="L123" s="1"/>
      <c r="M123" s="1"/>
      <c r="N123" s="1"/>
    </row>
    <row r="124" spans="1:14">
      <c r="A124" s="1"/>
      <c r="B124" s="1"/>
      <c r="C124" s="1"/>
      <c r="D124" s="1"/>
      <c r="E124" s="1"/>
      <c r="F124" s="1"/>
      <c r="G124" s="20"/>
      <c r="H124" s="1"/>
      <c r="I124" s="1"/>
      <c r="J124" s="1"/>
      <c r="K124" s="1"/>
      <c r="L124" s="1"/>
      <c r="M124" s="1"/>
      <c r="N124" s="1"/>
    </row>
    <row r="125" spans="1:14">
      <c r="A125" s="1"/>
      <c r="B125" s="1"/>
      <c r="C125" s="1"/>
      <c r="D125" s="1"/>
      <c r="E125" s="1"/>
      <c r="F125" s="1"/>
      <c r="G125" s="20"/>
      <c r="H125" s="1"/>
      <c r="I125" s="1"/>
      <c r="J125" s="1"/>
      <c r="K125" s="1"/>
      <c r="L125" s="1"/>
      <c r="M125" s="1"/>
      <c r="N125" s="1"/>
    </row>
    <row r="126" spans="1:14">
      <c r="A126" s="1"/>
      <c r="B126" s="1"/>
      <c r="C126" s="1"/>
      <c r="D126" s="1"/>
      <c r="E126" s="1"/>
      <c r="F126" s="1"/>
      <c r="G126" s="20"/>
      <c r="H126" s="1"/>
      <c r="I126" s="1"/>
      <c r="J126" s="1"/>
      <c r="K126" s="1"/>
      <c r="L126" s="1"/>
      <c r="M126" s="1"/>
      <c r="N126" s="1"/>
    </row>
    <row r="127" spans="1:14">
      <c r="A127" s="1"/>
      <c r="B127" s="1"/>
      <c r="C127" s="1"/>
      <c r="D127" s="1"/>
      <c r="E127" s="1"/>
      <c r="F127" s="1"/>
      <c r="G127" s="20"/>
      <c r="H127" s="1"/>
      <c r="I127" s="1"/>
      <c r="J127" s="1"/>
      <c r="K127" s="1"/>
      <c r="L127" s="1"/>
      <c r="M127" s="1"/>
      <c r="N127" s="1"/>
    </row>
    <row r="128" spans="1:14">
      <c r="A128" s="1"/>
      <c r="B128" s="1"/>
      <c r="C128" s="1"/>
      <c r="D128" s="1"/>
      <c r="E128" s="1"/>
      <c r="F128" s="1"/>
      <c r="G128" s="20"/>
      <c r="H128" s="1"/>
      <c r="I128" s="1"/>
      <c r="J128" s="1"/>
      <c r="K128" s="1"/>
      <c r="L128" s="1"/>
      <c r="M128" s="1"/>
      <c r="N128" s="1"/>
    </row>
    <row r="129" spans="1:14">
      <c r="A129" s="1"/>
      <c r="B129" s="1"/>
      <c r="C129" s="1"/>
      <c r="D129" s="1"/>
      <c r="E129" s="1"/>
      <c r="F129" s="1"/>
      <c r="G129" s="20"/>
      <c r="H129" s="1"/>
      <c r="I129" s="1"/>
      <c r="J129" s="1"/>
      <c r="K129" s="1"/>
      <c r="L129" s="1"/>
      <c r="M129" s="1"/>
      <c r="N129" s="1"/>
    </row>
    <row r="130" spans="1:14">
      <c r="A130" s="1"/>
      <c r="B130" s="1"/>
      <c r="C130" s="1"/>
      <c r="D130" s="1"/>
      <c r="E130" s="1"/>
      <c r="F130" s="1"/>
      <c r="G130" s="20"/>
      <c r="H130" s="1"/>
      <c r="I130" s="1"/>
      <c r="J130" s="1"/>
      <c r="K130" s="1"/>
      <c r="L130" s="1"/>
      <c r="M130" s="1"/>
      <c r="N130" s="1"/>
    </row>
    <row r="131" spans="1:14">
      <c r="A131" s="1"/>
      <c r="B131" s="1"/>
      <c r="C131" s="1"/>
      <c r="D131" s="1"/>
      <c r="E131" s="1"/>
      <c r="F131" s="1"/>
      <c r="G131" s="20"/>
      <c r="H131" s="1"/>
      <c r="I131" s="1"/>
      <c r="J131" s="1"/>
      <c r="K131" s="1"/>
      <c r="L131" s="1"/>
      <c r="M131" s="1"/>
      <c r="N131" s="1"/>
    </row>
    <row r="132" spans="1:14">
      <c r="A132" s="1"/>
      <c r="B132" s="1"/>
      <c r="C132" s="1"/>
      <c r="D132" s="1"/>
      <c r="E132" s="1"/>
      <c r="F132" s="1"/>
      <c r="G132" s="20"/>
      <c r="H132" s="1"/>
      <c r="I132" s="1"/>
      <c r="J132" s="1"/>
      <c r="K132" s="1"/>
      <c r="L132" s="1"/>
      <c r="M132" s="1"/>
      <c r="N132" s="1"/>
    </row>
    <row r="133" spans="1:14">
      <c r="A133" s="1"/>
      <c r="B133" s="1"/>
      <c r="C133" s="1"/>
      <c r="D133" s="1"/>
      <c r="E133" s="1"/>
      <c r="F133" s="1"/>
      <c r="G133" s="20"/>
      <c r="H133" s="1"/>
      <c r="I133" s="1"/>
      <c r="J133" s="1"/>
      <c r="K133" s="1"/>
      <c r="L133" s="1"/>
      <c r="M133" s="1"/>
      <c r="N133" s="1"/>
    </row>
    <row r="134" spans="1:14">
      <c r="A134" s="1"/>
      <c r="B134" s="1"/>
      <c r="C134" s="1"/>
      <c r="D134" s="1"/>
      <c r="E134" s="1"/>
      <c r="F134" s="1"/>
      <c r="G134" s="20"/>
      <c r="H134" s="1"/>
      <c r="I134" s="1"/>
      <c r="J134" s="1"/>
      <c r="K134" s="1"/>
      <c r="L134" s="1"/>
      <c r="M134" s="1"/>
      <c r="N134" s="1"/>
    </row>
    <row r="135" spans="1:14">
      <c r="A135" s="1"/>
      <c r="B135" s="1"/>
      <c r="C135" s="1"/>
      <c r="D135" s="1"/>
      <c r="E135" s="1"/>
      <c r="F135" s="1"/>
      <c r="G135" s="20"/>
      <c r="H135" s="1"/>
      <c r="I135" s="1"/>
      <c r="J135" s="1"/>
      <c r="K135" s="1"/>
      <c r="L135" s="1"/>
      <c r="M135" s="1"/>
      <c r="N135" s="1"/>
    </row>
    <row r="136" spans="1:14">
      <c r="A136" s="1"/>
      <c r="B136" s="1"/>
      <c r="C136" s="1"/>
      <c r="D136" s="1"/>
      <c r="E136" s="1"/>
      <c r="F136" s="1"/>
      <c r="G136" s="20"/>
      <c r="H136" s="1"/>
      <c r="I136" s="1"/>
      <c r="J136" s="1"/>
      <c r="K136" s="1"/>
      <c r="L136" s="1"/>
      <c r="M136" s="1"/>
      <c r="N136" s="1"/>
    </row>
    <row r="137" spans="1:14">
      <c r="A137" s="1"/>
      <c r="B137" s="1"/>
      <c r="C137" s="1"/>
      <c r="D137" s="1"/>
      <c r="E137" s="1"/>
      <c r="F137" s="1"/>
      <c r="G137" s="20"/>
      <c r="H137" s="1"/>
      <c r="I137" s="1"/>
      <c r="J137" s="1"/>
      <c r="K137" s="1"/>
      <c r="L137" s="1"/>
      <c r="M137" s="1"/>
      <c r="N137" s="1"/>
    </row>
  </sheetData>
  <phoneticPr fontId="0" type="noConversion"/>
  <printOptions horizontalCentered="1" gridLines="1"/>
  <pageMargins left="1" right="1" top="1" bottom="1" header="0.5" footer="0.5"/>
  <pageSetup scale="46" orientation="portrait" horizontalDpi="300" verticalDpi="300" r:id="rId1"/>
  <headerFooter>
    <oddHeader>&amp;RExhibit PHR-4
Page &amp;P of &amp;N</oddHeader>
  </headerFooter>
  <colBreaks count="3" manualBreakCount="3">
    <brk id="7" max="1048575" man="1"/>
    <brk id="14" max="1048575" man="1"/>
    <brk id="23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305"/>
  <sheetViews>
    <sheetView defaultGridColor="0" view="pageBreakPreview" colorId="22" zoomScale="60" zoomScaleNormal="57" workbookViewId="0"/>
  </sheetViews>
  <sheetFormatPr defaultColWidth="11.44140625" defaultRowHeight="15"/>
  <cols>
    <col min="1" max="1" width="4.77734375" customWidth="1"/>
    <col min="2" max="2" width="1.77734375" customWidth="1"/>
    <col min="3" max="3" width="6.21875" style="74" bestFit="1" customWidth="1"/>
    <col min="4" max="5" width="1.77734375" customWidth="1"/>
    <col min="6" max="6" width="54.33203125" bestFit="1" customWidth="1"/>
    <col min="7" max="7" width="12.77734375" customWidth="1"/>
    <col min="8" max="8" width="14.88671875" style="22" customWidth="1"/>
    <col min="9" max="9" width="52.33203125" bestFit="1" customWidth="1"/>
    <col min="10" max="12" width="14.88671875" customWidth="1"/>
    <col min="13" max="13" width="12.77734375" customWidth="1"/>
    <col min="14" max="14" width="38.21875" bestFit="1" customWidth="1"/>
    <col min="15" max="17" width="12.77734375" customWidth="1"/>
  </cols>
  <sheetData>
    <row r="1" spans="1:14">
      <c r="A1" s="1" t="str">
        <f>Summary!A1</f>
        <v>Atmos Energy Corporation, Kentucky/Mid-States Division</v>
      </c>
      <c r="B1" s="1"/>
      <c r="C1" s="3"/>
      <c r="D1" s="1"/>
      <c r="E1" s="1"/>
      <c r="F1" s="1"/>
      <c r="G1" s="1"/>
      <c r="H1" s="20"/>
      <c r="I1" s="1"/>
      <c r="J1" s="1"/>
      <c r="K1" s="1"/>
      <c r="L1" s="1"/>
      <c r="M1" s="1"/>
      <c r="N1" s="1"/>
    </row>
    <row r="2" spans="1:14">
      <c r="A2" s="1" t="str">
        <f>Summary!A2</f>
        <v>Class Cost of Service - Demand/Commodity Study</v>
      </c>
      <c r="B2" s="1"/>
      <c r="C2" s="3"/>
      <c r="D2" s="1"/>
      <c r="E2" s="1"/>
      <c r="F2" s="1"/>
      <c r="G2" s="1"/>
      <c r="H2" s="20"/>
      <c r="I2" s="1"/>
      <c r="J2" s="1"/>
      <c r="K2" s="1"/>
      <c r="L2" s="1"/>
      <c r="M2" s="1"/>
      <c r="N2" s="1"/>
    </row>
    <row r="3" spans="1:14">
      <c r="A3" s="1" t="str">
        <f>Summary!A3</f>
        <v>Forecasted Test Period: Twelve Months Ended May 31, 2017</v>
      </c>
      <c r="B3" s="1"/>
      <c r="C3" s="3"/>
      <c r="D3" s="1"/>
      <c r="E3" s="1"/>
      <c r="F3" s="1"/>
      <c r="G3" s="1"/>
      <c r="H3" s="20"/>
      <c r="I3" s="1"/>
      <c r="J3" s="1"/>
      <c r="K3" s="1"/>
      <c r="L3" s="1"/>
      <c r="M3" s="1"/>
      <c r="N3" s="1"/>
    </row>
    <row r="4" spans="1:14">
      <c r="A4" s="1"/>
      <c r="B4" s="1"/>
      <c r="C4" s="3"/>
      <c r="D4" s="1"/>
      <c r="E4" s="1"/>
      <c r="F4" s="1"/>
      <c r="G4" s="1"/>
      <c r="H4" s="20"/>
      <c r="I4" s="1"/>
      <c r="J4" s="1"/>
      <c r="K4" s="1"/>
      <c r="L4" s="1"/>
      <c r="M4" s="1"/>
      <c r="N4" s="1"/>
    </row>
    <row r="5" spans="1:14">
      <c r="A5" s="1" t="s">
        <v>30</v>
      </c>
      <c r="B5" s="1"/>
      <c r="C5" s="3"/>
      <c r="D5" s="1"/>
      <c r="E5" s="1"/>
      <c r="F5" s="1"/>
      <c r="G5" s="1"/>
      <c r="H5" s="20"/>
      <c r="I5" s="1"/>
      <c r="J5" s="1"/>
      <c r="K5" s="1"/>
      <c r="L5" s="1"/>
      <c r="M5" s="1"/>
      <c r="N5" s="1"/>
    </row>
    <row r="6" spans="1:14">
      <c r="A6" s="1"/>
      <c r="B6" s="1"/>
      <c r="C6" s="3"/>
      <c r="D6" s="1"/>
      <c r="E6" s="1"/>
      <c r="F6" s="1"/>
      <c r="G6" s="1"/>
      <c r="H6" s="20"/>
      <c r="I6" s="1"/>
      <c r="J6" s="1"/>
      <c r="K6" s="1"/>
      <c r="L6" s="1"/>
      <c r="M6" s="1"/>
      <c r="N6" s="1"/>
    </row>
    <row r="7" spans="1:14">
      <c r="A7" s="1"/>
      <c r="B7" s="1"/>
      <c r="C7" s="3"/>
      <c r="D7" s="1"/>
      <c r="E7" s="1"/>
      <c r="F7" s="1"/>
      <c r="G7" s="1"/>
      <c r="H7" s="20"/>
      <c r="I7" s="1"/>
      <c r="J7" s="1"/>
      <c r="K7" s="1"/>
      <c r="L7" s="1"/>
      <c r="M7" s="1"/>
      <c r="N7" s="1"/>
    </row>
    <row r="8" spans="1:14">
      <c r="A8" s="1"/>
      <c r="B8" s="1"/>
      <c r="C8" s="3"/>
      <c r="D8" s="1"/>
      <c r="E8" s="1"/>
      <c r="F8" s="1"/>
      <c r="G8" s="1"/>
      <c r="H8" s="20"/>
      <c r="I8" s="1"/>
      <c r="J8" s="1"/>
      <c r="K8" s="1"/>
      <c r="L8" s="1"/>
      <c r="M8" s="1"/>
      <c r="N8" s="9"/>
    </row>
    <row r="9" spans="1:14">
      <c r="A9" s="1"/>
      <c r="B9" s="1"/>
      <c r="C9" s="3"/>
      <c r="D9" s="1"/>
      <c r="E9" s="1"/>
      <c r="F9" s="1"/>
      <c r="G9" s="3" t="s">
        <v>17</v>
      </c>
      <c r="H9" s="21" t="s">
        <v>18</v>
      </c>
      <c r="I9" s="3" t="s">
        <v>18</v>
      </c>
      <c r="J9" s="3" t="s">
        <v>20</v>
      </c>
      <c r="K9" s="3" t="s">
        <v>19</v>
      </c>
      <c r="L9" s="3" t="s">
        <v>61</v>
      </c>
      <c r="M9" s="1"/>
      <c r="N9" s="9"/>
    </row>
    <row r="10" spans="1:14">
      <c r="A10" s="65" t="s">
        <v>303</v>
      </c>
      <c r="B10" s="1"/>
      <c r="C10" s="65" t="s">
        <v>301</v>
      </c>
      <c r="D10" s="1"/>
      <c r="E10" s="1"/>
      <c r="F10" s="1"/>
      <c r="G10" s="3" t="s">
        <v>3</v>
      </c>
      <c r="H10" s="21" t="s">
        <v>39</v>
      </c>
      <c r="I10" s="3" t="s">
        <v>21</v>
      </c>
      <c r="J10" s="6" t="s">
        <v>3</v>
      </c>
      <c r="K10" s="6" t="s">
        <v>3</v>
      </c>
      <c r="L10" s="6" t="s">
        <v>3</v>
      </c>
      <c r="M10" s="1"/>
      <c r="N10" s="9"/>
    </row>
    <row r="11" spans="1:14">
      <c r="A11" s="66" t="s">
        <v>302</v>
      </c>
      <c r="B11" s="14"/>
      <c r="C11" s="66" t="s">
        <v>302</v>
      </c>
      <c r="D11" s="1"/>
      <c r="E11" s="1"/>
      <c r="F11" s="1"/>
      <c r="G11" s="2"/>
      <c r="H11" s="21"/>
      <c r="I11" s="1"/>
      <c r="J11" s="2"/>
      <c r="K11" s="2"/>
      <c r="L11" s="2"/>
      <c r="M11" s="2"/>
      <c r="N11" s="9"/>
    </row>
    <row r="12" spans="1:14">
      <c r="A12" s="1">
        <v>1</v>
      </c>
      <c r="B12" s="1"/>
      <c r="C12" s="3"/>
      <c r="D12" s="1" t="s">
        <v>119</v>
      </c>
      <c r="E12" s="1"/>
      <c r="G12" s="2"/>
      <c r="H12" s="21"/>
      <c r="I12" s="1"/>
      <c r="J12" s="2"/>
      <c r="K12" s="2"/>
      <c r="L12" s="2"/>
      <c r="M12" s="2"/>
      <c r="N12" s="5"/>
    </row>
    <row r="13" spans="1:14">
      <c r="A13" s="1">
        <f t="shared" ref="A13:A87" si="0">A12+1</f>
        <v>2</v>
      </c>
      <c r="B13" s="1"/>
      <c r="C13" s="3"/>
      <c r="D13" s="1"/>
      <c r="E13" s="1" t="s">
        <v>71</v>
      </c>
      <c r="G13" s="2"/>
      <c r="H13" s="21"/>
      <c r="I13" s="1"/>
      <c r="J13" s="2"/>
      <c r="K13" s="2"/>
      <c r="L13" s="2"/>
      <c r="M13" s="2"/>
      <c r="N13" s="5"/>
    </row>
    <row r="14" spans="1:14">
      <c r="A14" s="1">
        <f t="shared" si="0"/>
        <v>3</v>
      </c>
      <c r="B14" s="1"/>
      <c r="C14" s="73">
        <v>7500</v>
      </c>
      <c r="D14" s="1"/>
      <c r="E14" s="1"/>
      <c r="F14" s="1" t="s">
        <v>79</v>
      </c>
      <c r="G14" s="2">
        <v>0</v>
      </c>
      <c r="H14" s="21">
        <v>99</v>
      </c>
      <c r="I14" s="11" t="str">
        <f t="shared" ref="I14:I30" si="1">VLOOKUP($H14,class,3)</f>
        <v>-</v>
      </c>
      <c r="J14" s="11">
        <f t="shared" ref="J14:J30" si="2">$G14*VLOOKUP($H14,class,6)</f>
        <v>0</v>
      </c>
      <c r="K14" s="11">
        <f t="shared" ref="K14:K30" si="3">$G14*VLOOKUP($H14,class,7)</f>
        <v>0</v>
      </c>
      <c r="L14" s="11">
        <f t="shared" ref="L14:L30" si="4">$G14*VLOOKUP($H14,class,8)</f>
        <v>0</v>
      </c>
      <c r="M14" s="2">
        <f t="shared" ref="M14:M21" si="5">SUM(J14:L14)-G14</f>
        <v>0</v>
      </c>
      <c r="N14" s="2"/>
    </row>
    <row r="15" spans="1:14">
      <c r="A15" s="1">
        <f t="shared" si="0"/>
        <v>4</v>
      </c>
      <c r="B15" s="1"/>
      <c r="C15" s="73">
        <v>7510</v>
      </c>
      <c r="D15" s="1"/>
      <c r="E15" s="1"/>
      <c r="F15" s="1" t="s">
        <v>72</v>
      </c>
      <c r="G15" s="2">
        <v>0</v>
      </c>
      <c r="H15" s="21">
        <v>99</v>
      </c>
      <c r="I15" s="11" t="str">
        <f t="shared" si="1"/>
        <v>-</v>
      </c>
      <c r="J15" s="11">
        <f t="shared" si="2"/>
        <v>0</v>
      </c>
      <c r="K15" s="11">
        <f t="shared" si="3"/>
        <v>0</v>
      </c>
      <c r="L15" s="11">
        <f t="shared" si="4"/>
        <v>0</v>
      </c>
      <c r="M15" s="2">
        <f t="shared" si="5"/>
        <v>0</v>
      </c>
      <c r="N15" s="2"/>
    </row>
    <row r="16" spans="1:14">
      <c r="A16" s="1">
        <f t="shared" si="0"/>
        <v>5</v>
      </c>
      <c r="B16" s="1"/>
      <c r="C16" s="3">
        <v>7530</v>
      </c>
      <c r="D16" s="1"/>
      <c r="E16" s="1"/>
      <c r="F16" s="1" t="s">
        <v>73</v>
      </c>
      <c r="G16" s="2">
        <v>0</v>
      </c>
      <c r="H16" s="21">
        <v>99</v>
      </c>
      <c r="I16" s="11" t="str">
        <f t="shared" si="1"/>
        <v>-</v>
      </c>
      <c r="J16" s="11">
        <f t="shared" si="2"/>
        <v>0</v>
      </c>
      <c r="K16" s="11">
        <f t="shared" si="3"/>
        <v>0</v>
      </c>
      <c r="L16" s="11">
        <f t="shared" si="4"/>
        <v>0</v>
      </c>
      <c r="M16" s="2">
        <f t="shared" si="5"/>
        <v>0</v>
      </c>
      <c r="N16" s="2"/>
    </row>
    <row r="17" spans="1:15">
      <c r="A17" s="1">
        <f t="shared" si="0"/>
        <v>6</v>
      </c>
      <c r="B17" s="1"/>
      <c r="C17" s="3">
        <v>7540</v>
      </c>
      <c r="D17" s="1"/>
      <c r="E17" s="1"/>
      <c r="F17" s="1" t="s">
        <v>74</v>
      </c>
      <c r="G17" s="2">
        <v>0</v>
      </c>
      <c r="H17" s="21">
        <v>99</v>
      </c>
      <c r="I17" s="11" t="str">
        <f t="shared" si="1"/>
        <v>-</v>
      </c>
      <c r="J17" s="11">
        <f t="shared" si="2"/>
        <v>0</v>
      </c>
      <c r="K17" s="11">
        <f t="shared" si="3"/>
        <v>0</v>
      </c>
      <c r="L17" s="11">
        <f t="shared" si="4"/>
        <v>0</v>
      </c>
      <c r="M17" s="2">
        <f t="shared" si="5"/>
        <v>0</v>
      </c>
      <c r="N17" s="2"/>
    </row>
    <row r="18" spans="1:15">
      <c r="A18" s="1">
        <f t="shared" si="0"/>
        <v>7</v>
      </c>
      <c r="B18" s="1"/>
      <c r="C18" s="3">
        <v>7550</v>
      </c>
      <c r="D18" s="1"/>
      <c r="E18" s="1"/>
      <c r="F18" s="1" t="s">
        <v>75</v>
      </c>
      <c r="G18" s="2">
        <v>0</v>
      </c>
      <c r="H18" s="21">
        <v>99</v>
      </c>
      <c r="I18" s="11" t="str">
        <f t="shared" si="1"/>
        <v>-</v>
      </c>
      <c r="J18" s="11">
        <f t="shared" si="2"/>
        <v>0</v>
      </c>
      <c r="K18" s="11">
        <f t="shared" si="3"/>
        <v>0</v>
      </c>
      <c r="L18" s="11">
        <f t="shared" si="4"/>
        <v>0</v>
      </c>
      <c r="M18" s="2">
        <f>SUM(J18:L18)-G18</f>
        <v>0</v>
      </c>
      <c r="N18" s="2"/>
    </row>
    <row r="19" spans="1:15">
      <c r="A19" s="1">
        <f t="shared" si="0"/>
        <v>8</v>
      </c>
      <c r="B19" s="1"/>
      <c r="C19" s="73">
        <v>7560</v>
      </c>
      <c r="D19" s="1"/>
      <c r="E19" s="1"/>
      <c r="F19" s="1" t="s">
        <v>76</v>
      </c>
      <c r="G19" s="2">
        <f>+O19</f>
        <v>104.24863768711531</v>
      </c>
      <c r="H19" s="21">
        <v>3</v>
      </c>
      <c r="I19" s="11" t="str">
        <f t="shared" si="1"/>
        <v>Commodity</v>
      </c>
      <c r="J19" s="11">
        <f t="shared" si="2"/>
        <v>0</v>
      </c>
      <c r="K19" s="11">
        <f t="shared" si="3"/>
        <v>0</v>
      </c>
      <c r="L19" s="11">
        <f t="shared" si="4"/>
        <v>104.24863768711531</v>
      </c>
      <c r="M19" s="2">
        <f>SUM(J19:L19)-G19</f>
        <v>0</v>
      </c>
      <c r="N19" s="2" t="s">
        <v>494</v>
      </c>
      <c r="O19" s="162">
        <v>104.24863768711531</v>
      </c>
    </row>
    <row r="20" spans="1:15">
      <c r="A20" s="1">
        <f t="shared" si="0"/>
        <v>9</v>
      </c>
      <c r="B20" s="1"/>
      <c r="C20" s="3">
        <v>7570</v>
      </c>
      <c r="D20" s="1"/>
      <c r="E20" s="1"/>
      <c r="F20" s="1" t="s">
        <v>77</v>
      </c>
      <c r="G20" s="2">
        <v>0</v>
      </c>
      <c r="H20" s="21">
        <v>99</v>
      </c>
      <c r="I20" s="11" t="str">
        <f t="shared" si="1"/>
        <v>-</v>
      </c>
      <c r="J20" s="11">
        <f t="shared" si="2"/>
        <v>0</v>
      </c>
      <c r="K20" s="11">
        <f t="shared" si="3"/>
        <v>0</v>
      </c>
      <c r="L20" s="11">
        <f t="shared" si="4"/>
        <v>0</v>
      </c>
      <c r="M20" s="2">
        <f>SUM(J20:L20)-G20</f>
        <v>0</v>
      </c>
      <c r="N20" s="2"/>
    </row>
    <row r="21" spans="1:15">
      <c r="A21" s="1">
        <f t="shared" si="0"/>
        <v>10</v>
      </c>
      <c r="B21" s="1"/>
      <c r="C21" s="3">
        <v>7590</v>
      </c>
      <c r="D21" s="1"/>
      <c r="E21" s="1"/>
      <c r="F21" s="1" t="s">
        <v>78</v>
      </c>
      <c r="G21" s="2">
        <v>0</v>
      </c>
      <c r="H21" s="21">
        <v>99</v>
      </c>
      <c r="I21" s="11" t="str">
        <f t="shared" si="1"/>
        <v>-</v>
      </c>
      <c r="J21" s="11">
        <f t="shared" si="2"/>
        <v>0</v>
      </c>
      <c r="K21" s="11">
        <f t="shared" si="3"/>
        <v>0</v>
      </c>
      <c r="L21" s="11">
        <f t="shared" si="4"/>
        <v>0</v>
      </c>
      <c r="M21" s="2">
        <f t="shared" si="5"/>
        <v>0</v>
      </c>
      <c r="N21" s="2"/>
    </row>
    <row r="22" spans="1:15">
      <c r="A22" s="1">
        <f t="shared" si="0"/>
        <v>11</v>
      </c>
      <c r="B22" s="1"/>
      <c r="C22" s="3"/>
      <c r="D22" s="1"/>
      <c r="E22" s="1" t="s">
        <v>80</v>
      </c>
      <c r="G22" s="2"/>
      <c r="H22" s="21"/>
      <c r="I22" s="1"/>
      <c r="J22" s="2"/>
      <c r="K22" s="2"/>
      <c r="L22" s="2"/>
      <c r="M22" s="1"/>
      <c r="N22" s="2"/>
    </row>
    <row r="23" spans="1:15">
      <c r="A23" s="1">
        <f t="shared" si="0"/>
        <v>12</v>
      </c>
      <c r="B23" s="1"/>
      <c r="C23" s="73">
        <v>7610</v>
      </c>
      <c r="D23" s="1"/>
      <c r="E23" s="1"/>
      <c r="F23" s="1" t="s">
        <v>88</v>
      </c>
      <c r="G23" s="2">
        <v>0</v>
      </c>
      <c r="H23" s="21">
        <v>99</v>
      </c>
      <c r="I23" s="11" t="str">
        <f t="shared" si="1"/>
        <v>-</v>
      </c>
      <c r="J23" s="11">
        <f t="shared" si="2"/>
        <v>0</v>
      </c>
      <c r="K23" s="11">
        <f t="shared" si="3"/>
        <v>0</v>
      </c>
      <c r="L23" s="11">
        <f t="shared" si="4"/>
        <v>0</v>
      </c>
      <c r="M23" s="2">
        <f t="shared" ref="M23:M30" si="6">SUM(J23:L23)-G23</f>
        <v>0</v>
      </c>
      <c r="N23" s="2"/>
    </row>
    <row r="24" spans="1:15">
      <c r="A24" s="1">
        <f t="shared" si="0"/>
        <v>13</v>
      </c>
      <c r="B24" s="1"/>
      <c r="C24" s="3">
        <v>7620</v>
      </c>
      <c r="D24" s="1"/>
      <c r="E24" s="1"/>
      <c r="F24" s="1" t="s">
        <v>81</v>
      </c>
      <c r="G24" s="2">
        <v>0</v>
      </c>
      <c r="H24" s="21">
        <v>99</v>
      </c>
      <c r="I24" s="11" t="str">
        <f t="shared" si="1"/>
        <v>-</v>
      </c>
      <c r="J24" s="11">
        <f t="shared" si="2"/>
        <v>0</v>
      </c>
      <c r="K24" s="11">
        <f t="shared" si="3"/>
        <v>0</v>
      </c>
      <c r="L24" s="11">
        <f t="shared" si="4"/>
        <v>0</v>
      </c>
      <c r="M24" s="2">
        <f t="shared" si="6"/>
        <v>0</v>
      </c>
      <c r="N24" s="2"/>
    </row>
    <row r="25" spans="1:15">
      <c r="A25" s="1">
        <f t="shared" si="0"/>
        <v>14</v>
      </c>
      <c r="B25" s="1"/>
      <c r="C25" s="3">
        <v>7640</v>
      </c>
      <c r="D25" s="1"/>
      <c r="E25" s="1"/>
      <c r="F25" s="1" t="s">
        <v>82</v>
      </c>
      <c r="G25" s="2">
        <v>0</v>
      </c>
      <c r="H25" s="21">
        <v>99</v>
      </c>
      <c r="I25" s="11" t="str">
        <f t="shared" si="1"/>
        <v>-</v>
      </c>
      <c r="J25" s="11">
        <f t="shared" si="2"/>
        <v>0</v>
      </c>
      <c r="K25" s="11">
        <f t="shared" si="3"/>
        <v>0</v>
      </c>
      <c r="L25" s="11">
        <f t="shared" si="4"/>
        <v>0</v>
      </c>
      <c r="M25" s="2">
        <f t="shared" si="6"/>
        <v>0</v>
      </c>
      <c r="N25" s="2"/>
    </row>
    <row r="26" spans="1:15">
      <c r="A26" s="1">
        <f t="shared" si="0"/>
        <v>15</v>
      </c>
      <c r="B26" s="1"/>
      <c r="C26" s="3">
        <v>7650</v>
      </c>
      <c r="D26" s="1"/>
      <c r="E26" s="1"/>
      <c r="F26" s="1" t="s">
        <v>83</v>
      </c>
      <c r="G26" s="2">
        <v>0</v>
      </c>
      <c r="H26" s="21">
        <v>99</v>
      </c>
      <c r="I26" s="11" t="str">
        <f t="shared" si="1"/>
        <v>-</v>
      </c>
      <c r="J26" s="11">
        <f t="shared" si="2"/>
        <v>0</v>
      </c>
      <c r="K26" s="11">
        <f t="shared" si="3"/>
        <v>0</v>
      </c>
      <c r="L26" s="11">
        <f t="shared" si="4"/>
        <v>0</v>
      </c>
      <c r="M26" s="2">
        <f t="shared" si="6"/>
        <v>0</v>
      </c>
      <c r="N26" s="2"/>
    </row>
    <row r="27" spans="1:15">
      <c r="A27" s="1">
        <f t="shared" si="0"/>
        <v>16</v>
      </c>
      <c r="B27" s="1"/>
      <c r="C27" s="3">
        <v>7660</v>
      </c>
      <c r="D27" s="1"/>
      <c r="E27" s="1"/>
      <c r="F27" s="1" t="s">
        <v>84</v>
      </c>
      <c r="G27" s="2">
        <v>0</v>
      </c>
      <c r="H27" s="21">
        <v>99</v>
      </c>
      <c r="I27" s="11" t="str">
        <f t="shared" si="1"/>
        <v>-</v>
      </c>
      <c r="J27" s="11">
        <f t="shared" si="2"/>
        <v>0</v>
      </c>
      <c r="K27" s="11">
        <f t="shared" si="3"/>
        <v>0</v>
      </c>
      <c r="L27" s="11">
        <f t="shared" si="4"/>
        <v>0</v>
      </c>
      <c r="M27" s="2">
        <f t="shared" si="6"/>
        <v>0</v>
      </c>
      <c r="N27" s="2"/>
    </row>
    <row r="28" spans="1:15">
      <c r="A28" s="1">
        <f t="shared" si="0"/>
        <v>17</v>
      </c>
      <c r="B28" s="1"/>
      <c r="C28" s="3">
        <v>7670</v>
      </c>
      <c r="D28" s="1"/>
      <c r="E28" s="1"/>
      <c r="F28" s="1" t="s">
        <v>85</v>
      </c>
      <c r="G28" s="2">
        <v>0</v>
      </c>
      <c r="H28" s="21">
        <v>99</v>
      </c>
      <c r="I28" s="11" t="str">
        <f t="shared" si="1"/>
        <v>-</v>
      </c>
      <c r="J28" s="11">
        <f t="shared" si="2"/>
        <v>0</v>
      </c>
      <c r="K28" s="11">
        <f t="shared" si="3"/>
        <v>0</v>
      </c>
      <c r="L28" s="11">
        <f t="shared" si="4"/>
        <v>0</v>
      </c>
      <c r="M28" s="2">
        <f t="shared" si="6"/>
        <v>0</v>
      </c>
      <c r="N28" s="2"/>
    </row>
    <row r="29" spans="1:15">
      <c r="A29" s="1">
        <f t="shared" si="0"/>
        <v>18</v>
      </c>
      <c r="B29" s="1"/>
      <c r="C29" s="3">
        <v>7680</v>
      </c>
      <c r="D29" s="1"/>
      <c r="E29" s="1"/>
      <c r="F29" s="1" t="s">
        <v>86</v>
      </c>
      <c r="G29" s="2">
        <v>0</v>
      </c>
      <c r="H29" s="21">
        <v>99</v>
      </c>
      <c r="I29" s="11" t="str">
        <f t="shared" si="1"/>
        <v>-</v>
      </c>
      <c r="J29" s="11">
        <f t="shared" si="2"/>
        <v>0</v>
      </c>
      <c r="K29" s="11">
        <f t="shared" si="3"/>
        <v>0</v>
      </c>
      <c r="L29" s="11">
        <f t="shared" si="4"/>
        <v>0</v>
      </c>
      <c r="M29" s="2">
        <f>SUM(J29:L29)-G29</f>
        <v>0</v>
      </c>
      <c r="N29" s="2"/>
    </row>
    <row r="30" spans="1:15">
      <c r="A30" s="1">
        <f t="shared" si="0"/>
        <v>19</v>
      </c>
      <c r="B30" s="1"/>
      <c r="C30" s="3">
        <v>7690</v>
      </c>
      <c r="D30" s="1"/>
      <c r="E30" s="1"/>
      <c r="F30" s="1" t="s">
        <v>87</v>
      </c>
      <c r="G30" s="2">
        <v>0</v>
      </c>
      <c r="H30" s="21">
        <v>99</v>
      </c>
      <c r="I30" s="11" t="str">
        <f t="shared" si="1"/>
        <v>-</v>
      </c>
      <c r="J30" s="11">
        <f t="shared" si="2"/>
        <v>0</v>
      </c>
      <c r="K30" s="11">
        <f t="shared" si="3"/>
        <v>0</v>
      </c>
      <c r="L30" s="11">
        <f t="shared" si="4"/>
        <v>0</v>
      </c>
      <c r="M30" s="2">
        <f t="shared" si="6"/>
        <v>0</v>
      </c>
      <c r="N30" s="2"/>
    </row>
    <row r="31" spans="1:15">
      <c r="A31" s="1">
        <f t="shared" si="0"/>
        <v>20</v>
      </c>
      <c r="B31" s="1"/>
      <c r="C31" s="3"/>
      <c r="D31" s="1" t="s">
        <v>118</v>
      </c>
      <c r="E31" s="1"/>
      <c r="G31" s="2">
        <f>SUM(G14:G30)</f>
        <v>104.24863768711531</v>
      </c>
      <c r="H31" s="21"/>
      <c r="I31" s="11"/>
      <c r="J31" s="2">
        <f>SUM(J14:J30)</f>
        <v>0</v>
      </c>
      <c r="K31" s="2">
        <f>SUM(K14:K30)</f>
        <v>0</v>
      </c>
      <c r="L31" s="2">
        <f>SUM(L14:L30)</f>
        <v>104.24863768711531</v>
      </c>
      <c r="M31" s="2">
        <f>SUM(J31:L31)-G31</f>
        <v>0</v>
      </c>
      <c r="N31" s="2"/>
    </row>
    <row r="32" spans="1:15">
      <c r="A32" s="1">
        <f t="shared" si="0"/>
        <v>21</v>
      </c>
      <c r="B32" s="1"/>
      <c r="C32" s="3"/>
      <c r="D32" s="1"/>
      <c r="E32" s="1"/>
      <c r="G32" s="2"/>
      <c r="H32" s="21"/>
      <c r="I32" s="11"/>
      <c r="J32" s="2"/>
      <c r="K32" s="2"/>
      <c r="L32" s="2"/>
      <c r="M32" s="2"/>
      <c r="N32" s="2"/>
    </row>
    <row r="33" spans="1:16">
      <c r="A33" s="1">
        <f t="shared" si="0"/>
        <v>22</v>
      </c>
      <c r="B33" s="1"/>
      <c r="C33" s="3"/>
      <c r="D33" s="1" t="s">
        <v>120</v>
      </c>
      <c r="E33" s="1"/>
      <c r="G33" s="2"/>
      <c r="H33" s="21"/>
      <c r="I33" s="1"/>
      <c r="J33" s="2"/>
      <c r="K33" s="2"/>
      <c r="L33" s="2"/>
      <c r="M33" s="1"/>
      <c r="N33" s="2"/>
    </row>
    <row r="34" spans="1:16">
      <c r="A34" s="1">
        <f t="shared" si="0"/>
        <v>23</v>
      </c>
      <c r="B34" s="1"/>
      <c r="C34" s="3"/>
      <c r="D34" s="1"/>
      <c r="E34" s="1" t="s">
        <v>71</v>
      </c>
      <c r="G34" s="2"/>
      <c r="H34" s="21"/>
      <c r="I34" s="1"/>
      <c r="J34" s="2"/>
      <c r="K34" s="2"/>
      <c r="L34" s="2"/>
      <c r="M34" s="1"/>
      <c r="N34" s="2"/>
    </row>
    <row r="35" spans="1:16">
      <c r="A35" s="1">
        <f t="shared" si="0"/>
        <v>24</v>
      </c>
      <c r="B35" s="1"/>
      <c r="C35" s="3">
        <v>8001</v>
      </c>
      <c r="D35" s="1"/>
      <c r="E35" s="1"/>
      <c r="F35" s="1" t="s">
        <v>493</v>
      </c>
      <c r="G35" s="2">
        <f>+O35+O36</f>
        <v>1391074.1932681859</v>
      </c>
      <c r="H35" s="21">
        <v>3</v>
      </c>
      <c r="I35" s="11" t="str">
        <f t="shared" ref="I35:I50" si="7">VLOOKUP($H35,class,3)</f>
        <v>Commodity</v>
      </c>
      <c r="J35" s="11">
        <f t="shared" ref="J35:J50" si="8">$G35*VLOOKUP($H35,class,6)</f>
        <v>0</v>
      </c>
      <c r="K35" s="11">
        <f t="shared" ref="K35:K50" si="9">$G35*VLOOKUP($H35,class,7)</f>
        <v>0</v>
      </c>
      <c r="L35" s="11">
        <f t="shared" ref="L35:L50" si="10">$G35*VLOOKUP($H35,class,8)</f>
        <v>1391074.1932681859</v>
      </c>
      <c r="M35" s="2">
        <f>SUM(J35:L35)-G35</f>
        <v>0</v>
      </c>
      <c r="N35" s="156" t="s">
        <v>393</v>
      </c>
      <c r="O35" s="162">
        <v>1309084.3388093805</v>
      </c>
      <c r="P35" s="166"/>
    </row>
    <row r="36" spans="1:16">
      <c r="A36" s="1">
        <f t="shared" si="0"/>
        <v>25</v>
      </c>
      <c r="B36" s="1"/>
      <c r="C36" s="3">
        <v>8040</v>
      </c>
      <c r="D36" s="1"/>
      <c r="E36" s="1"/>
      <c r="F36" s="68" t="s">
        <v>395</v>
      </c>
      <c r="G36" s="2">
        <f>+O37</f>
        <v>54630685.565620363</v>
      </c>
      <c r="H36" s="21">
        <v>3</v>
      </c>
      <c r="I36" s="11" t="str">
        <f t="shared" si="7"/>
        <v>Commodity</v>
      </c>
      <c r="J36" s="11">
        <f t="shared" si="8"/>
        <v>0</v>
      </c>
      <c r="K36" s="11">
        <f t="shared" si="9"/>
        <v>0</v>
      </c>
      <c r="L36" s="11">
        <f t="shared" si="10"/>
        <v>54630685.565620363</v>
      </c>
      <c r="M36" s="2">
        <f t="shared" ref="M36:M50" si="11">SUM(J36:L36)-G36</f>
        <v>0</v>
      </c>
      <c r="N36" s="156" t="s">
        <v>526</v>
      </c>
      <c r="O36" s="162">
        <v>81989.854458805363</v>
      </c>
      <c r="P36" s="166"/>
    </row>
    <row r="37" spans="1:16">
      <c r="A37" s="1">
        <f t="shared" si="0"/>
        <v>26</v>
      </c>
      <c r="B37" s="1"/>
      <c r="C37" s="3">
        <v>8045</v>
      </c>
      <c r="D37" s="1"/>
      <c r="E37" s="1"/>
      <c r="F37" s="1" t="s">
        <v>396</v>
      </c>
      <c r="G37" s="2">
        <f>+O38</f>
        <v>0</v>
      </c>
      <c r="H37" s="21">
        <v>3</v>
      </c>
      <c r="I37" s="11" t="str">
        <f t="shared" si="7"/>
        <v>Commodity</v>
      </c>
      <c r="J37" s="11">
        <f t="shared" si="8"/>
        <v>0</v>
      </c>
      <c r="K37" s="11">
        <f t="shared" si="9"/>
        <v>0</v>
      </c>
      <c r="L37" s="11">
        <f t="shared" si="10"/>
        <v>0</v>
      </c>
      <c r="M37" s="2">
        <f t="shared" si="11"/>
        <v>0</v>
      </c>
      <c r="N37" s="156" t="s">
        <v>527</v>
      </c>
      <c r="O37" s="162">
        <v>54630685.565620363</v>
      </c>
      <c r="P37" s="166"/>
    </row>
    <row r="38" spans="1:16">
      <c r="A38" s="1">
        <f t="shared" si="0"/>
        <v>27</v>
      </c>
      <c r="B38" s="1"/>
      <c r="C38" s="3">
        <v>8050</v>
      </c>
      <c r="D38" s="1"/>
      <c r="E38" s="1"/>
      <c r="F38" s="1" t="s">
        <v>394</v>
      </c>
      <c r="G38" s="2">
        <f>+O39</f>
        <v>16638.113422500668</v>
      </c>
      <c r="H38" s="21">
        <v>3</v>
      </c>
      <c r="I38" s="11" t="str">
        <f t="shared" si="7"/>
        <v>Commodity</v>
      </c>
      <c r="J38" s="11">
        <f t="shared" si="8"/>
        <v>0</v>
      </c>
      <c r="K38" s="11">
        <f t="shared" si="9"/>
        <v>0</v>
      </c>
      <c r="L38" s="11">
        <f t="shared" si="10"/>
        <v>16638.113422500668</v>
      </c>
      <c r="M38" s="2">
        <f t="shared" si="11"/>
        <v>0</v>
      </c>
      <c r="N38" s="156" t="s">
        <v>528</v>
      </c>
      <c r="O38" s="162">
        <v>0</v>
      </c>
      <c r="P38" s="166"/>
    </row>
    <row r="39" spans="1:16">
      <c r="A39" s="1">
        <f t="shared" si="0"/>
        <v>28</v>
      </c>
      <c r="B39" s="1"/>
      <c r="C39" s="3">
        <v>8051</v>
      </c>
      <c r="D39" s="1"/>
      <c r="E39" s="1"/>
      <c r="F39" s="1" t="s">
        <v>397</v>
      </c>
      <c r="G39" s="2">
        <f t="shared" ref="G39:G48" si="12">+O40</f>
        <v>50026638.460275397</v>
      </c>
      <c r="H39" s="21">
        <v>3</v>
      </c>
      <c r="I39" s="11" t="str">
        <f t="shared" si="7"/>
        <v>Commodity</v>
      </c>
      <c r="J39" s="11">
        <f t="shared" si="8"/>
        <v>0</v>
      </c>
      <c r="K39" s="11">
        <f t="shared" si="9"/>
        <v>0</v>
      </c>
      <c r="L39" s="11">
        <f t="shared" si="10"/>
        <v>50026638.460275397</v>
      </c>
      <c r="M39" s="2">
        <f t="shared" si="11"/>
        <v>0</v>
      </c>
      <c r="N39" s="156" t="s">
        <v>394</v>
      </c>
      <c r="O39" s="162">
        <v>16638.113422500668</v>
      </c>
      <c r="P39" s="166"/>
    </row>
    <row r="40" spans="1:16">
      <c r="A40" s="1">
        <f t="shared" si="0"/>
        <v>29</v>
      </c>
      <c r="B40" s="1"/>
      <c r="C40" s="3">
        <v>8052</v>
      </c>
      <c r="D40" s="1"/>
      <c r="E40" s="1"/>
      <c r="F40" s="1" t="s">
        <v>398</v>
      </c>
      <c r="G40" s="2">
        <f t="shared" si="12"/>
        <v>24814110.4430135</v>
      </c>
      <c r="H40" s="21">
        <v>3</v>
      </c>
      <c r="I40" s="11" t="str">
        <f t="shared" si="7"/>
        <v>Commodity</v>
      </c>
      <c r="J40" s="11">
        <f t="shared" si="8"/>
        <v>0</v>
      </c>
      <c r="K40" s="11">
        <f t="shared" si="9"/>
        <v>0</v>
      </c>
      <c r="L40" s="11">
        <f t="shared" si="10"/>
        <v>24814110.4430135</v>
      </c>
      <c r="M40" s="2">
        <f t="shared" si="11"/>
        <v>0</v>
      </c>
      <c r="N40" s="156" t="s">
        <v>529</v>
      </c>
      <c r="O40" s="162">
        <v>50026638.460275397</v>
      </c>
      <c r="P40" s="166"/>
    </row>
    <row r="41" spans="1:16">
      <c r="A41" s="1">
        <f t="shared" si="0"/>
        <v>30</v>
      </c>
      <c r="B41" s="1"/>
      <c r="C41" s="3">
        <v>8053</v>
      </c>
      <c r="D41" s="1"/>
      <c r="E41" s="1"/>
      <c r="F41" s="1" t="s">
        <v>399</v>
      </c>
      <c r="G41" s="2">
        <f t="shared" si="12"/>
        <v>4715343.3058455419</v>
      </c>
      <c r="H41" s="21">
        <v>3</v>
      </c>
      <c r="I41" s="11" t="str">
        <f t="shared" si="7"/>
        <v>Commodity</v>
      </c>
      <c r="J41" s="11">
        <f t="shared" si="8"/>
        <v>0</v>
      </c>
      <c r="K41" s="11">
        <f t="shared" si="9"/>
        <v>0</v>
      </c>
      <c r="L41" s="11">
        <f t="shared" si="10"/>
        <v>4715343.3058455419</v>
      </c>
      <c r="M41" s="2">
        <f t="shared" si="11"/>
        <v>0</v>
      </c>
      <c r="N41" s="156" t="s">
        <v>530</v>
      </c>
      <c r="O41" s="162">
        <v>24814110.4430135</v>
      </c>
      <c r="P41" s="166"/>
    </row>
    <row r="42" spans="1:16">
      <c r="A42" s="1">
        <f t="shared" si="0"/>
        <v>31</v>
      </c>
      <c r="B42" s="1"/>
      <c r="C42" s="3">
        <v>8054</v>
      </c>
      <c r="D42" s="1"/>
      <c r="E42" s="1"/>
      <c r="F42" s="1" t="s">
        <v>400</v>
      </c>
      <c r="G42" s="2">
        <f t="shared" si="12"/>
        <v>5349099.1036434416</v>
      </c>
      <c r="H42" s="21">
        <v>3</v>
      </c>
      <c r="I42" s="11" t="str">
        <f t="shared" si="7"/>
        <v>Commodity</v>
      </c>
      <c r="J42" s="11">
        <f t="shared" si="8"/>
        <v>0</v>
      </c>
      <c r="K42" s="11">
        <f t="shared" si="9"/>
        <v>0</v>
      </c>
      <c r="L42" s="11">
        <f t="shared" si="10"/>
        <v>5349099.1036434416</v>
      </c>
      <c r="M42" s="2">
        <f t="shared" si="11"/>
        <v>0</v>
      </c>
      <c r="N42" s="156" t="s">
        <v>531</v>
      </c>
      <c r="O42" s="162">
        <v>4715343.3058455419</v>
      </c>
      <c r="P42" s="166"/>
    </row>
    <row r="43" spans="1:16">
      <c r="A43" s="1">
        <f t="shared" si="0"/>
        <v>32</v>
      </c>
      <c r="B43" s="1"/>
      <c r="C43" s="3">
        <v>8057</v>
      </c>
      <c r="D43" s="1"/>
      <c r="E43" s="1"/>
      <c r="F43" s="1" t="s">
        <v>401</v>
      </c>
      <c r="G43" s="2">
        <f t="shared" si="12"/>
        <v>0</v>
      </c>
      <c r="H43" s="21">
        <v>3</v>
      </c>
      <c r="I43" s="11" t="str">
        <f t="shared" si="7"/>
        <v>Commodity</v>
      </c>
      <c r="J43" s="11">
        <f t="shared" si="8"/>
        <v>0</v>
      </c>
      <c r="K43" s="11">
        <f t="shared" si="9"/>
        <v>0</v>
      </c>
      <c r="L43" s="11">
        <f t="shared" si="10"/>
        <v>0</v>
      </c>
      <c r="M43" s="2">
        <f t="shared" si="11"/>
        <v>0</v>
      </c>
      <c r="N43" s="156" t="s">
        <v>532</v>
      </c>
      <c r="O43" s="162">
        <v>5349099.1036434416</v>
      </c>
      <c r="P43" s="166"/>
    </row>
    <row r="44" spans="1:16">
      <c r="A44" s="1">
        <f t="shared" si="0"/>
        <v>33</v>
      </c>
      <c r="B44" s="1"/>
      <c r="C44" s="3">
        <v>8058</v>
      </c>
      <c r="D44" s="1"/>
      <c r="E44" s="1"/>
      <c r="F44" s="1" t="s">
        <v>402</v>
      </c>
      <c r="G44" s="2">
        <f t="shared" si="12"/>
        <v>-5516158.570744819</v>
      </c>
      <c r="H44" s="21">
        <v>3</v>
      </c>
      <c r="I44" s="11" t="str">
        <f t="shared" si="7"/>
        <v>Commodity</v>
      </c>
      <c r="J44" s="11">
        <f t="shared" si="8"/>
        <v>0</v>
      </c>
      <c r="K44" s="11">
        <f t="shared" si="9"/>
        <v>0</v>
      </c>
      <c r="L44" s="11">
        <f t="shared" si="10"/>
        <v>-5516158.570744819</v>
      </c>
      <c r="M44" s="2">
        <f t="shared" si="11"/>
        <v>0</v>
      </c>
      <c r="N44" s="156" t="s">
        <v>533</v>
      </c>
      <c r="O44" s="162">
        <v>0</v>
      </c>
      <c r="P44" s="166"/>
    </row>
    <row r="45" spans="1:16">
      <c r="A45" s="1">
        <f t="shared" si="0"/>
        <v>34</v>
      </c>
      <c r="B45" s="1"/>
      <c r="C45" s="3">
        <v>8059</v>
      </c>
      <c r="D45" s="1"/>
      <c r="E45" s="1"/>
      <c r="F45" s="1" t="s">
        <v>403</v>
      </c>
      <c r="G45" s="2">
        <f t="shared" si="12"/>
        <v>-80142158.203396305</v>
      </c>
      <c r="H45" s="21">
        <v>3</v>
      </c>
      <c r="I45" s="11" t="str">
        <f t="shared" si="7"/>
        <v>Commodity</v>
      </c>
      <c r="J45" s="11">
        <f t="shared" si="8"/>
        <v>0</v>
      </c>
      <c r="K45" s="11">
        <f t="shared" si="9"/>
        <v>0</v>
      </c>
      <c r="L45" s="11">
        <f t="shared" si="10"/>
        <v>-80142158.203396305</v>
      </c>
      <c r="M45" s="2">
        <f t="shared" si="11"/>
        <v>0</v>
      </c>
      <c r="N45" s="156" t="s">
        <v>534</v>
      </c>
      <c r="O45" s="162">
        <v>-5516158.570744819</v>
      </c>
      <c r="P45" s="166"/>
    </row>
    <row r="46" spans="1:16">
      <c r="A46" s="1">
        <f t="shared" si="0"/>
        <v>35</v>
      </c>
      <c r="B46" s="1"/>
      <c r="C46" s="3">
        <v>8060</v>
      </c>
      <c r="D46" s="1"/>
      <c r="E46" s="1"/>
      <c r="F46" s="1" t="s">
        <v>122</v>
      </c>
      <c r="G46" s="2">
        <f t="shared" si="12"/>
        <v>-1334672.4285446138</v>
      </c>
      <c r="H46" s="21">
        <v>3</v>
      </c>
      <c r="I46" s="11" t="str">
        <f t="shared" si="7"/>
        <v>Commodity</v>
      </c>
      <c r="J46" s="11">
        <f t="shared" si="8"/>
        <v>0</v>
      </c>
      <c r="K46" s="11">
        <f t="shared" si="9"/>
        <v>0</v>
      </c>
      <c r="L46" s="11">
        <f t="shared" si="10"/>
        <v>-1334672.4285446138</v>
      </c>
      <c r="M46" s="2">
        <f t="shared" si="11"/>
        <v>0</v>
      </c>
      <c r="N46" s="156" t="s">
        <v>535</v>
      </c>
      <c r="O46" s="162">
        <v>-80142158.203396305</v>
      </c>
      <c r="P46" s="166"/>
    </row>
    <row r="47" spans="1:16">
      <c r="A47" s="1">
        <f t="shared" si="0"/>
        <v>36</v>
      </c>
      <c r="B47" s="1"/>
      <c r="C47" s="3">
        <v>8081</v>
      </c>
      <c r="D47" s="1"/>
      <c r="E47" s="1"/>
      <c r="F47" s="1" t="s">
        <v>404</v>
      </c>
      <c r="G47" s="2">
        <f t="shared" si="12"/>
        <v>20002882.697330352</v>
      </c>
      <c r="H47" s="21">
        <v>3</v>
      </c>
      <c r="I47" s="11" t="str">
        <f t="shared" si="7"/>
        <v>Commodity</v>
      </c>
      <c r="J47" s="11">
        <f t="shared" si="8"/>
        <v>0</v>
      </c>
      <c r="K47" s="11">
        <f t="shared" si="9"/>
        <v>0</v>
      </c>
      <c r="L47" s="11">
        <f t="shared" si="10"/>
        <v>20002882.697330352</v>
      </c>
      <c r="M47" s="2">
        <f t="shared" si="11"/>
        <v>0</v>
      </c>
      <c r="N47" s="156" t="s">
        <v>536</v>
      </c>
      <c r="O47" s="162">
        <v>-1334672.4285446138</v>
      </c>
      <c r="P47" s="166"/>
    </row>
    <row r="48" spans="1:16">
      <c r="A48" s="1">
        <f t="shared" si="0"/>
        <v>37</v>
      </c>
      <c r="B48" s="1"/>
      <c r="C48" s="3">
        <v>8082</v>
      </c>
      <c r="D48" s="1"/>
      <c r="E48" s="1"/>
      <c r="F48" s="1" t="s">
        <v>405</v>
      </c>
      <c r="G48" s="2">
        <f t="shared" si="12"/>
        <v>-16514585.049590139</v>
      </c>
      <c r="H48" s="21">
        <v>3</v>
      </c>
      <c r="I48" s="11" t="str">
        <f t="shared" si="7"/>
        <v>Commodity</v>
      </c>
      <c r="J48" s="11">
        <f t="shared" si="8"/>
        <v>0</v>
      </c>
      <c r="K48" s="11">
        <f t="shared" si="9"/>
        <v>0</v>
      </c>
      <c r="L48" s="11">
        <f t="shared" si="10"/>
        <v>-16514585.049590139</v>
      </c>
      <c r="M48" s="2">
        <f t="shared" si="11"/>
        <v>0</v>
      </c>
      <c r="N48" s="156" t="s">
        <v>537</v>
      </c>
      <c r="O48" s="162">
        <v>20002882.697330352</v>
      </c>
      <c r="P48" s="166"/>
    </row>
    <row r="49" spans="1:16">
      <c r="A49" s="1">
        <f t="shared" si="0"/>
        <v>38</v>
      </c>
      <c r="B49" s="1"/>
      <c r="C49" s="3">
        <v>8120</v>
      </c>
      <c r="D49" s="1"/>
      <c r="E49" s="1"/>
      <c r="F49" s="1" t="s">
        <v>406</v>
      </c>
      <c r="G49" s="2">
        <f>+O51</f>
        <v>-10856.051578414428</v>
      </c>
      <c r="H49" s="21">
        <v>3</v>
      </c>
      <c r="I49" s="11" t="str">
        <f t="shared" si="7"/>
        <v>Commodity</v>
      </c>
      <c r="J49" s="11">
        <f t="shared" si="8"/>
        <v>0</v>
      </c>
      <c r="K49" s="11">
        <f t="shared" si="9"/>
        <v>0</v>
      </c>
      <c r="L49" s="11">
        <f t="shared" si="10"/>
        <v>-10856.051578414428</v>
      </c>
      <c r="M49" s="2">
        <f t="shared" si="11"/>
        <v>0</v>
      </c>
      <c r="N49" s="156" t="s">
        <v>538</v>
      </c>
      <c r="O49" s="162">
        <v>-16514585.049590139</v>
      </c>
      <c r="P49" s="167"/>
    </row>
    <row r="50" spans="1:16">
      <c r="A50" s="1">
        <f t="shared" si="0"/>
        <v>39</v>
      </c>
      <c r="B50" s="1"/>
      <c r="C50" s="3">
        <v>8580</v>
      </c>
      <c r="D50" s="1"/>
      <c r="E50" s="1"/>
      <c r="F50" s="156" t="s">
        <v>512</v>
      </c>
      <c r="G50" s="2">
        <f>+O53</f>
        <v>21950135.111889657</v>
      </c>
      <c r="H50" s="21">
        <v>3</v>
      </c>
      <c r="I50" s="11" t="str">
        <f t="shared" si="7"/>
        <v>Commodity</v>
      </c>
      <c r="J50" s="11">
        <f t="shared" si="8"/>
        <v>0</v>
      </c>
      <c r="K50" s="11">
        <f t="shared" si="9"/>
        <v>0</v>
      </c>
      <c r="L50" s="11">
        <f t="shared" si="10"/>
        <v>21950135.111889657</v>
      </c>
      <c r="M50" s="2">
        <f t="shared" si="11"/>
        <v>0</v>
      </c>
      <c r="N50" s="2" t="s">
        <v>539</v>
      </c>
      <c r="O50" s="162">
        <v>0</v>
      </c>
    </row>
    <row r="51" spans="1:16">
      <c r="A51" s="1">
        <f t="shared" si="0"/>
        <v>40</v>
      </c>
      <c r="B51" s="1"/>
      <c r="C51" s="3"/>
      <c r="D51" s="1"/>
      <c r="E51" s="1" t="s">
        <v>80</v>
      </c>
      <c r="G51" s="2"/>
      <c r="H51" s="21"/>
      <c r="I51" s="1"/>
      <c r="J51" s="2"/>
      <c r="K51" s="2"/>
      <c r="L51" s="2"/>
      <c r="M51" s="1"/>
      <c r="N51" s="2" t="s">
        <v>540</v>
      </c>
      <c r="O51" s="162">
        <v>-10856.051578414428</v>
      </c>
    </row>
    <row r="52" spans="1:16">
      <c r="A52" s="1">
        <f t="shared" si="0"/>
        <v>41</v>
      </c>
      <c r="B52" s="1"/>
      <c r="C52" s="3">
        <v>8350</v>
      </c>
      <c r="D52" s="1"/>
      <c r="E52" s="1"/>
      <c r="F52" s="1" t="s">
        <v>113</v>
      </c>
      <c r="G52" s="2">
        <v>0</v>
      </c>
      <c r="H52" s="21">
        <v>3</v>
      </c>
      <c r="I52" s="11" t="str">
        <f>VLOOKUP($H52,class,3)</f>
        <v>Commodity</v>
      </c>
      <c r="J52" s="11">
        <f>$G52*VLOOKUP($H52,class,6)</f>
        <v>0</v>
      </c>
      <c r="K52" s="11">
        <f>$G52*VLOOKUP($H52,class,7)</f>
        <v>0</v>
      </c>
      <c r="L52" s="11">
        <f>$G52*VLOOKUP($H52,class,8)</f>
        <v>0</v>
      </c>
      <c r="M52" s="2">
        <f>SUM(J52:L52)-G52</f>
        <v>0</v>
      </c>
      <c r="N52" s="2" t="s">
        <v>541</v>
      </c>
      <c r="O52" s="162">
        <v>0</v>
      </c>
    </row>
    <row r="53" spans="1:16">
      <c r="A53" s="1">
        <f t="shared" si="0"/>
        <v>42</v>
      </c>
      <c r="B53" s="1"/>
      <c r="C53" s="3"/>
      <c r="D53" s="1" t="s">
        <v>68</v>
      </c>
      <c r="E53" s="1"/>
      <c r="G53" s="2">
        <f>SUM(G34:G52)</f>
        <v>79378176.690454662</v>
      </c>
      <c r="H53" s="21"/>
      <c r="I53" s="11"/>
      <c r="J53" s="2">
        <f>SUM(J34:J52)</f>
        <v>0</v>
      </c>
      <c r="K53" s="2">
        <f>SUM(K34:K52)</f>
        <v>0</v>
      </c>
      <c r="L53" s="2">
        <f>SUM(L34:L52)</f>
        <v>79378176.690454662</v>
      </c>
      <c r="M53" s="2">
        <f>SUM(M34:M52)</f>
        <v>0</v>
      </c>
      <c r="N53" s="2" t="s">
        <v>542</v>
      </c>
      <c r="O53" s="162">
        <v>21950135.111889657</v>
      </c>
    </row>
    <row r="54" spans="1:16">
      <c r="A54" s="1">
        <f t="shared" si="0"/>
        <v>43</v>
      </c>
      <c r="O54" s="162"/>
    </row>
    <row r="55" spans="1:16">
      <c r="A55" s="1">
        <f t="shared" si="0"/>
        <v>44</v>
      </c>
      <c r="B55" s="1"/>
      <c r="C55" s="3"/>
      <c r="D55" s="1" t="s">
        <v>121</v>
      </c>
      <c r="E55" s="1"/>
      <c r="G55" s="30"/>
      <c r="H55" s="21"/>
      <c r="I55" s="1"/>
      <c r="J55" s="2"/>
      <c r="K55" s="2"/>
      <c r="L55" s="2"/>
      <c r="M55" s="2"/>
      <c r="N55" s="5"/>
    </row>
    <row r="56" spans="1:16">
      <c r="A56" s="1">
        <f t="shared" si="0"/>
        <v>45</v>
      </c>
      <c r="B56" s="1"/>
      <c r="C56" s="3"/>
      <c r="D56" s="1"/>
      <c r="E56" s="1" t="s">
        <v>71</v>
      </c>
      <c r="G56" s="2"/>
      <c r="H56" s="21"/>
      <c r="I56" s="1"/>
      <c r="J56" s="2"/>
      <c r="K56" s="2"/>
      <c r="L56" s="2"/>
      <c r="M56" s="2"/>
      <c r="N56" s="5"/>
    </row>
    <row r="57" spans="1:16">
      <c r="A57" s="1">
        <f t="shared" si="0"/>
        <v>46</v>
      </c>
      <c r="B57" s="1"/>
      <c r="C57" s="73">
        <v>8140</v>
      </c>
      <c r="D57" s="1"/>
      <c r="E57" s="1"/>
      <c r="F57" s="1" t="s">
        <v>79</v>
      </c>
      <c r="G57" s="2">
        <f>+O57</f>
        <v>-73.411813745234497</v>
      </c>
      <c r="H57" s="21">
        <v>3.5</v>
      </c>
      <c r="I57" s="11" t="str">
        <f t="shared" ref="I57:I78" si="13">VLOOKUP($H57,class,3)</f>
        <v>Storage (50/50)</v>
      </c>
      <c r="J57" s="11">
        <f t="shared" ref="J57:J78" si="14">$G57*VLOOKUP($H57,class,6)</f>
        <v>0</v>
      </c>
      <c r="K57" s="11">
        <f t="shared" ref="K57:K78" si="15">$G57*VLOOKUP($H57,class,7)</f>
        <v>-36.705906872617248</v>
      </c>
      <c r="L57" s="11">
        <f t="shared" ref="L57:L78" si="16">$G57*VLOOKUP($H57,class,8)</f>
        <v>-36.705906872617248</v>
      </c>
      <c r="M57" s="2">
        <f t="shared" ref="M57:M69" si="17">SUM(J57:L57)-G57</f>
        <v>0</v>
      </c>
      <c r="N57" s="156" t="s">
        <v>480</v>
      </c>
      <c r="O57" s="162">
        <v>-73.411813745234497</v>
      </c>
    </row>
    <row r="58" spans="1:16">
      <c r="A58" s="1">
        <f t="shared" si="0"/>
        <v>47</v>
      </c>
      <c r="B58" s="1"/>
      <c r="C58" s="73">
        <v>8150</v>
      </c>
      <c r="D58" s="1"/>
      <c r="E58" s="1"/>
      <c r="F58" s="1" t="s">
        <v>89</v>
      </c>
      <c r="G58" s="2">
        <f t="shared" ref="G58:G64" si="18">+O58</f>
        <v>0</v>
      </c>
      <c r="H58" s="21">
        <v>3.5</v>
      </c>
      <c r="I58" s="11" t="str">
        <f t="shared" si="13"/>
        <v>Storage (50/50)</v>
      </c>
      <c r="J58" s="11">
        <f t="shared" si="14"/>
        <v>0</v>
      </c>
      <c r="K58" s="11">
        <f t="shared" si="15"/>
        <v>0</v>
      </c>
      <c r="L58" s="11">
        <f t="shared" si="16"/>
        <v>0</v>
      </c>
      <c r="M58" s="2">
        <f t="shared" si="17"/>
        <v>0</v>
      </c>
      <c r="N58" s="156" t="s">
        <v>481</v>
      </c>
      <c r="O58" s="162">
        <v>0</v>
      </c>
    </row>
    <row r="59" spans="1:16">
      <c r="A59" s="1">
        <f t="shared" si="0"/>
        <v>48</v>
      </c>
      <c r="B59" s="1"/>
      <c r="C59" s="73">
        <v>8160</v>
      </c>
      <c r="D59" s="1"/>
      <c r="E59" s="1"/>
      <c r="F59" s="1" t="s">
        <v>90</v>
      </c>
      <c r="G59" s="2">
        <f t="shared" si="18"/>
        <v>92006.908220302023</v>
      </c>
      <c r="H59" s="21">
        <v>3.5</v>
      </c>
      <c r="I59" s="11" t="str">
        <f t="shared" si="13"/>
        <v>Storage (50/50)</v>
      </c>
      <c r="J59" s="11">
        <f t="shared" si="14"/>
        <v>0</v>
      </c>
      <c r="K59" s="11">
        <f t="shared" si="15"/>
        <v>46003.454110151011</v>
      </c>
      <c r="L59" s="11">
        <f t="shared" si="16"/>
        <v>46003.454110151011</v>
      </c>
      <c r="M59" s="2">
        <f t="shared" si="17"/>
        <v>0</v>
      </c>
      <c r="N59" s="156" t="s">
        <v>90</v>
      </c>
      <c r="O59" s="162">
        <v>92006.908220302023</v>
      </c>
    </row>
    <row r="60" spans="1:16">
      <c r="A60" s="1">
        <f t="shared" si="0"/>
        <v>49</v>
      </c>
      <c r="B60" s="1"/>
      <c r="C60" s="73">
        <v>8170</v>
      </c>
      <c r="D60" s="1"/>
      <c r="E60" s="1"/>
      <c r="F60" s="1" t="s">
        <v>91</v>
      </c>
      <c r="G60" s="2">
        <f t="shared" si="18"/>
        <v>36434.826208633858</v>
      </c>
      <c r="H60" s="21">
        <v>3.5</v>
      </c>
      <c r="I60" s="11" t="str">
        <f t="shared" si="13"/>
        <v>Storage (50/50)</v>
      </c>
      <c r="J60" s="11">
        <f t="shared" si="14"/>
        <v>0</v>
      </c>
      <c r="K60" s="11">
        <f t="shared" si="15"/>
        <v>18217.413104316929</v>
      </c>
      <c r="L60" s="11">
        <f t="shared" si="16"/>
        <v>18217.413104316929</v>
      </c>
      <c r="M60" s="2">
        <f t="shared" si="17"/>
        <v>0</v>
      </c>
      <c r="N60" s="156" t="s">
        <v>91</v>
      </c>
      <c r="O60" s="162">
        <v>36434.826208633858</v>
      </c>
    </row>
    <row r="61" spans="1:16">
      <c r="A61" s="1">
        <f t="shared" si="0"/>
        <v>50</v>
      </c>
      <c r="B61" s="1"/>
      <c r="C61" s="73">
        <v>8180</v>
      </c>
      <c r="D61" s="1"/>
      <c r="E61" s="1"/>
      <c r="F61" s="1" t="s">
        <v>92</v>
      </c>
      <c r="G61" s="2">
        <f t="shared" si="18"/>
        <v>26327.414943322936</v>
      </c>
      <c r="H61" s="21">
        <v>3.5</v>
      </c>
      <c r="I61" s="11" t="str">
        <f t="shared" si="13"/>
        <v>Storage (50/50)</v>
      </c>
      <c r="J61" s="11">
        <f t="shared" si="14"/>
        <v>0</v>
      </c>
      <c r="K61" s="11">
        <f t="shared" si="15"/>
        <v>13163.707471661468</v>
      </c>
      <c r="L61" s="11">
        <f t="shared" si="16"/>
        <v>13163.707471661468</v>
      </c>
      <c r="M61" s="2">
        <f t="shared" si="17"/>
        <v>0</v>
      </c>
      <c r="N61" s="156" t="s">
        <v>92</v>
      </c>
      <c r="O61" s="162">
        <v>26327.414943322936</v>
      </c>
    </row>
    <row r="62" spans="1:16">
      <c r="A62" s="1">
        <f t="shared" si="0"/>
        <v>51</v>
      </c>
      <c r="B62" s="1"/>
      <c r="C62" s="75">
        <v>8190</v>
      </c>
      <c r="D62" s="1"/>
      <c r="E62" s="1"/>
      <c r="F62" s="1" t="s">
        <v>93</v>
      </c>
      <c r="G62" s="2">
        <f t="shared" si="18"/>
        <v>696.66560730043182</v>
      </c>
      <c r="H62" s="21">
        <v>3.5</v>
      </c>
      <c r="I62" s="11" t="str">
        <f t="shared" si="13"/>
        <v>Storage (50/50)</v>
      </c>
      <c r="J62" s="11">
        <f t="shared" si="14"/>
        <v>0</v>
      </c>
      <c r="K62" s="11">
        <f t="shared" si="15"/>
        <v>348.33280365021591</v>
      </c>
      <c r="L62" s="11">
        <f t="shared" si="16"/>
        <v>348.33280365021591</v>
      </c>
      <c r="M62" s="2">
        <f t="shared" si="17"/>
        <v>0</v>
      </c>
      <c r="N62" s="156" t="s">
        <v>482</v>
      </c>
      <c r="O62" s="162">
        <v>696.66560730043182</v>
      </c>
    </row>
    <row r="63" spans="1:16">
      <c r="A63" s="1">
        <f t="shared" si="0"/>
        <v>52</v>
      </c>
      <c r="B63" s="1"/>
      <c r="C63" s="75">
        <v>8200</v>
      </c>
      <c r="D63" s="1"/>
      <c r="E63" s="1"/>
      <c r="F63" s="1" t="s">
        <v>94</v>
      </c>
      <c r="G63" s="2">
        <f t="shared" si="18"/>
        <v>2739.864372868532</v>
      </c>
      <c r="H63" s="21">
        <v>3.5</v>
      </c>
      <c r="I63" s="11" t="str">
        <f t="shared" si="13"/>
        <v>Storage (50/50)</v>
      </c>
      <c r="J63" s="11">
        <f t="shared" si="14"/>
        <v>0</v>
      </c>
      <c r="K63" s="11">
        <f t="shared" si="15"/>
        <v>1369.932186434266</v>
      </c>
      <c r="L63" s="11">
        <f t="shared" si="16"/>
        <v>1369.932186434266</v>
      </c>
      <c r="M63" s="2">
        <f t="shared" si="17"/>
        <v>0</v>
      </c>
      <c r="N63" s="156" t="s">
        <v>483</v>
      </c>
      <c r="O63" s="162">
        <v>2739.864372868532</v>
      </c>
    </row>
    <row r="64" spans="1:16">
      <c r="A64" s="1">
        <f t="shared" si="0"/>
        <v>53</v>
      </c>
      <c r="B64" s="1"/>
      <c r="C64" s="75">
        <v>8210</v>
      </c>
      <c r="D64" s="1"/>
      <c r="E64" s="1"/>
      <c r="F64" s="1" t="s">
        <v>95</v>
      </c>
      <c r="G64" s="2">
        <f t="shared" si="18"/>
        <v>46479.654188193097</v>
      </c>
      <c r="H64" s="21">
        <v>3.5</v>
      </c>
      <c r="I64" s="11" t="str">
        <f t="shared" si="13"/>
        <v>Storage (50/50)</v>
      </c>
      <c r="J64" s="11">
        <f t="shared" si="14"/>
        <v>0</v>
      </c>
      <c r="K64" s="11">
        <f t="shared" si="15"/>
        <v>23239.827094096549</v>
      </c>
      <c r="L64" s="11">
        <f t="shared" si="16"/>
        <v>23239.827094096549</v>
      </c>
      <c r="M64" s="2">
        <f t="shared" si="17"/>
        <v>0</v>
      </c>
      <c r="N64" s="156" t="s">
        <v>484</v>
      </c>
      <c r="O64" s="162">
        <v>46479.654188193097</v>
      </c>
    </row>
    <row r="65" spans="1:15">
      <c r="A65" s="1">
        <f t="shared" si="0"/>
        <v>54</v>
      </c>
      <c r="B65" s="1"/>
      <c r="C65" s="75">
        <v>8220</v>
      </c>
      <c r="D65" s="1"/>
      <c r="E65" s="1"/>
      <c r="F65" s="1" t="s">
        <v>96</v>
      </c>
      <c r="G65" s="2">
        <v>0</v>
      </c>
      <c r="H65" s="21">
        <v>3.5</v>
      </c>
      <c r="I65" s="11" t="str">
        <f t="shared" si="13"/>
        <v>Storage (50/50)</v>
      </c>
      <c r="J65" s="11">
        <f t="shared" si="14"/>
        <v>0</v>
      </c>
      <c r="K65" s="11">
        <f t="shared" si="15"/>
        <v>0</v>
      </c>
      <c r="L65" s="11">
        <f t="shared" si="16"/>
        <v>0</v>
      </c>
      <c r="M65" s="2">
        <f>SUM(J65:L65)-G65</f>
        <v>0</v>
      </c>
      <c r="N65" s="156" t="s">
        <v>455</v>
      </c>
      <c r="O65" s="162">
        <v>1278.0995125652898</v>
      </c>
    </row>
    <row r="66" spans="1:15">
      <c r="A66" s="1">
        <f t="shared" si="0"/>
        <v>55</v>
      </c>
      <c r="B66" s="1"/>
      <c r="C66" s="75">
        <v>8230</v>
      </c>
      <c r="D66" s="1"/>
      <c r="E66" s="1"/>
      <c r="F66" s="1" t="s">
        <v>97</v>
      </c>
      <c r="G66" s="2">
        <v>0</v>
      </c>
      <c r="H66" s="21">
        <v>3.5</v>
      </c>
      <c r="I66" s="11" t="str">
        <f t="shared" si="13"/>
        <v>Storage (50/50)</v>
      </c>
      <c r="J66" s="11">
        <f t="shared" si="14"/>
        <v>0</v>
      </c>
      <c r="K66" s="11">
        <f t="shared" si="15"/>
        <v>0</v>
      </c>
      <c r="L66" s="11">
        <f t="shared" si="16"/>
        <v>0</v>
      </c>
      <c r="M66" s="2">
        <f>SUM(J66:L66)-G66</f>
        <v>0</v>
      </c>
      <c r="N66" s="156" t="s">
        <v>98</v>
      </c>
      <c r="O66" s="162">
        <v>7367.963346891197</v>
      </c>
    </row>
    <row r="67" spans="1:15">
      <c r="A67" s="1">
        <f t="shared" si="0"/>
        <v>56</v>
      </c>
      <c r="B67" s="1"/>
      <c r="C67" s="75">
        <v>8240</v>
      </c>
      <c r="D67" s="1"/>
      <c r="E67" s="1"/>
      <c r="F67" s="1" t="s">
        <v>78</v>
      </c>
      <c r="G67" s="2">
        <f>+O65</f>
        <v>1278.0995125652898</v>
      </c>
      <c r="H67" s="21">
        <v>3.5</v>
      </c>
      <c r="I67" s="11" t="str">
        <f t="shared" si="13"/>
        <v>Storage (50/50)</v>
      </c>
      <c r="J67" s="11">
        <f t="shared" si="14"/>
        <v>0</v>
      </c>
      <c r="K67" s="11">
        <f t="shared" si="15"/>
        <v>639.04975628264492</v>
      </c>
      <c r="L67" s="11">
        <f t="shared" si="16"/>
        <v>639.04975628264492</v>
      </c>
      <c r="M67" s="2">
        <f>SUM(J67:L67)-G67</f>
        <v>0</v>
      </c>
      <c r="N67" s="2"/>
    </row>
    <row r="68" spans="1:15">
      <c r="A68" s="1">
        <f t="shared" si="0"/>
        <v>57</v>
      </c>
      <c r="B68" s="1"/>
      <c r="C68" s="75">
        <v>8250</v>
      </c>
      <c r="D68" s="1"/>
      <c r="E68" s="1"/>
      <c r="F68" s="1" t="s">
        <v>98</v>
      </c>
      <c r="G68" s="2">
        <f>+O66</f>
        <v>7367.963346891197</v>
      </c>
      <c r="H68" s="21">
        <v>3.5</v>
      </c>
      <c r="I68" s="11" t="str">
        <f t="shared" si="13"/>
        <v>Storage (50/50)</v>
      </c>
      <c r="J68" s="11">
        <f t="shared" si="14"/>
        <v>0</v>
      </c>
      <c r="K68" s="11">
        <f t="shared" si="15"/>
        <v>3683.9816734455985</v>
      </c>
      <c r="L68" s="11">
        <f t="shared" si="16"/>
        <v>3683.9816734455985</v>
      </c>
      <c r="M68" s="2">
        <f>SUM(J68:L68)-G68</f>
        <v>0</v>
      </c>
      <c r="N68" s="2"/>
    </row>
    <row r="69" spans="1:15">
      <c r="A69" s="1">
        <f t="shared" si="0"/>
        <v>58</v>
      </c>
      <c r="B69" s="1"/>
      <c r="C69" s="73">
        <v>8260</v>
      </c>
      <c r="D69" s="1"/>
      <c r="E69" s="1"/>
      <c r="F69" s="1" t="s">
        <v>99</v>
      </c>
      <c r="G69" s="2">
        <v>0</v>
      </c>
      <c r="H69" s="21">
        <v>3.5</v>
      </c>
      <c r="I69" s="11" t="str">
        <f t="shared" si="13"/>
        <v>Storage (50/50)</v>
      </c>
      <c r="J69" s="11">
        <f t="shared" si="14"/>
        <v>0</v>
      </c>
      <c r="K69" s="11">
        <f t="shared" si="15"/>
        <v>0</v>
      </c>
      <c r="L69" s="11">
        <f t="shared" si="16"/>
        <v>0</v>
      </c>
      <c r="M69" s="2">
        <f t="shared" si="17"/>
        <v>0</v>
      </c>
      <c r="N69" s="2"/>
    </row>
    <row r="70" spans="1:15">
      <c r="A70" s="1">
        <f t="shared" si="0"/>
        <v>59</v>
      </c>
      <c r="B70" s="1"/>
      <c r="C70" s="3"/>
      <c r="D70" s="1"/>
      <c r="E70" s="1" t="s">
        <v>80</v>
      </c>
      <c r="G70" s="2"/>
      <c r="H70" s="21"/>
      <c r="I70" s="1"/>
      <c r="J70" s="2"/>
      <c r="K70" s="2"/>
      <c r="L70" s="2"/>
      <c r="M70" s="1"/>
      <c r="N70" s="2"/>
    </row>
    <row r="71" spans="1:15">
      <c r="A71" s="1">
        <f t="shared" si="0"/>
        <v>60</v>
      </c>
      <c r="B71" s="1"/>
      <c r="C71" s="73">
        <v>8300</v>
      </c>
      <c r="D71" s="1"/>
      <c r="E71" s="1"/>
      <c r="F71" s="1" t="s">
        <v>88</v>
      </c>
      <c r="G71" s="2">
        <v>0</v>
      </c>
      <c r="H71" s="21">
        <v>3.5</v>
      </c>
      <c r="I71" s="11" t="str">
        <f t="shared" si="13"/>
        <v>Storage (50/50)</v>
      </c>
      <c r="J71" s="11">
        <f t="shared" si="14"/>
        <v>0</v>
      </c>
      <c r="K71" s="11">
        <f t="shared" si="15"/>
        <v>0</v>
      </c>
      <c r="L71" s="11">
        <f t="shared" si="16"/>
        <v>0</v>
      </c>
      <c r="M71" s="2">
        <f t="shared" ref="M71:M78" si="19">SUM(J71:L71)-G71</f>
        <v>0</v>
      </c>
      <c r="N71" s="2" t="s">
        <v>513</v>
      </c>
      <c r="O71" s="162">
        <v>3834.223441099195</v>
      </c>
    </row>
    <row r="72" spans="1:15">
      <c r="A72" s="1">
        <f t="shared" si="0"/>
        <v>61</v>
      </c>
      <c r="B72" s="1"/>
      <c r="C72" s="3">
        <v>8310</v>
      </c>
      <c r="D72" s="1"/>
      <c r="E72" s="1"/>
      <c r="F72" s="1" t="s">
        <v>81</v>
      </c>
      <c r="G72" s="2">
        <f>+O71</f>
        <v>3834.223441099195</v>
      </c>
      <c r="H72" s="21">
        <v>3.5</v>
      </c>
      <c r="I72" s="11" t="str">
        <f t="shared" si="13"/>
        <v>Storage (50/50)</v>
      </c>
      <c r="J72" s="11">
        <f t="shared" si="14"/>
        <v>0</v>
      </c>
      <c r="K72" s="11">
        <f t="shared" si="15"/>
        <v>1917.1117205495975</v>
      </c>
      <c r="L72" s="11">
        <f t="shared" si="16"/>
        <v>1917.1117205495975</v>
      </c>
      <c r="M72" s="2">
        <f t="shared" si="19"/>
        <v>0</v>
      </c>
      <c r="N72" s="2" t="s">
        <v>204</v>
      </c>
      <c r="O72" s="162">
        <v>3106.0895408107194</v>
      </c>
    </row>
    <row r="73" spans="1:15">
      <c r="A73" s="1">
        <f t="shared" si="0"/>
        <v>62</v>
      </c>
      <c r="B73" s="1"/>
      <c r="C73" s="3">
        <v>8320</v>
      </c>
      <c r="D73" s="1"/>
      <c r="E73" s="1"/>
      <c r="F73" s="1" t="s">
        <v>100</v>
      </c>
      <c r="G73" s="2">
        <v>0</v>
      </c>
      <c r="H73" s="21">
        <v>3.5</v>
      </c>
      <c r="I73" s="11" t="str">
        <f t="shared" si="13"/>
        <v>Storage (50/50)</v>
      </c>
      <c r="J73" s="11">
        <f t="shared" si="14"/>
        <v>0</v>
      </c>
      <c r="K73" s="11">
        <f t="shared" si="15"/>
        <v>0</v>
      </c>
      <c r="L73" s="11">
        <f t="shared" si="16"/>
        <v>0</v>
      </c>
      <c r="M73" s="2">
        <f t="shared" si="19"/>
        <v>0</v>
      </c>
      <c r="N73" s="2" t="s">
        <v>514</v>
      </c>
      <c r="O73" s="162">
        <v>2423.8288034980792</v>
      </c>
    </row>
    <row r="74" spans="1:15">
      <c r="A74" s="1">
        <f t="shared" si="0"/>
        <v>63</v>
      </c>
      <c r="B74" s="1"/>
      <c r="C74" s="3">
        <v>8330</v>
      </c>
      <c r="D74" s="1"/>
      <c r="E74" s="1"/>
      <c r="F74" s="1" t="s">
        <v>101</v>
      </c>
      <c r="G74" s="2">
        <v>0</v>
      </c>
      <c r="H74" s="21">
        <v>3.5</v>
      </c>
      <c r="I74" s="11" t="str">
        <f t="shared" si="13"/>
        <v>Storage (50/50)</v>
      </c>
      <c r="J74" s="11">
        <f t="shared" si="14"/>
        <v>0</v>
      </c>
      <c r="K74" s="11">
        <f t="shared" si="15"/>
        <v>0</v>
      </c>
      <c r="L74" s="11">
        <f t="shared" si="16"/>
        <v>0</v>
      </c>
      <c r="M74" s="2">
        <f t="shared" si="19"/>
        <v>0</v>
      </c>
      <c r="N74" s="2" t="s">
        <v>515</v>
      </c>
      <c r="O74" s="162">
        <v>247.85940069986549</v>
      </c>
    </row>
    <row r="75" spans="1:15">
      <c r="A75" s="1">
        <f t="shared" si="0"/>
        <v>64</v>
      </c>
      <c r="B75" s="1"/>
      <c r="C75" s="3">
        <v>8340</v>
      </c>
      <c r="D75" s="1"/>
      <c r="E75" s="1"/>
      <c r="F75" s="1" t="s">
        <v>102</v>
      </c>
      <c r="G75" s="2">
        <f>+O72</f>
        <v>3106.0895408107194</v>
      </c>
      <c r="H75" s="21">
        <v>3.5</v>
      </c>
      <c r="I75" s="11" t="str">
        <f t="shared" si="13"/>
        <v>Storage (50/50)</v>
      </c>
      <c r="J75" s="11">
        <f t="shared" si="14"/>
        <v>0</v>
      </c>
      <c r="K75" s="11">
        <f t="shared" si="15"/>
        <v>1553.0447704053597</v>
      </c>
      <c r="L75" s="11">
        <f t="shared" si="16"/>
        <v>1553.0447704053597</v>
      </c>
      <c r="M75" s="2">
        <f t="shared" si="19"/>
        <v>0</v>
      </c>
      <c r="N75" s="2" t="s">
        <v>485</v>
      </c>
      <c r="O75" s="162">
        <v>0</v>
      </c>
    </row>
    <row r="76" spans="1:15">
      <c r="A76" s="1">
        <f t="shared" si="0"/>
        <v>65</v>
      </c>
      <c r="B76" s="1"/>
      <c r="C76" s="3">
        <v>8350</v>
      </c>
      <c r="D76" s="1"/>
      <c r="E76" s="1"/>
      <c r="F76" s="1" t="s">
        <v>84</v>
      </c>
      <c r="G76" s="2">
        <f t="shared" ref="G76:G77" si="20">+O73</f>
        <v>2423.8288034980792</v>
      </c>
      <c r="H76" s="21">
        <v>3.5</v>
      </c>
      <c r="I76" s="11" t="str">
        <f t="shared" si="13"/>
        <v>Storage (50/50)</v>
      </c>
      <c r="J76" s="11">
        <f t="shared" si="14"/>
        <v>0</v>
      </c>
      <c r="K76" s="11">
        <f t="shared" si="15"/>
        <v>1211.9144017490396</v>
      </c>
      <c r="L76" s="11">
        <f t="shared" si="16"/>
        <v>1211.9144017490396</v>
      </c>
      <c r="M76" s="2">
        <f>SUM(J76:L76)-G76</f>
        <v>0</v>
      </c>
      <c r="N76" s="2" t="s">
        <v>516</v>
      </c>
      <c r="O76" s="162">
        <v>129336.15020381426</v>
      </c>
    </row>
    <row r="77" spans="1:15">
      <c r="A77" s="1">
        <f t="shared" si="0"/>
        <v>66</v>
      </c>
      <c r="B77" s="1"/>
      <c r="C77" s="3">
        <v>8360</v>
      </c>
      <c r="D77" s="1"/>
      <c r="E77" s="1"/>
      <c r="F77" s="1" t="s">
        <v>85</v>
      </c>
      <c r="G77" s="2">
        <f t="shared" si="20"/>
        <v>247.85940069986549</v>
      </c>
      <c r="H77" s="21">
        <v>3.5</v>
      </c>
      <c r="I77" s="11" t="str">
        <f t="shared" si="13"/>
        <v>Storage (50/50)</v>
      </c>
      <c r="J77" s="11">
        <f t="shared" si="14"/>
        <v>0</v>
      </c>
      <c r="K77" s="11">
        <f t="shared" si="15"/>
        <v>123.92970034993274</v>
      </c>
      <c r="L77" s="11">
        <f t="shared" si="16"/>
        <v>123.92970034993274</v>
      </c>
      <c r="M77" s="2">
        <f t="shared" si="19"/>
        <v>0</v>
      </c>
      <c r="N77" s="2"/>
      <c r="O77" s="162"/>
    </row>
    <row r="78" spans="1:15">
      <c r="A78" s="1">
        <f t="shared" si="0"/>
        <v>67</v>
      </c>
      <c r="B78" s="1"/>
      <c r="C78" s="3">
        <v>8370</v>
      </c>
      <c r="D78" s="1"/>
      <c r="E78" s="1"/>
      <c r="F78" s="2" t="s">
        <v>486</v>
      </c>
      <c r="G78" s="2">
        <f>+O76</f>
        <v>129336.15020381426</v>
      </c>
      <c r="H78" s="21">
        <v>3.5</v>
      </c>
      <c r="I78" s="11" t="str">
        <f t="shared" si="13"/>
        <v>Storage (50/50)</v>
      </c>
      <c r="J78" s="11">
        <f t="shared" si="14"/>
        <v>0</v>
      </c>
      <c r="K78" s="11">
        <f t="shared" si="15"/>
        <v>64668.075101907132</v>
      </c>
      <c r="L78" s="11">
        <f t="shared" si="16"/>
        <v>64668.075101907132</v>
      </c>
      <c r="M78" s="2">
        <f t="shared" si="19"/>
        <v>0</v>
      </c>
      <c r="N78" s="2"/>
      <c r="O78" s="162"/>
    </row>
    <row r="79" spans="1:15">
      <c r="A79" s="1">
        <f t="shared" si="0"/>
        <v>68</v>
      </c>
      <c r="B79" s="1"/>
      <c r="C79" s="3"/>
      <c r="D79" s="1" t="s">
        <v>69</v>
      </c>
      <c r="E79" s="1"/>
      <c r="G79" s="2">
        <f>SUM(G57:G78)</f>
        <v>352206.13597625424</v>
      </c>
      <c r="H79" s="21"/>
      <c r="I79" s="11"/>
      <c r="J79" s="2">
        <f>SUM(J57:J78)</f>
        <v>0</v>
      </c>
      <c r="K79" s="2">
        <f>SUM(K57:K78)</f>
        <v>176103.06798812712</v>
      </c>
      <c r="L79" s="2">
        <f>SUM(L57:L78)</f>
        <v>176103.06798812712</v>
      </c>
      <c r="M79" s="2">
        <f>SUM(M57:M78)</f>
        <v>0</v>
      </c>
      <c r="N79" s="2"/>
    </row>
    <row r="80" spans="1:15">
      <c r="A80" s="1">
        <f t="shared" si="0"/>
        <v>69</v>
      </c>
      <c r="B80" s="1"/>
      <c r="C80" s="3"/>
      <c r="D80" s="1"/>
      <c r="E80" s="1"/>
      <c r="F80" s="1"/>
      <c r="G80" s="2"/>
      <c r="H80" s="21"/>
      <c r="I80" s="11"/>
      <c r="J80" s="2"/>
      <c r="K80" s="2"/>
      <c r="L80" s="2"/>
      <c r="M80" s="2"/>
      <c r="N80" s="2"/>
    </row>
    <row r="81" spans="1:15">
      <c r="A81" s="1">
        <f t="shared" si="0"/>
        <v>70</v>
      </c>
      <c r="B81" s="1"/>
      <c r="C81" s="3"/>
      <c r="D81" s="1" t="s">
        <v>64</v>
      </c>
      <c r="E81" s="1"/>
      <c r="G81" s="2"/>
      <c r="H81" s="21"/>
      <c r="I81" s="11"/>
      <c r="J81" s="11"/>
      <c r="K81" s="11"/>
      <c r="L81" s="11"/>
      <c r="M81" s="2"/>
      <c r="N81" s="2"/>
    </row>
    <row r="82" spans="1:15">
      <c r="A82" s="1">
        <f t="shared" si="0"/>
        <v>71</v>
      </c>
      <c r="B82" s="1"/>
      <c r="C82" s="3"/>
      <c r="D82" s="1"/>
      <c r="E82" s="1" t="s">
        <v>71</v>
      </c>
      <c r="G82" s="2"/>
      <c r="H82" s="21"/>
      <c r="I82" s="1"/>
      <c r="J82" s="2"/>
      <c r="K82" s="2"/>
      <c r="L82" s="2"/>
      <c r="M82" s="2"/>
      <c r="N82" s="5"/>
    </row>
    <row r="83" spans="1:15">
      <c r="A83" s="1">
        <f t="shared" si="0"/>
        <v>72</v>
      </c>
      <c r="B83" s="1"/>
      <c r="C83" s="3">
        <v>8500</v>
      </c>
      <c r="D83" s="1"/>
      <c r="E83" s="1"/>
      <c r="F83" s="1" t="s">
        <v>79</v>
      </c>
      <c r="G83" s="2">
        <f>+O83</f>
        <v>0</v>
      </c>
      <c r="H83" s="21">
        <v>2</v>
      </c>
      <c r="I83" s="11" t="str">
        <f t="shared" ref="I83:I102" si="21">VLOOKUP($H83,class,3)</f>
        <v>Demand</v>
      </c>
      <c r="J83" s="11">
        <f t="shared" ref="J83:J102" si="22">$G83*VLOOKUP($H83,class,6)</f>
        <v>0</v>
      </c>
      <c r="K83" s="11">
        <f t="shared" ref="K83:K102" si="23">$G83*VLOOKUP($H83,class,7)</f>
        <v>0</v>
      </c>
      <c r="L83" s="11">
        <f t="shared" ref="L83:L102" si="24">$G83*VLOOKUP($H83,class,8)</f>
        <v>0</v>
      </c>
      <c r="M83" s="2">
        <f t="shared" ref="M83:M94" si="25">SUM(J83:L83)-G83</f>
        <v>0</v>
      </c>
      <c r="N83" s="2" t="s">
        <v>480</v>
      </c>
      <c r="O83" s="162">
        <v>0</v>
      </c>
    </row>
    <row r="84" spans="1:15">
      <c r="A84" s="1">
        <f t="shared" si="0"/>
        <v>73</v>
      </c>
      <c r="B84" s="1"/>
      <c r="C84" s="3">
        <v>8510</v>
      </c>
      <c r="D84" s="1"/>
      <c r="E84" s="1"/>
      <c r="F84" s="1" t="s">
        <v>103</v>
      </c>
      <c r="G84" s="2">
        <v>0</v>
      </c>
      <c r="H84" s="21">
        <v>2</v>
      </c>
      <c r="I84" s="11" t="str">
        <f t="shared" si="21"/>
        <v>Demand</v>
      </c>
      <c r="J84" s="11">
        <f t="shared" si="22"/>
        <v>0</v>
      </c>
      <c r="K84" s="11">
        <f t="shared" si="23"/>
        <v>0</v>
      </c>
      <c r="L84" s="11">
        <f t="shared" si="24"/>
        <v>0</v>
      </c>
      <c r="M84" s="2">
        <f t="shared" si="25"/>
        <v>0</v>
      </c>
      <c r="N84" s="2" t="s">
        <v>487</v>
      </c>
      <c r="O84" s="162">
        <v>0</v>
      </c>
    </row>
    <row r="85" spans="1:15">
      <c r="A85" s="1">
        <f t="shared" si="0"/>
        <v>74</v>
      </c>
      <c r="B85" s="1"/>
      <c r="C85" s="3">
        <v>8520</v>
      </c>
      <c r="D85" s="1"/>
      <c r="E85" s="1"/>
      <c r="F85" s="1" t="s">
        <v>104</v>
      </c>
      <c r="G85" s="2">
        <f>+O84</f>
        <v>0</v>
      </c>
      <c r="H85" s="21">
        <v>2</v>
      </c>
      <c r="I85" s="11" t="str">
        <f t="shared" si="21"/>
        <v>Demand</v>
      </c>
      <c r="J85" s="11">
        <f t="shared" si="22"/>
        <v>0</v>
      </c>
      <c r="K85" s="11">
        <f t="shared" si="23"/>
        <v>0</v>
      </c>
      <c r="L85" s="11">
        <f t="shared" si="24"/>
        <v>0</v>
      </c>
      <c r="M85" s="2">
        <f t="shared" si="25"/>
        <v>0</v>
      </c>
      <c r="N85" s="2" t="s">
        <v>488</v>
      </c>
      <c r="O85" s="162">
        <v>50.244184785773342</v>
      </c>
    </row>
    <row r="86" spans="1:15">
      <c r="A86" s="1">
        <f t="shared" si="0"/>
        <v>75</v>
      </c>
      <c r="B86" s="1"/>
      <c r="C86" s="70">
        <v>8530</v>
      </c>
      <c r="D86" s="1"/>
      <c r="E86" s="1"/>
      <c r="F86" s="1" t="s">
        <v>105</v>
      </c>
      <c r="G86" s="2">
        <v>0</v>
      </c>
      <c r="H86" s="21">
        <v>2</v>
      </c>
      <c r="I86" s="11" t="str">
        <f t="shared" si="21"/>
        <v>Demand</v>
      </c>
      <c r="J86" s="11">
        <f t="shared" si="22"/>
        <v>0</v>
      </c>
      <c r="K86" s="11">
        <f t="shared" si="23"/>
        <v>0</v>
      </c>
      <c r="L86" s="11">
        <f t="shared" si="24"/>
        <v>0</v>
      </c>
      <c r="M86" s="2">
        <f t="shared" si="25"/>
        <v>0</v>
      </c>
      <c r="N86" s="2" t="s">
        <v>107</v>
      </c>
      <c r="O86" s="162">
        <v>307841.17609223054</v>
      </c>
    </row>
    <row r="87" spans="1:15">
      <c r="A87" s="1">
        <f t="shared" si="0"/>
        <v>76</v>
      </c>
      <c r="B87" s="1"/>
      <c r="C87" s="3">
        <v>8540</v>
      </c>
      <c r="D87" s="1"/>
      <c r="E87" s="1"/>
      <c r="F87" s="1" t="s">
        <v>106</v>
      </c>
      <c r="G87" s="2">
        <v>0</v>
      </c>
      <c r="H87" s="21">
        <v>2</v>
      </c>
      <c r="I87" s="11" t="str">
        <f t="shared" si="21"/>
        <v>Demand</v>
      </c>
      <c r="J87" s="11">
        <f t="shared" si="22"/>
        <v>0</v>
      </c>
      <c r="K87" s="11">
        <f t="shared" si="23"/>
        <v>0</v>
      </c>
      <c r="L87" s="11">
        <f t="shared" si="24"/>
        <v>0</v>
      </c>
      <c r="M87" s="2">
        <f t="shared" si="25"/>
        <v>0</v>
      </c>
      <c r="N87" s="2" t="s">
        <v>489</v>
      </c>
      <c r="O87" s="162">
        <v>33551.585374407099</v>
      </c>
    </row>
    <row r="88" spans="1:15">
      <c r="A88" s="1">
        <f t="shared" ref="A88:A173" si="26">A87+1</f>
        <v>77</v>
      </c>
      <c r="B88" s="1"/>
      <c r="C88" s="3">
        <v>8550</v>
      </c>
      <c r="D88" s="1"/>
      <c r="E88" s="1"/>
      <c r="F88" s="1" t="s">
        <v>93</v>
      </c>
      <c r="G88" s="2">
        <f>+O85</f>
        <v>50.244184785773342</v>
      </c>
      <c r="H88" s="21">
        <v>2</v>
      </c>
      <c r="I88" s="11" t="str">
        <f t="shared" si="21"/>
        <v>Demand</v>
      </c>
      <c r="J88" s="11">
        <f t="shared" si="22"/>
        <v>0</v>
      </c>
      <c r="K88" s="11">
        <f t="shared" si="23"/>
        <v>50.244184785773342</v>
      </c>
      <c r="L88" s="11">
        <f t="shared" si="24"/>
        <v>0</v>
      </c>
      <c r="M88" s="2">
        <f t="shared" si="25"/>
        <v>0</v>
      </c>
      <c r="N88" s="2" t="s">
        <v>490</v>
      </c>
      <c r="O88" s="162">
        <v>0</v>
      </c>
    </row>
    <row r="89" spans="1:15">
      <c r="A89" s="1">
        <f t="shared" si="26"/>
        <v>78</v>
      </c>
      <c r="B89" s="1"/>
      <c r="C89" s="3">
        <v>8560</v>
      </c>
      <c r="D89" s="1"/>
      <c r="E89" s="1"/>
      <c r="F89" s="1" t="s">
        <v>107</v>
      </c>
      <c r="G89" s="2">
        <f t="shared" ref="G89:G90" si="27">+O86</f>
        <v>307841.17609223054</v>
      </c>
      <c r="H89" s="21">
        <v>2</v>
      </c>
      <c r="I89" s="11" t="str">
        <f t="shared" si="21"/>
        <v>Demand</v>
      </c>
      <c r="J89" s="11">
        <f t="shared" si="22"/>
        <v>0</v>
      </c>
      <c r="K89" s="11">
        <f t="shared" si="23"/>
        <v>307841.17609223054</v>
      </c>
      <c r="L89" s="11">
        <f t="shared" si="24"/>
        <v>0</v>
      </c>
      <c r="M89" s="2">
        <f>SUM(J89:L89)-G89</f>
        <v>0</v>
      </c>
      <c r="N89" s="2" t="s">
        <v>99</v>
      </c>
      <c r="O89" s="162">
        <v>0</v>
      </c>
    </row>
    <row r="90" spans="1:15">
      <c r="A90" s="1">
        <f t="shared" si="26"/>
        <v>79</v>
      </c>
      <c r="B90" s="1"/>
      <c r="C90" s="3">
        <v>8570</v>
      </c>
      <c r="D90" s="1"/>
      <c r="E90" s="1"/>
      <c r="F90" s="1" t="s">
        <v>94</v>
      </c>
      <c r="G90" s="2">
        <f t="shared" si="27"/>
        <v>33551.585374407099</v>
      </c>
      <c r="H90" s="21">
        <v>2</v>
      </c>
      <c r="I90" s="11" t="str">
        <f t="shared" si="21"/>
        <v>Demand</v>
      </c>
      <c r="J90" s="11">
        <f t="shared" si="22"/>
        <v>0</v>
      </c>
      <c r="K90" s="11">
        <f t="shared" si="23"/>
        <v>33551.585374407099</v>
      </c>
      <c r="L90" s="11">
        <f t="shared" si="24"/>
        <v>0</v>
      </c>
      <c r="M90" s="2">
        <f t="shared" si="25"/>
        <v>0</v>
      </c>
      <c r="N90" s="2"/>
    </row>
    <row r="91" spans="1:15">
      <c r="A91" s="1">
        <f t="shared" si="26"/>
        <v>80</v>
      </c>
      <c r="B91" s="1"/>
      <c r="C91" s="3">
        <v>8580</v>
      </c>
      <c r="D91" s="1"/>
      <c r="E91" s="1"/>
      <c r="F91" s="1" t="s">
        <v>108</v>
      </c>
      <c r="G91" s="2">
        <v>0</v>
      </c>
      <c r="H91" s="21">
        <v>2</v>
      </c>
      <c r="I91" s="11" t="str">
        <f t="shared" si="21"/>
        <v>Demand</v>
      </c>
      <c r="J91" s="11">
        <f t="shared" si="22"/>
        <v>0</v>
      </c>
      <c r="K91" s="11">
        <f t="shared" si="23"/>
        <v>0</v>
      </c>
      <c r="L91" s="11">
        <f t="shared" si="24"/>
        <v>0</v>
      </c>
      <c r="M91" s="2">
        <f t="shared" si="25"/>
        <v>0</v>
      </c>
      <c r="N91" s="2"/>
    </row>
    <row r="92" spans="1:15">
      <c r="A92" s="1">
        <f t="shared" si="26"/>
        <v>81</v>
      </c>
      <c r="B92" s="1"/>
      <c r="C92" s="3">
        <v>8580</v>
      </c>
      <c r="D92" s="1"/>
      <c r="E92" s="1"/>
      <c r="F92" s="68" t="s">
        <v>109</v>
      </c>
      <c r="G92" s="2">
        <v>0</v>
      </c>
      <c r="H92" s="21">
        <v>2</v>
      </c>
      <c r="I92" s="11" t="str">
        <f t="shared" si="21"/>
        <v>Demand</v>
      </c>
      <c r="J92" s="11">
        <f t="shared" si="22"/>
        <v>0</v>
      </c>
      <c r="K92" s="11">
        <f t="shared" si="23"/>
        <v>0</v>
      </c>
      <c r="L92" s="11">
        <f t="shared" si="24"/>
        <v>0</v>
      </c>
      <c r="M92" s="2">
        <f>SUM(J92:L92)-G92</f>
        <v>0</v>
      </c>
      <c r="N92" s="2"/>
    </row>
    <row r="93" spans="1:15">
      <c r="A93" s="1">
        <f t="shared" si="26"/>
        <v>82</v>
      </c>
      <c r="B93" s="1"/>
      <c r="C93" s="3">
        <v>8590</v>
      </c>
      <c r="D93" s="1"/>
      <c r="E93" s="1"/>
      <c r="F93" s="1" t="s">
        <v>78</v>
      </c>
      <c r="G93" s="2">
        <f>+O88</f>
        <v>0</v>
      </c>
      <c r="H93" s="21">
        <v>2</v>
      </c>
      <c r="I93" s="11" t="str">
        <f t="shared" si="21"/>
        <v>Demand</v>
      </c>
      <c r="J93" s="11">
        <f t="shared" si="22"/>
        <v>0</v>
      </c>
      <c r="K93" s="11">
        <f t="shared" si="23"/>
        <v>0</v>
      </c>
      <c r="L93" s="11">
        <f t="shared" si="24"/>
        <v>0</v>
      </c>
      <c r="M93" s="2">
        <f t="shared" si="25"/>
        <v>0</v>
      </c>
      <c r="N93" s="2"/>
    </row>
    <row r="94" spans="1:15">
      <c r="A94" s="1">
        <f t="shared" si="26"/>
        <v>83</v>
      </c>
      <c r="B94" s="1"/>
      <c r="C94" s="3">
        <v>8600</v>
      </c>
      <c r="D94" s="1"/>
      <c r="E94" s="1"/>
      <c r="F94" s="1" t="s">
        <v>99</v>
      </c>
      <c r="G94" s="2">
        <f>+O89</f>
        <v>0</v>
      </c>
      <c r="H94" s="21">
        <v>2</v>
      </c>
      <c r="I94" s="11" t="str">
        <f t="shared" si="21"/>
        <v>Demand</v>
      </c>
      <c r="J94" s="11">
        <f t="shared" si="22"/>
        <v>0</v>
      </c>
      <c r="K94" s="11">
        <f t="shared" si="23"/>
        <v>0</v>
      </c>
      <c r="L94" s="11">
        <f t="shared" si="24"/>
        <v>0</v>
      </c>
      <c r="M94" s="2">
        <f t="shared" si="25"/>
        <v>0</v>
      </c>
      <c r="N94" s="2"/>
    </row>
    <row r="95" spans="1:15">
      <c r="A95" s="1">
        <f t="shared" si="26"/>
        <v>84</v>
      </c>
      <c r="B95" s="1"/>
      <c r="C95" s="3"/>
      <c r="D95" s="1"/>
      <c r="E95" s="1" t="s">
        <v>80</v>
      </c>
      <c r="G95" s="2"/>
      <c r="H95" s="21"/>
      <c r="I95" s="1"/>
      <c r="J95" s="2"/>
      <c r="K95" s="2"/>
      <c r="L95" s="2"/>
      <c r="M95" s="1"/>
      <c r="N95" s="2"/>
    </row>
    <row r="96" spans="1:15">
      <c r="A96" s="1">
        <f t="shared" si="26"/>
        <v>85</v>
      </c>
      <c r="B96" s="1"/>
      <c r="C96" s="3">
        <v>8610</v>
      </c>
      <c r="D96" s="1"/>
      <c r="E96" s="1"/>
      <c r="F96" s="1" t="s">
        <v>88</v>
      </c>
      <c r="G96" s="2">
        <v>0</v>
      </c>
      <c r="H96" s="21">
        <v>2</v>
      </c>
      <c r="I96" s="11" t="str">
        <f t="shared" si="21"/>
        <v>Demand</v>
      </c>
      <c r="J96" s="11">
        <f t="shared" si="22"/>
        <v>0</v>
      </c>
      <c r="K96" s="11">
        <f t="shared" si="23"/>
        <v>0</v>
      </c>
      <c r="L96" s="11">
        <f t="shared" si="24"/>
        <v>0</v>
      </c>
      <c r="M96" s="2">
        <f t="shared" ref="M96:M102" si="28">SUM(J96:L96)-G96</f>
        <v>0</v>
      </c>
      <c r="N96" s="2" t="s">
        <v>81</v>
      </c>
      <c r="O96" s="162">
        <v>0</v>
      </c>
    </row>
    <row r="97" spans="1:15">
      <c r="A97" s="1">
        <f t="shared" si="26"/>
        <v>86</v>
      </c>
      <c r="B97" s="1"/>
      <c r="C97" s="3">
        <v>8620</v>
      </c>
      <c r="D97" s="1"/>
      <c r="E97" s="1"/>
      <c r="F97" s="1" t="s">
        <v>81</v>
      </c>
      <c r="G97" s="2">
        <f>+O96</f>
        <v>0</v>
      </c>
      <c r="H97" s="21">
        <v>2</v>
      </c>
      <c r="I97" s="11" t="str">
        <f t="shared" si="21"/>
        <v>Demand</v>
      </c>
      <c r="J97" s="11">
        <f t="shared" si="22"/>
        <v>0</v>
      </c>
      <c r="K97" s="11">
        <f t="shared" si="23"/>
        <v>0</v>
      </c>
      <c r="L97" s="11">
        <f t="shared" si="24"/>
        <v>0</v>
      </c>
      <c r="M97" s="2">
        <f t="shared" si="28"/>
        <v>0</v>
      </c>
      <c r="N97" s="2" t="s">
        <v>62</v>
      </c>
      <c r="O97" s="162">
        <v>5909.9643315109106</v>
      </c>
    </row>
    <row r="98" spans="1:15">
      <c r="A98" s="1">
        <f t="shared" si="26"/>
        <v>87</v>
      </c>
      <c r="B98" s="1"/>
      <c r="C98" s="3">
        <v>8630</v>
      </c>
      <c r="D98" s="1"/>
      <c r="E98" s="1"/>
      <c r="F98" s="1" t="s">
        <v>62</v>
      </c>
      <c r="G98" s="2">
        <f t="shared" ref="G98:G100" si="29">+O97</f>
        <v>5909.9643315109106</v>
      </c>
      <c r="H98" s="21">
        <v>2</v>
      </c>
      <c r="I98" s="11" t="str">
        <f t="shared" si="21"/>
        <v>Demand</v>
      </c>
      <c r="J98" s="11">
        <f t="shared" si="22"/>
        <v>0</v>
      </c>
      <c r="K98" s="11">
        <f t="shared" si="23"/>
        <v>5909.9643315109106</v>
      </c>
      <c r="L98" s="11">
        <f t="shared" si="24"/>
        <v>0</v>
      </c>
      <c r="M98" s="2">
        <f t="shared" si="28"/>
        <v>0</v>
      </c>
      <c r="N98" s="2" t="s">
        <v>126</v>
      </c>
      <c r="O98" s="162">
        <v>0</v>
      </c>
    </row>
    <row r="99" spans="1:15">
      <c r="A99" s="1">
        <f t="shared" si="26"/>
        <v>88</v>
      </c>
      <c r="B99" s="1"/>
      <c r="C99" s="3">
        <v>8640</v>
      </c>
      <c r="D99" s="1"/>
      <c r="E99" s="1"/>
      <c r="F99" s="1" t="s">
        <v>102</v>
      </c>
      <c r="G99" s="2">
        <f t="shared" si="29"/>
        <v>0</v>
      </c>
      <c r="H99" s="21">
        <v>2</v>
      </c>
      <c r="I99" s="11" t="str">
        <f t="shared" si="21"/>
        <v>Demand</v>
      </c>
      <c r="J99" s="11">
        <f t="shared" si="22"/>
        <v>0</v>
      </c>
      <c r="K99" s="11">
        <f t="shared" si="23"/>
        <v>0</v>
      </c>
      <c r="L99" s="11">
        <f t="shared" si="24"/>
        <v>0</v>
      </c>
      <c r="M99" s="2">
        <f t="shared" si="28"/>
        <v>0</v>
      </c>
      <c r="N99" s="2" t="s">
        <v>491</v>
      </c>
      <c r="O99" s="162">
        <v>5801.7154221800774</v>
      </c>
    </row>
    <row r="100" spans="1:15">
      <c r="A100" s="1">
        <f t="shared" si="26"/>
        <v>89</v>
      </c>
      <c r="B100" s="1"/>
      <c r="C100" s="3">
        <v>8650</v>
      </c>
      <c r="D100" s="1"/>
      <c r="E100" s="1"/>
      <c r="F100" s="1" t="s">
        <v>84</v>
      </c>
      <c r="G100" s="2">
        <f t="shared" si="29"/>
        <v>5801.7154221800774</v>
      </c>
      <c r="H100" s="21">
        <v>2</v>
      </c>
      <c r="I100" s="11" t="str">
        <f t="shared" si="21"/>
        <v>Demand</v>
      </c>
      <c r="J100" s="11">
        <f t="shared" si="22"/>
        <v>0</v>
      </c>
      <c r="K100" s="11">
        <f t="shared" si="23"/>
        <v>5801.7154221800774</v>
      </c>
      <c r="L100" s="11">
        <f t="shared" si="24"/>
        <v>0</v>
      </c>
      <c r="M100" s="2">
        <f t="shared" si="28"/>
        <v>0</v>
      </c>
      <c r="N100" s="2" t="s">
        <v>492</v>
      </c>
      <c r="O100" s="162">
        <v>0</v>
      </c>
    </row>
    <row r="101" spans="1:15">
      <c r="A101" s="1">
        <f t="shared" si="26"/>
        <v>90</v>
      </c>
      <c r="B101" s="1"/>
      <c r="C101" s="3">
        <v>8660</v>
      </c>
      <c r="D101" s="1"/>
      <c r="E101" s="1"/>
      <c r="F101" s="1" t="s">
        <v>110</v>
      </c>
      <c r="G101" s="2">
        <v>0</v>
      </c>
      <c r="H101" s="21">
        <v>2</v>
      </c>
      <c r="I101" s="11" t="str">
        <f t="shared" si="21"/>
        <v>Demand</v>
      </c>
      <c r="J101" s="11">
        <f t="shared" si="22"/>
        <v>0</v>
      </c>
      <c r="K101" s="11">
        <f t="shared" si="23"/>
        <v>0</v>
      </c>
      <c r="L101" s="11">
        <f t="shared" si="24"/>
        <v>0</v>
      </c>
      <c r="M101" s="2">
        <f t="shared" si="28"/>
        <v>0</v>
      </c>
      <c r="N101" s="2"/>
      <c r="O101" s="162"/>
    </row>
    <row r="102" spans="1:15">
      <c r="A102" s="1">
        <f t="shared" si="26"/>
        <v>91</v>
      </c>
      <c r="B102" s="1"/>
      <c r="C102" s="3">
        <v>8670</v>
      </c>
      <c r="D102" s="1"/>
      <c r="E102" s="1"/>
      <c r="F102" s="1" t="s">
        <v>86</v>
      </c>
      <c r="G102" s="2">
        <f>+O100</f>
        <v>0</v>
      </c>
      <c r="H102" s="21">
        <v>2</v>
      </c>
      <c r="I102" s="11" t="str">
        <f t="shared" si="21"/>
        <v>Demand</v>
      </c>
      <c r="J102" s="11">
        <f t="shared" si="22"/>
        <v>0</v>
      </c>
      <c r="K102" s="11">
        <f t="shared" si="23"/>
        <v>0</v>
      </c>
      <c r="L102" s="11">
        <f t="shared" si="24"/>
        <v>0</v>
      </c>
      <c r="M102" s="2">
        <f t="shared" si="28"/>
        <v>0</v>
      </c>
      <c r="N102" s="2"/>
    </row>
    <row r="103" spans="1:15">
      <c r="A103" s="1">
        <f t="shared" si="26"/>
        <v>92</v>
      </c>
      <c r="B103" s="1"/>
      <c r="C103" s="3"/>
      <c r="D103" s="1" t="s">
        <v>70</v>
      </c>
      <c r="E103" s="1"/>
      <c r="G103" s="2">
        <f>SUM(G83:G102)</f>
        <v>353154.68540511437</v>
      </c>
      <c r="H103" s="21"/>
      <c r="I103" s="11"/>
      <c r="J103" s="2">
        <f>SUM(J83:J102)</f>
        <v>0</v>
      </c>
      <c r="K103" s="2">
        <f>SUM(K83:K102)</f>
        <v>353154.68540511437</v>
      </c>
      <c r="L103" s="2">
        <f>SUM(L83:L102)</f>
        <v>0</v>
      </c>
      <c r="M103" s="2">
        <f>SUM(M83:M102)</f>
        <v>0</v>
      </c>
      <c r="N103" s="2"/>
    </row>
    <row r="104" spans="1:15">
      <c r="A104" s="1">
        <f t="shared" si="26"/>
        <v>93</v>
      </c>
      <c r="B104" s="1"/>
      <c r="C104" s="3"/>
      <c r="D104" s="1"/>
      <c r="E104" s="1"/>
      <c r="F104" s="1"/>
      <c r="G104" s="2"/>
      <c r="H104" s="21"/>
      <c r="I104" s="11"/>
      <c r="J104" s="11"/>
      <c r="K104" s="11"/>
      <c r="L104" s="11"/>
      <c r="M104" s="2"/>
      <c r="N104" s="2"/>
    </row>
    <row r="105" spans="1:15">
      <c r="A105" s="1">
        <f t="shared" si="26"/>
        <v>94</v>
      </c>
      <c r="B105" s="1"/>
      <c r="C105" s="3"/>
      <c r="D105" s="1" t="s">
        <v>24</v>
      </c>
      <c r="E105" s="1"/>
      <c r="G105" s="2"/>
      <c r="H105" s="116"/>
      <c r="I105" s="1"/>
      <c r="J105" s="2"/>
      <c r="K105" s="2"/>
      <c r="L105" s="2"/>
      <c r="M105" s="1"/>
      <c r="N105" s="2"/>
    </row>
    <row r="106" spans="1:15">
      <c r="A106" s="1">
        <f t="shared" si="26"/>
        <v>95</v>
      </c>
      <c r="B106" s="1"/>
      <c r="C106" s="3"/>
      <c r="D106" s="1"/>
      <c r="E106" s="1" t="s">
        <v>71</v>
      </c>
      <c r="G106" s="2"/>
      <c r="H106" s="21"/>
      <c r="I106" s="1"/>
      <c r="J106" s="2"/>
      <c r="K106" s="2"/>
      <c r="L106" s="2"/>
      <c r="M106" s="2"/>
      <c r="N106" s="5"/>
    </row>
    <row r="107" spans="1:15">
      <c r="A107" s="1">
        <f t="shared" si="26"/>
        <v>96</v>
      </c>
      <c r="B107" s="1"/>
      <c r="C107" s="3">
        <v>8700</v>
      </c>
      <c r="D107" s="1"/>
      <c r="E107" s="1"/>
      <c r="F107" s="1" t="s">
        <v>407</v>
      </c>
      <c r="G107" s="2">
        <f>+O107</f>
        <v>1066339.993609379</v>
      </c>
      <c r="H107" s="21">
        <v>10</v>
      </c>
      <c r="I107" s="11" t="str">
        <f t="shared" ref="I107:I129" si="30">VLOOKUP($H107,class,3)</f>
        <v>Composite of Accts. 871-879 &amp; 886-893</v>
      </c>
      <c r="J107" s="11">
        <f>$G107*VLOOKUP($H107,class,6)</f>
        <v>430947.97342725389</v>
      </c>
      <c r="K107" s="11">
        <f>$G107*VLOOKUP($H107,class,7)</f>
        <v>390576.54332404741</v>
      </c>
      <c r="L107" s="11">
        <f>$G107*VLOOKUP($H107,class,8)</f>
        <v>244815.4768580776</v>
      </c>
      <c r="M107" s="2">
        <f>SUM(J107:L107)-G107</f>
        <v>0</v>
      </c>
      <c r="N107" s="2" t="s">
        <v>407</v>
      </c>
      <c r="O107" s="162">
        <v>1066339.993609379</v>
      </c>
    </row>
    <row r="108" spans="1:15">
      <c r="A108" s="1">
        <f t="shared" si="26"/>
        <v>97</v>
      </c>
      <c r="B108" s="1"/>
      <c r="C108" s="3">
        <v>8710</v>
      </c>
      <c r="D108" s="1"/>
      <c r="E108" s="1"/>
      <c r="F108" s="1" t="s">
        <v>200</v>
      </c>
      <c r="G108" s="2">
        <f t="shared" ref="G108:G118" si="31">+O108</f>
        <v>1775.3449244682231</v>
      </c>
      <c r="H108" s="21">
        <v>3</v>
      </c>
      <c r="I108" s="11" t="str">
        <f t="shared" si="30"/>
        <v>Commodity</v>
      </c>
      <c r="J108" s="11">
        <f t="shared" ref="J108:J128" si="32">$G108*VLOOKUP($H108,class,6)</f>
        <v>0</v>
      </c>
      <c r="K108" s="11">
        <f t="shared" ref="K108:K128" si="33">$G108*VLOOKUP($H108,class,7)</f>
        <v>0</v>
      </c>
      <c r="L108" s="11">
        <f t="shared" ref="L108:L128" si="34">$G108*VLOOKUP($H108,class,8)</f>
        <v>1775.3449244682231</v>
      </c>
      <c r="M108" s="2">
        <f>SUM(J108:L108)-G108</f>
        <v>0</v>
      </c>
      <c r="N108" s="2" t="s">
        <v>200</v>
      </c>
      <c r="O108" s="162">
        <v>1775.3449244682231</v>
      </c>
    </row>
    <row r="109" spans="1:15">
      <c r="A109" s="1">
        <f t="shared" si="26"/>
        <v>98</v>
      </c>
      <c r="B109" s="1"/>
      <c r="C109" s="3">
        <v>8711</v>
      </c>
      <c r="D109" s="1"/>
      <c r="E109" s="1"/>
      <c r="F109" s="68" t="s">
        <v>415</v>
      </c>
      <c r="G109" s="2">
        <f t="shared" si="31"/>
        <v>9754.2475563403532</v>
      </c>
      <c r="H109" s="21">
        <v>3</v>
      </c>
      <c r="I109" s="11" t="str">
        <f t="shared" si="30"/>
        <v>Commodity</v>
      </c>
      <c r="J109" s="11">
        <f t="shared" si="32"/>
        <v>0</v>
      </c>
      <c r="K109" s="11">
        <f t="shared" si="33"/>
        <v>0</v>
      </c>
      <c r="L109" s="11">
        <f t="shared" si="34"/>
        <v>9754.2475563403532</v>
      </c>
      <c r="M109" s="2">
        <f>SUM(J109:L109)-G109</f>
        <v>0</v>
      </c>
      <c r="N109" s="2" t="s">
        <v>495</v>
      </c>
      <c r="O109" s="162">
        <v>9754.2475563403532</v>
      </c>
    </row>
    <row r="110" spans="1:15">
      <c r="A110" s="1">
        <f>A108+1</f>
        <v>98</v>
      </c>
      <c r="B110" s="1"/>
      <c r="C110" s="3">
        <v>8720</v>
      </c>
      <c r="D110" s="1"/>
      <c r="E110" s="1"/>
      <c r="F110" s="1" t="s">
        <v>408</v>
      </c>
      <c r="G110" s="2">
        <f t="shared" si="31"/>
        <v>0</v>
      </c>
      <c r="H110" s="21">
        <v>3</v>
      </c>
      <c r="I110" s="11" t="str">
        <f t="shared" si="30"/>
        <v>Commodity</v>
      </c>
      <c r="J110" s="11">
        <f t="shared" si="32"/>
        <v>0</v>
      </c>
      <c r="K110" s="11">
        <f t="shared" si="33"/>
        <v>0</v>
      </c>
      <c r="L110" s="11">
        <f t="shared" si="34"/>
        <v>0</v>
      </c>
      <c r="M110" s="2">
        <f>SUM(J110:L110)-G110</f>
        <v>0</v>
      </c>
      <c r="N110" s="2" t="s">
        <v>408</v>
      </c>
      <c r="O110" s="162">
        <v>0</v>
      </c>
    </row>
    <row r="111" spans="1:15">
      <c r="A111" s="1">
        <f>A110+1</f>
        <v>99</v>
      </c>
      <c r="B111" s="1"/>
      <c r="C111" s="3">
        <v>8740</v>
      </c>
      <c r="D111" s="1"/>
      <c r="E111" s="1"/>
      <c r="F111" s="1" t="s">
        <v>63</v>
      </c>
      <c r="G111" s="2">
        <f t="shared" si="31"/>
        <v>3653349.5677708811</v>
      </c>
      <c r="H111" s="21">
        <v>4.0999999999999996</v>
      </c>
      <c r="I111" s="11" t="str">
        <f t="shared" si="30"/>
        <v>Mains &amp; Services</v>
      </c>
      <c r="J111" s="11">
        <f t="shared" si="32"/>
        <v>1106807.4854489164</v>
      </c>
      <c r="K111" s="11">
        <f t="shared" si="33"/>
        <v>1571095.3581581104</v>
      </c>
      <c r="L111" s="11">
        <f t="shared" si="34"/>
        <v>975446.72416385391</v>
      </c>
      <c r="M111" s="2">
        <f t="shared" ref="M111:M118" si="35">SUM(J111:L111)-G111</f>
        <v>0</v>
      </c>
      <c r="N111" s="2" t="s">
        <v>63</v>
      </c>
      <c r="O111" s="162">
        <v>3653349.5677708811</v>
      </c>
    </row>
    <row r="112" spans="1:15">
      <c r="A112" s="1">
        <f t="shared" si="26"/>
        <v>100</v>
      </c>
      <c r="B112" s="1"/>
      <c r="C112" s="3">
        <v>8750</v>
      </c>
      <c r="D112" s="1"/>
      <c r="E112" s="1"/>
      <c r="F112" s="1" t="s">
        <v>409</v>
      </c>
      <c r="G112" s="2">
        <f t="shared" si="31"/>
        <v>393588.37119690882</v>
      </c>
      <c r="H112" s="21">
        <v>12</v>
      </c>
      <c r="I112" s="11" t="str">
        <f t="shared" si="30"/>
        <v>Composite of Accts. 374-379</v>
      </c>
      <c r="J112" s="11">
        <f t="shared" si="32"/>
        <v>0</v>
      </c>
      <c r="K112" s="11">
        <f t="shared" si="33"/>
        <v>242825.30703307406</v>
      </c>
      <c r="L112" s="11">
        <f t="shared" si="34"/>
        <v>150763.06416383479</v>
      </c>
      <c r="M112" s="2">
        <f t="shared" si="35"/>
        <v>0</v>
      </c>
      <c r="N112" s="2" t="s">
        <v>409</v>
      </c>
      <c r="O112" s="162">
        <v>393588.37119690882</v>
      </c>
    </row>
    <row r="113" spans="1:15">
      <c r="A113" s="1">
        <f t="shared" si="26"/>
        <v>101</v>
      </c>
      <c r="B113" s="1"/>
      <c r="C113" s="3">
        <v>8760</v>
      </c>
      <c r="D113" s="1"/>
      <c r="E113" s="1"/>
      <c r="F113" s="1" t="s">
        <v>410</v>
      </c>
      <c r="G113" s="2">
        <f t="shared" si="31"/>
        <v>32536.462809747987</v>
      </c>
      <c r="H113" s="21">
        <v>1</v>
      </c>
      <c r="I113" s="11" t="str">
        <f t="shared" si="30"/>
        <v>Customer</v>
      </c>
      <c r="J113" s="11">
        <f t="shared" si="32"/>
        <v>32536.462809747987</v>
      </c>
      <c r="K113" s="11">
        <f t="shared" si="33"/>
        <v>0</v>
      </c>
      <c r="L113" s="11">
        <f t="shared" si="34"/>
        <v>0</v>
      </c>
      <c r="M113" s="2">
        <f t="shared" si="35"/>
        <v>0</v>
      </c>
      <c r="N113" s="2" t="s">
        <v>410</v>
      </c>
      <c r="O113" s="162">
        <v>32536.462809747987</v>
      </c>
    </row>
    <row r="114" spans="1:15">
      <c r="A114" s="1">
        <f t="shared" si="26"/>
        <v>102</v>
      </c>
      <c r="B114" s="1"/>
      <c r="C114" s="3">
        <v>8770</v>
      </c>
      <c r="D114" s="1"/>
      <c r="E114" s="1"/>
      <c r="F114" s="1" t="s">
        <v>411</v>
      </c>
      <c r="G114" s="2">
        <f t="shared" si="31"/>
        <v>114995.55931441962</v>
      </c>
      <c r="H114" s="21">
        <v>12</v>
      </c>
      <c r="I114" s="11" t="str">
        <f t="shared" si="30"/>
        <v>Composite of Accts. 374-379</v>
      </c>
      <c r="J114" s="11">
        <f t="shared" si="32"/>
        <v>0</v>
      </c>
      <c r="K114" s="11">
        <f t="shared" si="33"/>
        <v>70946.791220094194</v>
      </c>
      <c r="L114" s="11">
        <f t="shared" si="34"/>
        <v>44048.768094325431</v>
      </c>
      <c r="M114" s="2">
        <f t="shared" si="35"/>
        <v>0</v>
      </c>
      <c r="N114" s="2" t="s">
        <v>411</v>
      </c>
      <c r="O114" s="162">
        <v>114995.55931441962</v>
      </c>
    </row>
    <row r="115" spans="1:15">
      <c r="A115" s="1">
        <f t="shared" si="26"/>
        <v>103</v>
      </c>
      <c r="B115" s="1"/>
      <c r="C115" s="3">
        <v>8780</v>
      </c>
      <c r="D115" s="1"/>
      <c r="E115" s="1"/>
      <c r="F115" s="1" t="s">
        <v>412</v>
      </c>
      <c r="G115" s="2">
        <f t="shared" si="31"/>
        <v>884899.99392058305</v>
      </c>
      <c r="H115" s="21">
        <v>1</v>
      </c>
      <c r="I115" s="11" t="str">
        <f t="shared" si="30"/>
        <v>Customer</v>
      </c>
      <c r="J115" s="11">
        <f t="shared" si="32"/>
        <v>884899.99392058305</v>
      </c>
      <c r="K115" s="11">
        <f t="shared" si="33"/>
        <v>0</v>
      </c>
      <c r="L115" s="11">
        <f t="shared" si="34"/>
        <v>0</v>
      </c>
      <c r="M115" s="2">
        <f t="shared" si="35"/>
        <v>0</v>
      </c>
      <c r="N115" s="2" t="s">
        <v>412</v>
      </c>
      <c r="O115" s="162">
        <v>884899.99392058305</v>
      </c>
    </row>
    <row r="116" spans="1:15">
      <c r="A116" s="1">
        <f t="shared" si="26"/>
        <v>104</v>
      </c>
      <c r="B116" s="1"/>
      <c r="C116" s="3">
        <v>8790</v>
      </c>
      <c r="D116" s="1"/>
      <c r="E116" s="1"/>
      <c r="F116" s="1" t="s">
        <v>413</v>
      </c>
      <c r="G116" s="2">
        <f t="shared" si="31"/>
        <v>688.93579609909511</v>
      </c>
      <c r="H116" s="21">
        <v>1</v>
      </c>
      <c r="I116" s="11" t="str">
        <f t="shared" si="30"/>
        <v>Customer</v>
      </c>
      <c r="J116" s="11">
        <f t="shared" si="32"/>
        <v>688.93579609909511</v>
      </c>
      <c r="K116" s="11">
        <f t="shared" si="33"/>
        <v>0</v>
      </c>
      <c r="L116" s="11">
        <f t="shared" si="34"/>
        <v>0</v>
      </c>
      <c r="M116" s="2">
        <f t="shared" si="35"/>
        <v>0</v>
      </c>
      <c r="N116" s="2" t="s">
        <v>413</v>
      </c>
      <c r="O116" s="162">
        <v>688.93579609909511</v>
      </c>
    </row>
    <row r="117" spans="1:15">
      <c r="A117" s="1">
        <f t="shared" si="26"/>
        <v>105</v>
      </c>
      <c r="B117" s="1"/>
      <c r="C117" s="3">
        <v>8800</v>
      </c>
      <c r="D117" s="1"/>
      <c r="E117" s="1"/>
      <c r="F117" s="1" t="s">
        <v>414</v>
      </c>
      <c r="G117" s="2">
        <f t="shared" si="31"/>
        <v>207678.38801365125</v>
      </c>
      <c r="H117" s="21">
        <v>10</v>
      </c>
      <c r="I117" s="11" t="str">
        <f t="shared" si="30"/>
        <v>Composite of Accts. 871-879 &amp; 886-893</v>
      </c>
      <c r="J117" s="11">
        <f t="shared" si="32"/>
        <v>83930.623417944284</v>
      </c>
      <c r="K117" s="11">
        <f t="shared" si="33"/>
        <v>76067.958999572074</v>
      </c>
      <c r="L117" s="11">
        <f t="shared" si="34"/>
        <v>47679.805596134873</v>
      </c>
      <c r="M117" s="2">
        <f t="shared" si="35"/>
        <v>0</v>
      </c>
      <c r="N117" s="2" t="s">
        <v>414</v>
      </c>
      <c r="O117" s="162">
        <v>207678.38801365125</v>
      </c>
    </row>
    <row r="118" spans="1:15">
      <c r="A118" s="1">
        <f t="shared" si="26"/>
        <v>106</v>
      </c>
      <c r="B118" s="1"/>
      <c r="C118" s="3">
        <v>8810</v>
      </c>
      <c r="D118" s="1"/>
      <c r="E118" s="1"/>
      <c r="F118" s="1" t="s">
        <v>99</v>
      </c>
      <c r="G118" s="2">
        <f t="shared" si="31"/>
        <v>404666.9380969255</v>
      </c>
      <c r="H118" s="21">
        <v>10</v>
      </c>
      <c r="I118" s="11" t="str">
        <f t="shared" si="30"/>
        <v>Composite of Accts. 871-879 &amp; 886-893</v>
      </c>
      <c r="J118" s="11">
        <f t="shared" si="32"/>
        <v>163541.08251684371</v>
      </c>
      <c r="K118" s="11">
        <f t="shared" si="33"/>
        <v>148220.46891858533</v>
      </c>
      <c r="L118" s="11">
        <f t="shared" si="34"/>
        <v>92905.386661496421</v>
      </c>
      <c r="M118" s="2">
        <f t="shared" si="35"/>
        <v>0</v>
      </c>
      <c r="N118" s="2" t="s">
        <v>99</v>
      </c>
      <c r="O118" s="162">
        <v>404666.9380969255</v>
      </c>
    </row>
    <row r="119" spans="1:15">
      <c r="A119" s="1">
        <f t="shared" si="26"/>
        <v>107</v>
      </c>
      <c r="B119" s="1"/>
      <c r="C119" s="3"/>
      <c r="D119" s="1"/>
      <c r="E119" s="1" t="s">
        <v>80</v>
      </c>
      <c r="F119" s="1"/>
      <c r="G119" s="2"/>
      <c r="H119" s="21"/>
      <c r="I119" s="11"/>
      <c r="J119" s="11"/>
      <c r="K119" s="11"/>
      <c r="L119" s="11"/>
      <c r="M119" s="2"/>
      <c r="N119" s="2"/>
    </row>
    <row r="120" spans="1:15">
      <c r="A120" s="1">
        <f t="shared" si="26"/>
        <v>108</v>
      </c>
      <c r="B120" s="1"/>
      <c r="C120" s="3">
        <v>8850</v>
      </c>
      <c r="D120" s="1"/>
      <c r="E120" s="1"/>
      <c r="F120" s="1" t="s">
        <v>201</v>
      </c>
      <c r="G120" s="2">
        <f>+O120</f>
        <v>2199.7257032294769</v>
      </c>
      <c r="H120" s="21">
        <v>10</v>
      </c>
      <c r="I120" s="11" t="str">
        <f t="shared" si="30"/>
        <v>Composite of Accts. 871-879 &amp; 886-893</v>
      </c>
      <c r="J120" s="11">
        <f>$G120*VLOOKUP($H120,class,6)</f>
        <v>888.99163454788584</v>
      </c>
      <c r="K120" s="11">
        <f>$G120*VLOOKUP($H120,class,7)</f>
        <v>805.71043623742753</v>
      </c>
      <c r="L120" s="11">
        <f>$G120*VLOOKUP($H120,class,8)</f>
        <v>505.0236324441633</v>
      </c>
      <c r="M120" s="2">
        <f t="shared" ref="M120:M130" si="36">SUM(J120:L120)-G120</f>
        <v>0</v>
      </c>
      <c r="N120" s="2" t="s">
        <v>407</v>
      </c>
      <c r="O120" s="162">
        <v>2199.7257032294769</v>
      </c>
    </row>
    <row r="121" spans="1:15">
      <c r="A121" s="1">
        <f t="shared" si="26"/>
        <v>109</v>
      </c>
      <c r="B121" s="1"/>
      <c r="C121" s="3">
        <v>8860</v>
      </c>
      <c r="D121" s="1"/>
      <c r="E121" s="1"/>
      <c r="F121" s="1" t="s">
        <v>202</v>
      </c>
      <c r="G121" s="2">
        <f t="shared" ref="G121:G122" si="37">+O121</f>
        <v>21233.988737328007</v>
      </c>
      <c r="H121" s="21">
        <v>12</v>
      </c>
      <c r="I121" s="11" t="str">
        <f t="shared" si="30"/>
        <v>Composite of Accts. 374-379</v>
      </c>
      <c r="J121" s="11">
        <f t="shared" si="32"/>
        <v>0</v>
      </c>
      <c r="K121" s="11">
        <f t="shared" si="33"/>
        <v>13100.361220019209</v>
      </c>
      <c r="L121" s="11">
        <f t="shared" si="34"/>
        <v>8133.6275173087988</v>
      </c>
      <c r="M121" s="2">
        <f t="shared" si="36"/>
        <v>0</v>
      </c>
      <c r="N121" s="2" t="s">
        <v>81</v>
      </c>
      <c r="O121" s="162">
        <v>21233.988737328007</v>
      </c>
    </row>
    <row r="122" spans="1:15">
      <c r="A122" s="1">
        <f t="shared" si="26"/>
        <v>110</v>
      </c>
      <c r="B122" s="1"/>
      <c r="C122" s="3">
        <v>8870</v>
      </c>
      <c r="D122" s="1"/>
      <c r="E122" s="1"/>
      <c r="F122" s="1" t="s">
        <v>203</v>
      </c>
      <c r="G122" s="2">
        <f t="shared" si="37"/>
        <v>42537.548027511199</v>
      </c>
      <c r="H122" s="21">
        <v>12</v>
      </c>
      <c r="I122" s="11" t="str">
        <f t="shared" si="30"/>
        <v>Composite of Accts. 374-379</v>
      </c>
      <c r="J122" s="11">
        <f t="shared" si="32"/>
        <v>0</v>
      </c>
      <c r="K122" s="11">
        <f t="shared" si="33"/>
        <v>26243.644162563269</v>
      </c>
      <c r="L122" s="11">
        <f t="shared" si="34"/>
        <v>16293.903864947933</v>
      </c>
      <c r="M122" s="2">
        <f t="shared" si="36"/>
        <v>0</v>
      </c>
      <c r="N122" s="2" t="s">
        <v>62</v>
      </c>
      <c r="O122" s="162">
        <v>42537.548027511199</v>
      </c>
    </row>
    <row r="123" spans="1:15">
      <c r="A123" s="1">
        <f t="shared" si="26"/>
        <v>111</v>
      </c>
      <c r="B123" s="1"/>
      <c r="C123" s="3">
        <v>8890</v>
      </c>
      <c r="D123" s="1"/>
      <c r="E123" s="1"/>
      <c r="F123" s="1" t="s">
        <v>204</v>
      </c>
      <c r="G123" s="2">
        <v>0</v>
      </c>
      <c r="H123" s="21">
        <v>3</v>
      </c>
      <c r="I123" s="11" t="str">
        <f t="shared" si="30"/>
        <v>Commodity</v>
      </c>
      <c r="J123" s="11">
        <f t="shared" si="32"/>
        <v>0</v>
      </c>
      <c r="K123" s="11">
        <f t="shared" si="33"/>
        <v>0</v>
      </c>
      <c r="L123" s="11">
        <f t="shared" si="34"/>
        <v>0</v>
      </c>
      <c r="M123" s="2">
        <f t="shared" si="36"/>
        <v>0</v>
      </c>
      <c r="N123" s="2" t="s">
        <v>409</v>
      </c>
      <c r="O123" s="162">
        <v>6135.2406713397404</v>
      </c>
    </row>
    <row r="124" spans="1:15">
      <c r="A124" s="1">
        <f t="shared" si="26"/>
        <v>112</v>
      </c>
      <c r="B124" s="1"/>
      <c r="C124" s="3">
        <v>8900</v>
      </c>
      <c r="D124" s="1"/>
      <c r="E124" s="1"/>
      <c r="F124" s="1" t="s">
        <v>205</v>
      </c>
      <c r="G124" s="2">
        <f>+O123</f>
        <v>6135.2406713397404</v>
      </c>
      <c r="H124" s="21">
        <v>12</v>
      </c>
      <c r="I124" s="11" t="str">
        <f t="shared" si="30"/>
        <v>Composite of Accts. 374-379</v>
      </c>
      <c r="J124" s="11">
        <f t="shared" si="32"/>
        <v>0</v>
      </c>
      <c r="K124" s="11">
        <f t="shared" si="33"/>
        <v>3785.1517188106814</v>
      </c>
      <c r="L124" s="11">
        <f t="shared" si="34"/>
        <v>2350.0889525290595</v>
      </c>
      <c r="M124" s="2">
        <f t="shared" si="36"/>
        <v>0</v>
      </c>
      <c r="N124" s="2" t="s">
        <v>410</v>
      </c>
      <c r="O124" s="162">
        <v>9732.5747097342755</v>
      </c>
    </row>
    <row r="125" spans="1:15">
      <c r="A125" s="1">
        <f t="shared" si="26"/>
        <v>113</v>
      </c>
      <c r="B125" s="1"/>
      <c r="C125" s="3">
        <v>8910</v>
      </c>
      <c r="D125" s="1"/>
      <c r="E125" s="1"/>
      <c r="F125" s="1" t="s">
        <v>206</v>
      </c>
      <c r="G125" s="2">
        <f t="shared" ref="G125:G129" si="38">+O124</f>
        <v>9732.5747097342755</v>
      </c>
      <c r="H125" s="21">
        <v>1</v>
      </c>
      <c r="I125" s="11" t="str">
        <f t="shared" si="30"/>
        <v>Customer</v>
      </c>
      <c r="J125" s="11">
        <f t="shared" si="32"/>
        <v>9732.5747097342755</v>
      </c>
      <c r="K125" s="11">
        <f t="shared" si="33"/>
        <v>0</v>
      </c>
      <c r="L125" s="11">
        <f t="shared" si="34"/>
        <v>0</v>
      </c>
      <c r="M125" s="2">
        <f t="shared" si="36"/>
        <v>0</v>
      </c>
      <c r="N125" s="2" t="s">
        <v>411</v>
      </c>
      <c r="O125" s="162">
        <v>23795.426438791441</v>
      </c>
    </row>
    <row r="126" spans="1:15">
      <c r="A126" s="1">
        <f t="shared" si="26"/>
        <v>114</v>
      </c>
      <c r="B126" s="1"/>
      <c r="C126" s="3">
        <v>8920</v>
      </c>
      <c r="D126" s="1"/>
      <c r="E126" s="1"/>
      <c r="F126" s="1" t="s">
        <v>207</v>
      </c>
      <c r="G126" s="2">
        <f t="shared" si="38"/>
        <v>23795.426438791441</v>
      </c>
      <c r="H126" s="21">
        <v>12</v>
      </c>
      <c r="I126" s="11" t="str">
        <f t="shared" si="30"/>
        <v>Composite of Accts. 374-379</v>
      </c>
      <c r="J126" s="11">
        <f t="shared" si="32"/>
        <v>0</v>
      </c>
      <c r="K126" s="11">
        <f t="shared" si="33"/>
        <v>14680.646466792361</v>
      </c>
      <c r="L126" s="11">
        <f t="shared" si="34"/>
        <v>9114.7799719990817</v>
      </c>
      <c r="M126" s="2">
        <f t="shared" si="36"/>
        <v>0</v>
      </c>
      <c r="N126" s="2" t="s">
        <v>52</v>
      </c>
      <c r="O126" s="162">
        <v>3522.4239533994196</v>
      </c>
    </row>
    <row r="127" spans="1:15">
      <c r="A127" s="1">
        <f t="shared" si="26"/>
        <v>115</v>
      </c>
      <c r="B127" s="1"/>
      <c r="C127" s="3">
        <v>8930</v>
      </c>
      <c r="D127" s="1"/>
      <c r="E127" s="1"/>
      <c r="F127" s="1" t="s">
        <v>208</v>
      </c>
      <c r="G127" s="2">
        <f t="shared" si="38"/>
        <v>3522.4239533994196</v>
      </c>
      <c r="H127" s="21">
        <v>1</v>
      </c>
      <c r="I127" s="11" t="str">
        <f t="shared" si="30"/>
        <v>Customer</v>
      </c>
      <c r="J127" s="11">
        <f t="shared" si="32"/>
        <v>3522.4239533994196</v>
      </c>
      <c r="K127" s="11">
        <f t="shared" si="33"/>
        <v>0</v>
      </c>
      <c r="L127" s="11">
        <f t="shared" si="34"/>
        <v>0</v>
      </c>
      <c r="M127" s="2">
        <f t="shared" si="36"/>
        <v>0</v>
      </c>
      <c r="N127" s="2" t="s">
        <v>496</v>
      </c>
      <c r="O127" s="162">
        <v>105291.66026953013</v>
      </c>
    </row>
    <row r="128" spans="1:15">
      <c r="A128" s="1">
        <f>A127+1</f>
        <v>116</v>
      </c>
      <c r="B128" s="1"/>
      <c r="C128" s="3">
        <v>8940</v>
      </c>
      <c r="D128" s="1"/>
      <c r="E128" s="1"/>
      <c r="F128" s="1" t="s">
        <v>209</v>
      </c>
      <c r="G128" s="2">
        <f t="shared" si="38"/>
        <v>105291.66026953013</v>
      </c>
      <c r="H128" s="21">
        <v>1</v>
      </c>
      <c r="I128" s="11" t="str">
        <f t="shared" si="30"/>
        <v>Customer</v>
      </c>
      <c r="J128" s="11">
        <f t="shared" si="32"/>
        <v>105291.66026953013</v>
      </c>
      <c r="K128" s="11">
        <f t="shared" si="33"/>
        <v>0</v>
      </c>
      <c r="L128" s="11">
        <f t="shared" si="34"/>
        <v>0</v>
      </c>
      <c r="M128" s="2">
        <f t="shared" si="36"/>
        <v>0</v>
      </c>
      <c r="N128" s="2" t="s">
        <v>492</v>
      </c>
      <c r="O128" s="162">
        <v>69008.521048641822</v>
      </c>
    </row>
    <row r="129" spans="1:15">
      <c r="A129" s="1">
        <f>A128+1</f>
        <v>117</v>
      </c>
      <c r="B129" s="1"/>
      <c r="C129" s="3" t="s">
        <v>416</v>
      </c>
      <c r="D129" s="1"/>
      <c r="E129" s="1"/>
      <c r="F129" s="1" t="s">
        <v>114</v>
      </c>
      <c r="G129" s="2">
        <f t="shared" si="38"/>
        <v>69008.521048641822</v>
      </c>
      <c r="H129" s="21">
        <v>10</v>
      </c>
      <c r="I129" s="11" t="str">
        <f t="shared" si="30"/>
        <v>Composite of Accts. 871-879 &amp; 886-893</v>
      </c>
      <c r="J129" s="11">
        <f>$G129*VLOOKUP($H129,class,6)</f>
        <v>27888.930803825959</v>
      </c>
      <c r="K129" s="11">
        <f>$G129*VLOOKUP($H129,class,7)</f>
        <v>25276.281272965869</v>
      </c>
      <c r="L129" s="11">
        <f>$G129*VLOOKUP($H129,class,8)</f>
        <v>15843.308971849987</v>
      </c>
      <c r="M129" s="2">
        <f t="shared" si="36"/>
        <v>0</v>
      </c>
      <c r="N129" s="2" t="s">
        <v>497</v>
      </c>
      <c r="O129" s="162">
        <v>0</v>
      </c>
    </row>
    <row r="130" spans="1:15">
      <c r="A130" s="1">
        <f t="shared" si="26"/>
        <v>118</v>
      </c>
      <c r="B130" s="1"/>
      <c r="C130" s="3"/>
      <c r="D130" s="1" t="s">
        <v>25</v>
      </c>
      <c r="E130" s="1"/>
      <c r="G130" s="2">
        <f>SUM(G105:G129)</f>
        <v>7053730.9125689091</v>
      </c>
      <c r="H130" s="21"/>
      <c r="I130" s="1"/>
      <c r="J130" s="2">
        <f>SUM(J105:J129)</f>
        <v>2850677.1387084266</v>
      </c>
      <c r="K130" s="2">
        <f>SUM(K105:K129)</f>
        <v>2583624.2229308723</v>
      </c>
      <c r="L130" s="2">
        <f>SUM(L105:L129)</f>
        <v>1619429.5509296106</v>
      </c>
      <c r="M130" s="2">
        <f t="shared" si="36"/>
        <v>0</v>
      </c>
      <c r="N130" s="2"/>
      <c r="O130" s="162"/>
    </row>
    <row r="131" spans="1:15">
      <c r="A131" s="1">
        <f t="shared" si="26"/>
        <v>119</v>
      </c>
      <c r="B131" s="1"/>
      <c r="C131" s="3"/>
      <c r="D131" s="1"/>
      <c r="E131" s="1"/>
      <c r="G131" s="2"/>
      <c r="H131" s="21"/>
      <c r="I131" s="1"/>
      <c r="J131" s="2"/>
      <c r="K131" s="2"/>
      <c r="L131" s="2"/>
      <c r="M131" s="2"/>
      <c r="N131" s="2"/>
    </row>
    <row r="132" spans="1:15">
      <c r="A132" s="1">
        <f t="shared" si="26"/>
        <v>120</v>
      </c>
      <c r="B132" s="1"/>
      <c r="C132" s="3"/>
      <c r="D132" s="1" t="s">
        <v>220</v>
      </c>
      <c r="E132" s="1"/>
      <c r="G132" s="2"/>
      <c r="H132" s="21"/>
      <c r="I132" s="11"/>
      <c r="J132" s="11"/>
      <c r="K132" s="11"/>
      <c r="L132" s="11"/>
      <c r="M132" s="2"/>
      <c r="N132" s="2"/>
    </row>
    <row r="133" spans="1:15">
      <c r="A133" s="1">
        <f t="shared" si="26"/>
        <v>121</v>
      </c>
      <c r="B133" s="1"/>
      <c r="C133" s="3">
        <v>9010</v>
      </c>
      <c r="D133" s="1"/>
      <c r="E133" s="1" t="s">
        <v>123</v>
      </c>
      <c r="G133" s="2">
        <f>+O133</f>
        <v>0</v>
      </c>
      <c r="H133" s="21">
        <v>1</v>
      </c>
      <c r="I133" s="11" t="str">
        <f>VLOOKUP($H133,class,3)</f>
        <v>Customer</v>
      </c>
      <c r="J133" s="11">
        <f t="shared" ref="J133:J170" si="39">$G133*VLOOKUP($H133,class,6)</f>
        <v>0</v>
      </c>
      <c r="K133" s="11">
        <f t="shared" ref="K133:K170" si="40">$G133*VLOOKUP($H133,class,7)</f>
        <v>0</v>
      </c>
      <c r="L133" s="11">
        <f t="shared" ref="L133:L170" si="41">$G133*VLOOKUP($H133,class,8)</f>
        <v>0</v>
      </c>
      <c r="M133" s="2">
        <f t="shared" ref="M133:M138" si="42">SUM(J133:L133)-G133</f>
        <v>0</v>
      </c>
      <c r="N133" s="2" t="s">
        <v>123</v>
      </c>
      <c r="O133" s="162">
        <v>0</v>
      </c>
    </row>
    <row r="134" spans="1:15">
      <c r="A134" s="1">
        <f t="shared" si="26"/>
        <v>122</v>
      </c>
      <c r="B134" s="1"/>
      <c r="C134" s="3">
        <v>9020</v>
      </c>
      <c r="D134" s="1"/>
      <c r="E134" s="1" t="s">
        <v>217</v>
      </c>
      <c r="G134" s="2">
        <f t="shared" ref="G134:G136" si="43">+O134</f>
        <v>1130015.49593935</v>
      </c>
      <c r="H134" s="21">
        <v>1</v>
      </c>
      <c r="I134" s="11" t="str">
        <f>VLOOKUP($H134,class,3)</f>
        <v>Customer</v>
      </c>
      <c r="J134" s="11">
        <f t="shared" si="39"/>
        <v>1130015.49593935</v>
      </c>
      <c r="K134" s="11">
        <f t="shared" si="40"/>
        <v>0</v>
      </c>
      <c r="L134" s="11">
        <f t="shared" si="41"/>
        <v>0</v>
      </c>
      <c r="M134" s="2">
        <f t="shared" si="42"/>
        <v>0</v>
      </c>
      <c r="N134" s="2" t="s">
        <v>498</v>
      </c>
      <c r="O134" s="162">
        <v>1130015.49593935</v>
      </c>
    </row>
    <row r="135" spans="1:15">
      <c r="A135" s="1">
        <f t="shared" si="26"/>
        <v>123</v>
      </c>
      <c r="B135" s="1"/>
      <c r="C135" s="3">
        <v>9030</v>
      </c>
      <c r="D135" s="1"/>
      <c r="E135" s="1" t="s">
        <v>218</v>
      </c>
      <c r="G135" s="2">
        <f t="shared" si="43"/>
        <v>377023.73491864966</v>
      </c>
      <c r="H135" s="21">
        <v>1</v>
      </c>
      <c r="I135" s="11" t="str">
        <f>VLOOKUP($H135,class,3)</f>
        <v>Customer</v>
      </c>
      <c r="J135" s="11">
        <f t="shared" si="39"/>
        <v>377023.73491864966</v>
      </c>
      <c r="K135" s="11">
        <f t="shared" si="40"/>
        <v>0</v>
      </c>
      <c r="L135" s="11">
        <f t="shared" si="41"/>
        <v>0</v>
      </c>
      <c r="M135" s="2">
        <f t="shared" si="42"/>
        <v>0</v>
      </c>
      <c r="N135" s="2" t="s">
        <v>499</v>
      </c>
      <c r="O135" s="162">
        <v>377023.73491864966</v>
      </c>
    </row>
    <row r="136" spans="1:15">
      <c r="A136" s="1">
        <f t="shared" si="26"/>
        <v>124</v>
      </c>
      <c r="B136" s="1"/>
      <c r="C136" s="3">
        <v>9040</v>
      </c>
      <c r="D136" s="1"/>
      <c r="E136" s="1" t="s">
        <v>124</v>
      </c>
      <c r="G136" s="2">
        <f t="shared" si="43"/>
        <v>313426.18041533593</v>
      </c>
      <c r="H136" s="21">
        <v>1</v>
      </c>
      <c r="I136" s="11" t="str">
        <f>VLOOKUP($H136,class,3)</f>
        <v>Customer</v>
      </c>
      <c r="J136" s="11">
        <f t="shared" si="39"/>
        <v>313426.18041533593</v>
      </c>
      <c r="K136" s="11">
        <f t="shared" si="40"/>
        <v>0</v>
      </c>
      <c r="L136" s="11">
        <f t="shared" si="41"/>
        <v>0</v>
      </c>
      <c r="M136" s="2">
        <f t="shared" si="42"/>
        <v>0</v>
      </c>
      <c r="N136" s="2" t="s">
        <v>124</v>
      </c>
      <c r="O136" s="162">
        <v>313426.18041533593</v>
      </c>
    </row>
    <row r="137" spans="1:15">
      <c r="A137" s="1">
        <f t="shared" si="26"/>
        <v>125</v>
      </c>
      <c r="B137" s="1"/>
      <c r="C137" s="3">
        <v>9050</v>
      </c>
      <c r="D137" s="1"/>
      <c r="E137" s="1" t="s">
        <v>219</v>
      </c>
      <c r="G137" s="2">
        <v>0</v>
      </c>
      <c r="H137" s="21">
        <v>1</v>
      </c>
      <c r="I137" s="11" t="str">
        <f>VLOOKUP($H137,class,3)</f>
        <v>Customer</v>
      </c>
      <c r="J137" s="11">
        <f t="shared" si="39"/>
        <v>0</v>
      </c>
      <c r="K137" s="11">
        <f t="shared" si="40"/>
        <v>0</v>
      </c>
      <c r="L137" s="11">
        <f t="shared" si="41"/>
        <v>0</v>
      </c>
      <c r="M137" s="2">
        <f t="shared" si="42"/>
        <v>0</v>
      </c>
      <c r="N137" s="2"/>
      <c r="O137" s="162"/>
    </row>
    <row r="138" spans="1:15">
      <c r="A138" s="1">
        <f t="shared" si="26"/>
        <v>126</v>
      </c>
      <c r="B138" s="1"/>
      <c r="C138" s="3"/>
      <c r="D138" s="1" t="s">
        <v>221</v>
      </c>
      <c r="E138" s="1"/>
      <c r="G138" s="2">
        <f>SUM(G133:G137)</f>
        <v>1820465.4112733356</v>
      </c>
      <c r="H138" s="21"/>
      <c r="I138" s="11"/>
      <c r="J138" s="2">
        <f>SUM(J133:J137)</f>
        <v>1820465.4112733356</v>
      </c>
      <c r="K138" s="2">
        <f>SUM(K133:K137)</f>
        <v>0</v>
      </c>
      <c r="L138" s="2">
        <f>SUM(L133:L137)</f>
        <v>0</v>
      </c>
      <c r="M138" s="2">
        <f t="shared" si="42"/>
        <v>0</v>
      </c>
      <c r="N138" s="2"/>
    </row>
    <row r="139" spans="1:15">
      <c r="A139" s="1">
        <f t="shared" si="26"/>
        <v>127</v>
      </c>
      <c r="B139" s="1"/>
      <c r="C139" s="3"/>
      <c r="D139" s="1"/>
      <c r="E139" s="1"/>
      <c r="G139" s="2"/>
      <c r="H139" s="21"/>
      <c r="I139" s="11"/>
      <c r="J139" s="11"/>
      <c r="K139" s="11"/>
      <c r="L139" s="11"/>
      <c r="M139" s="2"/>
      <c r="N139" s="2"/>
    </row>
    <row r="140" spans="1:15">
      <c r="A140" s="1">
        <f t="shared" si="26"/>
        <v>128</v>
      </c>
      <c r="B140" s="1"/>
      <c r="C140" s="3"/>
      <c r="D140" s="1" t="s">
        <v>226</v>
      </c>
      <c r="E140" s="1"/>
      <c r="G140" s="2"/>
      <c r="H140" s="21"/>
      <c r="I140" s="11"/>
      <c r="J140" s="11"/>
      <c r="K140" s="11"/>
      <c r="L140" s="11"/>
      <c r="M140" s="2"/>
      <c r="N140" s="2"/>
    </row>
    <row r="141" spans="1:15">
      <c r="A141" s="1">
        <f t="shared" si="26"/>
        <v>129</v>
      </c>
      <c r="B141" s="1"/>
      <c r="C141" s="3">
        <v>9070</v>
      </c>
      <c r="D141" s="1"/>
      <c r="E141" s="1" t="s">
        <v>123</v>
      </c>
      <c r="G141" s="2">
        <f t="shared" ref="G141:G144" si="44">+O141</f>
        <v>0</v>
      </c>
      <c r="H141" s="21">
        <v>1</v>
      </c>
      <c r="I141" s="11" t="str">
        <f>VLOOKUP($H141,class,3)</f>
        <v>Customer</v>
      </c>
      <c r="J141" s="11">
        <f t="shared" si="39"/>
        <v>0</v>
      </c>
      <c r="K141" s="11">
        <f t="shared" si="40"/>
        <v>0</v>
      </c>
      <c r="L141" s="11">
        <f t="shared" si="41"/>
        <v>0</v>
      </c>
      <c r="M141" s="2">
        <f>SUM(J141:L141)-G141</f>
        <v>0</v>
      </c>
      <c r="N141" s="2" t="s">
        <v>123</v>
      </c>
      <c r="O141" s="162">
        <v>0</v>
      </c>
    </row>
    <row r="142" spans="1:15">
      <c r="A142" s="1">
        <f t="shared" si="26"/>
        <v>130</v>
      </c>
      <c r="B142" s="1"/>
      <c r="C142" s="3">
        <v>9080</v>
      </c>
      <c r="D142" s="1"/>
      <c r="E142" s="1" t="s">
        <v>222</v>
      </c>
      <c r="G142" s="2">
        <f t="shared" si="44"/>
        <v>0</v>
      </c>
      <c r="H142" s="21">
        <v>1</v>
      </c>
      <c r="I142" s="11" t="str">
        <f>VLOOKUP($H142,class,3)</f>
        <v>Customer</v>
      </c>
      <c r="J142" s="11">
        <f t="shared" si="39"/>
        <v>0</v>
      </c>
      <c r="K142" s="11">
        <f t="shared" si="40"/>
        <v>0</v>
      </c>
      <c r="L142" s="11">
        <f t="shared" si="41"/>
        <v>0</v>
      </c>
      <c r="M142" s="2">
        <f>SUM(J142:L142)-G142</f>
        <v>0</v>
      </c>
      <c r="N142" s="2" t="s">
        <v>222</v>
      </c>
      <c r="O142" s="162">
        <v>0</v>
      </c>
    </row>
    <row r="143" spans="1:15">
      <c r="A143" s="1">
        <f t="shared" si="26"/>
        <v>131</v>
      </c>
      <c r="B143" s="1"/>
      <c r="C143" s="3">
        <v>9090</v>
      </c>
      <c r="D143" s="1"/>
      <c r="E143" s="1" t="s">
        <v>223</v>
      </c>
      <c r="G143" s="2">
        <f t="shared" si="44"/>
        <v>122977.93644900681</v>
      </c>
      <c r="H143" s="21">
        <v>1</v>
      </c>
      <c r="I143" s="11" t="str">
        <f>VLOOKUP($H143,class,3)</f>
        <v>Customer</v>
      </c>
      <c r="J143" s="11">
        <f t="shared" si="39"/>
        <v>122977.93644900681</v>
      </c>
      <c r="K143" s="11">
        <f t="shared" si="40"/>
        <v>0</v>
      </c>
      <c r="L143" s="11">
        <f t="shared" si="41"/>
        <v>0</v>
      </c>
      <c r="M143" s="2">
        <f>SUM(J143:L143)-G143</f>
        <v>0</v>
      </c>
      <c r="N143" s="2" t="s">
        <v>223</v>
      </c>
      <c r="O143" s="162">
        <v>122977.93644900681</v>
      </c>
    </row>
    <row r="144" spans="1:15">
      <c r="A144" s="1">
        <f t="shared" si="26"/>
        <v>132</v>
      </c>
      <c r="B144" s="1"/>
      <c r="C144" s="3">
        <v>9100</v>
      </c>
      <c r="D144" s="1"/>
      <c r="E144" s="1" t="s">
        <v>224</v>
      </c>
      <c r="G144" s="2">
        <f t="shared" si="44"/>
        <v>178.69074769292916</v>
      </c>
      <c r="H144" s="21">
        <v>1</v>
      </c>
      <c r="I144" s="11" t="str">
        <f>VLOOKUP($H144,class,3)</f>
        <v>Customer</v>
      </c>
      <c r="J144" s="11">
        <f t="shared" si="39"/>
        <v>178.69074769292916</v>
      </c>
      <c r="K144" s="11">
        <f t="shared" si="40"/>
        <v>0</v>
      </c>
      <c r="L144" s="11">
        <f t="shared" si="41"/>
        <v>0</v>
      </c>
      <c r="M144" s="2">
        <f>SUM(J144:L144)-G144</f>
        <v>0</v>
      </c>
      <c r="N144" s="2" t="s">
        <v>500</v>
      </c>
      <c r="O144" s="162">
        <v>178.69074769292916</v>
      </c>
    </row>
    <row r="145" spans="1:17">
      <c r="A145" s="1">
        <f t="shared" si="26"/>
        <v>133</v>
      </c>
      <c r="B145" s="1"/>
      <c r="C145" s="3"/>
      <c r="D145" s="1" t="s">
        <v>225</v>
      </c>
      <c r="E145" s="1"/>
      <c r="G145" s="2">
        <f>SUM(G141:G144)</f>
        <v>123156.62719669974</v>
      </c>
      <c r="H145" s="21"/>
      <c r="I145" s="11"/>
      <c r="J145" s="2">
        <f>SUM(J141:J144)</f>
        <v>123156.62719669974</v>
      </c>
      <c r="K145" s="2">
        <f>SUM(K141:K144)</f>
        <v>0</v>
      </c>
      <c r="L145" s="2">
        <f>SUM(L141:L144)</f>
        <v>0</v>
      </c>
      <c r="M145" s="2">
        <f>SUM(J145:L145)-G145</f>
        <v>0</v>
      </c>
      <c r="N145" s="2"/>
    </row>
    <row r="146" spans="1:17">
      <c r="A146" s="1">
        <f t="shared" si="26"/>
        <v>134</v>
      </c>
      <c r="B146" s="1"/>
      <c r="C146" s="3"/>
      <c r="D146" s="1"/>
      <c r="E146" s="1"/>
      <c r="G146" s="2"/>
      <c r="H146" s="21"/>
      <c r="I146" s="11"/>
      <c r="J146" s="11"/>
      <c r="K146" s="11"/>
      <c r="L146" s="11"/>
      <c r="M146" s="2"/>
      <c r="N146" s="2"/>
    </row>
    <row r="147" spans="1:17">
      <c r="A147" s="1">
        <f t="shared" si="26"/>
        <v>135</v>
      </c>
      <c r="B147" s="1"/>
      <c r="C147" s="3"/>
      <c r="D147" s="1" t="s">
        <v>231</v>
      </c>
      <c r="E147" s="1"/>
      <c r="G147" s="2"/>
      <c r="H147" s="21"/>
      <c r="I147" s="11"/>
      <c r="J147" s="11"/>
      <c r="K147" s="11"/>
      <c r="L147" s="11"/>
      <c r="M147" s="2"/>
      <c r="N147" s="2"/>
    </row>
    <row r="148" spans="1:17">
      <c r="A148" s="1">
        <f t="shared" si="26"/>
        <v>136</v>
      </c>
      <c r="B148" s="1"/>
      <c r="C148" s="3">
        <v>9110</v>
      </c>
      <c r="D148" s="1"/>
      <c r="E148" s="1" t="s">
        <v>123</v>
      </c>
      <c r="G148" s="2">
        <f t="shared" ref="G148:G150" si="45">+O148</f>
        <v>252261.0435620413</v>
      </c>
      <c r="H148" s="21">
        <v>1</v>
      </c>
      <c r="I148" s="11" t="str">
        <f>VLOOKUP($H148,class,3)</f>
        <v>Customer</v>
      </c>
      <c r="J148" s="11">
        <f t="shared" si="39"/>
        <v>252261.0435620413</v>
      </c>
      <c r="K148" s="11">
        <f t="shared" si="40"/>
        <v>0</v>
      </c>
      <c r="L148" s="11">
        <f t="shared" si="41"/>
        <v>0</v>
      </c>
      <c r="M148" s="2">
        <f>SUM(J148:L148)-G148</f>
        <v>0</v>
      </c>
      <c r="N148" s="2" t="s">
        <v>123</v>
      </c>
      <c r="O148" s="162">
        <v>252261.0435620413</v>
      </c>
    </row>
    <row r="149" spans="1:17">
      <c r="A149" s="1">
        <f t="shared" si="26"/>
        <v>137</v>
      </c>
      <c r="B149" s="1"/>
      <c r="C149" s="3">
        <v>9120</v>
      </c>
      <c r="D149" s="1"/>
      <c r="E149" s="1" t="s">
        <v>227</v>
      </c>
      <c r="G149" s="2">
        <f t="shared" si="45"/>
        <v>54617.941221711779</v>
      </c>
      <c r="H149" s="21">
        <v>1</v>
      </c>
      <c r="I149" s="11" t="str">
        <f>VLOOKUP($H149,class,3)</f>
        <v>Customer</v>
      </c>
      <c r="J149" s="11">
        <f t="shared" si="39"/>
        <v>54617.941221711779</v>
      </c>
      <c r="K149" s="11">
        <f t="shared" si="40"/>
        <v>0</v>
      </c>
      <c r="L149" s="11">
        <f t="shared" si="41"/>
        <v>0</v>
      </c>
      <c r="M149" s="2">
        <f>SUM(J149:L149)-G149</f>
        <v>0</v>
      </c>
      <c r="N149" s="2" t="s">
        <v>501</v>
      </c>
      <c r="O149" s="162">
        <v>54617.941221711779</v>
      </c>
    </row>
    <row r="150" spans="1:17">
      <c r="A150" s="1">
        <f t="shared" si="26"/>
        <v>138</v>
      </c>
      <c r="B150" s="1"/>
      <c r="C150" s="3">
        <v>9130</v>
      </c>
      <c r="D150" s="1"/>
      <c r="E150" s="1" t="s">
        <v>228</v>
      </c>
      <c r="G150" s="2">
        <f t="shared" si="45"/>
        <v>22473.830225135178</v>
      </c>
      <c r="H150" s="21">
        <v>1</v>
      </c>
      <c r="I150" s="11" t="str">
        <f>VLOOKUP($H150,class,3)</f>
        <v>Customer</v>
      </c>
      <c r="J150" s="11">
        <f t="shared" si="39"/>
        <v>22473.830225135178</v>
      </c>
      <c r="K150" s="11">
        <f t="shared" si="40"/>
        <v>0</v>
      </c>
      <c r="L150" s="11">
        <f t="shared" si="41"/>
        <v>0</v>
      </c>
      <c r="M150" s="2">
        <f>SUM(J150:L150)-G150</f>
        <v>0</v>
      </c>
      <c r="N150" s="2" t="s">
        <v>228</v>
      </c>
      <c r="O150" s="162">
        <v>22473.830225135178</v>
      </c>
    </row>
    <row r="151" spans="1:17">
      <c r="A151" s="1">
        <f t="shared" si="26"/>
        <v>139</v>
      </c>
      <c r="B151" s="1"/>
      <c r="C151" s="3">
        <v>9160</v>
      </c>
      <c r="D151" s="1"/>
      <c r="E151" s="1" t="s">
        <v>229</v>
      </c>
      <c r="G151" s="2">
        <f>+O151+O152</f>
        <v>-45795.870909826925</v>
      </c>
      <c r="H151" s="21">
        <v>1</v>
      </c>
      <c r="I151" s="11" t="str">
        <f>VLOOKUP($H151,class,3)</f>
        <v>Customer</v>
      </c>
      <c r="J151" s="11">
        <f t="shared" si="39"/>
        <v>-45795.870909826925</v>
      </c>
      <c r="K151" s="11">
        <f t="shared" si="40"/>
        <v>0</v>
      </c>
      <c r="L151" s="11">
        <f t="shared" si="41"/>
        <v>0</v>
      </c>
      <c r="M151" s="2">
        <f>SUM(J151:L151)-G151</f>
        <v>0</v>
      </c>
      <c r="N151" s="2" t="s">
        <v>229</v>
      </c>
      <c r="O151" s="162">
        <v>0</v>
      </c>
    </row>
    <row r="152" spans="1:17">
      <c r="A152" s="1">
        <f t="shared" si="26"/>
        <v>140</v>
      </c>
      <c r="B152" s="1"/>
      <c r="C152" s="3"/>
      <c r="D152" s="1" t="s">
        <v>230</v>
      </c>
      <c r="E152" s="1"/>
      <c r="G152" s="2">
        <f>SUM(G148:G151)</f>
        <v>283556.94409906131</v>
      </c>
      <c r="H152" s="21"/>
      <c r="I152" s="11"/>
      <c r="J152" s="2">
        <f>SUM(J148:J151)</f>
        <v>283556.94409906131</v>
      </c>
      <c r="K152" s="2">
        <f>SUM(K148:K151)</f>
        <v>0</v>
      </c>
      <c r="L152" s="2">
        <f>SUM(L148:L151)</f>
        <v>0</v>
      </c>
      <c r="M152" s="2">
        <f>SUM(J152:L152)-G152</f>
        <v>0</v>
      </c>
      <c r="N152" s="2" t="s">
        <v>505</v>
      </c>
      <c r="O152" s="162">
        <v>-45795.870909826925</v>
      </c>
    </row>
    <row r="153" spans="1:17">
      <c r="A153" s="1">
        <f t="shared" si="26"/>
        <v>141</v>
      </c>
      <c r="B153" s="1"/>
      <c r="C153" s="3"/>
      <c r="D153" s="1"/>
      <c r="E153" s="1"/>
      <c r="G153" s="2"/>
      <c r="H153" s="21"/>
      <c r="I153" s="11"/>
      <c r="J153" s="11"/>
      <c r="K153" s="11"/>
      <c r="L153" s="11"/>
      <c r="M153" s="2"/>
      <c r="N153" s="2"/>
    </row>
    <row r="154" spans="1:17">
      <c r="A154" s="1">
        <f t="shared" si="26"/>
        <v>142</v>
      </c>
      <c r="B154" s="1"/>
      <c r="C154" s="3"/>
      <c r="D154" s="1" t="s">
        <v>31</v>
      </c>
      <c r="E154" s="1"/>
      <c r="G154" s="2"/>
      <c r="H154" s="21"/>
      <c r="I154" s="1"/>
      <c r="J154" s="2"/>
      <c r="K154" s="2"/>
      <c r="L154" s="2"/>
      <c r="M154" s="1"/>
      <c r="N154" s="2"/>
    </row>
    <row r="155" spans="1:17">
      <c r="A155" s="1">
        <f t="shared" si="26"/>
        <v>143</v>
      </c>
      <c r="B155" s="1"/>
      <c r="C155" s="3"/>
      <c r="D155" s="1"/>
      <c r="E155" s="1" t="s">
        <v>71</v>
      </c>
      <c r="G155" s="2"/>
      <c r="H155" s="21"/>
      <c r="I155" s="1"/>
      <c r="J155" s="2"/>
      <c r="K155" s="2"/>
      <c r="L155" s="2"/>
      <c r="M155" s="2"/>
      <c r="N155" s="5"/>
    </row>
    <row r="156" spans="1:17">
      <c r="A156" s="1">
        <f t="shared" si="26"/>
        <v>144</v>
      </c>
      <c r="B156" s="1"/>
      <c r="C156" s="3">
        <v>9200</v>
      </c>
      <c r="D156" s="1"/>
      <c r="F156" s="1" t="s">
        <v>210</v>
      </c>
      <c r="G156" s="90">
        <f>+O156+P156</f>
        <v>-1387175.3576899674</v>
      </c>
      <c r="H156" s="21">
        <v>17</v>
      </c>
      <c r="I156" s="11" t="str">
        <f t="shared" ref="I156:I170" si="46">VLOOKUP($H156,class,3)</f>
        <v>Composite of Accts. 870-902, 905-916, 924 &amp; 928-930.1</v>
      </c>
      <c r="J156" s="11">
        <f t="shared" si="39"/>
        <v>-729618.36623867811</v>
      </c>
      <c r="K156" s="11">
        <f t="shared" si="40"/>
        <v>-404216.21155734337</v>
      </c>
      <c r="L156" s="11">
        <f t="shared" si="41"/>
        <v>-253340.7798939459</v>
      </c>
      <c r="M156" s="2">
        <f>SUM(J156:L156)-G156</f>
        <v>0</v>
      </c>
      <c r="N156" s="2" t="s">
        <v>210</v>
      </c>
      <c r="O156" s="162">
        <v>134043.94718883245</v>
      </c>
      <c r="P156" s="162">
        <v>-1521219.3048787999</v>
      </c>
      <c r="Q156" t="s">
        <v>509</v>
      </c>
    </row>
    <row r="157" spans="1:17">
      <c r="A157" s="1">
        <f t="shared" si="26"/>
        <v>145</v>
      </c>
      <c r="B157" s="1"/>
      <c r="C157" s="3">
        <v>9210</v>
      </c>
      <c r="D157" s="1"/>
      <c r="F157" s="1" t="s">
        <v>115</v>
      </c>
      <c r="G157" s="90">
        <f t="shared" ref="G157" si="47">+O157+P157</f>
        <v>6848.4123874449897</v>
      </c>
      <c r="H157" s="21">
        <v>17</v>
      </c>
      <c r="I157" s="11" t="str">
        <f t="shared" si="46"/>
        <v>Composite of Accts. 870-902, 905-916, 924 &amp; 928-930.1</v>
      </c>
      <c r="J157" s="11">
        <f t="shared" si="39"/>
        <v>3602.0878180659715</v>
      </c>
      <c r="K157" s="11">
        <f t="shared" si="40"/>
        <v>1995.594353006157</v>
      </c>
      <c r="L157" s="11">
        <f t="shared" si="41"/>
        <v>1250.7302163728609</v>
      </c>
      <c r="M157" s="2">
        <f t="shared" ref="M157:M168" si="48">SUM(J157:L157)-G157</f>
        <v>0</v>
      </c>
      <c r="N157" s="2" t="s">
        <v>115</v>
      </c>
      <c r="O157" s="162">
        <v>6848.4123874449897</v>
      </c>
    </row>
    <row r="158" spans="1:17">
      <c r="A158" s="1">
        <f t="shared" si="26"/>
        <v>146</v>
      </c>
      <c r="B158" s="1"/>
      <c r="C158" s="3">
        <v>9220</v>
      </c>
      <c r="D158" s="1"/>
      <c r="F158" s="164" t="s">
        <v>211</v>
      </c>
      <c r="G158" s="90">
        <v>0</v>
      </c>
      <c r="H158" s="21">
        <v>1</v>
      </c>
      <c r="I158" s="11" t="str">
        <f t="shared" si="46"/>
        <v>Customer</v>
      </c>
      <c r="J158" s="11">
        <f t="shared" si="39"/>
        <v>0</v>
      </c>
      <c r="K158" s="11">
        <f t="shared" si="40"/>
        <v>0</v>
      </c>
      <c r="L158" s="11">
        <f t="shared" si="41"/>
        <v>0</v>
      </c>
      <c r="M158" s="2">
        <f t="shared" si="48"/>
        <v>0</v>
      </c>
      <c r="N158" s="2" t="s">
        <v>502</v>
      </c>
      <c r="O158" s="162">
        <v>14025277.326675855</v>
      </c>
    </row>
    <row r="159" spans="1:17">
      <c r="A159" s="1">
        <f t="shared" si="26"/>
        <v>147</v>
      </c>
      <c r="B159" s="1"/>
      <c r="C159" s="3">
        <v>9220</v>
      </c>
      <c r="D159" s="1"/>
      <c r="F159" s="164" t="s">
        <v>212</v>
      </c>
      <c r="G159" s="90">
        <f>+O158+P158</f>
        <v>14025277.326675855</v>
      </c>
      <c r="H159" s="21">
        <v>17</v>
      </c>
      <c r="I159" s="11" t="str">
        <f t="shared" si="46"/>
        <v>Composite of Accts. 870-902, 905-916, 924 &amp; 928-930.1</v>
      </c>
      <c r="J159" s="11">
        <f t="shared" si="39"/>
        <v>7376933.1846945202</v>
      </c>
      <c r="K159" s="11">
        <f t="shared" si="40"/>
        <v>4086898.1961090243</v>
      </c>
      <c r="L159" s="11">
        <f t="shared" si="41"/>
        <v>2561445.9458723096</v>
      </c>
      <c r="M159" s="2">
        <f>SUM(J159:L159)-G159</f>
        <v>0</v>
      </c>
      <c r="N159" s="2" t="s">
        <v>116</v>
      </c>
      <c r="O159" s="162">
        <v>186924.24905357341</v>
      </c>
    </row>
    <row r="160" spans="1:17">
      <c r="A160" s="1">
        <f t="shared" si="26"/>
        <v>148</v>
      </c>
      <c r="B160" s="1"/>
      <c r="C160" s="3">
        <v>9230</v>
      </c>
      <c r="D160" s="1"/>
      <c r="F160" s="1" t="s">
        <v>116</v>
      </c>
      <c r="G160" s="90">
        <f>O159+P159</f>
        <v>186924.24905357341</v>
      </c>
      <c r="H160" s="21">
        <v>17</v>
      </c>
      <c r="I160" s="11" t="str">
        <f t="shared" si="46"/>
        <v>Composite of Accts. 870-902, 905-916, 924 &amp; 928-930.1</v>
      </c>
      <c r="J160" s="11">
        <f t="shared" si="39"/>
        <v>98317.321201535917</v>
      </c>
      <c r="K160" s="11">
        <f t="shared" si="40"/>
        <v>54468.824998781362</v>
      </c>
      <c r="L160" s="11">
        <f t="shared" si="41"/>
        <v>34138.102853256125</v>
      </c>
      <c r="M160" s="2">
        <f t="shared" si="48"/>
        <v>0</v>
      </c>
      <c r="N160" s="2" t="s">
        <v>111</v>
      </c>
      <c r="O160" s="162">
        <v>8157.2829559719648</v>
      </c>
    </row>
    <row r="161" spans="1:17">
      <c r="A161" s="1">
        <f t="shared" si="26"/>
        <v>149</v>
      </c>
      <c r="B161" s="1"/>
      <c r="C161" s="3">
        <v>9240</v>
      </c>
      <c r="D161" s="1"/>
      <c r="F161" s="1" t="s">
        <v>111</v>
      </c>
      <c r="G161" s="90">
        <f t="shared" ref="G161:G165" si="49">O160+P160</f>
        <v>8157.2829559719648</v>
      </c>
      <c r="H161" s="21">
        <v>5.7</v>
      </c>
      <c r="I161" s="11" t="str">
        <f t="shared" si="46"/>
        <v>Net Plant</v>
      </c>
      <c r="J161" s="11">
        <f t="shared" si="39"/>
        <v>3183.3567223592563</v>
      </c>
      <c r="K161" s="11">
        <f t="shared" si="40"/>
        <v>3152.34119056603</v>
      </c>
      <c r="L161" s="11">
        <f t="shared" si="41"/>
        <v>1821.5850430466785</v>
      </c>
      <c r="M161" s="2">
        <f t="shared" si="48"/>
        <v>0</v>
      </c>
      <c r="N161" s="2" t="s">
        <v>112</v>
      </c>
      <c r="O161" s="162">
        <v>214468.94200588667</v>
      </c>
    </row>
    <row r="162" spans="1:17">
      <c r="A162" s="1">
        <f t="shared" si="26"/>
        <v>150</v>
      </c>
      <c r="B162" s="1"/>
      <c r="C162" s="3">
        <v>9250</v>
      </c>
      <c r="D162" s="1"/>
      <c r="F162" s="1" t="s">
        <v>112</v>
      </c>
      <c r="G162" s="90">
        <f t="shared" si="49"/>
        <v>214468.94200588667</v>
      </c>
      <c r="H162" s="21">
        <v>17</v>
      </c>
      <c r="I162" s="11" t="str">
        <f t="shared" si="46"/>
        <v>Composite of Accts. 870-902, 905-916, 924 &amp; 928-930.1</v>
      </c>
      <c r="J162" s="11">
        <f t="shared" si="39"/>
        <v>112805.11739759876</v>
      </c>
      <c r="K162" s="11">
        <f t="shared" si="40"/>
        <v>62495.215730112934</v>
      </c>
      <c r="L162" s="11">
        <f t="shared" si="41"/>
        <v>39168.608878174957</v>
      </c>
      <c r="M162" s="2">
        <f t="shared" si="48"/>
        <v>0</v>
      </c>
      <c r="N162" s="2" t="s">
        <v>213</v>
      </c>
      <c r="O162" s="162">
        <v>2187598.6752288421</v>
      </c>
    </row>
    <row r="163" spans="1:17">
      <c r="A163" s="1">
        <f t="shared" si="26"/>
        <v>151</v>
      </c>
      <c r="B163" s="1"/>
      <c r="C163" s="3">
        <v>9260</v>
      </c>
      <c r="D163" s="1"/>
      <c r="F163" s="1" t="s">
        <v>213</v>
      </c>
      <c r="G163" s="90">
        <f t="shared" si="49"/>
        <v>2187598.6752288421</v>
      </c>
      <c r="H163" s="21">
        <v>17</v>
      </c>
      <c r="I163" s="11" t="str">
        <f t="shared" si="46"/>
        <v>Composite of Accts. 870-902, 905-916, 924 &amp; 928-930.1</v>
      </c>
      <c r="J163" s="11">
        <f t="shared" si="39"/>
        <v>1150620.3325759296</v>
      </c>
      <c r="K163" s="11">
        <f t="shared" si="40"/>
        <v>637455.70738901326</v>
      </c>
      <c r="L163" s="11">
        <f t="shared" si="41"/>
        <v>399522.63526389917</v>
      </c>
      <c r="M163" s="2">
        <f>SUM(J163:L163)-G163</f>
        <v>0</v>
      </c>
      <c r="N163" s="2" t="s">
        <v>417</v>
      </c>
      <c r="O163" s="162">
        <v>82.597628258568534</v>
      </c>
    </row>
    <row r="164" spans="1:17">
      <c r="A164" s="1">
        <f t="shared" si="26"/>
        <v>152</v>
      </c>
      <c r="B164" s="1"/>
      <c r="C164" s="3">
        <v>9270</v>
      </c>
      <c r="D164" s="1"/>
      <c r="F164" s="68" t="s">
        <v>417</v>
      </c>
      <c r="G164" s="90">
        <f t="shared" si="49"/>
        <v>82.597628258568534</v>
      </c>
      <c r="H164" s="21">
        <v>1</v>
      </c>
      <c r="I164" s="11" t="str">
        <f t="shared" si="46"/>
        <v>Customer</v>
      </c>
      <c r="J164" s="11">
        <f t="shared" si="39"/>
        <v>82.597628258568534</v>
      </c>
      <c r="K164" s="11">
        <f t="shared" si="40"/>
        <v>0</v>
      </c>
      <c r="L164" s="11">
        <f t="shared" si="41"/>
        <v>0</v>
      </c>
      <c r="M164" s="2">
        <f t="shared" si="48"/>
        <v>0</v>
      </c>
      <c r="N164" s="2" t="s">
        <v>503</v>
      </c>
      <c r="O164" s="162">
        <v>11105.924436332165</v>
      </c>
      <c r="P164" s="162">
        <v>267488.07499999995</v>
      </c>
      <c r="Q164" t="s">
        <v>506</v>
      </c>
    </row>
    <row r="165" spans="1:17">
      <c r="A165" s="1">
        <f t="shared" si="26"/>
        <v>153</v>
      </c>
      <c r="B165" s="1"/>
      <c r="C165" s="3">
        <v>9280</v>
      </c>
      <c r="D165" s="1"/>
      <c r="F165" s="1" t="s">
        <v>214</v>
      </c>
      <c r="G165" s="90">
        <f t="shared" si="49"/>
        <v>278593.99943633215</v>
      </c>
      <c r="H165" s="21">
        <v>1</v>
      </c>
      <c r="I165" s="11" t="str">
        <f t="shared" si="46"/>
        <v>Customer</v>
      </c>
      <c r="J165" s="11">
        <f t="shared" si="39"/>
        <v>278593.99943633215</v>
      </c>
      <c r="K165" s="11">
        <f t="shared" si="40"/>
        <v>0</v>
      </c>
      <c r="L165" s="11">
        <f t="shared" si="41"/>
        <v>0</v>
      </c>
      <c r="M165" s="2">
        <f t="shared" si="48"/>
        <v>0</v>
      </c>
      <c r="N165" s="2" t="s">
        <v>216</v>
      </c>
      <c r="O165" s="162">
        <v>30750.483234346058</v>
      </c>
      <c r="P165" s="162">
        <v>-54420.184176449598</v>
      </c>
      <c r="Q165" t="s">
        <v>507</v>
      </c>
    </row>
    <row r="166" spans="1:17">
      <c r="A166" s="1">
        <f t="shared" si="26"/>
        <v>154</v>
      </c>
      <c r="B166" s="1"/>
      <c r="C166" s="21">
        <v>930.1</v>
      </c>
      <c r="D166" s="1"/>
      <c r="F166" s="1" t="s">
        <v>215</v>
      </c>
      <c r="G166" s="90">
        <v>0</v>
      </c>
      <c r="H166" s="21">
        <v>1</v>
      </c>
      <c r="I166" s="11" t="str">
        <f t="shared" si="46"/>
        <v>Customer</v>
      </c>
      <c r="J166" s="11">
        <f t="shared" si="39"/>
        <v>0</v>
      </c>
      <c r="K166" s="11">
        <f t="shared" si="40"/>
        <v>0</v>
      </c>
      <c r="L166" s="11">
        <f t="shared" si="41"/>
        <v>0</v>
      </c>
      <c r="M166" s="2">
        <f>SUM(J166:L166)-G166</f>
        <v>0</v>
      </c>
      <c r="N166" s="2" t="s">
        <v>504</v>
      </c>
      <c r="O166" s="162">
        <v>12399.327451230149</v>
      </c>
      <c r="P166" s="162">
        <v>-22749.76024</v>
      </c>
      <c r="Q166" t="s">
        <v>508</v>
      </c>
    </row>
    <row r="167" spans="1:17">
      <c r="A167" s="1">
        <f t="shared" si="26"/>
        <v>155</v>
      </c>
      <c r="B167" s="1"/>
      <c r="C167" s="21">
        <v>930.2</v>
      </c>
      <c r="D167" s="1"/>
      <c r="F167" s="1" t="s">
        <v>216</v>
      </c>
      <c r="G167" s="90">
        <f>+O165+P165</f>
        <v>-23669.70094210354</v>
      </c>
      <c r="H167" s="21">
        <v>17</v>
      </c>
      <c r="I167" s="11" t="str">
        <f t="shared" si="46"/>
        <v>Composite of Accts. 870-902, 905-916, 924 &amp; 928-930.1</v>
      </c>
      <c r="J167" s="11">
        <f t="shared" si="39"/>
        <v>-12449.650604733048</v>
      </c>
      <c r="K167" s="11">
        <f t="shared" si="40"/>
        <v>-6897.2367411754021</v>
      </c>
      <c r="L167" s="11">
        <f t="shared" si="41"/>
        <v>-4322.8135961950893</v>
      </c>
      <c r="M167" s="2">
        <f>SUM(J167:L167)-G167</f>
        <v>0</v>
      </c>
      <c r="N167" s="2"/>
    </row>
    <row r="168" spans="1:17">
      <c r="A168" s="1">
        <f t="shared" si="26"/>
        <v>156</v>
      </c>
      <c r="B168" s="1"/>
      <c r="C168" s="3">
        <v>9310</v>
      </c>
      <c r="D168" s="1"/>
      <c r="F168" s="1" t="s">
        <v>99</v>
      </c>
      <c r="G168" s="90">
        <f>+O166+P166</f>
        <v>-10350.432788769851</v>
      </c>
      <c r="H168" s="21">
        <v>17</v>
      </c>
      <c r="I168" s="11" t="str">
        <f t="shared" si="46"/>
        <v>Composite of Accts. 870-902, 905-916, 924 &amp; 928-930.1</v>
      </c>
      <c r="J168" s="11">
        <f t="shared" si="39"/>
        <v>-5444.0599880475529</v>
      </c>
      <c r="K168" s="11">
        <f t="shared" si="40"/>
        <v>-3016.0662144565981</v>
      </c>
      <c r="L168" s="11">
        <f t="shared" si="41"/>
        <v>-1890.3065862656999</v>
      </c>
      <c r="M168" s="2">
        <f t="shared" si="48"/>
        <v>0</v>
      </c>
      <c r="N168" s="2"/>
    </row>
    <row r="169" spans="1:17">
      <c r="A169" s="1">
        <f t="shared" si="26"/>
        <v>157</v>
      </c>
      <c r="B169" s="1"/>
      <c r="C169" s="3"/>
      <c r="D169" s="1"/>
      <c r="E169" s="1" t="s">
        <v>80</v>
      </c>
      <c r="F169" s="1"/>
      <c r="G169" s="2"/>
      <c r="H169" s="21"/>
      <c r="I169" s="11"/>
      <c r="J169" s="11"/>
      <c r="K169" s="11"/>
      <c r="L169" s="11"/>
      <c r="M169" s="2"/>
      <c r="N169" s="2"/>
    </row>
    <row r="170" spans="1:17">
      <c r="A170" s="1">
        <f t="shared" si="26"/>
        <v>158</v>
      </c>
      <c r="B170" s="1"/>
      <c r="C170" s="3">
        <v>9320</v>
      </c>
      <c r="D170" s="1"/>
      <c r="F170" s="1" t="s">
        <v>117</v>
      </c>
      <c r="G170" s="163">
        <v>1458.3517059555129</v>
      </c>
      <c r="H170" s="21">
        <v>17</v>
      </c>
      <c r="I170" s="11" t="str">
        <f t="shared" si="46"/>
        <v>Composite of Accts. 870-902, 905-916, 924 &amp; 928-930.1</v>
      </c>
      <c r="J170" s="11">
        <f t="shared" si="39"/>
        <v>767.05528482900183</v>
      </c>
      <c r="K170" s="11">
        <f t="shared" si="40"/>
        <v>424.95665629556015</v>
      </c>
      <c r="L170" s="11">
        <f t="shared" si="41"/>
        <v>266.33976483095091</v>
      </c>
      <c r="M170" s="2">
        <f>SUM(J170:L170)-G170</f>
        <v>0</v>
      </c>
      <c r="N170" s="2"/>
    </row>
    <row r="171" spans="1:17">
      <c r="A171" s="1">
        <f t="shared" si="26"/>
        <v>159</v>
      </c>
      <c r="B171" s="1"/>
      <c r="C171" s="3"/>
      <c r="D171" s="1" t="s">
        <v>32</v>
      </c>
      <c r="E171" s="1"/>
      <c r="G171" s="2">
        <f>SUM(G156:G170)</f>
        <v>15488214.345657278</v>
      </c>
      <c r="H171" s="21"/>
      <c r="I171" s="1"/>
      <c r="J171" s="2">
        <f>SUM(J156:J170)</f>
        <v>8277392.9759279694</v>
      </c>
      <c r="K171" s="2">
        <f>SUM(K156:K170)</f>
        <v>4432761.3219138253</v>
      </c>
      <c r="L171" s="2">
        <f>SUM(L156:L170)</f>
        <v>2778060.047815484</v>
      </c>
      <c r="M171" s="2">
        <f>SUM(J171:L171)-G171</f>
        <v>0</v>
      </c>
      <c r="N171" s="2"/>
    </row>
    <row r="172" spans="1:17">
      <c r="A172" s="1">
        <f t="shared" si="26"/>
        <v>160</v>
      </c>
      <c r="B172" s="1"/>
      <c r="C172" s="3"/>
      <c r="D172" s="1"/>
      <c r="E172" s="1"/>
      <c r="F172" s="1"/>
      <c r="G172" s="2"/>
      <c r="H172" s="118"/>
      <c r="I172" s="1"/>
      <c r="J172" s="2"/>
      <c r="K172" s="2"/>
      <c r="L172" s="2"/>
      <c r="M172" s="1"/>
      <c r="N172" s="2"/>
    </row>
    <row r="173" spans="1:17">
      <c r="A173" s="1">
        <f t="shared" si="26"/>
        <v>161</v>
      </c>
      <c r="B173" s="1"/>
      <c r="C173" s="3"/>
      <c r="D173" s="1" t="s">
        <v>33</v>
      </c>
      <c r="E173" s="1"/>
      <c r="G173" s="2">
        <f>G171+G152+G145+G138+G130+G103+G79+G53+G31</f>
        <v>104852766.001269</v>
      </c>
      <c r="H173" s="117"/>
      <c r="I173" s="1"/>
      <c r="J173" s="2">
        <f>J171+J152+J145+J138+J130+J103+J79+J53+J31</f>
        <v>13355249.097205494</v>
      </c>
      <c r="K173" s="2">
        <f>K171+K152+K145+K138+K130+K103+K79+K53+K31</f>
        <v>7545643.2982379403</v>
      </c>
      <c r="L173" s="2">
        <f>L171+L152+L145+L138+L130+L103+L79+L53+L31</f>
        <v>83951873.605825573</v>
      </c>
      <c r="M173" s="2">
        <f>SUM(J173:L173)-G173</f>
        <v>0</v>
      </c>
      <c r="N173" s="2"/>
    </row>
    <row r="174" spans="1:17">
      <c r="A174" s="1"/>
      <c r="B174" s="1"/>
      <c r="C174" s="3"/>
      <c r="D174" s="1"/>
      <c r="E174" s="1"/>
      <c r="F174" s="1"/>
      <c r="G174" s="2"/>
      <c r="H174" s="21"/>
      <c r="I174" s="1"/>
      <c r="J174" s="2"/>
      <c r="K174" s="2"/>
      <c r="L174" s="2"/>
      <c r="M174" s="1"/>
      <c r="N174" s="2"/>
    </row>
    <row r="175" spans="1:17">
      <c r="A175" s="1"/>
      <c r="B175" s="1"/>
      <c r="C175" s="3"/>
      <c r="D175" s="1"/>
      <c r="E175" s="1"/>
      <c r="F175" s="1"/>
      <c r="G175" s="2"/>
      <c r="H175" s="21"/>
      <c r="I175" s="1"/>
      <c r="J175" s="2"/>
      <c r="K175" s="2"/>
      <c r="L175" s="2"/>
      <c r="M175" s="1"/>
      <c r="N175" s="2"/>
    </row>
    <row r="176" spans="1:17">
      <c r="A176" s="1"/>
      <c r="B176" s="1"/>
      <c r="C176" s="3"/>
      <c r="D176" s="1"/>
      <c r="E176" s="1"/>
      <c r="F176" s="1"/>
      <c r="G176" s="2">
        <f>+G171+G152+G145+G138+G130+G103+G79+G31</f>
        <v>25474589.310814336</v>
      </c>
      <c r="H176" s="21"/>
      <c r="I176" s="1"/>
      <c r="J176" s="30"/>
      <c r="K176" s="30"/>
      <c r="L176" s="30"/>
      <c r="M176" s="1"/>
      <c r="N176" s="2"/>
    </row>
    <row r="177" spans="1:14">
      <c r="A177" s="1"/>
      <c r="B177" s="1"/>
      <c r="C177" s="3"/>
      <c r="D177" s="1"/>
      <c r="E177" s="1"/>
      <c r="F177" s="1"/>
      <c r="G177" s="2"/>
      <c r="H177" s="21"/>
      <c r="I177" s="1"/>
      <c r="J177" s="2"/>
      <c r="K177" s="2"/>
      <c r="L177" s="2"/>
      <c r="M177" s="1"/>
      <c r="N177" s="2"/>
    </row>
    <row r="178" spans="1:14">
      <c r="A178" s="1"/>
      <c r="B178" s="1"/>
      <c r="C178" s="3"/>
      <c r="D178" s="1"/>
      <c r="E178" s="1"/>
      <c r="F178" s="1"/>
      <c r="G178" s="131"/>
      <c r="H178" s="131">
        <f>COUNTIFS(G14:G173,"&gt;0",H14:H173,"&lt;99")</f>
        <v>65</v>
      </c>
      <c r="I178" s="1"/>
      <c r="J178" s="2"/>
      <c r="K178" s="2"/>
      <c r="L178" s="2"/>
      <c r="M178" s="1"/>
      <c r="N178" s="2"/>
    </row>
    <row r="179" spans="1:14">
      <c r="A179" s="1"/>
      <c r="B179" s="1"/>
      <c r="C179" s="3"/>
      <c r="D179" s="1"/>
      <c r="E179" s="1"/>
      <c r="F179" s="1"/>
      <c r="G179" s="2"/>
      <c r="H179" s="21"/>
      <c r="I179" s="1"/>
      <c r="J179" s="2"/>
      <c r="K179" s="2"/>
      <c r="L179" s="2"/>
      <c r="M179" s="1"/>
      <c r="N179" s="2"/>
    </row>
    <row r="180" spans="1:14">
      <c r="A180" s="1"/>
      <c r="B180" s="1"/>
      <c r="C180" s="3"/>
      <c r="D180" s="1"/>
      <c r="E180" s="1"/>
      <c r="F180" s="1"/>
      <c r="G180" s="2"/>
      <c r="H180" s="21"/>
      <c r="I180" s="1"/>
      <c r="J180" s="2"/>
      <c r="K180" s="2"/>
      <c r="L180" s="2"/>
      <c r="M180" s="1"/>
      <c r="N180" s="2"/>
    </row>
    <row r="181" spans="1:14">
      <c r="A181" s="1"/>
      <c r="B181" s="1"/>
      <c r="C181" s="3"/>
      <c r="D181" s="1"/>
      <c r="E181" s="1"/>
      <c r="F181" s="1"/>
      <c r="G181" s="2"/>
      <c r="H181" s="21"/>
      <c r="I181" s="1"/>
      <c r="J181" s="2"/>
      <c r="K181" s="2"/>
      <c r="L181" s="2"/>
      <c r="M181" s="1"/>
      <c r="N181" s="2"/>
    </row>
    <row r="182" spans="1:14">
      <c r="A182" s="1"/>
      <c r="B182" s="1"/>
      <c r="C182" s="3"/>
      <c r="D182" s="1"/>
      <c r="E182" s="1"/>
      <c r="F182" s="1"/>
      <c r="G182" s="2"/>
      <c r="H182" s="21"/>
      <c r="I182" s="1"/>
      <c r="J182" s="2"/>
      <c r="K182" s="2"/>
      <c r="L182" s="2"/>
      <c r="M182" s="1"/>
      <c r="N182" s="2"/>
    </row>
    <row r="183" spans="1:14">
      <c r="A183" s="1"/>
      <c r="B183" s="1"/>
      <c r="C183" s="3"/>
      <c r="D183" s="1"/>
      <c r="E183" s="1"/>
      <c r="F183" s="1"/>
      <c r="G183" s="2"/>
      <c r="H183" s="21"/>
      <c r="I183" s="1"/>
      <c r="J183" s="2"/>
      <c r="K183" s="2"/>
      <c r="L183" s="2"/>
      <c r="M183" s="1"/>
      <c r="N183" s="2"/>
    </row>
    <row r="184" spans="1:14">
      <c r="A184" s="1"/>
      <c r="B184" s="1"/>
      <c r="C184" s="3"/>
      <c r="D184" s="1"/>
      <c r="E184" s="1"/>
      <c r="F184" s="1"/>
      <c r="G184" s="2"/>
      <c r="H184" s="21"/>
      <c r="I184" s="1"/>
      <c r="J184" s="2"/>
      <c r="K184" s="2"/>
      <c r="L184" s="2"/>
      <c r="M184" s="2"/>
      <c r="N184" s="2"/>
    </row>
    <row r="185" spans="1:14">
      <c r="A185" s="1"/>
      <c r="B185" s="1"/>
      <c r="C185" s="3"/>
      <c r="D185" s="1"/>
      <c r="E185" s="1"/>
      <c r="F185" s="1"/>
      <c r="G185" s="2"/>
      <c r="H185" s="21"/>
      <c r="I185" s="1"/>
      <c r="J185" s="2"/>
      <c r="K185" s="2"/>
      <c r="L185" s="2"/>
      <c r="M185" s="2"/>
      <c r="N185" s="2"/>
    </row>
    <row r="186" spans="1:14">
      <c r="A186" s="1"/>
      <c r="B186" s="1"/>
      <c r="C186" s="3"/>
      <c r="D186" s="1"/>
      <c r="E186" s="1"/>
      <c r="F186" s="1"/>
      <c r="G186" s="2"/>
      <c r="H186" s="21"/>
      <c r="I186" s="1"/>
      <c r="J186" s="2"/>
      <c r="K186" s="2"/>
      <c r="L186" s="2"/>
      <c r="M186" s="2"/>
      <c r="N186" s="2"/>
    </row>
    <row r="187" spans="1:14">
      <c r="A187" s="1"/>
      <c r="B187" s="1"/>
      <c r="C187" s="3"/>
      <c r="D187" s="1"/>
      <c r="E187" s="1"/>
      <c r="F187" s="1"/>
      <c r="G187" s="2"/>
      <c r="H187" s="21"/>
      <c r="I187" s="1"/>
      <c r="J187" s="2"/>
      <c r="K187" s="2"/>
      <c r="L187" s="2"/>
      <c r="M187" s="2"/>
      <c r="N187" s="2"/>
    </row>
    <row r="188" spans="1:14">
      <c r="A188" s="1"/>
      <c r="B188" s="1"/>
      <c r="C188" s="3"/>
      <c r="D188" s="1"/>
      <c r="E188" s="1"/>
      <c r="F188" s="1"/>
      <c r="G188" s="2"/>
      <c r="H188" s="21"/>
      <c r="I188" s="1"/>
      <c r="J188" s="2"/>
      <c r="K188" s="2"/>
      <c r="L188" s="2"/>
      <c r="M188" s="2"/>
      <c r="N188" s="2"/>
    </row>
    <row r="189" spans="1:14">
      <c r="A189" s="1"/>
      <c r="B189" s="1"/>
      <c r="C189" s="3"/>
      <c r="D189" s="1"/>
      <c r="E189" s="1"/>
      <c r="F189" s="1"/>
      <c r="G189" s="1"/>
      <c r="H189" s="21"/>
      <c r="I189" s="1"/>
      <c r="J189" s="2"/>
      <c r="K189" s="2"/>
      <c r="L189" s="2"/>
      <c r="M189" s="2"/>
      <c r="N189" s="2"/>
    </row>
    <row r="190" spans="1:14">
      <c r="A190" s="1"/>
      <c r="B190" s="1"/>
      <c r="C190" s="3"/>
      <c r="D190" s="1"/>
      <c r="E190" s="1"/>
      <c r="F190" s="1"/>
      <c r="G190" s="1"/>
      <c r="H190" s="21"/>
      <c r="I190" s="1"/>
      <c r="J190" s="2"/>
      <c r="K190" s="2"/>
      <c r="L190" s="2"/>
      <c r="M190" s="2"/>
      <c r="N190" s="2"/>
    </row>
    <row r="191" spans="1:14">
      <c r="A191" s="1"/>
      <c r="B191" s="1"/>
      <c r="C191" s="3"/>
      <c r="D191" s="1"/>
      <c r="E191" s="1"/>
      <c r="F191" s="1"/>
      <c r="G191" s="1"/>
      <c r="H191" s="21"/>
      <c r="I191" s="1"/>
      <c r="J191" s="2"/>
      <c r="K191" s="2"/>
      <c r="L191" s="2"/>
      <c r="M191" s="2"/>
      <c r="N191" s="2"/>
    </row>
    <row r="192" spans="1:14">
      <c r="A192" s="1"/>
      <c r="B192" s="1"/>
      <c r="C192" s="3"/>
      <c r="D192" s="1"/>
      <c r="E192" s="1"/>
      <c r="F192" s="1"/>
      <c r="G192" s="1"/>
      <c r="H192" s="21"/>
      <c r="I192" s="1"/>
      <c r="J192" s="2"/>
      <c r="K192" s="2"/>
      <c r="L192" s="2"/>
      <c r="M192" s="2"/>
      <c r="N192" s="2"/>
    </row>
    <row r="193" spans="1:14">
      <c r="A193" s="1"/>
      <c r="B193" s="1"/>
      <c r="C193" s="3"/>
      <c r="D193" s="1"/>
      <c r="E193" s="1"/>
      <c r="F193" s="1"/>
      <c r="G193" s="1"/>
      <c r="H193" s="21"/>
      <c r="I193" s="1"/>
      <c r="J193" s="2"/>
      <c r="K193" s="2"/>
      <c r="L193" s="2"/>
      <c r="M193" s="2"/>
      <c r="N193" s="2"/>
    </row>
    <row r="194" spans="1:14">
      <c r="A194" s="1"/>
      <c r="B194" s="1"/>
      <c r="C194" s="3"/>
      <c r="D194" s="1"/>
      <c r="E194" s="1"/>
      <c r="F194" s="1"/>
      <c r="G194" s="1"/>
      <c r="H194" s="21"/>
      <c r="I194" s="1"/>
      <c r="J194" s="2"/>
      <c r="K194" s="2"/>
      <c r="L194" s="2"/>
      <c r="M194" s="2"/>
      <c r="N194" s="2"/>
    </row>
    <row r="195" spans="1:14">
      <c r="A195" s="1"/>
      <c r="B195" s="1"/>
      <c r="C195" s="3"/>
      <c r="D195" s="1"/>
      <c r="E195" s="1"/>
      <c r="F195" s="1"/>
      <c r="G195" s="1"/>
      <c r="H195" s="21"/>
      <c r="I195" s="1"/>
      <c r="J195" s="2"/>
      <c r="K195" s="2"/>
      <c r="L195" s="2"/>
      <c r="M195" s="2"/>
      <c r="N195" s="2"/>
    </row>
    <row r="196" spans="1:14">
      <c r="A196" s="1"/>
      <c r="B196" s="1"/>
      <c r="C196" s="3"/>
      <c r="D196" s="1"/>
      <c r="E196" s="1"/>
      <c r="F196" s="1"/>
      <c r="G196" s="1"/>
      <c r="H196" s="21"/>
      <c r="I196" s="1"/>
      <c r="J196" s="2"/>
      <c r="K196" s="2"/>
      <c r="L196" s="2"/>
      <c r="M196" s="2"/>
      <c r="N196" s="2"/>
    </row>
    <row r="197" spans="1:14">
      <c r="A197" s="1"/>
      <c r="B197" s="1"/>
      <c r="C197" s="3"/>
      <c r="D197" s="1"/>
      <c r="E197" s="1"/>
      <c r="F197" s="1"/>
      <c r="G197" s="1"/>
      <c r="H197" s="21"/>
      <c r="I197" s="1"/>
      <c r="J197" s="2"/>
      <c r="K197" s="2"/>
      <c r="L197" s="2"/>
      <c r="M197" s="2"/>
      <c r="N197" s="2"/>
    </row>
    <row r="198" spans="1:14">
      <c r="A198" s="1"/>
      <c r="B198" s="1"/>
      <c r="C198" s="3"/>
      <c r="D198" s="1"/>
      <c r="E198" s="1"/>
      <c r="F198" s="1"/>
      <c r="G198" s="1"/>
      <c r="H198" s="21"/>
      <c r="I198" s="1"/>
      <c r="J198" s="2"/>
      <c r="K198" s="2"/>
      <c r="L198" s="2"/>
      <c r="M198" s="2"/>
      <c r="N198" s="2"/>
    </row>
    <row r="199" spans="1:14">
      <c r="A199" s="1"/>
      <c r="B199" s="1"/>
      <c r="C199" s="3"/>
      <c r="D199" s="1"/>
      <c r="E199" s="1"/>
      <c r="F199" s="1"/>
      <c r="G199" s="1"/>
      <c r="H199" s="21"/>
      <c r="I199" s="1"/>
      <c r="J199" s="2"/>
      <c r="K199" s="2"/>
      <c r="L199" s="2"/>
      <c r="M199" s="2"/>
      <c r="N199" s="2"/>
    </row>
    <row r="200" spans="1:14">
      <c r="A200" s="1"/>
      <c r="B200" s="1"/>
      <c r="C200" s="3"/>
      <c r="D200" s="1"/>
      <c r="E200" s="1"/>
      <c r="F200" s="1"/>
      <c r="G200" s="1"/>
      <c r="H200" s="21"/>
      <c r="I200" s="1"/>
      <c r="J200" s="2"/>
      <c r="K200" s="2"/>
      <c r="L200" s="2"/>
      <c r="M200" s="2"/>
      <c r="N200" s="2"/>
    </row>
    <row r="201" spans="1:14">
      <c r="A201" s="1"/>
      <c r="B201" s="1"/>
      <c r="C201" s="3"/>
      <c r="D201" s="1"/>
      <c r="E201" s="1"/>
      <c r="F201" s="1"/>
      <c r="G201" s="1"/>
      <c r="H201" s="21"/>
      <c r="I201" s="1"/>
      <c r="J201" s="2"/>
      <c r="K201" s="2"/>
      <c r="L201" s="2"/>
      <c r="M201" s="2"/>
      <c r="N201" s="2"/>
    </row>
    <row r="202" spans="1:14">
      <c r="A202" s="1"/>
      <c r="B202" s="1"/>
      <c r="C202" s="3"/>
      <c r="D202" s="1"/>
      <c r="E202" s="1"/>
      <c r="F202" s="1"/>
      <c r="G202" s="1"/>
      <c r="H202" s="21"/>
      <c r="I202" s="1"/>
      <c r="J202" s="2"/>
      <c r="K202" s="2"/>
      <c r="L202" s="2"/>
      <c r="M202" s="2"/>
      <c r="N202" s="2"/>
    </row>
    <row r="203" spans="1:14">
      <c r="A203" s="1"/>
      <c r="B203" s="1"/>
      <c r="C203" s="3"/>
      <c r="D203" s="1"/>
      <c r="E203" s="1"/>
      <c r="F203" s="1"/>
      <c r="G203" s="1"/>
      <c r="H203" s="21"/>
      <c r="I203" s="1"/>
      <c r="J203" s="2"/>
      <c r="K203" s="2"/>
      <c r="L203" s="2"/>
      <c r="M203" s="2"/>
      <c r="N203" s="2"/>
    </row>
    <row r="204" spans="1:14">
      <c r="A204" s="1"/>
      <c r="B204" s="1"/>
      <c r="C204" s="3"/>
      <c r="D204" s="1"/>
      <c r="E204" s="1"/>
      <c r="F204" s="1"/>
      <c r="G204" s="1"/>
      <c r="H204" s="21"/>
      <c r="I204" s="1"/>
      <c r="J204" s="2"/>
      <c r="K204" s="2"/>
      <c r="L204" s="2"/>
      <c r="M204" s="2"/>
      <c r="N204" s="2"/>
    </row>
    <row r="205" spans="1:14">
      <c r="A205" s="1"/>
      <c r="B205" s="1"/>
      <c r="C205" s="3"/>
      <c r="D205" s="1"/>
      <c r="E205" s="1"/>
      <c r="F205" s="1"/>
      <c r="G205" s="1"/>
      <c r="H205" s="21"/>
      <c r="I205" s="1"/>
      <c r="J205" s="2"/>
      <c r="K205" s="2"/>
      <c r="L205" s="2"/>
      <c r="M205" s="2"/>
      <c r="N205" s="2"/>
    </row>
    <row r="206" spans="1:14">
      <c r="A206" s="1"/>
      <c r="B206" s="1"/>
      <c r="C206" s="3"/>
      <c r="D206" s="1"/>
      <c r="E206" s="1"/>
      <c r="F206" s="1"/>
      <c r="G206" s="1"/>
      <c r="H206" s="21"/>
      <c r="I206" s="1"/>
      <c r="J206" s="2"/>
      <c r="K206" s="2"/>
      <c r="L206" s="2"/>
      <c r="M206" s="2"/>
      <c r="N206" s="2"/>
    </row>
    <row r="207" spans="1:14">
      <c r="A207" s="1"/>
      <c r="B207" s="1"/>
      <c r="C207" s="3"/>
      <c r="D207" s="1"/>
      <c r="E207" s="1"/>
      <c r="F207" s="1"/>
      <c r="G207" s="1"/>
      <c r="H207" s="21"/>
      <c r="I207" s="1"/>
      <c r="J207" s="2"/>
      <c r="K207" s="2"/>
      <c r="L207" s="2"/>
      <c r="M207" s="2"/>
      <c r="N207" s="2"/>
    </row>
    <row r="208" spans="1:14">
      <c r="A208" s="1"/>
      <c r="B208" s="1"/>
      <c r="C208" s="3"/>
      <c r="D208" s="1"/>
      <c r="E208" s="1"/>
      <c r="F208" s="1"/>
      <c r="G208" s="1"/>
      <c r="H208" s="21"/>
      <c r="I208" s="1"/>
      <c r="J208" s="2"/>
      <c r="K208" s="2"/>
      <c r="L208" s="2"/>
      <c r="M208" s="2"/>
      <c r="N208" s="2"/>
    </row>
    <row r="209" spans="1:14">
      <c r="A209" s="1"/>
      <c r="B209" s="1"/>
      <c r="C209" s="3"/>
      <c r="D209" s="1"/>
      <c r="E209" s="1"/>
      <c r="F209" s="1"/>
      <c r="G209" s="1"/>
      <c r="H209" s="21"/>
      <c r="I209" s="1"/>
      <c r="J209" s="2"/>
      <c r="K209" s="2"/>
      <c r="L209" s="2"/>
      <c r="M209" s="2"/>
      <c r="N209" s="2"/>
    </row>
    <row r="210" spans="1:14">
      <c r="A210" s="1"/>
      <c r="B210" s="1"/>
      <c r="C210" s="3"/>
      <c r="D210" s="1"/>
      <c r="E210" s="1"/>
      <c r="F210" s="1"/>
      <c r="G210" s="1"/>
      <c r="H210" s="21"/>
      <c r="I210" s="1"/>
      <c r="J210" s="2"/>
      <c r="K210" s="2"/>
      <c r="L210" s="2"/>
      <c r="M210" s="2"/>
      <c r="N210" s="2"/>
    </row>
    <row r="211" spans="1:14">
      <c r="A211" s="1"/>
      <c r="B211" s="1"/>
      <c r="C211" s="3"/>
      <c r="D211" s="1"/>
      <c r="E211" s="1"/>
      <c r="F211" s="1"/>
      <c r="G211" s="1"/>
      <c r="H211" s="21"/>
      <c r="I211" s="1"/>
      <c r="J211" s="2"/>
      <c r="K211" s="2"/>
      <c r="L211" s="2"/>
      <c r="M211" s="2"/>
      <c r="N211" s="2"/>
    </row>
    <row r="212" spans="1:14">
      <c r="A212" s="1"/>
      <c r="B212" s="1"/>
      <c r="C212" s="3"/>
      <c r="D212" s="1"/>
      <c r="E212" s="1"/>
      <c r="F212" s="1"/>
      <c r="G212" s="1"/>
      <c r="H212" s="21"/>
      <c r="I212" s="1"/>
      <c r="J212" s="2"/>
      <c r="K212" s="2"/>
      <c r="L212" s="2"/>
      <c r="M212" s="2"/>
      <c r="N212" s="2"/>
    </row>
    <row r="213" spans="1:14">
      <c r="A213" s="1"/>
      <c r="B213" s="1"/>
      <c r="C213" s="3"/>
      <c r="D213" s="1"/>
      <c r="E213" s="1"/>
      <c r="F213" s="1"/>
      <c r="G213" s="1"/>
      <c r="H213" s="21"/>
      <c r="I213" s="1"/>
      <c r="J213" s="2"/>
      <c r="K213" s="2"/>
      <c r="L213" s="2"/>
      <c r="M213" s="2"/>
      <c r="N213" s="2"/>
    </row>
    <row r="214" spans="1:14">
      <c r="A214" s="1"/>
      <c r="B214" s="1"/>
      <c r="C214" s="3"/>
      <c r="D214" s="1"/>
      <c r="E214" s="1"/>
      <c r="F214" s="1"/>
      <c r="G214" s="1"/>
      <c r="H214" s="21"/>
      <c r="I214" s="1"/>
      <c r="J214" s="2"/>
      <c r="K214" s="2"/>
      <c r="L214" s="2"/>
      <c r="M214" s="2"/>
      <c r="N214" s="2"/>
    </row>
    <row r="215" spans="1:14">
      <c r="A215" s="1"/>
      <c r="B215" s="1"/>
      <c r="C215" s="3"/>
      <c r="D215" s="1"/>
      <c r="E215" s="1"/>
      <c r="F215" s="1"/>
      <c r="G215" s="1"/>
      <c r="H215" s="21"/>
      <c r="I215" s="1"/>
      <c r="J215" s="2"/>
      <c r="K215" s="2"/>
      <c r="L215" s="2"/>
      <c r="M215" s="2"/>
      <c r="N215" s="2"/>
    </row>
    <row r="216" spans="1:14">
      <c r="A216" s="1"/>
      <c r="B216" s="1"/>
      <c r="C216" s="3"/>
      <c r="D216" s="1"/>
      <c r="E216" s="1"/>
      <c r="F216" s="1"/>
      <c r="G216" s="1"/>
      <c r="H216" s="21"/>
      <c r="I216" s="1"/>
      <c r="J216" s="2"/>
      <c r="K216" s="2"/>
      <c r="L216" s="2"/>
      <c r="M216" s="2"/>
      <c r="N216" s="2"/>
    </row>
    <row r="217" spans="1:14">
      <c r="A217" s="1"/>
      <c r="B217" s="1"/>
      <c r="C217" s="3"/>
      <c r="D217" s="1"/>
      <c r="E217" s="1"/>
      <c r="F217" s="1"/>
      <c r="G217" s="1"/>
      <c r="H217" s="21"/>
      <c r="I217" s="1"/>
      <c r="J217" s="2"/>
      <c r="K217" s="2"/>
      <c r="L217" s="2"/>
      <c r="M217" s="2"/>
      <c r="N217" s="2"/>
    </row>
    <row r="218" spans="1:14">
      <c r="A218" s="1"/>
      <c r="B218" s="1"/>
      <c r="C218" s="3"/>
      <c r="D218" s="1"/>
      <c r="E218" s="1"/>
      <c r="F218" s="1"/>
      <c r="G218" s="1"/>
      <c r="H218" s="21"/>
      <c r="I218" s="1"/>
      <c r="J218" s="2"/>
      <c r="K218" s="2"/>
      <c r="L218" s="2"/>
      <c r="M218" s="2"/>
      <c r="N218" s="2"/>
    </row>
    <row r="219" spans="1:14">
      <c r="A219" s="1"/>
      <c r="B219" s="1"/>
      <c r="C219" s="3"/>
      <c r="D219" s="1"/>
      <c r="E219" s="1"/>
      <c r="F219" s="1"/>
      <c r="G219" s="1"/>
      <c r="H219" s="21"/>
      <c r="I219" s="1"/>
      <c r="J219" s="2"/>
      <c r="K219" s="2"/>
      <c r="L219" s="2"/>
      <c r="M219" s="2"/>
      <c r="N219" s="2"/>
    </row>
    <row r="220" spans="1:14">
      <c r="A220" s="1"/>
      <c r="B220" s="1"/>
      <c r="C220" s="3"/>
      <c r="D220" s="1"/>
      <c r="E220" s="1"/>
      <c r="F220" s="1"/>
      <c r="G220" s="1"/>
      <c r="H220" s="21"/>
      <c r="I220" s="1"/>
      <c r="J220" s="2"/>
      <c r="K220" s="2"/>
      <c r="L220" s="2"/>
      <c r="M220" s="2"/>
      <c r="N220" s="2"/>
    </row>
    <row r="221" spans="1:14">
      <c r="A221" s="1"/>
      <c r="B221" s="1"/>
      <c r="C221" s="3"/>
      <c r="D221" s="1"/>
      <c r="E221" s="1"/>
      <c r="F221" s="1"/>
      <c r="G221" s="1"/>
      <c r="H221" s="21"/>
      <c r="I221" s="1"/>
      <c r="J221" s="2"/>
      <c r="K221" s="2"/>
      <c r="L221" s="2"/>
      <c r="M221" s="2"/>
      <c r="N221" s="2"/>
    </row>
    <row r="222" spans="1:14">
      <c r="A222" s="1"/>
      <c r="B222" s="1"/>
      <c r="C222" s="3"/>
      <c r="D222" s="1"/>
      <c r="E222" s="1"/>
      <c r="F222" s="1"/>
      <c r="G222" s="1"/>
      <c r="H222" s="21"/>
      <c r="I222" s="1"/>
      <c r="J222" s="2"/>
      <c r="K222" s="2"/>
      <c r="L222" s="2"/>
      <c r="M222" s="2"/>
      <c r="N222" s="2"/>
    </row>
    <row r="223" spans="1:14">
      <c r="A223" s="1"/>
      <c r="B223" s="1"/>
      <c r="C223" s="3"/>
      <c r="D223" s="1"/>
      <c r="E223" s="1"/>
      <c r="F223" s="1"/>
      <c r="G223" s="1"/>
      <c r="H223" s="21"/>
      <c r="I223" s="1"/>
      <c r="J223" s="2"/>
      <c r="K223" s="2"/>
      <c r="L223" s="2"/>
      <c r="M223" s="2"/>
      <c r="N223" s="2"/>
    </row>
    <row r="224" spans="1:14">
      <c r="A224" s="1"/>
      <c r="B224" s="1"/>
      <c r="C224" s="3"/>
      <c r="D224" s="1"/>
      <c r="E224" s="1"/>
      <c r="F224" s="1"/>
      <c r="G224" s="1"/>
      <c r="H224" s="21"/>
      <c r="I224" s="1"/>
      <c r="J224" s="2"/>
      <c r="K224" s="2"/>
      <c r="L224" s="2"/>
      <c r="M224" s="2"/>
      <c r="N224" s="2"/>
    </row>
    <row r="225" spans="1:14">
      <c r="A225" s="1"/>
      <c r="B225" s="1"/>
      <c r="C225" s="3"/>
      <c r="D225" s="1"/>
      <c r="E225" s="1"/>
      <c r="F225" s="1"/>
      <c r="G225" s="1"/>
      <c r="H225" s="21"/>
      <c r="I225" s="1"/>
      <c r="J225" s="2"/>
      <c r="K225" s="2"/>
      <c r="L225" s="2"/>
      <c r="M225" s="2"/>
      <c r="N225" s="2"/>
    </row>
    <row r="226" spans="1:14">
      <c r="A226" s="1"/>
      <c r="B226" s="1"/>
      <c r="C226" s="3"/>
      <c r="D226" s="1"/>
      <c r="E226" s="1"/>
      <c r="F226" s="1"/>
      <c r="G226" s="1"/>
      <c r="H226" s="21"/>
      <c r="I226" s="1"/>
      <c r="J226" s="2"/>
      <c r="K226" s="2"/>
      <c r="L226" s="2"/>
      <c r="M226" s="2"/>
      <c r="N226" s="2"/>
    </row>
    <row r="227" spans="1:14">
      <c r="A227" s="1"/>
      <c r="B227" s="1"/>
      <c r="C227" s="3"/>
      <c r="D227" s="1"/>
      <c r="E227" s="1"/>
      <c r="F227" s="1"/>
      <c r="G227" s="1"/>
      <c r="H227" s="21"/>
      <c r="I227" s="1"/>
      <c r="J227" s="2"/>
      <c r="K227" s="2"/>
      <c r="L227" s="2"/>
      <c r="M227" s="2"/>
      <c r="N227" s="2"/>
    </row>
    <row r="228" spans="1:14">
      <c r="A228" s="1"/>
      <c r="B228" s="1"/>
      <c r="C228" s="3"/>
      <c r="D228" s="1"/>
      <c r="E228" s="1"/>
      <c r="F228" s="1"/>
      <c r="G228" s="1"/>
      <c r="H228" s="21"/>
      <c r="I228" s="1"/>
      <c r="J228" s="2"/>
      <c r="K228" s="2"/>
      <c r="L228" s="2"/>
      <c r="M228" s="2"/>
      <c r="N228" s="2"/>
    </row>
    <row r="229" spans="1:14">
      <c r="A229" s="1"/>
      <c r="B229" s="1"/>
      <c r="C229" s="3"/>
      <c r="D229" s="1"/>
      <c r="E229" s="1"/>
      <c r="F229" s="1"/>
      <c r="G229" s="1"/>
      <c r="H229" s="21"/>
      <c r="I229" s="1"/>
      <c r="J229" s="2"/>
      <c r="K229" s="2"/>
      <c r="L229" s="2"/>
      <c r="M229" s="2"/>
      <c r="N229" s="2"/>
    </row>
    <row r="230" spans="1:14">
      <c r="A230" s="1"/>
      <c r="B230" s="1"/>
      <c r="C230" s="3"/>
      <c r="D230" s="1"/>
      <c r="E230" s="1"/>
      <c r="F230" s="1"/>
      <c r="G230" s="1"/>
      <c r="H230" s="21"/>
      <c r="I230" s="1"/>
      <c r="J230" s="2"/>
      <c r="K230" s="2"/>
      <c r="L230" s="2"/>
      <c r="M230" s="2"/>
      <c r="N230" s="2"/>
    </row>
    <row r="231" spans="1:14">
      <c r="A231" s="1"/>
      <c r="B231" s="1"/>
      <c r="C231" s="3"/>
      <c r="D231" s="1"/>
      <c r="E231" s="1"/>
      <c r="F231" s="1"/>
      <c r="G231" s="1"/>
      <c r="H231" s="20"/>
      <c r="I231" s="1"/>
      <c r="J231" s="2"/>
      <c r="K231" s="2"/>
      <c r="L231" s="2"/>
      <c r="M231" s="2"/>
      <c r="N231" s="2"/>
    </row>
    <row r="232" spans="1:14">
      <c r="A232" s="1"/>
      <c r="B232" s="1"/>
      <c r="C232" s="3"/>
      <c r="D232" s="1"/>
      <c r="E232" s="1"/>
      <c r="F232" s="1"/>
      <c r="G232" s="1"/>
      <c r="H232" s="20"/>
      <c r="I232" s="1"/>
      <c r="J232" s="2"/>
      <c r="K232" s="2"/>
      <c r="L232" s="2"/>
      <c r="M232" s="2"/>
      <c r="N232" s="2"/>
    </row>
    <row r="233" spans="1:14">
      <c r="A233" s="1"/>
      <c r="B233" s="1"/>
      <c r="C233" s="3"/>
      <c r="D233" s="1"/>
      <c r="E233" s="1"/>
      <c r="F233" s="1"/>
      <c r="G233" s="1"/>
      <c r="H233" s="20"/>
      <c r="I233" s="1"/>
      <c r="J233" s="2"/>
      <c r="K233" s="2"/>
      <c r="L233" s="2"/>
      <c r="M233" s="2"/>
      <c r="N233" s="2"/>
    </row>
    <row r="234" spans="1:14">
      <c r="A234" s="1"/>
      <c r="B234" s="1"/>
      <c r="C234" s="3"/>
      <c r="D234" s="1"/>
      <c r="E234" s="1"/>
      <c r="F234" s="1"/>
      <c r="G234" s="1"/>
      <c r="H234" s="20"/>
      <c r="I234" s="1"/>
      <c r="J234" s="2"/>
      <c r="K234" s="2"/>
      <c r="L234" s="2"/>
      <c r="M234" s="2"/>
      <c r="N234" s="2"/>
    </row>
    <row r="235" spans="1:14">
      <c r="A235" s="1"/>
      <c r="B235" s="1"/>
      <c r="C235" s="3"/>
      <c r="D235" s="1"/>
      <c r="E235" s="1"/>
      <c r="F235" s="1"/>
      <c r="G235" s="1"/>
      <c r="H235" s="20"/>
      <c r="I235" s="1"/>
      <c r="J235" s="2"/>
      <c r="K235" s="2"/>
      <c r="L235" s="2"/>
      <c r="M235" s="2"/>
      <c r="N235" s="2"/>
    </row>
    <row r="236" spans="1:14">
      <c r="A236" s="1"/>
      <c r="B236" s="1"/>
      <c r="C236" s="3"/>
      <c r="D236" s="1"/>
      <c r="E236" s="1"/>
      <c r="F236" s="1"/>
      <c r="G236" s="1"/>
      <c r="H236" s="20"/>
      <c r="I236" s="1"/>
      <c r="J236" s="2"/>
      <c r="K236" s="2"/>
      <c r="L236" s="2"/>
      <c r="M236" s="2"/>
      <c r="N236" s="2"/>
    </row>
    <row r="237" spans="1:14">
      <c r="A237" s="1"/>
      <c r="B237" s="1"/>
      <c r="C237" s="3"/>
      <c r="D237" s="1"/>
      <c r="E237" s="1"/>
      <c r="F237" s="1"/>
      <c r="G237" s="1"/>
      <c r="H237" s="20"/>
      <c r="I237" s="1"/>
      <c r="J237" s="2"/>
      <c r="K237" s="2"/>
      <c r="L237" s="2"/>
      <c r="M237" s="2"/>
      <c r="N237" s="2"/>
    </row>
    <row r="238" spans="1:14">
      <c r="A238" s="1"/>
      <c r="B238" s="1"/>
      <c r="C238" s="3"/>
      <c r="D238" s="1"/>
      <c r="E238" s="1"/>
      <c r="F238" s="1"/>
      <c r="G238" s="1"/>
      <c r="H238" s="20"/>
      <c r="I238" s="1"/>
      <c r="J238" s="2"/>
      <c r="K238" s="2"/>
      <c r="L238" s="2"/>
      <c r="M238" s="2"/>
      <c r="N238" s="2"/>
    </row>
    <row r="239" spans="1:14">
      <c r="A239" s="1"/>
      <c r="B239" s="1"/>
      <c r="C239" s="3"/>
      <c r="D239" s="1"/>
      <c r="E239" s="1"/>
      <c r="F239" s="1"/>
      <c r="G239" s="1"/>
      <c r="H239" s="20"/>
      <c r="I239" s="1"/>
      <c r="J239" s="2"/>
      <c r="K239" s="2"/>
      <c r="L239" s="2"/>
      <c r="M239" s="2"/>
      <c r="N239" s="2"/>
    </row>
    <row r="240" spans="1:14">
      <c r="A240" s="1"/>
      <c r="B240" s="1"/>
      <c r="C240" s="3"/>
      <c r="D240" s="1"/>
      <c r="E240" s="1"/>
      <c r="F240" s="1"/>
      <c r="G240" s="1"/>
      <c r="H240" s="20"/>
      <c r="I240" s="1"/>
      <c r="J240" s="2"/>
      <c r="K240" s="2"/>
      <c r="L240" s="2"/>
      <c r="M240" s="2"/>
      <c r="N240" s="2"/>
    </row>
    <row r="241" spans="1:14">
      <c r="A241" s="1"/>
      <c r="B241" s="1"/>
      <c r="C241" s="3"/>
      <c r="D241" s="1"/>
      <c r="E241" s="1"/>
      <c r="F241" s="1"/>
      <c r="G241" s="1"/>
      <c r="H241" s="20"/>
      <c r="I241" s="1"/>
      <c r="J241" s="2"/>
      <c r="K241" s="2"/>
      <c r="L241" s="2"/>
      <c r="M241" s="2"/>
      <c r="N241" s="2"/>
    </row>
    <row r="242" spans="1:14">
      <c r="A242" s="1"/>
      <c r="B242" s="1"/>
      <c r="C242" s="3"/>
      <c r="D242" s="1"/>
      <c r="E242" s="1"/>
      <c r="F242" s="1"/>
      <c r="G242" s="1"/>
      <c r="H242" s="20"/>
      <c r="I242" s="1"/>
      <c r="J242" s="2"/>
      <c r="K242" s="2"/>
      <c r="L242" s="2"/>
      <c r="M242" s="2"/>
      <c r="N242" s="2"/>
    </row>
    <row r="243" spans="1:14">
      <c r="A243" s="1"/>
      <c r="B243" s="1"/>
      <c r="C243" s="3"/>
      <c r="D243" s="1"/>
      <c r="E243" s="1"/>
      <c r="F243" s="1"/>
      <c r="G243" s="1"/>
      <c r="H243" s="20"/>
      <c r="I243" s="1"/>
      <c r="J243" s="2"/>
      <c r="K243" s="2"/>
      <c r="L243" s="2"/>
      <c r="M243" s="2"/>
      <c r="N243" s="2"/>
    </row>
    <row r="244" spans="1:14">
      <c r="A244" s="1"/>
      <c r="B244" s="1"/>
      <c r="C244" s="3"/>
      <c r="D244" s="1"/>
      <c r="E244" s="1"/>
      <c r="F244" s="1"/>
      <c r="G244" s="1"/>
      <c r="H244" s="20"/>
      <c r="I244" s="1"/>
      <c r="J244" s="2"/>
      <c r="K244" s="2"/>
      <c r="L244" s="2"/>
      <c r="M244" s="2"/>
      <c r="N244" s="2"/>
    </row>
    <row r="245" spans="1:14">
      <c r="A245" s="1"/>
      <c r="B245" s="1"/>
      <c r="C245" s="3"/>
      <c r="D245" s="1"/>
      <c r="E245" s="1"/>
      <c r="F245" s="1"/>
      <c r="G245" s="1"/>
      <c r="H245" s="20"/>
      <c r="I245" s="1"/>
      <c r="J245" s="2"/>
      <c r="K245" s="2"/>
      <c r="L245" s="2"/>
      <c r="M245" s="2"/>
      <c r="N245" s="2"/>
    </row>
    <row r="246" spans="1:14">
      <c r="A246" s="1"/>
      <c r="B246" s="1"/>
      <c r="C246" s="3"/>
      <c r="D246" s="1"/>
      <c r="E246" s="1"/>
      <c r="F246" s="1"/>
      <c r="G246" s="1"/>
      <c r="H246" s="20"/>
      <c r="I246" s="1"/>
      <c r="J246" s="2"/>
      <c r="K246" s="2"/>
      <c r="L246" s="2"/>
      <c r="M246" s="2"/>
      <c r="N246" s="2"/>
    </row>
    <row r="247" spans="1:14">
      <c r="A247" s="1"/>
      <c r="B247" s="1"/>
      <c r="C247" s="3"/>
      <c r="D247" s="1"/>
      <c r="E247" s="1"/>
      <c r="F247" s="1"/>
      <c r="G247" s="1"/>
      <c r="H247" s="20"/>
      <c r="I247" s="1"/>
      <c r="J247" s="2"/>
      <c r="K247" s="2"/>
      <c r="L247" s="2"/>
      <c r="M247" s="2"/>
      <c r="N247" s="2"/>
    </row>
    <row r="248" spans="1:14">
      <c r="A248" s="1"/>
      <c r="B248" s="1"/>
      <c r="C248" s="3"/>
      <c r="D248" s="1"/>
      <c r="E248" s="1"/>
      <c r="F248" s="1"/>
      <c r="G248" s="1"/>
      <c r="H248" s="20"/>
      <c r="I248" s="1"/>
      <c r="J248" s="2"/>
      <c r="K248" s="2"/>
      <c r="L248" s="2"/>
      <c r="M248" s="2"/>
      <c r="N248" s="2"/>
    </row>
    <row r="249" spans="1:14">
      <c r="A249" s="1"/>
      <c r="B249" s="1"/>
      <c r="C249" s="3"/>
      <c r="D249" s="1"/>
      <c r="E249" s="1"/>
      <c r="F249" s="1"/>
      <c r="G249" s="1"/>
      <c r="H249" s="20"/>
      <c r="I249" s="1"/>
      <c r="J249" s="2"/>
      <c r="K249" s="2"/>
      <c r="L249" s="2"/>
      <c r="M249" s="2"/>
      <c r="N249" s="2"/>
    </row>
    <row r="250" spans="1:14">
      <c r="A250" s="1"/>
      <c r="B250" s="1"/>
      <c r="C250" s="3"/>
      <c r="D250" s="1"/>
      <c r="E250" s="1"/>
      <c r="F250" s="1"/>
      <c r="G250" s="1"/>
      <c r="H250" s="20"/>
      <c r="I250" s="1"/>
      <c r="J250" s="2"/>
      <c r="K250" s="2"/>
      <c r="L250" s="2"/>
      <c r="M250" s="2"/>
      <c r="N250" s="2"/>
    </row>
    <row r="251" spans="1:14">
      <c r="A251" s="1"/>
      <c r="B251" s="1"/>
      <c r="C251" s="3"/>
      <c r="D251" s="1"/>
      <c r="E251" s="1"/>
      <c r="F251" s="1"/>
      <c r="G251" s="1"/>
      <c r="H251" s="20"/>
      <c r="I251" s="1"/>
      <c r="J251" s="2"/>
      <c r="K251" s="2"/>
      <c r="L251" s="2"/>
      <c r="M251" s="2"/>
      <c r="N251" s="2"/>
    </row>
    <row r="252" spans="1:14">
      <c r="A252" s="1"/>
      <c r="B252" s="1"/>
      <c r="C252" s="3"/>
      <c r="D252" s="1"/>
      <c r="E252" s="1"/>
      <c r="F252" s="1"/>
      <c r="G252" s="1"/>
      <c r="H252" s="20"/>
      <c r="I252" s="1"/>
      <c r="J252" s="2"/>
      <c r="K252" s="2"/>
      <c r="L252" s="2"/>
      <c r="M252" s="2"/>
      <c r="N252" s="2"/>
    </row>
    <row r="253" spans="1:14">
      <c r="A253" s="1"/>
      <c r="B253" s="1"/>
      <c r="C253" s="3"/>
      <c r="D253" s="1"/>
      <c r="E253" s="1"/>
      <c r="F253" s="1"/>
      <c r="G253" s="1"/>
      <c r="H253" s="20"/>
      <c r="I253" s="1"/>
      <c r="J253" s="2"/>
      <c r="K253" s="2"/>
      <c r="L253" s="2"/>
      <c r="M253" s="2"/>
      <c r="N253" s="2"/>
    </row>
    <row r="254" spans="1:14">
      <c r="A254" s="1"/>
      <c r="B254" s="1"/>
      <c r="C254" s="3"/>
      <c r="D254" s="1"/>
      <c r="E254" s="1"/>
      <c r="F254" s="1"/>
      <c r="G254" s="1"/>
      <c r="H254" s="20"/>
      <c r="I254" s="1"/>
      <c r="J254" s="2"/>
      <c r="K254" s="2"/>
      <c r="L254" s="2"/>
      <c r="M254" s="2"/>
      <c r="N254" s="2"/>
    </row>
    <row r="255" spans="1:14">
      <c r="A255" s="1"/>
      <c r="B255" s="1"/>
      <c r="C255" s="3"/>
      <c r="D255" s="1"/>
      <c r="E255" s="1"/>
      <c r="F255" s="1"/>
      <c r="G255" s="1"/>
      <c r="H255" s="20"/>
      <c r="I255" s="1"/>
      <c r="J255" s="2"/>
      <c r="K255" s="2"/>
      <c r="L255" s="2"/>
      <c r="M255" s="2"/>
      <c r="N255" s="2"/>
    </row>
    <row r="256" spans="1:14">
      <c r="A256" s="1"/>
      <c r="B256" s="1"/>
      <c r="C256" s="3"/>
      <c r="D256" s="1"/>
      <c r="E256" s="1"/>
      <c r="F256" s="1"/>
      <c r="G256" s="1"/>
      <c r="H256" s="20"/>
      <c r="I256" s="1"/>
      <c r="J256" s="2"/>
      <c r="K256" s="2"/>
      <c r="L256" s="2"/>
      <c r="M256" s="2"/>
      <c r="N256" s="2"/>
    </row>
    <row r="257" spans="1:14">
      <c r="A257" s="1"/>
      <c r="B257" s="1"/>
      <c r="C257" s="3"/>
      <c r="D257" s="1"/>
      <c r="E257" s="1"/>
      <c r="F257" s="1"/>
      <c r="G257" s="1"/>
      <c r="H257" s="20"/>
      <c r="I257" s="1"/>
      <c r="J257" s="2"/>
      <c r="K257" s="2"/>
      <c r="L257" s="2"/>
      <c r="M257" s="2"/>
      <c r="N257" s="2"/>
    </row>
    <row r="258" spans="1:14">
      <c r="A258" s="1"/>
      <c r="B258" s="1"/>
      <c r="C258" s="3"/>
      <c r="D258" s="1"/>
      <c r="E258" s="1"/>
      <c r="F258" s="1"/>
      <c r="G258" s="1"/>
      <c r="H258" s="20"/>
      <c r="I258" s="1"/>
      <c r="J258" s="2"/>
      <c r="K258" s="2"/>
      <c r="L258" s="2"/>
      <c r="M258" s="2"/>
      <c r="N258" s="2"/>
    </row>
    <row r="259" spans="1:14">
      <c r="A259" s="1"/>
      <c r="B259" s="1"/>
      <c r="C259" s="3"/>
      <c r="D259" s="1"/>
      <c r="E259" s="1"/>
      <c r="F259" s="1"/>
      <c r="G259" s="1"/>
      <c r="H259" s="20"/>
      <c r="I259" s="1"/>
      <c r="J259" s="2"/>
      <c r="K259" s="2"/>
      <c r="L259" s="2"/>
      <c r="M259" s="2"/>
      <c r="N259" s="2"/>
    </row>
    <row r="260" spans="1:14">
      <c r="A260" s="1"/>
      <c r="B260" s="1"/>
      <c r="C260" s="3"/>
      <c r="D260" s="1"/>
      <c r="E260" s="1"/>
      <c r="F260" s="1"/>
      <c r="G260" s="1"/>
      <c r="H260" s="20"/>
      <c r="I260" s="1"/>
      <c r="J260" s="2"/>
      <c r="K260" s="2"/>
      <c r="L260" s="2"/>
      <c r="M260" s="2"/>
      <c r="N260" s="2"/>
    </row>
    <row r="261" spans="1:14">
      <c r="A261" s="1"/>
      <c r="B261" s="1"/>
      <c r="C261" s="3"/>
      <c r="D261" s="1"/>
      <c r="E261" s="1"/>
      <c r="F261" s="1"/>
      <c r="G261" s="1"/>
      <c r="H261" s="20"/>
      <c r="I261" s="1"/>
      <c r="J261" s="2"/>
      <c r="K261" s="2"/>
      <c r="L261" s="2"/>
      <c r="M261" s="2"/>
      <c r="N261" s="2"/>
    </row>
    <row r="262" spans="1:14">
      <c r="A262" s="1"/>
      <c r="B262" s="1"/>
      <c r="C262" s="3"/>
      <c r="D262" s="1"/>
      <c r="E262" s="1"/>
      <c r="F262" s="1"/>
      <c r="G262" s="1"/>
      <c r="H262" s="20"/>
      <c r="I262" s="1"/>
      <c r="J262" s="2"/>
      <c r="K262" s="2"/>
      <c r="L262" s="2"/>
      <c r="M262" s="2"/>
      <c r="N262" s="2"/>
    </row>
    <row r="263" spans="1:14">
      <c r="A263" s="1"/>
      <c r="B263" s="1"/>
      <c r="C263" s="3"/>
      <c r="D263" s="1"/>
      <c r="E263" s="1"/>
      <c r="F263" s="1"/>
      <c r="G263" s="1"/>
      <c r="H263" s="20"/>
      <c r="I263" s="1"/>
      <c r="J263" s="2"/>
      <c r="K263" s="2"/>
      <c r="L263" s="2"/>
      <c r="M263" s="2"/>
      <c r="N263" s="2"/>
    </row>
    <row r="264" spans="1:14">
      <c r="A264" s="1"/>
      <c r="B264" s="1"/>
      <c r="C264" s="3"/>
      <c r="D264" s="1"/>
      <c r="E264" s="1"/>
      <c r="F264" s="1"/>
      <c r="G264" s="1"/>
      <c r="H264" s="20"/>
      <c r="I264" s="1"/>
      <c r="J264" s="2"/>
      <c r="K264" s="2"/>
      <c r="L264" s="2"/>
      <c r="M264" s="2"/>
      <c r="N264" s="2"/>
    </row>
    <row r="265" spans="1:14">
      <c r="A265" s="1"/>
      <c r="B265" s="1"/>
      <c r="C265" s="3"/>
      <c r="D265" s="1"/>
      <c r="E265" s="1"/>
      <c r="F265" s="1"/>
      <c r="G265" s="1"/>
      <c r="H265" s="20"/>
      <c r="I265" s="1"/>
      <c r="J265" s="2"/>
      <c r="K265" s="2"/>
      <c r="L265" s="2"/>
      <c r="M265" s="2"/>
      <c r="N265" s="2"/>
    </row>
    <row r="266" spans="1:14">
      <c r="A266" s="1"/>
      <c r="B266" s="1"/>
      <c r="C266" s="3"/>
      <c r="D266" s="1"/>
      <c r="E266" s="1"/>
      <c r="F266" s="1"/>
      <c r="G266" s="1"/>
      <c r="H266" s="20"/>
      <c r="I266" s="1"/>
      <c r="J266" s="2"/>
      <c r="K266" s="2"/>
      <c r="L266" s="2"/>
      <c r="M266" s="2"/>
      <c r="N266" s="2"/>
    </row>
    <row r="267" spans="1:14">
      <c r="A267" s="1"/>
      <c r="B267" s="1"/>
      <c r="C267" s="3"/>
      <c r="D267" s="1"/>
      <c r="E267" s="1"/>
      <c r="F267" s="1"/>
      <c r="G267" s="1"/>
      <c r="H267" s="20"/>
      <c r="I267" s="1"/>
      <c r="J267" s="2"/>
      <c r="K267" s="2"/>
      <c r="L267" s="2"/>
      <c r="M267" s="2"/>
      <c r="N267" s="2"/>
    </row>
    <row r="268" spans="1:14">
      <c r="A268" s="1"/>
      <c r="B268" s="1"/>
      <c r="C268" s="3"/>
      <c r="D268" s="1"/>
      <c r="E268" s="1"/>
      <c r="F268" s="1"/>
      <c r="G268" s="1"/>
      <c r="H268" s="20"/>
      <c r="I268" s="1"/>
      <c r="J268" s="2"/>
      <c r="K268" s="2"/>
      <c r="L268" s="2"/>
      <c r="M268" s="2"/>
      <c r="N268" s="2"/>
    </row>
    <row r="269" spans="1:14">
      <c r="A269" s="1"/>
      <c r="B269" s="1"/>
      <c r="C269" s="3"/>
      <c r="D269" s="1"/>
      <c r="E269" s="1"/>
      <c r="F269" s="1"/>
      <c r="G269" s="1"/>
      <c r="H269" s="20"/>
      <c r="I269" s="1"/>
      <c r="J269" s="2"/>
      <c r="K269" s="2"/>
      <c r="L269" s="2"/>
      <c r="M269" s="2"/>
      <c r="N269" s="2"/>
    </row>
    <row r="270" spans="1:14">
      <c r="A270" s="1"/>
      <c r="B270" s="1"/>
      <c r="C270" s="3"/>
      <c r="D270" s="1"/>
      <c r="E270" s="1"/>
      <c r="F270" s="1"/>
      <c r="G270" s="1"/>
      <c r="H270" s="20"/>
      <c r="I270" s="1"/>
      <c r="J270" s="2"/>
      <c r="K270" s="2"/>
      <c r="L270" s="2"/>
      <c r="M270" s="2"/>
      <c r="N270" s="2"/>
    </row>
    <row r="271" spans="1:14">
      <c r="A271" s="1"/>
      <c r="B271" s="1"/>
      <c r="C271" s="3"/>
      <c r="D271" s="1"/>
      <c r="E271" s="1"/>
      <c r="F271" s="1"/>
      <c r="G271" s="1"/>
      <c r="H271" s="20"/>
      <c r="I271" s="1"/>
      <c r="J271" s="2"/>
      <c r="K271" s="2"/>
      <c r="L271" s="2"/>
      <c r="M271" s="2"/>
      <c r="N271" s="2"/>
    </row>
    <row r="272" spans="1:14">
      <c r="A272" s="1"/>
      <c r="B272" s="1"/>
      <c r="C272" s="3"/>
      <c r="D272" s="1"/>
      <c r="E272" s="1"/>
      <c r="F272" s="1"/>
      <c r="G272" s="1"/>
      <c r="H272" s="20"/>
      <c r="I272" s="1"/>
      <c r="J272" s="2"/>
      <c r="K272" s="2"/>
      <c r="L272" s="2"/>
      <c r="M272" s="2"/>
      <c r="N272" s="2"/>
    </row>
    <row r="273" spans="1:14">
      <c r="A273" s="1"/>
      <c r="B273" s="1"/>
      <c r="C273" s="3"/>
      <c r="D273" s="1"/>
      <c r="E273" s="1"/>
      <c r="F273" s="1"/>
      <c r="G273" s="1"/>
      <c r="H273" s="20"/>
      <c r="I273" s="1"/>
      <c r="J273" s="2"/>
      <c r="K273" s="2"/>
      <c r="L273" s="2"/>
      <c r="M273" s="2"/>
      <c r="N273" s="2"/>
    </row>
    <row r="274" spans="1:14">
      <c r="A274" s="1"/>
      <c r="B274" s="1"/>
      <c r="C274" s="3"/>
      <c r="D274" s="1"/>
      <c r="E274" s="1"/>
      <c r="F274" s="1"/>
      <c r="G274" s="1"/>
      <c r="H274" s="20"/>
      <c r="I274" s="1"/>
      <c r="J274" s="2"/>
      <c r="K274" s="2"/>
      <c r="L274" s="2"/>
      <c r="M274" s="2"/>
      <c r="N274" s="2"/>
    </row>
    <row r="275" spans="1:14">
      <c r="A275" s="1"/>
      <c r="B275" s="1"/>
      <c r="C275" s="3"/>
      <c r="D275" s="1"/>
      <c r="E275" s="1"/>
      <c r="F275" s="1"/>
      <c r="G275" s="1"/>
      <c r="H275" s="20"/>
      <c r="I275" s="1"/>
      <c r="J275" s="2"/>
      <c r="K275" s="2"/>
      <c r="L275" s="2"/>
      <c r="M275" s="2"/>
      <c r="N275" s="2"/>
    </row>
    <row r="276" spans="1:14">
      <c r="A276" s="1"/>
      <c r="B276" s="1"/>
      <c r="C276" s="3"/>
      <c r="D276" s="1"/>
      <c r="E276" s="1"/>
      <c r="F276" s="1"/>
      <c r="G276" s="1"/>
      <c r="H276" s="20"/>
      <c r="I276" s="1"/>
      <c r="J276" s="2"/>
      <c r="K276" s="2"/>
      <c r="L276" s="2"/>
      <c r="M276" s="2"/>
      <c r="N276" s="2"/>
    </row>
    <row r="277" spans="1:14">
      <c r="A277" s="1"/>
      <c r="B277" s="1"/>
      <c r="C277" s="3"/>
      <c r="D277" s="1"/>
      <c r="E277" s="1"/>
      <c r="F277" s="1"/>
      <c r="G277" s="1"/>
      <c r="H277" s="20"/>
      <c r="I277" s="1"/>
      <c r="J277" s="2"/>
      <c r="K277" s="2"/>
      <c r="L277" s="2"/>
      <c r="M277" s="2"/>
      <c r="N277" s="2"/>
    </row>
    <row r="278" spans="1:14">
      <c r="A278" s="1"/>
      <c r="B278" s="1"/>
      <c r="C278" s="3"/>
      <c r="D278" s="1"/>
      <c r="E278" s="1"/>
      <c r="F278" s="1"/>
      <c r="G278" s="1"/>
      <c r="H278" s="20"/>
      <c r="I278" s="1"/>
      <c r="J278" s="2"/>
      <c r="K278" s="2"/>
      <c r="L278" s="2"/>
      <c r="M278" s="2"/>
      <c r="N278" s="2"/>
    </row>
    <row r="279" spans="1:14">
      <c r="A279" s="1"/>
      <c r="B279" s="1"/>
      <c r="C279" s="3"/>
      <c r="D279" s="1"/>
      <c r="E279" s="1"/>
      <c r="F279" s="1"/>
      <c r="G279" s="1"/>
      <c r="H279" s="20"/>
      <c r="I279" s="1"/>
      <c r="J279" s="2"/>
      <c r="K279" s="2"/>
      <c r="L279" s="2"/>
      <c r="M279" s="2"/>
      <c r="N279" s="2"/>
    </row>
    <row r="280" spans="1:14">
      <c r="A280" s="1"/>
      <c r="B280" s="1"/>
      <c r="C280" s="3"/>
      <c r="D280" s="1"/>
      <c r="E280" s="1"/>
      <c r="F280" s="1"/>
      <c r="G280" s="1"/>
      <c r="H280" s="20"/>
      <c r="I280" s="1"/>
      <c r="J280" s="2"/>
      <c r="K280" s="2"/>
      <c r="L280" s="2"/>
      <c r="M280" s="2"/>
      <c r="N280" s="2"/>
    </row>
    <row r="281" spans="1:14">
      <c r="A281" s="1"/>
      <c r="B281" s="1"/>
      <c r="C281" s="3"/>
      <c r="D281" s="1"/>
      <c r="E281" s="1"/>
      <c r="F281" s="1"/>
      <c r="G281" s="1"/>
      <c r="H281" s="20"/>
      <c r="I281" s="1"/>
      <c r="J281" s="2"/>
      <c r="K281" s="2"/>
      <c r="L281" s="2"/>
      <c r="M281" s="2"/>
      <c r="N281" s="2"/>
    </row>
    <row r="282" spans="1:14">
      <c r="A282" s="1"/>
      <c r="B282" s="1"/>
      <c r="C282" s="3"/>
      <c r="D282" s="1"/>
      <c r="E282" s="1"/>
      <c r="F282" s="1"/>
      <c r="G282" s="1"/>
      <c r="H282" s="20"/>
      <c r="I282" s="1"/>
      <c r="J282" s="2"/>
      <c r="K282" s="2"/>
      <c r="L282" s="2"/>
      <c r="M282" s="2"/>
      <c r="N282" s="2"/>
    </row>
    <row r="283" spans="1:14">
      <c r="A283" s="1"/>
      <c r="B283" s="1"/>
      <c r="C283" s="3"/>
      <c r="D283" s="1"/>
      <c r="E283" s="1"/>
      <c r="F283" s="1"/>
      <c r="G283" s="1"/>
      <c r="H283" s="20"/>
      <c r="I283" s="1"/>
      <c r="J283" s="2"/>
      <c r="K283" s="2"/>
      <c r="L283" s="2"/>
      <c r="M283" s="2"/>
      <c r="N283" s="2"/>
    </row>
    <row r="284" spans="1:14">
      <c r="A284" s="1"/>
      <c r="B284" s="1"/>
      <c r="C284" s="3"/>
      <c r="D284" s="1"/>
      <c r="E284" s="1"/>
      <c r="F284" s="1"/>
      <c r="G284" s="1"/>
      <c r="H284" s="20"/>
      <c r="I284" s="1"/>
      <c r="J284" s="2"/>
      <c r="K284" s="2"/>
      <c r="L284" s="2"/>
      <c r="M284" s="2"/>
      <c r="N284" s="2"/>
    </row>
    <row r="285" spans="1:14">
      <c r="A285" s="1"/>
      <c r="B285" s="1"/>
      <c r="C285" s="3"/>
      <c r="D285" s="1"/>
      <c r="E285" s="1"/>
      <c r="F285" s="1"/>
      <c r="G285" s="1"/>
      <c r="H285" s="20"/>
      <c r="I285" s="1"/>
      <c r="J285" s="2"/>
      <c r="K285" s="2"/>
      <c r="L285" s="2"/>
      <c r="M285" s="2"/>
      <c r="N285" s="2"/>
    </row>
    <row r="286" spans="1:14">
      <c r="A286" s="1"/>
      <c r="B286" s="1"/>
      <c r="C286" s="3"/>
      <c r="D286" s="1"/>
      <c r="E286" s="1"/>
      <c r="F286" s="1"/>
      <c r="G286" s="1"/>
      <c r="H286" s="20"/>
      <c r="I286" s="1"/>
      <c r="J286" s="2"/>
      <c r="K286" s="2"/>
      <c r="L286" s="2"/>
      <c r="M286" s="2"/>
      <c r="N286" s="2"/>
    </row>
    <row r="287" spans="1:14">
      <c r="A287" s="1"/>
      <c r="B287" s="1"/>
      <c r="C287" s="3"/>
      <c r="D287" s="1"/>
      <c r="E287" s="1"/>
      <c r="F287" s="1"/>
      <c r="G287" s="1"/>
      <c r="H287" s="20"/>
      <c r="I287" s="1"/>
      <c r="J287" s="2"/>
      <c r="K287" s="2"/>
      <c r="L287" s="2"/>
      <c r="M287" s="2"/>
      <c r="N287" s="2"/>
    </row>
    <row r="288" spans="1:14">
      <c r="A288" s="1"/>
      <c r="B288" s="1"/>
      <c r="C288" s="3"/>
      <c r="D288" s="1"/>
      <c r="E288" s="1"/>
      <c r="F288" s="1"/>
      <c r="G288" s="1"/>
      <c r="H288" s="20"/>
      <c r="I288" s="1"/>
      <c r="J288" s="2"/>
      <c r="K288" s="2"/>
      <c r="L288" s="2"/>
      <c r="M288" s="2"/>
      <c r="N288" s="2"/>
    </row>
    <row r="289" spans="1:14">
      <c r="A289" s="1"/>
      <c r="B289" s="1"/>
      <c r="C289" s="3"/>
      <c r="D289" s="1"/>
      <c r="E289" s="1"/>
      <c r="F289" s="1"/>
      <c r="G289" s="1"/>
      <c r="H289" s="20"/>
      <c r="I289" s="1"/>
      <c r="J289" s="2"/>
      <c r="K289" s="2"/>
      <c r="L289" s="2"/>
      <c r="M289" s="2"/>
      <c r="N289" s="2"/>
    </row>
    <row r="290" spans="1:14">
      <c r="A290" s="1"/>
      <c r="B290" s="1"/>
      <c r="C290" s="3"/>
      <c r="D290" s="1"/>
      <c r="E290" s="1"/>
      <c r="F290" s="1"/>
      <c r="G290" s="1"/>
      <c r="H290" s="20"/>
      <c r="I290" s="1"/>
      <c r="J290" s="2"/>
      <c r="K290" s="2"/>
      <c r="L290" s="2"/>
      <c r="M290" s="2"/>
      <c r="N290" s="2"/>
    </row>
    <row r="291" spans="1:14">
      <c r="A291" s="1"/>
      <c r="B291" s="1"/>
      <c r="C291" s="3"/>
      <c r="D291" s="1"/>
      <c r="E291" s="1"/>
      <c r="F291" s="1"/>
      <c r="G291" s="1"/>
      <c r="H291" s="20"/>
      <c r="I291" s="1"/>
      <c r="J291" s="2"/>
      <c r="K291" s="2"/>
      <c r="L291" s="2"/>
      <c r="M291" s="2"/>
      <c r="N291" s="2"/>
    </row>
    <row r="292" spans="1:14">
      <c r="A292" s="1"/>
      <c r="B292" s="1"/>
      <c r="C292" s="3"/>
      <c r="D292" s="1"/>
      <c r="E292" s="1"/>
      <c r="F292" s="1"/>
      <c r="G292" s="1"/>
      <c r="H292" s="20"/>
      <c r="I292" s="1"/>
      <c r="J292" s="2"/>
      <c r="K292" s="2"/>
      <c r="L292" s="2"/>
      <c r="M292" s="2"/>
      <c r="N292" s="2"/>
    </row>
    <row r="293" spans="1:14">
      <c r="A293" s="1"/>
      <c r="B293" s="1"/>
      <c r="C293" s="3"/>
      <c r="D293" s="1"/>
      <c r="E293" s="1"/>
      <c r="F293" s="1"/>
      <c r="G293" s="1"/>
      <c r="H293" s="20"/>
      <c r="I293" s="1"/>
      <c r="J293" s="2"/>
      <c r="K293" s="2"/>
      <c r="L293" s="2"/>
      <c r="M293" s="2"/>
      <c r="N293" s="2"/>
    </row>
    <row r="294" spans="1:14">
      <c r="A294" s="1"/>
      <c r="B294" s="1"/>
      <c r="C294" s="3"/>
      <c r="D294" s="1"/>
      <c r="E294" s="1"/>
      <c r="F294" s="1"/>
      <c r="G294" s="1"/>
      <c r="H294" s="20"/>
      <c r="I294" s="1"/>
      <c r="J294" s="2"/>
      <c r="K294" s="2"/>
      <c r="L294" s="2"/>
      <c r="M294" s="2"/>
      <c r="N294" s="2"/>
    </row>
    <row r="295" spans="1:14">
      <c r="A295" s="1"/>
      <c r="B295" s="1"/>
      <c r="C295" s="3"/>
      <c r="D295" s="1"/>
      <c r="E295" s="1"/>
      <c r="F295" s="1"/>
      <c r="G295" s="1"/>
      <c r="H295" s="20"/>
      <c r="I295" s="1"/>
      <c r="J295" s="2"/>
      <c r="K295" s="2"/>
      <c r="L295" s="2"/>
      <c r="M295" s="2"/>
      <c r="N295" s="2"/>
    </row>
    <row r="296" spans="1:14">
      <c r="A296" s="1"/>
      <c r="B296" s="1"/>
      <c r="C296" s="3"/>
      <c r="D296" s="1"/>
      <c r="E296" s="1"/>
      <c r="F296" s="1"/>
      <c r="G296" s="1"/>
      <c r="H296" s="20"/>
      <c r="I296" s="1"/>
      <c r="J296" s="2"/>
      <c r="K296" s="2"/>
      <c r="L296" s="2"/>
      <c r="M296" s="2"/>
      <c r="N296" s="2"/>
    </row>
    <row r="297" spans="1:14">
      <c r="A297" s="1"/>
      <c r="B297" s="1"/>
      <c r="C297" s="3"/>
      <c r="D297" s="1"/>
      <c r="E297" s="1"/>
      <c r="F297" s="1"/>
      <c r="G297" s="1"/>
      <c r="H297" s="20"/>
      <c r="I297" s="1"/>
      <c r="J297" s="2"/>
      <c r="K297" s="2"/>
      <c r="L297" s="2"/>
      <c r="M297" s="2"/>
      <c r="N297" s="2"/>
    </row>
    <row r="298" spans="1:14">
      <c r="A298" s="1"/>
      <c r="B298" s="1"/>
      <c r="C298" s="3"/>
      <c r="D298" s="1"/>
      <c r="E298" s="1"/>
      <c r="F298" s="1"/>
      <c r="G298" s="1"/>
      <c r="H298" s="20"/>
      <c r="I298" s="1"/>
      <c r="J298" s="2"/>
      <c r="K298" s="2"/>
      <c r="L298" s="2"/>
      <c r="M298" s="2"/>
      <c r="N298" s="2"/>
    </row>
    <row r="299" spans="1:14">
      <c r="A299" s="1"/>
      <c r="B299" s="1"/>
      <c r="C299" s="3"/>
      <c r="D299" s="1"/>
      <c r="E299" s="1"/>
      <c r="F299" s="1"/>
      <c r="G299" s="1"/>
      <c r="H299" s="20"/>
      <c r="I299" s="1"/>
      <c r="J299" s="2"/>
      <c r="K299" s="2"/>
      <c r="L299" s="2"/>
      <c r="M299" s="2"/>
      <c r="N299" s="2"/>
    </row>
    <row r="300" spans="1:14">
      <c r="A300" s="1"/>
      <c r="B300" s="1"/>
      <c r="C300" s="3"/>
      <c r="D300" s="1"/>
      <c r="E300" s="1"/>
      <c r="F300" s="1"/>
      <c r="G300" s="1"/>
      <c r="H300" s="20"/>
      <c r="I300" s="1"/>
      <c r="J300" s="2"/>
      <c r="K300" s="2"/>
      <c r="L300" s="2"/>
      <c r="M300" s="2"/>
      <c r="N300" s="2"/>
    </row>
    <row r="301" spans="1:14">
      <c r="A301" s="1"/>
      <c r="B301" s="1"/>
      <c r="C301" s="3"/>
      <c r="D301" s="1"/>
      <c r="E301" s="1"/>
      <c r="F301" s="1"/>
      <c r="G301" s="1"/>
      <c r="H301" s="20"/>
      <c r="I301" s="1"/>
      <c r="J301" s="2"/>
      <c r="K301" s="2"/>
      <c r="L301" s="2"/>
      <c r="M301" s="2"/>
      <c r="N301" s="2"/>
    </row>
    <row r="302" spans="1:14">
      <c r="A302" s="1"/>
      <c r="B302" s="1"/>
      <c r="C302" s="3"/>
      <c r="D302" s="1"/>
      <c r="E302" s="1"/>
      <c r="F302" s="1"/>
      <c r="G302" s="1"/>
      <c r="H302" s="20"/>
      <c r="I302" s="1"/>
      <c r="J302" s="2"/>
      <c r="K302" s="2"/>
      <c r="L302" s="2"/>
      <c r="M302" s="2"/>
      <c r="N302" s="2"/>
    </row>
    <row r="303" spans="1:14">
      <c r="A303" s="1"/>
      <c r="B303" s="1"/>
      <c r="C303" s="3"/>
      <c r="D303" s="1"/>
      <c r="E303" s="1"/>
      <c r="F303" s="1"/>
      <c r="G303" s="1"/>
      <c r="H303" s="20"/>
      <c r="I303" s="1"/>
      <c r="J303" s="2"/>
      <c r="K303" s="2"/>
      <c r="L303" s="2"/>
      <c r="M303" s="2"/>
      <c r="N303" s="2"/>
    </row>
    <row r="304" spans="1:14">
      <c r="A304" s="1"/>
      <c r="B304" s="1"/>
      <c r="C304" s="3"/>
      <c r="D304" s="1"/>
      <c r="E304" s="1"/>
      <c r="F304" s="1"/>
      <c r="G304" s="1"/>
      <c r="H304" s="20"/>
      <c r="I304" s="1"/>
      <c r="J304" s="2"/>
      <c r="K304" s="2"/>
      <c r="L304" s="2"/>
      <c r="M304" s="2"/>
      <c r="N304" s="2"/>
    </row>
    <row r="305" spans="1:14">
      <c r="A305" s="1"/>
      <c r="B305" s="1"/>
      <c r="C305" s="3"/>
      <c r="D305" s="1"/>
      <c r="E305" s="1"/>
      <c r="F305" s="1"/>
      <c r="G305" s="1"/>
      <c r="H305" s="20"/>
      <c r="I305" s="1"/>
      <c r="J305" s="2"/>
      <c r="K305" s="2"/>
      <c r="L305" s="2"/>
      <c r="M305" s="2"/>
      <c r="N305" s="2"/>
    </row>
  </sheetData>
  <phoneticPr fontId="0" type="noConversion"/>
  <printOptions horizontalCentered="1" gridLines="1"/>
  <pageMargins left="1" right="1" top="1" bottom="1" header="0.5" footer="0.5"/>
  <pageSetup scale="34" fitToHeight="3" orientation="portrait" horizontalDpi="300" verticalDpi="300" r:id="rId1"/>
  <headerFooter>
    <oddHeader>&amp;RExhibit PHR-4
Page &amp;P of &amp;N</oddHeader>
  </headerFooter>
  <rowBreaks count="1" manualBreakCount="1">
    <brk id="104" max="1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35</vt:i4>
      </vt:variant>
    </vt:vector>
  </HeadingPairs>
  <TitlesOfParts>
    <vt:vector size="56" baseType="lpstr">
      <vt:lpstr>Summary</vt:lpstr>
      <vt:lpstr>Cust. Summ.</vt:lpstr>
      <vt:lpstr>Demand Summ.</vt:lpstr>
      <vt:lpstr>Commodity Summ.</vt:lpstr>
      <vt:lpstr>Summ. Check</vt:lpstr>
      <vt:lpstr>Plt. Class.</vt:lpstr>
      <vt:lpstr>Dep. Res. Class</vt:lpstr>
      <vt:lpstr>Oth. RB Class.</vt:lpstr>
      <vt:lpstr>O and M Class.</vt:lpstr>
      <vt:lpstr>DepExp. Class.</vt:lpstr>
      <vt:lpstr>Taxes Class.</vt:lpstr>
      <vt:lpstr>Class. Summary</vt:lpstr>
      <vt:lpstr>Plant Alloc.</vt:lpstr>
      <vt:lpstr>Dep.Res. Alloc.</vt:lpstr>
      <vt:lpstr>Oth. RB Alloc.</vt:lpstr>
      <vt:lpstr>O and M Alloc.</vt:lpstr>
      <vt:lpstr>Dep.Exp. Alloc.</vt:lpstr>
      <vt:lpstr>Taxes Alloc.</vt:lpstr>
      <vt:lpstr>Rev. Alloc.</vt:lpstr>
      <vt:lpstr>Class. Factors</vt:lpstr>
      <vt:lpstr>Alloc. Factors</vt:lpstr>
      <vt:lpstr>alloc</vt:lpstr>
      <vt:lpstr>class</vt:lpstr>
      <vt:lpstr>'Alloc. Factors'!Print_Area</vt:lpstr>
      <vt:lpstr>'Class. Factors'!Print_Area</vt:lpstr>
      <vt:lpstr>'Class. Summary'!Print_Area</vt:lpstr>
      <vt:lpstr>'Commodity Summ.'!Print_Area</vt:lpstr>
      <vt:lpstr>'Cust. Summ.'!Print_Area</vt:lpstr>
      <vt:lpstr>'Demand Summ.'!Print_Area</vt:lpstr>
      <vt:lpstr>'Dep. Res. Class'!Print_Area</vt:lpstr>
      <vt:lpstr>'Dep.Exp. Alloc.'!Print_Area</vt:lpstr>
      <vt:lpstr>'Dep.Res. Alloc.'!Print_Area</vt:lpstr>
      <vt:lpstr>'DepExp. Class.'!Print_Area</vt:lpstr>
      <vt:lpstr>'O and M Alloc.'!Print_Area</vt:lpstr>
      <vt:lpstr>'O and M Class.'!Print_Area</vt:lpstr>
      <vt:lpstr>'Oth. RB Alloc.'!Print_Area</vt:lpstr>
      <vt:lpstr>'Oth. RB Class.'!Print_Area</vt:lpstr>
      <vt:lpstr>'Plant Alloc.'!Print_Area</vt:lpstr>
      <vt:lpstr>'Plt. Class.'!Print_Area</vt:lpstr>
      <vt:lpstr>'Rev. Alloc.'!Print_Area</vt:lpstr>
      <vt:lpstr>'Summ. Check'!Print_Area</vt:lpstr>
      <vt:lpstr>Summary!Print_Area</vt:lpstr>
      <vt:lpstr>'Taxes Alloc.'!Print_Area</vt:lpstr>
      <vt:lpstr>'Taxes Class.'!Print_Area</vt:lpstr>
      <vt:lpstr>'Alloc. Factors'!Print_Titles</vt:lpstr>
      <vt:lpstr>'Dep. Res. Class'!Print_Titles</vt:lpstr>
      <vt:lpstr>'Dep.Exp. Alloc.'!Print_Titles</vt:lpstr>
      <vt:lpstr>'Dep.Res. Alloc.'!Print_Titles</vt:lpstr>
      <vt:lpstr>'DepExp. Class.'!Print_Titles</vt:lpstr>
      <vt:lpstr>'O and M Alloc.'!Print_Titles</vt:lpstr>
      <vt:lpstr>'O and M Class.'!Print_Titles</vt:lpstr>
      <vt:lpstr>'Oth. RB Alloc.'!Print_Titles</vt:lpstr>
      <vt:lpstr>'Plant Alloc.'!Print_Titles</vt:lpstr>
      <vt:lpstr>'Plt. Class.'!Print_Titles</vt:lpstr>
      <vt:lpstr>'Rev. Alloc.'!Print_Titles</vt:lpstr>
      <vt:lpstr>'Taxes Alloc.'!Print_Titles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Eric  Wilen</cp:lastModifiedBy>
  <cp:lastPrinted>2016-02-22T19:04:47Z</cp:lastPrinted>
  <dcterms:created xsi:type="dcterms:W3CDTF">2001-11-07T18:05:37Z</dcterms:created>
  <dcterms:modified xsi:type="dcterms:W3CDTF">2016-02-22T19:04:56Z</dcterms:modified>
</cp:coreProperties>
</file>